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rpgnet-my.sharepoint.com/personal/ranjanr33_kecrpg_com/Documents/Desktop/DPR/"/>
    </mc:Choice>
  </mc:AlternateContent>
  <xr:revisionPtr revIDLastSave="2968" documentId="13_ncr:1_{9398C5D3-5744-440A-973B-2601208E0DBB}" xr6:coauthVersionLast="47" xr6:coauthVersionMax="47" xr10:uidLastSave="{AD20BAD0-9E7D-4B0E-832C-050055750839}"/>
  <bookViews>
    <workbookView xWindow="-120" yWindow="-120" windowWidth="20730" windowHeight="11040" xr2:uid="{3EBEB175-05EC-40C7-A51A-CF62E8B1EDE2}"/>
  </bookViews>
  <sheets>
    <sheet name="Progress Summary" sheetId="29" r:id="rId1"/>
    <sheet name="Project Details" sheetId="91" state="hidden" r:id="rId2"/>
    <sheet name="X-ing Status" sheetId="75" r:id="rId3"/>
    <sheet name="L2 Schedule" sheetId="80" r:id="rId4"/>
    <sheet name="Hindrance Register (Row)" sheetId="74" r:id="rId5"/>
    <sheet name="Page Chart" sheetId="82" r:id="rId6"/>
    <sheet name="Survey" sheetId="85" state="hidden" r:id="rId7"/>
    <sheet name="Foundation" sheetId="61" r:id="rId8"/>
    <sheet name="Earthing" sheetId="50" state="hidden" r:id="rId9"/>
    <sheet name="Erection Productivity" sheetId="88" state="hidden" r:id="rId10"/>
    <sheet name="Crane Erection Productivity" sheetId="90" state="hidden" r:id="rId11"/>
    <sheet name="Erection Compiled" sheetId="63" r:id="rId12"/>
    <sheet name="Tackwelding" sheetId="64" r:id="rId13"/>
    <sheet name="Stringing" sheetId="48" r:id="rId14"/>
    <sheet name="Stringing associated works" sheetId="83" r:id="rId15"/>
    <sheet name="Stringing Productivity" sheetId="89" state="hidden" r:id="rId16"/>
    <sheet name="OPGW" sheetId="84" r:id="rId17"/>
    <sheet name="Accessories details" sheetId="92" r:id="rId18"/>
    <sheet name="Visual chart" sheetId="76" r:id="rId19"/>
    <sheet name="Visual chart Edit" sheetId="77" r:id="rId20"/>
    <sheet name="Benching F" sheetId="86" r:id="rId21"/>
    <sheet name="Incharge" sheetId="87"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7">#REF!</definedName>
    <definedName name="\0">#REF!</definedName>
    <definedName name="\2">#REF!</definedName>
    <definedName name="\A" localSheetId="7">#REF!</definedName>
    <definedName name="\a" localSheetId="6">#N/A</definedName>
    <definedName name="\A">#REF!</definedName>
    <definedName name="\A_1">"#REF!"</definedName>
    <definedName name="\B" localSheetId="7">#REF!</definedName>
    <definedName name="\B">#REF!</definedName>
    <definedName name="\C">#REF!</definedName>
    <definedName name="\c1">#REF!</definedName>
    <definedName name="\D" localSheetId="14">'[1]Annex-7,Contingent'!#REF!</definedName>
    <definedName name="\d">#N/A</definedName>
    <definedName name="\g">#REF!</definedName>
    <definedName name="\H" localSheetId="7">#REF!</definedName>
    <definedName name="\H">#REF!</definedName>
    <definedName name="\I" localSheetId="7">#REF!</definedName>
    <definedName name="\I" localSheetId="14">'[1]Annex-7,Contingent'!#REF!</definedName>
    <definedName name="\i">#REF!</definedName>
    <definedName name="\KWS123">#N/A</definedName>
    <definedName name="\l" localSheetId="7">#REF!</definedName>
    <definedName name="\l">#REF!</definedName>
    <definedName name="\M">#REF!</definedName>
    <definedName name="\N">#REF!</definedName>
    <definedName name="\P">#REF!</definedName>
    <definedName name="\q">#N/A</definedName>
    <definedName name="\R" localSheetId="14">'[1]Annex-7,Contingent'!#REF!</definedName>
    <definedName name="\R">#REF!</definedName>
    <definedName name="\S">#REF!</definedName>
    <definedName name="\t">#N/A</definedName>
    <definedName name="\U">#REF!</definedName>
    <definedName name="\V">#REF!</definedName>
    <definedName name="\z" localSheetId="6">#N/A</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#REF!</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#REF!</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#REF!</definedName>
    <definedName name="____________________TAB1">#REF!</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 localSheetId="7">#REF!</definedName>
    <definedName name="___________________A71614">#REF!</definedName>
    <definedName name="___________________A81614" localSheetId="7">#REF!</definedName>
    <definedName name="___________________A81614">#REF!</definedName>
    <definedName name="___________________A91614" localSheetId="7">#REF!</definedName>
    <definedName name="___________________A91614">#REF!</definedName>
    <definedName name="___________________aa1" localSheetId="1" hidden="1">{"'PROFITABILITY'!$A$1:$F$45"}</definedName>
    <definedName name="___________________aa1" localSheetId="6" hidden="1">{"'PROFITABILITY'!$A$1:$F$45"}</definedName>
    <definedName name="___________________aa1" localSheetId="2" hidden="1">{"'PROFITABILITY'!$A$1:$F$45"}</definedName>
    <definedName name="___________________aa1" hidden="1">{"'PROFITABILITY'!$A$1:$F$45"}</definedName>
    <definedName name="___________________b111121">#REF!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#REF!</definedName>
    <definedName name="___________________Nov2007" localSheetId="1" hidden="1">{"'PROFITABILITY'!$A$1:$F$45"}</definedName>
    <definedName name="___________________Nov2007" localSheetId="6" hidden="1">{"'PROFITABILITY'!$A$1:$F$45"}</definedName>
    <definedName name="___________________Nov2007" localSheetId="2" hidden="1">{"'PROFITABILITY'!$A$1:$F$45"}</definedName>
    <definedName name="___________________Nov2007" hidden="1">{"'PROFITABILITY'!$A$1:$F$45"}</definedName>
    <definedName name="___________________TAB1">#REF!</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1" hidden="1">{"'PROFITABILITY'!$A$1:$F$45"}</definedName>
    <definedName name="__________________aa1" localSheetId="6" hidden="1">{"'PROFITABILITY'!$A$1:$F$45"}</definedName>
    <definedName name="__________________aa1" localSheetId="2" hidden="1">{"'PROFITABILITY'!$A$1:$F$45"}</definedName>
    <definedName name="__________________aa1" hidden="1">{"'PROFITABILITY'!$A$1:$F$45"}</definedName>
    <definedName name="__________________b111121">#REF!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1" hidden="1">{"'PROFITABILITY'!$A$1:$F$45"}</definedName>
    <definedName name="__________________Nov2007" localSheetId="6" hidden="1">{"'PROFITABILITY'!$A$1:$F$45"}</definedName>
    <definedName name="__________________Nov2007" localSheetId="2" hidden="1">{"'PROFITABILITY'!$A$1:$F$45"}</definedName>
    <definedName name="__________________Nov2007" hidden="1">{"'PROFITABILITY'!$A$1:$F$45"}</definedName>
    <definedName name="__________________TAB1">#REF!</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 localSheetId="7">#REF!</definedName>
    <definedName name="_________________A71614">#REF!</definedName>
    <definedName name="_________________A81614" localSheetId="7">#REF!</definedName>
    <definedName name="_________________A81614">#REF!</definedName>
    <definedName name="_________________A91614" localSheetId="7">#REF!</definedName>
    <definedName name="_________________A91614">#REF!</definedName>
    <definedName name="_________________aa1" localSheetId="1" hidden="1">{"'PROFITABILITY'!$A$1:$F$45"}</definedName>
    <definedName name="_________________aa1" localSheetId="6" hidden="1">{"'PROFITABILITY'!$A$1:$F$45"}</definedName>
    <definedName name="_________________aa1" localSheetId="2" hidden="1">{"'PROFITABILITY'!$A$1:$F$45"}</definedName>
    <definedName name="_________________aa1" hidden="1">{"'PROFITABILITY'!$A$1:$F$45"}</definedName>
    <definedName name="_________________b111121">#REF!</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#REF!</definedName>
    <definedName name="_________________m20">#REF!</definedName>
    <definedName name="_________________Nov2007" localSheetId="1" hidden="1">{"'PROFITABILITY'!$A$1:$F$45"}</definedName>
    <definedName name="_________________Nov2007" localSheetId="6" hidden="1">{"'PROFITABILITY'!$A$1:$F$45"}</definedName>
    <definedName name="_________________Nov2007" localSheetId="2" hidden="1">{"'PROFITABILITY'!$A$1:$F$45"}</definedName>
    <definedName name="_________________Nov2007" hidden="1">{"'PROFITABILITY'!$A$1:$F$45"}</definedName>
    <definedName name="_________________TAB1">#REF!</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71614" localSheetId="7">#REF!</definedName>
    <definedName name="________________A71614">#REF!</definedName>
    <definedName name="________________A81614" localSheetId="7">#REF!</definedName>
    <definedName name="________________A81614">#REF!</definedName>
    <definedName name="________________A91614" localSheetId="7">#REF!</definedName>
    <definedName name="________________A91614">#REF!</definedName>
    <definedName name="________________aa1" localSheetId="1" hidden="1">{"'PROFITABILITY'!$A$1:$F$45"}</definedName>
    <definedName name="________________aa1" localSheetId="6" hidden="1">{"'PROFITABILITY'!$A$1:$F$45"}</definedName>
    <definedName name="________________aa1" localSheetId="2" hidden="1">{"'PROFITABILITY'!$A$1:$F$45"}</definedName>
    <definedName name="________________aa1" hidden="1">{"'PROFITABILITY'!$A$1:$F$45"}</definedName>
    <definedName name="________________b111121">#REF!</definedName>
    <definedName name="________________can430">40.73</definedName>
    <definedName name="________________can435">43.3</definedName>
    <definedName name="________________dol12">#REF!</definedName>
    <definedName name="________________dol6">#REF!</definedName>
    <definedName name="________________f1" localSheetId="7">#REF!</definedName>
    <definedName name="________________f1">#REF!</definedName>
    <definedName name="________________g1" localSheetId="7">#REF!</definedName>
    <definedName name="________________g1">#REF!</definedName>
    <definedName name="________________IDA1">#REF!</definedName>
    <definedName name="________________in18900">#REF!</definedName>
    <definedName name="________________iv19000">#REF!</definedName>
    <definedName name="________________KEY3" hidden="1">#REF!</definedName>
    <definedName name="________________lb1" localSheetId="7">#REF!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1" hidden="1">{"'PROFITABILITY'!$A$1:$F$45"}</definedName>
    <definedName name="________________Nov2007" localSheetId="6" hidden="1">{"'PROFITABILITY'!$A$1:$F$45"}</definedName>
    <definedName name="________________Nov2007" localSheetId="2" hidden="1">{"'PROFITABILITY'!$A$1:$F$45"}</definedName>
    <definedName name="________________Nov2007" hidden="1">{"'PROFITABILITY'!$A$1:$F$45"}</definedName>
    <definedName name="________________TAB1">#REF!</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71614" localSheetId="7">#REF!</definedName>
    <definedName name="_______________A71614">#REF!</definedName>
    <definedName name="_______________A81614" localSheetId="7">#REF!</definedName>
    <definedName name="_______________A81614">#REF!</definedName>
    <definedName name="_______________A91614" localSheetId="7">#REF!</definedName>
    <definedName name="_______________A91614">#REF!</definedName>
    <definedName name="_______________b111121">#REF!</definedName>
    <definedName name="_______________can430">40.73</definedName>
    <definedName name="_______________can435">43.3</definedName>
    <definedName name="_______________dol12">#REF!</definedName>
    <definedName name="_______________dol6">#REF!</definedName>
    <definedName name="_______________f1" localSheetId="7">#REF!</definedName>
    <definedName name="_______________f1">#REF!</definedName>
    <definedName name="_______________IDA1">#REF!</definedName>
    <definedName name="_______________in18900">#REF!</definedName>
    <definedName name="_______________iv19000">#REF!</definedName>
    <definedName name="_______________KEY3" hidden="1">#REF!</definedName>
    <definedName name="_______________m20" localSheetId="7">#REF!</definedName>
    <definedName name="_______________m20">#REF!</definedName>
    <definedName name="_______________m234" localSheetId="7">#REF!</definedName>
    <definedName name="_______________m234">#REF!</definedName>
    <definedName name="_______________TAB1">#REF!</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71614" localSheetId="7">#REF!</definedName>
    <definedName name="______________A71614">#REF!</definedName>
    <definedName name="______________A81614" localSheetId="7">#REF!</definedName>
    <definedName name="______________A81614">#REF!</definedName>
    <definedName name="______________A91614" localSheetId="7">#REF!</definedName>
    <definedName name="______________A91614">#REF!</definedName>
    <definedName name="______________aa1" localSheetId="1" hidden="1">{"'PROFITABILITY'!$A$1:$F$45"}</definedName>
    <definedName name="______________aa1" localSheetId="6" hidden="1">{"'PROFITABILITY'!$A$1:$F$45"}</definedName>
    <definedName name="______________aa1" localSheetId="2" hidden="1">{"'PROFITABILITY'!$A$1:$F$45"}</definedName>
    <definedName name="______________aa1" hidden="1">{"'PROFITABILITY'!$A$1:$F$45"}</definedName>
    <definedName name="______________b111121">#REF!</definedName>
    <definedName name="______________can430">40.73</definedName>
    <definedName name="______________can435">43.3</definedName>
    <definedName name="______________cem124">#REF!</definedName>
    <definedName name="______________dol12">#REF!</definedName>
    <definedName name="______________dol6">#REF!</definedName>
    <definedName name="______________f1" localSheetId="7">#REF!</definedName>
    <definedName name="______________f1">#REF!</definedName>
    <definedName name="______________g1" localSheetId="7">#REF!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1" hidden="1">{"'PROFITABILITY'!$A$1:$F$45"}</definedName>
    <definedName name="______________Nov2007" localSheetId="6" hidden="1">{"'PROFITABILITY'!$A$1:$F$45"}</definedName>
    <definedName name="______________Nov2007" localSheetId="2" hidden="1">{"'PROFITABILITY'!$A$1:$F$45"}</definedName>
    <definedName name="______________Nov2007" hidden="1">{"'PROFITABILITY'!$A$1:$F$45"}</definedName>
    <definedName name="______________TAB1">#REF!</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71614" localSheetId="7">#REF!</definedName>
    <definedName name="_____________A71614">#REF!</definedName>
    <definedName name="_____________A81614" localSheetId="7">#REF!</definedName>
    <definedName name="_____________A81614">#REF!</definedName>
    <definedName name="_____________A91614" localSheetId="7">#REF!</definedName>
    <definedName name="_____________A91614">#REF!</definedName>
    <definedName name="_____________aa1" localSheetId="1" hidden="1">{"'PROFITABILITY'!$A$1:$F$45"}</definedName>
    <definedName name="_____________aa1" localSheetId="6" hidden="1">{"'PROFITABILITY'!$A$1:$F$45"}</definedName>
    <definedName name="_____________aa1" localSheetId="2" hidden="1">{"'PROFITABILITY'!$A$1:$F$45"}</definedName>
    <definedName name="_____________aa1" hidden="1">{"'PROFITABILITY'!$A$1:$F$45"}</definedName>
    <definedName name="_____________b111121">#REF!</definedName>
    <definedName name="_____________can430">40.73</definedName>
    <definedName name="_____________can435">43.3</definedName>
    <definedName name="_____________cem124">#REF!</definedName>
    <definedName name="_____________dec05" localSheetId="7" hidden="1">{"'Sheet1'!$A$4386:$N$4591"}</definedName>
    <definedName name="_____________dec05" localSheetId="1" hidden="1">{"'Sheet1'!$A$4386:$N$4591"}</definedName>
    <definedName name="_____________dec05" localSheetId="6" hidden="1">{"'Sheet1'!$A$4386:$N$4591"}</definedName>
    <definedName name="_____________dec05" localSheetId="2"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1" hidden="1">{"'PROFITABILITY'!$A$1:$F$45"}</definedName>
    <definedName name="_____________Nov2007" localSheetId="6" hidden="1">{"'PROFITABILITY'!$A$1:$F$45"}</definedName>
    <definedName name="_____________Nov2007" localSheetId="2"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 localSheetId="7">#REF!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 localSheetId="7">#REF!</definedName>
    <definedName name="____________A71614">#REF!</definedName>
    <definedName name="____________A81614" localSheetId="7">#REF!</definedName>
    <definedName name="____________A81614">#REF!</definedName>
    <definedName name="____________A91614" localSheetId="7">#REF!</definedName>
    <definedName name="____________A91614">#REF!</definedName>
    <definedName name="____________aa1" localSheetId="1" hidden="1">{"'PROFITABILITY'!$A$1:$F$45"}</definedName>
    <definedName name="____________aa1" localSheetId="6" hidden="1">{"'PROFITABILITY'!$A$1:$F$45"}</definedName>
    <definedName name="____________aa1" localSheetId="2"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#REF!</definedName>
    <definedName name="____________can430">40.73</definedName>
    <definedName name="____________can435">43.3</definedName>
    <definedName name="____________dec05" localSheetId="7" hidden="1">{"'Sheet1'!$A$4386:$N$4591"}</definedName>
    <definedName name="____________dec05" localSheetId="1" hidden="1">{"'Sheet1'!$A$4386:$N$4591"}</definedName>
    <definedName name="____________dec05" localSheetId="6" hidden="1">{"'Sheet1'!$A$4386:$N$4591"}</definedName>
    <definedName name="____________dec05" localSheetId="2"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1" hidden="1">{"'PROFITABILITY'!$A$1:$F$45"}</definedName>
    <definedName name="____________Nov2007" localSheetId="6" hidden="1">{"'PROFITABILITY'!$A$1:$F$45"}</definedName>
    <definedName name="____________Nov2007" localSheetId="2"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 localSheetId="7">#REF!</definedName>
    <definedName name="____________xlnm.Print_Area_2">#REF!</definedName>
    <definedName name="____________xlnm.Print_Area_3" localSheetId="7">#REF!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 localSheetId="7">#REF!</definedName>
    <definedName name="___________A71614">#REF!</definedName>
    <definedName name="___________A81614" localSheetId="7">#REF!</definedName>
    <definedName name="___________A81614">#REF!</definedName>
    <definedName name="___________A91614" localSheetId="7">#REF!</definedName>
    <definedName name="___________A91614">#REF!</definedName>
    <definedName name="___________aa1" localSheetId="1" hidden="1">{"'PROFITABILITY'!$A$1:$F$45"}</definedName>
    <definedName name="___________aa1" localSheetId="6" hidden="1">{"'PROFITABILITY'!$A$1:$F$45"}</definedName>
    <definedName name="___________aa1" localSheetId="2"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430">40.73</definedName>
    <definedName name="___________can435">43.3</definedName>
    <definedName name="___________cem124">#REF!</definedName>
    <definedName name="___________dec05" localSheetId="7" hidden="1">{"'Sheet1'!$A$4386:$N$4591"}</definedName>
    <definedName name="___________dec05" localSheetId="1" hidden="1">{"'Sheet1'!$A$4386:$N$4591"}</definedName>
    <definedName name="___________dec05" localSheetId="6" hidden="1">{"'Sheet1'!$A$4386:$N$4591"}</definedName>
    <definedName name="___________dec05" localSheetId="2"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#REF!</definedName>
    <definedName name="___________Ki2">#REF!</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1" hidden="1">{"'PROFITABILITY'!$A$1:$F$45"}</definedName>
    <definedName name="___________Nov2007" localSheetId="6" hidden="1">{"'PROFITABILITY'!$A$1:$F$45"}</definedName>
    <definedName name="___________Nov2007" localSheetId="2"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 localSheetId="6">#REF!</definedName>
    <definedName name="___________xlnm.Print_Area_3">"#NAME?"</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 localSheetId="7">#REF!</definedName>
    <definedName name="__________A71614">#REF!</definedName>
    <definedName name="__________A81614" localSheetId="7">#REF!</definedName>
    <definedName name="__________A81614">#REF!</definedName>
    <definedName name="__________A91614" localSheetId="7">#REF!</definedName>
    <definedName name="__________A91614">#REF!</definedName>
    <definedName name="__________a999999">#REF!</definedName>
    <definedName name="__________aa1" localSheetId="1" hidden="1">{"'PROFITABILITY'!$A$1:$F$45"}</definedName>
    <definedName name="__________aa1" localSheetId="6" hidden="1">{"'PROFITABILITY'!$A$1:$F$45"}</definedName>
    <definedName name="__________aa1" localSheetId="2"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#REF!</definedName>
    <definedName name="__________can430">40.73</definedName>
    <definedName name="__________can435">43.3</definedName>
    <definedName name="__________dec05" localSheetId="7" hidden="1">{"'Sheet1'!$A$4386:$N$4591"}</definedName>
    <definedName name="__________dec05" localSheetId="1" hidden="1">{"'Sheet1'!$A$4386:$N$4591"}</definedName>
    <definedName name="__________dec05" localSheetId="6" hidden="1">{"'Sheet1'!$A$4386:$N$4591"}</definedName>
    <definedName name="__________dec05" localSheetId="2"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#REF!</definedName>
    <definedName name="__________Ki2">#REF!</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1" hidden="1">{"'PROFITABILITY'!$A$1:$F$45"}</definedName>
    <definedName name="__________Nov2007" localSheetId="6" hidden="1">{"'PROFITABILITY'!$A$1:$F$45"}</definedName>
    <definedName name="__________Nov2007" localSheetId="2"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1" hidden="1">{"'PROFITABILITY'!$A$1:$F$45"}</definedName>
    <definedName name="_________aa1" localSheetId="6" hidden="1">{"'PROFITABILITY'!$A$1:$F$45"}</definedName>
    <definedName name="_________aa1" localSheetId="2"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430">40.73</definedName>
    <definedName name="_________can435">43.3</definedName>
    <definedName name="_________cem124">#REF!</definedName>
    <definedName name="_________dec05" localSheetId="7" hidden="1">{"'Sheet1'!$A$4386:$N$4591"}</definedName>
    <definedName name="_________dec05" localSheetId="1" hidden="1">{"'Sheet1'!$A$4386:$N$4591"}</definedName>
    <definedName name="_________dec05" localSheetId="6" hidden="1">{"'Sheet1'!$A$4386:$N$4591"}</definedName>
    <definedName name="_________dec05" localSheetId="2"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#REF!</definedName>
    <definedName name="_________Ki2">#REF!</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1" hidden="1">{"'PROFITABILITY'!$A$1:$F$45"}</definedName>
    <definedName name="_________Nov2007" localSheetId="6" hidden="1">{"'PROFITABILITY'!$A$1:$F$45"}</definedName>
    <definedName name="_________Nov2007" localSheetId="2"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 localSheetId="7">#REF!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1" hidden="1">{"'PROFITABILITY'!$A$1:$F$45"}</definedName>
    <definedName name="________aa1" localSheetId="6" hidden="1">{"'PROFITABILITY'!$A$1:$F$45"}</definedName>
    <definedName name="________aa1" localSheetId="2"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430">40.73</definedName>
    <definedName name="________can435">43.3</definedName>
    <definedName name="________cem124">#REF!</definedName>
    <definedName name="________dec05" localSheetId="7" hidden="1">{"'Sheet1'!$A$4386:$N$4591"}</definedName>
    <definedName name="________dec05" localSheetId="1" hidden="1">{"'Sheet1'!$A$4386:$N$4591"}</definedName>
    <definedName name="________dec05" localSheetId="6" hidden="1">{"'Sheet1'!$A$4386:$N$4591"}</definedName>
    <definedName name="________dec05" localSheetId="2" hidden="1">{"'Sheet1'!$A$4386:$N$4591"}</definedName>
    <definedName name="________dec05" hidden="1">{"'Sheet1'!$A$4386:$N$4591"}</definedName>
    <definedName name="________dol12">#REF!</definedName>
    <definedName name="________dol6">#REF!</definedName>
    <definedName name="________drg1">#REF!</definedName>
    <definedName name="________f1">#REF!</definedName>
    <definedName name="________g1">#REF!</definedName>
    <definedName name="________IDA1">#REF!</definedName>
    <definedName name="________in18900">#REF!</definedName>
    <definedName name="________iv19000">#REF!</definedName>
    <definedName name="________KEY3" hidden="1">#REF!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Nov2007" localSheetId="1" hidden="1">{"'PROFITABILITY'!$A$1:$F$45"}</definedName>
    <definedName name="________Nov2007" localSheetId="6" hidden="1">{"'PROFITABILITY'!$A$1:$F$45"}</definedName>
    <definedName name="________Nov2007" localSheetId="2" hidden="1">{"'PROFITABILITY'!$A$1:$F$45"}</definedName>
    <definedName name="________Nov2007" hidden="1">{"'PROFITABILITY'!$A$1:$F$45"}</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Xl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 localSheetId="7">#REF!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1" hidden="1">{"'PROFITABILITY'!$A$1:$F$45"}</definedName>
    <definedName name="_______aa1" localSheetId="6" hidden="1">{"'PROFITABILITY'!$A$1:$F$45"}</definedName>
    <definedName name="_______aa1" localSheetId="2"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430">40.73</definedName>
    <definedName name="_______can435">43.3</definedName>
    <definedName name="_______cem124">#REF!</definedName>
    <definedName name="_______CFB1">#REF!</definedName>
    <definedName name="_______CFB2">#REF!</definedName>
    <definedName name="_______CFB3">#REF!</definedName>
    <definedName name="_______col33">#REF!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7" hidden="1">{"'Sheet1'!$A$4386:$N$4591"}</definedName>
    <definedName name="_______dec05" localSheetId="1" hidden="1">{"'Sheet1'!$A$4386:$N$4591"}</definedName>
    <definedName name="_______dec05" localSheetId="6" hidden="1">{"'Sheet1'!$A$4386:$N$4591"}</definedName>
    <definedName name="_______dec05" localSheetId="2"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g1">#REF!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#REF!</definedName>
    <definedName name="_______mix10">4.5</definedName>
    <definedName name="_______mix15">264/50</definedName>
    <definedName name="_______mix20">330/50</definedName>
    <definedName name="_______mix30">350/50</definedName>
    <definedName name="_______mix40">450/50</definedName>
    <definedName name="_______ml3">#REF!</definedName>
    <definedName name="_______ml33">#REF!</definedName>
    <definedName name="_______mlc33">#REF!</definedName>
    <definedName name="_______mm1">#REF!</definedName>
    <definedName name="_______mm2">#REF!</definedName>
    <definedName name="_______mm3">#REF!</definedName>
    <definedName name="_______mnk1">#REF!</definedName>
    <definedName name="_______Nov2007" localSheetId="1" hidden="1">{"'PROFITABILITY'!$A$1:$F$45"}</definedName>
    <definedName name="_______Nov2007" localSheetId="6" hidden="1">{"'PROFITABILITY'!$A$1:$F$45"}</definedName>
    <definedName name="_______Nov2007" localSheetId="2" hidden="1">{"'PROFITABILITY'!$A$1:$F$45"}</definedName>
    <definedName name="_______Nov2007" hidden="1">{"'PROFITABILITY'!$A$1:$F$45"}</definedName>
    <definedName name="_______out2">#REF!</definedName>
    <definedName name="_______pep99">#REF!</definedName>
    <definedName name="_______Re1">#REF!</definedName>
    <definedName name="_______Rl1">#REF!</definedName>
    <definedName name="_______rs1">#REF!</definedName>
    <definedName name="_______s41" localSheetId="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p1">#REF!</definedName>
    <definedName name="_______Xl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 localSheetId="7">#REF!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1" hidden="1">{"'PROFITABILITY'!$A$1:$F$45"}</definedName>
    <definedName name="______aa1" localSheetId="6" hidden="1">{"'PROFITABILITY'!$A$1:$F$45"}</definedName>
    <definedName name="______aa1" localSheetId="2"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#REF!</definedName>
    <definedName name="______AXX4">#REF!</definedName>
    <definedName name="______axx5">#REF!</definedName>
    <definedName name="______axx6">#REF!</definedName>
    <definedName name="______AXX7">#REF!</definedName>
    <definedName name="______axx8">#REF!</definedName>
    <definedName name="______b111121">#REF!</definedName>
    <definedName name="______bom1">#REF!</definedName>
    <definedName name="______can430">40.73</definedName>
    <definedName name="______can435">43.3</definedName>
    <definedName name="______cem124">#REF!</definedName>
    <definedName name="______CFB1">#REF!</definedName>
    <definedName name="______CFB2">#REF!</definedName>
    <definedName name="______CFB3">#REF!</definedName>
    <definedName name="______cli1">#REF!</definedName>
    <definedName name="______cli2">#REF!</definedName>
    <definedName name="______cli3">#REF!</definedName>
    <definedName name="______cli4">#REF!</definedName>
    <definedName name="______col3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7" hidden="1">{"'Sheet1'!$A$4386:$N$4591"}</definedName>
    <definedName name="______dec05" localSheetId="1" hidden="1">{"'Sheet1'!$A$4386:$N$4591"}</definedName>
    <definedName name="______dec05" localSheetId="6" hidden="1">{"'Sheet1'!$A$4386:$N$4591"}</definedName>
    <definedName name="______dec05" localSheetId="2"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g1">#REF!</definedName>
    <definedName name="______HCO2">#REF!</definedName>
    <definedName name="______hfi2">#REF!</definedName>
    <definedName name="______hfi3">#REF!</definedName>
    <definedName name="______hfi4">#REF!</definedName>
    <definedName name="______hfi5">#REF!</definedName>
    <definedName name="______hfi6">#REF!</definedName>
    <definedName name="______HFI7">#REF!</definedName>
    <definedName name="______hfi8">#REF!</definedName>
    <definedName name="______Hra2">#REF!</definedName>
    <definedName name="______Hso2">#REF!</definedName>
    <definedName name="______Hso3">#REF!</definedName>
    <definedName name="______IDA1">#REF!</definedName>
    <definedName name="______in18900">#REF!</definedName>
    <definedName name="______Ism3">#REF!</definedName>
    <definedName name="______iv19000">#REF!</definedName>
    <definedName name="______kd1">#REF!</definedName>
    <definedName name="______kd2">#REF!</definedName>
    <definedName name="______kd3">#REF!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#REF!</definedName>
    <definedName name="______mix10">4.5</definedName>
    <definedName name="______mix15">264/50</definedName>
    <definedName name="______mix20">330/50</definedName>
    <definedName name="______mix30">350/50</definedName>
    <definedName name="______mix40">450/50</definedName>
    <definedName name="______ml3">#REF!</definedName>
    <definedName name="______ml33">#REF!</definedName>
    <definedName name="______mlc33">#REF!</definedName>
    <definedName name="______mm1">#REF!</definedName>
    <definedName name="______mm2">#REF!</definedName>
    <definedName name="______mm3">#REF!</definedName>
    <definedName name="______mnk1">#REF!</definedName>
    <definedName name="______Nov2007" localSheetId="1" hidden="1">{"'PROFITABILITY'!$A$1:$F$45"}</definedName>
    <definedName name="______Nov2007" localSheetId="6" hidden="1">{"'PROFITABILITY'!$A$1:$F$45"}</definedName>
    <definedName name="______Nov2007" localSheetId="2" hidden="1">{"'PROFITABILITY'!$A$1:$F$45"}</definedName>
    <definedName name="______Nov2007" hidden="1">{"'PROFITABILITY'!$A$1:$F$45"}</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#REF!</definedName>
    <definedName name="______run2">#REF!</definedName>
    <definedName name="______run3">#REF!</definedName>
    <definedName name="______s41" localSheetId="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#REF!</definedName>
    <definedName name="______WC3">#REF!</definedName>
    <definedName name="______wp1">#REF!</definedName>
    <definedName name="______Wr1">#REF!</definedName>
    <definedName name="______Wr3">#REF!</definedName>
    <definedName name="______Xl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 localSheetId="7">#REF!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1" hidden="1">{"'PROFITABILITY'!$A$1:$F$45"}</definedName>
    <definedName name="_____aa1" localSheetId="6" hidden="1">{"'PROFITABILITY'!$A$1:$F$45"}</definedName>
    <definedName name="_____aa1" localSheetId="2"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#REF!</definedName>
    <definedName name="_____axx2">#REF!</definedName>
    <definedName name="_____axx3">#REF!</definedName>
    <definedName name="_____AXX4">#REF!</definedName>
    <definedName name="_____axx5">#REF!</definedName>
    <definedName name="_____axx6">#REF!</definedName>
    <definedName name="_____AXX7">#REF!</definedName>
    <definedName name="_____axx8">#REF!</definedName>
    <definedName name="_____b111121">#REF!</definedName>
    <definedName name="_____bhh2">#REF!</definedName>
    <definedName name="_____bom1">#REF!</definedName>
    <definedName name="_____can430">40.73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#REF!</definedName>
    <definedName name="_____cli2">#REF!</definedName>
    <definedName name="_____cli3">#REF!</definedName>
    <definedName name="_____cli4">#REF!</definedName>
    <definedName name="_____col33">#REF!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7" hidden="1">{"'Sheet1'!$A$4386:$N$4591"}</definedName>
    <definedName name="_____dec05" localSheetId="1" hidden="1">{"'Sheet1'!$A$4386:$N$4591"}</definedName>
    <definedName name="_____dec05" localSheetId="6" hidden="1">{"'Sheet1'!$A$4386:$N$4591"}</definedName>
    <definedName name="_____dec05" localSheetId="2"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pi1">#REF!</definedName>
    <definedName name="_____g1">#REF!</definedName>
    <definedName name="_____HCO2">#REF!</definedName>
    <definedName name="_____hfi1">#REF!</definedName>
    <definedName name="_____hfi2">#REF!</definedName>
    <definedName name="_____hfi3">#REF!</definedName>
    <definedName name="_____hfi4">#REF!</definedName>
    <definedName name="_____hfi5">#REF!</definedName>
    <definedName name="_____hfi6">#REF!</definedName>
    <definedName name="_____HFI7">#REF!</definedName>
    <definedName name="_____hfi8">#REF!</definedName>
    <definedName name="_____Hra2">#REF!</definedName>
    <definedName name="_____Hso2">#REF!</definedName>
    <definedName name="_____Hso3">#REF!</definedName>
    <definedName name="_____IDA1">#REF!</definedName>
    <definedName name="_____ifa1">#REF!</definedName>
    <definedName name="_____ifa2">#REF!</definedName>
    <definedName name="_____in18900">#REF!</definedName>
    <definedName name="_____INT1">#REF!</definedName>
    <definedName name="_____Ism3">#REF!</definedName>
    <definedName name="_____iv19000">#REF!</definedName>
    <definedName name="_____kd1">#REF!</definedName>
    <definedName name="_____kd2">#REF!</definedName>
    <definedName name="_____kd3">#REF!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#REF!</definedName>
    <definedName name="_____mix10">4.5</definedName>
    <definedName name="_____mix15">264/50</definedName>
    <definedName name="_____mix20">330/50</definedName>
    <definedName name="_____mix30">350/50</definedName>
    <definedName name="_____mix40">450/50</definedName>
    <definedName name="_____ml3">#REF!</definedName>
    <definedName name="_____ml33">#REF!</definedName>
    <definedName name="_____mlc33">#REF!</definedName>
    <definedName name="_____mm1">#REF!</definedName>
    <definedName name="_____mm2">#REF!</definedName>
    <definedName name="_____mm3">#REF!</definedName>
    <definedName name="_____mnk1">#REF!</definedName>
    <definedName name="_____new1">#REF!</definedName>
    <definedName name="_____Nov2007" localSheetId="1" hidden="1">{"'PROFITABILITY'!$A$1:$F$45"}</definedName>
    <definedName name="_____Nov2007" localSheetId="6" hidden="1">{"'PROFITABILITY'!$A$1:$F$45"}</definedName>
    <definedName name="_____Nov2007" localSheetId="2" hidden="1">{"'PROFITABILITY'!$A$1:$F$45"}</definedName>
    <definedName name="_____Nov2007" hidden="1">{"'PROFITABILITY'!$A$1:$F$45"}</definedName>
    <definedName name="_____out2">#REF!</definedName>
    <definedName name="_____pan1">#REF!</definedName>
    <definedName name="_____PAN2">#REF!</definedName>
    <definedName name="_____pep99">#REF!</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#REF!</definedName>
    <definedName name="_____run2">#REF!</definedName>
    <definedName name="_____run3">#REF!</definedName>
    <definedName name="_____s41" localSheetId="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VS2004" hidden="1">#REF!</definedName>
    <definedName name="_____Wc1">#REF!</definedName>
    <definedName name="_____WC3">#REF!</definedName>
    <definedName name="_____wp1">#REF!</definedName>
    <definedName name="_____Wr1">#REF!</definedName>
    <definedName name="_____Wr3">#REF!</definedName>
    <definedName name="_____Xl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 localSheetId="6">#REF!</definedName>
    <definedName name="_____xlnm.Print_Titles_1">"#NAME?"</definedName>
    <definedName name="_____xlnm.Print_Titles_2">(#REF!,#REF!)</definedName>
    <definedName name="_____xlnm.Print_Titles_3">(#REF!,#REF!)</definedName>
    <definedName name="_____xlnm.Print_Titles_4" localSheetId="7">#REF!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1" hidden="1">{"'PROFITABILITY'!$A$1:$F$45"}</definedName>
    <definedName name="____aa1" localSheetId="6" hidden="1">{"'PROFITABILITY'!$A$1:$F$45"}</definedName>
    <definedName name="____aa1" localSheetId="2"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#REF!</definedName>
    <definedName name="____axx2">#REF!</definedName>
    <definedName name="____axx3">#REF!</definedName>
    <definedName name="____AXX4">#REF!</definedName>
    <definedName name="____axx5">#REF!</definedName>
    <definedName name="____axx6">#REF!</definedName>
    <definedName name="____AXX7">#REF!</definedName>
    <definedName name="____axx8">#REF!</definedName>
    <definedName name="____b111121">#REF!</definedName>
    <definedName name="____bhh2">#REF!</definedName>
    <definedName name="____bom1">#REF!</definedName>
    <definedName name="____can430">40.73</definedName>
    <definedName name="____can435">43.3</definedName>
    <definedName name="____CBR220">#REF!</definedName>
    <definedName name="____CBR500">#REF!</definedName>
    <definedName name="____cdd2">#REF!</definedName>
    <definedName name="____cem124" localSheetId="7">#REF!</definedName>
    <definedName name="____cem124">#REF!</definedName>
    <definedName name="____CFB1">#REF!</definedName>
    <definedName name="____CFB2">#REF!</definedName>
    <definedName name="____CFB3">#REF!</definedName>
    <definedName name="____cff2">#REF!</definedName>
    <definedName name="____cli1">#REF!</definedName>
    <definedName name="____cli2">#REF!</definedName>
    <definedName name="____cli3">#REF!</definedName>
    <definedName name="____cli4">#REF!</definedName>
    <definedName name="____col33" localSheetId="7">#REF!</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7" hidden="1">{"'Sheet1'!$A$4386:$N$4591"}</definedName>
    <definedName name="____dec05" localSheetId="1" hidden="1">{"'Sheet1'!$A$4386:$N$4591"}</definedName>
    <definedName name="____dec05" localSheetId="6" hidden="1">{"'Sheet1'!$A$4386:$N$4591"}</definedName>
    <definedName name="____dec05" localSheetId="2"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#REF!</definedName>
    <definedName name="____dol12">#REF!</definedName>
    <definedName name="____dol6">#REF!</definedName>
    <definedName name="____drg1">#REF!</definedName>
    <definedName name="____drg2">#REF!</definedName>
    <definedName name="____eth2">#REF!</definedName>
    <definedName name="____f1">#REF!</definedName>
    <definedName name="____Fpi1">#REF!</definedName>
    <definedName name="____g1">#REF!</definedName>
    <definedName name="____HCO2">#REF!</definedName>
    <definedName name="____hfi1">#REF!</definedName>
    <definedName name="____hfi2">#REF!</definedName>
    <definedName name="____hfi3">#REF!</definedName>
    <definedName name="____hfi4">#REF!</definedName>
    <definedName name="____hfi5">#REF!</definedName>
    <definedName name="____hfi6">#REF!</definedName>
    <definedName name="____HFI7">#REF!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#REF!</definedName>
    <definedName name="____IDA1">#REF!</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ix10">4.5</definedName>
    <definedName name="____mix15">264/50</definedName>
    <definedName name="____mix20">330/50</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new1">#REF!</definedName>
    <definedName name="____Nov2007" localSheetId="1" hidden="1">{"'PROFITABILITY'!$A$1:$F$45"}</definedName>
    <definedName name="____Nov2007" localSheetId="6" hidden="1">{"'PROFITABILITY'!$A$1:$F$45"}</definedName>
    <definedName name="____Nov2007" localSheetId="2" hidden="1">{"'PROFITABILITY'!$A$1:$F$45"}</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#REF!</definedName>
    <definedName name="____PLC220">#REF!</definedName>
    <definedName name="____pp1">#REF!</definedName>
    <definedName name="____pp2">#REF!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k1">#REF!</definedName>
    <definedName name="____Tk11">#REF!</definedName>
    <definedName name="____Tk2">#REF!</definedName>
    <definedName name="____Tkl1">#REF!</definedName>
    <definedName name="____tl1">#REF!</definedName>
    <definedName name="____tl2">#REF!</definedName>
    <definedName name="____TR220">#REF!</definedName>
    <definedName name="____TR500">#REF!</definedName>
    <definedName name="____Vf1">#REF!</definedName>
    <definedName name="____Vf2">#REF!</definedName>
    <definedName name="____vr1">#REF!</definedName>
    <definedName name="____VS2004" hidden="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 localSheetId="7">#REF!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8__123Graph_CCHART_1" hidden="1">#REF!</definedName>
    <definedName name="___2____123Graph_BCHART_1" hidden="1">#REF!</definedName>
    <definedName name="___2__123Graph_BCHART_1" hidden="1">#REF!</definedName>
    <definedName name="___3____123Graph_CCHART_1" hidden="1">#REF!</definedName>
    <definedName name="___3__123Graph_CCHART_1" hidden="1">#REF!</definedName>
    <definedName name="___4___123Graph_ACHART_1" hidden="1">#REF!</definedName>
    <definedName name="___5___123Graph_BCHART_1" hidden="1">#REF!</definedName>
    <definedName name="___6___123Graph_CCHART_1" hidden="1">#REF!</definedName>
    <definedName name="___7__123Graph_ACHART_1" hidden="1">#REF!</definedName>
    <definedName name="___8__123Graph_BCHART_1" hidden="1">#REF!</definedName>
    <definedName name="___9__123Graph_CCHART_1" hidden="1">#REF!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1" hidden="1">{"'PROFITABILITY'!$A$1:$F$45"}</definedName>
    <definedName name="___aa1" localSheetId="6" hidden="1">{"'PROFITABILITY'!$A$1:$F$45"}</definedName>
    <definedName name="___aa1" localSheetId="2"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#REF!</definedName>
    <definedName name="___axx2">#REF!</definedName>
    <definedName name="___axx3">#REF!</definedName>
    <definedName name="___AXX4">#REF!</definedName>
    <definedName name="___axx5">#REF!</definedName>
    <definedName name="___axx6">#REF!</definedName>
    <definedName name="___AXX7">#REF!</definedName>
    <definedName name="___axx8">#REF!</definedName>
    <definedName name="___b111121">#REF!</definedName>
    <definedName name="___bhh2">#REF!</definedName>
    <definedName name="___bom1">#REF!</definedName>
    <definedName name="___can430">40.73</definedName>
    <definedName name="___can435">43.3</definedName>
    <definedName name="___CBR220">#REF!</definedName>
    <definedName name="___CBR500">#REF!</definedName>
    <definedName name="___cdd2" localSheetId="7">#REF!</definedName>
    <definedName name="___cdd2">#REF!</definedName>
    <definedName name="___cem124" localSheetId="7">#REF!</definedName>
    <definedName name="___cem124">#REF!</definedName>
    <definedName name="___CFB1">#REF!</definedName>
    <definedName name="___CFB2">#REF!</definedName>
    <definedName name="___CFB3">#REF!</definedName>
    <definedName name="___cff2" localSheetId="7">#REF!</definedName>
    <definedName name="___cff2">#REF!</definedName>
    <definedName name="___cli1">#REF!</definedName>
    <definedName name="___cli2">#REF!</definedName>
    <definedName name="___cli3">#REF!</definedName>
    <definedName name="___cli4">#REF!</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7" hidden="1">{"'Sheet1'!$A$4386:$N$4591"}</definedName>
    <definedName name="___dec05" localSheetId="1" hidden="1">{"'Sheet1'!$A$4386:$N$4591"}</definedName>
    <definedName name="___dec05" localSheetId="6" hidden="1">{"'Sheet1'!$A$4386:$N$4591"}</definedName>
    <definedName name="___dec05" localSheetId="2"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#REF!</definedName>
    <definedName name="___dol12">#REF!</definedName>
    <definedName name="___dol6">#REF!</definedName>
    <definedName name="___drg1">#REF!</definedName>
    <definedName name="___drg2">#REF!</definedName>
    <definedName name="___eth2">#REF!</definedName>
    <definedName name="___f1">#REF!</definedName>
    <definedName name="___Fpi1">#REF!</definedName>
    <definedName name="___g1">#REF!</definedName>
    <definedName name="___HCO2">#REF!</definedName>
    <definedName name="___hfi1">#REF!</definedName>
    <definedName name="___hfi2">#REF!</definedName>
    <definedName name="___hfi3">#REF!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#REF!</definedName>
    <definedName name="___IDA1">#REF!</definedName>
    <definedName name="___ifa1">#REF!</definedName>
    <definedName name="___ifa2">#REF!</definedName>
    <definedName name="___III7">"$C4.$#REF!$#REF!"</definedName>
    <definedName name="___in18900">#REF!</definedName>
    <definedName name="___INT1">#REF!</definedName>
    <definedName name="___Ism3" localSheetId="7">#REF!</definedName>
    <definedName name="___Ism3">#REF!</definedName>
    <definedName name="___iv19000">#REF!</definedName>
    <definedName name="___kd1" localSheetId="7">#REF!</definedName>
    <definedName name="___kd1">#REF!</definedName>
    <definedName name="___kd2" localSheetId="7">#REF!</definedName>
    <definedName name="___kd2">#REF!</definedName>
    <definedName name="___kd3">#REF!</definedName>
    <definedName name="___KEY3" hidden="1">#REF!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ix10">4.5</definedName>
    <definedName name="___mix15">264/50</definedName>
    <definedName name="___mix20">330/50</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new1">#REF!</definedName>
    <definedName name="___Nov2007" localSheetId="1" hidden="1">{"'PROFITABILITY'!$A$1:$F$45"}</definedName>
    <definedName name="___Nov2007" localSheetId="6" hidden="1">{"'PROFITABILITY'!$A$1:$F$45"}</definedName>
    <definedName name="___Nov2007" localSheetId="2" hidden="1">{"'PROFITABILITY'!$A$1:$F$45"}</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#REF!</definedName>
    <definedName name="___PLC220">#REF!</definedName>
    <definedName name="___pp1">#REF!</definedName>
    <definedName name="___pp2">#REF!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k1">#REF!</definedName>
    <definedName name="___Tk11">#REF!</definedName>
    <definedName name="___Tk2">#REF!</definedName>
    <definedName name="___Tkl1">#REF!</definedName>
    <definedName name="___tl1">#REF!</definedName>
    <definedName name="___tl2">#REF!</definedName>
    <definedName name="___TR220">#REF!</definedName>
    <definedName name="___TR500">#REF!</definedName>
    <definedName name="___Vf1">#REF!</definedName>
    <definedName name="___Vf2">#REF!</definedName>
    <definedName name="___vr1">#REF!</definedName>
    <definedName name="___VS2004" hidden="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 localSheetId="7">#REF!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0____123Graph_ACHART_1" hidden="1">#REF!</definedName>
    <definedName name="__11____123Graph_BCHART_1" hidden="1">#REF!</definedName>
    <definedName name="__12____123Graph_CCHART_1" hidden="1">#REF!</definedName>
    <definedName name="__123">#REF!</definedName>
    <definedName name="__123Graph_A" hidden="1">#REF!</definedName>
    <definedName name="__123Graph_ASTATPROG" hidden="1">#REF!</definedName>
    <definedName name="__123Graph_B" localSheetId="17" hidden="1">'[2]CASH-FLOW'!#REF!</definedName>
    <definedName name="__123Graph_B" localSheetId="7" hidden="1">#REF!</definedName>
    <definedName name="__123Graph_B" hidden="1">#REF!</definedName>
    <definedName name="__123Graph_C" localSheetId="7"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3___123Graph_ACHART_1" hidden="1">#REF!</definedName>
    <definedName name="__14___123Graph_BCHART_1" hidden="1">#REF!</definedName>
    <definedName name="__15___123Graph_CCHART_1" hidden="1">#REF!</definedName>
    <definedName name="__16__123Graph_ACHART_1" hidden="1">#REF!</definedName>
    <definedName name="__17__123Graph_BCHART_1" hidden="1">#REF!</definedName>
    <definedName name="__18__123Graph_CCHART_1" hidden="1">#REF!</definedName>
    <definedName name="__2_______123Graph_BCHART_1" hidden="1">#REF!</definedName>
    <definedName name="__2____123Graph_BCHART_1" hidden="1">#REF!</definedName>
    <definedName name="__2__123Graph_BCHART_1" hidden="1">#REF!</definedName>
    <definedName name="__3_______123Graph_CCHART_1" hidden="1">#REF!</definedName>
    <definedName name="__3____123Graph_CCHART_1" hidden="1">#REF!</definedName>
    <definedName name="__3__123Graph_CCHART_1" hidden="1">#REF!</definedName>
    <definedName name="__4______123Graph_ACHART_1" hidden="1">#REF!</definedName>
    <definedName name="__4___123Graph_ACHART_1" hidden="1">#REF!</definedName>
    <definedName name="__5______123Graph_BCHART_1" hidden="1">#REF!</definedName>
    <definedName name="__5___123Graph_BCHART_1" hidden="1">#REF!</definedName>
    <definedName name="__6______123Graph_CCHART_1" hidden="1">#REF!</definedName>
    <definedName name="__6___123Graph_CCHART_1" hidden="1">#REF!</definedName>
    <definedName name="__7_____123Graph_ACHART_1" hidden="1">#REF!</definedName>
    <definedName name="__7__123Graph_ACHART_1" hidden="1">#REF!</definedName>
    <definedName name="__8_____123Graph_BCHART_1" hidden="1">#REF!</definedName>
    <definedName name="__8__123Graph_BCHART_1" hidden="1">#REF!</definedName>
    <definedName name="__9_____123Graph_CCHART_1" hidden="1">#REF!</definedName>
    <definedName name="__9__123Graph_CCHART_1" hidden="1">#REF!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 localSheetId="7">#REF!</definedName>
    <definedName name="__A655600">#REF!</definedName>
    <definedName name="__a655601">#REF!</definedName>
    <definedName name="__A7">#REF!</definedName>
    <definedName name="__A71614" localSheetId="7">#REF!</definedName>
    <definedName name="__A71614">#REF!</definedName>
    <definedName name="__A8">#REF!</definedName>
    <definedName name="__A81614">#REF!</definedName>
    <definedName name="__A9">#REF!</definedName>
    <definedName name="__A91614">#REF!</definedName>
    <definedName name="__a999999">#REF!</definedName>
    <definedName name="__aa1" localSheetId="1" hidden="1">{"'PROFITABILITY'!$A$1:$F$45"}</definedName>
    <definedName name="__aa1" localSheetId="6" hidden="1">{"'PROFITABILITY'!$A$1:$F$45"}</definedName>
    <definedName name="__aa1" localSheetId="2" hidden="1">{"'PROFITABILITY'!$A$1:$F$45"}</definedName>
    <definedName name="__aa1" hidden="1">{"'PROFITABILITY'!$A$1:$F$45"}</definedName>
    <definedName name="__aba2">#REF!</definedName>
    <definedName name="__acs1">#REF!</definedName>
    <definedName name="__acs2">#REF!</definedName>
    <definedName name="__aoc1">#REF!</definedName>
    <definedName name="__aoc2">#REF!</definedName>
    <definedName name="__aoc3">#REF!</definedName>
    <definedName name="__aoc4">#REF!</definedName>
    <definedName name="__axx1">#REF!</definedName>
    <definedName name="__axx2">#REF!</definedName>
    <definedName name="__axx3">#REF!</definedName>
    <definedName name="__AXX4">#REF!</definedName>
    <definedName name="__axx5">#REF!</definedName>
    <definedName name="__axx6">#REF!</definedName>
    <definedName name="__AXX7">#REF!</definedName>
    <definedName name="__axx8">#REF!</definedName>
    <definedName name="__b111121">#REF!</definedName>
    <definedName name="__BAA1">#REF!</definedName>
    <definedName name="__bct75">#REF!</definedName>
    <definedName name="__bhh2">#REF!</definedName>
    <definedName name="__bom1">#REF!</definedName>
    <definedName name="__buh11">#REF!</definedName>
    <definedName name="__can430">40.73</definedName>
    <definedName name="__can435">43.3</definedName>
    <definedName name="__CBR220">#REF!</definedName>
    <definedName name="__CBR500">#REF!</definedName>
    <definedName name="__CCT220">#REF!</definedName>
    <definedName name="__cdd2" localSheetId="7">#REF!</definedName>
    <definedName name="__cdd2">#REF!</definedName>
    <definedName name="__cem124" localSheetId="7">#REF!</definedName>
    <definedName name="__cem124">#REF!</definedName>
    <definedName name="__CFB1">#REF!</definedName>
    <definedName name="__CFB2">#REF!</definedName>
    <definedName name="__CFB3">#REF!</definedName>
    <definedName name="__cff2" localSheetId="7">#REF!</definedName>
    <definedName name="__cff2">#REF!</definedName>
    <definedName name="__cli1">#REF!</definedName>
    <definedName name="__cli2">#REF!</definedName>
    <definedName name="__cli3">#REF!</definedName>
    <definedName name="__cli4">#REF!</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7" hidden="1">{"'Sheet1'!$A$4386:$N$4591"}</definedName>
    <definedName name="__dec05" localSheetId="1" hidden="1">{"'Sheet1'!$A$4386:$N$4591"}</definedName>
    <definedName name="__dec05" localSheetId="6" hidden="1">{"'Sheet1'!$A$4386:$N$4591"}</definedName>
    <definedName name="__dec05" localSheetId="2"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#REF!</definedName>
    <definedName name="__DKT75">#REF!</definedName>
    <definedName name="__dol12">#REF!</definedName>
    <definedName name="__dol6">#REF!</definedName>
    <definedName name="__drg1">#REF!</definedName>
    <definedName name="__drg2">#REF!</definedName>
    <definedName name="__EdFJsKAA" localSheetId="17">[3]!Print</definedName>
    <definedName name="__EdFJsKAA" localSheetId="7">#REF!</definedName>
    <definedName name="__EdFJsKAA">#REF!</definedName>
    <definedName name="__eth2" localSheetId="7">#REF!</definedName>
    <definedName name="__eth2">#REF!</definedName>
    <definedName name="__f1" localSheetId="7">#REF!</definedName>
    <definedName name="__f1">#REF!</definedName>
    <definedName name="__Fpi1" localSheetId="7">#REF!</definedName>
    <definedName name="__Fpi1">#REF!</definedName>
    <definedName name="__g1">#REF!</definedName>
    <definedName name="__HCO2">#REF!</definedName>
    <definedName name="__hfi1">#REF!</definedName>
    <definedName name="__hfi2">#REF!</definedName>
    <definedName name="__hfi3">#REF!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#REF!</definedName>
    <definedName name="__hxf1">#REF!</definedName>
    <definedName name="__IDA1">#REF!</definedName>
    <definedName name="__ifa1">#REF!</definedName>
    <definedName name="__ifa2">#REF!</definedName>
    <definedName name="__III7">"$C4.$#REF!$#REF!"</definedName>
    <definedName name="__in18900">#REF!</definedName>
    <definedName name="__INT1">#REF!</definedName>
    <definedName name="__IntlFixup">TRUE</definedName>
    <definedName name="__Ism3" localSheetId="7">#REF!</definedName>
    <definedName name="__Ism3">#REF!</definedName>
    <definedName name="__ISO220">#REF!</definedName>
    <definedName name="__iv19000">#REF!</definedName>
    <definedName name="__kd1" localSheetId="7">#REF!</definedName>
    <definedName name="__kd1">#REF!</definedName>
    <definedName name="__kd2" localSheetId="7">#REF!</definedName>
    <definedName name="__kd2">#REF!</definedName>
    <definedName name="__kd3">#REF!</definedName>
    <definedName name="__KEY3" hidden="1">#REF!</definedName>
    <definedName name="__Ki1">#REF!</definedName>
    <definedName name="__Ki2">#REF!</definedName>
    <definedName name="__kvs1" localSheetId="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l132">#REF!</definedName>
    <definedName name="__mix10">4.5</definedName>
    <definedName name="__mix15">264/50</definedName>
    <definedName name="__mix20">330/50</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new1">#REF!</definedName>
    <definedName name="__Nov2007" localSheetId="1" hidden="1">{"'PROFITABILITY'!$A$1:$F$45"}</definedName>
    <definedName name="__Nov2007" localSheetId="6" hidden="1">{"'PROFITABILITY'!$A$1:$F$45"}</definedName>
    <definedName name="__Nov2007" localSheetId="2" hidden="1">{"'PROFITABILITY'!$A$1:$F$45"}</definedName>
    <definedName name="__Nov2007" hidden="1">{"'PROFITABILITY'!$A$1:$F$45"}</definedName>
    <definedName name="__ns1" localSheetId="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#REF!</definedName>
    <definedName name="__PLC220">#REF!</definedName>
    <definedName name="__pp1">#REF!</definedName>
    <definedName name="__pp2">#REF!</definedName>
    <definedName name="__rcu2">#REF!</definedName>
    <definedName name="__Re1">#REF!</definedName>
    <definedName name="__RE220">#REF!</definedName>
    <definedName name="__RE500">#REF!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h1">90</definedName>
    <definedName name="__sh2">120</definedName>
    <definedName name="__sh3">150</definedName>
    <definedName name="__sh4">180</definedName>
    <definedName name="__sig1">#REF!</definedName>
    <definedName name="__sig2">#REF!</definedName>
    <definedName name="__sig3">#REF!</definedName>
    <definedName name="__sig4">#REF!</definedName>
    <definedName name="__sig5">#REF!</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220">#REF!</definedName>
    <definedName name="__TR500">#REF!</definedName>
    <definedName name="__tr75">#REF!</definedName>
    <definedName name="__trt75">#REF!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p1">#REF!</definedName>
    <definedName name="__Wr1">#REF!</definedName>
    <definedName name="__Wr3">#REF!</definedName>
    <definedName name="__wrn1"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Print_Area" localSheetId="17">"$#REF!.$A$1:$D$37"</definedName>
    <definedName name="__xlnm.Print_Area" localSheetId="7">"$#REF!.$A$1:$D$37"</definedName>
    <definedName name="__xlnm.Print_Area">#REF!</definedName>
    <definedName name="__xlnm.Print_Area_1" localSheetId="17">"$#REF!.$A$1:$D$37"</definedName>
    <definedName name="__xlnm.Print_Area_1" localSheetId="7">"$#REF!.$A$1:$D$37"</definedName>
    <definedName name="__xlnm.Print_Area_1">#REF!</definedName>
    <definedName name="__xlnm.Print_Area_1_1" localSheetId="6">#REF!</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 localSheetId="17">"$#REF!.$A$1:$Z$38"</definedName>
    <definedName name="__xlnm.Print_Area_2" localSheetId="7">"$#REF!.$A$1:$Z$38"</definedName>
    <definedName name="__xlnm.Print_Area_2">#REF!</definedName>
    <definedName name="__xlnm.Print_Area_3" localSheetId="17">"$#REF!.$A$1:$E$42"</definedName>
    <definedName name="__xlnm.Print_Area_3" localSheetId="7">"$#REF!.$A$1:$E$42"</definedName>
    <definedName name="__xlnm.Print_Area_3">#REF!</definedName>
    <definedName name="__xlnm.Print_Area_3_1">#REF!</definedName>
    <definedName name="__xlnm.Print_Area_3_2">"#REF!"</definedName>
    <definedName name="__xlnm.Print_Area_3_3">"#REF!"</definedName>
    <definedName name="__xlnm.Print_Area_4" localSheetId="17">"$#REF!.$A$1:$D$37"</definedName>
    <definedName name="__xlnm.Print_Area_4" localSheetId="7">"$#REF!.$A$1:$D$37"</definedName>
    <definedName name="__xlnm.Print_Area_4">#REF!</definedName>
    <definedName name="__xlnm.Print_Area_5" localSheetId="17">"$#REF!.$A$1:$D$37"</definedName>
    <definedName name="__xlnm.Print_Area_5" localSheetId="7">"$#REF!.$A$1:$D$37"</definedName>
    <definedName name="__xlnm.Print_Area_5">#REF!</definedName>
    <definedName name="__xlnm.Print_Area_6" localSheetId="17">"$#REF!.$A$1:$O$46"</definedName>
    <definedName name="__xlnm.Print_Area_6" localSheetId="7">"$#REF!.$A$1:$O$46"</definedName>
    <definedName name="__xlnm.Print_Area_6">#REF!</definedName>
    <definedName name="__xlnm.Print_Area_7" localSheetId="17">"$#REF!.$A$1:$O$42"</definedName>
    <definedName name="__xlnm.Print_Area_7" localSheetId="7">"$#REF!.$A$1:$O$42"</definedName>
    <definedName name="__xlnm.Print_Area_7">#REF!</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 localSheetId="7">#REF!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0________123Graph_ACHART_1" hidden="1">#REF!</definedName>
    <definedName name="_10____123Graph_ACHART_1" hidden="1">#REF!</definedName>
    <definedName name="_10__123Graph_BCHART_1" hidden="1">#REF!</definedName>
    <definedName name="_1000A01">#N/A</definedName>
    <definedName name="_10Excel_BuiltIn_Print_Area_18_1" localSheetId="7">#REF!</definedName>
    <definedName name="_10Excel_BuiltIn_Print_Area_18_1">#REF!</definedName>
    <definedName name="_10Excel_BuiltIn_Print_Area_3_1" localSheetId="7">#REF!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1">#N/A</definedName>
    <definedName name="_11________123Graph_BCHART_1" hidden="1">#REF!</definedName>
    <definedName name="_11____123Graph_BCHART_1" hidden="1">#REF!</definedName>
    <definedName name="_11_3_0Crite">#REF!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BS">#REF!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2_1" localSheetId="7">#REF!</definedName>
    <definedName name="_13Excel_BuiltIn_Print_Area_2_1">#REF!</definedName>
    <definedName name="_13Excel_BuiltIn_Print_Area_2_1_1_1_1" localSheetId="7">#REF!</definedName>
    <definedName name="_13Excel_BuiltIn_Print_Area_2_1_1_1_1">#REF!</definedName>
    <definedName name="_13Excel_BuiltIn_Print_Area_3_1_1_1_1" localSheetId="7">#REF!</definedName>
    <definedName name="_13Excel_BuiltIn_Print_Area_3_1_1_1_1">#REF!</definedName>
    <definedName name="_13Excel_BuiltIn_Print_Area_4_1_1_1_1_1_1_1_1_1_1">#REF!</definedName>
    <definedName name="_13Excel_BuiltIn_Print_Area_4_1_1_1_1_1_1_1_1_1_1_1_1">#REF!</definedName>
    <definedName name="_14____123Graph_BCHART_1" hidden="1">#REF!</definedName>
    <definedName name="_14___123Graph_BCHART_1" hidden="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6__123Graph_ACHART_1" hidden="1">#REF!</definedName>
    <definedName name="_16BS">#REF!</definedName>
    <definedName name="_16Excel_BuiltIn_Print_Area_3_1_1">#REF!</definedName>
    <definedName name="_16Excel_BuiltIn_Print_Area_5_1_1_1_1">#REF!</definedName>
    <definedName name="_16Excel_BuiltIn_Print_Titles_1_1_1" localSheetId="7">(#REF!,#REF!)</definedName>
    <definedName name="_16Excel_BuiltIn_Print_Titles_1_1_1">(#REF!,#REF!)</definedName>
    <definedName name="_16Excel_BuiltIn_Print_Titles_4_1" localSheetId="7">#REF!</definedName>
    <definedName name="_16Excel_BuiltIn_Print_Titles_4_1">#REF!</definedName>
    <definedName name="_17__123Graph_BCHART_1" hidden="1">#REF!</definedName>
    <definedName name="_17_3__Criteria">#REF!</definedName>
    <definedName name="_17Excel_BuiltIn_Print_Area_2_1_1_1_1" localSheetId="7">#REF!</definedName>
    <definedName name="_17Excel_BuiltIn_Print_Area_2_1_1_1_1">#REF!</definedName>
    <definedName name="_17Excel_BuiltIn_Print_Area_3_1_1_1" localSheetId="7">#REF!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 localSheetId="7">#REF!</definedName>
    <definedName name="_1Excel_BuiltIn_Print_Area_1_1">#REF!</definedName>
    <definedName name="_1Excel_BuiltIn_Print_Area_10_1" localSheetId="7">#REF!</definedName>
    <definedName name="_1Excel_BuiltIn_Print_Area_10_1">#REF!</definedName>
    <definedName name="_1Excel_BuiltIn_Print_Area_3_1">#REF!</definedName>
    <definedName name="_1Excel_BuiltIn_Print_Area_4_1" localSheetId="7">#REF!</definedName>
    <definedName name="_1Excel_BuiltIn_Print_Area_4_1">#REF!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123Graph_ACHART_1" hidden="1">#REF!</definedName>
    <definedName name="_2__123Graph_BCHART_1" hidden="1">#REF!</definedName>
    <definedName name="_20Excel_BuiltIn_Print_Area_5_1_1_1">#REF!</definedName>
    <definedName name="_21Excel_BuiltIn_Print_Area_3_1">#REF!</definedName>
    <definedName name="_21Excel_BuiltIn_Print_Area_5_1_1_1_1">#REF!</definedName>
    <definedName name="_21G_0Extract">#REF!</definedName>
    <definedName name="_22" hidden="1">#REF!</definedName>
    <definedName name="_22Excel_BuiltIn_Print_Area_7_1_1_1_1">#REF!</definedName>
    <definedName name="_23Excel_BuiltIn_Print_Area_3_1_1">#REF!</definedName>
    <definedName name="_23Excel_BuiltIn_Print_Area_8_1_1_1_1">#REF!</definedName>
    <definedName name="_23G__Extr">#REF!</definedName>
    <definedName name="_24Excel_BuiltIn_Print_Area_9_1">#REF!</definedName>
    <definedName name="_25Excel_BuiltIn_Print_Area_3_1_1_1">#REF!</definedName>
    <definedName name="_25G__Extract">#REF!</definedName>
    <definedName name="_27Excel_BuiltIn_Print_Area_3_1_1_1_1">#REF!</definedName>
    <definedName name="_29Excel_BuiltIn_Print_Area_4_1_1_1_1">#REF!</definedName>
    <definedName name="_2Excel_BuiltIn_Print_Area_10">"$#REF!.$A$1:$V$42"</definedName>
    <definedName name="_2Excel_BuiltIn_Print_Area_12_1_1_1_1" localSheetId="7">#REF!</definedName>
    <definedName name="_2Excel_BuiltIn_Print_Area_12_1_1_1_1">#REF!</definedName>
    <definedName name="_2Excel_BuiltIn_Print_Area_2_1_1_1" localSheetId="7">#REF!</definedName>
    <definedName name="_2Excel_BuiltIn_Print_Area_2_1_1_1">#REF!</definedName>
    <definedName name="_2Excel_BuiltIn_Print_Area_3_1" localSheetId="7">#REF!</definedName>
    <definedName name="_2Excel_BuiltIn_Print_Area_3_1">#REF!</definedName>
    <definedName name="_2Excel_BuiltIn_Print_Area_4_1">#REF!</definedName>
    <definedName name="_3">#REF!</definedName>
    <definedName name="_3____________123Graph_CCHART_1" hidden="1">#REF!</definedName>
    <definedName name="_3_______123Graph_CCHART_1" hidden="1">#REF!</definedName>
    <definedName name="_3____123Graph_CCHART_1" hidden="1">#REF!</definedName>
    <definedName name="_3___123Graph_CCHART_1" hidden="1">#REF!</definedName>
    <definedName name="_3__123Graph_ACHART_1" hidden="1">#REF!</definedName>
    <definedName name="_3__123Graph_CCHART_1" hidden="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Excel_BuiltIn_Print_Area_10_1">#REF!</definedName>
    <definedName name="_3Excel_BuiltIn_Print_Area_11">"$#REF!.$A$1:$V$46"</definedName>
    <definedName name="_3Excel_BuiltIn_Print_Area_16_1_1_1_1" localSheetId="7">#REF!</definedName>
    <definedName name="_3Excel_BuiltIn_Print_Area_16_1_1_1_1">#REF!</definedName>
    <definedName name="_3Excel_BuiltIn_Print_Area_2_1_1_1_1_1_1_1_1_1_1_1" localSheetId="7">#REF!</definedName>
    <definedName name="_3Excel_BuiltIn_Print_Area_2_1_1_1_1_1_1_1_1_1_1_1">#REF!</definedName>
    <definedName name="_3Excel_BuiltIn_Print_Area_4_1_1">#REF!</definedName>
    <definedName name="_3Excel_BuiltIn_Print_Titles_3_1" localSheetId="7">#REF!</definedName>
    <definedName name="_3Excel_BuiltIn_Print_Titles_3_1">#REF!</definedName>
    <definedName name="_4">#REF!</definedName>
    <definedName name="_4___________123Graph_ACHART_1" hidden="1">#REF!</definedName>
    <definedName name="_4______123Graph_ACHART_1" hidden="1">#REF!</definedName>
    <definedName name="_4___123Graph_ACHART_1" hidden="1">#REF!</definedName>
    <definedName name="_4__123Graph_ACHART_1" hidden="1">#REF!</definedName>
    <definedName name="_4__123Graph_BCHART_1" hidden="1">#REF!</definedName>
    <definedName name="_4321">#REF!</definedName>
    <definedName name="_4C_x">#REF!</definedName>
    <definedName name="_4Excel_BuiltIn_Print_Area_12">"$#REF!.$A$1:$P$83"</definedName>
    <definedName name="_4Excel_BuiltIn_Print_Area_17_1_1_1_1" localSheetId="7">#REF!</definedName>
    <definedName name="_4Excel_BuiltIn_Print_Area_17_1_1_1_1">#REF!</definedName>
    <definedName name="_4Excel_BuiltIn_Print_Area_3_1_1_1_1_1_1_1_1_1" localSheetId="7">#REF!</definedName>
    <definedName name="_4Excel_BuiltIn_Print_Area_3_1_1_1_1_1_1_1_1_1">#REF!</definedName>
    <definedName name="_4Excel_BuiltIn_Print_Area_4_1_1_1">#REF!</definedName>
    <definedName name="_5.0_Hire_and_running_charges_of_winch___grab" localSheetId="7">#REF!</definedName>
    <definedName name="_5.0_Hire_and_running_charges_of_winch___grab">#REF!</definedName>
    <definedName name="_5___________123Graph_BCHART_1" hidden="1">#REF!</definedName>
    <definedName name="_5______123Graph_BCHART_1" hidden="1">#REF!</definedName>
    <definedName name="_5___123Graph_BCHART_1" hidden="1">#REF!</definedName>
    <definedName name="_5__123Graph_ACHART_1" hidden="1">#REF!</definedName>
    <definedName name="_5__123Graph_BCHART_1" hidden="1">#REF!</definedName>
    <definedName name="_5Excel_BuiltIn_Print_Area_12_1_1_1_1">#REF!</definedName>
    <definedName name="_5Excel_BuiltIn_Print_Area_18_1">#REF!</definedName>
    <definedName name="_5Excel_BuiltIn_Print_Area_2">"$#REF!.$A$1:$U$38"</definedName>
    <definedName name="_5Excel_BuiltIn_Print_Area_4_1" localSheetId="7">#REF!</definedName>
    <definedName name="_5Excel_BuiltIn_Print_Area_4_1">#REF!</definedName>
    <definedName name="_5Excel_BuiltIn_Print_Area_4_1_1_1_1">#REF!</definedName>
    <definedName name="_6___________123Graph_CCHART_1" hidden="1">#REF!</definedName>
    <definedName name="_6______123Graph_CCHART_1" hidden="1">#REF!</definedName>
    <definedName name="_6___123Graph_CCHART_1" hidden="1">#REF!</definedName>
    <definedName name="_6__123Graph_ACHART_1" hidden="1">#REF!</definedName>
    <definedName name="_6__123Graph_BCHART_1" hidden="1">#REF!</definedName>
    <definedName name="_6__123Graph_CCHART_1" hidden="1">#REF!</definedName>
    <definedName name="_6382">#REF!</definedName>
    <definedName name="_6Excel_BuiltIn_Print_Area_1_1" localSheetId="17">'[4]SCHEDULE-3B'!#REF!</definedName>
    <definedName name="_6Excel_BuiltIn_Print_Area_1_1" localSheetId="7">#REF!</definedName>
    <definedName name="_6Excel_BuiltIn_Print_Area_1_1">#REF!</definedName>
    <definedName name="_6Excel_BuiltIn_Print_Area_10_1" localSheetId="7">#REF!</definedName>
    <definedName name="_6Excel_BuiltIn_Print_Area_10_1">#REF!</definedName>
    <definedName name="_6Excel_BuiltIn_Print_Area_2_1" localSheetId="7">#REF!</definedName>
    <definedName name="_6Excel_BuiltIn_Print_Area_2_1">#REF!</definedName>
    <definedName name="_6Excel_BuiltIn_Print_Area_3">"$#REF!.$A$1:$R$38"</definedName>
    <definedName name="_6Excel_BuiltIn_Print_Area_4_1_1" localSheetId="7">#REF!</definedName>
    <definedName name="_6Excel_BuiltIn_Print_Area_4_1_1">#REF!</definedName>
    <definedName name="_6Excel_BuiltIn_Print_Area_4_1_1_1_1_1">#REF!</definedName>
    <definedName name="_7__________123Graph_ACHART_1" hidden="1">#REF!</definedName>
    <definedName name="_7_____123Graph_ACHART_1" hidden="1">#REF!</definedName>
    <definedName name="_7__123Graph_ACHART_1" hidden="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8__________123Graph_BCHART_1" hidden="1">#REF!</definedName>
    <definedName name="_8_____123Graph_BCHART_1" hidden="1">#REF!</definedName>
    <definedName name="_8__123Graph_BCHART_1" hidden="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9__________123Graph_CCHART_1" hidden="1">#REF!</definedName>
    <definedName name="_9_____123Graph_CCHART_1" hidden="1">#REF!</definedName>
    <definedName name="_9__123Graph_CCHART_1" hidden="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A" localSheetId="7">#REF!</definedName>
    <definedName name="_A">#REF!</definedName>
    <definedName name="_A1">#REF!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 localSheetId="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1" hidden="1">{"'PROFITABILITY'!$A$1:$F$45"}</definedName>
    <definedName name="_aa1" localSheetId="6" hidden="1">{"'PROFITABILITY'!$A$1:$F$45"}</definedName>
    <definedName name="_aa1" localSheetId="2" hidden="1">{"'PROFITABILITY'!$A$1:$F$45"}</definedName>
    <definedName name="_aa1" hidden="1">{"'PROFITABILITY'!$A$1:$F$45"}</definedName>
    <definedName name="_aba2">#REF!</definedName>
    <definedName name="_acs1">#REF!</definedName>
    <definedName name="_acs2">#REF!</definedName>
    <definedName name="_adj1">#REF!</definedName>
    <definedName name="_ahu1" localSheetId="17">'[5]Costing-blk-B'!#REF!</definedName>
    <definedName name="_ahu1" localSheetId="7">#REF!</definedName>
    <definedName name="_ahu1">#REF!</definedName>
    <definedName name="_ahu2" localSheetId="17">'[5]Costing-blk-B'!#REF!</definedName>
    <definedName name="_ahu2" localSheetId="7">#REF!</definedName>
    <definedName name="_ahu2">#REF!</definedName>
    <definedName name="_Ann1">#REF!</definedName>
    <definedName name="_aoc1" localSheetId="7">#REF!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#REF!</definedName>
    <definedName name="_AXX4">#REF!</definedName>
    <definedName name="_axx5">#REF!</definedName>
    <definedName name="_axx6">#REF!</definedName>
    <definedName name="_AXX7">#REF!</definedName>
    <definedName name="_axx8">#REF!</definedName>
    <definedName name="_B">#REF!</definedName>
    <definedName name="_B1">#REF!</definedName>
    <definedName name="_b111121">#REF!</definedName>
    <definedName name="_BAA1">#REF!</definedName>
    <definedName name="_BAS1">#REF!</definedName>
    <definedName name="_bct75">#REF!</definedName>
    <definedName name="_bhh2">#REF!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an430">40.73</definedName>
    <definedName name="_can435">43.3</definedName>
    <definedName name="_CBR220">#REF!</definedName>
    <definedName name="_CBR500">#REF!</definedName>
    <definedName name="_CCT220">#REF!</definedName>
    <definedName name="_cdd2" localSheetId="7">#REF!</definedName>
    <definedName name="_cdd2">#REF!</definedName>
    <definedName name="_CDT1">#REF!</definedName>
    <definedName name="_CFB1" localSheetId="7">#REF!</definedName>
    <definedName name="_CFB1">#REF!</definedName>
    <definedName name="_CFB2" localSheetId="7">#REF!</definedName>
    <definedName name="_CFB2">#REF!</definedName>
    <definedName name="_CFB3">#REF!</definedName>
    <definedName name="_cff2">#REF!</definedName>
    <definedName name="_cli1">#REF!</definedName>
    <definedName name="_cli2">#REF!</definedName>
    <definedName name="_cli3">#REF!</definedName>
    <definedName name="_cli4">#REF!</definedName>
    <definedName name="_cli5">#REF!</definedName>
    <definedName name="_COL1">#REF!</definedName>
    <definedName name="_col33">#REF!</definedName>
    <definedName name="_cth2">#REF!</definedName>
    <definedName name="_CTR220">#REF!</definedName>
    <definedName name="_CTR500">#REF!</definedName>
    <definedName name="_CVT220">#REF!</definedName>
    <definedName name="_CVT50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 localSheetId="17">'[6]BDisc Q4'!#REF!</definedName>
    <definedName name="_DAT17" localSheetId="7">#REF!</definedName>
    <definedName name="_DAT17">#REF!</definedName>
    <definedName name="_DAT18" localSheetId="17">'[6]BDisc Q4'!#REF!</definedName>
    <definedName name="_DAT18" localSheetId="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7" hidden="1">{"'Sheet1'!$A$4386:$N$4591"}</definedName>
    <definedName name="_dec05" localSheetId="1" hidden="1">{"'Sheet1'!$A$4386:$N$4591"}</definedName>
    <definedName name="_dec05" localSheetId="6" hidden="1">{"'Sheet1'!$A$4386:$N$4591"}</definedName>
    <definedName name="_dec05" localSheetId="2"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#REF!</definedName>
    <definedName name="_Dist_Bin" hidden="1">#REF!</definedName>
    <definedName name="_Dist_Values" hidden="1">#REF!</definedName>
    <definedName name="_DKT75">#REF!</definedName>
    <definedName name="_dol11" localSheetId="17">[7]starter!$R$61</definedName>
    <definedName name="_dol11" localSheetId="7">#REF!</definedName>
    <definedName name="_dol11">#REF!</definedName>
    <definedName name="_dol12">#REF!</definedName>
    <definedName name="_dol13">#REF!</definedName>
    <definedName name="_dol6">#REF!</definedName>
    <definedName name="_drg1">#REF!</definedName>
    <definedName name="_drg2">#REF!</definedName>
    <definedName name="_ELL45">#REF!</definedName>
    <definedName name="_ELL90">#REF!</definedName>
    <definedName name="_eth2">#REF!</definedName>
    <definedName name="_f1">#REF!</definedName>
    <definedName name="_F3">#REF!</definedName>
    <definedName name="_fac1">#REF!</definedName>
    <definedName name="_fac2">#REF!</definedName>
    <definedName name="_fac3">#REF!</definedName>
    <definedName name="_FF3">#REF!</definedName>
    <definedName name="_Fill" localSheetId="14" hidden="1">#REF!</definedName>
    <definedName name="_Fill" hidden="1">#REF!</definedName>
    <definedName name="_Fill_1" localSheetId="6">#REF!</definedName>
    <definedName name="_Fill_1">"#REF!"</definedName>
    <definedName name="_Fill1" hidden="1">#REF!</definedName>
    <definedName name="_xlnm._FilterDatabase" localSheetId="17" hidden="1">'Accessories details'!$A$9:$BG$982</definedName>
    <definedName name="_xlnm._FilterDatabase" localSheetId="20" hidden="1">'Benching F'!$A$5:$R$221</definedName>
    <definedName name="_xlnm._FilterDatabase" localSheetId="8" hidden="1">Earthing!$A$6:$N$603</definedName>
    <definedName name="_xlnm._FilterDatabase" localSheetId="11" hidden="1">'Erection Compiled'!$A$4:$U$483</definedName>
    <definedName name="_xlnm._FilterDatabase" localSheetId="9" hidden="1">'Erection Productivity'!$A$8:$BS$61</definedName>
    <definedName name="_xlnm._FilterDatabase" localSheetId="7" hidden="1">Foundation!$A$5:$CY$490</definedName>
    <definedName name="_xlnm._FilterDatabase" localSheetId="4" hidden="1">'Hindrance Register (Row)'!$A$353:$I$366</definedName>
    <definedName name="_xlnm._FilterDatabase" localSheetId="5" hidden="1">'Page Chart'!$A$3:$H$488</definedName>
    <definedName name="_xlnm._FilterDatabase" localSheetId="13" hidden="1">Stringing!$A$5:$N$50</definedName>
    <definedName name="_xlnm._FilterDatabase" localSheetId="14" hidden="1">'Stringing associated works'!$A$4:$AD$982</definedName>
    <definedName name="_xlnm._FilterDatabase" localSheetId="6" hidden="1">Survey!$A$5:$O$95</definedName>
    <definedName name="_xlnm._FilterDatabase" localSheetId="12" hidden="1">Tackwelding!$F$1:$F$370</definedName>
    <definedName name="_xlnm._FilterDatabase" localSheetId="19" hidden="1">'Visual chart Edit'!$A$5:$R$530</definedName>
    <definedName name="_xlnm._FilterDatabase">#REF!</definedName>
    <definedName name="_FLK1">#REF!</definedName>
    <definedName name="_fos1">#REF!</definedName>
    <definedName name="_Fpi1">#REF!</definedName>
    <definedName name="_g1" localSheetId="7">#REF!</definedName>
    <definedName name="_g1">#REF!</definedName>
    <definedName name="_g66666">#REF!</definedName>
    <definedName name="_GEN1">#REF!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#REF!</definedName>
    <definedName name="_hfi2">#REF!</definedName>
    <definedName name="_hfi3">#REF!</definedName>
    <definedName name="_hfi4">#REF!</definedName>
    <definedName name="_hfi5">#REF!</definedName>
    <definedName name="_hfi6">#REF!</definedName>
    <definedName name="_HFI7">#REF!</definedName>
    <definedName name="_hfi8">#REF!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#REF!</definedName>
    <definedName name="_hxf1">#REF!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kd1">#REF!</definedName>
    <definedName name="_kd2">#REF!</definedName>
    <definedName name="_kd3">#REF!</definedName>
    <definedName name="_Key1" localSheetId="7" hidden="1">#REF!</definedName>
    <definedName name="_Key1" localSheetId="14" hidden="1">#REF!</definedName>
    <definedName name="_Key1" hidden="1">#REF!</definedName>
    <definedName name="_Key2" localSheetId="7" hidden="1">#REF!</definedName>
    <definedName name="_Key2" localSheetId="14" hidden="1">#REF!</definedName>
    <definedName name="_Key2" hidden="1">#REF!</definedName>
    <definedName name="_key3" hidden="1">#REF!</definedName>
    <definedName name="_Ki1" localSheetId="7">#REF!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AR220">#REF!</definedName>
    <definedName name="_LAR500">#REF!</definedName>
    <definedName name="_lb1" localSheetId="7">#REF!</definedName>
    <definedName name="_lb1">#REF!</definedName>
    <definedName name="_lb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cc1" localSheetId="17">[8]costing!#REF!</definedName>
    <definedName name="_mcc1" localSheetId="7">#REF!</definedName>
    <definedName name="_mcc1">#REF!</definedName>
    <definedName name="_mcc2" localSheetId="17">[8]costing!#REF!</definedName>
    <definedName name="_mcc2" localSheetId="7">#REF!</definedName>
    <definedName name="_mcc2">#REF!</definedName>
    <definedName name="_mcl132">#REF!</definedName>
    <definedName name="_mhr1">#REF!</definedName>
    <definedName name="_mhr2">#REF!</definedName>
    <definedName name="_mhr3">#REF!</definedName>
    <definedName name="_mhr4">#REF!</definedName>
    <definedName name="_mix10">4.5</definedName>
    <definedName name="_mix15">264/50</definedName>
    <definedName name="_mix20">330/50</definedName>
    <definedName name="_mix30">360/50</definedName>
    <definedName name="_mix40">450/50</definedName>
    <definedName name="_ml3">#REF!</definedName>
    <definedName name="_ml33">#REF!</definedName>
    <definedName name="_mlc33">#REF!</definedName>
    <definedName name="_mm1">#REF!</definedName>
    <definedName name="_mm2">#REF!</definedName>
    <definedName name="_mm3">#REF!</definedName>
    <definedName name="_MMB220">#REF!</definedName>
    <definedName name="_mnk1">#REF!</definedName>
    <definedName name="_mp1" localSheetId="17">[8]costing!#REF!</definedName>
    <definedName name="_mp1" localSheetId="7">#REF!</definedName>
    <definedName name="_mp1">#REF!</definedName>
    <definedName name="_N" localSheetId="7">#REF!</definedName>
    <definedName name="_N">#REF!</definedName>
    <definedName name="_new1">#REF!</definedName>
    <definedName name="_ngl3">#REF!</definedName>
    <definedName name="_ngl4">#REF!</definedName>
    <definedName name="_Nov2007" localSheetId="1" hidden="1">{"'PROFITABILITY'!$A$1:$F$45"}</definedName>
    <definedName name="_Nov2007" localSheetId="6" hidden="1">{"'PROFITABILITY'!$A$1:$F$45"}</definedName>
    <definedName name="_Nov2007" localSheetId="2" hidden="1">{"'PROFITABILITY'!$A$1:$F$45"}</definedName>
    <definedName name="_Nov2007" hidden="1">{"'PROFITABILITY'!$A$1:$F$45"}</definedName>
    <definedName name="_nt75">#REF!</definedName>
    <definedName name="_Order1" hidden="1">255</definedName>
    <definedName name="_Order2" localSheetId="7" hidden="1">255</definedName>
    <definedName name="_Order2" localSheetId="14" hidden="1">255</definedName>
    <definedName name="_Order2" localSheetId="6" hidden="1">255</definedName>
    <definedName name="_Order2" hidden="1">0</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 localSheetId="17">[8]costing!#REF!</definedName>
    <definedName name="_pdp1" localSheetId="7">#REF!</definedName>
    <definedName name="_pdp1">#REF!</definedName>
    <definedName name="_pdp2" localSheetId="17">[8]costing!#REF!</definedName>
    <definedName name="_pdp2" localSheetId="7">#REF!</definedName>
    <definedName name="_pdp2">#REF!</definedName>
    <definedName name="_pdp3" localSheetId="17">[8]costing!#REF!</definedName>
    <definedName name="_pdp3" localSheetId="7">#REF!</definedName>
    <definedName name="_pdp3">#REF!</definedName>
    <definedName name="_pep99">#REF!</definedName>
    <definedName name="_pfi1">#REF!</definedName>
    <definedName name="_PIN1">#REF!</definedName>
    <definedName name="_PLC220">#REF!</definedName>
    <definedName name="_PM123" localSheetId="7" hidden="1">{"'Sheet1'!$A$4386:$N$4591"}</definedName>
    <definedName name="_PM123" localSheetId="1" hidden="1">{"'Sheet1'!$A$4386:$N$4591"}</definedName>
    <definedName name="_PM123" localSheetId="6" hidden="1">{"'Sheet1'!$A$4386:$N$4591"}</definedName>
    <definedName name="_PM123" localSheetId="2" hidden="1">{"'Sheet1'!$A$4386:$N$4591"}</definedName>
    <definedName name="_PM123" hidden="1">{"'Sheet1'!$A$4386:$N$4591"}</definedName>
    <definedName name="_pp1">#REF!</definedName>
    <definedName name="_pp2">#REF!</definedName>
    <definedName name="_ps1">#REF!</definedName>
    <definedName name="_Q">#REF!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w1" localSheetId="17">'[9]BOQ LT'!#REF!</definedName>
    <definedName name="_row1" localSheetId="7">#REF!</definedName>
    <definedName name="_row1">#REF!</definedName>
    <definedName name="_rs1" localSheetId="7">#REF!</definedName>
    <definedName name="_rs1">#REF!</definedName>
    <definedName name="_rt1" localSheetId="7">#REF!</definedName>
    <definedName name="_rt1">#REF!</definedName>
    <definedName name="_rt2" localSheetId="7">#REF!</definedName>
    <definedName name="_rt2">#REF!</definedName>
    <definedName name="_rt3">#REF!</definedName>
    <definedName name="_run1">#REF!</definedName>
    <definedName name="_run2">#REF!</definedName>
    <definedName name="_run3">#REF!</definedName>
    <definedName name="_S">#REF!</definedName>
    <definedName name="_s41" localSheetId="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#REF!</definedName>
    <definedName name="_sig2">#REF!</definedName>
    <definedName name="_sig3">#REF!</definedName>
    <definedName name="_sig4">#REF!</definedName>
    <definedName name="_sig5">#REF!</definedName>
    <definedName name="_sit75">#REF!</definedName>
    <definedName name="_Sort" localSheetId="7" hidden="1">#REF!</definedName>
    <definedName name="_Sort" localSheetId="14" hidden="1">#REF!</definedName>
    <definedName name="_Sort" hidden="1">#REF!</definedName>
    <definedName name="_srk1"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 localSheetId="7">#REF!</definedName>
    <definedName name="_SS402">#REF!</definedName>
    <definedName name="_SS403" localSheetId="7">#REF!</definedName>
    <definedName name="_SS403">#REF!</definedName>
    <definedName name="_SS404" localSheetId="7">#REF!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00">#REF!</definedName>
    <definedName name="_TR220">#REF!</definedName>
    <definedName name="_TR315">#REF!</definedName>
    <definedName name="_TR33">#REF!</definedName>
    <definedName name="_TR500">#REF!</definedName>
    <definedName name="_tr75">#REF!</definedName>
    <definedName name="_trt75">#REF!</definedName>
    <definedName name="_try1" localSheetId="17">[10]InputPO_Del!#REF!</definedName>
    <definedName name="_try1" localSheetId="7">#REF!</definedName>
    <definedName name="_try1">#REF!</definedName>
    <definedName name="_tt75">#REF!</definedName>
    <definedName name="_U" localSheetId="7">#REF!</definedName>
    <definedName name="_U">#REF!</definedName>
    <definedName name="_V" localSheetId="7">#REF!</definedName>
    <definedName name="_V">#REF!</definedName>
    <definedName name="_V1" localSheetId="7">#REF!</definedName>
    <definedName name="_V1">#REF!</definedName>
    <definedName name="_V2">#REF!</definedName>
    <definedName name="_Vf1">#REF!</definedName>
    <definedName name="_Vf2">#REF!</definedName>
    <definedName name="_vr1">#REF!</definedName>
    <definedName name="_VS2004" hidden="1">#REF!</definedName>
    <definedName name="_Wc1">#REF!</definedName>
    <definedName name="_WC3">#REF!</definedName>
    <definedName name="_WP1">#REF!</definedName>
    <definedName name="_Wr1">#REF!</definedName>
    <definedName name="_Wr3">#REF!</definedName>
    <definedName name="_Xl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 localSheetId="17">[11]UK!$B$64837</definedName>
    <definedName name="a0" localSheetId="7">#REF!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 localSheetId="7">#REF!</definedName>
    <definedName name="A1_">#REF!</definedName>
    <definedName name="A1____0">#REF!</definedName>
    <definedName name="A1____13">#REF!</definedName>
    <definedName name="A10_" localSheetId="7">#REF!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 localSheetId="17">[12]oresreqsum!#REF!</definedName>
    <definedName name="aa" localSheetId="7">#REF!</definedName>
    <definedName name="aa">#REF!</definedName>
    <definedName name="AAA" localSheetId="17" hidden="1">{#N/A,#N/A,FALSE,"COVER1.XLS ";#N/A,#N/A,FALSE,"RACT1.XLS";#N/A,#N/A,FALSE,"RACT2.XLS";#N/A,#N/A,FALSE,"ECCMP";#N/A,#N/A,FALSE,"WELDER.XLS"}</definedName>
    <definedName name="AAA" localSheetId="7" hidden="1">{#N/A,#N/A,FALSE,"COVER1.XLS ";#N/A,#N/A,FALSE,"RACT1.XLS";#N/A,#N/A,FALSE,"RACT2.XLS";#N/A,#N/A,FALSE,"ECCMP";#N/A,#N/A,FALSE,"WELDER.XLS"}</definedName>
    <definedName name="AAA" localSheetId="1" hidden="1">{#N/A,#N/A,FALSE,"COVER1.XLS ";#N/A,#N/A,FALSE,"RACT1.XLS";#N/A,#N/A,FALSE,"RACT2.XLS";#N/A,#N/A,FALSE,"ECCMP";#N/A,#N/A,FALSE,"WELDER.XLS"}</definedName>
    <definedName name="aaa" localSheetId="6">#REF!</definedName>
    <definedName name="AAA" localSheetId="2" hidden="1">{#N/A,#N/A,FALSE,"COVER1.XLS ";#N/A,#N/A,FALSE,"RACT1.XLS";#N/A,#N/A,FALSE,"RACT2.XLS";#N/A,#N/A,FALSE,"ECCMP";#N/A,#N/A,FALSE,"WELDER.XLS"}</definedName>
    <definedName name="AAA" hidden="1">{#N/A,#N/A,FALSE,"COVER1.XLS ";#N/A,#N/A,FALSE,"RACT1.XLS";#N/A,#N/A,FALSE,"RACT2.XLS";#N/A,#N/A,FALSE,"ECCMP";#N/A,#N/A,FALSE,"WELDER.XLS"}</definedName>
    <definedName name="aaaa" localSheetId="7">#REF!</definedName>
    <definedName name="aaaa">#REF!</definedName>
    <definedName name="AAAAAA" hidden="1">#REF!</definedName>
    <definedName name="AAAAAAA" localSheetId="7">#REF!</definedName>
    <definedName name="AAAAAAA">#REF!</definedName>
    <definedName name="AAAAAAAAA">#REF!</definedName>
    <definedName name="aaaaaaaaaaa">#REF!</definedName>
    <definedName name="AAAAAAAAAAAAA" hidden="1">#REF!</definedName>
    <definedName name="AAAAAAAAAAAAAAAAAAAAAAAAAAAAAAAAAAAAAAAAA">#REF!</definedName>
    <definedName name="aac" localSheetId="1" hidden="1">{"'PROFITABILITY'!$A$1:$F$45"}</definedName>
    <definedName name="aac" localSheetId="6" hidden="1">{"'PROFITABILITY'!$A$1:$F$45"}</definedName>
    <definedName name="aac" localSheetId="2" hidden="1">{"'PROFITABILITY'!$A$1:$F$45"}</definedName>
    <definedName name="aac" hidden="1">{"'PROFITABILITY'!$A$1:$F$45"}</definedName>
    <definedName name="aadf" hidden="1">#REF!</definedName>
    <definedName name="aaffa" localSheetId="1" hidden="1">{#N/A,#N/A,FALSE,"COVER.XLS";#N/A,#N/A,FALSE,"RACT1.XLS";#N/A,#N/A,FALSE,"RACT2.XLS";#N/A,#N/A,FALSE,"ECCMP";#N/A,#N/A,FALSE,"WELDER.XLS"}</definedName>
    <definedName name="aaffa" hidden="1">{#N/A,#N/A,FALSE,"COVER.XLS";#N/A,#N/A,FALSE,"RACT1.XLS";#N/A,#N/A,FALSE,"RACT2.XLS";#N/A,#N/A,FALSE,"ECCMP";#N/A,#N/A,FALSE,"WELDER.XLS"}</definedName>
    <definedName name="aamin" localSheetId="7">#REF!</definedName>
    <definedName name="aamin">#REF!</definedName>
    <definedName name="aas">#REF!</definedName>
    <definedName name="aasdad">#REF!</definedName>
    <definedName name="AASDF">#REF!</definedName>
    <definedName name="aav" localSheetId="1" hidden="1">{"'PROFITABILITY'!$A$1:$F$45"}</definedName>
    <definedName name="aav" localSheetId="6" hidden="1">{"'PROFITABILITY'!$A$1:$F$45"}</definedName>
    <definedName name="aav" localSheetId="2" hidden="1">{"'PROFITABILITY'!$A$1:$F$45"}</definedName>
    <definedName name="aav" hidden="1">{"'PROFITABILITY'!$A$1:$F$45"}</definedName>
    <definedName name="aAXX1">#REF!</definedName>
    <definedName name="ab">#REF!</definedName>
    <definedName name="aba" localSheetId="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7" hidden="1">{"'PROFITABILITY'!$A$1:$F$45"}</definedName>
    <definedName name="abc" localSheetId="6" hidden="1">{"'PROFITABILITY'!$A$1:$F$45"}</definedName>
    <definedName name="abc">#REF!</definedName>
    <definedName name="abcd">#REF!</definedName>
    <definedName name="abcdefg" localSheetId="1" hidden="1">{"'PROFITABILITY'!$A$1:$F$45"}</definedName>
    <definedName name="abcdefg" localSheetId="6" hidden="1">{"'PROFITABILITY'!$A$1:$F$45"}</definedName>
    <definedName name="abcdefg" localSheetId="2"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TemplateOD">#REF!</definedName>
    <definedName name="AC">#REF!</definedName>
    <definedName name="AC_DESIGN">#REF!</definedName>
    <definedName name="AC_disc">#REF!</definedName>
    <definedName name="ACARRAY">#REF!</definedName>
    <definedName name="ACCESS">#REF!</definedName>
    <definedName name="ACCESS220">#REF!</definedName>
    <definedName name="AccessDatabase" hidden="1">"C:\WIN95\Desktop\Ramesh\AIC\Aic.mdb"</definedName>
    <definedName name="Accessories">#REF!</definedName>
    <definedName name="accp" localSheetId="17">'[5]Costing-blk-B'!#REF!</definedName>
    <definedName name="accp" localSheetId="7">#REF!</definedName>
    <definedName name="accp">#REF!</definedName>
    <definedName name="ACDC">#REF!</definedName>
    <definedName name="ACDC220">#REF!</definedName>
    <definedName name="ACK">#REF!</definedName>
    <definedName name="ACT">#REF!</definedName>
    <definedName name="ACTIVITY_5">#REF!</definedName>
    <definedName name="ACTIVITY_6">#REF!</definedName>
    <definedName name="ACTN">#REF!</definedName>
    <definedName name="ACTN2">#REF!</definedName>
    <definedName name="Actual" localSheetId="1">(PeriodInActual*(#REF!&gt;0))*PeriodInPlan</definedName>
    <definedName name="Actual">(PeriodInActual*(#REF!&gt;0))*PeriodInPlan</definedName>
    <definedName name="ActualBeyond" localSheetId="1">PeriodInActual*(#REF!&gt;0)</definedName>
    <definedName name="ActualBeyond">PeriodInActual*(#REF!&gt;0)</definedName>
    <definedName name="AD" localSheetId="7" hidden="1">{"'Sheet1'!$A$4386:$N$4591"}</definedName>
    <definedName name="AD" localSheetId="1" hidden="1">{"'Sheet1'!$A$4386:$N$4591"}</definedName>
    <definedName name="AD" localSheetId="6" hidden="1">{"'Sheet1'!$A$4386:$N$4591"}</definedName>
    <definedName name="AD" localSheetId="2" hidden="1">{"'Sheet1'!$A$4386:$N$4591"}</definedName>
    <definedName name="AD" hidden="1">{"'Sheet1'!$A$4386:$N$4591"}</definedName>
    <definedName name="ada" localSheetId="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1" hidden="1">{#N/A,#N/A,FALSE,"COVER1.XLS ";#N/A,#N/A,FALSE,"RACT1.XLS";#N/A,#N/A,FALSE,"RACT2.XLS";#N/A,#N/A,FALSE,"ECCMP";#N/A,#N/A,FALSE,"WELDER.XLS"}</definedName>
    <definedName name="adadd" hidden="1">{#N/A,#N/A,FALSE,"COVER1.XLS ";#N/A,#N/A,FALSE,"RACT1.XLS";#N/A,#N/A,FALSE,"RACT2.XLS";#N/A,#N/A,FALSE,"ECCMP";#N/A,#N/A,FALSE,"WELDER.XLS"}</definedName>
    <definedName name="adas">#REF!</definedName>
    <definedName name="adasdas">#REF!</definedName>
    <definedName name="adcbef" localSheetId="1" hidden="1">{"'PROFITABILITY'!$A$1:$F$45"}</definedName>
    <definedName name="adcbef" localSheetId="6" hidden="1">{"'PROFITABILITY'!$A$1:$F$45"}</definedName>
    <definedName name="adcbef" localSheetId="2" hidden="1">{"'PROFITABILITY'!$A$1:$F$45"}</definedName>
    <definedName name="adcbef" hidden="1">{"'PROFITABILITY'!$A$1:$F$45"}</definedName>
    <definedName name="ADD">#REF!</definedName>
    <definedName name="addf">#REF!</definedName>
    <definedName name="ADF">#REF!</definedName>
    <definedName name="adfa">#REF!</definedName>
    <definedName name="adfad">#REF!</definedName>
    <definedName name="ADFFG">#REF!</definedName>
    <definedName name="ADFGFG">#REF!</definedName>
    <definedName name="ADFS">#REF!</definedName>
    <definedName name="ADG">#REF!</definedName>
    <definedName name="adgh">#REF!</definedName>
    <definedName name="ADITION" localSheetId="1" hidden="1">{"'장비'!$A$3:$M$12"}</definedName>
    <definedName name="ADITION" localSheetId="6" hidden="1">{"'장비'!$A$3:$M$12"}</definedName>
    <definedName name="ADITION" localSheetId="2" hidden="1">{"'장비'!$A$3:$M$12"}</definedName>
    <definedName name="ADITION" hidden="1">{"'장비'!$A$3:$M$12"}</definedName>
    <definedName name="adj">#REF!</definedName>
    <definedName name="Admixture">#REF!</definedName>
    <definedName name="ads" localSheetId="1" hidden="1">{#N/A,#N/A,FALSE,"COVER1.XLS ";#N/A,#N/A,FALSE,"RACT1.XLS";#N/A,#N/A,FALSE,"RACT2.XLS";#N/A,#N/A,FALSE,"ECCMP";#N/A,#N/A,FALSE,"WELDER.XLS"}</definedName>
    <definedName name="ads" hidden="1">{#N/A,#N/A,FALSE,"COVER1.XLS ";#N/A,#N/A,FALSE,"RACT1.XLS";#N/A,#N/A,FALSE,"RACT2.XLS";#N/A,#N/A,FALSE,"ECCMP";#N/A,#N/A,FALSE,"WELDER.XLS"}</definedName>
    <definedName name="ADVIK">#REF!</definedName>
    <definedName name="adwea">#REF!</definedName>
    <definedName name="ae">#REF!</definedName>
    <definedName name="AED">#REF!</definedName>
    <definedName name="AEDproEUR">1/#REF!</definedName>
    <definedName name="aerawrwaraaa">#REF!</definedName>
    <definedName name="af">#REF!</definedName>
    <definedName name="AF_00">#REF!</definedName>
    <definedName name="AF_01">#REF!</definedName>
    <definedName name="AF_02">#REF!</definedName>
    <definedName name="AF_98">#REF!</definedName>
    <definedName name="AF_99">#REF!</definedName>
    <definedName name="AF_M_98" localSheetId="17">[13]QFC!$C$167</definedName>
    <definedName name="AF_M_98" localSheetId="7">#REF!</definedName>
    <definedName name="AF_M_98">#REF!</definedName>
    <definedName name="AF_M_99" localSheetId="17">[13]QFC!$C$168</definedName>
    <definedName name="AF_M_99" localSheetId="7">#REF!</definedName>
    <definedName name="AF_M_99">#REF!</definedName>
    <definedName name="afafa" hidden="1">#REF!</definedName>
    <definedName name="AFF">#REF!</definedName>
    <definedName name="afit">#REF!</definedName>
    <definedName name="afsgs">#REF!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r12mm">#REF!</definedName>
    <definedName name="Agr20mm">#REF!</definedName>
    <definedName name="Agr40mm">#REF!</definedName>
    <definedName name="Agr53mm">#REF!</definedName>
    <definedName name="Agr6mm">#REF!</definedName>
    <definedName name="agrP">#REF!</definedName>
    <definedName name="AH" localSheetId="7" hidden="1">{#N/A,#N/A,FALSE,"CCTV"}</definedName>
    <definedName name="AH" localSheetId="6" hidden="1">{#N/A,#N/A,FALSE,"CCTV"}</definedName>
    <definedName name="ah">#REF!</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1" hidden="1">{"form-D1",#N/A,FALSE,"FORM-D1";"form-D1_amt",#N/A,FALSE,"FORM-D1"}</definedName>
    <definedName name="ajslk" hidden="1">{"form-D1",#N/A,FALSE,"FORM-D1";"form-D1_amt",#N/A,FALSE,"FORM-D1"}</definedName>
    <definedName name="AK">INDEX(#REF!,MATCH(#REF!,#REF!,0))</definedName>
    <definedName name="aks">#REF!</definedName>
    <definedName name="aksj" localSheetId="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 localSheetId="7">#REF!</definedName>
    <definedName name="Alt">#REF!</definedName>
    <definedName name="Alw" localSheetId="7">#REF!</definedName>
    <definedName name="Alw">#REF!</definedName>
    <definedName name="alwarsump" localSheetId="7">#REF!</definedName>
    <definedName name="alwarsump">#REF!</definedName>
    <definedName name="AM">INDEX(#REF!,MATCH(#REF!,#REF!,0))</definedName>
    <definedName name="ama">#REF!</definedName>
    <definedName name="amin">#REF!</definedName>
    <definedName name="amin1">#REF!</definedName>
    <definedName name="amin2">#REF!</definedName>
    <definedName name="amol">#REF!</definedName>
    <definedName name="Analysis">#REF!</definedName>
    <definedName name="anb">#REF!</definedName>
    <definedName name="anchor">#REF!</definedName>
    <definedName name="Anfang">#REF!</definedName>
    <definedName name="Angeb">#REF!</definedName>
    <definedName name="angle">#REF!</definedName>
    <definedName name="Anhpq" localSheetId="1">{"'Sheet1'!$L$16"}</definedName>
    <definedName name="Anhpq">{"'Sheet1'!$L$16"}</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o">#REF!</definedName>
    <definedName name="Aone">#REF!</definedName>
    <definedName name="AP">#REF!</definedName>
    <definedName name="app" localSheetId="17">'[5]Costing-blk-B'!#REF!</definedName>
    <definedName name="app" localSheetId="7">#REF!</definedName>
    <definedName name="app">#REF!</definedName>
    <definedName name="APPR">#REF!</definedName>
    <definedName name="Approach" localSheetId="17">'[14]Base File'!$D$3:$D$4</definedName>
    <definedName name="Approach">#REF!</definedName>
    <definedName name="APRIL">#REF!</definedName>
    <definedName name="april_qty" localSheetId="7">#REF!</definedName>
    <definedName name="april_qty">#REF!</definedName>
    <definedName name="aq" localSheetId="7">#REF!</definedName>
    <definedName name="aq">#REF!</definedName>
    <definedName name="ar">#REF!</definedName>
    <definedName name="arb" hidden="1">#REF!</definedName>
    <definedName name="arctanz">#REF!</definedName>
    <definedName name="AREA_000">#REF!</definedName>
    <definedName name="AREA_001">#REF!</definedName>
    <definedName name="arrotonda">#REF!</definedName>
    <definedName name="arwrw">#REF!</definedName>
    <definedName name="as">#REF!</definedName>
    <definedName name="AS_disc">#REF!</definedName>
    <definedName name="AS2DocOpenMode" hidden="1">"AS2DocumentEdit"</definedName>
    <definedName name="asa">#REF!</definedName>
    <definedName name="asd" localSheetId="7">#REF!</definedName>
    <definedName name="asd">#REF!</definedName>
    <definedName name="asda">#REF!</definedName>
    <definedName name="asddfr">#REF!</definedName>
    <definedName name="asdff">#REF!</definedName>
    <definedName name="asdfgf">#REF!</definedName>
    <definedName name="ASDFGH" hidden="1">#REF!</definedName>
    <definedName name="ASDGSG" localSheetId="1" hidden="1">{"'PROFITABILITY'!$A$1:$F$45"}</definedName>
    <definedName name="ASDGSG" hidden="1">{"'PROFITABILITY'!$A$1:$F$45"}</definedName>
    <definedName name="asdsad">#REF!</definedName>
    <definedName name="ASF">#REF!</definedName>
    <definedName name="asfaff">#REF!</definedName>
    <definedName name="asfdasfas">#N/A</definedName>
    <definedName name="ASFFFF">#REF!</definedName>
    <definedName name="asfsd">#REF!</definedName>
    <definedName name="ASHOKA">#REF!</definedName>
    <definedName name="asjk" localSheetId="1" hidden="1">{"form-D1",#N/A,FALSE,"FORM-D1";"form-D1_amt",#N/A,FALSE,"FORM-D1"}</definedName>
    <definedName name="asjk" hidden="1">{"form-D1",#N/A,FALSE,"FORM-D1";"form-D1_amt",#N/A,FALSE,"FORM-D1"}</definedName>
    <definedName name="ass" localSheetId="7" hidden="1">#REF!</definedName>
    <definedName name="ass">#REF!</definedName>
    <definedName name="assa"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fill_data">#REF!</definedName>
    <definedName name="aux">#REF!</definedName>
    <definedName name="Aux.items">#REF!</definedName>
    <definedName name="AuxRelay">#REF!</definedName>
    <definedName name="aw">#REF!</definedName>
    <definedName name="AWW">#REF!</definedName>
    <definedName name="ax">#REF!</definedName>
    <definedName name="AXXX2">#REF!</definedName>
    <definedName name="AXXX3">#REF!</definedName>
    <definedName name="AXXX3d">#REF!</definedName>
    <definedName name="AXXXX2">#REF!</definedName>
    <definedName name="AXXXX3">#REF!</definedName>
    <definedName name="ay">#REF!</definedName>
    <definedName name="azsa" localSheetId="7" hidden="1">{"'PROFITABILITY'!$A$1:$F$45"}</definedName>
    <definedName name="azsa" localSheetId="1" hidden="1">{"'PROFITABILITY'!$A$1:$F$45"}</definedName>
    <definedName name="azsa" localSheetId="6" hidden="1">{"'PROFITABILITY'!$A$1:$F$45"}</definedName>
    <definedName name="azsa" localSheetId="2" hidden="1">{"'PROFITABILITY'!$A$1:$F$45"}</definedName>
    <definedName name="azsa" hidden="1">{"'PROFITABILITY'!$A$1:$F$45"}</definedName>
    <definedName name="B">#REF!</definedName>
    <definedName name="B___0">#REF!</definedName>
    <definedName name="B___13">#REF!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s" localSheetId="1" hidden="1">{"'PROFITABILITY'!$A$1:$F$45"}</definedName>
    <definedName name="bas" localSheetId="6" hidden="1">{"'PROFITABILITY'!$A$1:$F$45"}</definedName>
    <definedName name="bas" localSheetId="2" hidden="1">{"'PROFITABILITY'!$A$1:$F$45"}</definedName>
    <definedName name="bas" hidden="1">{"'PROFITABILITY'!$A$1:$F$45"}</definedName>
    <definedName name="BASE_PLATE">#REF!</definedName>
    <definedName name="BaseCement">#REF!</definedName>
    <definedName name="BaseClayProducts">#REF!</definedName>
    <definedName name="BaseDiesel">#REF!</definedName>
    <definedName name="BaseI1">#REF!</definedName>
    <definedName name="BaseI2">#REF!</definedName>
    <definedName name="BaseI3">#REF!</definedName>
    <definedName name="BaseI4">#REF!</definedName>
    <definedName name="BaseIronSteel">#REF!</definedName>
    <definedName name="BasekV1">#REF!</definedName>
    <definedName name="BasekV2">#REF!</definedName>
    <definedName name="BasekV3">#REF!</definedName>
    <definedName name="BasekV4">#REF!</definedName>
    <definedName name="BaseLabour">#REF!</definedName>
    <definedName name="BaseMVA">#REF!</definedName>
    <definedName name="basetrav">#REF!</definedName>
    <definedName name="BASHA">#REF!</definedName>
    <definedName name="basic_rtu">#REF!</definedName>
    <definedName name="bat">#REF!</definedName>
    <definedName name="bat_det">#REF!</definedName>
    <definedName name="Batching_hot_mix_plant">#REF!</definedName>
    <definedName name="BAUfaktor">#REF!</definedName>
    <definedName name="bb" localSheetId="7" hidden="1">{"'PROFITABILITY'!$A$1:$F$45"}</definedName>
    <definedName name="bb" localSheetId="6" hidden="1">{"'PROFITABILITY'!$A$1:$F$45"}</definedName>
    <definedName name="bb">#REF!</definedName>
    <definedName name="bbb" localSheetId="7" hidden="1">{"'PROFITABILITY'!$A$1:$F$45"}</definedName>
    <definedName name="bbb" localSheetId="6" hidden="1">{"'PROFITABILITY'!$A$1:$F$45"}</definedName>
    <definedName name="BBB">#REF!</definedName>
    <definedName name="bbbb">#REF!</definedName>
    <definedName name="BBH">#REF!</definedName>
    <definedName name="bc">#REF!</definedName>
    <definedName name="bcgf">#REF!</definedName>
    <definedName name="bcs">#REF!</definedName>
    <definedName name="bct">#REF!</definedName>
    <definedName name="bcv" localSheetId="1" hidden="1">{"'PROFITABILITY'!$A$1:$F$45"}</definedName>
    <definedName name="bcv" localSheetId="6" hidden="1">{"'PROFITABILITY'!$A$1:$F$45"}</definedName>
    <definedName name="bcv" localSheetId="2"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g_Bal">#REF!</definedName>
    <definedName name="Beldar">#REF!</definedName>
    <definedName name="BEN">#REF!</definedName>
    <definedName name="BEND">#REF!</definedName>
    <definedName name="Benefits">#REF!</definedName>
    <definedName name="BENJ">#REF!</definedName>
    <definedName name="beta">#REF!</definedName>
    <definedName name="BF">#REF!</definedName>
    <definedName name="BG">#REF!</definedName>
    <definedName name="BG_CHGS">#REF!</definedName>
    <definedName name="BG_RATE">#REF!</definedName>
    <definedName name="BGrP">#REF!</definedName>
    <definedName name="BGT3_WORKING">#REF!</definedName>
    <definedName name="bh">#REF!</definedName>
    <definedName name="bhaska1">#REF!</definedName>
    <definedName name="bhaskar">#REF!</definedName>
    <definedName name="Bhisti">#REF!</definedName>
    <definedName name="bhs">#REF!</definedName>
    <definedName name="BI">#REF!</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dingwire">#REF!</definedName>
    <definedName name="BJ">INDEX(#REF!,MATCH(#REF!,#REF!,0))</definedName>
    <definedName name="BK">INDEX(#REF!,MATCH(#REF!,#REF!,0))</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M">#REF!</definedName>
    <definedName name="Bn">#REF!</definedName>
    <definedName name="boisar" localSheetId="17">'[15]Receivable Dump'!$H$2:$H$219</definedName>
    <definedName name="boisar" localSheetId="7">#REF!</definedName>
    <definedName name="boisar">#REF!</definedName>
    <definedName name="BOISAR_BAYWISE" localSheetId="7">#REF!</definedName>
    <definedName name="BOISAR_BAYWISE">#REF!</definedName>
    <definedName name="bol" localSheetId="7">#REF!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PSCHE" localSheetId="17">[16]Bongaon!$E$9:$W$310</definedName>
    <definedName name="BONPSCHE" localSheetId="7">#REF!</definedName>
    <definedName name="BONPSCHE">#REF!</definedName>
    <definedName name="BOQ">#REF!</definedName>
    <definedName name="boq_br2">#REF!</definedName>
    <definedName name="boq_br3">#REF!</definedName>
    <definedName name="boq_type">#REF!</definedName>
    <definedName name="boq_version">#REF!</definedName>
    <definedName name="BOQAnalysis_LT">#REF!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 localSheetId="17">[17]schedule1!#REF!</definedName>
    <definedName name="BR_Resou" localSheetId="7">#REF!</definedName>
    <definedName name="BR_Resou">#REF!</definedName>
    <definedName name="br2_selection">#REF!</definedName>
    <definedName name="br3_selection">#REF!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 localSheetId="7">#REF!</definedName>
    <definedName name="BRICK">#REF!</definedName>
    <definedName name="brk" localSheetId="7">#REF!</definedName>
    <definedName name="brk">#REF!</definedName>
    <definedName name="BS" localSheetId="7">#REF!</definedName>
    <definedName name="BS">#REF!</definedName>
    <definedName name="BS_9A">#REF!</definedName>
    <definedName name="BS_9B">#REF!</definedName>
    <definedName name="btb_musd" localSheetId="17">[18]BTB!#REF!</definedName>
    <definedName name="btb_musd" localSheetId="7">#REF!</definedName>
    <definedName name="btb_musd">#REF!</definedName>
    <definedName name="bua" localSheetId="7">#REF!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tterfly">#REF!</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c">#REF!</definedName>
    <definedName name="c_margin">#REF!</definedName>
    <definedName name="C_VALUE">#REF!</definedName>
    <definedName name="C0">#REF!</definedName>
    <definedName name="Ca" localSheetId="7">#REF!</definedName>
    <definedName name="Ca" localSheetId="6">#REF!</definedName>
    <definedName name="ca">#REF!*1.507</definedName>
    <definedName name="caa" localSheetId="1" hidden="1">{"'PROFITABILITY'!$A$1:$F$45"}</definedName>
    <definedName name="caa" localSheetId="6" hidden="1">{"'PROFITABILITY'!$A$1:$F$45"}</definedName>
    <definedName name="caa" localSheetId="2"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 localSheetId="17">[8]costing!#REF!</definedName>
    <definedName name="cap" localSheetId="7">#REF!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 localSheetId="7">#REF!</definedName>
    <definedName name="CAPAPR">#REF!</definedName>
    <definedName name="CAPAUG" localSheetId="7">#REF!</definedName>
    <definedName name="CAPAUG">#REF!</definedName>
    <definedName name="CAPDEC" localSheetId="7">#REF!</definedName>
    <definedName name="CAPDEC">#REF!</definedName>
    <definedName name="capex_br2">#REF!</definedName>
    <definedName name="capex_br3">#REF!</definedName>
    <definedName name="capex_config1">#REF!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#REF!</definedName>
    <definedName name="CCB">#REF!</definedName>
    <definedName name="CCC" localSheetId="17" hidden="1">{#N/A,#N/A,FALSE,"str_title";#N/A,#N/A,FALSE,"SUM";#N/A,#N/A,FALSE,"Scope";#N/A,#N/A,FALSE,"PIE-Jn";#N/A,#N/A,FALSE,"PIE-Jn_Hz";#N/A,#N/A,FALSE,"Liq_Plan";#N/A,#N/A,FALSE,"S_Curve";#N/A,#N/A,FALSE,"Liq_Prof";#N/A,#N/A,FALSE,"Man_Pwr";#N/A,#N/A,FALSE,"Man_Prof"}</definedName>
    <definedName name="CCC" localSheetId="7" hidden="1">{#N/A,#N/A,FALSE,"str_title";#N/A,#N/A,FALSE,"SUM";#N/A,#N/A,FALSE,"Scope";#N/A,#N/A,FALSE,"PIE-Jn";#N/A,#N/A,FALSE,"PIE-Jn_Hz";#N/A,#N/A,FALSE,"Liq_Plan";#N/A,#N/A,FALSE,"S_Curve";#N/A,#N/A,FALSE,"Liq_Prof";#N/A,#N/A,FALSE,"Man_Pwr";#N/A,#N/A,FALSE,"Man_Prof"}</definedName>
    <definedName name="CCC" localSheetId="1" hidden="1">{#N/A,#N/A,FALSE,"str_title";#N/A,#N/A,FALSE,"SUM";#N/A,#N/A,FALSE,"Scope";#N/A,#N/A,FALSE,"PIE-Jn";#N/A,#N/A,FALSE,"PIE-Jn_Hz";#N/A,#N/A,FALSE,"Liq_Plan";#N/A,#N/A,FALSE,"S_Curve";#N/A,#N/A,FALSE,"Liq_Prof";#N/A,#N/A,FALSE,"Man_Pwr";#N/A,#N/A,FALSE,"Man_Prof"}</definedName>
    <definedName name="ccc" localSheetId="6" hidden="1">{"'PROFITABILITY'!$A$1:$F$45"}</definedName>
    <definedName name="CCC" localSheetId="2"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 localSheetId="7">#REF!</definedName>
    <definedName name="cd">#REF!</definedName>
    <definedName name="CD_HW" localSheetId="7">#REF!</definedName>
    <definedName name="CD_HW">#REF!</definedName>
    <definedName name="CD_SPLADL">#REF!</definedName>
    <definedName name="CD_SW">#REF!</definedName>
    <definedName name="cdds">#REF!</definedName>
    <definedName name="cdfgdf">#REF!</definedName>
    <definedName name="Cdi">#REF!</definedName>
    <definedName name="CDT">#REF!</definedName>
    <definedName name="CE">INDEX(#REF!,MATCH(#REF!,#REF!,0))</definedName>
    <definedName name="ced" localSheetId="17">[13]QFC!$G$11</definedName>
    <definedName name="ced" localSheetId="7">#REF!</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_124">#REF!</definedName>
    <definedName name="CF" localSheetId="7">#REF!</definedName>
    <definedName name="Cf">#REF!</definedName>
    <definedName name="cf_musd" localSheetId="17">[18]cf!#REF!</definedName>
    <definedName name="cf_musd" localSheetId="7">#REF!</definedName>
    <definedName name="cf_musd">#REF!</definedName>
    <definedName name="cfre">#REF!</definedName>
    <definedName name="CG">INDEX(#REF!,MATCH(#REF!,#REF!,0))</definedName>
    <definedName name="cgxcf">#REF!</definedName>
    <definedName name="CH">INDEX(#REF!,MATCH(#REF!,#REF!,0))</definedName>
    <definedName name="ch_area1" localSheetId="17">[19]Config!$F$73</definedName>
    <definedName name="ch_area1" localSheetId="7">#REF!</definedName>
    <definedName name="ch_area1">#REF!</definedName>
    <definedName name="ch_area2" localSheetId="17">[19]Config!$I$73</definedName>
    <definedName name="ch_area2" localSheetId="7">#REF!</definedName>
    <definedName name="ch_area2">#REF!</definedName>
    <definedName name="ch_area3" localSheetId="17">[19]Config!$L$73</definedName>
    <definedName name="ch_area3" localSheetId="7">#REF!</definedName>
    <definedName name="ch_area3">#REF!</definedName>
    <definedName name="ch_area4" localSheetId="17">[19]Config!$O$73</definedName>
    <definedName name="ch_area4" localSheetId="7">#REF!</definedName>
    <definedName name="ch_area4">#REF!</definedName>
    <definedName name="chandra">#REF!</definedName>
    <definedName name="Charges_of_road_roller" localSheetId="7">#REF!</definedName>
    <definedName name="Charges_of_road_roller">#REF!</definedName>
    <definedName name="ChartData_Monthly">#REF!</definedName>
    <definedName name="ChartData_Weekly">#REF!</definedName>
    <definedName name="check">#REF!</definedName>
    <definedName name="Check_Csummary">#REF!</definedName>
    <definedName name="check_OOHLT">#REF!</definedName>
    <definedName name="checked">#REF!</definedName>
    <definedName name="CHF" localSheetId="17">'[20]BO '!$T$1</definedName>
    <definedName name="CHF" localSheetId="7">#REF!</definedName>
    <definedName name="CHF">#REF!</definedName>
    <definedName name="chk">#REF!</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v">#REF!</definedName>
    <definedName name="civil">#REF!</definedName>
    <definedName name="CJ">INDEX(#REF!,MATCH(#REF!,#REF!,0))</definedName>
    <definedName name="CK">INDEX(#REF!,MATCH(#REF!,#REF!,0))</definedName>
    <definedName name="Cl" localSheetId="7">#REF!</definedName>
    <definedName name="Cl" localSheetId="6">#REF!</definedName>
    <definedName name="cl">150</definedName>
    <definedName name="cl33kv" localSheetId="7">#REF!</definedName>
    <definedName name="cl33kv">#REF!</definedName>
    <definedName name="clbs">#REF!</definedName>
    <definedName name="cld">#REF!</definedName>
    <definedName name="Clearance" localSheetId="17">'[14]Base File'!$C$3:$C$7</definedName>
    <definedName name="Clearance">#REF!</definedName>
    <definedName name="cli">#REF!</definedName>
    <definedName name="CLIENT">#REF!</definedName>
    <definedName name="Client_Markup">#REF!</definedName>
    <definedName name="cll" localSheetId="7">#REF!</definedName>
    <definedName name="cll">#REF!</definedName>
    <definedName name="cllf" localSheetId="7">#REF!</definedName>
    <definedName name="cllf">#REF!</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ort3">#REF!</definedName>
    <definedName name="co">#REF!</definedName>
    <definedName name="Coarsesand">#REF!</definedName>
    <definedName name="coat">#REF!</definedName>
    <definedName name="Code" hidden="1">#REF!</definedName>
    <definedName name="CODES_AND_COSTS">#REF!</definedName>
    <definedName name="COE" localSheetId="17">[21]travel_per!#REF!</definedName>
    <definedName name="COE" localSheetId="7">#REF!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 localSheetId="17">[19]Config!$P$23</definedName>
    <definedName name="commn" localSheetId="7">#REF!</definedName>
    <definedName name="commn">#REF!</definedName>
    <definedName name="Common">#REF!</definedName>
    <definedName name="COMP">#REF!</definedName>
    <definedName name="company">#REF!</definedName>
    <definedName name="Company_Name">#REF!</definedName>
    <definedName name="con">#REF!</definedName>
    <definedName name="CONCABLES">#REF!</definedName>
    <definedName name="CONCABLES220">#REF!</definedName>
    <definedName name="COND">#REF!</definedName>
    <definedName name="cond.span">#REF!</definedName>
    <definedName name="conductor">#REF!</definedName>
    <definedName name="conductor_E2">#REF!</definedName>
    <definedName name="conductor_L1">#REF!</definedName>
    <definedName name="ConductorType">OFFSET(#REF!,0,0,COUNTA(#REF!),1)</definedName>
    <definedName name="CONDUIT">#REF!</definedName>
    <definedName name="config" localSheetId="7">#REF!</definedName>
    <definedName name="config">#REF!</definedName>
    <definedName name="config1">#REF!</definedName>
    <definedName name="config2">#REF!</definedName>
    <definedName name="CONS">#REF!</definedName>
    <definedName name="const" localSheetId="1" hidden="1">{"'PROFITABILITY'!$A$1:$F$45"}</definedName>
    <definedName name="const" localSheetId="6" hidden="1">{"'PROFITABILITY'!$A$1:$F$45"}</definedName>
    <definedName name="const" localSheetId="2"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 localSheetId="7">#REF!</definedName>
    <definedName name="CONTENTS">#REF!</definedName>
    <definedName name="CONTRACT_NO">#REF!</definedName>
    <definedName name="control132">#REF!</definedName>
    <definedName name="conversion_type" localSheetId="7">#REF!</definedName>
    <definedName name="conversion_type">#REF!</definedName>
    <definedName name="COO">#N/A</definedName>
    <definedName name="cookie">#REF!</definedName>
    <definedName name="cookie1">#REF!</definedName>
    <definedName name="cord">#REF!</definedName>
    <definedName name="COS">#REF!</definedName>
    <definedName name="cosq">#REF!</definedName>
    <definedName name="cost">#REF!</definedName>
    <definedName name="Cost__Ex_Works" localSheetId="17">'[9]BOQ LT'!#REF!</definedName>
    <definedName name="Cost__Ex_Works" localSheetId="7">#REF!</definedName>
    <definedName name="Cost__Ex_Works">#REF!</definedName>
    <definedName name="Cost_code">#REF!</definedName>
    <definedName name="Cost_for_10_Hp_Hr." localSheetId="7">#REF!</definedName>
    <definedName name="Cost_for_10_Hp_Hr.">#REF!</definedName>
    <definedName name="Cost_of_water_including_filling_the_tanker" localSheetId="7">#REF!</definedName>
    <definedName name="Cost_of_water_including_filling_the_tanker">#REF!</definedName>
    <definedName name="Cost_Per_Manday">#REF!</definedName>
    <definedName name="COST_PSCH" localSheetId="7">#REF!</definedName>
    <definedName name="COST_PSCH">#REF!</definedName>
    <definedName name="COST_PSCH1">#REF!</definedName>
    <definedName name="COSTING">#REF!</definedName>
    <definedName name="COU">#REF!</definedName>
    <definedName name="COU___0">#REF!</definedName>
    <definedName name="COU___13">#REF!</definedName>
    <definedName name="Cover_blocks">#REF!</definedName>
    <definedName name="COVVV" localSheetId="17" hidden="1">{#N/A,#N/A,FALSE,"str_title";#N/A,#N/A,FALSE,"SUM";#N/A,#N/A,FALSE,"Scope";#N/A,#N/A,FALSE,"PIE-Jn";#N/A,#N/A,FALSE,"PIE-Jn_Hz";#N/A,#N/A,FALSE,"Liq_Plan";#N/A,#N/A,FALSE,"S_Curve";#N/A,#N/A,FALSE,"Liq_Prof";#N/A,#N/A,FALSE,"Man_Pwr";#N/A,#N/A,FALSE,"Man_Prof"}</definedName>
    <definedName name="COVVV" localSheetId="7" hidden="1">{#N/A,#N/A,FALSE,"str_title";#N/A,#N/A,FALSE,"SUM";#N/A,#N/A,FALSE,"Scope";#N/A,#N/A,FALSE,"PIE-Jn";#N/A,#N/A,FALSE,"PIE-Jn_Hz";#N/A,#N/A,FALSE,"Liq_Plan";#N/A,#N/A,FALSE,"S_Curve";#N/A,#N/A,FALSE,"Liq_Prof";#N/A,#N/A,FALSE,"Man_Pwr";#N/A,#N/A,FALSE,"Man_Prof"}</definedName>
    <definedName name="COVVV" localSheetId="1" hidden="1">{#N/A,#N/A,FALSE,"str_title";#N/A,#N/A,FALSE,"SUM";#N/A,#N/A,FALSE,"Scope";#N/A,#N/A,FALSE,"PIE-Jn";#N/A,#N/A,FALSE,"PIE-Jn_Hz";#N/A,#N/A,FALSE,"Liq_Plan";#N/A,#N/A,FALSE,"S_Curve";#N/A,#N/A,FALSE,"Liq_Prof";#N/A,#N/A,FALSE,"Man_Pwr";#N/A,#N/A,FALSE,"Man_Prof"}</definedName>
    <definedName name="COVVV" localSheetId="6" hidden="1">{#N/A,#N/A,FALSE,"str_title";#N/A,#N/A,FALSE,"SUM";#N/A,#N/A,FALSE,"Scope";#N/A,#N/A,FALSE,"PIE-Jn";#N/A,#N/A,FALSE,"PIE-Jn_Hz";#N/A,#N/A,FALSE,"Liq_Plan";#N/A,#N/A,FALSE,"S_Curve";#N/A,#N/A,FALSE,"Liq_Prof";#N/A,#N/A,FALSE,"Man_Pwr";#N/A,#N/A,FALSE,"Man_Prof"}</definedName>
    <definedName name="COVVV" localSheetId="2"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 localSheetId="17">'[5]Costing-blk-B'!#REF!</definedName>
    <definedName name="cp" localSheetId="7">#REF!</definedName>
    <definedName name="cp">#REF!</definedName>
    <definedName name="CPLG">#REF!</definedName>
    <definedName name="CPM" localSheetId="7">#REF!</definedName>
    <definedName name="CPM">#REF!</definedName>
    <definedName name="CPRP" localSheetId="7">#REF!</definedName>
    <definedName name="CPRP">#REF!</definedName>
    <definedName name="cprp_lucknow">#REF!</definedName>
    <definedName name="cprp_mandola">#REF!</definedName>
    <definedName name="CP새단가">#REF!</definedName>
    <definedName name="cr">#REF!</definedName>
    <definedName name="CRB">#REF!</definedName>
    <definedName name="_xlnm.Criteria">#REF!</definedName>
    <definedName name="CRMB60">#REF!</definedName>
    <definedName name="Crore">10000000</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vd">#REF!</definedName>
    <definedName name="CVD_HW">#REF!</definedName>
    <definedName name="CVD_SW">#REF!</definedName>
    <definedName name="cvdcess">#REF!</definedName>
    <definedName name="cvg">#N/A</definedName>
    <definedName name="CVT">#REF!</definedName>
    <definedName name="cw">20</definedName>
    <definedName name="cx">#REF!</definedName>
    <definedName name="D" localSheetId="7">#REF!</definedName>
    <definedName name="D">#REF!</definedName>
    <definedName name="d._Staging_to_keep_deflactometer___hire_charges_of_deflectometer" localSheetId="7">#REF!</definedName>
    <definedName name="d._Staging_to_keep_deflactometer___hire_charges_of_deflectometer">#REF!</definedName>
    <definedName name="D_" localSheetId="7">#REF!</definedName>
    <definedName name="D_">#REF!</definedName>
    <definedName name="d___0">#REF!</definedName>
    <definedName name="d___13">#REF!</definedName>
    <definedName name="D_D">INDEX(#REF!,MATCH(#REF!,#REF!,0))</definedName>
    <definedName name="d_jp" localSheetId="7" hidden="1">{"'Sheet1'!$A$4386:$N$4591"}</definedName>
    <definedName name="d_jp" localSheetId="1" hidden="1">{"'Sheet1'!$A$4386:$N$4591"}</definedName>
    <definedName name="d_jp" localSheetId="6" hidden="1">{"'Sheet1'!$A$4386:$N$4591"}</definedName>
    <definedName name="d_jp" localSheetId="2" hidden="1">{"'Sheet1'!$A$4386:$N$4591"}</definedName>
    <definedName name="d_jp" hidden="1">{"'Sheet1'!$A$4386:$N$4591"}</definedName>
    <definedName name="D65536A1">#REF!</definedName>
    <definedName name="D8Data">#REF!</definedName>
    <definedName name="Da">#REF!</definedName>
    <definedName name="dam">#REF!</definedName>
    <definedName name="Dampers" localSheetId="7" hidden="1">{"'PROFITABILITY'!$A$1:$F$45"}</definedName>
    <definedName name="Dampers" localSheetId="1" hidden="1">{"'PROFITABILITY'!$A$1:$F$45"}</definedName>
    <definedName name="Dampers" localSheetId="6" hidden="1">{"'PROFITABILITY'!$A$1:$F$45"}</definedName>
    <definedName name="Dampers" localSheetId="2"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 localSheetId="17">'[22]Direct Payouts'!#REF!</definedName>
    <definedName name="DATA15" localSheetId="7">#REF!</definedName>
    <definedName name="DATA15">#REF!</definedName>
    <definedName name="DATA16" localSheetId="17">'[23]Direct payouts'!#REF!</definedName>
    <definedName name="DATA16" localSheetId="7">#REF!</definedName>
    <definedName name="DATA16">#REF!</definedName>
    <definedName name="DATA17" localSheetId="17">'[22]Direct Payouts'!#REF!</definedName>
    <definedName name="DATA17" localSheetId="7">#REF!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d" localSheetId="7" hidden="1">{"'PROFITABILITY'!$A$1:$F$45"}</definedName>
    <definedName name="dd" localSheetId="1" hidden="1">{"'PROFITABILITY'!$A$1:$F$45"}</definedName>
    <definedName name="dd" localSheetId="6" hidden="1">{"'PROFITABILITY'!$A$1:$F$45"}</definedName>
    <definedName name="dd" localSheetId="2" hidden="1">{"'PROFITABILITY'!$A$1:$F$45"}</definedName>
    <definedName name="dd" hidden="1">{"'PROFITABILITY'!$A$1:$F$45"}</definedName>
    <definedName name="ddash">#REF!</definedName>
    <definedName name="DDD">#REF!</definedName>
    <definedName name="dddd">#REF!</definedName>
    <definedName name="ddddd">#REF!</definedName>
    <definedName name="ddf">#REF!</definedName>
    <definedName name="DDK">#REF!</definedName>
    <definedName name="De">#REF!</definedName>
    <definedName name="de_cost" localSheetId="17">[13]DE!#REF!</definedName>
    <definedName name="de_cost" localSheetId="7">#REF!</definedName>
    <definedName name="de_cost">#REF!</definedName>
    <definedName name="DEBTORS">#REF!</definedName>
    <definedName name="DEC.GH">#REF!</definedName>
    <definedName name="DEED">#REF!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7" hidden="1">{"'PROFITABILITY'!$A$1:$F$45"}</definedName>
    <definedName name="DELTA" localSheetId="6" hidden="1">{"'PROFITABILITY'!$A$1:$F$45"}</definedName>
    <definedName name="delta">#REF!</definedName>
    <definedName name="DELTA1" localSheetId="7" hidden="1">{"'PROFITABILITY'!$A$1:$F$45"}</definedName>
    <definedName name="DELTA1" localSheetId="6" hidden="1">{"'PROFITABILITY'!$A$1:$F$45"}</definedName>
    <definedName name="delta1">#REF!</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TH">#REF!</definedName>
    <definedName name="Depth_above_FGL">#REF!</definedName>
    <definedName name="Depth_below_ground_level">#REF!</definedName>
    <definedName name="Depth_of_the_section">#REF!</definedName>
    <definedName name="deptLookup">#REF!</definedName>
    <definedName name="Description">#REF!</definedName>
    <definedName name="design">#REF!</definedName>
    <definedName name="designed">#REF!</definedName>
    <definedName name="DesignYears">#REF!</definedName>
    <definedName name="Dest_Price">#REF!</definedName>
    <definedName name="det_act_plan">#REF!</definedName>
    <definedName name="Detailed" localSheetId="17">'[14]Base File'!$I$3:$I$63</definedName>
    <definedName name="Detailed">#REF!</definedName>
    <definedName name="Details">#REF!</definedName>
    <definedName name="dev">#REF!</definedName>
    <definedName name="df">#REF!</definedName>
    <definedName name="dfadf">(#REF!,#REF!)</definedName>
    <definedName name="dfaf" localSheetId="1" hidden="1">{"'장비'!$A$3:$M$12"}</definedName>
    <definedName name="dfaf" localSheetId="6" hidden="1">{"'장비'!$A$3:$M$12"}</definedName>
    <definedName name="dfaf" localSheetId="2" hidden="1">{"'장비'!$A$3:$M$12"}</definedName>
    <definedName name="dfaf" hidden="1">{"'장비'!$A$3:$M$12"}</definedName>
    <definedName name="DFD" localSheetId="1" hidden="1">{"'PROFITABILITY'!$A$1:$F$45"}</definedName>
    <definedName name="DFD" localSheetId="6" hidden="1">{"'PROFITABILITY'!$A$1:$F$45"}</definedName>
    <definedName name="DFD" localSheetId="2" hidden="1">{"'PROFITABILITY'!$A$1:$F$45"}</definedName>
    <definedName name="DFD" hidden="1">{"'PROFITABILITY'!$A$1:$F$45"}</definedName>
    <definedName name="dfdf">#REF!</definedName>
    <definedName name="dfdfdfd" localSheetId="1" hidden="1">{"'PROFITABILITY'!$A$1:$F$45"}</definedName>
    <definedName name="dfdfdfd" localSheetId="6" hidden="1">{"'PROFITABILITY'!$A$1:$F$45"}</definedName>
    <definedName name="dfdfdfd" localSheetId="2" hidden="1">{"'PROFITABILITY'!$A$1:$F$45"}</definedName>
    <definedName name="dfdfdfd" hidden="1">{"'PROFITABILITY'!$A$1:$F$45"}</definedName>
    <definedName name="dfdfs" localSheetId="7" hidden="1">{"'Sheet1'!$A$4386:$N$4591"}</definedName>
    <definedName name="dfdfs" localSheetId="1" hidden="1">{"'Sheet1'!$A$4386:$N$4591"}</definedName>
    <definedName name="dfdfs" localSheetId="6" hidden="1">{"'Sheet1'!$A$4386:$N$4591"}</definedName>
    <definedName name="dfdfs" localSheetId="2" hidden="1">{"'Sheet1'!$A$4386:$N$4591"}</definedName>
    <definedName name="dfdfs" hidden="1">{"'Sheet1'!$A$4386:$N$4591"}</definedName>
    <definedName name="DFF">#REF!</definedName>
    <definedName name="DFHGFKLJHG">#N/A</definedName>
    <definedName name="DFR">#REF!</definedName>
    <definedName name="dfrads">#REF!</definedName>
    <definedName name="dfsdf">#REF!</definedName>
    <definedName name="dfsga">#REF!</definedName>
    <definedName name="DG" localSheetId="7">#REF!</definedName>
    <definedName name="DG">#REF!</definedName>
    <definedName name="DG_Total" localSheetId="7">#REF!</definedName>
    <definedName name="DG_Total">#REF!</definedName>
    <definedName name="dgfgfd" localSheetId="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 localSheetId="17">'[5]Costing-blk-B'!#REF!</definedName>
    <definedName name="dgp" localSheetId="7">#REF!</definedName>
    <definedName name="dgp">#REF!</definedName>
    <definedName name="dgv">#REF!</definedName>
    <definedName name="DH">INDEX(#REF!,MATCH(#REF!,#REF!,0))</definedName>
    <definedName name="dhgh">#REF!</definedName>
    <definedName name="DHTML" localSheetId="7" hidden="1">{"'Sheet1'!$A$4386:$N$4591"}</definedName>
    <definedName name="DHTML" localSheetId="1" hidden="1">{"'Sheet1'!$A$4386:$N$4591"}</definedName>
    <definedName name="DHTML" localSheetId="6" hidden="1">{"'Sheet1'!$A$4386:$N$4591"}</definedName>
    <definedName name="DHTML" localSheetId="2"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ff" localSheetId="17">'[24]Sch-3'!#REF!</definedName>
    <definedName name="diff" localSheetId="7">#REF!</definedName>
    <definedName name="diff">#REF!</definedName>
    <definedName name="diff1" localSheetId="17">'[24]Sch-3'!#REF!</definedName>
    <definedName name="diff1" localSheetId="7">#REF!</definedName>
    <definedName name="diff1">#REF!</definedName>
    <definedName name="DIns" localSheetId="7">#REF!</definedName>
    <definedName name="DIns">#REF!</definedName>
    <definedName name="Dis" localSheetId="1" hidden="1">{"'PROFITABILITY'!$A$1:$F$45"}</definedName>
    <definedName name="Dis" localSheetId="6" hidden="1">{"'PROFITABILITY'!$A$1:$F$45"}</definedName>
    <definedName name="Dis" localSheetId="2" hidden="1">{"'PROFITABILITY'!$A$1:$F$45"}</definedName>
    <definedName name="Dis" hidden="1">{"'PROFITABILITY'!$A$1:$F$45"}</definedName>
    <definedName name="disc">#REF!</definedName>
    <definedName name="Discount" hidden="1">#REF!</definedName>
    <definedName name="Discount1" localSheetId="17">'[19]Break Dw'!$G$4</definedName>
    <definedName name="Discount1" localSheetId="7">#REF!</definedName>
    <definedName name="Discount1">#REF!</definedName>
    <definedName name="disdir">#REF!</definedName>
    <definedName name="display_area_2" hidden="1">#REF!</definedName>
    <definedName name="DIST1">#REF!</definedName>
    <definedName name="Distrib" localSheetId="17">'[25]SCurv (3)'!$B$6:$BJ$65</definedName>
    <definedName name="Distrib" localSheetId="7">#REF!</definedName>
    <definedName name="Distrib">#REF!</definedName>
    <definedName name="DIV">1000000</definedName>
    <definedName name="DJ">INDEX(#REF!,MATCH(#REF!,#REF!,0))</definedName>
    <definedName name="DJH">#REF!</definedName>
    <definedName name="dk">#REF!</definedName>
    <definedName name="dkd">#REF!</definedName>
    <definedName name="DKG" localSheetId="1" hidden="1">{"'PROFITABILITY'!$A$1:$F$45"}</definedName>
    <definedName name="DKG" localSheetId="6" hidden="1">{"'PROFITABILITY'!$A$1:$F$45"}</definedName>
    <definedName name="DKG" localSheetId="2"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 localSheetId="7">#REF!</definedName>
    <definedName name="DM">#REF!</definedName>
    <definedName name="dms">#REF!</definedName>
    <definedName name="dmt">#REF!</definedName>
    <definedName name="DMUSD">#REF!</definedName>
    <definedName name="dn" localSheetId="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 localSheetId="17">[7]starter!$R$51</definedName>
    <definedName name="dol7.5" localSheetId="7">#REF!</definedName>
    <definedName name="dol7.5">#REF!</definedName>
    <definedName name="DOLLARS1">#REF!</definedName>
    <definedName name="DOLLARS2">#REF!</definedName>
    <definedName name="Dome1">#REF!</definedName>
    <definedName name="domestic_global">#REF!</definedName>
    <definedName name="Double">#REF!</definedName>
    <definedName name="Doz">#REF!</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s">#REF!</definedName>
    <definedName name="Ds___0">#REF!</definedName>
    <definedName name="Ds___13">#REF!</definedName>
    <definedName name="dsada">#REF!</definedName>
    <definedName name="dsat">#REF!</definedName>
    <definedName name="dsdf" hidden="1">#REF!</definedName>
    <definedName name="dsds" hidden="1">#REF!</definedName>
    <definedName name="dsdsdls">#REF!</definedName>
    <definedName name="dsfadsf">#REF!</definedName>
    <definedName name="dsgtgx">#REF!</definedName>
    <definedName name="Dt">#REF!</definedName>
    <definedName name="dtnps">#REF!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 localSheetId="17">[26]Sheet1!#REF!</definedName>
    <definedName name="e" localSheetId="7">#REF!</definedName>
    <definedName name="e">#REF!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werawea">#REF!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istr_SS">#REF!</definedName>
    <definedName name="Edistr_TL">#REF!</definedName>
    <definedName name="ee">#REF!</definedName>
    <definedName name="eeds">#REF!</definedName>
    <definedName name="eee" localSheetId="7" hidden="1">{"'PROFITABILITY'!$A$1:$F$45"}</definedName>
    <definedName name="eee" localSheetId="6" hidden="1">{"'PROFITABILITY'!$A$1:$F$45"}</definedName>
    <definedName name="eee">#REF!</definedName>
    <definedName name="eeee">#REF!</definedName>
    <definedName name="eehr">#REF!</definedName>
    <definedName name="eehrw">#REF!</definedName>
    <definedName name="Eela">#REF!</definedName>
    <definedName name="eela2">#REF!</definedName>
    <definedName name="eelat">#REF!</definedName>
    <definedName name="EEpi">#REF!</definedName>
    <definedName name="EEst">#REF!</definedName>
    <definedName name="EF">INDEX(#REF!,MATCH(#REF!,#REF!,0))</definedName>
    <definedName name="EFFECT">#REF!</definedName>
    <definedName name="EFFICIENCY">#REF!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B">#REF!</definedName>
    <definedName name="EMET">#REF!</definedName>
    <definedName name="eml">#REF!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#REF!</definedName>
    <definedName name="EP_AM">#REF!</definedName>
    <definedName name="EP_ANFA">#REF!</definedName>
    <definedName name="EP_ANFE">#REF!</definedName>
    <definedName name="EP_ANFEBG">#REF!</definedName>
    <definedName name="EP_ANWC">#REF!</definedName>
    <definedName name="EP_Apr">#REF!</definedName>
    <definedName name="EP_Aug">#REF!</definedName>
    <definedName name="EP_Avg_Adv">#REF!</definedName>
    <definedName name="EP_Avg_COI">#REF!</definedName>
    <definedName name="EP_Avg_OCA">#REF!</definedName>
    <definedName name="EP_Avg_OCL">#REF!</definedName>
    <definedName name="EP_Avg_OS">#REF!</definedName>
    <definedName name="EP_Avg_Stk">#REF!</definedName>
    <definedName name="EP_Avg_VC">#REF!</definedName>
    <definedName name="EP_Avg_WC_Key">#REF!</definedName>
    <definedName name="EP_COI">#REF!</definedName>
    <definedName name="EP_Dec">#REF!</definedName>
    <definedName name="EP_Deprn">#REF!</definedName>
    <definedName name="EP_Feb">#REF!</definedName>
    <definedName name="EP_GM">#REF!</definedName>
    <definedName name="EP_Jan">#REF!</definedName>
    <definedName name="EP_Jul">#REF!</definedName>
    <definedName name="EP_Jun">#REF!</definedName>
    <definedName name="EP_Key">#REF!</definedName>
    <definedName name="EP_Mar">#REF!</definedName>
    <definedName name="EP_MAT_Sales">#REF!</definedName>
    <definedName name="EP_May">#REF!</definedName>
    <definedName name="EP_Nov">#REF!</definedName>
    <definedName name="EP_NWC">#REF!</definedName>
    <definedName name="EP_OB_Cust">#REF!</definedName>
    <definedName name="EP_OB_IU">#REF!</definedName>
    <definedName name="EP_OCA">#REF!</definedName>
    <definedName name="EP_OCL">#REF!</definedName>
    <definedName name="EP_Oct">#REF!</definedName>
    <definedName name="EP_OD_Common">#REF!</definedName>
    <definedName name="EP_OI_Cust">#REF!</definedName>
    <definedName name="EP_OI_IU">#REF!</definedName>
    <definedName name="EP_OS">#REF!</definedName>
    <definedName name="EP_PBDIT">#REF!</definedName>
    <definedName name="EP_PBIT">#REF!</definedName>
    <definedName name="EP_Per_Key">#REF!</definedName>
    <definedName name="EP_Res_Key">#REF!</definedName>
    <definedName name="EP_Sales_Cust">#REF!</definedName>
    <definedName name="EP_Sales_IU">#REF!</definedName>
    <definedName name="EP_Sep">#REF!</definedName>
    <definedName name="EP_Stk">#REF!</definedName>
    <definedName name="EP_Top_Key">#REF!</definedName>
    <definedName name="EP_VC">#REF!</definedName>
    <definedName name="EP_WC_Key">#REF!</definedName>
    <definedName name="Epi">#REF!</definedName>
    <definedName name="eq_index">#REF!</definedName>
    <definedName name="EQMOB">#REF!</definedName>
    <definedName name="EQUIPCOM">#REF!</definedName>
    <definedName name="EquipmentType">#REF!</definedName>
    <definedName name="er">#REF!</definedName>
    <definedName name="ere" localSheetId="17">'[27]3BPA00132-5-3 W plan HVPNL'!#REF!</definedName>
    <definedName name="ere" localSheetId="7">#REF!</definedName>
    <definedName name="ere">#REF!</definedName>
    <definedName name="EREBOQ132">#REF!</definedName>
    <definedName name="EREBOQ400">#REF!</definedName>
    <definedName name="erec" localSheetId="17">'[27]3BPA00132-5-3 W plan HVPNL'!#REF!</definedName>
    <definedName name="erec" localSheetId="7">#REF!</definedName>
    <definedName name="erec">#REF!</definedName>
    <definedName name="erecps" localSheetId="17">[16]Jeerat!$E$9:$W$304</definedName>
    <definedName name="erecps" localSheetId="7">#REF!</definedName>
    <definedName name="erecps">#REF!</definedName>
    <definedName name="erection" localSheetId="7">#REF!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 localSheetId="7">OFFSET(#REF!,0,0,COUNTA(#REF!),1)</definedName>
    <definedName name="ErectionTool">OFFSET(#REF!,0,0,COUNTA(#REF!),1)</definedName>
    <definedName name="erer">#REF!</definedName>
    <definedName name="ERT">IFERROR(LEFT(INDEX(#REF!,MATCH(#REF!,#REF!,0)),3),"")</definedName>
    <definedName name="ERV" localSheetId="7">#REF!</definedName>
    <definedName name="ERV">#REF!</definedName>
    <definedName name="Es" localSheetId="7">#REF!</definedName>
    <definedName name="Es">#REF!</definedName>
    <definedName name="Es___0">#REF!</definedName>
    <definedName name="Es___13">#REF!</definedName>
    <definedName name="esc_1">#REF!</definedName>
    <definedName name="ESC_2">#REF!</definedName>
    <definedName name="ESC_BOHW" localSheetId="7">#REF!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DEBT">#REF!</definedName>
    <definedName name="etwet">#REF!</definedName>
    <definedName name="eun">#REF!</definedName>
    <definedName name="EUR" localSheetId="7">#REF!</definedName>
    <definedName name="EUR">#REF!</definedName>
    <definedName name="EURO" localSheetId="7">#REF!</definedName>
    <definedName name="EURO">#REF!</definedName>
    <definedName name="EVA">#REF!</definedName>
    <definedName name="ew">#REF!,#REF!,#REF!,#REF!,#REF!,#REF!,#REF!,#REF!,#REF!,#REF!,#REF!,#REF!,#REF!</definedName>
    <definedName name="EWEQEWE">#REF!</definedName>
    <definedName name="ewer" localSheetId="7" hidden="1">{"'PROFITABILITY'!$A$1:$F$45"}</definedName>
    <definedName name="ewer" localSheetId="1" hidden="1">{"'PROFITABILITY'!$A$1:$F$45"}</definedName>
    <definedName name="ewer" localSheetId="6" hidden="1">{"'PROFITABILITY'!$A$1:$F$45"}</definedName>
    <definedName name="ewer" localSheetId="2" hidden="1">{"'PROFITABILITY'!$A$1:$F$45"}</definedName>
    <definedName name="ewer" hidden="1">{"'PROFITABILITY'!$A$1:$F$45"}</definedName>
    <definedName name="ewre" hidden="1">#REF!</definedName>
    <definedName name="ex">#REF!</definedName>
    <definedName name="ex_joint">#REF!</definedName>
    <definedName name="Ex_Rate_LC_per_FC">#REF!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_0">"$#REF!.$A$1:$N$4078"</definedName>
    <definedName name="Excel_BuiltIn_Print_Area">"$#REF!.$A$1:$Z$38"</definedName>
    <definedName name="Excel_BuiltIn_Print_Area_1" localSheetId="17">'[4]SCHEDULE-3B'!#REF!</definedName>
    <definedName name="Excel_BuiltIn_Print_Area_1" localSheetId="7">#REF!</definedName>
    <definedName name="Excel_BuiltIn_Print_Area_1">#REF!</definedName>
    <definedName name="Excel_BuiltIn_Print_Area_1_1" localSheetId="7">#REF!</definedName>
    <definedName name="Excel_BuiltIn_Print_Area_1_1">#REF!</definedName>
    <definedName name="Excel_BuiltIn_Print_Area_1_1_1" localSheetId="7">#REF!</definedName>
    <definedName name="Excel_BuiltIn_Print_Area_1_1_1">#REF!</definedName>
    <definedName name="Excel_BuiltIn_Print_Area_1_1_1_16" localSheetId="7">#REF!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 localSheetId="17">"$#REF!.$A$1:$O$42"</definedName>
    <definedName name="Excel_BuiltIn_Print_Area_2" localSheetId="7">"$#REF!.$A$1:$O$42"</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 localSheetId="7">#REF!</definedName>
    <definedName name="Excel_BuiltIn_Print_Titles_1">#REF!</definedName>
    <definedName name="Excel_BuiltIn_Print_Titles_1_1" localSheetId="7">#REF!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"$#REF!.$A$6:$IP$8"</definedName>
    <definedName name="Excel_BuiltIn_Print_Titles_4_1" localSheetId="17">'[28]SCH-3'!#REF!</definedName>
    <definedName name="Excel_BuiltIn_Print_Titles_4_1" localSheetId="7">#REF!</definedName>
    <definedName name="Excel_BuiltIn_Print_Titles_4_1">#REF!</definedName>
    <definedName name="Excel_BuiltIn_Print_Titles_4_1_1" localSheetId="7">#REF!</definedName>
    <definedName name="Excel_BuiltIn_Print_Titles_4_1_1">#REF!</definedName>
    <definedName name="Excel_BuiltIn_Print_Titles_4_1_1_16" localSheetId="7">#REF!</definedName>
    <definedName name="Excel_BuiltIn_Print_Titles_4_1_1_16">#REF!</definedName>
    <definedName name="Excel_BuiltIn_Print_Titles_4_1_1_2" localSheetId="7">#REF!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1" hidden="1">{"'PROFITABILITY'!$A$1:$F$45"}</definedName>
    <definedName name="EXF" hidden="1">{"'PROFITABILITY'!$A$1:$F$45"}</definedName>
    <definedName name="exist">#REF!</definedName>
    <definedName name="EXIT">#REF!</definedName>
    <definedName name="exp_ch" localSheetId="17">[19]Config!$C$14</definedName>
    <definedName name="exp_ch" localSheetId="7">#REF!</definedName>
    <definedName name="exp_ch">#REF!</definedName>
    <definedName name="expense">#REF!</definedName>
    <definedName name="EXPHEADS">#REF!</definedName>
    <definedName name="Exrate">#REF!</definedName>
    <definedName name="EXST" localSheetId="1" hidden="1">{"'PROFITABILITY'!$A$1:$F$45"}</definedName>
    <definedName name="EXST" hidden="1">{"'PROFITABILITY'!$A$1:$F$45"}</definedName>
    <definedName name="external">#REF!</definedName>
    <definedName name="Extra_Pay">#REF!</definedName>
    <definedName name="_xlnm.Extract">#REF!</definedName>
    <definedName name="exwks">#REF!</definedName>
    <definedName name="f" localSheetId="6" hidden="1">{"'PROFITABILITY'!$A$1:$F$45"}</definedName>
    <definedName name="F">#REF!</definedName>
    <definedName name="F___0">#REF!</definedName>
    <definedName name="f_1" localSheetId="1" hidden="1">{"'PROFITABILITY'!$A$1:$F$45"}</definedName>
    <definedName name="f_1" localSheetId="6" hidden="1">{"'PROFITABILITY'!$A$1:$F$45"}</definedName>
    <definedName name="f_1" localSheetId="2" hidden="1">{"'PROFITABILITY'!$A$1:$F$45"}</definedName>
    <definedName name="f_1" hidden="1">{"'PROFITABILITY'!$A$1:$F$45"}</definedName>
    <definedName name="f_shape">#REF!</definedName>
    <definedName name="fa">35.31*15</definedName>
    <definedName name="FabricatedTMT">#REF!</definedName>
    <definedName name="fac">0.825</definedName>
    <definedName name="facplc" localSheetId="7">#REF!</definedName>
    <definedName name="facplc">#REF!</definedName>
    <definedName name="Factor" localSheetId="17">[29]Hardware!#REF!</definedName>
    <definedName name="Factor" localSheetId="7">#REF!</definedName>
    <definedName name="Factor">#REF!</definedName>
    <definedName name="Factora">#REF!/#REF!</definedName>
    <definedName name="fafas">#REF!</definedName>
    <definedName name="FAH">#REF!</definedName>
    <definedName name="fasdfasdf">#REF!</definedName>
    <definedName name="FASDFSD">#REF!</definedName>
    <definedName name="fasf">#REF!</definedName>
    <definedName name="fasfa" localSheetId="1" hidden="1">{"'PROFITABILITY'!$A$1:$F$45"}</definedName>
    <definedName name="fasfa" localSheetId="6" hidden="1">{"'PROFITABILITY'!$A$1:$F$45"}</definedName>
    <definedName name="fasfa" localSheetId="2" hidden="1">{"'PROFITABILITY'!$A$1:$F$45"}</definedName>
    <definedName name="fasfa" hidden="1">{"'PROFITABILITY'!$A$1:$F$45"}</definedName>
    <definedName name="faultMVA" localSheetId="7">#REF!</definedName>
    <definedName name="faultMVA">#REF!</definedName>
    <definedName name="FB">#REF!</definedName>
    <definedName name="F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1" hidden="1">{#N/A,#N/A,TRUE,"STEEL";#N/A,#N/A,TRUE,"OUTSIDE FAB.";#N/A,#N/A,TRUE,"WIP";#N/A,#N/A,TRUE,"FINISHED GOODS";#N/A,#N/A,TRUE,"SCRAP"}</definedName>
    <definedName name="FDGSDFG" localSheetId="6" hidden="1">{#N/A,#N/A,TRUE,"STEEL";#N/A,#N/A,TRUE,"OUTSIDE FAB.";#N/A,#N/A,TRUE,"WIP";#N/A,#N/A,TRUE,"FINISHED GOODS";#N/A,#N/A,TRUE,"SCRAP"}</definedName>
    <definedName name="FDGSDFG" localSheetId="2" hidden="1">{#N/A,#N/A,TRUE,"STEEL";#N/A,#N/A,TRUE,"OUTSIDE FAB.";#N/A,#N/A,TRUE,"WIP";#N/A,#N/A,TRUE,"FINISHED GOODS";#N/A,#N/A,TRUE,"SCRAP"}</definedName>
    <definedName name="FDGSDFG" hidden="1">{#N/A,#N/A,TRUE,"STEEL";#N/A,#N/A,TRUE,"OUTSIDE FAB.";#N/A,#N/A,TRUE,"WIP";#N/A,#N/A,TRUE,"FINISHED GOODS";#N/A,#N/A,TRUE,"SCRAP"}</definedName>
    <definedName name="fdhd">#REF!</definedName>
    <definedName name="Fdl" localSheetId="7">#REF!</definedName>
    <definedName name="Fdl">#REF!</definedName>
    <definedName name="FDN" localSheetId="7">#REF!</definedName>
    <definedName name="FDN">#REF!</definedName>
    <definedName name="FDN_Conc">IFERROR(IF(#REF!&gt;=44242,(_xlfn.XLOOKUP(#REF!&amp;#REF!,#REF!,#REF!)),0),"")</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r">#REF!</definedName>
    <definedName name="Fdr_name">#REF!</definedName>
    <definedName name="fdsdafas" localSheetId="1" hidden="1">{"'TP-SUMMARY'!$I$11:$K$11"}</definedName>
    <definedName name="fdsdafas" hidden="1">{"'TP-SUMMARY'!$I$11:$K$11"}</definedName>
    <definedName name="fdsd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#REF!</definedName>
    <definedName name="fffffffffff">#REF!</definedName>
    <definedName name="fffffg" localSheetId="1" hidden="1">{"form-D1",#N/A,FALSE,"FORM-D1";"form-D1_amt",#N/A,FALSE,"FORM-D1"}</definedName>
    <definedName name="fffffg" hidden="1">{"form-D1",#N/A,FALSE,"FORM-D1";"form-D1_amt",#N/A,FALSE,"FORM-D1"}</definedName>
    <definedName name="ffhfhf">#REF!</definedName>
    <definedName name="FFR">#REF!</definedName>
    <definedName name="ffvvv">#REF!</definedName>
    <definedName name="fg" localSheetId="1" hidden="1">{"'PROFITABILITY'!$A$1:$F$45"}</definedName>
    <definedName name="fg" localSheetId="6" hidden="1">{"'PROFITABILITY'!$A$1:$F$45"}</definedName>
    <definedName name="fg" localSheetId="2"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7" hidden="1">{"'Sheet1'!$A$4386:$N$4591"}</definedName>
    <definedName name="fjhgfd" localSheetId="1" hidden="1">{"'Sheet1'!$A$4386:$N$4591"}</definedName>
    <definedName name="fjhgfd" localSheetId="6" hidden="1">{"'Sheet1'!$A$4386:$N$4591"}</definedName>
    <definedName name="fjhgfd" localSheetId="2"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#REF!</definedName>
    <definedName name="fme">#REF!</definedName>
    <definedName name="Fmg">#REF!</definedName>
    <definedName name="Fml">#REF!</definedName>
    <definedName name="Fmr">#REF!</definedName>
    <definedName name="fmw">#REF!</definedName>
    <definedName name="fn">#REF!</definedName>
    <definedName name="fo">#REF!</definedName>
    <definedName name="foa">#REF!</definedName>
    <definedName name="for_item">#REF!</definedName>
    <definedName name="Forecast">#REF!</definedName>
    <definedName name="Forecast_Receivables" localSheetId="17">[21]travel_per!#REF!</definedName>
    <definedName name="Forecast_Receivables" localSheetId="7">#REF!</definedName>
    <definedName name="Forecast_Receivables">#REF!</definedName>
    <definedName name="foreststatus">#REF!</definedName>
    <definedName name="formu" localSheetId="7">#REF!</definedName>
    <definedName name="formu">#REF!</definedName>
    <definedName name="Formula">#REF!</definedName>
    <definedName name="forthemonth">#REF!</definedName>
    <definedName name="FOS">#REF!</definedName>
    <definedName name="FOS.NLC">#REF!</definedName>
    <definedName name="FOS.SCF">#REF!</definedName>
    <definedName name="FoundationTool">OFFSET(#REF!,0,0,COUNTA(#REF!),1)</definedName>
    <definedName name="fp">#REF!</definedName>
    <definedName name="Fpi">#REF!</definedName>
    <definedName name="Fpi0">#REF!</definedName>
    <definedName name="Fr" localSheetId="7" hidden="1">{"'PROFITABILITY'!$A$1:$F$45"}</definedName>
    <definedName name="Fr" localSheetId="1" hidden="1">{"'PROFITABILITY'!$A$1:$F$45"}</definedName>
    <definedName name="Fr" localSheetId="6" hidden="1">{"'PROFITABILITY'!$A$1:$F$45"}</definedName>
    <definedName name="Fr" localSheetId="2" hidden="1">{"'PROFITABILITY'!$A$1:$F$45"}</definedName>
    <definedName name="Fr" hidden="1">{"'PROFITABILITY'!$A$1:$F$45"}</definedName>
    <definedName name="Fr_charges">#REF!</definedName>
    <definedName name="FRANCS">#REF!</definedName>
    <definedName name="free">#REF!</definedName>
    <definedName name="fri">#REF!</definedName>
    <definedName name="frierect">#REF!</definedName>
    <definedName name="Frl">#REF!</definedName>
    <definedName name="frnorms">#REF!</definedName>
    <definedName name="FRONTPAGE">#REF!</definedName>
    <definedName name="Frr">#REF!</definedName>
    <definedName name="FRRRRR">#REF!</definedName>
    <definedName name="fs">#REF!</definedName>
    <definedName name="fsadfds">#REF!</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7" hidden="1">{"'Sheet1'!$A$4386:$N$4591"}</definedName>
    <definedName name="funds" localSheetId="1" hidden="1">{"'Sheet1'!$A$4386:$N$4591"}</definedName>
    <definedName name="funds" localSheetId="6" hidden="1">{"'Sheet1'!$A$4386:$N$4591"}</definedName>
    <definedName name="funds" localSheetId="2" hidden="1">{"'Sheet1'!$A$4386:$N$4591"}</definedName>
    <definedName name="funds" hidden="1">{"'Sheet1'!$A$4386:$N$4591"}</definedName>
    <definedName name="fv">#REF!</definedName>
    <definedName name="Fvl">#REF!</definedName>
    <definedName name="Fvr">#REF!</definedName>
    <definedName name="fw">#REF!</definedName>
    <definedName name="fwi">#REF!</definedName>
    <definedName name="fwii">#REF!</definedName>
    <definedName name="fwio">#REF!</definedName>
    <definedName name="fww">#REF!</definedName>
    <definedName name="fytyfhjyguky">#REF!</definedName>
    <definedName name="g" localSheetId="17">[26]Sheet1!#REF!</definedName>
    <definedName name="g" localSheetId="7">#REF!</definedName>
    <definedName name="g">#REF!</definedName>
    <definedName name="G083BAAN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#REF!</definedName>
    <definedName name="gcr">#REF!</definedName>
    <definedName name="GD">INDEX(#REF!,MATCH(#REF!,#REF!,0))</definedName>
    <definedName name="GDGSDGG">#REF!</definedName>
    <definedName name="ge">#REF!</definedName>
    <definedName name="ge_1">#REF!</definedName>
    <definedName name="GEN">#REF!</definedName>
    <definedName name="GF">INDEX(#REF!,MATCH(#REF!,#REF!,0))</definedName>
    <definedName name="GFGFG" hidden="1">#REF!</definedName>
    <definedName name="gfiopbhg">#REF!</definedName>
    <definedName name="GFJR">#REF!</definedName>
    <definedName name="GG">#REF!</definedName>
    <definedName name="GGF">#REF!</definedName>
    <definedName name="ggg" localSheetId="7" hidden="1">{"'PROFITABILITY'!$A$1:$F$45"}</definedName>
    <definedName name="ggg" localSheetId="6" hidden="1">{"'PROFITABILITY'!$A$1:$F$45"}</definedName>
    <definedName name="GGG">#REF!</definedName>
    <definedName name="GGGG">#REF!</definedName>
    <definedName name="GH">INDEX(#REF!,MATCH(#REF!,#REF!,0))</definedName>
    <definedName name="ghmgm" localSheetId="1" hidden="1">{"'PROFITABILITY'!$A$1:$F$45"}</definedName>
    <definedName name="ghmgm" hidden="1">{"'PROFITABILITY'!$A$1:$F$45"}</definedName>
    <definedName name="GI">#REF!</definedName>
    <definedName name="girder.span">#REF!</definedName>
    <definedName name="GJ">INDEX(#REF!,MATCH(#REF!,#REF!,0))</definedName>
    <definedName name="gk">#REF!</definedName>
    <definedName name="GL">INDEX(#REF!,MATCH(#REF!,#REF!,0))</definedName>
    <definedName name="globe">#REF!</definedName>
    <definedName name="GM">INDEX(#REF!,MATCH(#REF!,#REF!,0))</definedName>
    <definedName name="GMR">#REF!</definedName>
    <definedName name="gn">#REF!</definedName>
    <definedName name="gngn">#REF!</definedName>
    <definedName name="Godavari">#REF!</definedName>
    <definedName name="GP">#REF!</definedName>
    <definedName name="GPR">#REF!</definedName>
    <definedName name="GPs">#REF!</definedName>
    <definedName name="GPTL">#REF!</definedName>
    <definedName name="Gravel_incl_transport">#REF!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7" hidden="1">{"'PROFITABILITY'!$A$1:$F$45"}</definedName>
    <definedName name="Groundinga" localSheetId="1" hidden="1">{"'PROFITABILITY'!$A$1:$F$45"}</definedName>
    <definedName name="Groundinga" localSheetId="6" hidden="1">{"'PROFITABILITY'!$A$1:$F$45"}</definedName>
    <definedName name="Groundinga" localSheetId="2"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1" hidden="1">{#N/A,#N/A,FALSE,"CCTV"}</definedName>
    <definedName name="GV" localSheetId="6" hidden="1">{#N/A,#N/A,FALSE,"CCTV"}</definedName>
    <definedName name="GV" localSheetId="2" hidden="1">{#N/A,#N/A,FALSE,"CCTV"}</definedName>
    <definedName name="GV" hidden="1">{#N/A,#N/A,FALSE,"CCTV"}</definedName>
    <definedName name="GW" localSheetId="7">#REF!</definedName>
    <definedName name="Gw">#REF!</definedName>
    <definedName name="h">#REF!</definedName>
    <definedName name="H___0">#REF!</definedName>
    <definedName name="H___13">#REF!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I">#REF!</definedName>
    <definedName name="HB">INDEX(#REF!,MATCH(#REF!,#REF!,0))</definedName>
    <definedName name="HC">INDEX(#REF!,MATCH(#REF!,#REF!,0))</definedName>
    <definedName name="Hcbdw">#REF!</definedName>
    <definedName name="Hcw">#REF!</definedName>
    <definedName name="HD">INDEX(#REF!,MATCH(#REF!,#REF!,0))</definedName>
    <definedName name="HE">#REF!</definedName>
    <definedName name="head1">#REF!</definedName>
    <definedName name="head2">#REF!</definedName>
    <definedName name="head3">#REF!</definedName>
    <definedName name="Header">#REF!</definedName>
    <definedName name="Header_Row">ROW(#REF!)</definedName>
    <definedName name="HEATER_DATA">#REF!</definedName>
    <definedName name="hed">#REF!</definedName>
    <definedName name="HEDGING">#REF!</definedName>
    <definedName name="her">#REF!</definedName>
    <definedName name="Herstellerangaben">#REF!</definedName>
    <definedName name="hf">#REF!</definedName>
    <definedName name="hfh" localSheetId="1" hidden="1">{"'PROFITABILITY'!$A$1:$F$45"}</definedName>
    <definedName name="hfh" hidden="1">{"'PROFITABILITY'!$A$1:$F$45"}</definedName>
    <definedName name="hfi">#REF!</definedName>
    <definedName name="hfjtyu" localSheetId="1" hidden="1">{"'PROFITABILITY'!$A$1:$F$45"}</definedName>
    <definedName name="hfjtyu" hidden="1">{"'PROFITABILITY'!$A$1:$F$45"}</definedName>
    <definedName name="HG">INDEX(#REF!,MATCH(#REF!,#REF!,0))</definedName>
    <definedName name="hgdfhfjkg">#REF!</definedName>
    <definedName name="hgr">#REF!</definedName>
    <definedName name="hh">#REF!</definedName>
    <definedName name="hh___0">#REF!</definedName>
    <definedName name="hh___13">#REF!</definedName>
    <definedName name="hhgg">#REF!</definedName>
    <definedName name="hhh">#REF!</definedName>
    <definedName name="hhh_1">#REF!</definedName>
    <definedName name="HHHH">#REF!</definedName>
    <definedName name="hhhhhhh">#REF!</definedName>
    <definedName name="hhhhhhhh">#REF!</definedName>
    <definedName name="hhhhhhhhh">#REF!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1" hidden="1">{"'PROFITABILITY'!$A$1:$F$45"}</definedName>
    <definedName name="hijkl" localSheetId="6" hidden="1">{"'PROFITABILITY'!$A$1:$F$45"}</definedName>
    <definedName name="hijkl" localSheetId="2"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uhiuhpoho">#REF!</definedName>
    <definedName name="Hiway">#REF!</definedName>
    <definedName name="HJ">INDEX(#REF!,MATCH(#REF!,#REF!,0))</definedName>
    <definedName name="hjjjjjj" localSheetId="1" hidden="1">{"form-D1",#N/A,FALSE,"FORM-D1";"form-D1_amt",#N/A,FALSE,"FORM-D1"}</definedName>
    <definedName name="hjjjjjj" hidden="1">{"form-D1",#N/A,FALSE,"FORM-D1";"form-D1_amt",#N/A,FALSE,"FORM-D1"}</definedName>
    <definedName name="HK">INDEX(#REF!,MATCH(#REF!,#REF!,0))</definedName>
    <definedName name="hkg">#REF!</definedName>
    <definedName name="hl">#REF!</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#REF!</definedName>
    <definedName name="ho___0">#REF!</definedName>
    <definedName name="ho___13">#REF!</definedName>
    <definedName name="hoi">#REF!</definedName>
    <definedName name="hone">#REF!</definedName>
    <definedName name="hoo">#REF!</definedName>
    <definedName name="hotwo">#REF!</definedName>
    <definedName name="HP" localSheetId="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nc">1.2*1.675*1.055*1.5/13000</definedName>
    <definedName name="HSS">#REF!</definedName>
    <definedName name="ht">#REF!</definedName>
    <definedName name="HTd">#REF!</definedName>
    <definedName name="hthree">#REF!</definedName>
    <definedName name="html" localSheetId="7" hidden="1">{"'PROFITABILITY'!$A$1:$F$45"}</definedName>
    <definedName name="html" localSheetId="1" hidden="1">{"'PROFITABILITY'!$A$1:$F$45"}</definedName>
    <definedName name="html" localSheetId="6" hidden="1">{"'PROFITABILITY'!$A$1:$F$45"}</definedName>
    <definedName name="html" localSheetId="2" hidden="1">{"'PROFITABILITY'!$A$1:$F$45"}</definedName>
    <definedName name="html" hidden="1">{"'PROFITABILITY'!$A$1:$F$45"}</definedName>
    <definedName name="HTML_CodePage" hidden="1">1252</definedName>
    <definedName name="HTML_Control" localSheetId="7" hidden="1">{"'PROFITABILITY'!$A$1:$F$45"}</definedName>
    <definedName name="HTML_Control" localSheetId="1" hidden="1">{"'PROFITABILITY'!$A$1:$F$45"}</definedName>
    <definedName name="HTML_Control" localSheetId="14" hidden="1">{"'TP-SUMMARY'!$I$11:$K$11"}</definedName>
    <definedName name="HTML_Control" localSheetId="6" hidden="1">{"'PROFITABILITY'!$A$1:$F$45"}</definedName>
    <definedName name="HTML_Control" localSheetId="2" hidden="1">{"'PROFITABILITY'!$A$1:$F$45"}</definedName>
    <definedName name="HTML_Control" hidden="1">{"'PROFITABILITY'!$A$1:$F$45"}</definedName>
    <definedName name="HTML_Control_1" localSheetId="1" hidden="1">{"'PROFITABILITY'!$A$1:$F$45"}</definedName>
    <definedName name="HTML_Control_1" localSheetId="6" hidden="1">{"'PROFITABILITY'!$A$1:$F$45"}</definedName>
    <definedName name="HTML_Control_1" localSheetId="2" hidden="1">{"'PROFITABILITY'!$A$1:$F$45"}</definedName>
    <definedName name="HTML_Control_1" hidden="1">{"'PROFITABILITY'!$A$1:$F$45"}</definedName>
    <definedName name="HTML_control2" localSheetId="7" hidden="1">{"'Sheet1'!$A$4386:$N$4591"}</definedName>
    <definedName name="HTML_control2" localSheetId="1" hidden="1">{"'Sheet1'!$A$4386:$N$4591"}</definedName>
    <definedName name="HTML_control2" localSheetId="6" hidden="1">{"'Sheet1'!$A$4386:$N$4591"}</definedName>
    <definedName name="HTML_control2" localSheetId="2" hidden="1">{"'Sheet1'!$A$4386:$N$4591"}</definedName>
    <definedName name="HTML_control2" hidden="1">{"'Sheet1'!$A$4386:$N$4591"}</definedName>
    <definedName name="HTML_Description" hidden="1">""</definedName>
    <definedName name="HTML_Email" hidden="1">""</definedName>
    <definedName name="HTML_Header" localSheetId="14" hidden="1">"TP-SUMMARY"</definedName>
    <definedName name="HTML_Header" hidden="1">"PRICE AND PROFOTABILITY"</definedName>
    <definedName name="HTML_LastUpdate" localSheetId="14" hidden="1">"12/10/04"</definedName>
    <definedName name="HTML_LastUpdate" hidden="1">"2/9/99"</definedName>
    <definedName name="HTML_LineAfter" localSheetId="14" hidden="1">FALSE</definedName>
    <definedName name="HTML_LineAfter" hidden="1">TRUE</definedName>
    <definedName name="HTML_LineBefore" localSheetId="14" hidden="1">FALSE</definedName>
    <definedName name="HTML_LineBefore" hidden="1">TRUE</definedName>
    <definedName name="HTML_Name" localSheetId="14" hidden="1">"DEEPAK"</definedName>
    <definedName name="HTML_Name" hidden="1">"KEC  INTERNATIONAL"</definedName>
    <definedName name="HTML_OBDlg2" hidden="1">TRUE</definedName>
    <definedName name="HTML_OBDlg4" hidden="1">TRUE</definedName>
    <definedName name="HTML_OS" hidden="1">0</definedName>
    <definedName name="HTML_PathFile" localSheetId="14" hidden="1">"C:\My Documents\TATA RECORD\TLTS 2385 TATA  POWER\NEW TATA\tata\MyHTML.htm"</definedName>
    <definedName name="HTML_PathFile" hidden="1">"C:\My Documents\XLS.htm"</definedName>
    <definedName name="HTML_Title" localSheetId="14" hidden="1">"JEERAT - SG INSP"</definedName>
    <definedName name="HTML_Title" hidden="1">"MANANTALI PROJECT"</definedName>
    <definedName name="html2" localSheetId="1" hidden="1">{"'PROFITABILITY'!$A$1:$F$45"}</definedName>
    <definedName name="html2" localSheetId="6" hidden="1">{"'PROFITABILITY'!$A$1:$F$45"}</definedName>
    <definedName name="html2" localSheetId="2" hidden="1">{"'PROFITABILITY'!$A$1:$F$45"}</definedName>
    <definedName name="html2" hidden="1">{"'PROFITABILITY'!$A$1:$F$45"}</definedName>
    <definedName name="HTn">#REF!</definedName>
    <definedName name="htwo" localSheetId="7">#REF!</definedName>
    <definedName name="htwo">#REF!</definedName>
    <definedName name="Hu" localSheetId="7">#REF!</definedName>
    <definedName name="Hu">#REF!</definedName>
    <definedName name="Hu___0">#REF!</definedName>
    <definedName name="Hu___13">#REF!</definedName>
    <definedName name="huy" localSheetId="1">{"'Sheet1'!$L$16"}</definedName>
    <definedName name="huy">{"'Sheet1'!$L$16"}</definedName>
    <definedName name="HV">#REF!</definedName>
    <definedName name="Hw" localSheetId="7">#REF!</definedName>
    <definedName name="Hw">#REF!</definedName>
    <definedName name="Hw_atm">#REF!</definedName>
    <definedName name="HX">#REF!</definedName>
    <definedName name="hxa">#REF!</definedName>
    <definedName name="hxb">#REF!</definedName>
    <definedName name="hxc">#REF!</definedName>
    <definedName name="hxd">#REF!</definedName>
    <definedName name="hxdd">#REF!</definedName>
    <definedName name="hxe">#REF!</definedName>
    <definedName name="hxee">#REF!</definedName>
    <definedName name="hxf">#REF!</definedName>
    <definedName name="Hxg">#REF!</definedName>
    <definedName name="hxi">#REF!</definedName>
    <definedName name="hyio">#REF!</definedName>
    <definedName name="HYSD">#REF!</definedName>
    <definedName name="hysdqrate">#REF!</definedName>
    <definedName name="Hz">#REF!</definedName>
    <definedName name="I" localSheetId="17">[26]Sheet1!#REF!</definedName>
    <definedName name="I" localSheetId="7">#REF!</definedName>
    <definedName name="i" localSheetId="6" hidden="1">{"'PROFITABILITY'!$A$1:$F$45"}</definedName>
    <definedName name="I">#REF!</definedName>
    <definedName name="I___0">#REF!</definedName>
    <definedName name="I___13">#REF!</definedName>
    <definedName name="I00.48" localSheetId="7">#REF!</definedName>
    <definedName name="I00.48">#REF!</definedName>
    <definedName name="I0138.0" localSheetId="7">#REF!</definedName>
    <definedName name="I0138.0">#REF!</definedName>
    <definedName name="I04.16" localSheetId="7">#REF!</definedName>
    <definedName name="I04.16">#REF!</definedName>
    <definedName name="I2m">#REF!</definedName>
    <definedName name="i3phf">#REF!</definedName>
    <definedName name="IA">INDEX(#REF!,MATCH(#REF!,#REF!,0))</definedName>
    <definedName name="IAH">#REF!</definedName>
    <definedName name="IAM" localSheetId="7" hidden="1">{"'Sheet1'!$A$4386:$N$4591"}</definedName>
    <definedName name="IAM" localSheetId="1" hidden="1">{"'Sheet1'!$A$4386:$N$4591"}</definedName>
    <definedName name="IAM" localSheetId="6" hidden="1">{"'Sheet1'!$A$4386:$N$4591"}</definedName>
    <definedName name="IAM" localSheetId="2" hidden="1">{"'Sheet1'!$A$4386:$N$4591"}</definedName>
    <definedName name="IAM" hidden="1">{"'Sheet1'!$A$4386:$N$4591"}</definedName>
    <definedName name="IB">INDEX(#REF!,MATCH(#REF!,#REF!,0))</definedName>
    <definedName name="ic">5%</definedName>
    <definedName name="icb">#REF!</definedName>
    <definedName name="Icc" localSheetId="7">#REF!*#REF!</definedName>
    <definedName name="Icc">#REF!*#REF!</definedName>
    <definedName name="Icc0">#REF!</definedName>
    <definedName name="IceThickness" localSheetId="7">#REF!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#REF!</definedName>
    <definedName name="IE_AGWC">#REF!</definedName>
    <definedName name="IE_AM">#REF!</definedName>
    <definedName name="IE_ANFA">#REF!</definedName>
    <definedName name="IE_ANFE">#REF!</definedName>
    <definedName name="IE_ANFEBG">#REF!</definedName>
    <definedName name="IE_ANWC">#REF!</definedName>
    <definedName name="IE_Apr">#REF!</definedName>
    <definedName name="IE_Aug">#REF!</definedName>
    <definedName name="IE_Avg_Adv">#REF!</definedName>
    <definedName name="IE_Avg_COI">#REF!</definedName>
    <definedName name="IE_Avg_OCA">#REF!</definedName>
    <definedName name="IE_Avg_OCL">#REF!</definedName>
    <definedName name="IE_Avg_OS">#REF!</definedName>
    <definedName name="IE_Avg_Stk">#REF!</definedName>
    <definedName name="IE_Avg_VC">#REF!</definedName>
    <definedName name="IE_Avg_WC_Key">#REF!</definedName>
    <definedName name="IE_COI">#REF!</definedName>
    <definedName name="IE_Dec">#REF!</definedName>
    <definedName name="IE_Deprn">#REF!</definedName>
    <definedName name="IE_Feb">#REF!</definedName>
    <definedName name="IE_GM">#REF!</definedName>
    <definedName name="IE_Jan">#REF!</definedName>
    <definedName name="IE_Jul">#REF!</definedName>
    <definedName name="IE_Jun">#REF!</definedName>
    <definedName name="IE_Key">#REF!</definedName>
    <definedName name="IE_Mar">#REF!</definedName>
    <definedName name="IE_MAT_Sales">#REF!</definedName>
    <definedName name="IE_May">#REF!</definedName>
    <definedName name="IE_Nov">#REF!</definedName>
    <definedName name="IE_NWC">#REF!</definedName>
    <definedName name="IE_OB_Cust">#REF!</definedName>
    <definedName name="IE_OB_IU">#REF!</definedName>
    <definedName name="IE_OCA">#REF!</definedName>
    <definedName name="IE_OCL">#REF!</definedName>
    <definedName name="IE_Oct">#REF!</definedName>
    <definedName name="IE_OD_Common">#REF!</definedName>
    <definedName name="IE_OI_Cust">#REF!</definedName>
    <definedName name="IE_OI_IU">#REF!</definedName>
    <definedName name="IE_OS">#REF!</definedName>
    <definedName name="IE_PBDIT">#REF!</definedName>
    <definedName name="IE_PBIT">#REF!</definedName>
    <definedName name="IE_Per_Key">#REF!</definedName>
    <definedName name="IE_Res_Key">#REF!</definedName>
    <definedName name="IE_Sales_Cust">#REF!</definedName>
    <definedName name="IE_Sales_IU">#REF!</definedName>
    <definedName name="IE_Sep">#REF!</definedName>
    <definedName name="IE_Stk">#REF!</definedName>
    <definedName name="IE_Top_Key">#REF!</definedName>
    <definedName name="IE_VC">#REF!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 localSheetId="6" hidden="1">{#N/A,#N/A,FALSE,"CCTV"}</definedName>
    <definedName name="II">#REF!</definedName>
    <definedName name="iii">#N/A</definedName>
    <definedName name="IJ">INDEX(#REF!,MATCH(#REF!,#REF!,0))</definedName>
    <definedName name="ijui">#REF!</definedName>
    <definedName name="Ik">#REF!</definedName>
    <definedName name="ikmax">#REF!</definedName>
    <definedName name="IL">#REF!</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COME_BGT2">#REF!</definedName>
    <definedName name="INCOME_M2">#REF!</definedName>
    <definedName name="INDEX">#REF!</definedName>
    <definedName name="Index_Sheet_Kutools">#REF!</definedName>
    <definedName name="IndicesRange">#REF!</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naluse">#REF!</definedName>
    <definedName name="IntFreeCred">#REF!</definedName>
    <definedName name="IntroParagraph">#REF!</definedName>
    <definedName name="INV">#REF!</definedName>
    <definedName name="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 localSheetId="7">#REF!</definedName>
    <definedName name="ipu">#REF!</definedName>
    <definedName name="ipu___0">#REF!</definedName>
    <definedName name="ipu___13">#REF!</definedName>
    <definedName name="ir" localSheetId="7">#REF!</definedName>
    <definedName name="ir">#REF!</definedName>
    <definedName name="Irated" localSheetId="7">#REF!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Reference">#REF!</definedName>
    <definedName name="ItemTotalPrice">#REF!</definedName>
    <definedName name="iteration">#N/A</definedName>
    <definedName name="itmax" localSheetId="7">#REF!</definedName>
    <definedName name="itmax">#REF!</definedName>
    <definedName name="ITRY">#REF!</definedName>
    <definedName name="ITRY1">#REF!</definedName>
    <definedName name="j" localSheetId="17">[26]Sheet1!#REF!</definedName>
    <definedName name="j" localSheetId="7">#REF!</definedName>
    <definedName name="j">#REF!</definedName>
    <definedName name="j_filler">#REF!</definedName>
    <definedName name="JA">INDEX(#REF!,MATCH(#REF!,#REF!,0))</definedName>
    <definedName name="Jabalpur">#REF!</definedName>
    <definedName name="JAHSGFRE" hidden="1">#REF!</definedName>
    <definedName name="jawed">#REF!</definedName>
    <definedName name="JB">INDEX(#REF!,MATCH(#REF!,#REF!,0))</definedName>
    <definedName name="JC">INDEX(#REF!,MATCH(#REF!,#REF!,0))</definedName>
    <definedName name="JD">INDEX(#REF!,MATCH(#REF!,#REF!,0))</definedName>
    <definedName name="jddd" localSheetId="1" hidden="1">{"form-D1",#N/A,FALSE,"FORM-D1";"form-D1_amt",#N/A,FALSE,"FORM-D1"}</definedName>
    <definedName name="jddd" hidden="1">{"form-D1",#N/A,FALSE,"FORM-D1";"form-D1_amt",#N/A,FALSE,"FORM-D1"}</definedName>
    <definedName name="JDKSK" hidden="1">#REF!</definedName>
    <definedName name="JE">INDEX(#REF!,MATCH(#REF!,#REF!,0))</definedName>
    <definedName name="JEERATE" localSheetId="17">[16]Jeerat!$E$10:$Y$310</definedName>
    <definedName name="JEERATE" localSheetId="7">#REF!</definedName>
    <definedName name="JEERATE">#REF!</definedName>
    <definedName name="JEJS" localSheetId="7">#REF!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#REF!</definedName>
    <definedName name="JG">INDEX(#REF!,MATCH(#REF!,#REF!,0))</definedName>
    <definedName name="JGGJKGKGJK">#REF!</definedName>
    <definedName name="jgjg" localSheetId="1" hidden="1">{"'PROFITABILITY'!$A$1:$F$45"}</definedName>
    <definedName name="jgjg" hidden="1">{"'PROFITABILITY'!$A$1:$F$45"}</definedName>
    <definedName name="JH">INDEX(#REF!,MATCH(#REF!,#REF!,0))</definedName>
    <definedName name="JHA">#REF!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jj" localSheetId="1" hidden="1">{"form-D1",#N/A,FALSE,"FORM-D1";"form-D1_amt",#N/A,FALSE,"FORM-D1"}</definedName>
    <definedName name="jjjjjj" hidden="1">{"form-D1",#N/A,FALSE,"FORM-D1";"form-D1_amt",#N/A,FALSE,"FORM-D1"}</definedName>
    <definedName name="jjjjjjjjj" localSheetId="1" hidden="1">{"form-D1",#N/A,FALSE,"FORM-D1";"form-D1_amt",#N/A,FALSE,"FORM-D1"}</definedName>
    <definedName name="jjjjjjjjj" hidden="1">{"form-D1",#N/A,FALSE,"FORM-D1";"form-D1_amt",#N/A,FALSE,"FORM-D1"}</definedName>
    <definedName name="jjjjjjjjjjjj" localSheetId="1" hidden="1">{"form-D1",#N/A,FALSE,"FORM-D1";"form-D1_amt",#N/A,FALSE,"FORM-D1"}</definedName>
    <definedName name="jjjjjjjjjjjj" hidden="1">{"form-D1",#N/A,FALSE,"FORM-D1";"form-D1_amt",#N/A,FALSE,"FORM-D1"}</definedName>
    <definedName name="JK">INDEX(#REF!,MATCH(#REF!,#REF!,0))</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R_Line">#REF!</definedName>
    <definedName name="ju">#REF!</definedName>
    <definedName name="July">#REF!</definedName>
    <definedName name="JULY1">#REF!</definedName>
    <definedName name="june">#REF!</definedName>
    <definedName name="jv">#REF!</definedName>
    <definedName name="k" localSheetId="7" hidden="1">{"'PROFITABILITY'!$A$1:$F$45"}</definedName>
    <definedName name="k" localSheetId="1" hidden="1">{"'PROFITABILITY'!$A$1:$F$45"}</definedName>
    <definedName name="k" localSheetId="6" hidden="1">{"'PROFITABILITY'!$A$1:$F$45"}</definedName>
    <definedName name="k" localSheetId="2" hidden="1">{"'PROFITABILITY'!$A$1:$F$45"}</definedName>
    <definedName name="k" hidden="1">{"'PROFITABILITY'!$A$1:$F$45"}</definedName>
    <definedName name="K___0">#REF!</definedName>
    <definedName name="K___13">#REF!</definedName>
    <definedName name="K_1">#REF!</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1" hidden="1">{"form-D1",#N/A,FALSE,"FORM-D1";"form-D1_amt",#N/A,FALSE,"FORM-D1"}</definedName>
    <definedName name="KAMAL" hidden="1">{"form-D1",#N/A,FALSE,"FORM-D1";"form-D1_amt",#N/A,FALSE,"FORM-D1"}</definedName>
    <definedName name="kaml" localSheetId="1" hidden="1">{"form-D1",#N/A,FALSE,"FORM-D1";"form-D1_amt",#N/A,FALSE,"FORM-D1"}</definedName>
    <definedName name="kaml" hidden="1">{"form-D1",#N/A,FALSE,"FORM-D1";"form-D1_amt",#N/A,FALSE,"FORM-D1"}</definedName>
    <definedName name="KAMREM">#REF!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T" localSheetId="7">#REF!</definedName>
    <definedName name="KET">#REF!</definedName>
    <definedName name="key" hidden="1">#REF!</definedName>
    <definedName name="Key_EP">#REF!</definedName>
    <definedName name="Key_IE">#REF!</definedName>
    <definedName name="Key_SS">#REF!</definedName>
    <definedName name="Key_TL">#REF!</definedName>
    <definedName name="KF">INDEX(#REF!,MATCH(#REF!,#REF!,0))</definedName>
    <definedName name="KG" localSheetId="7">#REF!</definedName>
    <definedName name="KG">#REF!</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h">#REF!</definedName>
    <definedName name="kjlk">#REF!</definedName>
    <definedName name="kjnol">#REF!</definedName>
    <definedName name="KJU">#REF!</definedName>
    <definedName name="kk">#REF!</definedName>
    <definedName name="KKJ" localSheetId="14">'[1]Annex-7,Contingent'!#REF!</definedName>
    <definedName name="KKJ">'[1]Annex-7,Contingent'!#REF!</definedName>
    <definedName name="kkkkk">#REF!</definedName>
    <definedName name="kklhl" localSheetId="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1" hidden="1">{"'PROFITABILITY'!$A$1:$F$45"}</definedName>
    <definedName name="kltp" localSheetId="6" hidden="1">{"'PROFITABILITY'!$A$1:$F$45"}</definedName>
    <definedName name="kltp" localSheetId="2" hidden="1">{"'PROFITABILITY'!$A$1:$F$45"}</definedName>
    <definedName name="kltp" hidden="1">{"'PROFITABILITY'!$A$1:$F$45"}</definedName>
    <definedName name="Km">#REF!</definedName>
    <definedName name="Km___0">#REF!</definedName>
    <definedName name="Km___13">#REF!</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1" hidden="1">{"'PROFITABILITY'!$A$1:$F$45"}</definedName>
    <definedName name="kususdd" localSheetId="6" hidden="1">{"'PROFITABILITY'!$A$1:$F$45"}</definedName>
    <definedName name="kususdd" localSheetId="2" hidden="1">{"'PROFITABILITY'!$A$1:$F$45"}</definedName>
    <definedName name="kususdd" hidden="1">{"'PROFITABILITY'!$A$1:$F$45"}</definedName>
    <definedName name="kvs" localSheetId="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conc">#REF!</definedName>
    <definedName name="L_Mate">#REF!</definedName>
    <definedName name="L_Mazdoor">#REF!</definedName>
    <definedName name="L_Mazdoor_Skilled">#REF!</definedName>
    <definedName name="L_T_PY_RSTL_RB_55">#REF!</definedName>
    <definedName name="l1x">#REF!</definedName>
    <definedName name="l1xx">#REF!</definedName>
    <definedName name="l2x">#REF!</definedName>
    <definedName name="l2xx">#REF!</definedName>
    <definedName name="LA">#REF!</definedName>
    <definedName name="Labourers">OFFSET(#REF!,0,0,COUNTA(#REF!),1)</definedName>
    <definedName name="LABPOL">#REF!</definedName>
    <definedName name="LACS">#REF!</definedName>
    <definedName name="lakh">#REF!</definedName>
    <definedName name="lamda">#REF!</definedName>
    <definedName name="LAMP">#REF!</definedName>
    <definedName name="LAMP___0">#REF!</definedName>
    <definedName name="LAMP___13">#REF!</definedName>
    <definedName name="LanguageComment">#REF!</definedName>
    <definedName name="Lap_length_for_side_wall_reiforcemnt">#REF!</definedName>
    <definedName name="LAS">#REF!</definedName>
    <definedName name="Last_Row" localSheetId="1">IF(#REF!,Header_Row+#REF!,Header_Row)</definedName>
    <definedName name="Last_Row">IF(#REF!,Header_Row+#REF!,Header_Row)</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#REF!</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INDEX(#REF!,MATCH(#REF!,#REF!,0))</definedName>
    <definedName name="Lg">#REF!</definedName>
    <definedName name="LH">INDEX(#REF!,MATCH(#REF!,#REF!,0))</definedName>
    <definedName name="li">#REF!</definedName>
    <definedName name="light">#REF!</definedName>
    <definedName name="LIK">#REF!</definedName>
    <definedName name="limcount">1</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cost_config1">#REF!</definedName>
    <definedName name="LineType">OFFSET(#REF!,0,0,COUNTA(#REF!),1)</definedName>
    <definedName name="LineVoltage">OFFSET(#REF!,0,0,COUNTA(#REF!),1)</definedName>
    <definedName name="LIRA" localSheetId="7">#REF!</definedName>
    <definedName name="LIRA">#REF!</definedName>
    <definedName name="LJ">INDEX(#REF!,MATCH(#REF!,#REF!,0))</definedName>
    <definedName name="lk" localSheetId="1" hidden="1">{#N/A,#N/A,FALSE,"CCTV"}</definedName>
    <definedName name="lk" localSheetId="6" hidden="1">{#N/A,#N/A,FALSE,"CCTV"}</definedName>
    <definedName name="lk" localSheetId="2" hidden="1">{#N/A,#N/A,FALSE,"CCTV"}</definedName>
    <definedName name="lk" hidden="1">{#N/A,#N/A,FALSE,"CCTV"}</definedName>
    <definedName name="lkalgk">#REF!</definedName>
    <definedName name="LKJ">#REF!</definedName>
    <definedName name="LKJHG" localSheetId="7">#REF!</definedName>
    <definedName name="LKJHG">#REF!</definedName>
    <definedName name="LKR">#REF!</definedName>
    <definedName name="lku">#REF!</definedName>
    <definedName name="LL" localSheetId="7">#REF!</definedName>
    <definedName name="ll">#REF!</definedName>
    <definedName name="LLL">#REF!</definedName>
    <definedName name="llll">#REF!</definedName>
    <definedName name="lm">#REF!</definedName>
    <definedName name="lmcaccp" localSheetId="17">[30]Estimate!#REF!</definedName>
    <definedName name="lmcaccp" localSheetId="7">#REF!</definedName>
    <definedName name="lmcaccp">#REF!</definedName>
    <definedName name="lmcecp" localSheetId="17">[30]Estimate!#REF!</definedName>
    <definedName name="lmcecp" localSheetId="7">#REF!</definedName>
    <definedName name="lmcecp">#REF!</definedName>
    <definedName name="lmcmcc.1" localSheetId="17">[30]Estimate!#REF!</definedName>
    <definedName name="lmcmcc.1" localSheetId="7">#REF!</definedName>
    <definedName name="lmcmcc.1">#REF!</definedName>
    <definedName name="lmcmcc.2" localSheetId="17">[30]Estimate!#REF!</definedName>
    <definedName name="lmcmcc.2" localSheetId="7">#REF!</definedName>
    <definedName name="lmcmcc.2">#REF!</definedName>
    <definedName name="lmcmcc.3" localSheetId="17">[30]Estimate!#REF!</definedName>
    <definedName name="lmcmcc.3" localSheetId="7">#REF!</definedName>
    <definedName name="lmcmcc.3">#REF!</definedName>
    <definedName name="lmcmltsb" localSheetId="17">[30]Estimate!#REF!</definedName>
    <definedName name="lmcmltsb" localSheetId="7">#REF!</definedName>
    <definedName name="lmcmltsb">#REF!</definedName>
    <definedName name="lmcmsb.ups" localSheetId="17">[30]Estimate!#REF!</definedName>
    <definedName name="lmcmsb.ups" localSheetId="7">#REF!</definedName>
    <definedName name="lmcmsb.ups">#REF!</definedName>
    <definedName name="lmcsmsb.1" localSheetId="17">[30]Estimate!#REF!</definedName>
    <definedName name="lmcsmsb.1" localSheetId="7">#REF!</definedName>
    <definedName name="lmcsmsb.1">#REF!</definedName>
    <definedName name="lmcsmsb.2" localSheetId="17">[30]Estimate!#REF!</definedName>
    <definedName name="lmcsmsb.2" localSheetId="7">#REF!</definedName>
    <definedName name="lmcsmsb.2">#REF!</definedName>
    <definedName name="lmcsmsb.3" localSheetId="17">[30]Estimate!#REF!</definedName>
    <definedName name="lmcsmsb.3" localSheetId="7">#REF!</definedName>
    <definedName name="lmcsmsb.3">#REF!</definedName>
    <definedName name="lmcsmsb.b" localSheetId="17">[30]Estimate!#REF!</definedName>
    <definedName name="lmcsmsb.b" localSheetId="7">#REF!</definedName>
    <definedName name="lmcsmsb.b">#REF!</definedName>
    <definedName name="lmcsmsb.g" localSheetId="17">[30]Estimate!#REF!</definedName>
    <definedName name="lmcsmsb.g" localSheetId="7">#REF!</definedName>
    <definedName name="lmcsmsb.g">#REF!</definedName>
    <definedName name="lmcsmsb.lab" localSheetId="17">[30]Estimate!#REF!</definedName>
    <definedName name="lmcsmsb.lab" localSheetId="7">#REF!</definedName>
    <definedName name="lmcsmsb.lab">#REF!</definedName>
    <definedName name="lmcsmsb.main" localSheetId="17">[30]Estimate!#REF!</definedName>
    <definedName name="lmcsmsb.main" localSheetId="7">#REF!</definedName>
    <definedName name="lmcsmsb.main">#REF!</definedName>
    <definedName name="lmcsmsb.t" localSheetId="17">[30]Estimate!#REF!</definedName>
    <definedName name="lmcsmsb.t" localSheetId="7">#REF!</definedName>
    <definedName name="lmcsmsb.t">#REF!</definedName>
    <definedName name="lmcsmsb.ups" localSheetId="17">[30]Estimate!#REF!</definedName>
    <definedName name="lmcsmsb.ups" localSheetId="7">#REF!</definedName>
    <definedName name="lmcsmsb.ups">#REF!</definedName>
    <definedName name="lmcup.1" localSheetId="17">[30]Estimate!#REF!</definedName>
    <definedName name="lmcup.1" localSheetId="7">#REF!</definedName>
    <definedName name="lmcup.1">#REF!</definedName>
    <definedName name="lmcup.2" localSheetId="17">[30]Estimate!#REF!</definedName>
    <definedName name="lmcup.2" localSheetId="7">#REF!</definedName>
    <definedName name="lmcup.2">#REF!</definedName>
    <definedName name="LMG">#REF!</definedName>
    <definedName name="LMO">#REF!</definedName>
    <definedName name="LMO_1">#REF!</definedName>
    <definedName name="LND_CHGS">#REF!</definedName>
    <definedName name="Lo">#REF!</definedName>
    <definedName name="LOA">#REF!</definedName>
    <definedName name="Load">#REF!</definedName>
    <definedName name="Loan_Amount">#REF!</definedName>
    <definedName name="Loan_Start">#REF!</definedName>
    <definedName name="Loan_Years">#REF!</definedName>
    <definedName name="Location" localSheetId="11">City&amp;" "&amp;State</definedName>
    <definedName name="Location" localSheetId="7">City&amp;" "&amp;State</definedName>
    <definedName name="Location" localSheetId="16">City&amp;" "&amp;State</definedName>
    <definedName name="Location" localSheetId="1">City&amp;" "&amp;State</definedName>
    <definedName name="Location" localSheetId="6">City&amp;" "&amp;State</definedName>
    <definedName name="Location" localSheetId="12">City&amp;" "&amp;State</definedName>
    <definedName name="Location" localSheetId="2">City&amp;" "&amp;State</definedName>
    <definedName name="Location">City&amp;" "&amp;State</definedName>
    <definedName name="logo1">"Picture 7"</definedName>
    <definedName name="logoa" localSheetId="7">#REF!</definedName>
    <definedName name="logoa">#REF!</definedName>
    <definedName name="loi">#REF!</definedName>
    <definedName name="look" localSheetId="7">#REF!</definedName>
    <definedName name="look">#REF!</definedName>
    <definedName name="Lot" localSheetId="1" hidden="1">{"'PROFITABILITY'!$A$1:$F$45"}</definedName>
    <definedName name="Lot" hidden="1">{"'PROFITABILITY'!$A$1:$F$45"}</definedName>
    <definedName name="lp" localSheetId="7">#REF!</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 localSheetId="17">'[31]Spares &amp; TMI'!$E$272</definedName>
    <definedName name="LTTrafo" localSheetId="7">#REF!</definedName>
    <definedName name="LTTrafo">#REF!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A">#REF!</definedName>
    <definedName name="M_B">#REF!</definedName>
    <definedName name="M_F">INDEX(#REF!,MATCH(#REF!,#REF!,0))</definedName>
    <definedName name="M_s.MAMTHA_CONTRACTOR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0">#REF!</definedName>
    <definedName name="M1_">#N/A</definedName>
    <definedName name="M10cement" localSheetId="7">#REF!</definedName>
    <definedName name="M10cement">#REF!</definedName>
    <definedName name="M15_Cement" localSheetId="7">#REF!</definedName>
    <definedName name="M15_Cement">#REF!</definedName>
    <definedName name="M15_Metal20mm" localSheetId="7">#REF!</definedName>
    <definedName name="M15_Metal20mm">#REF!</definedName>
    <definedName name="M15_Sand">#REF!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PCCcement">#REF!</definedName>
    <definedName name="M20RCCcement">#REF!</definedName>
    <definedName name="M25_cement">#REF!</definedName>
    <definedName name="M25_Metal20mm">#REF!</definedName>
    <definedName name="M25_sand">#REF!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5cement">#REF!</definedName>
    <definedName name="M40cement">#REF!</definedName>
    <definedName name="M50cement">#REF!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v">#REF!</definedName>
    <definedName name="MAACONSTN">#REF!</definedName>
    <definedName name="mac">75</definedName>
    <definedName name="Machinery">#REF!</definedName>
    <definedName name="MADHU">#REF!</definedName>
    <definedName name="madhu218">#REF!</definedName>
    <definedName name="mahan" localSheetId="7">#REF!</definedName>
    <definedName name="mahan">#REF!</definedName>
    <definedName name="main">#REF!</definedName>
    <definedName name="MainRelay">#REF!</definedName>
    <definedName name="majord" localSheetId="7">#REF!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1" hidden="1">{"form-D1",#N/A,FALSE,"FORM-D1";"form-D1_amt",#N/A,FALSE,"FORM-D1"}</definedName>
    <definedName name="mani" hidden="1">{"form-D1",#N/A,FALSE,"FORM-D1";"form-D1_amt",#N/A,FALSE,"FORM-D1"}</definedName>
    <definedName name="Manish" localSheetId="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_MAN">#REF!</definedName>
    <definedName name="MARGIN_MAT">#REF!</definedName>
    <definedName name="MARGIN_MISC">#REF!</definedName>
    <definedName name="MARGIN_SC">#REF!</definedName>
    <definedName name="MARGINPLAN">#REF!</definedName>
    <definedName name="MARGINPROJ">#REF!</definedName>
    <definedName name="mason">#REF!</definedName>
    <definedName name="Mason1">#REF!</definedName>
    <definedName name="MASTER">#REF!</definedName>
    <definedName name="Mat_Percentage">#REF!</definedName>
    <definedName name="MAT_SALE">#REF!</definedName>
    <definedName name="MAT_SALE_FAC">#REF!</definedName>
    <definedName name="Mat_Sales">#REF!</definedName>
    <definedName name="Material">#REF!</definedName>
    <definedName name="MATHS">#REF!</definedName>
    <definedName name="MaxLegDownWard">#REF!</definedName>
    <definedName name="MaxLegShear">#REF!</definedName>
    <definedName name="MaxLegUplift">#REF!</definedName>
    <definedName name="MaxSNo">#REF!</definedName>
    <definedName name="MAZI">#REF!</definedName>
    <definedName name="Mb">#REF!</definedName>
    <definedName name="Mb_v">#REF!</definedName>
    <definedName name="mbn">#REF!</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bdo">#REF!</definedName>
    <definedName name="MCi" localSheetId="17">[32]A4a!$R$5</definedName>
    <definedName name="MCi" localSheetId="7">#REF!</definedName>
    <definedName name="MCi">#REF!</definedName>
    <definedName name="mcl" localSheetId="7">#REF!</definedName>
    <definedName name="mcl">#REF!</definedName>
    <definedName name="mcl33b1" localSheetId="7">#REF!</definedName>
    <definedName name="mcl33b1">#REF!</definedName>
    <definedName name="mcl33b2" localSheetId="7">#REF!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 localSheetId="17">[8]costing!#REF!</definedName>
    <definedName name="mdp" localSheetId="7">#REF!</definedName>
    <definedName name="mdp">#REF!</definedName>
    <definedName name="MDVT_ABSP">#REF!</definedName>
    <definedName name="Me">#REF!</definedName>
    <definedName name="Me_v">#REF!</definedName>
    <definedName name="MeanDepth_Inclusive_of_cover_sl._thk.">#REF!</definedName>
    <definedName name="MENU">#REF!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7" hidden="1">{"'PROFITABILITY'!$A$1:$F$45"}</definedName>
    <definedName name="mf" localSheetId="1" hidden="1">{"'PROFITABILITY'!$A$1:$F$45"}</definedName>
    <definedName name="mf" localSheetId="6" hidden="1">{"'PROFITABILITY'!$A$1:$F$45"}</definedName>
    <definedName name="mf" localSheetId="2"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#REF!</definedName>
    <definedName name="Mg_v">#REF!</definedName>
    <definedName name="Mh">#REF!</definedName>
    <definedName name="Mh_v">#REF!</definedName>
    <definedName name="Mhpc" localSheetId="7">#REF!:#REF!</definedName>
    <definedName name="Mhpc">#REF!:#REF!</definedName>
    <definedName name="Mhpipd">#REF!</definedName>
    <definedName name="Mhps">#REF!</definedName>
    <definedName name="MHR">#REF!</definedName>
    <definedName name="MHs_per_MM">#REF!</definedName>
    <definedName name="MI">INDEX(#REF!,MATCH(#REF!,#REF!,0))</definedName>
    <definedName name="mile">#REF!</definedName>
    <definedName name="MinSM">#REF!</definedName>
    <definedName name="MinSNo" localSheetId="7">#REF!</definedName>
    <definedName name="MinSNo">#REF!</definedName>
    <definedName name="Mipc">#REF!:#REF!</definedName>
    <definedName name="Mips">#REF!</definedName>
    <definedName name="misc">#REF!</definedName>
    <definedName name="Misc_charges" localSheetId="7">#REF!</definedName>
    <definedName name="Misc_charges">#REF!</definedName>
    <definedName name="Misc_Sales">#REF!</definedName>
    <definedName name="MJ">INDEX(#REF!,MATCH(#REF!,#REF!,0))</definedName>
    <definedName name="MK">INDEX(#REF!,MATCH(#REF!,#REF!,0))</definedName>
    <definedName name="MKP">#REF!</definedName>
    <definedName name="ml" localSheetId="7">#REF!</definedName>
    <definedName name="ml">#REF!</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 localSheetId="17">[33]NJP!$E$9:$U$302</definedName>
    <definedName name="mmm" localSheetId="7">#REF!</definedName>
    <definedName name="mmm">#REF!</definedName>
    <definedName name="MN">#REF!</definedName>
    <definedName name="mnk">#REF!</definedName>
    <definedName name="mo">#REF!</definedName>
    <definedName name="modassar">#REF!</definedName>
    <definedName name="mode_list">#REF!</definedName>
    <definedName name="model_config1">#REF!</definedName>
    <definedName name="model_config2">#REF!</definedName>
    <definedName name="ModelNo">#REF!</definedName>
    <definedName name="modified">#REF!</definedName>
    <definedName name="modvat">#REF!</definedName>
    <definedName name="Mone">#REF!</definedName>
    <definedName name="MONEY">#REF!,#REF!</definedName>
    <definedName name="monomode">#REF!</definedName>
    <definedName name="Month" localSheetId="17">'[14]Base File'!$G$3:$G$62</definedName>
    <definedName name="Month">#REF!</definedName>
    <definedName name="Monthly">#REF!</definedName>
    <definedName name="monthprogress">#REF!</definedName>
    <definedName name="months">#REF!</definedName>
    <definedName name="MonthYear">#REF!</definedName>
    <definedName name="MOO">#REF!</definedName>
    <definedName name="MP" localSheetId="1" hidden="1">{#N/A,#N/A,FALSE,"CCTV"}</definedName>
    <definedName name="MP" localSheetId="6" hidden="1">{#N/A,#N/A,FALSE,"CCTV"}</definedName>
    <definedName name="MP" localSheetId="2" hidden="1">{#N/A,#N/A,FALSE,"CCTV"}</definedName>
    <definedName name="MP" hidden="1">{#N/A,#N/A,FALSE,"CCTV"}</definedName>
    <definedName name="MPMOB">#REF!</definedName>
    <definedName name="MPwr_Percent">#REF!</definedName>
    <definedName name="Mpwr_Sales">#REF!</definedName>
    <definedName name="ms">125</definedName>
    <definedName name="MS.NO">#REF!</definedName>
    <definedName name="MS_Royalty" localSheetId="7">#REF!</definedName>
    <definedName name="MS_Royalty">#REF!</definedName>
    <definedName name="MS200202rev2" localSheetId="7">#REF!</definedName>
    <definedName name="MS200202rev2">#REF!</definedName>
    <definedName name="ms2002may1706" localSheetId="7">#REF!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u" localSheetId="7">#REF!</definedName>
    <definedName name="mu" localSheetId="6">#REF!</definedName>
    <definedName name="mu">110</definedName>
    <definedName name="mue">#REF!</definedName>
    <definedName name="mugab">#REF!</definedName>
    <definedName name="mullootubnomtau">#REF!</definedName>
    <definedName name="mullootubnumcol">#REF!</definedName>
    <definedName name="MultipleSets" localSheetId="7">#REF!</definedName>
    <definedName name="MultipleSets">#REF!</definedName>
    <definedName name="MultipleSetsArea" localSheetId="7">#REF!</definedName>
    <definedName name="MultipleSetsArea">#REF!</definedName>
    <definedName name="MultipleSetsLabel" localSheetId="7">#REF!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 localSheetId="17">'[34]Base File'!$B$3:$B$6</definedName>
    <definedName name="Nature">#REF!</definedName>
    <definedName name="NB">INDEX(#REF!,MATCH(#REF!,#REF!,0))</definedName>
    <definedName name="NC">INDEX(#REF!,MATCH(#REF!,#REF!,0))</definedName>
    <definedName name="ncfnvo">#REF!</definedName>
    <definedName name="ND">INDEX(#REF!,MATCH(#REF!,#REF!,0))</definedName>
    <definedName name="NE">INDEX(#REF!,MATCH(#REF!,#REF!,0))</definedName>
    <definedName name="needle">#REF!</definedName>
    <definedName name="Neg_Margin">#REF!</definedName>
    <definedName name="NERSS">#REF!</definedName>
    <definedName name="NET">#REF!</definedName>
    <definedName name="new">#REF!</definedName>
    <definedName name="NEWNAME" localSheetId="1" hidden="1">{#N/A,#N/A,FALSE,"CCTV"}</definedName>
    <definedName name="NEWNAME" localSheetId="6" hidden="1">{#N/A,#N/A,FALSE,"CCTV"}</definedName>
    <definedName name="NEWNAME" localSheetId="2" hidden="1">{#N/A,#N/A,FALSE,"CCTV"}</definedName>
    <definedName name="NEWNAME" hidden="1">{#N/A,#N/A,FALSE,"CCTV"}</definedName>
    <definedName name="NF">INDEX(#REF!,MATCH(#REF!,#REF!,0))</definedName>
    <definedName name="NG">INDEX(#REF!,MATCH(#REF!,#REF!,0))</definedName>
    <definedName name="Ngan" localSheetId="1">{"Book1"}</definedName>
    <definedName name="Ngan">{"Book1"}</definedName>
    <definedName name="ngl4tank">#REF!</definedName>
    <definedName name="NH">INDEX(#REF!,MATCH(#REF!,#REF!,0))</definedName>
    <definedName name="NHGG">#REF!</definedName>
    <definedName name="NHJK" localSheetId="7">#REF!</definedName>
    <definedName name="NHJK">#REF!</definedName>
    <definedName name="NHP">#REF!</definedName>
    <definedName name="ni">#REF!</definedName>
    <definedName name="nikhil">#REF!</definedName>
    <definedName name="NIL">#REF!</definedName>
    <definedName name="NIPP">#REF!</definedName>
    <definedName name="nitin">#REF!</definedName>
    <definedName name="NJ">INDEX(#REF!,MATCH(#REF!,#REF!,0))</definedName>
    <definedName name="NJPE" localSheetId="17">[16]NJP!$E$9:$W$315</definedName>
    <definedName name="NJPE" localSheetId="7">#REF!</definedName>
    <definedName name="NJPE">#REF!</definedName>
    <definedName name="njspsche" localSheetId="17">[16]NJP!$E$9:$U$302</definedName>
    <definedName name="njspsche" localSheetId="7">#REF!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1" hidden="1">{"'PROFITABILITY'!$A$1:$F$45"}</definedName>
    <definedName name="nlllk" hidden="1">{"'PROFITABILITY'!$A$1:$F$45"}</definedName>
    <definedName name="NM">INDEX(#REF!,MATCH(#REF!,#REF!,0))</definedName>
    <definedName name="nmk">#REF!</definedName>
    <definedName name="nn">#REF!</definedName>
    <definedName name="NN___0">#REF!</definedName>
    <definedName name="NN___13">#REF!</definedName>
    <definedName name="NNN">#REF!</definedName>
    <definedName name="NNNN" localSheetId="1" hidden="1">{"'PROFITABILITY'!$A$1:$F$45"}</definedName>
    <definedName name="NNNN" localSheetId="6" hidden="1">{"'PROFITABILITY'!$A$1:$F$45"}</definedName>
    <definedName name="NNNN" localSheetId="2"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S">#REF!</definedName>
    <definedName name="NS">#REF!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#REF!</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ICE_LIGHTING">#REF!</definedName>
    <definedName name="OG">INDEX(#REF!,MATCH(#REF!,#REF!,0))</definedName>
    <definedName name="OGPTL">#REF!</definedName>
    <definedName name="oh">#REF!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M">INDEX(#REF!,MATCH(#REF!,#REF!,0))</definedName>
    <definedName name="OO">#REF!</definedName>
    <definedName name="oper">#REF!</definedName>
    <definedName name="ope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 localSheetId="17">[18]orders!#REF!</definedName>
    <definedName name="ord_musd" localSheetId="7">#REF!</definedName>
    <definedName name="ord_musd">#REF!</definedName>
    <definedName name="order" localSheetId="7">#REF!</definedName>
    <definedName name="order">#REF!</definedName>
    <definedName name="orderbacklog">#REF!</definedName>
    <definedName name="orderbooked98" localSheetId="17">'[35]ord-lost_98&amp;99'!#REF!</definedName>
    <definedName name="orderbooked98" localSheetId="7">#REF!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erSS_E2">#REF!</definedName>
    <definedName name="OTHR_CST_HD">#REF!</definedName>
    <definedName name="OTRY">#REF!</definedName>
    <definedName name="OTRY1">#REF!</definedName>
    <definedName name="Overall">#REF!</definedName>
    <definedName name="Overall_Mobi_Mth">#REF!</definedName>
    <definedName name="Overall_Mth">#REF!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 localSheetId="17">'[36]bs BP 04 SA'!#REF!</definedName>
    <definedName name="P_1" localSheetId="7">#REF!</definedName>
    <definedName name="P_1">#REF!</definedName>
    <definedName name="P_3" localSheetId="17">'[36]bs BP 04 SA'!#REF!</definedName>
    <definedName name="P_3" localSheetId="7">#REF!</definedName>
    <definedName name="P_3">#REF!</definedName>
    <definedName name="P_4" localSheetId="17">'[36]bs BP 04 SA'!#REF!</definedName>
    <definedName name="P_4" localSheetId="7">#REF!</definedName>
    <definedName name="P_4">#REF!</definedName>
    <definedName name="P_5" localSheetId="17">'[36]bs BP 04 SA'!#REF!</definedName>
    <definedName name="P_5" localSheetId="7">#REF!</definedName>
    <definedName name="P_5">#REF!</definedName>
    <definedName name="P_6DSO">#REF!</definedName>
    <definedName name="P_7DPO" localSheetId="17">'[37]REVENUES &amp; BS'!#REF!</definedName>
    <definedName name="P_7DPO" localSheetId="7">#REF!</definedName>
    <definedName name="P_7DPO">#REF!</definedName>
    <definedName name="P_A">#REF!</definedName>
    <definedName name="P_B">#REF!</definedName>
    <definedName name="P_M">#REF!</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 localSheetId="17">'[38]p1-costg'!$T$49</definedName>
    <definedName name="p1amf" localSheetId="7">#REF!</definedName>
    <definedName name="p1amf">#REF!</definedName>
    <definedName name="p1apcc1">#REF!</definedName>
    <definedName name="p1apcc2">#REF!</definedName>
    <definedName name="p1apcc3">#REF!</definedName>
    <definedName name="p1clp">#REF!</definedName>
    <definedName name="p1csp" localSheetId="17">'[38]p1-costg'!$T$89</definedName>
    <definedName name="p1csp" localSheetId="7">#REF!</definedName>
    <definedName name="p1csp">#REF!</definedName>
    <definedName name="p1db" localSheetId="17">[39]costing!#REF!</definedName>
    <definedName name="p1db" localSheetId="7">#REF!</definedName>
    <definedName name="p1db">#REF!</definedName>
    <definedName name="p1ht">#REF!</definedName>
    <definedName name="p1ksk" localSheetId="17">'[38]p1-costg'!$T$6</definedName>
    <definedName name="p1ksk" localSheetId="7">#REF!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 localSheetId="17">'[38]p1-costg'!$T$30</definedName>
    <definedName name="p1mltp" localSheetId="7">#REF!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 localSheetId="17">'[38]p1-costg'!$T$113</definedName>
    <definedName name="p1ssb1" localSheetId="7">#REF!</definedName>
    <definedName name="p1ssb1">#REF!</definedName>
    <definedName name="p1ssb2" localSheetId="17">'[38]p1-costg'!$T$125</definedName>
    <definedName name="p1ssb2" localSheetId="7">#REF!</definedName>
    <definedName name="p1ssb2">#REF!</definedName>
    <definedName name="p1upsdb" localSheetId="17">[39]costing!#REF!</definedName>
    <definedName name="p1upsdb" localSheetId="7">#REF!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 localSheetId="6">#N/A</definedName>
    <definedName name="PAGE1">#REF!</definedName>
    <definedName name="PAGE1_1">"#REF!"</definedName>
    <definedName name="PAGE1_2">"#REF!"</definedName>
    <definedName name="PAGE10" localSheetId="7">#REF!</definedName>
    <definedName name="PAGE10">#REF!</definedName>
    <definedName name="PAGE11" localSheetId="7">#REF!</definedName>
    <definedName name="PAGE11">#REF!</definedName>
    <definedName name="PAGE2" localSheetId="7">#REF!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l_Workbook_GUID" hidden="1">"E9TT7WTUL973YIQMHP4L53VJ"</definedName>
    <definedName name="PAN">#REF!</definedName>
    <definedName name="panch">#REF!</definedName>
    <definedName name="Pancham" localSheetId="7">#REF!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t" localSheetId="17">[40]estimate!$K$30</definedName>
    <definedName name="part" localSheetId="7">#REF!</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#REF!</definedName>
    <definedName name="PDP">#REF!</definedName>
    <definedName name="PE">INDEX(#REF!,MATCH(#REF!,#REF!,0))</definedName>
    <definedName name="ped_no">#REF!</definedName>
    <definedName name="PER">#REF!</definedName>
    <definedName name="Percent_Text">#REF!</definedName>
    <definedName name="Percent_Value">#REF!</definedName>
    <definedName name="PercentComplete" localSheetId="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#REF!</definedName>
    <definedName name="PG">INDEX(#REF!,MATCH(#REF!,#REF!,0))</definedName>
    <definedName name="pH">#REF!</definedName>
    <definedName name="pH___0">#REF!</definedName>
    <definedName name="pH___13">#REF!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 localSheetId="7">#REF!</definedName>
    <definedName name="pIecp">#REF!</definedName>
    <definedName name="pile_no">#REF!</definedName>
    <definedName name="Piling">#REF!</definedName>
    <definedName name="pImcc.1" localSheetId="7">#REF!</definedName>
    <definedName name="pImcc.1">#REF!</definedName>
    <definedName name="pImcc.2" localSheetId="7">#REF!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INDEX(#REF!,MATCH(#REF!,#REF!,0))</definedName>
    <definedName name="PM_MotorGrader">#REF!</definedName>
    <definedName name="PM_ThreeWheeled_80_100kN_StaticRoller">#REF!</definedName>
    <definedName name="PM_Tractor_Rotavator">#REF!</definedName>
    <definedName name="PM_WaterTanker_6kl">#REF!</definedName>
    <definedName name="PmtFreq_TL">#REF!</definedName>
    <definedName name="pn">#REF!</definedName>
    <definedName name="PNum">#REF!</definedName>
    <definedName name="PO">#REF!</definedName>
    <definedName name="POLU">#REF!</definedName>
    <definedName name="PONDA">#REF!</definedName>
    <definedName name="POOJA">#REF!</definedName>
    <definedName name="popop" hidden="1">#REF!</definedName>
    <definedName name="POR">#N/A</definedName>
    <definedName name="POST">#REF!</definedName>
    <definedName name="pound">#REF!</definedName>
    <definedName name="POUNDS">#REF!</definedName>
    <definedName name="pp" localSheetId="17">'[5]Costing-blk-B'!#REF!</definedName>
    <definedName name="pp" localSheetId="7">#REF!</definedName>
    <definedName name="pp">#REF!</definedName>
    <definedName name="ppo">#REF!</definedName>
    <definedName name="ppp">#REF!</definedName>
    <definedName name="pppp">#REF!</definedName>
    <definedName name="PPPPPP" localSheetId="17" hidden="1">{#N/A,#N/A,FALSE,"COVER1.XLS ";#N/A,#N/A,FALSE,"RACT1.XLS";#N/A,#N/A,FALSE,"RACT2.XLS";#N/A,#N/A,FALSE,"ECCMP";#N/A,#N/A,FALSE,"WELDER.XLS"}</definedName>
    <definedName name="PPPPPP" localSheetId="7" hidden="1">{#N/A,#N/A,FALSE,"COVER1.XLS ";#N/A,#N/A,FALSE,"RACT1.XLS";#N/A,#N/A,FALSE,"RACT2.XLS";#N/A,#N/A,FALSE,"ECCMP";#N/A,#N/A,FALSE,"WELDER.XLS"}</definedName>
    <definedName name="PPPPPP" localSheetId="1" hidden="1">{#N/A,#N/A,FALSE,"COVER1.XLS ";#N/A,#N/A,FALSE,"RACT1.XLS";#N/A,#N/A,FALSE,"RACT2.XLS";#N/A,#N/A,FALSE,"ECCMP";#N/A,#N/A,FALSE,"WELDER.XLS"}</definedName>
    <definedName name="PPPPPP" localSheetId="6" hidden="1">{#N/A,#N/A,FALSE,"COVER1.XLS ";#N/A,#N/A,FALSE,"RACT1.XLS";#N/A,#N/A,FALSE,"RACT2.XLS";#N/A,#N/A,FALSE,"ECCMP";#N/A,#N/A,FALSE,"WELDER.XLS"}</definedName>
    <definedName name="PPPPPP" localSheetId="2" hidden="1">{#N/A,#N/A,FALSE,"COVER1.XLS ";#N/A,#N/A,FALSE,"RACT1.XLS";#N/A,#N/A,FALSE,"RACT2.XLS";#N/A,#N/A,FALSE,"ECCMP";#N/A,#N/A,FALSE,"WELDER.XLS"}</definedName>
    <definedName name="PPPPPP" hidden="1">{#N/A,#N/A,FALSE,"COVER1.XLS ";#N/A,#N/A,FALSE,"RACT1.XLS";#N/A,#N/A,FALSE,"RACT2.XLS";#N/A,#N/A,FALSE,"ECCMP";#N/A,#N/A,FALSE,"WELDER.XLS"}</definedName>
    <definedName name="PR"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localSheetId="6">#REF!</definedName>
    <definedName name="PR"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 localSheetId="7">#REF!</definedName>
    <definedName name="PR_BO">#REF!</definedName>
    <definedName name="PR_IDTO" localSheetId="7">#REF!</definedName>
    <definedName name="PR_IDTO">#REF!</definedName>
    <definedName name="PR_IMP" localSheetId="7">#REF!</definedName>
    <definedName name="PR_IMP">#REF!</definedName>
    <definedName name="PR_TR">#REF!</definedName>
    <definedName name="PRA_DETAILSMAR01">#REF!</definedName>
    <definedName name="PRADETAILS">#REF!</definedName>
    <definedName name="prashant">#REF!</definedName>
    <definedName name="pratap" localSheetId="7" hidden="1">{"'Sheet1'!$A$4386:$N$4591"}</definedName>
    <definedName name="pratap" localSheetId="1" hidden="1">{"'Sheet1'!$A$4386:$N$4591"}</definedName>
    <definedName name="pratap" localSheetId="6" hidden="1">{"'Sheet1'!$A$4386:$N$4591"}</definedName>
    <definedName name="pratap" localSheetId="2"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p_Time_ratio">0.2</definedName>
    <definedName name="PrevYears">#REF!</definedName>
    <definedName name="PRICE">#REF!</definedName>
    <definedName name="priced_end" localSheetId="17">'[9]BOQ LT'!#REF!</definedName>
    <definedName name="priced_end" localSheetId="7">#REF!</definedName>
    <definedName name="priced_end">#REF!</definedName>
    <definedName name="PriceEach" localSheetId="7">#REF!</definedName>
    <definedName name="PriceEach">#REF!</definedName>
    <definedName name="Princ">#REF!</definedName>
    <definedName name="_xlnm.Print_Area" localSheetId="17">'Accessories details'!$A$1:$AO$982</definedName>
    <definedName name="_xlnm.Print_Area" localSheetId="11">'Erection Compiled'!$A$2:$I$651</definedName>
    <definedName name="_xlnm.Print_Area" localSheetId="7">#REF!</definedName>
    <definedName name="_xlnm.Print_Area" localSheetId="3">'L2 Schedule'!$A$1:$AN$79</definedName>
    <definedName name="_xlnm.Print_Area" localSheetId="5">'Page Chart'!$A$3:$H$258</definedName>
    <definedName name="_xlnm.Print_Area" localSheetId="0">'Progress Summary'!$A$1:$N$12</definedName>
    <definedName name="_xlnm.Print_Area" localSheetId="14">#REF!</definedName>
    <definedName name="_xlnm.Print_Area" localSheetId="6">#REF!</definedName>
    <definedName name="_xlnm.Print_Area" localSheetId="18">'Visual chart'!$B$2:$AT$317</definedName>
    <definedName name="_xlnm.Print_Area" localSheetId="2">'X-ing Status'!#REF!</definedName>
    <definedName name="_xlnm.Print_Area">#NAME?</definedName>
    <definedName name="Print_Area_1">#REF!</definedName>
    <definedName name="Print_Area_2">#REF!</definedName>
    <definedName name="Print_Area_3">#REF!</definedName>
    <definedName name="Print_Area_MI" localSheetId="7">#REF!</definedName>
    <definedName name="PRINT_AREA_MI">#REF!</definedName>
    <definedName name="PRINT_AREA_MI___0">#REF!</definedName>
    <definedName name="print_area_mi_1">#REF!</definedName>
    <definedName name="Print_Area_MI_17" localSheetId="7">#REF!</definedName>
    <definedName name="Print_Area_MI_17">#REF!</definedName>
    <definedName name="Print_Area_MI1" localSheetId="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17">#REF!</definedName>
    <definedName name="_xlnm.Print_Titles" localSheetId="7">#REF!</definedName>
    <definedName name="_xlnm.Print_Titles" localSheetId="5">'Page Chart'!$3:$3</definedName>
    <definedName name="_xlnm.Print_Titles" localSheetId="0">'Progress Summary'!$1:$3</definedName>
    <definedName name="_xlnm.Print_Titles" localSheetId="14">'Stringing associated works'!$3:$4</definedName>
    <definedName name="_xlnm.Print_Titles" localSheetId="6">#REF!</definedName>
    <definedName name="_xlnm.Print_Titles">#NAME?</definedName>
    <definedName name="Print_Titles_1">#REF!,#REF!</definedName>
    <definedName name="Print_Titles_2">#REF!</definedName>
    <definedName name="PRINT_TITLES_MI" localSheetId="7">#REF!</definedName>
    <definedName name="PRINT_TITLES_MI">#REF!</definedName>
    <definedName name="print1" localSheetId="7">#REF!</definedName>
    <definedName name="print1">#REF!</definedName>
    <definedName name="printarea">#REF!</definedName>
    <definedName name="printedname">#N/A</definedName>
    <definedName name="printn" localSheetId="7">#REF!</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#REF!</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#REF!</definedName>
    <definedName name="progress24">#REF!</definedName>
    <definedName name="progress3">#REF!</definedName>
    <definedName name="progress4">#REF!</definedName>
    <definedName name="proj">#REF!</definedName>
    <definedName name="project">#REF!</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S">#REF!</definedName>
    <definedName name="PROVISIONS" localSheetId="17">[21]travel_per!#REF!</definedName>
    <definedName name="PROVISIONS" localSheetId="7">#REF!</definedName>
    <definedName name="PROVISIONS">#REF!</definedName>
    <definedName name="ps" localSheetId="7">#N/A</definedName>
    <definedName name="ps" localSheetId="6">#N/A</definedName>
    <definedName name="PS">#REF!</definedName>
    <definedName name="PS___0">#REF!</definedName>
    <definedName name="PS___13">#REF!</definedName>
    <definedName name="psi" localSheetId="7">#REF!</definedName>
    <definedName name="psi">#REF!</definedName>
    <definedName name="PSIX">#REF!</definedName>
    <definedName name="pt" localSheetId="7">#REF!</definedName>
    <definedName name="pt">#REF!</definedName>
    <definedName name="pti" localSheetId="7">#REF!</definedName>
    <definedName name="pti">#REF!</definedName>
    <definedName name="PublicDocuments">#REF!</definedName>
    <definedName name="PUMPS_DATA">#REF!</definedName>
    <definedName name="Puz">#REF!</definedName>
    <definedName name="PW">#REF!</definedName>
    <definedName name="Pwl">#REF!</definedName>
    <definedName name="PWr">#REF!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q">#N/A</definedName>
    <definedName name="QQQQQQQQQQ" hidden="1">#REF!</definedName>
    <definedName name="Qr" localSheetId="7">#REF!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ntity">#REF!</definedName>
    <definedName name="Quote_Rev_No">#REF!</definedName>
    <definedName name="Qv" localSheetId="7">#REF!</definedName>
    <definedName name="Qv">#REF!</definedName>
    <definedName name="QV_A">#REF!</definedName>
    <definedName name="QV_K">#REF!</definedName>
    <definedName name="QV_M">#REF!</definedName>
    <definedName name="QV_P">#REF!</definedName>
    <definedName name="QV_PAT">#REF!</definedName>
    <definedName name="qw" localSheetId="7" hidden="1">{"'PROFITABILITY'!$A$1:$F$45"}</definedName>
    <definedName name="qw" localSheetId="6" hidden="1">{"'PROFITABILITY'!$A$1:$F$45"}</definedName>
    <definedName name="qw">#REF!</definedName>
    <definedName name="qwer">#REF!</definedName>
    <definedName name="qwerty">#REF!</definedName>
    <definedName name="QWEWEQ">#REF!</definedName>
    <definedName name="qwrqrqwrq">#REF!</definedName>
    <definedName name="qwwwee">#REF!</definedName>
    <definedName name="r_" localSheetId="17">[26]Sheet1!#REF!</definedName>
    <definedName name="r_" localSheetId="7">#REF!</definedName>
    <definedName name="r_">#REF!</definedName>
    <definedName name="R___variation_factor_in_capacity_per_degree_Celcius" localSheetId="7">#REF!</definedName>
    <definedName name="R___variation_factor_in_capacity_per_degree_Celcius">#REF!</definedName>
    <definedName name="ra" localSheetId="7">#REF!</definedName>
    <definedName name="ra">#REF!</definedName>
    <definedName name="raaa" localSheetId="7" hidden="1">{"'Sheet1'!$A$4386:$N$4591"}</definedName>
    <definedName name="raaa" localSheetId="1" hidden="1">{"'Sheet1'!$A$4386:$N$4591"}</definedName>
    <definedName name="raaa" localSheetId="6" hidden="1">{"'Sheet1'!$A$4386:$N$4591"}</definedName>
    <definedName name="raaa" localSheetId="2" hidden="1">{"'Sheet1'!$A$4386:$N$4591"}</definedName>
    <definedName name="raaa" hidden="1">{"'Sheet1'!$A$4386:$N$4591"}</definedName>
    <definedName name="RAB_GI_Mranggen">#REF!</definedName>
    <definedName name="Rac">#REF!</definedName>
    <definedName name="RAD">#REF!</definedName>
    <definedName name="Radio" localSheetId="7" hidden="1">{"'PROFITABILITY'!$A$1:$F$45"}</definedName>
    <definedName name="Radio" localSheetId="1" hidden="1">{"'PROFITABILITY'!$A$1:$F$45"}</definedName>
    <definedName name="Radio" localSheetId="6" hidden="1">{"'PROFITABILITY'!$A$1:$F$45"}</definedName>
    <definedName name="Radio" localSheetId="2" hidden="1">{"'PROFITABILITY'!$A$1:$F$45"}</definedName>
    <definedName name="Radio" hidden="1">{"'PROFITABILITY'!$A$1:$F$45"}</definedName>
    <definedName name="RaftD">#REF!</definedName>
    <definedName name="RaftSlbThk">#REF!</definedName>
    <definedName name="raghu">#REF!</definedName>
    <definedName name="Rahul">#REF!</definedName>
    <definedName name="Rahul1">#REF!</definedName>
    <definedName name="RAIL">#REF!</definedName>
    <definedName name="Raj" localSheetId="7" hidden="1">{"'Sheet1'!$A$4386:$N$4591"}</definedName>
    <definedName name="Raj" localSheetId="1" hidden="1">{"'Sheet1'!$A$4386:$N$4591"}</definedName>
    <definedName name="Raj" localSheetId="6" hidden="1">{"'Sheet1'!$A$4386:$N$4591"}</definedName>
    <definedName name="Raj" localSheetId="2"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#REF!</definedName>
    <definedName name="RAPS">#REF!</definedName>
    <definedName name="RATE">#REF!</definedName>
    <definedName name="RATE___0">#REF!</definedName>
    <definedName name="rate1">#REF!</definedName>
    <definedName name="raverage">#REF!</definedName>
    <definedName name="RawAgencyPrice">#REF!</definedName>
    <definedName name="RawData">#REF!</definedName>
    <definedName name="RAWRAR">#REF!</definedName>
    <definedName name="rb">#REF!</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 localSheetId="17">[21]travel_per!#REF!</definedName>
    <definedName name="Receivables_yearwise" localSheetId="7">#REF!</definedName>
    <definedName name="Receivables_yearwise">#REF!</definedName>
    <definedName name="RECON" localSheetId="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 localSheetId="7">#REF!</definedName>
    <definedName name="rect_4_415">#REF!</definedName>
    <definedName name="RED" localSheetId="7">#REF!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#REF!</definedName>
    <definedName name="RERE">#REF!</definedName>
    <definedName name="rerere">#REF!</definedName>
    <definedName name="res_sum" localSheetId="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#REF!</definedName>
    <definedName name="rewrewwre" hidden="1">#REF!</definedName>
    <definedName name="rewrwewe" hidden="1">#REF!</definedName>
    <definedName name="RF" localSheetId="1" hidden="1">{#N/A,#N/A,FALSE,"CCTV"}</definedName>
    <definedName name="RF" localSheetId="6" hidden="1">{#N/A,#N/A,FALSE,"CCTV"}</definedName>
    <definedName name="RF" localSheetId="2"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1" hidden="1">{"'PROFITABILITY'!$A$1:$F$45"}</definedName>
    <definedName name="rfsaf" localSheetId="6" hidden="1">{"'PROFITABILITY'!$A$1:$F$45"}</definedName>
    <definedName name="rfsaf" localSheetId="2"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k" localSheetId="17">'[41]Data sheet'!$B$2:$B$5</definedName>
    <definedName name="risk" localSheetId="7">#REF!</definedName>
    <definedName name="Risk">#REF!</definedName>
    <definedName name="risk1" localSheetId="17">'[41]Data sheet'!$B$2:$B$6</definedName>
    <definedName name="risk1">#REF!</definedName>
    <definedName name="risk3" localSheetId="17">'[41]Data sheet'!$B$16:$B$18</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verGodavari" localSheetId="7">#REF!</definedName>
    <definedName name="RiverGodavari">#REF!</definedName>
    <definedName name="RJ">INDEX(#REF!,MATCH(#REF!,#REF!,0))</definedName>
    <definedName name="rjrj" localSheetId="1" hidden="1">{"'PROFITABILITY'!$A$1:$F$45"}</definedName>
    <definedName name="rjrj" hidden="1">{"'PROFITABILITY'!$A$1:$F$45"}</definedName>
    <definedName name="rjrjj" localSheetId="1" hidden="1">{"'PROFITABILITY'!$A$1:$F$45"}</definedName>
    <definedName name="rjrjj" hidden="1">{"'PROFITABILITY'!$A$1:$F$45"}</definedName>
    <definedName name="RK">INDEX(#REF!,MATCH(#REF!,#REF!,0))</definedName>
    <definedName name="RL" localSheetId="7">#REF!</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 localSheetId="17">[30]Estimate!#REF!</definedName>
    <definedName name="rmcaccp" localSheetId="7">#REF!</definedName>
    <definedName name="rmcaccp">#REF!</definedName>
    <definedName name="rmcecp" localSheetId="17">[30]Estimate!#REF!</definedName>
    <definedName name="rmcecp" localSheetId="7">#REF!</definedName>
    <definedName name="rmcecp">#REF!</definedName>
    <definedName name="rmcmcc.1" localSheetId="17">[30]Estimate!#REF!</definedName>
    <definedName name="rmcmcc.1" localSheetId="7">#REF!</definedName>
    <definedName name="rmcmcc.1">#REF!</definedName>
    <definedName name="rmcmcc.2" localSheetId="17">[30]Estimate!#REF!</definedName>
    <definedName name="rmcmcc.2" localSheetId="7">#REF!</definedName>
    <definedName name="rmcmcc.2">#REF!</definedName>
    <definedName name="rmcmcc.3" localSheetId="17">[30]Estimate!#REF!</definedName>
    <definedName name="rmcmcc.3" localSheetId="7">#REF!</definedName>
    <definedName name="rmcmcc.3">#REF!</definedName>
    <definedName name="rmcmltsb" localSheetId="17">[30]Estimate!#REF!</definedName>
    <definedName name="rmcmltsb" localSheetId="7">#REF!</definedName>
    <definedName name="rmcmltsb">#REF!</definedName>
    <definedName name="rmcmsb.ups" localSheetId="17">[30]Estimate!#REF!</definedName>
    <definedName name="rmcmsb.ups" localSheetId="7">#REF!</definedName>
    <definedName name="rmcmsb.ups">#REF!</definedName>
    <definedName name="rmcsmsb.1" localSheetId="17">[30]Estimate!#REF!</definedName>
    <definedName name="rmcsmsb.1" localSheetId="7">#REF!</definedName>
    <definedName name="rmcsmsb.1">#REF!</definedName>
    <definedName name="rmcsmsb.2" localSheetId="17">[30]Estimate!#REF!</definedName>
    <definedName name="rmcsmsb.2" localSheetId="7">#REF!</definedName>
    <definedName name="rmcsmsb.2">#REF!</definedName>
    <definedName name="rmcsmsb.3" localSheetId="17">[30]Estimate!#REF!</definedName>
    <definedName name="rmcsmsb.3" localSheetId="7">#REF!</definedName>
    <definedName name="rmcsmsb.3">#REF!</definedName>
    <definedName name="rmcsmsb.b" localSheetId="17">[30]Estimate!#REF!</definedName>
    <definedName name="rmcsmsb.b" localSheetId="7">#REF!</definedName>
    <definedName name="rmcsmsb.b">#REF!</definedName>
    <definedName name="rmcsmsb.g" localSheetId="17">[30]Estimate!#REF!</definedName>
    <definedName name="rmcsmsb.g" localSheetId="7">#REF!</definedName>
    <definedName name="rmcsmsb.g">#REF!</definedName>
    <definedName name="rmcsmsb.lab" localSheetId="17">[30]Estimate!#REF!</definedName>
    <definedName name="rmcsmsb.lab" localSheetId="7">#REF!</definedName>
    <definedName name="rmcsmsb.lab">#REF!</definedName>
    <definedName name="rmcsmsb.main" localSheetId="17">[30]Estimate!#REF!</definedName>
    <definedName name="rmcsmsb.main" localSheetId="7">#REF!</definedName>
    <definedName name="rmcsmsb.main">#REF!</definedName>
    <definedName name="rmcsmsb.t" localSheetId="17">[30]Estimate!#REF!</definedName>
    <definedName name="rmcsmsb.t" localSheetId="7">#REF!</definedName>
    <definedName name="rmcsmsb.t">#REF!</definedName>
    <definedName name="rmcsmsb.ups" localSheetId="17">[30]Estimate!#REF!</definedName>
    <definedName name="rmcsmsb.ups" localSheetId="7">#REF!</definedName>
    <definedName name="rmcsmsb.ups">#REF!</definedName>
    <definedName name="rmcup.1" localSheetId="17">[30]Estimate!#REF!</definedName>
    <definedName name="rmcup.1" localSheetId="7">#REF!</definedName>
    <definedName name="rmcup.1">#REF!</definedName>
    <definedName name="rmcup.2" localSheetId="17">[30]Estimate!#REF!</definedName>
    <definedName name="rmcup.2" localSheetId="7">#REF!</definedName>
    <definedName name="rmcup.2">#REF!</definedName>
    <definedName name="robot" localSheetId="7">#REF!</definedName>
    <definedName name="robot">#REF!</definedName>
    <definedName name="RODS">#REF!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usd">#REF!</definedName>
    <definedName name="rout_t">#REF!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1" hidden="1">{"'PROFITABILITY'!$A$1:$F$45"}</definedName>
    <definedName name="rttj" hidden="1">{"'PROFITABILITY'!$A$1:$F$45"}</definedName>
    <definedName name="rttrt" localSheetId="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were" localSheetId="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#REF!</definedName>
    <definedName name="rx">#REF!</definedName>
    <definedName name="rxearthing">#REF!</definedName>
    <definedName name="s" localSheetId="17">[26]Sheet1!#REF!</definedName>
    <definedName name="s" localSheetId="7">#REF!</definedName>
    <definedName name="s">#REF!</definedName>
    <definedName name="s.f" localSheetId="7">#REF!</definedName>
    <definedName name="s.f">#REF!</definedName>
    <definedName name="s_1" localSheetId="1" hidden="1">{"'PROFITABILITY'!$A$1:$F$45"}</definedName>
    <definedName name="s_1" localSheetId="6" hidden="1">{"'PROFITABILITY'!$A$1:$F$45"}</definedName>
    <definedName name="s_1" localSheetId="2" hidden="1">{"'PROFITABILITY'!$A$1:$F$45"}</definedName>
    <definedName name="s_1" hidden="1">{"'PROFITABILITY'!$A$1:$F$45"}</definedName>
    <definedName name="S_41" localSheetId="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1" hidden="1">{"form-D1",#N/A,FALSE,"FORM-D1";"form-D1_amt",#N/A,FALSE,"FORM-D1"}</definedName>
    <definedName name="saa" hidden="1">{"form-D1",#N/A,FALSE,"FORM-D1";"form-D1_amt",#N/A,FALSE,"FORM-D1"}</definedName>
    <definedName name="sadafas">#REF!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d_124">#REF!</definedName>
    <definedName name="SandI_Mobi_Mth">#REF!</definedName>
    <definedName name="SandI_Mth">#REF!</definedName>
    <definedName name="Sanitary">#REF!</definedName>
    <definedName name="SAP_SUMM">#REF!</definedName>
    <definedName name="sarava">#N/A</definedName>
    <definedName name="sarita" localSheetId="7">#REF!</definedName>
    <definedName name="sarita">#REF!</definedName>
    <definedName name="sasi">#REF!</definedName>
    <definedName name="sastry">#REF!</definedName>
    <definedName name="SATYA" localSheetId="7">#REF!</definedName>
    <definedName name="SATYA">#REF!</definedName>
    <definedName name="SAUN" localSheetId="7">#REF!</definedName>
    <definedName name="SAUN">#REF!</definedName>
    <definedName name="sb">#REF!</definedName>
    <definedName name="SC">#REF!</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f">#REF!</definedName>
    <definedName name="SCH">#REF!</definedName>
    <definedName name="sch.40">#REF!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rb">#REF!</definedName>
    <definedName name="Sd">#REF!</definedName>
    <definedName name="sda" localSheetId="1" hidden="1">{"form-D1",#N/A,FALSE,"FORM-D1";"form-D1_amt",#N/A,FALSE,"FORM-D1"}</definedName>
    <definedName name="sda" hidden="1">{"form-D1",#N/A,FALSE,"FORM-D1";"form-D1_amt",#N/A,FALSE,"FORM-D1"}</definedName>
    <definedName name="sdaa">#REF!</definedName>
    <definedName name="Sdate">#REF!</definedName>
    <definedName name="sdf">#REF!</definedName>
    <definedName name="SDF2A">#REF!</definedName>
    <definedName name="sdfds" localSheetId="1" hidden="1">{"'PROFITABILITY'!$A$1:$F$45"}</definedName>
    <definedName name="sdfds" hidden="1">{"'PROFITABILITY'!$A$1:$F$45"}</definedName>
    <definedName name="SDGDSHGD" localSheetId="1" hidden="1">{"'PROFITABILITY'!$A$1:$F$45"}</definedName>
    <definedName name="SDGDSHGD" hidden="1">{"'PROFITABILITY'!$A$1:$F$45"}</definedName>
    <definedName name="SDGSDG" localSheetId="1" hidden="1">{"'PROFITABILITY'!$A$1:$F$45"}</definedName>
    <definedName name="SDGSDG" hidden="1">{"'PROFITABILITY'!$A$1:$F$45"}</definedName>
    <definedName name="SDGSG" localSheetId="1" hidden="1">{"'PROFITABILITY'!$A$1:$F$45"}</definedName>
    <definedName name="SDGSG" hidden="1">{"'PROFITABILITY'!$A$1:$F$45"}</definedName>
    <definedName name="sdif">#REF!</definedName>
    <definedName name="sdjghkkjhg" hidden="1">#REF!</definedName>
    <definedName name="sdr">#REF!</definedName>
    <definedName name="sds">#REF!</definedName>
    <definedName name="sdsdsd">#REF!</definedName>
    <definedName name="se">#REF!</definedName>
    <definedName name="se_">#REF!</definedName>
    <definedName name="SEAL">#REF!</definedName>
    <definedName name="SEAL1">#REF!</definedName>
    <definedName name="sect_table" localSheetId="7">#REF!:#REF!</definedName>
    <definedName name="sect_table">#REF!:#REF!</definedName>
    <definedName name="SECTAB">#REF!:#REF!</definedName>
    <definedName name="SECTION">#REF!</definedName>
    <definedName name="see">#REF!</definedName>
    <definedName name="sek" localSheetId="7">#REF!</definedName>
    <definedName name="sek">#REF!</definedName>
    <definedName name="SEK_C" localSheetId="7">#REF!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ncount">1</definedName>
    <definedName name="SEPT">#REF!</definedName>
    <definedName name="SER_TAX">#REF!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 localSheetId="7">#REF!</definedName>
    <definedName name="sh">#REF!</definedName>
    <definedName name="SHAB" localSheetId="7">#REF!</definedName>
    <definedName name="SHAB">#REF!</definedName>
    <definedName name="sharada">185</definedName>
    <definedName name="SHEET">#N/A</definedName>
    <definedName name="sheet1">#REF!</definedName>
    <definedName name="sheet1___0">#REF!</definedName>
    <definedName name="sheet1___13">#REF!</definedName>
    <definedName name="SHEET2">#REF!</definedName>
    <definedName name="sheet3" localSheetId="7">#REF!</definedName>
    <definedName name="sheet3">#REF!</definedName>
    <definedName name="SHELL___TUBE_DATA">#REF!</definedName>
    <definedName name="shis">#REF!</definedName>
    <definedName name="shpe">#REF!</definedName>
    <definedName name="Shri1">#REF!</definedName>
    <definedName name="SHS">#REF!</definedName>
    <definedName name="SHTA" localSheetId="7">#REF!</definedName>
    <definedName name="SHTA">#REF!</definedName>
    <definedName name="Shuttering" localSheetId="7">#REF!</definedName>
    <definedName name="Shuttering">#REF!</definedName>
    <definedName name="SHV">#REF!</definedName>
    <definedName name="si">#REF!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ed" localSheetId="7">#REF!</definedName>
    <definedName name="skilled">#REF!</definedName>
    <definedName name="SL">INDEX(#REF!,MATCH(#REF!,#REF!,0))</definedName>
    <definedName name="slab" localSheetId="1" hidden="1">{"form-D1",#N/A,FALSE,"FORM-D1";"form-D1_amt",#N/A,FALSE,"FORM-D1"}</definedName>
    <definedName name="slab" hidden="1">{"form-D1",#N/A,FALSE,"FORM-D1";"form-D1_amt",#N/A,FALSE,"FORM-D1"}</definedName>
    <definedName name="slab_p" localSheetId="1" hidden="1">{"form-D1",#N/A,FALSE,"FORM-D1";"form-D1_amt",#N/A,FALSE,"FORM-D1"}</definedName>
    <definedName name="slab_p" hidden="1">{"form-D1",#N/A,FALSE,"FORM-D1";"form-D1_amt",#N/A,FALSE,"FORM-D1"}</definedName>
    <definedName name="SlabD">#REF!</definedName>
    <definedName name="SLOPE">#REF!</definedName>
    <definedName name="sm">#REF!</definedName>
    <definedName name="SMP">INDEX(#REF!,MATCH(#REF!,#REF!,0))</definedName>
    <definedName name="SMPL">INDEX(#REF!,MATCH(#REF!,#REF!,0))</definedName>
    <definedName name="smsb" localSheetId="17">'[5]Costing-blk-B'!#REF!</definedName>
    <definedName name="smsb" localSheetId="7">#REF!</definedName>
    <definedName name="smsb">#REF!</definedName>
    <definedName name="snlkjhsljbhdsjbkj" localSheetId="7">#REF!</definedName>
    <definedName name="snlkjhsljbhdsjbkj">#REF!</definedName>
    <definedName name="SNS">"Picture 2"</definedName>
    <definedName name="soh">0%</definedName>
    <definedName name="Soil">#REF!</definedName>
    <definedName name="SoilClass">#REF!</definedName>
    <definedName name="SOL">#REF!</definedName>
    <definedName name="sone">#REF!</definedName>
    <definedName name="SOR">#REF!</definedName>
    <definedName name="sort1" hidden="1">#REF!</definedName>
    <definedName name="SortAREA">#REF!</definedName>
    <definedName name="Source_Price" localSheetId="7">#REF!</definedName>
    <definedName name="Source_Price">#REF!</definedName>
    <definedName name="sourceF" localSheetId="7">#REF!</definedName>
    <definedName name="sourceF">#REF!</definedName>
    <definedName name="SourceV">#REF!</definedName>
    <definedName name="sp">4%</definedName>
    <definedName name="SpacerDamper" localSheetId="7" hidden="1">{"'PROFITABILITY'!$A$1:$F$45"}</definedName>
    <definedName name="SpacerDamper" localSheetId="1" hidden="1">{"'PROFITABILITY'!$A$1:$F$45"}</definedName>
    <definedName name="SpacerDamper" localSheetId="6" hidden="1">{"'PROFITABILITY'!$A$1:$F$45"}</definedName>
    <definedName name="SpacerDamper" localSheetId="2"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7" hidden="1">{"'PROFITABILITY'!$A$1:$F$45"}</definedName>
    <definedName name="Spare" localSheetId="1" hidden="1">{"'PROFITABILITY'!$A$1:$F$45"}</definedName>
    <definedName name="Spare" localSheetId="6" hidden="1">{"'PROFITABILITY'!$A$1:$F$45"}</definedName>
    <definedName name="Spare" localSheetId="2" hidden="1">{"'PROFITABILITY'!$A$1:$F$45"}</definedName>
    <definedName name="Spare" hidden="1">{"'PROFITABILITY'!$A$1:$F$45"}</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 localSheetId="17">'[42]Final Bill of Material'!#REF!</definedName>
    <definedName name="spfactor" localSheetId="7">#REF!</definedName>
    <definedName name="spfactor">#REF!</definedName>
    <definedName name="Spl" localSheetId="7">#REF!</definedName>
    <definedName name="Spl">#REF!</definedName>
    <definedName name="SPTNP" localSheetId="7">#REF!</definedName>
    <definedName name="SPTNP">#REF!</definedName>
    <definedName name="SQRT__1___0.6___1.0" localSheetId="7">#REF!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rk"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 localSheetId="7">#REF!</definedName>
    <definedName name="ss">#REF!</definedName>
    <definedName name="SS_Adv">#REF!</definedName>
    <definedName name="SS_AGWC">#REF!</definedName>
    <definedName name="SS_AM">#REF!</definedName>
    <definedName name="SS_ANFA">#REF!</definedName>
    <definedName name="SS_ANFE">#REF!</definedName>
    <definedName name="SS_ANFEBG">#REF!</definedName>
    <definedName name="SS_ANWC">#REF!</definedName>
    <definedName name="SS_Apr">#REF!</definedName>
    <definedName name="SS_Aug">#REF!</definedName>
    <definedName name="SS_Avg_Adv">#REF!</definedName>
    <definedName name="SS_Avg_COI">#REF!</definedName>
    <definedName name="SS_Avg_OCA">#REF!</definedName>
    <definedName name="SS_Avg_OCL">#REF!</definedName>
    <definedName name="SS_Avg_OS">#REF!</definedName>
    <definedName name="SS_Avg_Stk">#REF!</definedName>
    <definedName name="SS_Avg_VC">#REF!</definedName>
    <definedName name="SS_Avg_WC_Key">#REF!</definedName>
    <definedName name="ss_coi">#REF!</definedName>
    <definedName name="SS_COU">#REF!</definedName>
    <definedName name="SS_Dec">#REF!</definedName>
    <definedName name="SS_Deprn">#REF!</definedName>
    <definedName name="SS_Feb">#REF!</definedName>
    <definedName name="SS_GM">#REF!</definedName>
    <definedName name="SS_Jan">#REF!</definedName>
    <definedName name="SS_Jul">#REF!</definedName>
    <definedName name="SS_Jun">#REF!</definedName>
    <definedName name="SS_Key">#REF!</definedName>
    <definedName name="SS_Mar">#REF!</definedName>
    <definedName name="SS_MAT_Sales">#REF!</definedName>
    <definedName name="SS_May">#REF!</definedName>
    <definedName name="SS_Nov">#REF!</definedName>
    <definedName name="SS_NWC">#REF!</definedName>
    <definedName name="SS_OB_Cust">#REF!</definedName>
    <definedName name="SS_OB_IU">#REF!</definedName>
    <definedName name="SS_OCA">#REF!</definedName>
    <definedName name="SS_OCL">#REF!</definedName>
    <definedName name="SS_Oct">#REF!</definedName>
    <definedName name="SS_OD_Common">#REF!</definedName>
    <definedName name="SS_OI_Cust">#REF!</definedName>
    <definedName name="SS_OI_IU">#REF!</definedName>
    <definedName name="SS_OS">#REF!</definedName>
    <definedName name="SS_PBDIT">#REF!</definedName>
    <definedName name="SS_PBIT">#REF!</definedName>
    <definedName name="SS_Per_Key">#REF!</definedName>
    <definedName name="SS_Res_Key">#REF!</definedName>
    <definedName name="SS_Sales_Cust">#REF!</definedName>
    <definedName name="SS_Sales_IU">#REF!</definedName>
    <definedName name="SS_Sep">#REF!</definedName>
    <definedName name="SS_Stk">#REF!</definedName>
    <definedName name="SS_Top_Key">#REF!</definedName>
    <definedName name="SS_VC">#REF!</definedName>
    <definedName name="SS_WC_Key">#REF!</definedName>
    <definedName name="SS400_401" localSheetId="7">#REF!</definedName>
    <definedName name="SS400_401">#REF!</definedName>
    <definedName name="ss401_404" localSheetId="7">#REF!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#REF!</definedName>
    <definedName name="ssb">#REF!</definedName>
    <definedName name="sscost_config1">#REF!</definedName>
    <definedName name="SSDFF">#REF!</definedName>
    <definedName name="ssf">#REF!</definedName>
    <definedName name="ssfsd">#REF!</definedName>
    <definedName name="ssl">#REF!</definedName>
    <definedName name="Ssm">#REF!</definedName>
    <definedName name="sss" localSheetId="17">[43]orders!#REF!</definedName>
    <definedName name="sss" localSheetId="7">#REF!</definedName>
    <definedName name="sss">#REF!</definedName>
    <definedName name="sss_1">#REF!</definedName>
    <definedName name="ssss">#REF!</definedName>
    <definedName name="sssss">#REF!</definedName>
    <definedName name="sssssssss">#REF!</definedName>
    <definedName name="SSSSSSSSSSSS" hidden="1">#REF!</definedName>
    <definedName name="sssssssssssss" localSheetId="1" hidden="1">{"form-D1",#N/A,FALSE,"FORM-D1";"form-D1_amt",#N/A,FALSE,"FORM-D1"}</definedName>
    <definedName name="sssssssssssss" hidden="1">{"form-D1",#N/A,FALSE,"FORM-D1";"form-D1_amt",#N/A,FALSE,"FORM-D1"}</definedName>
    <definedName name="sssssssssssssas" localSheetId="1" hidden="1">{"form-D1",#N/A,FALSE,"FORM-D1";"form-D1_amt",#N/A,FALSE,"FORM-D1"}</definedName>
    <definedName name="sssssssssssssas" hidden="1">{"form-D1",#N/A,FALSE,"FORM-D1";"form-D1_amt",#N/A,FALSE,"FORM-D1"}</definedName>
    <definedName name="sssummary_config1">#REF!</definedName>
    <definedName name="ST">#REF!</definedName>
    <definedName name="st_list">#REF!</definedName>
    <definedName name="ST220CTL">#REF!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ndard_Contingency">0.1</definedName>
    <definedName name="Standard_Procurement_Contingency">0.03</definedName>
    <definedName name="StartLine">#REF!</definedName>
    <definedName name="STATEMENT_1">#REF!</definedName>
    <definedName name="STATEMENT_2">#REF!</definedName>
    <definedName name="STATEMENT_3">#REF!</definedName>
    <definedName name="STATEMENT_4">#REF!</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#REF!</definedName>
    <definedName name="Stretch" localSheetId="17">'[44]Base File'!$F$3:$F$4</definedName>
    <definedName name="Stretch">#REF!</definedName>
    <definedName name="StrID" localSheetId="7">#REF!</definedName>
    <definedName name="StrID">#REF!</definedName>
    <definedName name="StringingTool" localSheetId="7">OFFSET(#REF!,0,0,COUNTA(#REF!),1)</definedName>
    <definedName name="StringingTool">OFFSET(#REF!,0,0,COUNTA(#REF!),1)</definedName>
    <definedName name="stru_det">#REF!</definedName>
    <definedName name="Structure" localSheetId="7">#REF!</definedName>
    <definedName name="Structure">#REF!</definedName>
    <definedName name="StructureType" localSheetId="7">#REF!</definedName>
    <definedName name="StructureType">#REF!</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M">#REF!</definedName>
    <definedName name="SUMMARY">#REF!</definedName>
    <definedName name="summary_config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DR">#REF!</definedName>
    <definedName name="Supplies">#REF!</definedName>
    <definedName name="supply">#REF!</definedName>
    <definedName name="Supplykalpaka160714">#REF!</definedName>
    <definedName name="supplysch">#REF!</definedName>
    <definedName name="suresh123">#REF!</definedName>
    <definedName name="SurveyTool">OFFSET(#REF!,0,0,COUNTA(#REF!),1)</definedName>
    <definedName name="Sv">#REF!</definedName>
    <definedName name="sw">#REF!</definedName>
    <definedName name="swd_Adl_dis" localSheetId="7">#REF!</definedName>
    <definedName name="swd_Adl_dis">#REF!</definedName>
    <definedName name="swd_cd" localSheetId="7">#REF!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itchgear_E2">#REF!</definedName>
    <definedName name="sws">#REF!</definedName>
    <definedName name="swt">#REF!</definedName>
    <definedName name="t" localSheetId="17">[26]Sheet1!#REF!</definedName>
    <definedName name="t" localSheetId="7">#REF!</definedName>
    <definedName name="t">#REF!</definedName>
    <definedName name="T___0" localSheetId="7">#REF!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 localSheetId="7">#REF!</definedName>
    <definedName name="Ta">#REF!</definedName>
    <definedName name="taa">#REF!</definedName>
    <definedName name="TAB" localSheetId="7">#REF!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localSheetId="7" hidden="1">#REF!</definedName>
    <definedName name="tala" hidden="1">#REF!</definedName>
    <definedName name="tala_1">#N/A</definedName>
    <definedName name="tala_1_1">"#N/A"</definedName>
    <definedName name="tala_2">#N/A</definedName>
    <definedName name="tamil">#REF!</definedName>
    <definedName name="Target" localSheetId="7">#REF!</definedName>
    <definedName name="Target">#REF!</definedName>
    <definedName name="Tav" localSheetId="7">#REF!</definedName>
    <definedName name="Tav">#REF!</definedName>
    <definedName name="Tax">#REF!</definedName>
    <definedName name="TaxTV">10%</definedName>
    <definedName name="TaxXL">5%</definedName>
    <definedName name="TB" localSheetId="7">#REF!</definedName>
    <definedName name="tb">#REF!</definedName>
    <definedName name="Tbf">#REF!</definedName>
    <definedName name="TBL">#REF!</definedName>
    <definedName name="tbl_ProdInfo" hidden="1">#REF!</definedName>
    <definedName name="TBo">#REF!</definedName>
    <definedName name="tc" localSheetId="7">#REF!</definedName>
    <definedName name="tc">#REF!</definedName>
    <definedName name="tcap" localSheetId="7">#REF!</definedName>
    <definedName name="tcap">#REF!</definedName>
    <definedName name="tcr">#REF!</definedName>
    <definedName name="TD">#REF!</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 localSheetId="7">#REF!</definedName>
    <definedName name="TEST0">#REF!</definedName>
    <definedName name="TEST1" localSheetId="7">#REF!</definedName>
    <definedName name="TEST1">#REF!</definedName>
    <definedName name="TEST10" localSheetId="7">#REF!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RefCopyRangeCount" hidden="1">1</definedName>
    <definedName name="TF" localSheetId="7">#REF!</definedName>
    <definedName name="TF">#REF!</definedName>
    <definedName name="Tfc" localSheetId="7">#REF!</definedName>
    <definedName name="Tfc">#REF!</definedName>
    <definedName name="Tfd">#REF!</definedName>
    <definedName name="TG">#REF!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L">#REF!</definedName>
    <definedName name="Tip">#REF!</definedName>
    <definedName name="TITL">#REF!</definedName>
    <definedName name="TITLE">#REF!</definedName>
    <definedName name="Title1">#REF!</definedName>
    <definedName name="Title2">#REF!</definedName>
    <definedName name="Tk">#REF!</definedName>
    <definedName name="Tkl">#REF!</definedName>
    <definedName name="TL_Adv">#REF!</definedName>
    <definedName name="TL_AGWC">#REF!</definedName>
    <definedName name="TL_AM">#REF!</definedName>
    <definedName name="TL_ANFA">#REF!</definedName>
    <definedName name="TL_ANFE">#REF!</definedName>
    <definedName name="TL_ANFEBG">#REF!</definedName>
    <definedName name="TL_ANWC">#REF!</definedName>
    <definedName name="TL_APr">#REF!</definedName>
    <definedName name="TL_Aug">#REF!</definedName>
    <definedName name="TL_Avg_Adv">#REF!</definedName>
    <definedName name="TL_Avg_COI">#REF!</definedName>
    <definedName name="TL_Avg_OCA">#REF!</definedName>
    <definedName name="TL_Avg_OCL">#REF!</definedName>
    <definedName name="TL_Avg_OS">#REF!</definedName>
    <definedName name="TL_Avg_Stk">#REF!</definedName>
    <definedName name="TL_Avg_VC">#REF!</definedName>
    <definedName name="TL_Avg_WC_Key">#REF!</definedName>
    <definedName name="TL_COI">#REF!</definedName>
    <definedName name="TL_Dec">#REF!</definedName>
    <definedName name="TL_Deprn">#REF!</definedName>
    <definedName name="TL_Feb">#REF!</definedName>
    <definedName name="TL_GM">#REF!</definedName>
    <definedName name="TL_Jan">#REF!</definedName>
    <definedName name="TL_Jul">#REF!</definedName>
    <definedName name="TL_Jun">#REF!</definedName>
    <definedName name="TL_Key">#REF!</definedName>
    <definedName name="TL_Mar">#REF!</definedName>
    <definedName name="TL_MAT_Sales">#REF!</definedName>
    <definedName name="TL_May">#REF!</definedName>
    <definedName name="TL_Nov">#REF!</definedName>
    <definedName name="TL_NWC">#REF!</definedName>
    <definedName name="TL_OB_Cust">#REF!</definedName>
    <definedName name="TL_OB_IU">#REF!</definedName>
    <definedName name="TL_OCA">#REF!</definedName>
    <definedName name="TL_OCL">#REF!</definedName>
    <definedName name="TL_Oct">#REF!</definedName>
    <definedName name="TL_OD_Common">#REF!</definedName>
    <definedName name="TL_OI_Cust">#REF!</definedName>
    <definedName name="TL_OI_IU">#REF!</definedName>
    <definedName name="TL_OS">#REF!</definedName>
    <definedName name="TL_PBDIT">#REF!</definedName>
    <definedName name="TL_PBIT">#REF!</definedName>
    <definedName name="TL_Per_Key">#REF!</definedName>
    <definedName name="TL_Res_Key">#REF!</definedName>
    <definedName name="TL_Sales_Cust">#REF!</definedName>
    <definedName name="TL_Sales_IU">#REF!</definedName>
    <definedName name="TL_Sep">#REF!</definedName>
    <definedName name="TL_Stk">#REF!</definedName>
    <definedName name="TL_Top_Key">#REF!</definedName>
    <definedName name="TL_VC">#REF!</definedName>
    <definedName name="TL_WC_Key">#REF!</definedName>
    <definedName name="Tm">#REF!</definedName>
    <definedName name="TMBPLA">#REF!</definedName>
    <definedName name="TMBSCA">#REF!</definedName>
    <definedName name="TMD">#REF!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 localSheetId="7">#REF!</definedName>
    <definedName name="TOT_ST">#REF!</definedName>
    <definedName name="TOTAL" localSheetId="6">"TOTAL+'990309 수정'!$A$5:$AE$501"</definedName>
    <definedName name="total">#REF!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Payment" localSheetId="1">Scheduled_Payment+Extra_Payment</definedName>
    <definedName name="Total_Payment">Scheduled_Payment+Extra_Payment</definedName>
    <definedName name="Total_YTD">#REF!</definedName>
    <definedName name="TOTAL1RP">#REF!</definedName>
    <definedName name="TOTAL2RP">#REF!</definedName>
    <definedName name="totalmc">#REF!</definedName>
    <definedName name="totalmc1">#REF!</definedName>
    <definedName name="TotalValueForOffer">#REF!</definedName>
    <definedName name="tower" localSheetId="7" hidden="1">{"'PROFITABILITY'!$A$1:$F$45"}</definedName>
    <definedName name="tower" localSheetId="1" hidden="1">{"'PROFITABILITY'!$A$1:$F$45"}</definedName>
    <definedName name="tower" localSheetId="6" hidden="1">{"'PROFITABILITY'!$A$1:$F$45"}</definedName>
    <definedName name="tower" localSheetId="2" hidden="1">{"'PROFITABILITY'!$A$1:$F$45"}</definedName>
    <definedName name="tower" hidden="1">{"'PROFITABILITY'!$A$1:$F$45"}</definedName>
    <definedName name="tower_distr_br2">#REF!</definedName>
    <definedName name="tower_E2">#REF!</definedName>
    <definedName name="TowerBaseShear">#REF!</definedName>
    <definedName name="TowerBaseWeight">#REF!</definedName>
    <definedName name="TowerBottomFaceWidth">#REF!</definedName>
    <definedName name="towercosting" localSheetId="7" hidden="1">{"'PROFITABILITY'!$A$1:$F$45"}</definedName>
    <definedName name="towercosting" localSheetId="1" hidden="1">{"'PROFITABILITY'!$A$1:$F$45"}</definedName>
    <definedName name="towercosting" localSheetId="6" hidden="1">{"'PROFITABILITY'!$A$1:$F$45"}</definedName>
    <definedName name="towercosting" localSheetId="2" hidden="1">{"'PROFITABILITY'!$A$1:$F$45"}</definedName>
    <definedName name="towercosting" hidden="1">{"'PROFITABILITY'!$A$1:$F$45"}</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ining_Admn_ratio">0.5</definedName>
    <definedName name="TRANS">#REF!</definedName>
    <definedName name="transformer_E2">#REF!</definedName>
    <definedName name="Transport">#REF!</definedName>
    <definedName name="TransportCharge">#REF!</definedName>
    <definedName name="TransportTypeName">#REF!</definedName>
    <definedName name="TRAV">#REF!</definedName>
    <definedName name="TRAY_DATA">#REF!</definedName>
    <definedName name="Tres">#REF!</definedName>
    <definedName name="tres4">#REF!</definedName>
    <definedName name="trrrrrrrrrrrrr" localSheetId="1" hidden="1">{"form-D1",#N/A,FALSE,"FORM-D1";"form-D1_amt",#N/A,FALSE,"FORM-D1"}</definedName>
    <definedName name="trrrrrrrrrrrrr" hidden="1">{"form-D1",#N/A,FALSE,"FORM-D1";"form-D1_amt",#N/A,FALSE,"FORM-D1"}</definedName>
    <definedName name="Trs">#REF!</definedName>
    <definedName name="Trt">#REF!</definedName>
    <definedName name="trt0">#REF!</definedName>
    <definedName name="trttt">#REF!</definedName>
    <definedName name="try" localSheetId="17">[10]InputPO_Del!#REF!</definedName>
    <definedName name="try" localSheetId="7">#REF!</definedName>
    <definedName name="try">#REF!</definedName>
    <definedName name="ts">#REF!</definedName>
    <definedName name="tS___0">#REF!</definedName>
    <definedName name="tS___13">#REF!</definedName>
    <definedName name="TSD">#REF!</definedName>
    <definedName name="TSK">#REF!</definedName>
    <definedName name="TSS">#REF!</definedName>
    <definedName name="tst">#REF!</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#REF!</definedName>
    <definedName name="ttt">#REF!</definedName>
    <definedName name="ttttrrrrrrrr">#REF!</definedName>
    <definedName name="TTWT">#REF!</definedName>
    <definedName name="TTX">#REF!</definedName>
    <definedName name="tube_test_press1_12">#REF!</definedName>
    <definedName name="TUES1">#REF!</definedName>
    <definedName name="tvr">#REF!</definedName>
    <definedName name="tvtv">#REF!</definedName>
    <definedName name="tw">#REF!</definedName>
    <definedName name="twer">#REF!</definedName>
    <definedName name="Twr">#REF!</definedName>
    <definedName name="TWR_WT">IFERROR(VLOOKUP(#REF!,#REF!,2,FALSE),"")</definedName>
    <definedName name="TY" hidden="1">#REF!</definedName>
    <definedName name="tyjyj" localSheetId="1" hidden="1">{"'PROFITABILITY'!$A$1:$F$45"}</definedName>
    <definedName name="tyjyj" hidden="1">{"'PROFITABILITY'!$A$1:$F$45"}</definedName>
    <definedName name="type">#REF!</definedName>
    <definedName name="TYPE_OF_LINE">#REF!</definedName>
    <definedName name="Type3">#REF!</definedName>
    <definedName name="typeofbidder">#N/A</definedName>
    <definedName name="Typerate">#REF!</definedName>
    <definedName name="TYPICALARRAY">#REF!</definedName>
    <definedName name="u" localSheetId="17">[26]Sheet1!#REF!</definedName>
    <definedName name="u" localSheetId="7">#REF!</definedName>
    <definedName name="u">#REF!</definedName>
    <definedName name="UÀ1576" localSheetId="7">#REF!</definedName>
    <definedName name="UÀ1576">#REF!</definedName>
    <definedName name="UBAI" localSheetId="7">#REF!</definedName>
    <definedName name="UBAI">#REF!</definedName>
    <definedName name="ueber" localSheetId="7">#REF!</definedName>
    <definedName name="ueber">#REF!</definedName>
    <definedName name="UI" hidden="1">#REF!</definedName>
    <definedName name="uifsyi">#REF!</definedName>
    <definedName name="UKP">#REF!</definedName>
    <definedName name="UMD">#REF!</definedName>
    <definedName name="un">#REF!</definedName>
    <definedName name="UNION">#REF!</definedName>
    <definedName name="unit">#REF!</definedName>
    <definedName name="UNIT_PRICE_SCHEDULE">#REF!</definedName>
    <definedName name="UNITA">#REF!</definedName>
    <definedName name="UNITB">#REF!</definedName>
    <definedName name="UNITC">#REF!</definedName>
    <definedName name="unitD">#REF!</definedName>
    <definedName name="unitdisc">#REF!</definedName>
    <definedName name="UNITS">#REF!</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 localSheetId="7">#REF!</definedName>
    <definedName name="VertPltWt">#REF!</definedName>
    <definedName name="VESWH" localSheetId="7">#REF!</definedName>
    <definedName name="VESWH">#REF!</definedName>
    <definedName name="VETRI">#REF!</definedName>
    <definedName name="Vf">#REF!</definedName>
    <definedName name="Vfour">#REF!</definedName>
    <definedName name="vfourc">#REF!</definedName>
    <definedName name="vgchjgiulhviguihij">#REF!</definedName>
    <definedName name="vggfd" localSheetId="7" hidden="1">{"'Sheet1'!$A$4386:$N$4591"}</definedName>
    <definedName name="vggfd" localSheetId="1" hidden="1">{"'Sheet1'!$A$4386:$N$4591"}</definedName>
    <definedName name="vggfd" localSheetId="6" hidden="1">{"'Sheet1'!$A$4386:$N$4591"}</definedName>
    <definedName name="vggfd" localSheetId="2" hidden="1">{"'Sheet1'!$A$4386:$N$4591"}</definedName>
    <definedName name="vggfd" hidden="1">{"'Sheet1'!$A$4386:$N$4591"}</definedName>
    <definedName name="vgwer">#REF!</definedName>
    <definedName name="view" localSheetId="7" hidden="1">{"'PROFITABILITY'!$A$1:$F$45"}</definedName>
    <definedName name="view" localSheetId="1" hidden="1">{"'PROFITABILITY'!$A$1:$F$45"}</definedName>
    <definedName name="view" localSheetId="6" hidden="1">{"'PROFITABILITY'!$A$1:$F$45"}</definedName>
    <definedName name="view" localSheetId="2" hidden="1">{"'PROFITABILITY'!$A$1:$F$45"}</definedName>
    <definedName name="view" hidden="1">{"'PROFITABILITY'!$A$1:$F$45"}</definedName>
    <definedName name="vij">#REF!</definedName>
    <definedName name="VIVEKANANDA">#REF!</definedName>
    <definedName name="viz">#REF!</definedName>
    <definedName name="vk">#REF!</definedName>
    <definedName name="Vl">#REF!</definedName>
    <definedName name="Vm">#REF!</definedName>
    <definedName name="Vmax">#REF!</definedName>
    <definedName name="Vmin">#REF!</definedName>
    <definedName name="vo">#REF!</definedName>
    <definedName name="Vone">#REF!</definedName>
    <definedName name="VPer">#REF!</definedName>
    <definedName name="VPN">#REF!</definedName>
    <definedName name="vr">#REF!</definedName>
    <definedName name="Vref">#REF!</definedName>
    <definedName name="vrr">#REF!</definedName>
    <definedName name="vs" localSheetId="1" hidden="1">{"'PROFITABILITY'!$A$1:$F$45"}</definedName>
    <definedName name="vs" localSheetId="6" hidden="1">{"'PROFITABILITY'!$A$1:$F$45"}</definedName>
    <definedName name="vs" localSheetId="2"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three">#REF!</definedName>
    <definedName name="vtw">#REF!</definedName>
    <definedName name="Vtwo">#REF!</definedName>
    <definedName name="Vtwo1">#REF!</definedName>
    <definedName name="VUTP">#REF!</definedName>
    <definedName name="vv" localSheetId="6" hidden="1">{"'PROFITABILITY'!$A$1:$F$45"}</definedName>
    <definedName name="vv">#REF!</definedName>
    <definedName name="vvv">#REF!</definedName>
    <definedName name="VVVV">#REF!</definedName>
    <definedName name="vwo">#REF!</definedName>
    <definedName name="Vz">#REF!</definedName>
    <definedName name="w">#REF!</definedName>
    <definedName name="w1_w2">#REF!</definedName>
    <definedName name="WAHAB_ALI">#REF!</definedName>
    <definedName name="Waiting">"Picture 1"</definedName>
    <definedName name="wallht">#REF!</definedName>
    <definedName name="wallthk">#REF!</definedName>
    <definedName name="Water">#REF!</definedName>
    <definedName name="water_funds" localSheetId="7" hidden="1">{"'Sheet1'!$A$4386:$N$4591"}</definedName>
    <definedName name="water_funds" localSheetId="1" hidden="1">{"'Sheet1'!$A$4386:$N$4591"}</definedName>
    <definedName name="water_funds" localSheetId="6" hidden="1">{"'Sheet1'!$A$4386:$N$4591"}</definedName>
    <definedName name="water_funds" localSheetId="2" hidden="1">{"'Sheet1'!$A$4386:$N$4591"}</definedName>
    <definedName name="water_funds" hidden="1">{"'Sheet1'!$A$4386:$N$4591"}</definedName>
    <definedName name="Wc">#REF!</definedName>
    <definedName name="wcl" localSheetId="17">[45]factors!$G$14</definedName>
    <definedName name="wcl" localSheetId="7">#REF!</definedName>
    <definedName name="wcl">#REF!</definedName>
    <definedName name="WCT" localSheetId="17">[32]A4a!$N$5</definedName>
    <definedName name="WCT" localSheetId="7">#REF!</definedName>
    <definedName name="WCT">#REF!</definedName>
    <definedName name="wdwewe">#REF!</definedName>
    <definedName name="WE" localSheetId="7" hidden="1">{#N/A,#N/A,FALSE,"CCTV"}</definedName>
    <definedName name="WE" localSheetId="6" hidden="1">{#N/A,#N/A,FALSE,"CCTV"}</definedName>
    <definedName name="we">#REF!</definedName>
    <definedName name="WEIGHT_FACTORS_drums">#REF!</definedName>
    <definedName name="WeightRange">#REF!</definedName>
    <definedName name="WELDERS">#REF!</definedName>
    <definedName name="well">#REF!</definedName>
    <definedName name="weqweqw">#REF!</definedName>
    <definedName name="weqwerw">#REF!</definedName>
    <definedName name="wer">#REF!</definedName>
    <definedName name="wertt" localSheetId="17" hidden="1">{#N/A,#N/A,FALSE,"COVER1.XLS ";#N/A,#N/A,FALSE,"RACT1.XLS";#N/A,#N/A,FALSE,"RACT2.XLS";#N/A,#N/A,FALSE,"ECCMP";#N/A,#N/A,FALSE,"WELDER.XLS"}</definedName>
    <definedName name="wertt" localSheetId="7" hidden="1">{#N/A,#N/A,FALSE,"COVER1.XLS ";#N/A,#N/A,FALSE,"RACT1.XLS";#N/A,#N/A,FALSE,"RACT2.XLS";#N/A,#N/A,FALSE,"ECCMP";#N/A,#N/A,FALSE,"WELDER.XLS"}</definedName>
    <definedName name="wertt" localSheetId="1" hidden="1">{#N/A,#N/A,FALSE,"COVER1.XLS ";#N/A,#N/A,FALSE,"RACT1.XLS";#N/A,#N/A,FALSE,"RACT2.XLS";#N/A,#N/A,FALSE,"ECCMP";#N/A,#N/A,FALSE,"WELDER.XLS"}</definedName>
    <definedName name="wertt" localSheetId="6" hidden="1">{#N/A,#N/A,FALSE,"COVER1.XLS ";#N/A,#N/A,FALSE,"RACT1.XLS";#N/A,#N/A,FALSE,"RACT2.XLS";#N/A,#N/A,FALSE,"ECCMP";#N/A,#N/A,FALSE,"WELDER.XLS"}</definedName>
    <definedName name="wertt" localSheetId="2"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#REF!</definedName>
    <definedName name="WFR">#REF!</definedName>
    <definedName name="Wg" localSheetId="7">#REF!</definedName>
    <definedName name="Wg">#REF!</definedName>
    <definedName name="wid" localSheetId="7">#REF!</definedName>
    <definedName name="wid">#REF!</definedName>
    <definedName name="width_of_cover_slab">#REF!</definedName>
    <definedName name="Width_of_projection_of_cover_slab">#REF!</definedName>
    <definedName name="wind.m" localSheetId="7">#REF!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ING_BGT2">#REF!</definedName>
    <definedName name="wp">#REF!</definedName>
    <definedName name="WQEW">#REF!</definedName>
    <definedName name="wqewe">#REF!</definedName>
    <definedName name="wqwqe">#REF!</definedName>
    <definedName name="wqwrwrqwrqr">#REF!</definedName>
    <definedName name="wr" localSheetId="1" hidden="1">{#N/A,#N/A,FALSE,"COVER1.XLS ";#N/A,#N/A,FALSE,"RACT1.XLS";#N/A,#N/A,FALSE,"RACT2.XLS";#N/A,#N/A,FALSE,"ECCMP";#N/A,#N/A,FALSE,"WELDER.XLS"}</definedName>
    <definedName name="wr" hidden="1">{#N/A,#N/A,FALSE,"COVER1.XLS ";#N/A,#N/A,FALSE,"RACT1.XLS";#N/A,#N/A,FALSE,"RACT2.XLS";#N/A,#N/A,FALSE,"ECCMP";#N/A,#N/A,FALSE,"WELDER.XLS"}</definedName>
    <definedName name="WRITE" localSheetId="1" hidden="1">{#N/A,#N/A,FALSE,"CCTV"}</definedName>
    <definedName name="WRITE" localSheetId="6" hidden="1">{#N/A,#N/A,FALSE,"CCTV"}</definedName>
    <definedName name="WRITE" localSheetId="2" hidden="1">{#N/A,#N/A,FALSE,"CCTV"}</definedName>
    <definedName name="WRITE" hidden="1">{#N/A,#N/A,FALSE,"CCTV"}</definedName>
    <definedName name="wrn"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1" hidden="1">{#N/A,#N/A,FALSE,"17MAY";#N/A,#N/A,FALSE,"24MAY"}</definedName>
    <definedName name="wrn.1." hidden="1">{#N/A,#N/A,FALSE,"17MAY";#N/A,#N/A,FALSE,"24MAY"}</definedName>
    <definedName name="wrn.BM." localSheetId="1" hidden="1">{#N/A,#N/A,FALSE,"CCTV"}</definedName>
    <definedName name="wrn.BM." localSheetId="6" hidden="1">{#N/A,#N/A,FALSE,"CCTV"}</definedName>
    <definedName name="wrn.BM." localSheetId="2" hidden="1">{#N/A,#N/A,FALSE,"CCTV"}</definedName>
    <definedName name="wrn.BM." hidden="1">{#N/A,#N/A,FALSE,"CCTV"}</definedName>
    <definedName name="wrn.budget." localSheetId="1" hidden="1">{"form-D1",#N/A,FALSE,"FORM-D1";"form-D1_amt",#N/A,FALSE,"FORM-D1"}</definedName>
    <definedName name="wrn.budget." hidden="1">{"form-D1",#N/A,FALSE,"FORM-D1";"form-D1_amt",#N/A,FALSE,"FORM-D1"}</definedName>
    <definedName name="wrn.Co." localSheetId="7" hidden="1">{#N/A,#N/A,TRUE,"GW-Cond";#N/A,#N/A,TRUE,"HW"}</definedName>
    <definedName name="wrn.Co." localSheetId="1" hidden="1">{#N/A,#N/A,TRUE,"GW-Cond";#N/A,#N/A,TRUE,"HW"}</definedName>
    <definedName name="wrn.Co." localSheetId="6" hidden="1">{#N/A,#N/A,TRUE,"GW-Cond";#N/A,#N/A,TRUE,"HW"}</definedName>
    <definedName name="wrn.Co." localSheetId="2" hidden="1">{#N/A,#N/A,TRUE,"GW-Cond";#N/A,#N/A,TRUE,"HW"}</definedName>
    <definedName name="wrn.Co." hidden="1">{#N/A,#N/A,TRUE,"GW-Cond";#N/A,#N/A,TRUE,"HW"}</definedName>
    <definedName name="wrn.consumable." localSheetId="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elect." localSheetId="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localSheetId="7" hidden="1">{#N/A,#N/A,TRUE,"Front";#N/A,#N/A,TRUE,"Simple Letter";#N/A,#N/A,TRUE,"Inside";#N/A,#N/A,TRUE,"Contents";#N/A,#N/A,TRUE,"Basis";#N/A,#N/A,TRUE,"Inclusions";#N/A,#N/A,TRUE,"Exclusions";#N/A,#N/A,TRUE,"Areas";#N/A,#N/A,TRUE,"Summary";#N/A,#N/A,TRUE,"Detail"}</definedName>
    <definedName name="wrn.Full._.Report." localSheetId="1" hidden="1">{#N/A,#N/A,TRUE,"Front";#N/A,#N/A,TRUE,"Simple Letter";#N/A,#N/A,TRUE,"Inside";#N/A,#N/A,TRUE,"Contents";#N/A,#N/A,TRUE,"Basis";#N/A,#N/A,TRUE,"Inclusions";#N/A,#N/A,TRUE,"Exclusions";#N/A,#N/A,TRUE,"Areas";#N/A,#N/A,TRUE,"Summary";#N/A,#N/A,TRUE,"Detail"}</definedName>
    <definedName name="wrn.Full._.Report." localSheetId="6" hidden="1">{#N/A,#N/A,TRUE,"Front";#N/A,#N/A,TRUE,"Simple Letter";#N/A,#N/A,TRUE,"Inside";#N/A,#N/A,TRUE,"Contents";#N/A,#N/A,TRUE,"Basis";#N/A,#N/A,TRUE,"Inclusions";#N/A,#N/A,TRUE,"Exclusions";#N/A,#N/A,TRUE,"Areas";#N/A,#N/A,TRUE,"Summary";#N/A,#N/A,TRUE,"Detail"}</definedName>
    <definedName name="wrn.Full._.Report." localSheetId="2"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Monthly._.Report." localSheetId="1" hidden="1">{#N/A,#N/A,TRUE,"STEEL";#N/A,#N/A,TRUE,"OUTSIDE FAB.";#N/A,#N/A,TRUE,"WIP";#N/A,#N/A,TRUE,"FINISHED GOODS";#N/A,#N/A,TRUE,"SCRAP"}</definedName>
    <definedName name="wrn.Monthly._.Report." localSheetId="6" hidden="1">{#N/A,#N/A,TRUE,"STEEL";#N/A,#N/A,TRUE,"OUTSIDE FAB.";#N/A,#N/A,TRUE,"WIP";#N/A,#N/A,TRUE,"FINISHED GOODS";#N/A,#N/A,TRUE,"SCRAP"}</definedName>
    <definedName name="wrn.Monthly._.Report." localSheetId="2" hidden="1">{#N/A,#N/A,TRUE,"STEEL";#N/A,#N/A,TRUE,"OUTSIDE FAB.";#N/A,#N/A,TRUE,"WIP";#N/A,#N/A,TRUE,"FINISHED GOODS";#N/A,#N/A,TRUE,"SCRAP"}</definedName>
    <definedName name="wrn.Monthly._.Report." hidden="1">{#N/A,#N/A,TRUE,"STEEL";#N/A,#N/A,TRUE,"OUTSIDE FAB.";#N/A,#N/A,TRUE,"WIP";#N/A,#N/A,TRUE,"FINISHED GOODS";#N/A,#N/A,TRUE,"SCRAP"}</definedName>
    <definedName name="wrn.piping." localSheetId="1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7"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6"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localSheetId="2"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localSheetId="1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7"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6"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localSheetI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17" hidden="1">{#N/A,#N/A,FALSE,"COVER.XLS";#N/A,#N/A,FALSE,"RACT1.XLS";#N/A,#N/A,FALSE,"RACT2.XLS";#N/A,#N/A,FALSE,"ECCMP";#N/A,#N/A,FALSE,"WELDER.XLS"}</definedName>
    <definedName name="wrn.report." localSheetId="7" hidden="1">{#N/A,#N/A,FALSE,"COVER.XLS";#N/A,#N/A,FALSE,"RACT1.XLS";#N/A,#N/A,FALSE,"RACT2.XLS";#N/A,#N/A,FALSE,"ECCMP";#N/A,#N/A,FALSE,"WELDER.XLS"}</definedName>
    <definedName name="wrn.report." localSheetId="1" hidden="1">{#N/A,#N/A,FALSE,"COVER.XLS";#N/A,#N/A,FALSE,"RACT1.XLS";#N/A,#N/A,FALSE,"RACT2.XLS";#N/A,#N/A,FALSE,"ECCMP";#N/A,#N/A,FALSE,"WELDER.XLS"}</definedName>
    <definedName name="wrn.report." localSheetId="6" hidden="1">{#N/A,#N/A,FALSE,"COVER.XLS";#N/A,#N/A,FALSE,"RACT1.XLS";#N/A,#N/A,FALSE,"RACT2.XLS";#N/A,#N/A,FALSE,"ECCMP";#N/A,#N/A,FALSE,"WELDER.XLS"}</definedName>
    <definedName name="wrn.report." localSheetId="2" hidden="1">{#N/A,#N/A,FALSE,"COVER.XLS";#N/A,#N/A,FALSE,"RACT1.XLS";#N/A,#N/A,FALSE,"RACT2.XLS";#N/A,#N/A,FALSE,"ECCMP";#N/A,#N/A,FALSE,"WELDER.XLS"}</definedName>
    <definedName name="wrn.report." hidden="1">{#N/A,#N/A,FALSE,"COVER.XLS";#N/A,#N/A,FALSE,"RACT1.XLS";#N/A,#N/A,FALSE,"RACT2.XLS";#N/A,#N/A,FALSE,"ECCMP";#N/A,#N/A,FALSE,"WELDER.XLS"}</definedName>
    <definedName name="wrn.RPLINS." localSheetId="17" hidden="1">{#N/A,#N/A,FALSE,"str_title";#N/A,#N/A,FALSE,"SUM";#N/A,#N/A,FALSE,"Scope";#N/A,#N/A,FALSE,"PIE-Jn";#N/A,#N/A,FALSE,"PIE-Jn_Hz";#N/A,#N/A,FALSE,"Liq_Plan";#N/A,#N/A,FALSE,"S_Curve";#N/A,#N/A,FALSE,"Liq_Prof";#N/A,#N/A,FALSE,"Man_Pwr";#N/A,#N/A,FALSE,"Man_Prof"}</definedName>
    <definedName name="wrn.RPLINS." localSheetId="7" hidden="1">{#N/A,#N/A,FALSE,"str_title";#N/A,#N/A,FALSE,"SUM";#N/A,#N/A,FALSE,"Scope";#N/A,#N/A,FALSE,"PIE-Jn";#N/A,#N/A,FALSE,"PIE-Jn_Hz";#N/A,#N/A,FALSE,"Liq_Plan";#N/A,#N/A,FALSE,"S_Curve";#N/A,#N/A,FALSE,"Liq_Prof";#N/A,#N/A,FALSE,"Man_Pwr";#N/A,#N/A,FALSE,"Man_Prof"}</definedName>
    <definedName name="wrn.RPLINS." localSheetId="1" hidden="1">{#N/A,#N/A,FALSE,"str_title";#N/A,#N/A,FALSE,"SUM";#N/A,#N/A,FALSE,"Scope";#N/A,#N/A,FALSE,"PIE-Jn";#N/A,#N/A,FALSE,"PIE-Jn_Hz";#N/A,#N/A,FALSE,"Liq_Plan";#N/A,#N/A,FALSE,"S_Curve";#N/A,#N/A,FALSE,"Liq_Prof";#N/A,#N/A,FALSE,"Man_Pwr";#N/A,#N/A,FALSE,"Man_Prof"}</definedName>
    <definedName name="wrn.RPLINS." localSheetId="6" hidden="1">{#N/A,#N/A,FALSE,"str_title";#N/A,#N/A,FALSE,"SUM";#N/A,#N/A,FALSE,"Scope";#N/A,#N/A,FALSE,"PIE-Jn";#N/A,#N/A,FALSE,"PIE-Jn_Hz";#N/A,#N/A,FALSE,"Liq_Plan";#N/A,#N/A,FALSE,"S_Curve";#N/A,#N/A,FALSE,"Liq_Prof";#N/A,#N/A,FALSE,"Man_Pwr";#N/A,#N/A,FALSE,"Man_Prof"}</definedName>
    <definedName name="wrn.RPLINS." localSheetId="2"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17" hidden="1">{#N/A,#N/A,FALSE,"COVER1.XLS ";#N/A,#N/A,FALSE,"RACT1.XLS";#N/A,#N/A,FALSE,"RACT2.XLS";#N/A,#N/A,FALSE,"ECCMP";#N/A,#N/A,FALSE,"WELDER.XLS"}</definedName>
    <definedName name="wrn.summary." localSheetId="7" hidden="1">{#N/A,#N/A,FALSE,"COVER1.XLS ";#N/A,#N/A,FALSE,"RACT1.XLS";#N/A,#N/A,FALSE,"RACT2.XLS";#N/A,#N/A,FALSE,"ECCMP";#N/A,#N/A,FALSE,"WELDER.XLS"}</definedName>
    <definedName name="wrn.summary." localSheetId="1" hidden="1">{#N/A,#N/A,FALSE,"COVER1.XLS ";#N/A,#N/A,FALSE,"RACT1.XLS";#N/A,#N/A,FALSE,"RACT2.XLS";#N/A,#N/A,FALSE,"ECCMP";#N/A,#N/A,FALSE,"WELDER.XLS"}</definedName>
    <definedName name="wrn.summary." localSheetId="6" hidden="1">{#N/A,#N/A,FALSE,"COVER1.XLS ";#N/A,#N/A,FALSE,"RACT1.XLS";#N/A,#N/A,FALSE,"RACT2.XLS";#N/A,#N/A,FALSE,"ECCMP";#N/A,#N/A,FALSE,"WELDER.XLS"}</definedName>
    <definedName name="wrn.summary." localSheetId="2" hidden="1">{#N/A,#N/A,FALSE,"COVER1.XLS ";#N/A,#N/A,FALSE,"RACT1.XLS";#N/A,#N/A,FALSE,"RACT2.XLS";#N/A,#N/A,FALSE,"ECCMP";#N/A,#N/A,FALSE,"WELDER.XLS"}</definedName>
    <definedName name="wrn.summary." hidden="1">{#N/A,#N/A,FALSE,"COVER1.XLS ";#N/A,#N/A,FALSE,"RACT1.XLS";#N/A,#N/A,FALSE,"RACT2.XLS";#N/A,#N/A,FALSE,"ECCMP";#N/A,#N/A,FALSE,"WELDER.XLS"}</definedName>
    <definedName name="wrn.test." localSheetId="1" hidden="1">{#N/A,#N/A,FALSE,"Motor List"}</definedName>
    <definedName name="wrn.test." hidden="1">{#N/A,#N/A,FALSE,"Motor List"}</definedName>
    <definedName name="WT" localSheetId="7">#REF!</definedName>
    <definedName name="WT">#REF!</definedName>
    <definedName name="wt.m" localSheetId="7">#REF!</definedName>
    <definedName name="wt.m">#REF!</definedName>
    <definedName name="wu" localSheetId="7">#REF!</definedName>
    <definedName name="wu">#REF!</definedName>
    <definedName name="ww">#REF!</definedName>
    <definedName name="www" localSheetId="17">'[15]Receivable Dump'!$F$1:$H$1</definedName>
    <definedName name="www" localSheetId="7">#REF!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1" hidden="1">{"form-D1",#N/A,FALSE,"FORM-D1";"form-D1_amt",#N/A,FALSE,"FORM-D1"}</definedName>
    <definedName name="xc" hidden="1">{"form-D1",#N/A,FALSE,"FORM-D1";"form-D1_amt",#N/A,FALSE,"FORM-D1"}</definedName>
    <definedName name="xd">#REF!</definedName>
    <definedName name="Xl">#REF!</definedName>
    <definedName name="Xl___0">#REF!</definedName>
    <definedName name="Xl___13">#REF!</definedName>
    <definedName name="Xm">#REF!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 localSheetId="7">#REF!</definedName>
    <definedName name="XX">#REF!</definedName>
    <definedName name="xxh02">#REF!</definedName>
    <definedName name="xxh03">#REF!</definedName>
    <definedName name="XXX">#REF!</definedName>
    <definedName name="XXXX">#REF!</definedName>
    <definedName name="XXXXX">#REF!</definedName>
    <definedName name="xyz">#REF!</definedName>
    <definedName name="xzq">#REF!</definedName>
    <definedName name="XZZ">#REF!</definedName>
    <definedName name="y">#REF!</definedName>
    <definedName name="y_strainer">#REF!</definedName>
    <definedName name="Y0">#REF!</definedName>
    <definedName name="yearcounter_E2">#REF!</definedName>
    <definedName name="Yen" localSheetId="17">'[20]BO '!$T$2</definedName>
    <definedName name="Yen" localSheetId="7">#REF!</definedName>
    <definedName name="Yen">#REF!</definedName>
    <definedName name="YG">#REF!</definedName>
    <definedName name="yhh">#REF!</definedName>
    <definedName name="yit">#REF!</definedName>
    <definedName name="yry">#REF!</definedName>
    <definedName name="ys">#REF!</definedName>
    <definedName name="yy">#REF!</definedName>
    <definedName name="yyy" localSheetId="1" hidden="1">{"'PROFITABILITY'!$A$1:$F$45"}</definedName>
    <definedName name="yyy" localSheetId="6" hidden="1">{"'PROFITABILITY'!$A$1:$F$45"}</definedName>
    <definedName name="yyy" localSheetId="2" hidden="1">{"'PROFITABILITY'!$A$1:$F$45"}</definedName>
    <definedName name="yyy" hidden="1">{"'PROFITABILITY'!$A$1:$F$45"}</definedName>
    <definedName name="yyy1" localSheetId="1" hidden="1">{"'PROFITABILITY'!$A$1:$F$45"}</definedName>
    <definedName name="yyy1" localSheetId="6" hidden="1">{"'PROFITABILITY'!$A$1:$F$45"}</definedName>
    <definedName name="yyy1" localSheetId="2" hidden="1">{"'PROFITABILITY'!$A$1:$F$45"}</definedName>
    <definedName name="yyy1" hidden="1">{"'PROFITABILITY'!$A$1:$F$45"}</definedName>
    <definedName name="yyyyyyyyyyy">#REF!</definedName>
    <definedName name="z" localSheetId="7" hidden="1">{"'PROFITABILITY'!$A$1:$F$45"}</definedName>
    <definedName name="z" localSheetId="6" hidden="1">{"'PROFITABILITY'!$A$1:$F$45"}</definedName>
    <definedName name="Z">#REF!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e">#REF!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t">#REF!</definedName>
    <definedName name="zstb">#REF!</definedName>
    <definedName name="Zt">#REF!</definedName>
    <definedName name="ztpu">#REF!</definedName>
    <definedName name="ztpu___0">#REF!</definedName>
    <definedName name="ztpu___13">#REF!</definedName>
    <definedName name="zUI228">#REF!</definedName>
    <definedName name="Zusammenfassung">#REF!</definedName>
    <definedName name="ZY">#REF!</definedName>
    <definedName name="ZY___0">#REF!</definedName>
    <definedName name="ZY___13">#REF!</definedName>
    <definedName name="zz">#REF!</definedName>
    <definedName name="ZZZ" localSheetId="1" hidden="1">{"'PROFITABILITY'!$A$1:$F$45"}</definedName>
    <definedName name="ZZZ" localSheetId="6" hidden="1">{"'PROFITABILITY'!$A$1:$F$45"}</definedName>
    <definedName name="ZZZ" localSheetId="2" hidden="1">{"'PROFITABILITY'!$A$1:$F$45"}</definedName>
    <definedName name="ZZZ" hidden="1">{"'PROFITABILITY'!$A$1:$F$45"}</definedName>
    <definedName name="ZZZZ">#REF!</definedName>
    <definedName name="zzzzzz">#REF!</definedName>
    <definedName name="π">PI()</definedName>
    <definedName name="ガス_灯油混焼">#REF!</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1" hidden="1">{"'장비'!$A$3:$M$12"}</definedName>
    <definedName name="추가분" localSheetId="6" hidden="1">{"'장비'!$A$3:$M$12"}</definedName>
    <definedName name="추가분" localSheetId="2" hidden="1">{"'장비'!$A$3:$M$12"}</definedName>
    <definedName name="추가분" hidden="1">{"'장비'!$A$3:$M$12"}</definedName>
    <definedName name="토목">#REF!</definedName>
    <definedName name="토목1">#REF!</definedName>
    <definedName name="토목변경" localSheetId="1" hidden="1">{"'장비'!$A$3:$M$12"}</definedName>
    <definedName name="토목변경" localSheetId="6" hidden="1">{"'장비'!$A$3:$M$12"}</definedName>
    <definedName name="토목변경" localSheetId="2" hidden="1">{"'장비'!$A$3:$M$12"}</definedName>
    <definedName name="토목변경" hidden="1">{"'장비'!$A$3:$M$12"}</definedName>
    <definedName name="토목실행예산" localSheetId="1" hidden="1">{"'장비'!$A$3:$M$12"}</definedName>
    <definedName name="토목실행예산" localSheetId="6" hidden="1">{"'장비'!$A$3:$M$12"}</definedName>
    <definedName name="토목실행예산" localSheetId="2" hidden="1">{"'장비'!$A$3:$M$12"}</definedName>
    <definedName name="토목실행예산" hidden="1">{"'장비'!$A$3:$M$12"}</definedName>
    <definedName name="토목조정분" localSheetId="1" hidden="1">{"'장비'!$A$3:$M$12"}</definedName>
    <definedName name="토목조정분" localSheetId="6" hidden="1">{"'장비'!$A$3:$M$12"}</definedName>
    <definedName name="토목조정분" localSheetId="2"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3" i="48" l="1"/>
  <c r="H10" i="29"/>
  <c r="H11" i="29"/>
  <c r="G48" i="48" l="1"/>
  <c r="J48" i="48" s="1"/>
  <c r="J45" i="48"/>
  <c r="AN74" i="80" l="1"/>
  <c r="AN73" i="80"/>
  <c r="AN70" i="80"/>
  <c r="AN67" i="80"/>
  <c r="AN66" i="80"/>
  <c r="AN62" i="80"/>
  <c r="AN61" i="80"/>
  <c r="AN56" i="80"/>
  <c r="AN55" i="80"/>
  <c r="AN54" i="80"/>
  <c r="AN53" i="80"/>
  <c r="AN52" i="80"/>
  <c r="AN51" i="80"/>
  <c r="AN49" i="80"/>
  <c r="AN48" i="80"/>
  <c r="AN47" i="80"/>
  <c r="AN46" i="80"/>
  <c r="AN45" i="80"/>
  <c r="AN44" i="80"/>
  <c r="AN43" i="80"/>
  <c r="A478" i="63" l="1"/>
  <c r="M478" i="63"/>
  <c r="E478" i="63"/>
  <c r="M477" i="63" l="1"/>
  <c r="E477" i="63"/>
  <c r="A477" i="63"/>
  <c r="G33" i="48"/>
  <c r="M476" i="63"/>
  <c r="E476" i="63"/>
  <c r="A476" i="63"/>
  <c r="AG980" i="92" l="1"/>
  <c r="AG978" i="92"/>
  <c r="AG976" i="92"/>
  <c r="AG974" i="92"/>
  <c r="AG972" i="92"/>
  <c r="AG970" i="92"/>
  <c r="AG968" i="92"/>
  <c r="AG966" i="92"/>
  <c r="AG964" i="92"/>
  <c r="AG962" i="92"/>
  <c r="AG960" i="92"/>
  <c r="AG958" i="92"/>
  <c r="AG956" i="92"/>
  <c r="AG954" i="92"/>
  <c r="AG952" i="92"/>
  <c r="AG950" i="92"/>
  <c r="AG948" i="92"/>
  <c r="AG946" i="92"/>
  <c r="AG944" i="92"/>
  <c r="AG942" i="92"/>
  <c r="AG940" i="92"/>
  <c r="AG938" i="92"/>
  <c r="AG936" i="92"/>
  <c r="AG934" i="92"/>
  <c r="AG932" i="92"/>
  <c r="AG930" i="92"/>
  <c r="AG928" i="92"/>
  <c r="AG926" i="92"/>
  <c r="AG924" i="92"/>
  <c r="AG922" i="92"/>
  <c r="AG920" i="92"/>
  <c r="AG918" i="92"/>
  <c r="AG916" i="92"/>
  <c r="AG914" i="92"/>
  <c r="AG912" i="92"/>
  <c r="AG910" i="92"/>
  <c r="AG908" i="92"/>
  <c r="AG906" i="92"/>
  <c r="AG904" i="92"/>
  <c r="AG902" i="92"/>
  <c r="AG900" i="92"/>
  <c r="AG898" i="92"/>
  <c r="AG896" i="92"/>
  <c r="AG894" i="92"/>
  <c r="AG892" i="92"/>
  <c r="AG890" i="92"/>
  <c r="AG888" i="92"/>
  <c r="AG886" i="92"/>
  <c r="AG884" i="92"/>
  <c r="AG882" i="92"/>
  <c r="AG880" i="92"/>
  <c r="AG878" i="92"/>
  <c r="AG876" i="92"/>
  <c r="AG874" i="92"/>
  <c r="AG872" i="92"/>
  <c r="AG870" i="92"/>
  <c r="AG868" i="92"/>
  <c r="AG866" i="92"/>
  <c r="AG864" i="92"/>
  <c r="AG862" i="92"/>
  <c r="AG860" i="92"/>
  <c r="AG858" i="92"/>
  <c r="AG856" i="92"/>
  <c r="AG854" i="92"/>
  <c r="AG852" i="92"/>
  <c r="AG850" i="92"/>
  <c r="AG848" i="92"/>
  <c r="AG846" i="92"/>
  <c r="AG844" i="92"/>
  <c r="AG842" i="92"/>
  <c r="AG840" i="92"/>
  <c r="AG838" i="92"/>
  <c r="AG836" i="92"/>
  <c r="AG834" i="92"/>
  <c r="AG832" i="92"/>
  <c r="AG830" i="92"/>
  <c r="AG828" i="92"/>
  <c r="AG826" i="92"/>
  <c r="AG824" i="92"/>
  <c r="AG822" i="92"/>
  <c r="AG820" i="92"/>
  <c r="AG818" i="92"/>
  <c r="AG816" i="92"/>
  <c r="AG814" i="92"/>
  <c r="AG812" i="92"/>
  <c r="AG810" i="92"/>
  <c r="AG808" i="92"/>
  <c r="AG806" i="92"/>
  <c r="AG804" i="92"/>
  <c r="AG802" i="92"/>
  <c r="AG800" i="92"/>
  <c r="AG798" i="92"/>
  <c r="AG796" i="92"/>
  <c r="AG794" i="92"/>
  <c r="AG792" i="92"/>
  <c r="AG790" i="92"/>
  <c r="AG788" i="92"/>
  <c r="AG786" i="92"/>
  <c r="AG784" i="92"/>
  <c r="AG782" i="92"/>
  <c r="AG780" i="92"/>
  <c r="AG778" i="92"/>
  <c r="AG776" i="92"/>
  <c r="AG774" i="92"/>
  <c r="AG772" i="92"/>
  <c r="AG770" i="92"/>
  <c r="AG768" i="92"/>
  <c r="AG766" i="92"/>
  <c r="AG764" i="92"/>
  <c r="AG762" i="92"/>
  <c r="AG760" i="92"/>
  <c r="AG758" i="92"/>
  <c r="AG756" i="92"/>
  <c r="AG754" i="92"/>
  <c r="AG752" i="92"/>
  <c r="AG750" i="92"/>
  <c r="AG748" i="92"/>
  <c r="AG746" i="92"/>
  <c r="AG744" i="92"/>
  <c r="AG742" i="92"/>
  <c r="AG740" i="92"/>
  <c r="AG738" i="92"/>
  <c r="AG736" i="92"/>
  <c r="AG734" i="92"/>
  <c r="AG732" i="92"/>
  <c r="AG730" i="92"/>
  <c r="AG728" i="92"/>
  <c r="AG726" i="92"/>
  <c r="AG724" i="92"/>
  <c r="AG722" i="92"/>
  <c r="AG720" i="92"/>
  <c r="AG718" i="92"/>
  <c r="AG716" i="92"/>
  <c r="AG714" i="92"/>
  <c r="AG712" i="92"/>
  <c r="AG710" i="92"/>
  <c r="AG708" i="92"/>
  <c r="AG706" i="92"/>
  <c r="AG704" i="92"/>
  <c r="AG702" i="92"/>
  <c r="AG700" i="92"/>
  <c r="AG698" i="92"/>
  <c r="AG696" i="92"/>
  <c r="AG694" i="92"/>
  <c r="AG692" i="92"/>
  <c r="AG690" i="92"/>
  <c r="AG688" i="92"/>
  <c r="AG686" i="92"/>
  <c r="AG684" i="92"/>
  <c r="AG682" i="92"/>
  <c r="AG680" i="92"/>
  <c r="AG678" i="92"/>
  <c r="AG676" i="92"/>
  <c r="AG674" i="92"/>
  <c r="AG672" i="92"/>
  <c r="AG670" i="92"/>
  <c r="AG668" i="92"/>
  <c r="AG666" i="92"/>
  <c r="AG664" i="92"/>
  <c r="AG662" i="92"/>
  <c r="AG660" i="92"/>
  <c r="AG658" i="92"/>
  <c r="AG656" i="92"/>
  <c r="AG654" i="92"/>
  <c r="AG652" i="92"/>
  <c r="AG650" i="92"/>
  <c r="AG648" i="92"/>
  <c r="AG646" i="92"/>
  <c r="AG644" i="92"/>
  <c r="AG642" i="92"/>
  <c r="AG640" i="92"/>
  <c r="AG638" i="92"/>
  <c r="AG636" i="92"/>
  <c r="AG634" i="92"/>
  <c r="AG632" i="92"/>
  <c r="AG630" i="92"/>
  <c r="AG628" i="92"/>
  <c r="AG626" i="92"/>
  <c r="AG624" i="92"/>
  <c r="AG622" i="92"/>
  <c r="AG620" i="92"/>
  <c r="AG618" i="92"/>
  <c r="AG616" i="92"/>
  <c r="AG614" i="92"/>
  <c r="AG612" i="92"/>
  <c r="AG610" i="92"/>
  <c r="AG608" i="92"/>
  <c r="AG606" i="92"/>
  <c r="AG604" i="92"/>
  <c r="AG602" i="92"/>
  <c r="AG600" i="92"/>
  <c r="AG598" i="92"/>
  <c r="AG596" i="92"/>
  <c r="AG594" i="92"/>
  <c r="AG592" i="92"/>
  <c r="AG590" i="92"/>
  <c r="AG588" i="92"/>
  <c r="AG586" i="92"/>
  <c r="AG584" i="92"/>
  <c r="AG582" i="92"/>
  <c r="AG580" i="92"/>
  <c r="AG578" i="92"/>
  <c r="AG576" i="92"/>
  <c r="AG574" i="92"/>
  <c r="AG572" i="92"/>
  <c r="AG570" i="92"/>
  <c r="AG568" i="92"/>
  <c r="AG566" i="92"/>
  <c r="AG564" i="92"/>
  <c r="AG562" i="92"/>
  <c r="AG560" i="92"/>
  <c r="AG558" i="92"/>
  <c r="AG556" i="92"/>
  <c r="AG554" i="92"/>
  <c r="AG552" i="92"/>
  <c r="AG550" i="92"/>
  <c r="AG548" i="92"/>
  <c r="AG546" i="92"/>
  <c r="AG544" i="92"/>
  <c r="AG542" i="92"/>
  <c r="AG540" i="92"/>
  <c r="AG538" i="92"/>
  <c r="AG536" i="92"/>
  <c r="AG534" i="92"/>
  <c r="AG532" i="92"/>
  <c r="AG530" i="92"/>
  <c r="AG528" i="92"/>
  <c r="AG526" i="92"/>
  <c r="AG524" i="92"/>
  <c r="AG522" i="92"/>
  <c r="AG520" i="92"/>
  <c r="AG518" i="92"/>
  <c r="AG516" i="92"/>
  <c r="AG514" i="92"/>
  <c r="AG512" i="92"/>
  <c r="AG510" i="92"/>
  <c r="AG508" i="92"/>
  <c r="AG506" i="92"/>
  <c r="AG504" i="92"/>
  <c r="AG502" i="92"/>
  <c r="AG500" i="92"/>
  <c r="AG498" i="92"/>
  <c r="AG496" i="92"/>
  <c r="AG494" i="92"/>
  <c r="AG492" i="92"/>
  <c r="AG490" i="92"/>
  <c r="AG488" i="92"/>
  <c r="AG486" i="92"/>
  <c r="AG484" i="92"/>
  <c r="AG482" i="92"/>
  <c r="AG480" i="92"/>
  <c r="AG478" i="92"/>
  <c r="AG476" i="92"/>
  <c r="AG474" i="92"/>
  <c r="AG472" i="92"/>
  <c r="AG470" i="92"/>
  <c r="AG468" i="92"/>
  <c r="AG466" i="92"/>
  <c r="AG464" i="92"/>
  <c r="AG462" i="92"/>
  <c r="AG460" i="92"/>
  <c r="AG458" i="92"/>
  <c r="AG456" i="92"/>
  <c r="AG454" i="92"/>
  <c r="AG452" i="92"/>
  <c r="AG450" i="92"/>
  <c r="AG448" i="92"/>
  <c r="AG446" i="92"/>
  <c r="AG444" i="92"/>
  <c r="AG442" i="92"/>
  <c r="AG440" i="92"/>
  <c r="AG438" i="92"/>
  <c r="AG436" i="92"/>
  <c r="AG434" i="92"/>
  <c r="AG432" i="92"/>
  <c r="AG430" i="92"/>
  <c r="AG428" i="92"/>
  <c r="AG426" i="92"/>
  <c r="AG424" i="92"/>
  <c r="AG422" i="92"/>
  <c r="AG420" i="92"/>
  <c r="AG418" i="92"/>
  <c r="AG416" i="92"/>
  <c r="AG414" i="92"/>
  <c r="AG412" i="92"/>
  <c r="AG410" i="92"/>
  <c r="AG408" i="92"/>
  <c r="AG406" i="92"/>
  <c r="AG404" i="92"/>
  <c r="AG402" i="92"/>
  <c r="AG400" i="92"/>
  <c r="AG398" i="92"/>
  <c r="AG396" i="92"/>
  <c r="AG394" i="92"/>
  <c r="AG392" i="92"/>
  <c r="AG390" i="92"/>
  <c r="AG388" i="92"/>
  <c r="AG386" i="92"/>
  <c r="AG384" i="92"/>
  <c r="AG382" i="92"/>
  <c r="AG380" i="92"/>
  <c r="AG378" i="92"/>
  <c r="AG376" i="92"/>
  <c r="AG374" i="92"/>
  <c r="AG372" i="92"/>
  <c r="AG370" i="92"/>
  <c r="AG368" i="92"/>
  <c r="AG366" i="92"/>
  <c r="AG364" i="92"/>
  <c r="AG362" i="92"/>
  <c r="AG360" i="92"/>
  <c r="AG358" i="92"/>
  <c r="AG356" i="92"/>
  <c r="AG354" i="92"/>
  <c r="AG352" i="92"/>
  <c r="AG350" i="92"/>
  <c r="AG348" i="92"/>
  <c r="AG346" i="92"/>
  <c r="AG344" i="92"/>
  <c r="AG342" i="92"/>
  <c r="AG340" i="92"/>
  <c r="AG338" i="92"/>
  <c r="AG336" i="92"/>
  <c r="AG334" i="92"/>
  <c r="AG332" i="92"/>
  <c r="AG330" i="92"/>
  <c r="AG328" i="92"/>
  <c r="AG326" i="92"/>
  <c r="AG324" i="92"/>
  <c r="AG322" i="92"/>
  <c r="AG320" i="92"/>
  <c r="AG318" i="92"/>
  <c r="AG316" i="92"/>
  <c r="AG314" i="92"/>
  <c r="AG312" i="92"/>
  <c r="AG310" i="92"/>
  <c r="AG308" i="92"/>
  <c r="AG306" i="92"/>
  <c r="AG304" i="92"/>
  <c r="AG302" i="92"/>
  <c r="AG300" i="92"/>
  <c r="AG298" i="92"/>
  <c r="AG296" i="92"/>
  <c r="AG294" i="92"/>
  <c r="AG292" i="92"/>
  <c r="AG290" i="92"/>
  <c r="AG288" i="92"/>
  <c r="AG286" i="92"/>
  <c r="AG284" i="92"/>
  <c r="AG282" i="92"/>
  <c r="AG280" i="92"/>
  <c r="AG278" i="92"/>
  <c r="AG276" i="92"/>
  <c r="AG274" i="92"/>
  <c r="AG272" i="92"/>
  <c r="AG270" i="92"/>
  <c r="AG268" i="92"/>
  <c r="AG266" i="92"/>
  <c r="AG264" i="92"/>
  <c r="AG262" i="92"/>
  <c r="AG260" i="92"/>
  <c r="AG258" i="92"/>
  <c r="AG256" i="92"/>
  <c r="AG254" i="92"/>
  <c r="AG252" i="92"/>
  <c r="AG250" i="92"/>
  <c r="AG248" i="92"/>
  <c r="AG246" i="92"/>
  <c r="AG244" i="92"/>
  <c r="AG242" i="92"/>
  <c r="AG240" i="92"/>
  <c r="AG238" i="92"/>
  <c r="AG236" i="92"/>
  <c r="AG234" i="92"/>
  <c r="AG232" i="92"/>
  <c r="AG230" i="92"/>
  <c r="AG228" i="92"/>
  <c r="AG226" i="92"/>
  <c r="AG224" i="92"/>
  <c r="AG222" i="92"/>
  <c r="AG220" i="92"/>
  <c r="AG218" i="92"/>
  <c r="AG216" i="92"/>
  <c r="AG214" i="92"/>
  <c r="AG212" i="92"/>
  <c r="AG210" i="92"/>
  <c r="AG208" i="92"/>
  <c r="AG206" i="92"/>
  <c r="AG204" i="92"/>
  <c r="AG202" i="92"/>
  <c r="AG200" i="92"/>
  <c r="AG198" i="92"/>
  <c r="AG196" i="92"/>
  <c r="AG194" i="92"/>
  <c r="AG192" i="92"/>
  <c r="AG190" i="92"/>
  <c r="AG188" i="92"/>
  <c r="AG186" i="92"/>
  <c r="AG184" i="92"/>
  <c r="AG182" i="92"/>
  <c r="AG180" i="92"/>
  <c r="AG178" i="92"/>
  <c r="AG176" i="92"/>
  <c r="AG174" i="92"/>
  <c r="AG172" i="92"/>
  <c r="AG170" i="92"/>
  <c r="AG168" i="92"/>
  <c r="AG166" i="92"/>
  <c r="AG164" i="92"/>
  <c r="AG162" i="92"/>
  <c r="AG160" i="92"/>
  <c r="AG158" i="92"/>
  <c r="AG156" i="92"/>
  <c r="AG154" i="92"/>
  <c r="AG152" i="92"/>
  <c r="AG150" i="92"/>
  <c r="AG148" i="92"/>
  <c r="AG146" i="92"/>
  <c r="AG144" i="92"/>
  <c r="AG142" i="92"/>
  <c r="AG140" i="92"/>
  <c r="AG138" i="92"/>
  <c r="AG136" i="92"/>
  <c r="AG134" i="92"/>
  <c r="AG132" i="92"/>
  <c r="AG130" i="92"/>
  <c r="AG128" i="92"/>
  <c r="AG126" i="92"/>
  <c r="AG124" i="92"/>
  <c r="AG122" i="92"/>
  <c r="AG120" i="92"/>
  <c r="AG118" i="92"/>
  <c r="AG116" i="92"/>
  <c r="AG114" i="92"/>
  <c r="AG112" i="92"/>
  <c r="AG110" i="92"/>
  <c r="AG108" i="92"/>
  <c r="AG106" i="92"/>
  <c r="AG104" i="92"/>
  <c r="AG102" i="92"/>
  <c r="AG100" i="92"/>
  <c r="AG98" i="92"/>
  <c r="AG96" i="92"/>
  <c r="AG94" i="92"/>
  <c r="AG92" i="92"/>
  <c r="AG90" i="92"/>
  <c r="AG88" i="92"/>
  <c r="AG86" i="92"/>
  <c r="AG84" i="92"/>
  <c r="AG82" i="92"/>
  <c r="AG80" i="92"/>
  <c r="AG78" i="92"/>
  <c r="AG76" i="92"/>
  <c r="AG74" i="92"/>
  <c r="AG72" i="92"/>
  <c r="AG70" i="92"/>
  <c r="AG68" i="92"/>
  <c r="AG66" i="92"/>
  <c r="AG64" i="92"/>
  <c r="AG62" i="92"/>
  <c r="AG60" i="92"/>
  <c r="AG58" i="92"/>
  <c r="AG56" i="92"/>
  <c r="AG54" i="92"/>
  <c r="AG52" i="92"/>
  <c r="AG50" i="92"/>
  <c r="AG48" i="92"/>
  <c r="AG46" i="92"/>
  <c r="AG44" i="92"/>
  <c r="AG42" i="92"/>
  <c r="AG40" i="92"/>
  <c r="AG38" i="92"/>
  <c r="AG36" i="92"/>
  <c r="AG34" i="92"/>
  <c r="AG32" i="92"/>
  <c r="AG30" i="92"/>
  <c r="AG28" i="92"/>
  <c r="AG26" i="92"/>
  <c r="AG24" i="92"/>
  <c r="AG22" i="92"/>
  <c r="AG20" i="92"/>
  <c r="AG18" i="92"/>
  <c r="AG16" i="92"/>
  <c r="AG14" i="92"/>
  <c r="AG12" i="92"/>
  <c r="AD6" i="92"/>
  <c r="Z6" i="92"/>
  <c r="W6" i="92"/>
  <c r="T6" i="92"/>
  <c r="N6" i="92"/>
  <c r="AF536" i="92"/>
  <c r="AF534" i="92"/>
  <c r="AF532" i="92"/>
  <c r="AF530" i="92"/>
  <c r="AF528" i="92"/>
  <c r="AF526" i="92"/>
  <c r="AF524" i="92"/>
  <c r="AF522" i="92"/>
  <c r="AF520" i="92"/>
  <c r="AF518" i="92"/>
  <c r="AF516" i="92"/>
  <c r="AF514" i="92"/>
  <c r="AF512" i="92"/>
  <c r="AF510" i="92"/>
  <c r="AF508" i="92"/>
  <c r="AF506" i="92"/>
  <c r="AF504" i="92"/>
  <c r="AF502" i="92"/>
  <c r="AF500" i="92"/>
  <c r="AF498" i="92"/>
  <c r="AF496" i="92"/>
  <c r="AF494" i="92"/>
  <c r="AF492" i="92"/>
  <c r="AF490" i="92"/>
  <c r="AF488" i="92"/>
  <c r="AF486" i="92"/>
  <c r="AF484" i="92"/>
  <c r="AF482" i="92"/>
  <c r="AF480" i="92"/>
  <c r="AF478" i="92"/>
  <c r="AF476" i="92"/>
  <c r="AF474" i="92"/>
  <c r="AF472" i="92"/>
  <c r="AF470" i="92"/>
  <c r="AF468" i="92"/>
  <c r="AF466" i="92"/>
  <c r="AF464" i="92"/>
  <c r="AF462" i="92"/>
  <c r="AF460" i="92"/>
  <c r="AF458" i="92"/>
  <c r="AF456" i="92"/>
  <c r="AF454" i="92"/>
  <c r="AF452" i="92"/>
  <c r="AF450" i="92"/>
  <c r="AF448" i="92"/>
  <c r="AF446" i="92"/>
  <c r="AF444" i="92"/>
  <c r="AF442" i="92"/>
  <c r="AF440" i="92"/>
  <c r="AF438" i="92"/>
  <c r="AF436" i="92"/>
  <c r="AF434" i="92"/>
  <c r="AF432" i="92"/>
  <c r="AF430" i="92"/>
  <c r="AF428" i="92"/>
  <c r="AF426" i="92"/>
  <c r="AF424" i="92"/>
  <c r="AF422" i="92"/>
  <c r="AF420" i="92"/>
  <c r="AF418" i="92"/>
  <c r="AF416" i="92"/>
  <c r="AF414" i="92"/>
  <c r="AF412" i="92"/>
  <c r="AF410" i="92"/>
  <c r="AF408" i="92"/>
  <c r="AF406" i="92"/>
  <c r="AF404" i="92"/>
  <c r="AF402" i="92"/>
  <c r="AF400" i="92"/>
  <c r="AF398" i="92"/>
  <c r="AF396" i="92"/>
  <c r="AF394" i="92"/>
  <c r="AF392" i="92"/>
  <c r="AF390" i="92"/>
  <c r="AF388" i="92"/>
  <c r="AF386" i="92"/>
  <c r="AF384" i="92"/>
  <c r="AF382" i="92"/>
  <c r="AF380" i="92"/>
  <c r="AF378" i="92"/>
  <c r="AF376" i="92"/>
  <c r="AF374" i="92"/>
  <c r="AF372" i="92"/>
  <c r="AF370" i="92"/>
  <c r="AF368" i="92"/>
  <c r="AF366" i="92"/>
  <c r="AF364" i="92"/>
  <c r="AF362" i="92"/>
  <c r="AF360" i="92"/>
  <c r="AF358" i="92"/>
  <c r="AF356" i="92"/>
  <c r="AF354" i="92"/>
  <c r="AF352" i="92"/>
  <c r="AF350" i="92"/>
  <c r="AF348" i="92"/>
  <c r="AF346" i="92"/>
  <c r="AF344" i="92"/>
  <c r="AF342" i="92"/>
  <c r="AF340" i="92"/>
  <c r="AF338" i="92"/>
  <c r="AF336" i="92"/>
  <c r="AF334" i="92"/>
  <c r="AF332" i="92"/>
  <c r="AF330" i="92"/>
  <c r="AF328" i="92"/>
  <c r="AF326" i="92"/>
  <c r="AF324" i="92"/>
  <c r="AF322" i="92"/>
  <c r="AF320" i="92"/>
  <c r="AF318" i="92"/>
  <c r="AF316" i="92"/>
  <c r="AF314" i="92"/>
  <c r="AF312" i="92"/>
  <c r="AF310" i="92"/>
  <c r="AF308" i="92"/>
  <c r="AF306" i="92"/>
  <c r="AF304" i="92"/>
  <c r="AF302" i="92"/>
  <c r="AF300" i="92"/>
  <c r="AF298" i="92"/>
  <c r="AF296" i="92"/>
  <c r="AF294" i="92"/>
  <c r="AF292" i="92"/>
  <c r="AF290" i="92"/>
  <c r="AF288" i="92"/>
  <c r="AF286" i="92"/>
  <c r="AF284" i="92"/>
  <c r="AF282" i="92"/>
  <c r="AF280" i="92"/>
  <c r="AF278" i="92"/>
  <c r="AF276" i="92"/>
  <c r="AF274" i="92"/>
  <c r="AF272" i="92"/>
  <c r="AF270" i="92"/>
  <c r="AF268" i="92"/>
  <c r="AF266" i="92"/>
  <c r="AF264" i="92"/>
  <c r="AF262" i="92"/>
  <c r="AF260" i="92"/>
  <c r="AF258" i="92"/>
  <c r="AF256" i="92"/>
  <c r="AF254" i="92"/>
  <c r="AF252" i="92"/>
  <c r="AF250" i="92"/>
  <c r="AF248" i="92"/>
  <c r="AF246" i="92"/>
  <c r="AF244" i="92"/>
  <c r="AF242" i="92"/>
  <c r="AF240" i="92"/>
  <c r="AF238" i="92"/>
  <c r="AF236" i="92"/>
  <c r="AF234" i="92"/>
  <c r="AF232" i="92"/>
  <c r="AF230" i="92"/>
  <c r="AF228" i="92"/>
  <c r="AF226" i="92"/>
  <c r="AF224" i="92"/>
  <c r="AF222" i="92"/>
  <c r="AF220" i="92"/>
  <c r="AF218" i="92"/>
  <c r="AF216" i="92"/>
  <c r="AF214" i="92"/>
  <c r="AF212" i="92"/>
  <c r="AF210" i="92"/>
  <c r="AF208" i="92"/>
  <c r="AF206" i="92"/>
  <c r="AF204" i="92"/>
  <c r="AF202" i="92"/>
  <c r="AF200" i="92"/>
  <c r="AF198" i="92"/>
  <c r="AF196" i="92"/>
  <c r="AF194" i="92"/>
  <c r="AF192" i="92"/>
  <c r="AF190" i="92"/>
  <c r="AF188" i="92"/>
  <c r="AF186" i="92"/>
  <c r="AF184" i="92"/>
  <c r="AF182" i="92"/>
  <c r="AF180" i="92"/>
  <c r="AF178" i="92"/>
  <c r="AF176" i="92"/>
  <c r="AF174" i="92"/>
  <c r="AF172" i="92"/>
  <c r="AF170" i="92"/>
  <c r="AF168" i="92"/>
  <c r="AF166" i="92"/>
  <c r="AF164" i="92"/>
  <c r="AF162" i="92"/>
  <c r="AF160" i="92"/>
  <c r="AF158" i="92"/>
  <c r="AF156" i="92"/>
  <c r="AF154" i="92"/>
  <c r="AF152" i="92"/>
  <c r="AF150" i="92"/>
  <c r="AF148" i="92"/>
  <c r="AF146" i="92"/>
  <c r="AF144" i="92"/>
  <c r="AF142" i="92"/>
  <c r="AF140" i="92"/>
  <c r="AF138" i="92"/>
  <c r="AF136" i="92"/>
  <c r="AF134" i="92"/>
  <c r="AF132" i="92"/>
  <c r="AF130" i="92"/>
  <c r="AF128" i="92"/>
  <c r="AF126" i="92"/>
  <c r="AF124" i="92"/>
  <c r="AF122" i="92"/>
  <c r="AF120" i="92"/>
  <c r="AF118" i="92"/>
  <c r="AF116" i="92"/>
  <c r="AF114" i="92"/>
  <c r="AF112" i="92"/>
  <c r="AF110" i="92"/>
  <c r="AF108" i="92"/>
  <c r="AF106" i="92"/>
  <c r="AF104" i="92"/>
  <c r="AF102" i="92"/>
  <c r="M475" i="63"/>
  <c r="E475" i="63"/>
  <c r="A475" i="63"/>
  <c r="M474" i="63"/>
  <c r="E474" i="63"/>
  <c r="A474" i="63"/>
  <c r="G40" i="48" l="1"/>
  <c r="J492" i="61"/>
  <c r="D492" i="61"/>
  <c r="A492" i="61"/>
  <c r="AM71" i="80"/>
  <c r="AL71" i="80"/>
  <c r="AK71" i="80"/>
  <c r="AJ71" i="80"/>
  <c r="AI71" i="80"/>
  <c r="AM68" i="80"/>
  <c r="AL68" i="80"/>
  <c r="AK68" i="80"/>
  <c r="AJ68" i="80"/>
  <c r="AM64" i="80"/>
  <c r="AL64" i="80"/>
  <c r="AK64" i="80"/>
  <c r="AJ64" i="80"/>
  <c r="AM63" i="80"/>
  <c r="AL63" i="80"/>
  <c r="AK63" i="80"/>
  <c r="AJ63" i="80"/>
  <c r="AI63" i="80"/>
  <c r="AM59" i="80"/>
  <c r="AL59" i="80"/>
  <c r="AK59" i="80"/>
  <c r="AJ59" i="80"/>
  <c r="AI59" i="80"/>
  <c r="AM57" i="80"/>
  <c r="AL57" i="80"/>
  <c r="AK57" i="80"/>
  <c r="AJ57" i="80"/>
  <c r="AI57" i="80"/>
  <c r="H342" i="74" l="1"/>
  <c r="H341" i="74"/>
  <c r="H340" i="74"/>
  <c r="J10" i="29" l="1"/>
  <c r="H367" i="74" l="1"/>
  <c r="A391" i="64" l="1"/>
  <c r="A390" i="64"/>
  <c r="A389" i="64"/>
  <c r="A388" i="64"/>
  <c r="A387" i="64"/>
  <c r="A386" i="64"/>
  <c r="A385" i="64"/>
  <c r="A384" i="64"/>
  <c r="A383" i="64"/>
  <c r="A382" i="64"/>
  <c r="M473" i="63" l="1"/>
  <c r="E473" i="63"/>
  <c r="A473" i="63"/>
  <c r="M472" i="63"/>
  <c r="E472" i="63"/>
  <c r="A472" i="63"/>
  <c r="K5" i="61" l="1"/>
  <c r="L5" i="61" s="1"/>
  <c r="M5" i="61" s="1"/>
  <c r="N5" i="61" s="1"/>
  <c r="O5" i="61" s="1"/>
  <c r="P5" i="61" s="1"/>
  <c r="Q5" i="61" s="1"/>
  <c r="R5" i="61" s="1"/>
  <c r="S5" i="61" s="1"/>
  <c r="T5" i="61" s="1"/>
  <c r="U5" i="61" s="1"/>
  <c r="V5" i="61" s="1"/>
  <c r="W5" i="61" s="1"/>
  <c r="X5" i="61" s="1"/>
  <c r="Y5" i="61" s="1"/>
  <c r="Z5" i="61" s="1"/>
  <c r="AA5" i="61" s="1"/>
  <c r="AB5" i="61" s="1"/>
  <c r="AC5" i="61" s="1"/>
  <c r="AD5" i="61" s="1"/>
  <c r="AE5" i="61" s="1"/>
  <c r="AF5" i="61" s="1"/>
  <c r="AG5" i="61" s="1"/>
  <c r="AH5" i="61" s="1"/>
  <c r="AI5" i="61" s="1"/>
  <c r="AJ5" i="61" s="1"/>
  <c r="AK5" i="61" s="1"/>
  <c r="AL5" i="61" s="1"/>
  <c r="AM5" i="61" s="1"/>
  <c r="AN5" i="61" s="1"/>
  <c r="AO5" i="61" s="1"/>
  <c r="AP5" i="61" s="1"/>
  <c r="AQ5" i="61" s="1"/>
  <c r="AR5" i="61" s="1"/>
  <c r="AS5" i="61" s="1"/>
  <c r="AT5" i="61" s="1"/>
  <c r="AU5" i="61" s="1"/>
  <c r="AV5" i="61" s="1"/>
  <c r="AW5" i="61" s="1"/>
  <c r="AX5" i="61" s="1"/>
  <c r="AY5" i="61" s="1"/>
  <c r="AZ5" i="61" s="1"/>
  <c r="BA5" i="61" s="1"/>
  <c r="BB5" i="61" s="1"/>
  <c r="BC5" i="61" s="1"/>
  <c r="BD5" i="61" s="1"/>
  <c r="BE5" i="61" s="1"/>
  <c r="BF5" i="61" s="1"/>
  <c r="BG5" i="61" s="1"/>
  <c r="BH5" i="61" s="1"/>
  <c r="BI5" i="61" s="1"/>
  <c r="BJ5" i="61" s="1"/>
  <c r="BK5" i="61" s="1"/>
  <c r="BL5" i="61" s="1"/>
  <c r="BM5" i="61" s="1"/>
  <c r="BN5" i="61" s="1"/>
  <c r="BO5" i="61" s="1"/>
  <c r="BP5" i="61" s="1"/>
  <c r="BQ5" i="61" s="1"/>
  <c r="BR5" i="61" s="1"/>
  <c r="BS5" i="61" s="1"/>
  <c r="BT5" i="61" s="1"/>
  <c r="BU5" i="61" s="1"/>
  <c r="BV5" i="61" s="1"/>
  <c r="BW5" i="61" s="1"/>
  <c r="BX5" i="61" s="1"/>
  <c r="BY5" i="61" s="1"/>
  <c r="BZ5" i="61" s="1"/>
  <c r="CA5" i="61" s="1"/>
  <c r="CB5" i="61" s="1"/>
  <c r="CC5" i="61" s="1"/>
  <c r="CD5" i="61" s="1"/>
  <c r="CE5" i="61" s="1"/>
  <c r="CF5" i="61" s="1"/>
  <c r="CG5" i="61" s="1"/>
  <c r="CH5" i="61" s="1"/>
  <c r="CI5" i="61" s="1"/>
  <c r="CJ5" i="61" s="1"/>
  <c r="CK5" i="61" s="1"/>
  <c r="CL5" i="61" s="1"/>
  <c r="CM5" i="61" s="1"/>
  <c r="CN5" i="61" s="1"/>
  <c r="CO5" i="61" s="1"/>
  <c r="CP5" i="61" s="1"/>
  <c r="CQ5" i="61" s="1"/>
  <c r="CR5" i="61" s="1"/>
  <c r="CS5" i="61" s="1"/>
  <c r="CT5" i="61" s="1"/>
  <c r="CU5" i="61" s="1"/>
  <c r="CV5" i="61" s="1"/>
  <c r="CW5" i="61" s="1"/>
  <c r="CX5" i="61" s="1"/>
  <c r="CY5" i="61" s="1"/>
  <c r="CZ5" i="61" s="1"/>
  <c r="DA5" i="61" s="1"/>
  <c r="DB5" i="61" s="1"/>
  <c r="DC5" i="61" s="1"/>
  <c r="DD5" i="61" s="1"/>
  <c r="DE5" i="61" s="1"/>
  <c r="DF5" i="61" s="1"/>
  <c r="DG5" i="61" s="1"/>
  <c r="DH5" i="61" s="1"/>
  <c r="DI5" i="61" s="1"/>
  <c r="DJ5" i="61" s="1"/>
  <c r="DK5" i="61" s="1"/>
  <c r="DL5" i="61" s="1"/>
  <c r="DM5" i="61" s="1"/>
  <c r="DN5" i="61" s="1"/>
  <c r="DO5" i="61" s="1"/>
  <c r="DP5" i="61" s="1"/>
  <c r="DQ5" i="61" s="1"/>
  <c r="DR5" i="61" s="1"/>
  <c r="DS5" i="61" s="1"/>
  <c r="DT5" i="61" s="1"/>
  <c r="DU5" i="61" s="1"/>
  <c r="DV5" i="61" s="1"/>
  <c r="DW5" i="61" s="1"/>
  <c r="DX5" i="61" s="1"/>
  <c r="DY5" i="61" s="1"/>
  <c r="DZ5" i="61" s="1"/>
  <c r="EA5" i="61" s="1"/>
  <c r="EB5" i="61" s="1"/>
  <c r="EC5" i="61" s="1"/>
  <c r="ED5" i="61" s="1"/>
  <c r="EE5" i="61" s="1"/>
  <c r="EF5" i="61" s="1"/>
  <c r="EG5" i="61" s="1"/>
  <c r="EH5" i="61" s="1"/>
  <c r="EI5" i="61" s="1"/>
  <c r="EJ5" i="61" s="1"/>
  <c r="EK5" i="61" s="1"/>
  <c r="EL5" i="61" s="1"/>
  <c r="EM5" i="61" s="1"/>
  <c r="EN5" i="61" s="1"/>
  <c r="EO5" i="61" s="1"/>
  <c r="EP5" i="61" s="1"/>
  <c r="EQ5" i="61" s="1"/>
  <c r="ER5" i="61" s="1"/>
  <c r="ES5" i="61" s="1"/>
  <c r="ET5" i="61" s="1"/>
  <c r="EU5" i="61" s="1"/>
  <c r="EV5" i="61" s="1"/>
  <c r="EW5" i="61" s="1"/>
  <c r="EX5" i="61" s="1"/>
  <c r="EY5" i="61" s="1"/>
  <c r="EZ5" i="61" s="1"/>
  <c r="FA5" i="61" s="1"/>
  <c r="FB5" i="61" s="1"/>
  <c r="FC5" i="61" s="1"/>
  <c r="FD5" i="61" s="1"/>
  <c r="FE5" i="61" s="1"/>
  <c r="FF5" i="61" s="1"/>
  <c r="FG5" i="61" s="1"/>
  <c r="FH5" i="61" s="1"/>
  <c r="FI5" i="61" s="1"/>
  <c r="FJ5" i="61" s="1"/>
  <c r="FK5" i="61" s="1"/>
  <c r="FL5" i="61" s="1"/>
  <c r="FM5" i="61" s="1"/>
  <c r="FN5" i="61" s="1"/>
  <c r="FO5" i="61" s="1"/>
  <c r="FP5" i="61" s="1"/>
  <c r="FQ5" i="61" s="1"/>
  <c r="FR5" i="61" s="1"/>
  <c r="FS5" i="61" s="1"/>
  <c r="FT5" i="61" s="1"/>
  <c r="FU5" i="61" s="1"/>
  <c r="FV5" i="61" s="1"/>
  <c r="FW5" i="61" s="1"/>
  <c r="FX5" i="61" s="1"/>
  <c r="FY5" i="61" s="1"/>
  <c r="FZ5" i="61" s="1"/>
  <c r="GA5" i="61" s="1"/>
  <c r="GB5" i="61" s="1"/>
  <c r="GC5" i="61" s="1"/>
  <c r="GD5" i="61" s="1"/>
  <c r="GE5" i="61" s="1"/>
  <c r="GF5" i="61" s="1"/>
  <c r="GG5" i="61" s="1"/>
  <c r="GH5" i="61" s="1"/>
  <c r="GI5" i="61" s="1"/>
  <c r="GJ5" i="61" s="1"/>
  <c r="GK5" i="61" s="1"/>
  <c r="GL5" i="61" s="1"/>
  <c r="GM5" i="61" s="1"/>
  <c r="GN5" i="61" s="1"/>
  <c r="GO5" i="61" s="1"/>
  <c r="GP5" i="61" s="1"/>
  <c r="GQ5" i="61" s="1"/>
  <c r="GR5" i="61" s="1"/>
  <c r="GS5" i="61" s="1"/>
  <c r="GT5" i="61" s="1"/>
  <c r="GU5" i="61" s="1"/>
  <c r="GV5" i="61" s="1"/>
  <c r="GW5" i="61" s="1"/>
  <c r="GX5" i="61" s="1"/>
  <c r="GY5" i="61" s="1"/>
  <c r="GZ5" i="61" s="1"/>
  <c r="HA5" i="61" s="1"/>
  <c r="HB5" i="61" s="1"/>
  <c r="HC5" i="61" s="1"/>
  <c r="HD5" i="61" s="1"/>
  <c r="HE5" i="61" s="1"/>
  <c r="HF5" i="61" s="1"/>
  <c r="HG5" i="61" s="1"/>
  <c r="HH5" i="61" s="1"/>
  <c r="HI5" i="61" s="1"/>
  <c r="HJ5" i="61" s="1"/>
  <c r="HK5" i="61" s="1"/>
  <c r="HL5" i="61" s="1"/>
  <c r="HM5" i="61" s="1"/>
  <c r="HN5" i="61" s="1"/>
  <c r="HO5" i="61" s="1"/>
  <c r="HP5" i="61" s="1"/>
  <c r="HQ5" i="61" s="1"/>
  <c r="HR5" i="61" s="1"/>
  <c r="HS5" i="61" s="1"/>
  <c r="HT5" i="61" s="1"/>
  <c r="HU5" i="61" s="1"/>
  <c r="HV5" i="61" s="1"/>
  <c r="HW5" i="61" s="1"/>
  <c r="HX5" i="61" s="1"/>
  <c r="HY5" i="61" s="1"/>
  <c r="HZ5" i="61" s="1"/>
  <c r="IA5" i="61" s="1"/>
  <c r="IB5" i="61" s="1"/>
  <c r="IC5" i="61" s="1"/>
  <c r="ID5" i="61" s="1"/>
  <c r="IE5" i="61" s="1"/>
  <c r="IF5" i="61" s="1"/>
  <c r="IG5" i="61" s="1"/>
  <c r="IH5" i="61" s="1"/>
  <c r="II5" i="61" s="1"/>
  <c r="IJ5" i="61" s="1"/>
  <c r="IK5" i="61" s="1"/>
  <c r="IL5" i="61" s="1"/>
  <c r="IM5" i="61" s="1"/>
  <c r="IN5" i="61" s="1"/>
  <c r="IO5" i="61" s="1"/>
  <c r="IP5" i="61" s="1"/>
  <c r="IQ5" i="61" s="1"/>
  <c r="IR5" i="61" s="1"/>
  <c r="IS5" i="61" s="1"/>
  <c r="IT5" i="61" s="1"/>
  <c r="IU5" i="61" s="1"/>
  <c r="IV5" i="61" s="1"/>
  <c r="IW5" i="61" s="1"/>
  <c r="IX5" i="61" s="1"/>
  <c r="IY5" i="61" s="1"/>
  <c r="IZ5" i="61" s="1"/>
  <c r="JA5" i="61" s="1"/>
  <c r="JB5" i="61" s="1"/>
  <c r="JC5" i="61" s="1"/>
  <c r="JD5" i="61" s="1"/>
  <c r="JE5" i="61" s="1"/>
  <c r="JF5" i="61" s="1"/>
  <c r="JG5" i="61" s="1"/>
  <c r="JH5" i="61" s="1"/>
  <c r="JI5" i="61" s="1"/>
  <c r="JJ5" i="61" s="1"/>
  <c r="JK5" i="61" s="1"/>
  <c r="JL5" i="61" s="1"/>
  <c r="JM5" i="61" s="1"/>
  <c r="JN5" i="61" s="1"/>
  <c r="JO5" i="61" s="1"/>
  <c r="JP5" i="61" s="1"/>
  <c r="JQ5" i="61" s="1"/>
  <c r="JR5" i="61" s="1"/>
  <c r="JS5" i="61" s="1"/>
  <c r="JT5" i="61" s="1"/>
  <c r="JU5" i="61" s="1"/>
  <c r="JV5" i="61" s="1"/>
  <c r="JW5" i="61" s="1"/>
  <c r="JX5" i="61" s="1"/>
  <c r="JY5" i="61" s="1"/>
  <c r="JZ5" i="61" s="1"/>
  <c r="KA5" i="61" s="1"/>
  <c r="KB5" i="61" s="1"/>
  <c r="KC5" i="61" s="1"/>
  <c r="KD5" i="61" s="1"/>
  <c r="KE5" i="61" s="1"/>
  <c r="KF5" i="61" s="1"/>
  <c r="KG5" i="61" s="1"/>
  <c r="KH5" i="61" s="1"/>
  <c r="KI5" i="61" s="1"/>
  <c r="KJ5" i="61" s="1"/>
  <c r="KK5" i="61" s="1"/>
  <c r="KL5" i="61" s="1"/>
  <c r="KM5" i="61" s="1"/>
  <c r="KN5" i="61" s="1"/>
  <c r="KO5" i="61" s="1"/>
  <c r="KP5" i="61" s="1"/>
  <c r="KQ5" i="61" s="1"/>
  <c r="KR5" i="61" s="1"/>
  <c r="KS5" i="61" s="1"/>
  <c r="KT5" i="61" s="1"/>
  <c r="KU5" i="61" s="1"/>
  <c r="KV5" i="61" s="1"/>
  <c r="KW5" i="61" s="1"/>
  <c r="KX5" i="61" s="1"/>
  <c r="KY5" i="61" s="1"/>
  <c r="KZ5" i="61" s="1"/>
  <c r="LA5" i="61" s="1"/>
  <c r="LB5" i="61" s="1"/>
  <c r="LC5" i="61" s="1"/>
  <c r="LD5" i="61" s="1"/>
  <c r="LE5" i="61" s="1"/>
  <c r="LF5" i="61" s="1"/>
  <c r="LG5" i="61" s="1"/>
  <c r="LH5" i="61" s="1"/>
  <c r="LI5" i="61" s="1"/>
  <c r="LJ5" i="61" s="1"/>
  <c r="LK5" i="61" s="1"/>
  <c r="LL5" i="61" s="1"/>
  <c r="LM5" i="61" s="1"/>
  <c r="LN5" i="61" s="1"/>
  <c r="LO5" i="61" s="1"/>
  <c r="LP5" i="61" s="1"/>
  <c r="LQ5" i="61" s="1"/>
  <c r="LR5" i="61" s="1"/>
  <c r="LS5" i="61" s="1"/>
  <c r="LT5" i="61" s="1"/>
  <c r="LU5" i="61" s="1"/>
  <c r="LV5" i="61" s="1"/>
  <c r="LW5" i="61" s="1"/>
  <c r="LX5" i="61" s="1"/>
  <c r="LY5" i="61" s="1"/>
  <c r="LZ5" i="61" s="1"/>
  <c r="MA5" i="61" s="1"/>
  <c r="MB5" i="61" s="1"/>
  <c r="MC5" i="61" s="1"/>
  <c r="MD5" i="61" s="1"/>
  <c r="ME5" i="61" s="1"/>
  <c r="MF5" i="61" s="1"/>
  <c r="MG5" i="61" s="1"/>
  <c r="MH5" i="61" s="1"/>
  <c r="MI5" i="61" s="1"/>
  <c r="MJ5" i="61" s="1"/>
  <c r="MK5" i="61" s="1"/>
  <c r="ML5" i="61" s="1"/>
  <c r="MM5" i="61" s="1"/>
  <c r="MN5" i="61" s="1"/>
  <c r="MO5" i="61" s="1"/>
  <c r="MP5" i="61" s="1"/>
  <c r="MQ5" i="61" s="1"/>
  <c r="MR5" i="61" s="1"/>
  <c r="MS5" i="61" s="1"/>
  <c r="MT5" i="61" s="1"/>
  <c r="MU5" i="61" s="1"/>
  <c r="MV5" i="61" s="1"/>
  <c r="MW5" i="61" s="1"/>
  <c r="MX5" i="61" s="1"/>
  <c r="MY5" i="61" s="1"/>
  <c r="MZ5" i="61" s="1"/>
  <c r="NA5" i="61" s="1"/>
  <c r="NB5" i="61" s="1"/>
  <c r="NC5" i="61" s="1"/>
  <c r="ND5" i="61" s="1"/>
  <c r="NE5" i="61" s="1"/>
  <c r="NF5" i="61" s="1"/>
  <c r="NG5" i="61" s="1"/>
  <c r="NH5" i="61" s="1"/>
  <c r="NI5" i="61" s="1"/>
  <c r="NJ5" i="61" s="1"/>
  <c r="NK5" i="61" s="1"/>
  <c r="NL5" i="61" s="1"/>
  <c r="NM5" i="61" s="1"/>
  <c r="NN5" i="61" s="1"/>
  <c r="NO5" i="61" s="1"/>
  <c r="NP5" i="61" s="1"/>
  <c r="NQ5" i="61" s="1"/>
  <c r="NR5" i="61" s="1"/>
  <c r="NS5" i="61" s="1"/>
  <c r="NT5" i="61" s="1"/>
  <c r="NU5" i="61" s="1"/>
  <c r="NV5" i="61" s="1"/>
  <c r="NW5" i="61" s="1"/>
  <c r="NX5" i="61" s="1"/>
  <c r="NY5" i="61" s="1"/>
  <c r="NZ5" i="61" s="1"/>
  <c r="OA5" i="61" s="1"/>
  <c r="OB5" i="61" s="1"/>
  <c r="OC5" i="61" s="1"/>
  <c r="OD5" i="61" s="1"/>
  <c r="OE5" i="61" s="1"/>
  <c r="OF5" i="61" s="1"/>
  <c r="OG5" i="61" s="1"/>
  <c r="OH5" i="61" s="1"/>
  <c r="OI5" i="61" s="1"/>
  <c r="OJ5" i="61" s="1"/>
  <c r="OK5" i="61" s="1"/>
  <c r="OL5" i="61" s="1"/>
  <c r="OM5" i="61" s="1"/>
  <c r="ON5" i="61" s="1"/>
  <c r="OO5" i="61" s="1"/>
  <c r="OP5" i="61" s="1"/>
  <c r="OQ5" i="61" s="1"/>
  <c r="OR5" i="61" s="1"/>
  <c r="OS5" i="61" s="1"/>
  <c r="OT5" i="61" s="1"/>
  <c r="OU5" i="61" s="1"/>
  <c r="OV5" i="61" s="1"/>
  <c r="OW5" i="61" s="1"/>
  <c r="OX5" i="61" s="1"/>
  <c r="OY5" i="61" s="1"/>
  <c r="OZ5" i="61" s="1"/>
  <c r="PA5" i="61" s="1"/>
  <c r="PB5" i="61" s="1"/>
  <c r="PC5" i="61" s="1"/>
  <c r="PD5" i="61" s="1"/>
  <c r="PE5" i="61" s="1"/>
  <c r="PF5" i="61" s="1"/>
  <c r="PG5" i="61" s="1"/>
  <c r="PH5" i="61" s="1"/>
  <c r="PI5" i="61" s="1"/>
  <c r="PJ5" i="61" s="1"/>
  <c r="PK5" i="61" s="1"/>
  <c r="PL5" i="61" s="1"/>
  <c r="PM5" i="61" s="1"/>
  <c r="PN5" i="61" s="1"/>
  <c r="PO5" i="61" s="1"/>
  <c r="PP5" i="61" s="1"/>
  <c r="PQ5" i="61" s="1"/>
  <c r="PR5" i="61" s="1"/>
  <c r="PS5" i="61" s="1"/>
  <c r="PT5" i="61" s="1"/>
  <c r="PU5" i="61" s="1"/>
  <c r="PV5" i="61" s="1"/>
  <c r="PW5" i="61" s="1"/>
  <c r="PX5" i="61" s="1"/>
  <c r="PY5" i="61" s="1"/>
  <c r="PZ5" i="61" s="1"/>
  <c r="QA5" i="61" s="1"/>
  <c r="QB5" i="61" s="1"/>
  <c r="QC5" i="61" s="1"/>
  <c r="QD5" i="61" s="1"/>
  <c r="QE5" i="61" s="1"/>
  <c r="QF5" i="61" s="1"/>
  <c r="QG5" i="61" s="1"/>
  <c r="QH5" i="61" s="1"/>
  <c r="QI5" i="61" s="1"/>
  <c r="QJ5" i="61" s="1"/>
  <c r="QK5" i="61" s="1"/>
  <c r="QL5" i="61" s="1"/>
  <c r="QM5" i="61" s="1"/>
  <c r="QN5" i="61" s="1"/>
  <c r="QO5" i="61" s="1"/>
  <c r="QP5" i="61" s="1"/>
  <c r="QQ5" i="61" s="1"/>
  <c r="QR5" i="61" s="1"/>
  <c r="QS5" i="61" s="1"/>
  <c r="QT5" i="61" s="1"/>
  <c r="QU5" i="61" s="1"/>
  <c r="QV5" i="61" s="1"/>
  <c r="QW5" i="61" s="1"/>
  <c r="QX5" i="61" s="1"/>
  <c r="QY5" i="61" s="1"/>
  <c r="QZ5" i="61" s="1"/>
  <c r="RA5" i="61" s="1"/>
  <c r="RB5" i="61" s="1"/>
  <c r="RC5" i="61" s="1"/>
  <c r="RD5" i="61" s="1"/>
  <c r="RE5" i="61" s="1"/>
  <c r="RF5" i="61" s="1"/>
  <c r="RG5" i="61" s="1"/>
  <c r="RH5" i="61" s="1"/>
  <c r="RI5" i="61" s="1"/>
  <c r="RJ5" i="61" s="1"/>
  <c r="RK5" i="61" s="1"/>
  <c r="RL5" i="61" s="1"/>
  <c r="RM5" i="61" s="1"/>
  <c r="RN5" i="61" s="1"/>
  <c r="RO5" i="61" s="1"/>
  <c r="RP5" i="61" s="1"/>
  <c r="RQ5" i="61" s="1"/>
  <c r="RR5" i="61" s="1"/>
  <c r="RS5" i="61" s="1"/>
  <c r="RT5" i="61" s="1"/>
  <c r="RU5" i="61" s="1"/>
  <c r="RV5" i="61" s="1"/>
  <c r="RW5" i="61" s="1"/>
  <c r="RX5" i="61" s="1"/>
  <c r="RY5" i="61" s="1"/>
  <c r="RZ5" i="61" s="1"/>
  <c r="SA5" i="61" s="1"/>
  <c r="SB5" i="61" s="1"/>
  <c r="SC5" i="61" s="1"/>
  <c r="SD5" i="61" s="1"/>
  <c r="SE5" i="61" s="1"/>
  <c r="SF5" i="61" s="1"/>
  <c r="SG5" i="61" s="1"/>
  <c r="SH5" i="61" s="1"/>
  <c r="SI5" i="61" s="1"/>
  <c r="SJ5" i="61" s="1"/>
  <c r="SK5" i="61" s="1"/>
  <c r="SL5" i="61" s="1"/>
  <c r="SM5" i="61" s="1"/>
  <c r="SN5" i="61" s="1"/>
  <c r="SO5" i="61" s="1"/>
  <c r="SP5" i="61" s="1"/>
  <c r="SQ5" i="61" s="1"/>
  <c r="SR5" i="61" s="1"/>
  <c r="SS5" i="61" s="1"/>
  <c r="ST5" i="61" s="1"/>
  <c r="SU5" i="61" s="1"/>
  <c r="SV5" i="61" s="1"/>
  <c r="SW5" i="61" s="1"/>
  <c r="SX5" i="61" s="1"/>
  <c r="SY5" i="61" s="1"/>
  <c r="SZ5" i="61" s="1"/>
  <c r="TA5" i="61" s="1"/>
  <c r="TB5" i="61" s="1"/>
  <c r="TC5" i="61" s="1"/>
  <c r="TD5" i="61" s="1"/>
  <c r="TE5" i="61" s="1"/>
  <c r="TF5" i="61" s="1"/>
  <c r="TG5" i="61" s="1"/>
  <c r="TH5" i="61" s="1"/>
  <c r="TI5" i="61" s="1"/>
  <c r="TJ5" i="61" s="1"/>
  <c r="TK5" i="61" s="1"/>
  <c r="TL5" i="61" s="1"/>
  <c r="TM5" i="61" s="1"/>
  <c r="TN5" i="61" s="1"/>
  <c r="TO5" i="61" s="1"/>
  <c r="TP5" i="61" s="1"/>
  <c r="TQ5" i="61" s="1"/>
  <c r="TR5" i="61" s="1"/>
  <c r="TS5" i="61" s="1"/>
  <c r="TT5" i="61" s="1"/>
  <c r="TU5" i="61" s="1"/>
  <c r="TV5" i="61" s="1"/>
  <c r="TW5" i="61" s="1"/>
  <c r="TX5" i="61" s="1"/>
  <c r="TY5" i="61" s="1"/>
  <c r="TZ5" i="61" s="1"/>
  <c r="UA5" i="61" s="1"/>
  <c r="UB5" i="61" s="1"/>
  <c r="UC5" i="61" s="1"/>
  <c r="UD5" i="61" s="1"/>
  <c r="UE5" i="61" s="1"/>
  <c r="UF5" i="61" s="1"/>
  <c r="UG5" i="61" s="1"/>
  <c r="UH5" i="61" s="1"/>
  <c r="UI5" i="61" s="1"/>
  <c r="UJ5" i="61" s="1"/>
  <c r="UK5" i="61" s="1"/>
  <c r="UL5" i="61" s="1"/>
  <c r="UM5" i="61" s="1"/>
  <c r="UN5" i="61" s="1"/>
  <c r="UO5" i="61" s="1"/>
  <c r="UP5" i="61" s="1"/>
  <c r="UQ5" i="61" s="1"/>
  <c r="UR5" i="61" s="1"/>
  <c r="US5" i="61" s="1"/>
  <c r="UT5" i="61" s="1"/>
  <c r="UU5" i="61" s="1"/>
  <c r="UV5" i="61" s="1"/>
  <c r="UW5" i="61" s="1"/>
  <c r="UX5" i="61" s="1"/>
  <c r="UY5" i="61" s="1"/>
  <c r="UZ5" i="61" s="1"/>
  <c r="VA5" i="61" s="1"/>
  <c r="VB5" i="61" s="1"/>
  <c r="VC5" i="61" s="1"/>
  <c r="VD5" i="61" s="1"/>
  <c r="VE5" i="61" s="1"/>
  <c r="VF5" i="61" s="1"/>
  <c r="VG5" i="61" s="1"/>
  <c r="VH5" i="61" s="1"/>
  <c r="VI5" i="61" s="1"/>
  <c r="VJ5" i="61" s="1"/>
  <c r="VK5" i="61" s="1"/>
  <c r="VL5" i="61" s="1"/>
  <c r="VM5" i="61" s="1"/>
  <c r="VN5" i="61" s="1"/>
  <c r="VO5" i="61" s="1"/>
  <c r="VP5" i="61" s="1"/>
  <c r="VQ5" i="61" s="1"/>
  <c r="VR5" i="61" s="1"/>
  <c r="VS5" i="61" s="1"/>
  <c r="VT5" i="61" s="1"/>
  <c r="VU5" i="61" s="1"/>
  <c r="VV5" i="61" s="1"/>
  <c r="VW5" i="61" s="1"/>
  <c r="VX5" i="61" s="1"/>
  <c r="VY5" i="61" s="1"/>
  <c r="VZ5" i="61" s="1"/>
  <c r="WA5" i="61" s="1"/>
  <c r="WB5" i="61" s="1"/>
  <c r="WC5" i="61" s="1"/>
  <c r="WD5" i="61" s="1"/>
  <c r="WE5" i="61" s="1"/>
  <c r="WF5" i="61" s="1"/>
  <c r="WG5" i="61" s="1"/>
  <c r="WH5" i="61" s="1"/>
  <c r="WI5" i="61" s="1"/>
  <c r="WJ5" i="61" s="1"/>
  <c r="WK5" i="61" s="1"/>
  <c r="WL5" i="61" s="1"/>
  <c r="WM5" i="61" s="1"/>
  <c r="WN5" i="61" s="1"/>
  <c r="WO5" i="61" s="1"/>
  <c r="WP5" i="61" s="1"/>
  <c r="WQ5" i="61" s="1"/>
  <c r="WR5" i="61" s="1"/>
  <c r="WS5" i="61" s="1"/>
  <c r="WT5" i="61" s="1"/>
  <c r="WU5" i="61" s="1"/>
  <c r="WV5" i="61" s="1"/>
  <c r="WW5" i="61" s="1"/>
  <c r="WX5" i="61" s="1"/>
  <c r="WY5" i="61" s="1"/>
  <c r="WZ5" i="61" s="1"/>
  <c r="XA5" i="61" s="1"/>
  <c r="XB5" i="61" s="1"/>
  <c r="XC5" i="61" s="1"/>
  <c r="XD5" i="61" s="1"/>
  <c r="XE5" i="61" s="1"/>
  <c r="XF5" i="61" s="1"/>
  <c r="XG5" i="61" s="1"/>
  <c r="XH5" i="61" s="1"/>
  <c r="XI5" i="61" s="1"/>
  <c r="XJ5" i="61" s="1"/>
  <c r="XK5" i="61" s="1"/>
  <c r="XL5" i="61" s="1"/>
  <c r="XM5" i="61" s="1"/>
  <c r="XN5" i="61" s="1"/>
  <c r="XO5" i="61" s="1"/>
  <c r="XP5" i="61" s="1"/>
  <c r="XQ5" i="61" s="1"/>
  <c r="XR5" i="61" s="1"/>
  <c r="XS5" i="61" s="1"/>
  <c r="XT5" i="61" s="1"/>
  <c r="XU5" i="61" s="1"/>
  <c r="XV5" i="61" s="1"/>
  <c r="XW5" i="61" s="1"/>
  <c r="XX5" i="61" s="1"/>
  <c r="XY5" i="61" s="1"/>
  <c r="XZ5" i="61" s="1"/>
  <c r="YA5" i="61" s="1"/>
  <c r="YB5" i="61" s="1"/>
  <c r="YC5" i="61" s="1"/>
  <c r="YD5" i="61" s="1"/>
  <c r="YE5" i="61" s="1"/>
  <c r="YF5" i="61" s="1"/>
  <c r="YG5" i="61" s="1"/>
  <c r="YH5" i="61" s="1"/>
  <c r="YI5" i="61" s="1"/>
  <c r="YJ5" i="61" s="1"/>
  <c r="YK5" i="61" s="1"/>
  <c r="YL5" i="61" s="1"/>
  <c r="YM5" i="61" s="1"/>
  <c r="YN5" i="61" s="1"/>
  <c r="YO5" i="61" s="1"/>
  <c r="YP5" i="61" s="1"/>
  <c r="YQ5" i="61" s="1"/>
  <c r="YR5" i="61" s="1"/>
  <c r="YS5" i="61" s="1"/>
  <c r="YT5" i="61" s="1"/>
  <c r="YU5" i="61" s="1"/>
  <c r="YV5" i="61" s="1"/>
  <c r="YW5" i="61" s="1"/>
  <c r="YX5" i="61" s="1"/>
  <c r="YY5" i="61" s="1"/>
  <c r="YZ5" i="61" s="1"/>
  <c r="ZA5" i="61" s="1"/>
  <c r="ZB5" i="61" s="1"/>
  <c r="ZC5" i="61" s="1"/>
  <c r="ZD5" i="61" s="1"/>
  <c r="ZE5" i="61" s="1"/>
  <c r="ZF5" i="61" s="1"/>
  <c r="ZG5" i="61" s="1"/>
  <c r="ZH5" i="61" s="1"/>
  <c r="ZI5" i="61" s="1"/>
  <c r="ZJ5" i="61" s="1"/>
  <c r="ZK5" i="61" s="1"/>
  <c r="ZL5" i="61" s="1"/>
  <c r="ZM5" i="61" s="1"/>
  <c r="ZN5" i="61" s="1"/>
  <c r="ZO5" i="61" s="1"/>
  <c r="ZP5" i="61" s="1"/>
  <c r="ZQ5" i="61" s="1"/>
  <c r="ZR5" i="61" s="1"/>
  <c r="ZS5" i="61" s="1"/>
  <c r="ZT5" i="61" s="1"/>
  <c r="ZU5" i="61" s="1"/>
  <c r="ZV5" i="61" s="1"/>
  <c r="ZW5" i="61" s="1"/>
  <c r="ZX5" i="61" s="1"/>
  <c r="ZY5" i="61" s="1"/>
  <c r="ZZ5" i="61" s="1"/>
  <c r="AAA5" i="61" s="1"/>
  <c r="AAB5" i="61" s="1"/>
  <c r="AAC5" i="61" s="1"/>
  <c r="AAD5" i="61" s="1"/>
  <c r="AAE5" i="61" s="1"/>
  <c r="AAF5" i="61" s="1"/>
  <c r="AAG5" i="61" s="1"/>
  <c r="AAH5" i="61" s="1"/>
  <c r="AAI5" i="61" s="1"/>
  <c r="AAJ5" i="61" s="1"/>
  <c r="AAK5" i="61" s="1"/>
  <c r="AAL5" i="61" s="1"/>
  <c r="AAM5" i="61" s="1"/>
  <c r="AAN5" i="61" s="1"/>
  <c r="AAO5" i="61" s="1"/>
  <c r="AAP5" i="61" s="1"/>
  <c r="AAQ5" i="61" s="1"/>
  <c r="AAR5" i="61" s="1"/>
  <c r="AAS5" i="61" s="1"/>
  <c r="AAT5" i="61" s="1"/>
  <c r="AAU5" i="61" s="1"/>
  <c r="AAV5" i="61" s="1"/>
  <c r="AAW5" i="61" s="1"/>
  <c r="AAX5" i="61" s="1"/>
  <c r="AAY5" i="61" s="1"/>
  <c r="AAZ5" i="61" s="1"/>
  <c r="ABA5" i="61" s="1"/>
  <c r="ABB5" i="61" s="1"/>
  <c r="ABC5" i="61" s="1"/>
  <c r="ABD5" i="61" s="1"/>
  <c r="ABE5" i="61" s="1"/>
  <c r="ABF5" i="61" s="1"/>
  <c r="ABG5" i="61" s="1"/>
  <c r="ABH5" i="61" s="1"/>
  <c r="ABI5" i="61" s="1"/>
  <c r="ABJ5" i="61" s="1"/>
  <c r="ABK5" i="61" s="1"/>
  <c r="ABL5" i="61" s="1"/>
  <c r="ABM5" i="61" s="1"/>
  <c r="ABN5" i="61" s="1"/>
  <c r="ABO5" i="61" s="1"/>
  <c r="ABP5" i="61" s="1"/>
  <c r="ABQ5" i="61" s="1"/>
  <c r="ABR5" i="61" s="1"/>
  <c r="ABS5" i="61" s="1"/>
  <c r="ABT5" i="61" s="1"/>
  <c r="ABU5" i="61" s="1"/>
  <c r="ABV5" i="61" s="1"/>
  <c r="ABW5" i="61" s="1"/>
  <c r="ABX5" i="61" s="1"/>
  <c r="ABY5" i="61" s="1"/>
  <c r="ABZ5" i="61" s="1"/>
  <c r="ACA5" i="61" s="1"/>
  <c r="ACB5" i="61" s="1"/>
  <c r="ACC5" i="61" s="1"/>
  <c r="ACD5" i="61" s="1"/>
  <c r="ACE5" i="61" s="1"/>
  <c r="ACF5" i="61" s="1"/>
  <c r="ACG5" i="61" s="1"/>
  <c r="ACH5" i="61" s="1"/>
  <c r="ACI5" i="61" s="1"/>
  <c r="ACJ5" i="61" s="1"/>
  <c r="ACK5" i="61" s="1"/>
  <c r="ACL5" i="61" s="1"/>
  <c r="ACM5" i="61" s="1"/>
  <c r="ACN5" i="61" s="1"/>
  <c r="ACO5" i="61" s="1"/>
  <c r="ACP5" i="61" s="1"/>
  <c r="ACQ5" i="61" s="1"/>
  <c r="ACR5" i="61" s="1"/>
  <c r="ACS5" i="61" s="1"/>
  <c r="ACT5" i="61" s="1"/>
  <c r="ACU5" i="61" s="1"/>
  <c r="ACV5" i="61" s="1"/>
  <c r="ACW5" i="61" s="1"/>
  <c r="ACX5" i="61" s="1"/>
  <c r="ACY5" i="61" s="1"/>
  <c r="ACZ5" i="61" s="1"/>
  <c r="ADA5" i="61" s="1"/>
  <c r="ADB5" i="61" s="1"/>
  <c r="ADC5" i="61" s="1"/>
  <c r="ADD5" i="61" s="1"/>
  <c r="ADE5" i="61" s="1"/>
  <c r="ADF5" i="61" s="1"/>
  <c r="ADG5" i="61" s="1"/>
  <c r="ADH5" i="61" s="1"/>
  <c r="ADI5" i="61" s="1"/>
  <c r="ADJ5" i="61" s="1"/>
  <c r="ADK5" i="61" s="1"/>
  <c r="ADL5" i="61" s="1"/>
  <c r="ADM5" i="61" s="1"/>
  <c r="ADN5" i="61" s="1"/>
  <c r="ADO5" i="61" s="1"/>
  <c r="ADP5" i="61" s="1"/>
  <c r="ADQ5" i="61" s="1"/>
  <c r="ADR5" i="61" s="1"/>
  <c r="ADS5" i="61" s="1"/>
  <c r="ADT5" i="61" s="1"/>
  <c r="ADU5" i="61" s="1"/>
  <c r="ADV5" i="61" s="1"/>
  <c r="ADW5" i="61" s="1"/>
  <c r="ADX5" i="61" s="1"/>
  <c r="ADY5" i="61" s="1"/>
  <c r="ADZ5" i="61" s="1"/>
  <c r="AEA5" i="61" s="1"/>
  <c r="AEB5" i="61" s="1"/>
  <c r="AEC5" i="61" s="1"/>
  <c r="AED5" i="61" s="1"/>
  <c r="AEE5" i="61" s="1"/>
  <c r="AEF5" i="61" s="1"/>
  <c r="AEG5" i="61" s="1"/>
  <c r="AEH5" i="61" s="1"/>
  <c r="AEI5" i="61" s="1"/>
  <c r="AEJ5" i="61" s="1"/>
  <c r="AEK5" i="61" s="1"/>
  <c r="AEL5" i="61" s="1"/>
  <c r="AEM5" i="61" s="1"/>
  <c r="AEN5" i="61" s="1"/>
  <c r="AEO5" i="61" s="1"/>
  <c r="AEP5" i="61" s="1"/>
  <c r="AEQ5" i="61" s="1"/>
  <c r="AER5" i="61" s="1"/>
  <c r="AES5" i="61" s="1"/>
  <c r="AET5" i="61" s="1"/>
  <c r="AEU5" i="61" s="1"/>
  <c r="AEV5" i="61" s="1"/>
  <c r="AEW5" i="61" s="1"/>
  <c r="AEX5" i="61" s="1"/>
  <c r="AEY5" i="61" s="1"/>
  <c r="AEZ5" i="61" s="1"/>
  <c r="AFA5" i="61" s="1"/>
  <c r="AFB5" i="61" s="1"/>
  <c r="AFC5" i="61" s="1"/>
  <c r="AFD5" i="61" s="1"/>
  <c r="AFE5" i="61" s="1"/>
  <c r="AFF5" i="61" s="1"/>
  <c r="AFG5" i="61" s="1"/>
  <c r="AFH5" i="61" s="1"/>
  <c r="AFI5" i="61" s="1"/>
  <c r="AFJ5" i="61" s="1"/>
  <c r="AFK5" i="61" s="1"/>
  <c r="AFL5" i="61" s="1"/>
  <c r="AFM5" i="61" s="1"/>
  <c r="AFN5" i="61" s="1"/>
  <c r="AFO5" i="61" s="1"/>
  <c r="AFP5" i="61" s="1"/>
  <c r="AFQ5" i="61" s="1"/>
  <c r="AFR5" i="61" s="1"/>
  <c r="AFS5" i="61" s="1"/>
  <c r="AFT5" i="61" s="1"/>
  <c r="AFU5" i="61" s="1"/>
  <c r="AFV5" i="61" s="1"/>
  <c r="AFW5" i="61" s="1"/>
  <c r="AFX5" i="61" s="1"/>
  <c r="AFY5" i="61" s="1"/>
  <c r="AFZ5" i="61" s="1"/>
  <c r="AGA5" i="61" s="1"/>
  <c r="AGB5" i="61" s="1"/>
  <c r="AGC5" i="61" s="1"/>
  <c r="AGD5" i="61" s="1"/>
  <c r="AGE5" i="61" s="1"/>
  <c r="AGF5" i="61" s="1"/>
  <c r="AGG5" i="61" s="1"/>
  <c r="AGH5" i="61" s="1"/>
  <c r="AGI5" i="61" s="1"/>
  <c r="AGJ5" i="61" s="1"/>
  <c r="AGK5" i="61" s="1"/>
  <c r="AGL5" i="61" s="1"/>
  <c r="AGM5" i="61" s="1"/>
  <c r="AGN5" i="61" s="1"/>
  <c r="AGO5" i="61" s="1"/>
  <c r="AGP5" i="61" s="1"/>
  <c r="AGQ5" i="61" s="1"/>
  <c r="AGR5" i="61" s="1"/>
  <c r="AGS5" i="61" s="1"/>
  <c r="AGT5" i="61" s="1"/>
  <c r="AGU5" i="61" s="1"/>
  <c r="AGV5" i="61" s="1"/>
  <c r="AGW5" i="61" s="1"/>
  <c r="AGX5" i="61" s="1"/>
  <c r="AGY5" i="61" s="1"/>
  <c r="AGZ5" i="61" s="1"/>
  <c r="AHA5" i="61" s="1"/>
  <c r="AHB5" i="61" s="1"/>
  <c r="AHC5" i="61" s="1"/>
  <c r="AHD5" i="61" s="1"/>
  <c r="AHE5" i="61" s="1"/>
  <c r="AHF5" i="61" s="1"/>
  <c r="AHG5" i="61" s="1"/>
  <c r="AHH5" i="61" s="1"/>
  <c r="AHI5" i="61" s="1"/>
  <c r="AHJ5" i="61" s="1"/>
  <c r="AHK5" i="61" s="1"/>
  <c r="AHL5" i="61" s="1"/>
  <c r="AHM5" i="61" s="1"/>
  <c r="AHN5" i="61" s="1"/>
  <c r="AHO5" i="61" s="1"/>
  <c r="AHP5" i="61" s="1"/>
  <c r="AHQ5" i="61" s="1"/>
  <c r="AHR5" i="61" s="1"/>
  <c r="AHS5" i="61" s="1"/>
  <c r="AHT5" i="61" s="1"/>
  <c r="AHU5" i="61" s="1"/>
  <c r="AHV5" i="61" s="1"/>
  <c r="AHW5" i="61" s="1"/>
  <c r="AHX5" i="61" s="1"/>
  <c r="AHY5" i="61" s="1"/>
  <c r="AHZ5" i="61" s="1"/>
  <c r="AIA5" i="61" s="1"/>
  <c r="AIB5" i="61" s="1"/>
  <c r="AIC5" i="61" s="1"/>
  <c r="AID5" i="61" s="1"/>
  <c r="AIE5" i="61" s="1"/>
  <c r="AIF5" i="61" s="1"/>
  <c r="AIG5" i="61" s="1"/>
  <c r="AIH5" i="61" s="1"/>
  <c r="AII5" i="61" s="1"/>
  <c r="AIJ5" i="61" s="1"/>
  <c r="AIK5" i="61" s="1"/>
  <c r="AIL5" i="61" s="1"/>
  <c r="AIM5" i="61" s="1"/>
  <c r="AIN5" i="61" s="1"/>
  <c r="AIO5" i="61" s="1"/>
  <c r="AIP5" i="61" s="1"/>
  <c r="AIQ5" i="61" s="1"/>
  <c r="AIR5" i="61" s="1"/>
  <c r="AIS5" i="61" s="1"/>
  <c r="AIT5" i="61" s="1"/>
  <c r="AIU5" i="61" s="1"/>
  <c r="AIV5" i="61" s="1"/>
  <c r="AIW5" i="61" s="1"/>
  <c r="AIX5" i="61" s="1"/>
  <c r="AIY5" i="61" s="1"/>
  <c r="AIZ5" i="61" s="1"/>
  <c r="AJA5" i="61" s="1"/>
  <c r="AJB5" i="61" s="1"/>
  <c r="AJC5" i="61" s="1"/>
  <c r="AJD5" i="61" s="1"/>
  <c r="AJE5" i="61" s="1"/>
  <c r="AJF5" i="61" s="1"/>
  <c r="AJG5" i="61" s="1"/>
  <c r="AJH5" i="61" s="1"/>
  <c r="AJI5" i="61" s="1"/>
  <c r="AJJ5" i="61" s="1"/>
  <c r="AJK5" i="61" s="1"/>
  <c r="AJL5" i="61" s="1"/>
  <c r="AJM5" i="61" s="1"/>
  <c r="AJN5" i="61" s="1"/>
  <c r="AJO5" i="61" s="1"/>
  <c r="AJP5" i="61" s="1"/>
  <c r="AJQ5" i="61" s="1"/>
  <c r="AJR5" i="61" s="1"/>
  <c r="AJS5" i="61" s="1"/>
  <c r="AJT5" i="61" s="1"/>
  <c r="AJU5" i="61" s="1"/>
  <c r="AJV5" i="61" s="1"/>
  <c r="AJW5" i="61" s="1"/>
  <c r="AJX5" i="61" s="1"/>
  <c r="AJY5" i="61" s="1"/>
  <c r="AJZ5" i="61" s="1"/>
  <c r="AKA5" i="61" s="1"/>
  <c r="AKB5" i="61" s="1"/>
  <c r="AKC5" i="61" s="1"/>
  <c r="AKD5" i="61" s="1"/>
  <c r="AKE5" i="61" s="1"/>
  <c r="AKF5" i="61" s="1"/>
  <c r="AKG5" i="61" s="1"/>
  <c r="AKH5" i="61" s="1"/>
  <c r="AKI5" i="61" s="1"/>
  <c r="AKJ5" i="61" s="1"/>
  <c r="AKK5" i="61" s="1"/>
  <c r="AKL5" i="61" s="1"/>
  <c r="AKM5" i="61" s="1"/>
  <c r="AKN5" i="61" s="1"/>
  <c r="AKO5" i="61" s="1"/>
  <c r="AKP5" i="61" s="1"/>
  <c r="M471" i="63" l="1"/>
  <c r="E471" i="63"/>
  <c r="M470" i="63"/>
  <c r="E470" i="63"/>
  <c r="A471" i="63"/>
  <c r="A470" i="63"/>
  <c r="G39" i="48"/>
  <c r="J39" i="48" s="1"/>
  <c r="M469" i="63" l="1"/>
  <c r="E469" i="63"/>
  <c r="A469" i="63"/>
  <c r="AL982" i="92" l="1"/>
  <c r="AJ982" i="92"/>
  <c r="AC982" i="92"/>
  <c r="AB982" i="92"/>
  <c r="Y982" i="92"/>
  <c r="V982" i="92"/>
  <c r="S982" i="92"/>
  <c r="M982" i="92"/>
  <c r="F982" i="92"/>
  <c r="E982" i="92"/>
  <c r="BF981" i="92"/>
  <c r="BE981" i="92"/>
  <c r="A981" i="92"/>
  <c r="BE980" i="92"/>
  <c r="BF979" i="92"/>
  <c r="BE979" i="92"/>
  <c r="AO979" i="92"/>
  <c r="A979" i="92"/>
  <c r="BE978" i="92"/>
  <c r="BF977" i="92"/>
  <c r="BE977" i="92"/>
  <c r="AO977" i="92"/>
  <c r="A977" i="92"/>
  <c r="BE976" i="92"/>
  <c r="BF975" i="92"/>
  <c r="BE975" i="92"/>
  <c r="AO975" i="92"/>
  <c r="A975" i="92"/>
  <c r="BE974" i="92"/>
  <c r="BF973" i="92"/>
  <c r="BE973" i="92"/>
  <c r="AO973" i="92"/>
  <c r="A973" i="92"/>
  <c r="BE972" i="92"/>
  <c r="BF971" i="92"/>
  <c r="BE971" i="92"/>
  <c r="AO971" i="92"/>
  <c r="A971" i="92"/>
  <c r="BE970" i="92"/>
  <c r="BF969" i="92"/>
  <c r="BE969" i="92"/>
  <c r="AO969" i="92"/>
  <c r="A969" i="92"/>
  <c r="BE968" i="92"/>
  <c r="BF967" i="92"/>
  <c r="BE967" i="92"/>
  <c r="AO967" i="92"/>
  <c r="A967" i="92"/>
  <c r="BE966" i="92"/>
  <c r="BF965" i="92"/>
  <c r="BE965" i="92"/>
  <c r="AO965" i="92"/>
  <c r="A965" i="92"/>
  <c r="BE964" i="92"/>
  <c r="BF963" i="92"/>
  <c r="BE963" i="92"/>
  <c r="AO963" i="92"/>
  <c r="A963" i="92"/>
  <c r="BE962" i="92"/>
  <c r="BF961" i="92"/>
  <c r="BE961" i="92"/>
  <c r="AO961" i="92"/>
  <c r="A961" i="92"/>
  <c r="BE960" i="92"/>
  <c r="BF959" i="92"/>
  <c r="BE959" i="92"/>
  <c r="AO959" i="92"/>
  <c r="A959" i="92"/>
  <c r="BE958" i="92"/>
  <c r="BF957" i="92"/>
  <c r="BE957" i="92"/>
  <c r="AO957" i="92"/>
  <c r="A957" i="92"/>
  <c r="BE956" i="92"/>
  <c r="BF955" i="92"/>
  <c r="BE955" i="92"/>
  <c r="AO955" i="92"/>
  <c r="A955" i="92"/>
  <c r="BE954" i="92"/>
  <c r="BF953" i="92"/>
  <c r="BE953" i="92"/>
  <c r="AO953" i="92"/>
  <c r="A953" i="92"/>
  <c r="BE952" i="92"/>
  <c r="BF951" i="92"/>
  <c r="BE951" i="92"/>
  <c r="AO951" i="92"/>
  <c r="A951" i="92"/>
  <c r="BE950" i="92"/>
  <c r="BF949" i="92"/>
  <c r="BE949" i="92"/>
  <c r="AO949" i="92"/>
  <c r="A949" i="92"/>
  <c r="BE948" i="92"/>
  <c r="BF947" i="92"/>
  <c r="BE947" i="92"/>
  <c r="AO947" i="92"/>
  <c r="A947" i="92"/>
  <c r="BE946" i="92"/>
  <c r="BF945" i="92"/>
  <c r="BE945" i="92"/>
  <c r="AO945" i="92"/>
  <c r="A945" i="92"/>
  <c r="BE944" i="92"/>
  <c r="BF943" i="92"/>
  <c r="BE943" i="92"/>
  <c r="AO943" i="92"/>
  <c r="A943" i="92"/>
  <c r="BE942" i="92"/>
  <c r="BF941" i="92"/>
  <c r="BE941" i="92"/>
  <c r="AO941" i="92"/>
  <c r="A941" i="92"/>
  <c r="BE940" i="92"/>
  <c r="BF939" i="92"/>
  <c r="BE939" i="92"/>
  <c r="AO939" i="92"/>
  <c r="A939" i="92"/>
  <c r="BE938" i="92"/>
  <c r="BF937" i="92"/>
  <c r="BE937" i="92"/>
  <c r="AO937" i="92"/>
  <c r="A937" i="92"/>
  <c r="BE936" i="92"/>
  <c r="BF935" i="92"/>
  <c r="BE935" i="92"/>
  <c r="AO935" i="92"/>
  <c r="A935" i="92"/>
  <c r="BE934" i="92"/>
  <c r="BF933" i="92"/>
  <c r="BE933" i="92"/>
  <c r="AO933" i="92"/>
  <c r="A933" i="92"/>
  <c r="BE932" i="92"/>
  <c r="BF931" i="92"/>
  <c r="BE931" i="92"/>
  <c r="AO931" i="92"/>
  <c r="A931" i="92"/>
  <c r="BE930" i="92"/>
  <c r="BF929" i="92"/>
  <c r="BE929" i="92"/>
  <c r="AO929" i="92"/>
  <c r="A929" i="92"/>
  <c r="BE928" i="92"/>
  <c r="BF927" i="92"/>
  <c r="BE927" i="92"/>
  <c r="AO927" i="92"/>
  <c r="A927" i="92"/>
  <c r="BE926" i="92"/>
  <c r="BF925" i="92"/>
  <c r="BE925" i="92"/>
  <c r="AO925" i="92"/>
  <c r="A925" i="92"/>
  <c r="BE924" i="92"/>
  <c r="BF923" i="92"/>
  <c r="BE923" i="92"/>
  <c r="AO923" i="92"/>
  <c r="A923" i="92"/>
  <c r="BE922" i="92"/>
  <c r="BF921" i="92"/>
  <c r="BE921" i="92"/>
  <c r="AO921" i="92"/>
  <c r="A921" i="92"/>
  <c r="BE920" i="92"/>
  <c r="BF919" i="92"/>
  <c r="BE919" i="92"/>
  <c r="AO919" i="92"/>
  <c r="A919" i="92"/>
  <c r="BE918" i="92"/>
  <c r="BF917" i="92"/>
  <c r="BE917" i="92"/>
  <c r="AO917" i="92"/>
  <c r="A917" i="92"/>
  <c r="BE916" i="92"/>
  <c r="BF915" i="92"/>
  <c r="BE915" i="92"/>
  <c r="AO915" i="92"/>
  <c r="A915" i="92"/>
  <c r="BE914" i="92"/>
  <c r="BF913" i="92"/>
  <c r="BE913" i="92"/>
  <c r="AO913" i="92"/>
  <c r="A913" i="92"/>
  <c r="BE912" i="92"/>
  <c r="BF911" i="92"/>
  <c r="BE911" i="92"/>
  <c r="AO911" i="92"/>
  <c r="A911" i="92"/>
  <c r="BE910" i="92"/>
  <c r="BF909" i="92"/>
  <c r="BE909" i="92"/>
  <c r="AO909" i="92"/>
  <c r="A909" i="92"/>
  <c r="BE908" i="92"/>
  <c r="BF907" i="92"/>
  <c r="BE907" i="92"/>
  <c r="AO907" i="92"/>
  <c r="A907" i="92"/>
  <c r="BE906" i="92"/>
  <c r="BF905" i="92"/>
  <c r="BE905" i="92"/>
  <c r="AO905" i="92"/>
  <c r="A905" i="92"/>
  <c r="BE904" i="92"/>
  <c r="BF903" i="92"/>
  <c r="BE903" i="92"/>
  <c r="AO903" i="92"/>
  <c r="A903" i="92"/>
  <c r="BE902" i="92"/>
  <c r="BF901" i="92"/>
  <c r="BE901" i="92"/>
  <c r="AO901" i="92"/>
  <c r="A901" i="92"/>
  <c r="BE900" i="92"/>
  <c r="BF899" i="92"/>
  <c r="BE899" i="92"/>
  <c r="AO899" i="92"/>
  <c r="A899" i="92"/>
  <c r="BE898" i="92"/>
  <c r="BF897" i="92"/>
  <c r="BE897" i="92"/>
  <c r="AO897" i="92"/>
  <c r="A897" i="92"/>
  <c r="BE896" i="92"/>
  <c r="BF895" i="92"/>
  <c r="BE895" i="92"/>
  <c r="AO895" i="92"/>
  <c r="A895" i="92"/>
  <c r="BE894" i="92"/>
  <c r="BF893" i="92"/>
  <c r="BE893" i="92"/>
  <c r="AO893" i="92"/>
  <c r="A893" i="92"/>
  <c r="BE892" i="92"/>
  <c r="BF891" i="92"/>
  <c r="BE891" i="92"/>
  <c r="AO891" i="92"/>
  <c r="A891" i="92"/>
  <c r="BE890" i="92"/>
  <c r="BF889" i="92"/>
  <c r="BE889" i="92"/>
  <c r="AO889" i="92"/>
  <c r="A889" i="92"/>
  <c r="BE888" i="92"/>
  <c r="BF887" i="92"/>
  <c r="BE887" i="92"/>
  <c r="AO887" i="92"/>
  <c r="A887" i="92"/>
  <c r="BE886" i="92"/>
  <c r="BF885" i="92"/>
  <c r="BE885" i="92"/>
  <c r="AO885" i="92"/>
  <c r="A885" i="92"/>
  <c r="BE884" i="92"/>
  <c r="BF883" i="92"/>
  <c r="BE883" i="92"/>
  <c r="AO883" i="92"/>
  <c r="A883" i="92"/>
  <c r="BE882" i="92"/>
  <c r="BF881" i="92"/>
  <c r="BE881" i="92"/>
  <c r="AO881" i="92"/>
  <c r="A881" i="92"/>
  <c r="BE880" i="92"/>
  <c r="BF879" i="92"/>
  <c r="BE879" i="92"/>
  <c r="AO879" i="92"/>
  <c r="A879" i="92"/>
  <c r="BE878" i="92"/>
  <c r="BF877" i="92"/>
  <c r="BE877" i="92"/>
  <c r="AO877" i="92"/>
  <c r="A877" i="92"/>
  <c r="BE876" i="92"/>
  <c r="BF875" i="92"/>
  <c r="BE875" i="92"/>
  <c r="AO875" i="92"/>
  <c r="A875" i="92"/>
  <c r="BE874" i="92"/>
  <c r="BF873" i="92"/>
  <c r="BE873" i="92"/>
  <c r="AO873" i="92"/>
  <c r="A873" i="92"/>
  <c r="BE872" i="92"/>
  <c r="AK872" i="92"/>
  <c r="BF871" i="92"/>
  <c r="BE871" i="92"/>
  <c r="AO871" i="92"/>
  <c r="A871" i="92"/>
  <c r="BE870" i="92"/>
  <c r="AK870" i="92"/>
  <c r="BF869" i="92"/>
  <c r="BE869" i="92"/>
  <c r="AO869" i="92"/>
  <c r="A869" i="92"/>
  <c r="BE868" i="92"/>
  <c r="AK868" i="92"/>
  <c r="BF867" i="92"/>
  <c r="BE867" i="92"/>
  <c r="AO867" i="92"/>
  <c r="A867" i="92"/>
  <c r="BE866" i="92"/>
  <c r="AK866" i="92"/>
  <c r="BF865" i="92"/>
  <c r="BE865" i="92"/>
  <c r="AO865" i="92"/>
  <c r="A865" i="92"/>
  <c r="BE864" i="92"/>
  <c r="AK864" i="92"/>
  <c r="BF863" i="92"/>
  <c r="BE863" i="92"/>
  <c r="AO863" i="92"/>
  <c r="A863" i="92"/>
  <c r="BE862" i="92"/>
  <c r="AK862" i="92"/>
  <c r="BF861" i="92"/>
  <c r="BE861" i="92"/>
  <c r="AO861" i="92"/>
  <c r="A861" i="92"/>
  <c r="BE860" i="92"/>
  <c r="AK860" i="92"/>
  <c r="BF859" i="92"/>
  <c r="BE859" i="92"/>
  <c r="AO859" i="92"/>
  <c r="A859" i="92"/>
  <c r="BE858" i="92"/>
  <c r="AK858" i="92"/>
  <c r="BF857" i="92"/>
  <c r="BE857" i="92"/>
  <c r="AO857" i="92"/>
  <c r="A857" i="92"/>
  <c r="BE856" i="92"/>
  <c r="AK856" i="92"/>
  <c r="BF855" i="92"/>
  <c r="BE855" i="92"/>
  <c r="AO855" i="92"/>
  <c r="A855" i="92"/>
  <c r="BE854" i="92"/>
  <c r="AK854" i="92"/>
  <c r="BF853" i="92"/>
  <c r="BE853" i="92"/>
  <c r="AO853" i="92"/>
  <c r="A853" i="92"/>
  <c r="BE852" i="92"/>
  <c r="AK852" i="92"/>
  <c r="BF851" i="92"/>
  <c r="BE851" i="92"/>
  <c r="AO851" i="92"/>
  <c r="A851" i="92"/>
  <c r="BE850" i="92"/>
  <c r="AK850" i="92"/>
  <c r="BF849" i="92"/>
  <c r="BE849" i="92"/>
  <c r="AO849" i="92"/>
  <c r="A849" i="92"/>
  <c r="BE848" i="92"/>
  <c r="AK848" i="92"/>
  <c r="BF847" i="92"/>
  <c r="BE847" i="92"/>
  <c r="AO847" i="92"/>
  <c r="A847" i="92"/>
  <c r="BE846" i="92"/>
  <c r="AK846" i="92"/>
  <c r="BF845" i="92"/>
  <c r="BE845" i="92"/>
  <c r="AO845" i="92"/>
  <c r="A845" i="92"/>
  <c r="BE844" i="92"/>
  <c r="AK844" i="92"/>
  <c r="BF843" i="92"/>
  <c r="BE843" i="92"/>
  <c r="AO843" i="92"/>
  <c r="A843" i="92"/>
  <c r="BE842" i="92"/>
  <c r="AK842" i="92"/>
  <c r="BF841" i="92"/>
  <c r="BE841" i="92"/>
  <c r="AO841" i="92"/>
  <c r="A841" i="92"/>
  <c r="BE840" i="92"/>
  <c r="AK840" i="92"/>
  <c r="BF839" i="92"/>
  <c r="BE839" i="92"/>
  <c r="AO839" i="92"/>
  <c r="A839" i="92"/>
  <c r="BE838" i="92"/>
  <c r="AK838" i="92"/>
  <c r="BF837" i="92"/>
  <c r="BE837" i="92"/>
  <c r="AO837" i="92"/>
  <c r="A837" i="92"/>
  <c r="BE836" i="92"/>
  <c r="AK836" i="92"/>
  <c r="BF835" i="92"/>
  <c r="BE835" i="92"/>
  <c r="AO835" i="92"/>
  <c r="A835" i="92"/>
  <c r="BE834" i="92"/>
  <c r="AK834" i="92"/>
  <c r="BF833" i="92"/>
  <c r="BE833" i="92"/>
  <c r="AO833" i="92"/>
  <c r="A833" i="92"/>
  <c r="BE832" i="92"/>
  <c r="AK832" i="92"/>
  <c r="BF831" i="92"/>
  <c r="BE831" i="92"/>
  <c r="AO831" i="92"/>
  <c r="A831" i="92"/>
  <c r="BE830" i="92"/>
  <c r="AK830" i="92"/>
  <c r="BF829" i="92"/>
  <c r="BE829" i="92"/>
  <c r="AO829" i="92"/>
  <c r="A829" i="92"/>
  <c r="BE828" i="92"/>
  <c r="AK828" i="92"/>
  <c r="BF827" i="92"/>
  <c r="BE827" i="92"/>
  <c r="AO827" i="92"/>
  <c r="A827" i="92"/>
  <c r="BE826" i="92"/>
  <c r="AK826" i="92"/>
  <c r="BF825" i="92"/>
  <c r="BE825" i="92"/>
  <c r="AO825" i="92"/>
  <c r="A825" i="92"/>
  <c r="BE824" i="92"/>
  <c r="AK824" i="92"/>
  <c r="BF823" i="92"/>
  <c r="BE823" i="92"/>
  <c r="AO823" i="92"/>
  <c r="A823" i="92"/>
  <c r="BE822" i="92"/>
  <c r="AK822" i="92"/>
  <c r="BF821" i="92"/>
  <c r="BE821" i="92"/>
  <c r="AO821" i="92"/>
  <c r="A821" i="92"/>
  <c r="BE820" i="92"/>
  <c r="AK820" i="92"/>
  <c r="BF819" i="92"/>
  <c r="BE819" i="92"/>
  <c r="AO819" i="92"/>
  <c r="A819" i="92"/>
  <c r="BE818" i="92"/>
  <c r="AK818" i="92"/>
  <c r="BF817" i="92"/>
  <c r="BE817" i="92"/>
  <c r="AO817" i="92"/>
  <c r="A817" i="92"/>
  <c r="BE816" i="92"/>
  <c r="AK816" i="92"/>
  <c r="BF815" i="92"/>
  <c r="BE815" i="92"/>
  <c r="AO815" i="92"/>
  <c r="A815" i="92"/>
  <c r="BE814" i="92"/>
  <c r="AK814" i="92"/>
  <c r="BF813" i="92"/>
  <c r="BE813" i="92"/>
  <c r="AO813" i="92"/>
  <c r="A813" i="92"/>
  <c r="BE812" i="92"/>
  <c r="AK812" i="92"/>
  <c r="BF811" i="92"/>
  <c r="BE811" i="92"/>
  <c r="AO811" i="92"/>
  <c r="A811" i="92"/>
  <c r="BE810" i="92"/>
  <c r="AK810" i="92"/>
  <c r="BF809" i="92"/>
  <c r="BE809" i="92"/>
  <c r="AO809" i="92"/>
  <c r="A809" i="92"/>
  <c r="BE808" i="92"/>
  <c r="AK808" i="92"/>
  <c r="BF807" i="92"/>
  <c r="BE807" i="92"/>
  <c r="AO807" i="92"/>
  <c r="A807" i="92"/>
  <c r="BE806" i="92"/>
  <c r="AK806" i="92"/>
  <c r="BF805" i="92"/>
  <c r="BE805" i="92"/>
  <c r="AO805" i="92"/>
  <c r="A805" i="92"/>
  <c r="BE804" i="92"/>
  <c r="AK804" i="92"/>
  <c r="BF803" i="92"/>
  <c r="BE803" i="92"/>
  <c r="AO803" i="92"/>
  <c r="A803" i="92"/>
  <c r="BE802" i="92"/>
  <c r="AK802" i="92"/>
  <c r="BF801" i="92"/>
  <c r="BE801" i="92"/>
  <c r="AO801" i="92"/>
  <c r="A801" i="92"/>
  <c r="BE800" i="92"/>
  <c r="AK800" i="92"/>
  <c r="BF799" i="92"/>
  <c r="BE799" i="92"/>
  <c r="AO799" i="92"/>
  <c r="A799" i="92"/>
  <c r="BE798" i="92"/>
  <c r="AK798" i="92"/>
  <c r="BF797" i="92"/>
  <c r="BE797" i="92"/>
  <c r="AO797" i="92"/>
  <c r="A797" i="92"/>
  <c r="BE796" i="92"/>
  <c r="AK796" i="92"/>
  <c r="BF795" i="92"/>
  <c r="BE795" i="92"/>
  <c r="AO795" i="92"/>
  <c r="A795" i="92"/>
  <c r="BE794" i="92"/>
  <c r="AK794" i="92"/>
  <c r="BF793" i="92"/>
  <c r="BE793" i="92"/>
  <c r="AO793" i="92"/>
  <c r="A793" i="92"/>
  <c r="BE792" i="92"/>
  <c r="AK792" i="92"/>
  <c r="BF791" i="92"/>
  <c r="BE791" i="92"/>
  <c r="AO791" i="92"/>
  <c r="A791" i="92"/>
  <c r="BE790" i="92"/>
  <c r="AK790" i="92"/>
  <c r="BF789" i="92"/>
  <c r="BE789" i="92"/>
  <c r="AO789" i="92"/>
  <c r="A789" i="92"/>
  <c r="BE788" i="92"/>
  <c r="AK788" i="92"/>
  <c r="BF787" i="92"/>
  <c r="BE787" i="92"/>
  <c r="AO787" i="92"/>
  <c r="A787" i="92"/>
  <c r="BE786" i="92"/>
  <c r="AK786" i="92"/>
  <c r="BF785" i="92"/>
  <c r="BE785" i="92"/>
  <c r="AO785" i="92"/>
  <c r="A785" i="92"/>
  <c r="BE784" i="92"/>
  <c r="AK784" i="92"/>
  <c r="BF783" i="92"/>
  <c r="BE783" i="92"/>
  <c r="AO783" i="92"/>
  <c r="A783" i="92"/>
  <c r="BE782" i="92"/>
  <c r="AK782" i="92"/>
  <c r="BF781" i="92"/>
  <c r="BE781" i="92"/>
  <c r="AO781" i="92"/>
  <c r="A781" i="92"/>
  <c r="BE780" i="92"/>
  <c r="AK780" i="92"/>
  <c r="BF779" i="92"/>
  <c r="BE779" i="92"/>
  <c r="AO779" i="92"/>
  <c r="A779" i="92"/>
  <c r="BE778" i="92"/>
  <c r="AK778" i="92"/>
  <c r="BF777" i="92"/>
  <c r="BE777" i="92"/>
  <c r="AO777" i="92"/>
  <c r="A777" i="92"/>
  <c r="BE776" i="92"/>
  <c r="AK776" i="92"/>
  <c r="BF775" i="92"/>
  <c r="BE775" i="92"/>
  <c r="AO775" i="92"/>
  <c r="A775" i="92"/>
  <c r="BE774" i="92"/>
  <c r="AK774" i="92"/>
  <c r="BF773" i="92"/>
  <c r="BE773" i="92"/>
  <c r="AO773" i="92"/>
  <c r="A773" i="92"/>
  <c r="BE772" i="92"/>
  <c r="AK772" i="92"/>
  <c r="BF771" i="92"/>
  <c r="BE771" i="92"/>
  <c r="AO771" i="92"/>
  <c r="A771" i="92"/>
  <c r="BE770" i="92"/>
  <c r="AK770" i="92"/>
  <c r="BF769" i="92"/>
  <c r="BE769" i="92"/>
  <c r="AO769" i="92"/>
  <c r="A769" i="92"/>
  <c r="BE768" i="92"/>
  <c r="AK768" i="92"/>
  <c r="BF767" i="92"/>
  <c r="BE767" i="92"/>
  <c r="AO767" i="92"/>
  <c r="A767" i="92"/>
  <c r="BE766" i="92"/>
  <c r="AK766" i="92"/>
  <c r="BF765" i="92"/>
  <c r="BE765" i="92"/>
  <c r="AO765" i="92"/>
  <c r="A765" i="92"/>
  <c r="BE764" i="92"/>
  <c r="AK764" i="92"/>
  <c r="BF763" i="92"/>
  <c r="BE763" i="92"/>
  <c r="AO763" i="92"/>
  <c r="A763" i="92"/>
  <c r="BE762" i="92"/>
  <c r="AK762" i="92"/>
  <c r="BF761" i="92"/>
  <c r="BE761" i="92"/>
  <c r="AO761" i="92"/>
  <c r="A761" i="92"/>
  <c r="BE760" i="92"/>
  <c r="AK760" i="92"/>
  <c r="BF759" i="92"/>
  <c r="BE759" i="92"/>
  <c r="AO759" i="92"/>
  <c r="A759" i="92"/>
  <c r="BE758" i="92"/>
  <c r="AK758" i="92"/>
  <c r="BF757" i="92"/>
  <c r="BE757" i="92"/>
  <c r="AO757" i="92"/>
  <c r="A757" i="92"/>
  <c r="BE756" i="92"/>
  <c r="AK756" i="92"/>
  <c r="BF755" i="92"/>
  <c r="BE755" i="92"/>
  <c r="AO755" i="92"/>
  <c r="A755" i="92"/>
  <c r="BE754" i="92"/>
  <c r="AK754" i="92"/>
  <c r="BF753" i="92"/>
  <c r="BE753" i="92"/>
  <c r="AO753" i="92"/>
  <c r="A753" i="92"/>
  <c r="BE752" i="92"/>
  <c r="AK752" i="92"/>
  <c r="BF751" i="92"/>
  <c r="BE751" i="92"/>
  <c r="AO751" i="92"/>
  <c r="A751" i="92"/>
  <c r="BE750" i="92"/>
  <c r="AK750" i="92"/>
  <c r="BF749" i="92"/>
  <c r="BE749" i="92"/>
  <c r="AO749" i="92"/>
  <c r="A749" i="92"/>
  <c r="BE748" i="92"/>
  <c r="AK748" i="92"/>
  <c r="BF747" i="92"/>
  <c r="BE747" i="92"/>
  <c r="AO747" i="92"/>
  <c r="A747" i="92"/>
  <c r="BE746" i="92"/>
  <c r="AK746" i="92"/>
  <c r="BF745" i="92"/>
  <c r="BE745" i="92"/>
  <c r="AO745" i="92"/>
  <c r="A745" i="92"/>
  <c r="BE744" i="92"/>
  <c r="AK744" i="92"/>
  <c r="BF743" i="92"/>
  <c r="BE743" i="92"/>
  <c r="AO743" i="92"/>
  <c r="A743" i="92"/>
  <c r="BE742" i="92"/>
  <c r="AK742" i="92"/>
  <c r="BF741" i="92"/>
  <c r="BE741" i="92"/>
  <c r="AO741" i="92"/>
  <c r="A741" i="92"/>
  <c r="BE740" i="92"/>
  <c r="AK740" i="92"/>
  <c r="BF739" i="92"/>
  <c r="BE739" i="92"/>
  <c r="AO739" i="92"/>
  <c r="A739" i="92"/>
  <c r="BE738" i="92"/>
  <c r="AK738" i="92"/>
  <c r="BF737" i="92"/>
  <c r="BE737" i="92"/>
  <c r="AO737" i="92"/>
  <c r="A737" i="92"/>
  <c r="BE736" i="92"/>
  <c r="AK736" i="92"/>
  <c r="BF735" i="92"/>
  <c r="BE735" i="92"/>
  <c r="AO735" i="92"/>
  <c r="A735" i="92"/>
  <c r="BE734" i="92"/>
  <c r="AK734" i="92"/>
  <c r="BF733" i="92"/>
  <c r="BE733" i="92"/>
  <c r="AO733" i="92"/>
  <c r="A733" i="92"/>
  <c r="BE732" i="92"/>
  <c r="AK732" i="92"/>
  <c r="BF731" i="92"/>
  <c r="BE731" i="92"/>
  <c r="AO731" i="92"/>
  <c r="A731" i="92"/>
  <c r="BE730" i="92"/>
  <c r="AK730" i="92"/>
  <c r="BF729" i="92"/>
  <c r="BE729" i="92"/>
  <c r="AO729" i="92"/>
  <c r="A729" i="92"/>
  <c r="BE728" i="92"/>
  <c r="AK728" i="92"/>
  <c r="BF727" i="92"/>
  <c r="BE727" i="92"/>
  <c r="AO727" i="92"/>
  <c r="A727" i="92"/>
  <c r="BE726" i="92"/>
  <c r="AK726" i="92"/>
  <c r="BF725" i="92"/>
  <c r="BE725" i="92"/>
  <c r="AO725" i="92"/>
  <c r="A725" i="92"/>
  <c r="BE724" i="92"/>
  <c r="AK724" i="92"/>
  <c r="BF723" i="92"/>
  <c r="BE723" i="92"/>
  <c r="AO723" i="92"/>
  <c r="A723" i="92"/>
  <c r="BE722" i="92"/>
  <c r="AK722" i="92"/>
  <c r="BF721" i="92"/>
  <c r="BE721" i="92"/>
  <c r="AO721" i="92"/>
  <c r="A721" i="92"/>
  <c r="BE720" i="92"/>
  <c r="AK720" i="92"/>
  <c r="BF719" i="92"/>
  <c r="BE719" i="92"/>
  <c r="AO719" i="92"/>
  <c r="A719" i="92"/>
  <c r="BE718" i="92"/>
  <c r="AK718" i="92"/>
  <c r="BF717" i="92"/>
  <c r="BE717" i="92"/>
  <c r="AO717" i="92"/>
  <c r="A717" i="92"/>
  <c r="BE716" i="92"/>
  <c r="AK716" i="92"/>
  <c r="BF715" i="92"/>
  <c r="BE715" i="92"/>
  <c r="AO715" i="92"/>
  <c r="A715" i="92"/>
  <c r="BE714" i="92"/>
  <c r="AK714" i="92"/>
  <c r="BF713" i="92"/>
  <c r="BE713" i="92"/>
  <c r="AO713" i="92"/>
  <c r="A713" i="92"/>
  <c r="BE712" i="92"/>
  <c r="AK712" i="92"/>
  <c r="BF711" i="92"/>
  <c r="BE711" i="92"/>
  <c r="AO711" i="92"/>
  <c r="A711" i="92"/>
  <c r="BE710" i="92"/>
  <c r="AK710" i="92"/>
  <c r="BF709" i="92"/>
  <c r="BE709" i="92"/>
  <c r="AO709" i="92"/>
  <c r="A709" i="92"/>
  <c r="BE708" i="92"/>
  <c r="AK708" i="92"/>
  <c r="BF707" i="92"/>
  <c r="BE707" i="92"/>
  <c r="AO707" i="92"/>
  <c r="A707" i="92"/>
  <c r="BE706" i="92"/>
  <c r="AK706" i="92"/>
  <c r="BF705" i="92"/>
  <c r="BE705" i="92"/>
  <c r="AO705" i="92"/>
  <c r="A705" i="92"/>
  <c r="BE704" i="92"/>
  <c r="AK704" i="92"/>
  <c r="BF703" i="92"/>
  <c r="BE703" i="92"/>
  <c r="AO703" i="92"/>
  <c r="A703" i="92"/>
  <c r="BE702" i="92"/>
  <c r="AK702" i="92"/>
  <c r="BF701" i="92"/>
  <c r="BE701" i="92"/>
  <c r="AO701" i="92"/>
  <c r="A701" i="92"/>
  <c r="BE700" i="92"/>
  <c r="AK700" i="92"/>
  <c r="BF699" i="92"/>
  <c r="BE699" i="92"/>
  <c r="AO699" i="92"/>
  <c r="A699" i="92"/>
  <c r="BE698" i="92"/>
  <c r="AK698" i="92"/>
  <c r="BF697" i="92"/>
  <c r="BE697" i="92"/>
  <c r="AO697" i="92"/>
  <c r="A697" i="92"/>
  <c r="BE696" i="92"/>
  <c r="AK696" i="92"/>
  <c r="BF695" i="92"/>
  <c r="BE695" i="92"/>
  <c r="AO695" i="92"/>
  <c r="A695" i="92"/>
  <c r="BE694" i="92"/>
  <c r="AK694" i="92"/>
  <c r="BF693" i="92"/>
  <c r="BE693" i="92"/>
  <c r="AO693" i="92"/>
  <c r="A693" i="92"/>
  <c r="BE692" i="92"/>
  <c r="AK692" i="92"/>
  <c r="BF691" i="92"/>
  <c r="BE691" i="92"/>
  <c r="AO691" i="92"/>
  <c r="A691" i="92"/>
  <c r="BE690" i="92"/>
  <c r="AK690" i="92"/>
  <c r="BF689" i="92"/>
  <c r="BE689" i="92"/>
  <c r="AO689" i="92"/>
  <c r="A689" i="92"/>
  <c r="BE688" i="92"/>
  <c r="AK688" i="92"/>
  <c r="BF687" i="92"/>
  <c r="BE687" i="92"/>
  <c r="AO687" i="92"/>
  <c r="A687" i="92"/>
  <c r="BE686" i="92"/>
  <c r="AK686" i="92"/>
  <c r="BF685" i="92"/>
  <c r="BE685" i="92"/>
  <c r="AO685" i="92"/>
  <c r="A685" i="92"/>
  <c r="BE684" i="92"/>
  <c r="AK684" i="92"/>
  <c r="BF683" i="92"/>
  <c r="BE683" i="92"/>
  <c r="AO683" i="92"/>
  <c r="A683" i="92"/>
  <c r="BE682" i="92"/>
  <c r="AK682" i="92"/>
  <c r="BF681" i="92"/>
  <c r="BE681" i="92"/>
  <c r="AO681" i="92"/>
  <c r="A681" i="92"/>
  <c r="BE680" i="92"/>
  <c r="AK680" i="92"/>
  <c r="BF679" i="92"/>
  <c r="BE679" i="92"/>
  <c r="AO679" i="92"/>
  <c r="A679" i="92"/>
  <c r="BE678" i="92"/>
  <c r="AK678" i="92"/>
  <c r="BF677" i="92"/>
  <c r="BE677" i="92"/>
  <c r="AO677" i="92"/>
  <c r="A677" i="92"/>
  <c r="BE676" i="92"/>
  <c r="AK676" i="92"/>
  <c r="BF675" i="92"/>
  <c r="BE675" i="92"/>
  <c r="AO675" i="92"/>
  <c r="A675" i="92"/>
  <c r="BE674" i="92"/>
  <c r="AK674" i="92"/>
  <c r="BF673" i="92"/>
  <c r="BE673" i="92"/>
  <c r="AO673" i="92"/>
  <c r="A673" i="92"/>
  <c r="BE672" i="92"/>
  <c r="AK672" i="92"/>
  <c r="BF671" i="92"/>
  <c r="BE671" i="92"/>
  <c r="AO671" i="92"/>
  <c r="A671" i="92"/>
  <c r="BE670" i="92"/>
  <c r="AK670" i="92"/>
  <c r="BF669" i="92"/>
  <c r="BE669" i="92"/>
  <c r="AO669" i="92"/>
  <c r="A669" i="92"/>
  <c r="BE668" i="92"/>
  <c r="AK668" i="92"/>
  <c r="BF667" i="92"/>
  <c r="BE667" i="92"/>
  <c r="A667" i="92"/>
  <c r="BE666" i="92"/>
  <c r="AK666" i="92"/>
  <c r="BF665" i="92"/>
  <c r="BE665" i="92"/>
  <c r="AO665" i="92"/>
  <c r="A665" i="92"/>
  <c r="BE664" i="92"/>
  <c r="AK664" i="92"/>
  <c r="BF663" i="92"/>
  <c r="BE663" i="92"/>
  <c r="A663" i="92"/>
  <c r="BE662" i="92"/>
  <c r="AK662" i="92"/>
  <c r="BF661" i="92"/>
  <c r="BE661" i="92"/>
  <c r="AO661" i="92"/>
  <c r="A661" i="92"/>
  <c r="BE660" i="92"/>
  <c r="AK660" i="92"/>
  <c r="BF659" i="92"/>
  <c r="BE659" i="92"/>
  <c r="AO659" i="92"/>
  <c r="A659" i="92"/>
  <c r="BE658" i="92"/>
  <c r="AK658" i="92"/>
  <c r="BF657" i="92"/>
  <c r="BE657" i="92"/>
  <c r="AO657" i="92"/>
  <c r="A657" i="92"/>
  <c r="BE656" i="92"/>
  <c r="AK656" i="92"/>
  <c r="BF655" i="92"/>
  <c r="BE655" i="92"/>
  <c r="AO655" i="92"/>
  <c r="A655" i="92"/>
  <c r="BE654" i="92"/>
  <c r="AK654" i="92"/>
  <c r="BF653" i="92"/>
  <c r="BE653" i="92"/>
  <c r="AO653" i="92"/>
  <c r="A653" i="92"/>
  <c r="BE652" i="92"/>
  <c r="AK652" i="92"/>
  <c r="BF651" i="92"/>
  <c r="BE651" i="92"/>
  <c r="AO651" i="92"/>
  <c r="A651" i="92"/>
  <c r="BE650" i="92"/>
  <c r="AK650" i="92"/>
  <c r="BF649" i="92"/>
  <c r="BE649" i="92"/>
  <c r="AO649" i="92"/>
  <c r="A649" i="92"/>
  <c r="BE648" i="92"/>
  <c r="AK648" i="92"/>
  <c r="BF647" i="92"/>
  <c r="BE647" i="92"/>
  <c r="AO647" i="92"/>
  <c r="A647" i="92"/>
  <c r="BE646" i="92"/>
  <c r="AK646" i="92"/>
  <c r="BF645" i="92"/>
  <c r="BE645" i="92"/>
  <c r="AO645" i="92"/>
  <c r="A645" i="92"/>
  <c r="BE644" i="92"/>
  <c r="AK644" i="92"/>
  <c r="BF643" i="92"/>
  <c r="BE643" i="92"/>
  <c r="AO643" i="92"/>
  <c r="A643" i="92"/>
  <c r="BE642" i="92"/>
  <c r="AK642" i="92"/>
  <c r="BF641" i="92"/>
  <c r="BE641" i="92"/>
  <c r="AO641" i="92"/>
  <c r="A641" i="92"/>
  <c r="BE640" i="92"/>
  <c r="AK640" i="92"/>
  <c r="BF639" i="92"/>
  <c r="BE639" i="92"/>
  <c r="AO639" i="92"/>
  <c r="A639" i="92"/>
  <c r="BE638" i="92"/>
  <c r="AK638" i="92"/>
  <c r="BF637" i="92"/>
  <c r="BE637" i="92"/>
  <c r="A637" i="92"/>
  <c r="BE636" i="92"/>
  <c r="AK636" i="92"/>
  <c r="BF635" i="92"/>
  <c r="BE635" i="92"/>
  <c r="A635" i="92"/>
  <c r="BE634" i="92"/>
  <c r="AK634" i="92"/>
  <c r="BF633" i="92"/>
  <c r="BE633" i="92"/>
  <c r="A633" i="92"/>
  <c r="BE632" i="92"/>
  <c r="AK632" i="92"/>
  <c r="BF631" i="92"/>
  <c r="BE631" i="92"/>
  <c r="A631" i="92"/>
  <c r="BE630" i="92"/>
  <c r="AK630" i="92"/>
  <c r="BF629" i="92"/>
  <c r="BE629" i="92"/>
  <c r="A629" i="92"/>
  <c r="BE628" i="92"/>
  <c r="AK628" i="92"/>
  <c r="BF627" i="92"/>
  <c r="BE627" i="92"/>
  <c r="A627" i="92"/>
  <c r="BE626" i="92"/>
  <c r="AK626" i="92"/>
  <c r="BF625" i="92"/>
  <c r="BE625" i="92"/>
  <c r="A625" i="92"/>
  <c r="BE624" i="92"/>
  <c r="AK624" i="92"/>
  <c r="BF623" i="92"/>
  <c r="BE623" i="92"/>
  <c r="A623" i="92"/>
  <c r="BE622" i="92"/>
  <c r="AK622" i="92"/>
  <c r="BF621" i="92"/>
  <c r="BE621" i="92"/>
  <c r="A621" i="92"/>
  <c r="BE620" i="92"/>
  <c r="AK620" i="92"/>
  <c r="BF619" i="92"/>
  <c r="BE619" i="92"/>
  <c r="A619" i="92"/>
  <c r="BE618" i="92"/>
  <c r="AK618" i="92"/>
  <c r="BF617" i="92"/>
  <c r="BE617" i="92"/>
  <c r="A617" i="92"/>
  <c r="BE616" i="92"/>
  <c r="AK616" i="92"/>
  <c r="BF615" i="92"/>
  <c r="BE615" i="92"/>
  <c r="A615" i="92"/>
  <c r="BE614" i="92"/>
  <c r="AK614" i="92"/>
  <c r="BF613" i="92"/>
  <c r="BE613" i="92"/>
  <c r="A613" i="92"/>
  <c r="BE612" i="92"/>
  <c r="AK612" i="92"/>
  <c r="BF611" i="92"/>
  <c r="BE611" i="92"/>
  <c r="A611" i="92"/>
  <c r="BE610" i="92"/>
  <c r="AK610" i="92"/>
  <c r="BF609" i="92"/>
  <c r="BE609" i="92"/>
  <c r="A609" i="92"/>
  <c r="BE608" i="92"/>
  <c r="AK608" i="92"/>
  <c r="BF607" i="92"/>
  <c r="BE607" i="92"/>
  <c r="A607" i="92"/>
  <c r="BE606" i="92"/>
  <c r="AK606" i="92"/>
  <c r="BF605" i="92"/>
  <c r="BE605" i="92"/>
  <c r="A605" i="92"/>
  <c r="BE604" i="92"/>
  <c r="AK604" i="92"/>
  <c r="BF603" i="92"/>
  <c r="BE603" i="92"/>
  <c r="A603" i="92"/>
  <c r="BE602" i="92"/>
  <c r="AK602" i="92"/>
  <c r="BF601" i="92"/>
  <c r="BE601" i="92"/>
  <c r="A601" i="92"/>
  <c r="BE600" i="92"/>
  <c r="AK600" i="92"/>
  <c r="BF599" i="92"/>
  <c r="BE599" i="92"/>
  <c r="A599" i="92"/>
  <c r="BE598" i="92"/>
  <c r="AK598" i="92"/>
  <c r="BF597" i="92"/>
  <c r="BE597" i="92"/>
  <c r="A597" i="92"/>
  <c r="BE596" i="92"/>
  <c r="AK596" i="92"/>
  <c r="BF595" i="92"/>
  <c r="BE595" i="92"/>
  <c r="A595" i="92"/>
  <c r="BE594" i="92"/>
  <c r="AK594" i="92"/>
  <c r="BF593" i="92"/>
  <c r="BE593" i="92"/>
  <c r="A593" i="92"/>
  <c r="BE592" i="92"/>
  <c r="AK592" i="92"/>
  <c r="BF591" i="92"/>
  <c r="BE591" i="92"/>
  <c r="A591" i="92"/>
  <c r="BE590" i="92"/>
  <c r="AK590" i="92"/>
  <c r="BF589" i="92"/>
  <c r="BE589" i="92"/>
  <c r="A589" i="92"/>
  <c r="BE588" i="92"/>
  <c r="AK588" i="92"/>
  <c r="BF587" i="92"/>
  <c r="BE587" i="92"/>
  <c r="A587" i="92"/>
  <c r="BE586" i="92"/>
  <c r="AK586" i="92"/>
  <c r="BF585" i="92"/>
  <c r="BE585" i="92"/>
  <c r="A585" i="92"/>
  <c r="BE584" i="92"/>
  <c r="AK584" i="92"/>
  <c r="BF583" i="92"/>
  <c r="BE583" i="92"/>
  <c r="A583" i="92"/>
  <c r="BE582" i="92"/>
  <c r="AK582" i="92"/>
  <c r="BF581" i="92"/>
  <c r="BE581" i="92"/>
  <c r="A581" i="92"/>
  <c r="BE580" i="92"/>
  <c r="AK580" i="92"/>
  <c r="BF579" i="92"/>
  <c r="BE579" i="92"/>
  <c r="A579" i="92"/>
  <c r="BE578" i="92"/>
  <c r="AK578" i="92"/>
  <c r="BF577" i="92"/>
  <c r="BE577" i="92"/>
  <c r="A577" i="92"/>
  <c r="BE576" i="92"/>
  <c r="AK576" i="92"/>
  <c r="BF575" i="92"/>
  <c r="BE575" i="92"/>
  <c r="A575" i="92"/>
  <c r="BE574" i="92"/>
  <c r="AK574" i="92"/>
  <c r="BF573" i="92"/>
  <c r="BE573" i="92"/>
  <c r="A573" i="92"/>
  <c r="BE572" i="92"/>
  <c r="AK572" i="92"/>
  <c r="BF571" i="92"/>
  <c r="BE571" i="92"/>
  <c r="A571" i="92"/>
  <c r="BE570" i="92"/>
  <c r="AK570" i="92"/>
  <c r="BF569" i="92"/>
  <c r="BE569" i="92"/>
  <c r="A569" i="92"/>
  <c r="BE568" i="92"/>
  <c r="AK568" i="92"/>
  <c r="BF567" i="92"/>
  <c r="BE567" i="92"/>
  <c r="AO567" i="92"/>
  <c r="A567" i="92"/>
  <c r="BE566" i="92"/>
  <c r="AK566" i="92"/>
  <c r="BF565" i="92"/>
  <c r="BE565" i="92"/>
  <c r="AO565" i="92"/>
  <c r="A565" i="92"/>
  <c r="BE564" i="92"/>
  <c r="AK564" i="92"/>
  <c r="BF563" i="92"/>
  <c r="BE563" i="92"/>
  <c r="A563" i="92"/>
  <c r="BE562" i="92"/>
  <c r="AK562" i="92"/>
  <c r="BF561" i="92"/>
  <c r="BE561" i="92"/>
  <c r="A561" i="92"/>
  <c r="BE560" i="92"/>
  <c r="AK560" i="92"/>
  <c r="BF559" i="92"/>
  <c r="BE559" i="92"/>
  <c r="A559" i="92"/>
  <c r="BE558" i="92"/>
  <c r="AK558" i="92"/>
  <c r="BF557" i="92"/>
  <c r="BE557" i="92"/>
  <c r="A557" i="92"/>
  <c r="BE556" i="92"/>
  <c r="AK556" i="92"/>
  <c r="BF555" i="92"/>
  <c r="BE555" i="92"/>
  <c r="A555" i="92"/>
  <c r="BE554" i="92"/>
  <c r="AK554" i="92"/>
  <c r="BF553" i="92"/>
  <c r="BE553" i="92"/>
  <c r="A553" i="92"/>
  <c r="BE552" i="92"/>
  <c r="AK552" i="92"/>
  <c r="BF551" i="92"/>
  <c r="BE551" i="92"/>
  <c r="A551" i="92"/>
  <c r="BE550" i="92"/>
  <c r="AK550" i="92"/>
  <c r="BF549" i="92"/>
  <c r="BE549" i="92"/>
  <c r="A549" i="92"/>
  <c r="BE548" i="92"/>
  <c r="AK548" i="92"/>
  <c r="BF547" i="92"/>
  <c r="BE547" i="92"/>
  <c r="A547" i="92"/>
  <c r="BE546" i="92"/>
  <c r="AK546" i="92"/>
  <c r="BF545" i="92"/>
  <c r="BE545" i="92"/>
  <c r="A545" i="92"/>
  <c r="BE544" i="92"/>
  <c r="AK544" i="92"/>
  <c r="BF543" i="92"/>
  <c r="BE543" i="92"/>
  <c r="A543" i="92"/>
  <c r="BE542" i="92"/>
  <c r="AK542" i="92"/>
  <c r="BF541" i="92"/>
  <c r="BE541" i="92"/>
  <c r="A541" i="92"/>
  <c r="BE540" i="92"/>
  <c r="AK540" i="92"/>
  <c r="BF539" i="92"/>
  <c r="BE539" i="92"/>
  <c r="A539" i="92"/>
  <c r="BE538" i="92"/>
  <c r="AK538" i="92"/>
  <c r="BF537" i="92"/>
  <c r="BE537" i="92"/>
  <c r="A537" i="92"/>
  <c r="BE536" i="92"/>
  <c r="AK536" i="92"/>
  <c r="BF535" i="92"/>
  <c r="BE535" i="92"/>
  <c r="A535" i="92"/>
  <c r="BE534" i="92"/>
  <c r="AK534" i="92"/>
  <c r="BF533" i="92"/>
  <c r="BE533" i="92"/>
  <c r="A533" i="92"/>
  <c r="BE532" i="92"/>
  <c r="AK532" i="92"/>
  <c r="BF531" i="92"/>
  <c r="BE531" i="92"/>
  <c r="A531" i="92"/>
  <c r="BE530" i="92"/>
  <c r="AK530" i="92"/>
  <c r="BF529" i="92"/>
  <c r="BE529" i="92"/>
  <c r="A529" i="92"/>
  <c r="BE528" i="92"/>
  <c r="AK528" i="92"/>
  <c r="BF527" i="92"/>
  <c r="BE527" i="92"/>
  <c r="A527" i="92"/>
  <c r="BE526" i="92"/>
  <c r="AK526" i="92"/>
  <c r="BF525" i="92"/>
  <c r="BE525" i="92"/>
  <c r="A525" i="92"/>
  <c r="BE524" i="92"/>
  <c r="AK524" i="92"/>
  <c r="BF523" i="92"/>
  <c r="BE523" i="92"/>
  <c r="A523" i="92"/>
  <c r="BE522" i="92"/>
  <c r="AK522" i="92"/>
  <c r="BF521" i="92"/>
  <c r="BE521" i="92"/>
  <c r="A521" i="92"/>
  <c r="BE520" i="92"/>
  <c r="AK520" i="92"/>
  <c r="BF519" i="92"/>
  <c r="BE519" i="92"/>
  <c r="A519" i="92"/>
  <c r="BE518" i="92"/>
  <c r="AK518" i="92"/>
  <c r="BF517" i="92"/>
  <c r="BE517" i="92"/>
  <c r="A517" i="92"/>
  <c r="BE516" i="92"/>
  <c r="AK516" i="92"/>
  <c r="BF515" i="92"/>
  <c r="BE515" i="92"/>
  <c r="A515" i="92"/>
  <c r="BE514" i="92"/>
  <c r="AK514" i="92"/>
  <c r="BF513" i="92"/>
  <c r="BE513" i="92"/>
  <c r="A513" i="92"/>
  <c r="BE512" i="92"/>
  <c r="AK512" i="92"/>
  <c r="BF511" i="92"/>
  <c r="BE511" i="92"/>
  <c r="A511" i="92"/>
  <c r="BE510" i="92"/>
  <c r="AK510" i="92"/>
  <c r="BF509" i="92"/>
  <c r="BE509" i="92"/>
  <c r="A509" i="92"/>
  <c r="BE508" i="92"/>
  <c r="AK508" i="92"/>
  <c r="BF507" i="92"/>
  <c r="BE507" i="92"/>
  <c r="A507" i="92"/>
  <c r="BE506" i="92"/>
  <c r="AK506" i="92"/>
  <c r="BF505" i="92"/>
  <c r="BE505" i="92"/>
  <c r="A505" i="92"/>
  <c r="BE504" i="92"/>
  <c r="AK504" i="92"/>
  <c r="BF503" i="92"/>
  <c r="BE503" i="92"/>
  <c r="A503" i="92"/>
  <c r="BE502" i="92"/>
  <c r="AK502" i="92"/>
  <c r="BF501" i="92"/>
  <c r="BE501" i="92"/>
  <c r="A501" i="92"/>
  <c r="BE500" i="92"/>
  <c r="AK500" i="92"/>
  <c r="BF499" i="92"/>
  <c r="BE499" i="92"/>
  <c r="A499" i="92"/>
  <c r="BE498" i="92"/>
  <c r="AK498" i="92"/>
  <c r="BF497" i="92"/>
  <c r="BE497" i="92"/>
  <c r="A497" i="92"/>
  <c r="BE496" i="92"/>
  <c r="AK496" i="92"/>
  <c r="BF495" i="92"/>
  <c r="BE495" i="92"/>
  <c r="A495" i="92"/>
  <c r="BE494" i="92"/>
  <c r="AK494" i="92"/>
  <c r="BF493" i="92"/>
  <c r="BE493" i="92"/>
  <c r="A493" i="92"/>
  <c r="BE492" i="92"/>
  <c r="AK492" i="92"/>
  <c r="BF491" i="92"/>
  <c r="BE491" i="92"/>
  <c r="A491" i="92"/>
  <c r="BE490" i="92"/>
  <c r="AK490" i="92"/>
  <c r="BF489" i="92"/>
  <c r="BE489" i="92"/>
  <c r="A489" i="92"/>
  <c r="BE488" i="92"/>
  <c r="AK488" i="92"/>
  <c r="BF487" i="92"/>
  <c r="BE487" i="92"/>
  <c r="A487" i="92"/>
  <c r="BE486" i="92"/>
  <c r="AK486" i="92"/>
  <c r="BF485" i="92"/>
  <c r="BE485" i="92"/>
  <c r="A485" i="92"/>
  <c r="BE484" i="92"/>
  <c r="AK484" i="92"/>
  <c r="BF483" i="92"/>
  <c r="BE483" i="92"/>
  <c r="A483" i="92"/>
  <c r="BE482" i="92"/>
  <c r="AK482" i="92"/>
  <c r="BF481" i="92"/>
  <c r="BE481" i="92"/>
  <c r="A481" i="92"/>
  <c r="BE480" i="92"/>
  <c r="AK480" i="92"/>
  <c r="BF479" i="92"/>
  <c r="BE479" i="92"/>
  <c r="A479" i="92"/>
  <c r="BE478" i="92"/>
  <c r="AK478" i="92"/>
  <c r="BF477" i="92"/>
  <c r="BE477" i="92"/>
  <c r="A477" i="92"/>
  <c r="BE476" i="92"/>
  <c r="AK476" i="92"/>
  <c r="BF475" i="92"/>
  <c r="BE475" i="92"/>
  <c r="A475" i="92"/>
  <c r="BE474" i="92"/>
  <c r="AK474" i="92"/>
  <c r="BF473" i="92"/>
  <c r="BE473" i="92"/>
  <c r="A473" i="92"/>
  <c r="BE472" i="92"/>
  <c r="AK472" i="92"/>
  <c r="BF471" i="92"/>
  <c r="BE471" i="92"/>
  <c r="A471" i="92"/>
  <c r="BE470" i="92"/>
  <c r="AK470" i="92"/>
  <c r="BF469" i="92"/>
  <c r="BE469" i="92"/>
  <c r="A469" i="92"/>
  <c r="BE468" i="92"/>
  <c r="AK468" i="92"/>
  <c r="BF467" i="92"/>
  <c r="BE467" i="92"/>
  <c r="A467" i="92"/>
  <c r="BE466" i="92"/>
  <c r="AK466" i="92"/>
  <c r="BF465" i="92"/>
  <c r="BE465" i="92"/>
  <c r="A465" i="92"/>
  <c r="BE464" i="92"/>
  <c r="AK464" i="92"/>
  <c r="BF463" i="92"/>
  <c r="BE463" i="92"/>
  <c r="A463" i="92"/>
  <c r="BE462" i="92"/>
  <c r="AK462" i="92"/>
  <c r="BF461" i="92"/>
  <c r="BE461" i="92"/>
  <c r="A461" i="92"/>
  <c r="BE460" i="92"/>
  <c r="AK460" i="92"/>
  <c r="BF459" i="92"/>
  <c r="BE459" i="92"/>
  <c r="A459" i="92"/>
  <c r="BE458" i="92"/>
  <c r="AK458" i="92"/>
  <c r="BF457" i="92"/>
  <c r="BE457" i="92"/>
  <c r="A457" i="92"/>
  <c r="BE456" i="92"/>
  <c r="AK456" i="92"/>
  <c r="BF455" i="92"/>
  <c r="BE455" i="92"/>
  <c r="A455" i="92"/>
  <c r="BE454" i="92"/>
  <c r="AK454" i="92"/>
  <c r="BF453" i="92"/>
  <c r="BE453" i="92"/>
  <c r="A453" i="92"/>
  <c r="BE452" i="92"/>
  <c r="AK452" i="92"/>
  <c r="BF451" i="92"/>
  <c r="BE451" i="92"/>
  <c r="A451" i="92"/>
  <c r="BE450" i="92"/>
  <c r="AK450" i="92"/>
  <c r="BF449" i="92"/>
  <c r="BE449" i="92"/>
  <c r="A449" i="92"/>
  <c r="BE448" i="92"/>
  <c r="AK448" i="92"/>
  <c r="BF447" i="92"/>
  <c r="BE447" i="92"/>
  <c r="A447" i="92"/>
  <c r="BE446" i="92"/>
  <c r="AK446" i="92"/>
  <c r="BF445" i="92"/>
  <c r="BE445" i="92"/>
  <c r="A445" i="92"/>
  <c r="BE444" i="92"/>
  <c r="AK444" i="92"/>
  <c r="BF443" i="92"/>
  <c r="BE443" i="92"/>
  <c r="A443" i="92"/>
  <c r="BE442" i="92"/>
  <c r="AK442" i="92"/>
  <c r="BF441" i="92"/>
  <c r="BE441" i="92"/>
  <c r="A441" i="92"/>
  <c r="BE440" i="92"/>
  <c r="AK440" i="92"/>
  <c r="BF439" i="92"/>
  <c r="BE439" i="92"/>
  <c r="A439" i="92"/>
  <c r="BE438" i="92"/>
  <c r="AK438" i="92"/>
  <c r="BF437" i="92"/>
  <c r="BE437" i="92"/>
  <c r="A437" i="92"/>
  <c r="BE436" i="92"/>
  <c r="AK436" i="92"/>
  <c r="BF435" i="92"/>
  <c r="BE435" i="92"/>
  <c r="A435" i="92"/>
  <c r="BE434" i="92"/>
  <c r="AK434" i="92"/>
  <c r="BF433" i="92"/>
  <c r="BE433" i="92"/>
  <c r="A433" i="92"/>
  <c r="BE432" i="92"/>
  <c r="AK432" i="92"/>
  <c r="BF431" i="92"/>
  <c r="BE431" i="92"/>
  <c r="A431" i="92"/>
  <c r="BE430" i="92"/>
  <c r="AK430" i="92"/>
  <c r="BF429" i="92"/>
  <c r="BE429" i="92"/>
  <c r="A429" i="92"/>
  <c r="BE428" i="92"/>
  <c r="AK428" i="92"/>
  <c r="BF427" i="92"/>
  <c r="BE427" i="92"/>
  <c r="A427" i="92"/>
  <c r="BE426" i="92"/>
  <c r="AK426" i="92"/>
  <c r="BF425" i="92"/>
  <c r="BE425" i="92"/>
  <c r="A425" i="92"/>
  <c r="BE424" i="92"/>
  <c r="AK424" i="92"/>
  <c r="BF423" i="92"/>
  <c r="BE423" i="92"/>
  <c r="A423" i="92"/>
  <c r="BE422" i="92"/>
  <c r="AK422" i="92"/>
  <c r="BF421" i="92"/>
  <c r="BE421" i="92"/>
  <c r="A421" i="92"/>
  <c r="BE420" i="92"/>
  <c r="AK420" i="92"/>
  <c r="BF419" i="92"/>
  <c r="BE419" i="92"/>
  <c r="A419" i="92"/>
  <c r="BE418" i="92"/>
  <c r="AK418" i="92"/>
  <c r="BF417" i="92"/>
  <c r="BE417" i="92"/>
  <c r="A417" i="92"/>
  <c r="BE416" i="92"/>
  <c r="AK416" i="92"/>
  <c r="BF415" i="92"/>
  <c r="BE415" i="92"/>
  <c r="A415" i="92"/>
  <c r="BE414" i="92"/>
  <c r="AK414" i="92"/>
  <c r="BF413" i="92"/>
  <c r="BE413" i="92"/>
  <c r="A413" i="92"/>
  <c r="BE412" i="92"/>
  <c r="AK412" i="92"/>
  <c r="BF411" i="92"/>
  <c r="BE411" i="92"/>
  <c r="A411" i="92"/>
  <c r="BE410" i="92"/>
  <c r="AK410" i="92"/>
  <c r="BF409" i="92"/>
  <c r="BE409" i="92"/>
  <c r="A409" i="92"/>
  <c r="BE408" i="92"/>
  <c r="AK408" i="92"/>
  <c r="BF407" i="92"/>
  <c r="BE407" i="92"/>
  <c r="A407" i="92"/>
  <c r="BE406" i="92"/>
  <c r="AK406" i="92"/>
  <c r="BF405" i="92"/>
  <c r="BE405" i="92"/>
  <c r="A405" i="92"/>
  <c r="BE404" i="92"/>
  <c r="AK404" i="92"/>
  <c r="BF403" i="92"/>
  <c r="BE403" i="92"/>
  <c r="A403" i="92"/>
  <c r="BE402" i="92"/>
  <c r="AK402" i="92"/>
  <c r="BF401" i="92"/>
  <c r="BE401" i="92"/>
  <c r="A401" i="92"/>
  <c r="BE400" i="92"/>
  <c r="AK400" i="92"/>
  <c r="BF399" i="92"/>
  <c r="BE399" i="92"/>
  <c r="A399" i="92"/>
  <c r="BE398" i="92"/>
  <c r="AK398" i="92"/>
  <c r="BF397" i="92"/>
  <c r="BE397" i="92"/>
  <c r="A397" i="92"/>
  <c r="BE396" i="92"/>
  <c r="AK396" i="92"/>
  <c r="BF395" i="92"/>
  <c r="BE395" i="92"/>
  <c r="A395" i="92"/>
  <c r="BE394" i="92"/>
  <c r="AK394" i="92"/>
  <c r="BF393" i="92"/>
  <c r="BE393" i="92"/>
  <c r="A393" i="92"/>
  <c r="BE392" i="92"/>
  <c r="AK392" i="92"/>
  <c r="BF391" i="92"/>
  <c r="BE391" i="92"/>
  <c r="A391" i="92"/>
  <c r="BE390" i="92"/>
  <c r="AK390" i="92"/>
  <c r="BF389" i="92"/>
  <c r="BE389" i="92"/>
  <c r="A389" i="92"/>
  <c r="BE388" i="92"/>
  <c r="AK388" i="92"/>
  <c r="BF387" i="92"/>
  <c r="BE387" i="92"/>
  <c r="A387" i="92"/>
  <c r="BE386" i="92"/>
  <c r="AK386" i="92"/>
  <c r="BF385" i="92"/>
  <c r="BE385" i="92"/>
  <c r="A385" i="92"/>
  <c r="BE384" i="92"/>
  <c r="AK384" i="92"/>
  <c r="BF383" i="92"/>
  <c r="BE383" i="92"/>
  <c r="A383" i="92"/>
  <c r="BE382" i="92"/>
  <c r="AK382" i="92"/>
  <c r="BF381" i="92"/>
  <c r="BE381" i="92"/>
  <c r="A381" i="92"/>
  <c r="BE380" i="92"/>
  <c r="AK380" i="92"/>
  <c r="BF379" i="92"/>
  <c r="BE379" i="92"/>
  <c r="A379" i="92"/>
  <c r="BE378" i="92"/>
  <c r="AK378" i="92"/>
  <c r="BF377" i="92"/>
  <c r="BE377" i="92"/>
  <c r="A377" i="92"/>
  <c r="BE376" i="92"/>
  <c r="AK376" i="92"/>
  <c r="BF375" i="92"/>
  <c r="BE375" i="92"/>
  <c r="A375" i="92"/>
  <c r="BE374" i="92"/>
  <c r="AK374" i="92"/>
  <c r="BF373" i="92"/>
  <c r="BE373" i="92"/>
  <c r="A373" i="92"/>
  <c r="BE372" i="92"/>
  <c r="AK372" i="92"/>
  <c r="BF371" i="92"/>
  <c r="BE371" i="92"/>
  <c r="A371" i="92"/>
  <c r="BE370" i="92"/>
  <c r="AK370" i="92"/>
  <c r="BF369" i="92"/>
  <c r="BE369" i="92"/>
  <c r="A369" i="92"/>
  <c r="BE368" i="92"/>
  <c r="AK368" i="92"/>
  <c r="BF367" i="92"/>
  <c r="BE367" i="92"/>
  <c r="A367" i="92"/>
  <c r="BE366" i="92"/>
  <c r="AK366" i="92"/>
  <c r="BF365" i="92"/>
  <c r="BE365" i="92"/>
  <c r="A365" i="92"/>
  <c r="BE364" i="92"/>
  <c r="AK364" i="92"/>
  <c r="BF363" i="92"/>
  <c r="BE363" i="92"/>
  <c r="A363" i="92"/>
  <c r="BE362" i="92"/>
  <c r="AK362" i="92"/>
  <c r="BF361" i="92"/>
  <c r="BE361" i="92"/>
  <c r="A361" i="92"/>
  <c r="BE360" i="92"/>
  <c r="AK360" i="92"/>
  <c r="BF359" i="92"/>
  <c r="BE359" i="92"/>
  <c r="A359" i="92"/>
  <c r="BE358" i="92"/>
  <c r="AK358" i="92"/>
  <c r="BF357" i="92"/>
  <c r="BE357" i="92"/>
  <c r="A357" i="92"/>
  <c r="BE356" i="92"/>
  <c r="AK356" i="92"/>
  <c r="BF355" i="92"/>
  <c r="BE355" i="92"/>
  <c r="A355" i="92"/>
  <c r="BE354" i="92"/>
  <c r="AK354" i="92"/>
  <c r="BF353" i="92"/>
  <c r="BE353" i="92"/>
  <c r="A353" i="92"/>
  <c r="BE352" i="92"/>
  <c r="AK352" i="92"/>
  <c r="BF351" i="92"/>
  <c r="BE351" i="92"/>
  <c r="A351" i="92"/>
  <c r="BE350" i="92"/>
  <c r="AK350" i="92"/>
  <c r="BF349" i="92"/>
  <c r="BE349" i="92"/>
  <c r="A349" i="92"/>
  <c r="BE348" i="92"/>
  <c r="AK348" i="92"/>
  <c r="BF347" i="92"/>
  <c r="BE347" i="92"/>
  <c r="A347" i="92"/>
  <c r="BE346" i="92"/>
  <c r="AK346" i="92"/>
  <c r="BF345" i="92"/>
  <c r="BE345" i="92"/>
  <c r="A345" i="92"/>
  <c r="BE344" i="92"/>
  <c r="AK344" i="92"/>
  <c r="BF343" i="92"/>
  <c r="BE343" i="92"/>
  <c r="A343" i="92"/>
  <c r="BE342" i="92"/>
  <c r="AK342" i="92"/>
  <c r="BF341" i="92"/>
  <c r="BE341" i="92"/>
  <c r="A341" i="92"/>
  <c r="BE340" i="92"/>
  <c r="AK340" i="92"/>
  <c r="BF339" i="92"/>
  <c r="BE339" i="92"/>
  <c r="A339" i="92"/>
  <c r="BE338" i="92"/>
  <c r="AK338" i="92"/>
  <c r="BF337" i="92"/>
  <c r="BE337" i="92"/>
  <c r="A337" i="92"/>
  <c r="BE336" i="92"/>
  <c r="AK336" i="92"/>
  <c r="BF335" i="92"/>
  <c r="BE335" i="92"/>
  <c r="A335" i="92"/>
  <c r="BE334" i="92"/>
  <c r="AK334" i="92"/>
  <c r="BF333" i="92"/>
  <c r="BE333" i="92"/>
  <c r="A333" i="92"/>
  <c r="BE332" i="92"/>
  <c r="AK332" i="92"/>
  <c r="BF331" i="92"/>
  <c r="BE331" i="92"/>
  <c r="A331" i="92"/>
  <c r="BE330" i="92"/>
  <c r="AK330" i="92"/>
  <c r="BF329" i="92"/>
  <c r="BE329" i="92"/>
  <c r="A329" i="92"/>
  <c r="BE328" i="92"/>
  <c r="AK328" i="92"/>
  <c r="BF327" i="92"/>
  <c r="BE327" i="92"/>
  <c r="A327" i="92"/>
  <c r="BE326" i="92"/>
  <c r="AK326" i="92"/>
  <c r="BF325" i="92"/>
  <c r="BE325" i="92"/>
  <c r="A325" i="92"/>
  <c r="BE324" i="92"/>
  <c r="AK324" i="92"/>
  <c r="BF323" i="92"/>
  <c r="BE323" i="92"/>
  <c r="A323" i="92"/>
  <c r="BE322" i="92"/>
  <c r="AK322" i="92"/>
  <c r="BF321" i="92"/>
  <c r="BE321" i="92"/>
  <c r="A321" i="92"/>
  <c r="BE320" i="92"/>
  <c r="AK320" i="92"/>
  <c r="BF319" i="92"/>
  <c r="BE319" i="92"/>
  <c r="A319" i="92"/>
  <c r="BE318" i="92"/>
  <c r="AK318" i="92"/>
  <c r="BF317" i="92"/>
  <c r="BE317" i="92"/>
  <c r="A317" i="92"/>
  <c r="BE316" i="92"/>
  <c r="AK316" i="92"/>
  <c r="BF315" i="92"/>
  <c r="BE315" i="92"/>
  <c r="A315" i="92"/>
  <c r="BE314" i="92"/>
  <c r="AK314" i="92"/>
  <c r="BF313" i="92"/>
  <c r="BE313" i="92"/>
  <c r="A313" i="92"/>
  <c r="BE312" i="92"/>
  <c r="AK312" i="92"/>
  <c r="BF311" i="92"/>
  <c r="BE311" i="92"/>
  <c r="A311" i="92"/>
  <c r="BE310" i="92"/>
  <c r="AK310" i="92"/>
  <c r="BF309" i="92"/>
  <c r="BE309" i="92"/>
  <c r="A309" i="92"/>
  <c r="BE308" i="92"/>
  <c r="AK308" i="92"/>
  <c r="BF307" i="92"/>
  <c r="BE307" i="92"/>
  <c r="A307" i="92"/>
  <c r="BE306" i="92"/>
  <c r="AK306" i="92"/>
  <c r="BF305" i="92"/>
  <c r="BE305" i="92"/>
  <c r="A305" i="92"/>
  <c r="BE304" i="92"/>
  <c r="AK304" i="92"/>
  <c r="BF303" i="92"/>
  <c r="BE303" i="92"/>
  <c r="A303" i="92"/>
  <c r="BE302" i="92"/>
  <c r="AK302" i="92"/>
  <c r="BF301" i="92"/>
  <c r="BE301" i="92"/>
  <c r="A301" i="92"/>
  <c r="BE300" i="92"/>
  <c r="AK300" i="92"/>
  <c r="BF299" i="92"/>
  <c r="BE299" i="92"/>
  <c r="A299" i="92"/>
  <c r="BE298" i="92"/>
  <c r="AK298" i="92"/>
  <c r="BF297" i="92"/>
  <c r="BE297" i="92"/>
  <c r="A297" i="92"/>
  <c r="BE296" i="92"/>
  <c r="AK296" i="92"/>
  <c r="BF295" i="92"/>
  <c r="BE295" i="92"/>
  <c r="A295" i="92"/>
  <c r="BE294" i="92"/>
  <c r="AK294" i="92"/>
  <c r="BF293" i="92"/>
  <c r="BE293" i="92"/>
  <c r="A293" i="92"/>
  <c r="BE292" i="92"/>
  <c r="AK292" i="92"/>
  <c r="BF291" i="92"/>
  <c r="BE291" i="92"/>
  <c r="A291" i="92"/>
  <c r="BE290" i="92"/>
  <c r="AK290" i="92"/>
  <c r="BF289" i="92"/>
  <c r="BE289" i="92"/>
  <c r="A289" i="92"/>
  <c r="BE288" i="92"/>
  <c r="AK288" i="92"/>
  <c r="BF287" i="92"/>
  <c r="BE287" i="92"/>
  <c r="A287" i="92"/>
  <c r="BE286" i="92"/>
  <c r="AK286" i="92"/>
  <c r="BF285" i="92"/>
  <c r="BE285" i="92"/>
  <c r="A285" i="92"/>
  <c r="BE284" i="92"/>
  <c r="AK284" i="92"/>
  <c r="BF283" i="92"/>
  <c r="BE283" i="92"/>
  <c r="A283" i="92"/>
  <c r="BE282" i="92"/>
  <c r="AK282" i="92"/>
  <c r="BF281" i="92"/>
  <c r="BE281" i="92"/>
  <c r="A281" i="92"/>
  <c r="BE280" i="92"/>
  <c r="AK280" i="92"/>
  <c r="BF279" i="92"/>
  <c r="BE279" i="92"/>
  <c r="A279" i="92"/>
  <c r="BE278" i="92"/>
  <c r="AK278" i="92"/>
  <c r="BF277" i="92"/>
  <c r="BE277" i="92"/>
  <c r="A277" i="92"/>
  <c r="BE276" i="92"/>
  <c r="AK276" i="92"/>
  <c r="BF275" i="92"/>
  <c r="BE275" i="92"/>
  <c r="A275" i="92"/>
  <c r="BE274" i="92"/>
  <c r="AK274" i="92"/>
  <c r="BF273" i="92"/>
  <c r="BE273" i="92"/>
  <c r="A273" i="92"/>
  <c r="BE272" i="92"/>
  <c r="AK272" i="92"/>
  <c r="BF271" i="92"/>
  <c r="BE271" i="92"/>
  <c r="A271" i="92"/>
  <c r="BE270" i="92"/>
  <c r="AK270" i="92"/>
  <c r="BF269" i="92"/>
  <c r="BE269" i="92"/>
  <c r="A269" i="92"/>
  <c r="BE268" i="92"/>
  <c r="AK268" i="92"/>
  <c r="BF267" i="92"/>
  <c r="BE267" i="92"/>
  <c r="A267" i="92"/>
  <c r="BE266" i="92"/>
  <c r="AK266" i="92"/>
  <c r="BF265" i="92"/>
  <c r="BE265" i="92"/>
  <c r="A265" i="92"/>
  <c r="BE264" i="92"/>
  <c r="AK264" i="92"/>
  <c r="BF263" i="92"/>
  <c r="BE263" i="92"/>
  <c r="A263" i="92"/>
  <c r="BE262" i="92"/>
  <c r="AK262" i="92"/>
  <c r="BF261" i="92"/>
  <c r="BE261" i="92"/>
  <c r="A261" i="92"/>
  <c r="BE260" i="92"/>
  <c r="AK260" i="92"/>
  <c r="BF259" i="92"/>
  <c r="BE259" i="92"/>
  <c r="A259" i="92"/>
  <c r="BE258" i="92"/>
  <c r="AK258" i="92"/>
  <c r="BF257" i="92"/>
  <c r="BE257" i="92"/>
  <c r="A257" i="92"/>
  <c r="BE256" i="92"/>
  <c r="AK256" i="92"/>
  <c r="BF255" i="92"/>
  <c r="BE255" i="92"/>
  <c r="A255" i="92"/>
  <c r="BE254" i="92"/>
  <c r="AK254" i="92"/>
  <c r="BF253" i="92"/>
  <c r="BE253" i="92"/>
  <c r="A253" i="92"/>
  <c r="BE252" i="92"/>
  <c r="AK252" i="92"/>
  <c r="BF251" i="92"/>
  <c r="BE251" i="92"/>
  <c r="A251" i="92"/>
  <c r="BE250" i="92"/>
  <c r="AK250" i="92"/>
  <c r="BF249" i="92"/>
  <c r="BE249" i="92"/>
  <c r="A249" i="92"/>
  <c r="BE248" i="92"/>
  <c r="AK248" i="92"/>
  <c r="BF247" i="92"/>
  <c r="BE247" i="92"/>
  <c r="A247" i="92"/>
  <c r="BE246" i="92"/>
  <c r="AK246" i="92"/>
  <c r="BF245" i="92"/>
  <c r="BE245" i="92"/>
  <c r="A245" i="92"/>
  <c r="BE244" i="92"/>
  <c r="AK244" i="92"/>
  <c r="BF243" i="92"/>
  <c r="BE243" i="92"/>
  <c r="A243" i="92"/>
  <c r="BE242" i="92"/>
  <c r="AK242" i="92"/>
  <c r="BF241" i="92"/>
  <c r="BE241" i="92"/>
  <c r="A241" i="92"/>
  <c r="BE240" i="92"/>
  <c r="AK240" i="92"/>
  <c r="BF239" i="92"/>
  <c r="BE239" i="92"/>
  <c r="A239" i="92"/>
  <c r="BE238" i="92"/>
  <c r="AK238" i="92"/>
  <c r="BF237" i="92"/>
  <c r="BE237" i="92"/>
  <c r="A237" i="92"/>
  <c r="BE236" i="92"/>
  <c r="AK236" i="92"/>
  <c r="BF235" i="92"/>
  <c r="BE235" i="92"/>
  <c r="A235" i="92"/>
  <c r="BE234" i="92"/>
  <c r="AK234" i="92"/>
  <c r="BF233" i="92"/>
  <c r="BE233" i="92"/>
  <c r="A233" i="92"/>
  <c r="BE232" i="92"/>
  <c r="AK232" i="92"/>
  <c r="BF231" i="92"/>
  <c r="BE231" i="92"/>
  <c r="A231" i="92"/>
  <c r="BE230" i="92"/>
  <c r="AK230" i="92"/>
  <c r="BF229" i="92"/>
  <c r="BE229" i="92"/>
  <c r="A229" i="92"/>
  <c r="BE228" i="92"/>
  <c r="AK228" i="92"/>
  <c r="BF227" i="92"/>
  <c r="BE227" i="92"/>
  <c r="A227" i="92"/>
  <c r="BE226" i="92"/>
  <c r="AK226" i="92"/>
  <c r="BF225" i="92"/>
  <c r="BE225" i="92"/>
  <c r="A225" i="92"/>
  <c r="BE224" i="92"/>
  <c r="AK224" i="92"/>
  <c r="BF223" i="92"/>
  <c r="BE223" i="92"/>
  <c r="A223" i="92"/>
  <c r="BE222" i="92"/>
  <c r="AK222" i="92"/>
  <c r="BF221" i="92"/>
  <c r="BE221" i="92"/>
  <c r="A221" i="92"/>
  <c r="BE220" i="92"/>
  <c r="AK220" i="92"/>
  <c r="BF219" i="92"/>
  <c r="BE219" i="92"/>
  <c r="A219" i="92"/>
  <c r="BE218" i="92"/>
  <c r="AK218" i="92"/>
  <c r="BF217" i="92"/>
  <c r="BE217" i="92"/>
  <c r="A217" i="92"/>
  <c r="BE216" i="92"/>
  <c r="AK216" i="92"/>
  <c r="BF215" i="92"/>
  <c r="BE215" i="92"/>
  <c r="A215" i="92"/>
  <c r="BE214" i="92"/>
  <c r="AK214" i="92"/>
  <c r="BF213" i="92"/>
  <c r="BE213" i="92"/>
  <c r="A213" i="92"/>
  <c r="BE212" i="92"/>
  <c r="AK212" i="92"/>
  <c r="BF211" i="92"/>
  <c r="BE211" i="92"/>
  <c r="A211" i="92"/>
  <c r="BE210" i="92"/>
  <c r="AK210" i="92"/>
  <c r="BF209" i="92"/>
  <c r="BE209" i="92"/>
  <c r="A209" i="92"/>
  <c r="BE208" i="92"/>
  <c r="AK208" i="92"/>
  <c r="BF207" i="92"/>
  <c r="BE207" i="92"/>
  <c r="A207" i="92"/>
  <c r="BE206" i="92"/>
  <c r="AK206" i="92"/>
  <c r="BF205" i="92"/>
  <c r="BE205" i="92"/>
  <c r="A205" i="92"/>
  <c r="BE204" i="92"/>
  <c r="AK204" i="92"/>
  <c r="BF203" i="92"/>
  <c r="BE203" i="92"/>
  <c r="A203" i="92"/>
  <c r="BE202" i="92"/>
  <c r="AK202" i="92"/>
  <c r="BF201" i="92"/>
  <c r="BE201" i="92"/>
  <c r="A201" i="92"/>
  <c r="BE200" i="92"/>
  <c r="AK200" i="92"/>
  <c r="BF199" i="92"/>
  <c r="BE199" i="92"/>
  <c r="A199" i="92"/>
  <c r="BE198" i="92"/>
  <c r="AK198" i="92"/>
  <c r="BF197" i="92"/>
  <c r="BE197" i="92"/>
  <c r="A197" i="92"/>
  <c r="BE196" i="92"/>
  <c r="AK196" i="92"/>
  <c r="BF195" i="92"/>
  <c r="BE195" i="92"/>
  <c r="A195" i="92"/>
  <c r="BE194" i="92"/>
  <c r="AK194" i="92"/>
  <c r="BF193" i="92"/>
  <c r="BE193" i="92"/>
  <c r="A193" i="92"/>
  <c r="BE192" i="92"/>
  <c r="AK192" i="92"/>
  <c r="BF191" i="92"/>
  <c r="BE191" i="92"/>
  <c r="A191" i="92"/>
  <c r="BE190" i="92"/>
  <c r="AK190" i="92"/>
  <c r="BF189" i="92"/>
  <c r="BE189" i="92"/>
  <c r="A189" i="92"/>
  <c r="BE188" i="92"/>
  <c r="AK188" i="92"/>
  <c r="BF187" i="92"/>
  <c r="BE187" i="92"/>
  <c r="A187" i="92"/>
  <c r="BE186" i="92"/>
  <c r="AK186" i="92"/>
  <c r="BF185" i="92"/>
  <c r="BE185" i="92"/>
  <c r="A185" i="92"/>
  <c r="BE184" i="92"/>
  <c r="AK184" i="92"/>
  <c r="BF183" i="92"/>
  <c r="BE183" i="92"/>
  <c r="A183" i="92"/>
  <c r="BE182" i="92"/>
  <c r="AK182" i="92"/>
  <c r="BF181" i="92"/>
  <c r="BE181" i="92"/>
  <c r="A181" i="92"/>
  <c r="BE180" i="92"/>
  <c r="AK180" i="92"/>
  <c r="BF179" i="92"/>
  <c r="BE179" i="92"/>
  <c r="A179" i="92"/>
  <c r="BE178" i="92"/>
  <c r="AK178" i="92"/>
  <c r="BF177" i="92"/>
  <c r="BE177" i="92"/>
  <c r="A177" i="92"/>
  <c r="BE176" i="92"/>
  <c r="AK176" i="92"/>
  <c r="BF175" i="92"/>
  <c r="BE175" i="92"/>
  <c r="A175" i="92"/>
  <c r="BE174" i="92"/>
  <c r="AK174" i="92"/>
  <c r="BF173" i="92"/>
  <c r="BE173" i="92"/>
  <c r="A173" i="92"/>
  <c r="BE172" i="92"/>
  <c r="AK172" i="92"/>
  <c r="BF171" i="92"/>
  <c r="BE171" i="92"/>
  <c r="A171" i="92"/>
  <c r="BE170" i="92"/>
  <c r="AK170" i="92"/>
  <c r="BF169" i="92"/>
  <c r="BE169" i="92"/>
  <c r="A169" i="92"/>
  <c r="BE168" i="92"/>
  <c r="AK168" i="92"/>
  <c r="BF167" i="92"/>
  <c r="BE167" i="92"/>
  <c r="A167" i="92"/>
  <c r="BE166" i="92"/>
  <c r="AK166" i="92"/>
  <c r="BF165" i="92"/>
  <c r="BE165" i="92"/>
  <c r="A165" i="92"/>
  <c r="BE164" i="92"/>
  <c r="AK164" i="92"/>
  <c r="BF163" i="92"/>
  <c r="BE163" i="92"/>
  <c r="A163" i="92"/>
  <c r="BE162" i="92"/>
  <c r="AK162" i="92"/>
  <c r="BF161" i="92"/>
  <c r="BE161" i="92"/>
  <c r="A161" i="92"/>
  <c r="BE160" i="92"/>
  <c r="AK160" i="92"/>
  <c r="BF159" i="92"/>
  <c r="BE159" i="92"/>
  <c r="A159" i="92"/>
  <c r="BE158" i="92"/>
  <c r="AK158" i="92"/>
  <c r="BF157" i="92"/>
  <c r="BE157" i="92"/>
  <c r="A157" i="92"/>
  <c r="BE156" i="92"/>
  <c r="AK156" i="92"/>
  <c r="BF155" i="92"/>
  <c r="BE155" i="92"/>
  <c r="A155" i="92"/>
  <c r="BE154" i="92"/>
  <c r="AK154" i="92"/>
  <c r="BF153" i="92"/>
  <c r="BE153" i="92"/>
  <c r="A153" i="92"/>
  <c r="BE152" i="92"/>
  <c r="AK152" i="92"/>
  <c r="BF151" i="92"/>
  <c r="BE151" i="92"/>
  <c r="A151" i="92"/>
  <c r="BE150" i="92"/>
  <c r="AK150" i="92"/>
  <c r="BF149" i="92"/>
  <c r="BE149" i="92"/>
  <c r="A149" i="92"/>
  <c r="BE148" i="92"/>
  <c r="AK148" i="92"/>
  <c r="BF147" i="92"/>
  <c r="BE147" i="92"/>
  <c r="A147" i="92"/>
  <c r="BE146" i="92"/>
  <c r="AK146" i="92"/>
  <c r="BF145" i="92"/>
  <c r="BE145" i="92"/>
  <c r="A145" i="92"/>
  <c r="BE144" i="92"/>
  <c r="AK144" i="92"/>
  <c r="BF143" i="92"/>
  <c r="BE143" i="92"/>
  <c r="A143" i="92"/>
  <c r="BE142" i="92"/>
  <c r="AK142" i="92"/>
  <c r="BF141" i="92"/>
  <c r="BE141" i="92"/>
  <c r="A141" i="92"/>
  <c r="BE140" i="92"/>
  <c r="AK140" i="92"/>
  <c r="BF139" i="92"/>
  <c r="BE139" i="92"/>
  <c r="A139" i="92"/>
  <c r="BE138" i="92"/>
  <c r="AK138" i="92"/>
  <c r="BF137" i="92"/>
  <c r="BE137" i="92"/>
  <c r="A137" i="92"/>
  <c r="BE136" i="92"/>
  <c r="AK136" i="92"/>
  <c r="BF135" i="92"/>
  <c r="BE135" i="92"/>
  <c r="A135" i="92"/>
  <c r="BE134" i="92"/>
  <c r="AK134" i="92"/>
  <c r="BF133" i="92"/>
  <c r="BE133" i="92"/>
  <c r="A133" i="92"/>
  <c r="BE132" i="92"/>
  <c r="AK132" i="92"/>
  <c r="BF131" i="92"/>
  <c r="BE131" i="92"/>
  <c r="A131" i="92"/>
  <c r="BE130" i="92"/>
  <c r="AK130" i="92"/>
  <c r="BF129" i="92"/>
  <c r="BE129" i="92"/>
  <c r="A129" i="92"/>
  <c r="BE128" i="92"/>
  <c r="AK128" i="92"/>
  <c r="BF127" i="92"/>
  <c r="BE127" i="92"/>
  <c r="A127" i="92"/>
  <c r="BE126" i="92"/>
  <c r="AK126" i="92"/>
  <c r="BF125" i="92"/>
  <c r="BE125" i="92"/>
  <c r="A125" i="92"/>
  <c r="BE124" i="92"/>
  <c r="AK124" i="92"/>
  <c r="BF123" i="92"/>
  <c r="BE123" i="92"/>
  <c r="A123" i="92"/>
  <c r="BE122" i="92"/>
  <c r="AK122" i="92"/>
  <c r="BF121" i="92"/>
  <c r="BE121" i="92"/>
  <c r="A121" i="92"/>
  <c r="BE120" i="92"/>
  <c r="AK120" i="92"/>
  <c r="BF119" i="92"/>
  <c r="BE119" i="92"/>
  <c r="A119" i="92"/>
  <c r="BE118" i="92"/>
  <c r="AK118" i="92"/>
  <c r="BF117" i="92"/>
  <c r="BE117" i="92"/>
  <c r="A117" i="92"/>
  <c r="BE116" i="92"/>
  <c r="AK116" i="92"/>
  <c r="BF115" i="92"/>
  <c r="BE115" i="92"/>
  <c r="A115" i="92"/>
  <c r="BE114" i="92"/>
  <c r="AK114" i="92"/>
  <c r="BF113" i="92"/>
  <c r="BE113" i="92"/>
  <c r="A113" i="92"/>
  <c r="BE112" i="92"/>
  <c r="AK112" i="92"/>
  <c r="BF111" i="92"/>
  <c r="BE111" i="92"/>
  <c r="A111" i="92"/>
  <c r="BE110" i="92"/>
  <c r="AK110" i="92"/>
  <c r="BF109" i="92"/>
  <c r="BE109" i="92"/>
  <c r="A109" i="92"/>
  <c r="BE108" i="92"/>
  <c r="AK108" i="92"/>
  <c r="BF107" i="92"/>
  <c r="BE107" i="92"/>
  <c r="A107" i="92"/>
  <c r="BE106" i="92"/>
  <c r="AK106" i="92"/>
  <c r="BF105" i="92"/>
  <c r="BE105" i="92"/>
  <c r="A105" i="92"/>
  <c r="BE104" i="92"/>
  <c r="AK104" i="92"/>
  <c r="BF103" i="92"/>
  <c r="BE103" i="92"/>
  <c r="AO103" i="92"/>
  <c r="A103" i="92"/>
  <c r="BE102" i="92"/>
  <c r="AK102" i="92"/>
  <c r="BF101" i="92"/>
  <c r="BE101" i="92"/>
  <c r="AO101" i="92"/>
  <c r="A101" i="92"/>
  <c r="BE100" i="92"/>
  <c r="AF100" i="92"/>
  <c r="AK100" i="92" s="1"/>
  <c r="BF99" i="92"/>
  <c r="BE99" i="92"/>
  <c r="A99" i="92"/>
  <c r="BE98" i="92"/>
  <c r="AF98" i="92"/>
  <c r="AK98" i="92" s="1"/>
  <c r="BF97" i="92"/>
  <c r="BE97" i="92"/>
  <c r="A97" i="92"/>
  <c r="BE96" i="92"/>
  <c r="AF96" i="92"/>
  <c r="AK96" i="92" s="1"/>
  <c r="BF95" i="92"/>
  <c r="BE95" i="92"/>
  <c r="A95" i="92"/>
  <c r="BE94" i="92"/>
  <c r="AF94" i="92"/>
  <c r="AK94" i="92" s="1"/>
  <c r="BF93" i="92"/>
  <c r="BE93" i="92"/>
  <c r="A93" i="92"/>
  <c r="BE92" i="92"/>
  <c r="AF92" i="92"/>
  <c r="AK92" i="92" s="1"/>
  <c r="BF91" i="92"/>
  <c r="BE91" i="92"/>
  <c r="A91" i="92"/>
  <c r="BE90" i="92"/>
  <c r="AF90" i="92"/>
  <c r="AK90" i="92" s="1"/>
  <c r="BF89" i="92"/>
  <c r="BE89" i="92"/>
  <c r="A89" i="92"/>
  <c r="BE88" i="92"/>
  <c r="AF88" i="92"/>
  <c r="AK88" i="92" s="1"/>
  <c r="BF87" i="92"/>
  <c r="BE87" i="92"/>
  <c r="A87" i="92"/>
  <c r="BE86" i="92"/>
  <c r="AF86" i="92"/>
  <c r="AK86" i="92" s="1"/>
  <c r="BF85" i="92"/>
  <c r="BE85" i="92"/>
  <c r="A85" i="92"/>
  <c r="BE84" i="92"/>
  <c r="AF84" i="92"/>
  <c r="AK84" i="92" s="1"/>
  <c r="BF83" i="92"/>
  <c r="BE83" i="92"/>
  <c r="A83" i="92"/>
  <c r="BE82" i="92"/>
  <c r="AF82" i="92"/>
  <c r="AK82" i="92" s="1"/>
  <c r="BF81" i="92"/>
  <c r="BE81" i="92"/>
  <c r="A81" i="92"/>
  <c r="BE80" i="92"/>
  <c r="AF80" i="92"/>
  <c r="AK80" i="92" s="1"/>
  <c r="BF79" i="92"/>
  <c r="BE79" i="92"/>
  <c r="A79" i="92"/>
  <c r="BE78" i="92"/>
  <c r="AF78" i="92"/>
  <c r="AK78" i="92" s="1"/>
  <c r="BF77" i="92"/>
  <c r="BE77" i="92"/>
  <c r="A77" i="92"/>
  <c r="BE76" i="92"/>
  <c r="AF76" i="92"/>
  <c r="AK76" i="92" s="1"/>
  <c r="BF75" i="92"/>
  <c r="BE75" i="92"/>
  <c r="A75" i="92"/>
  <c r="BE74" i="92"/>
  <c r="AF74" i="92"/>
  <c r="AK74" i="92" s="1"/>
  <c r="BF73" i="92"/>
  <c r="BE73" i="92"/>
  <c r="A73" i="92"/>
  <c r="BE72" i="92"/>
  <c r="AF72" i="92"/>
  <c r="AK72" i="92" s="1"/>
  <c r="BF71" i="92"/>
  <c r="BE71" i="92"/>
  <c r="A71" i="92"/>
  <c r="BE70" i="92"/>
  <c r="AF70" i="92"/>
  <c r="AK70" i="92" s="1"/>
  <c r="BF69" i="92"/>
  <c r="BE69" i="92"/>
  <c r="A69" i="92"/>
  <c r="BE68" i="92"/>
  <c r="AF68" i="92"/>
  <c r="AK68" i="92" s="1"/>
  <c r="BF67" i="92"/>
  <c r="BE67" i="92"/>
  <c r="A67" i="92"/>
  <c r="BE66" i="92"/>
  <c r="AF66" i="92"/>
  <c r="AK66" i="92" s="1"/>
  <c r="BF65" i="92"/>
  <c r="BE65" i="92"/>
  <c r="A65" i="92"/>
  <c r="BE64" i="92"/>
  <c r="AF64" i="92"/>
  <c r="AK64" i="92" s="1"/>
  <c r="BF63" i="92"/>
  <c r="BE63" i="92"/>
  <c r="A63" i="92"/>
  <c r="BE62" i="92"/>
  <c r="AF62" i="92"/>
  <c r="AK62" i="92" s="1"/>
  <c r="BF61" i="92"/>
  <c r="BE61" i="92"/>
  <c r="A61" i="92"/>
  <c r="BE60" i="92"/>
  <c r="AF60" i="92"/>
  <c r="AK60" i="92" s="1"/>
  <c r="BF59" i="92"/>
  <c r="BE59" i="92"/>
  <c r="A59" i="92"/>
  <c r="BE58" i="92"/>
  <c r="AF58" i="92"/>
  <c r="AK58" i="92" s="1"/>
  <c r="BF57" i="92"/>
  <c r="BE57" i="92"/>
  <c r="A57" i="92"/>
  <c r="BE56" i="92"/>
  <c r="AF56" i="92"/>
  <c r="AK56" i="92" s="1"/>
  <c r="BF55" i="92"/>
  <c r="BE55" i="92"/>
  <c r="A55" i="92"/>
  <c r="BE54" i="92"/>
  <c r="AF54" i="92"/>
  <c r="AK54" i="92" s="1"/>
  <c r="BF53" i="92"/>
  <c r="BE53" i="92"/>
  <c r="A53" i="92"/>
  <c r="BE52" i="92"/>
  <c r="AF52" i="92"/>
  <c r="AK52" i="92" s="1"/>
  <c r="BF51" i="92"/>
  <c r="BE51" i="92"/>
  <c r="A51" i="92"/>
  <c r="BE50" i="92"/>
  <c r="AF50" i="92"/>
  <c r="AK50" i="92" s="1"/>
  <c r="BF49" i="92"/>
  <c r="BE49" i="92"/>
  <c r="A49" i="92"/>
  <c r="BE48" i="92"/>
  <c r="AF48" i="92"/>
  <c r="AK48" i="92" s="1"/>
  <c r="BF47" i="92"/>
  <c r="BE47" i="92"/>
  <c r="A47" i="92"/>
  <c r="BE46" i="92"/>
  <c r="AF46" i="92"/>
  <c r="AK46" i="92" s="1"/>
  <c r="BF45" i="92"/>
  <c r="BE45" i="92"/>
  <c r="A45" i="92"/>
  <c r="BE44" i="92"/>
  <c r="AF44" i="92"/>
  <c r="AK44" i="92" s="1"/>
  <c r="BF43" i="92"/>
  <c r="BE43" i="92"/>
  <c r="A43" i="92"/>
  <c r="BE42" i="92"/>
  <c r="AF42" i="92"/>
  <c r="AK42" i="92" s="1"/>
  <c r="BF41" i="92"/>
  <c r="BE41" i="92"/>
  <c r="A41" i="92"/>
  <c r="BE40" i="92"/>
  <c r="AF40" i="92"/>
  <c r="AK40" i="92" s="1"/>
  <c r="BF39" i="92"/>
  <c r="BE39" i="92"/>
  <c r="A39" i="92"/>
  <c r="BE38" i="92"/>
  <c r="AF38" i="92"/>
  <c r="AK38" i="92" s="1"/>
  <c r="BF37" i="92"/>
  <c r="BE37" i="92"/>
  <c r="A37" i="92"/>
  <c r="BE36" i="92"/>
  <c r="AF36" i="92"/>
  <c r="AK36" i="92" s="1"/>
  <c r="BF35" i="92"/>
  <c r="BE35" i="92"/>
  <c r="A35" i="92"/>
  <c r="BE34" i="92"/>
  <c r="AF34" i="92"/>
  <c r="AK34" i="92" s="1"/>
  <c r="BF33" i="92"/>
  <c r="BE33" i="92"/>
  <c r="A33" i="92"/>
  <c r="BE32" i="92"/>
  <c r="AF32" i="92"/>
  <c r="AK32" i="92" s="1"/>
  <c r="BF31" i="92"/>
  <c r="BE31" i="92"/>
  <c r="A31" i="92"/>
  <c r="BE30" i="92"/>
  <c r="AF30" i="92"/>
  <c r="AK30" i="92" s="1"/>
  <c r="BF29" i="92"/>
  <c r="BE29" i="92"/>
  <c r="A29" i="92"/>
  <c r="BE28" i="92"/>
  <c r="AF28" i="92"/>
  <c r="AK28" i="92" s="1"/>
  <c r="BF27" i="92"/>
  <c r="BE27" i="92"/>
  <c r="A27" i="92"/>
  <c r="BE26" i="92"/>
  <c r="AF26" i="92"/>
  <c r="AK26" i="92" s="1"/>
  <c r="BF25" i="92"/>
  <c r="BE25" i="92"/>
  <c r="A25" i="92"/>
  <c r="BE24" i="92"/>
  <c r="AF24" i="92"/>
  <c r="AK24" i="92" s="1"/>
  <c r="BF23" i="92"/>
  <c r="BE23" i="92"/>
  <c r="A23" i="92"/>
  <c r="BE22" i="92"/>
  <c r="AF22" i="92"/>
  <c r="AK22" i="92" s="1"/>
  <c r="BF21" i="92"/>
  <c r="BE21" i="92"/>
  <c r="A21" i="92"/>
  <c r="BE20" i="92"/>
  <c r="AF20" i="92"/>
  <c r="AK20" i="92" s="1"/>
  <c r="BF19" i="92"/>
  <c r="BE19" i="92"/>
  <c r="A19" i="92"/>
  <c r="BE18" i="92"/>
  <c r="AF18" i="92"/>
  <c r="AK18" i="92" s="1"/>
  <c r="BF17" i="92"/>
  <c r="BE17" i="92"/>
  <c r="A17" i="92"/>
  <c r="BE16" i="92"/>
  <c r="AF16" i="92"/>
  <c r="AK16" i="92" s="1"/>
  <c r="BF15" i="92"/>
  <c r="BE15" i="92"/>
  <c r="A15" i="92"/>
  <c r="BE14" i="92"/>
  <c r="AF14" i="92"/>
  <c r="BF13" i="92"/>
  <c r="BE13" i="92"/>
  <c r="A13" i="92"/>
  <c r="AF12" i="92"/>
  <c r="AK12" i="92" s="1"/>
  <c r="AJ6" i="92"/>
  <c r="AC6" i="92"/>
  <c r="AB6" i="92"/>
  <c r="Y6" i="92"/>
  <c r="V6" i="92"/>
  <c r="S6" i="92"/>
  <c r="M6" i="92"/>
  <c r="F6" i="92"/>
  <c r="E6" i="92"/>
  <c r="AU5" i="92"/>
  <c r="AU4" i="92"/>
  <c r="AU3" i="92"/>
  <c r="AU2" i="92"/>
  <c r="AH6" i="92" l="1"/>
  <c r="BG295" i="92"/>
  <c r="BG375" i="92"/>
  <c r="BG597" i="92"/>
  <c r="BG679" i="92"/>
  <c r="BG727" i="92"/>
  <c r="BG743" i="92"/>
  <c r="BG751" i="92"/>
  <c r="BG807" i="92"/>
  <c r="BG815" i="92"/>
  <c r="BG871" i="92"/>
  <c r="BG559" i="92"/>
  <c r="BG37" i="92"/>
  <c r="BG519" i="92"/>
  <c r="BG655" i="92"/>
  <c r="BG669" i="92"/>
  <c r="BG693" i="92"/>
  <c r="BG709" i="92"/>
  <c r="BG733" i="92"/>
  <c r="BG821" i="92"/>
  <c r="BG837" i="92"/>
  <c r="BG551" i="92"/>
  <c r="BG303" i="92"/>
  <c r="BG319" i="92"/>
  <c r="BG335" i="92"/>
  <c r="BG549" i="92"/>
  <c r="BG681" i="92"/>
  <c r="BG697" i="92"/>
  <c r="BG713" i="92"/>
  <c r="BG729" i="92"/>
  <c r="BG905" i="92"/>
  <c r="BG921" i="92"/>
  <c r="BG937" i="92"/>
  <c r="BG91" i="92"/>
  <c r="BG119" i="92"/>
  <c r="BG167" i="92"/>
  <c r="BG183" i="92"/>
  <c r="BG231" i="92"/>
  <c r="BG263" i="92"/>
  <c r="BG53" i="92"/>
  <c r="BG79" i="92"/>
  <c r="BG407" i="92"/>
  <c r="BG25" i="92"/>
  <c r="BG83" i="92"/>
  <c r="BG159" i="92"/>
  <c r="BG175" i="92"/>
  <c r="BG191" i="92"/>
  <c r="BG207" i="92"/>
  <c r="BG223" i="92"/>
  <c r="BG239" i="92"/>
  <c r="BG115" i="92"/>
  <c r="BG163" i="92"/>
  <c r="BG211" i="92"/>
  <c r="BG447" i="92"/>
  <c r="BG13" i="92"/>
  <c r="BG73" i="92"/>
  <c r="BG89" i="92"/>
  <c r="BG165" i="92"/>
  <c r="BG311" i="92"/>
  <c r="BG737" i="92"/>
  <c r="BG753" i="92"/>
  <c r="BG865" i="92"/>
  <c r="BG969" i="92"/>
  <c r="BG61" i="92"/>
  <c r="BG137" i="92"/>
  <c r="BG153" i="92"/>
  <c r="BG185" i="92"/>
  <c r="BG217" i="92"/>
  <c r="BG287" i="92"/>
  <c r="BG461" i="92"/>
  <c r="BG471" i="92"/>
  <c r="BG503" i="92"/>
  <c r="BG547" i="92"/>
  <c r="BG563" i="92"/>
  <c r="BG575" i="92"/>
  <c r="BG663" i="92"/>
  <c r="BG21" i="92"/>
  <c r="BG141" i="92"/>
  <c r="BG427" i="92"/>
  <c r="BG535" i="92"/>
  <c r="BG881" i="92"/>
  <c r="BG85" i="92"/>
  <c r="BG129" i="92"/>
  <c r="BG193" i="92"/>
  <c r="BG215" i="92"/>
  <c r="BG225" i="92"/>
  <c r="BG381" i="92"/>
  <c r="BG463" i="92"/>
  <c r="BG795" i="92"/>
  <c r="BG803" i="92"/>
  <c r="BG811" i="92"/>
  <c r="BG819" i="92"/>
  <c r="BG867" i="92"/>
  <c r="BG879" i="92"/>
  <c r="BG959" i="92"/>
  <c r="BG221" i="92"/>
  <c r="BG247" i="92"/>
  <c r="BG629" i="92"/>
  <c r="BG33" i="92"/>
  <c r="BG391" i="92"/>
  <c r="BG181" i="92"/>
  <c r="BG363" i="92"/>
  <c r="BG397" i="92"/>
  <c r="BG491" i="92"/>
  <c r="BG117" i="92"/>
  <c r="BG173" i="92"/>
  <c r="BG279" i="92"/>
  <c r="BG361" i="92"/>
  <c r="BG367" i="92"/>
  <c r="BG489" i="92"/>
  <c r="BG495" i="92"/>
  <c r="BG579" i="92"/>
  <c r="BG601" i="92"/>
  <c r="BG611" i="92"/>
  <c r="BG627" i="92"/>
  <c r="BG757" i="92"/>
  <c r="BG773" i="92"/>
  <c r="BG797" i="92"/>
  <c r="BG909" i="92"/>
  <c r="BG925" i="92"/>
  <c r="BG45" i="92"/>
  <c r="BG525" i="92"/>
  <c r="BG111" i="92"/>
  <c r="BG189" i="92"/>
  <c r="BG255" i="92"/>
  <c r="BG383" i="92"/>
  <c r="BG439" i="92"/>
  <c r="BG511" i="92"/>
  <c r="BG589" i="92"/>
  <c r="BG605" i="92"/>
  <c r="BG653" i="92"/>
  <c r="BG691" i="92"/>
  <c r="BG707" i="92"/>
  <c r="BG875" i="92"/>
  <c r="BG891" i="92"/>
  <c r="BG913" i="92"/>
  <c r="BG929" i="92"/>
  <c r="BG961" i="92"/>
  <c r="BG125" i="92"/>
  <c r="BG105" i="92"/>
  <c r="BG199" i="92"/>
  <c r="BG271" i="92"/>
  <c r="BG327" i="92"/>
  <c r="BG399" i="92"/>
  <c r="BG455" i="92"/>
  <c r="BG527" i="92"/>
  <c r="BG567" i="92"/>
  <c r="BG631" i="92"/>
  <c r="BG771" i="92"/>
  <c r="BG843" i="92"/>
  <c r="BG851" i="92"/>
  <c r="BG895" i="92"/>
  <c r="BG343" i="92"/>
  <c r="BG425" i="92"/>
  <c r="BG431" i="92"/>
  <c r="BG509" i="92"/>
  <c r="BG577" i="92"/>
  <c r="BG609" i="92"/>
  <c r="BG619" i="92"/>
  <c r="BG721" i="92"/>
  <c r="BG777" i="92"/>
  <c r="BG793" i="92"/>
  <c r="BG809" i="92"/>
  <c r="BG841" i="92"/>
  <c r="BG857" i="92"/>
  <c r="BG943" i="92"/>
  <c r="BG953" i="92"/>
  <c r="BG17" i="92"/>
  <c r="BG65" i="92"/>
  <c r="BG77" i="92"/>
  <c r="BG113" i="92"/>
  <c r="BG143" i="92"/>
  <c r="BG209" i="92"/>
  <c r="BG227" i="92"/>
  <c r="BG233" i="92"/>
  <c r="BG253" i="92"/>
  <c r="BG259" i="92"/>
  <c r="BG265" i="92"/>
  <c r="BG285" i="92"/>
  <c r="BG291" i="92"/>
  <c r="BG297" i="92"/>
  <c r="BG317" i="92"/>
  <c r="BG323" i="92"/>
  <c r="BG329" i="92"/>
  <c r="BG349" i="92"/>
  <c r="BG359" i="92"/>
  <c r="BG365" i="92"/>
  <c r="BG377" i="92"/>
  <c r="BG401" i="92"/>
  <c r="BG473" i="92"/>
  <c r="BG485" i="92"/>
  <c r="BG515" i="92"/>
  <c r="BG539" i="92"/>
  <c r="BG555" i="92"/>
  <c r="BG573" i="92"/>
  <c r="BG647" i="92"/>
  <c r="BG785" i="92"/>
  <c r="BG825" i="92"/>
  <c r="BG907" i="92"/>
  <c r="BG935" i="92"/>
  <c r="BG957" i="92"/>
  <c r="BG15" i="92"/>
  <c r="BG51" i="92"/>
  <c r="BG57" i="92"/>
  <c r="BG69" i="92"/>
  <c r="BG135" i="92"/>
  <c r="BG147" i="92"/>
  <c r="BG177" i="92"/>
  <c r="BG195" i="92"/>
  <c r="BG201" i="92"/>
  <c r="BG257" i="92"/>
  <c r="BG289" i="92"/>
  <c r="BG321" i="92"/>
  <c r="BG347" i="92"/>
  <c r="BG395" i="92"/>
  <c r="BG413" i="92"/>
  <c r="BG423" i="92"/>
  <c r="BG429" i="92"/>
  <c r="BG441" i="92"/>
  <c r="BG465" i="92"/>
  <c r="BG537" i="92"/>
  <c r="BG621" i="92"/>
  <c r="BG637" i="92"/>
  <c r="BG725" i="92"/>
  <c r="BG791" i="92"/>
  <c r="BG801" i="92"/>
  <c r="BG817" i="92"/>
  <c r="BG973" i="92"/>
  <c r="BG849" i="92"/>
  <c r="BG873" i="92"/>
  <c r="BG889" i="92"/>
  <c r="BG917" i="92"/>
  <c r="BG939" i="92"/>
  <c r="BG945" i="92"/>
  <c r="BG955" i="92"/>
  <c r="BG977" i="92"/>
  <c r="BG97" i="92"/>
  <c r="BG139" i="92"/>
  <c r="BG151" i="92"/>
  <c r="BG157" i="92"/>
  <c r="BG237" i="92"/>
  <c r="BG243" i="92"/>
  <c r="BG249" i="92"/>
  <c r="BG269" i="92"/>
  <c r="BG275" i="92"/>
  <c r="BG281" i="92"/>
  <c r="BG301" i="92"/>
  <c r="BG307" i="92"/>
  <c r="BG313" i="92"/>
  <c r="BG333" i="92"/>
  <c r="BG339" i="92"/>
  <c r="BG345" i="92"/>
  <c r="BG357" i="92"/>
  <c r="BG387" i="92"/>
  <c r="BG411" i="92"/>
  <c r="BG459" i="92"/>
  <c r="BG477" i="92"/>
  <c r="BG487" i="92"/>
  <c r="BG493" i="92"/>
  <c r="BG505" i="92"/>
  <c r="BG529" i="92"/>
  <c r="BG593" i="92"/>
  <c r="BG661" i="92"/>
  <c r="BG675" i="92"/>
  <c r="BG699" i="92"/>
  <c r="BG723" i="92"/>
  <c r="BG789" i="92"/>
  <c r="BG855" i="92"/>
  <c r="BG883" i="92"/>
  <c r="BG927" i="92"/>
  <c r="BG971" i="92"/>
  <c r="BG981" i="92"/>
  <c r="BG29" i="92"/>
  <c r="BG35" i="92"/>
  <c r="BG109" i="92"/>
  <c r="BG121" i="92"/>
  <c r="BG127" i="92"/>
  <c r="BG133" i="92"/>
  <c r="BG161" i="92"/>
  <c r="BG205" i="92"/>
  <c r="BG241" i="92"/>
  <c r="BG273" i="92"/>
  <c r="BG305" i="92"/>
  <c r="BG337" i="92"/>
  <c r="BG409" i="92"/>
  <c r="BG421" i="92"/>
  <c r="BG445" i="92"/>
  <c r="BG451" i="92"/>
  <c r="BG475" i="92"/>
  <c r="BG523" i="92"/>
  <c r="BG591" i="92"/>
  <c r="BG613" i="92"/>
  <c r="BG649" i="92"/>
  <c r="BG665" i="92"/>
  <c r="BG673" i="92"/>
  <c r="BG689" i="92"/>
  <c r="BG731" i="92"/>
  <c r="BG739" i="92"/>
  <c r="BG747" i="92"/>
  <c r="BG755" i="92"/>
  <c r="BG763" i="92"/>
  <c r="BG787" i="92"/>
  <c r="BG853" i="92"/>
  <c r="BG893" i="92"/>
  <c r="BG623" i="92"/>
  <c r="BG687" i="92"/>
  <c r="BG745" i="92"/>
  <c r="BG761" i="92"/>
  <c r="BG835" i="92"/>
  <c r="BG861" i="92"/>
  <c r="BG897" i="92"/>
  <c r="BG947" i="92"/>
  <c r="BG31" i="92"/>
  <c r="BG43" i="92"/>
  <c r="BG581" i="92"/>
  <c r="BG59" i="92"/>
  <c r="BG19" i="92"/>
  <c r="BG75" i="92"/>
  <c r="BG81" i="92"/>
  <c r="BG101" i="92"/>
  <c r="AF6" i="92"/>
  <c r="BG67" i="92"/>
  <c r="BG99" i="92"/>
  <c r="BG93" i="92"/>
  <c r="BG103" i="92"/>
  <c r="BG123" i="92"/>
  <c r="BG179" i="92"/>
  <c r="BG187" i="92"/>
  <c r="BG197" i="92"/>
  <c r="BG203" i="92"/>
  <c r="BG213" i="92"/>
  <c r="BG219" i="92"/>
  <c r="BG229" i="92"/>
  <c r="BG235" i="92"/>
  <c r="BG245" i="92"/>
  <c r="BG251" i="92"/>
  <c r="BG261" i="92"/>
  <c r="BG267" i="92"/>
  <c r="BG277" i="92"/>
  <c r="BG283" i="92"/>
  <c r="BG293" i="92"/>
  <c r="BG299" i="92"/>
  <c r="BG309" i="92"/>
  <c r="BG315" i="92"/>
  <c r="BG325" i="92"/>
  <c r="BG331" i="92"/>
  <c r="BG341" i="92"/>
  <c r="BG355" i="92"/>
  <c r="BG369" i="92"/>
  <c r="BG405" i="92"/>
  <c r="BG419" i="92"/>
  <c r="BG433" i="92"/>
  <c r="BG469" i="92"/>
  <c r="BG483" i="92"/>
  <c r="BG497" i="92"/>
  <c r="BG533" i="92"/>
  <c r="BG545" i="92"/>
  <c r="BG557" i="92"/>
  <c r="BG587" i="92"/>
  <c r="BG599" i="92"/>
  <c r="BG617" i="92"/>
  <c r="BG641" i="92"/>
  <c r="BG659" i="92"/>
  <c r="BG683" i="92"/>
  <c r="BG701" i="92"/>
  <c r="BG719" i="92"/>
  <c r="BG765" i="92"/>
  <c r="BG783" i="92"/>
  <c r="BG829" i="92"/>
  <c r="BG847" i="92"/>
  <c r="BG903" i="92"/>
  <c r="BG915" i="92"/>
  <c r="BG933" i="92"/>
  <c r="BG967" i="92"/>
  <c r="BG979" i="92"/>
  <c r="BG145" i="92"/>
  <c r="BG169" i="92"/>
  <c r="BG353" i="92"/>
  <c r="BG389" i="92"/>
  <c r="BG403" i="92"/>
  <c r="BG417" i="92"/>
  <c r="BG453" i="92"/>
  <c r="BG467" i="92"/>
  <c r="BG481" i="92"/>
  <c r="BG517" i="92"/>
  <c r="BG531" i="92"/>
  <c r="BG561" i="92"/>
  <c r="BG569" i="92"/>
  <c r="BG603" i="92"/>
  <c r="BG615" i="92"/>
  <c r="BG633" i="92"/>
  <c r="BG639" i="92"/>
  <c r="BG657" i="92"/>
  <c r="BG671" i="92"/>
  <c r="BG717" i="92"/>
  <c r="BG735" i="92"/>
  <c r="BG781" i="92"/>
  <c r="BG799" i="92"/>
  <c r="BG827" i="92"/>
  <c r="BG845" i="92"/>
  <c r="BG863" i="92"/>
  <c r="BG885" i="92"/>
  <c r="BG919" i="92"/>
  <c r="BG931" i="92"/>
  <c r="BG949" i="92"/>
  <c r="BG373" i="92"/>
  <c r="BG437" i="92"/>
  <c r="BG501" i="92"/>
  <c r="BG543" i="92"/>
  <c r="BG585" i="92"/>
  <c r="BG901" i="92"/>
  <c r="BG965" i="92"/>
  <c r="BG27" i="92"/>
  <c r="BG41" i="92"/>
  <c r="BG49" i="92"/>
  <c r="BG351" i="92"/>
  <c r="BG379" i="92"/>
  <c r="BG393" i="92"/>
  <c r="BG415" i="92"/>
  <c r="BG443" i="92"/>
  <c r="BG457" i="92"/>
  <c r="BG479" i="92"/>
  <c r="BG507" i="92"/>
  <c r="BG521" i="92"/>
  <c r="BG553" i="92"/>
  <c r="BG595" i="92"/>
  <c r="BG607" i="92"/>
  <c r="BG625" i="92"/>
  <c r="BG645" i="92"/>
  <c r="BG677" i="92"/>
  <c r="BG705" i="92"/>
  <c r="BG715" i="92"/>
  <c r="BG741" i="92"/>
  <c r="BG769" i="92"/>
  <c r="BG779" i="92"/>
  <c r="BG805" i="92"/>
  <c r="BG833" i="92"/>
  <c r="BG869" i="92"/>
  <c r="BG877" i="92"/>
  <c r="BG911" i="92"/>
  <c r="BG923" i="92"/>
  <c r="BG941" i="92"/>
  <c r="BG975" i="92"/>
  <c r="BG47" i="92"/>
  <c r="BG63" i="92"/>
  <c r="BG149" i="92"/>
  <c r="BG371" i="92"/>
  <c r="BG385" i="92"/>
  <c r="BG435" i="92"/>
  <c r="BG449" i="92"/>
  <c r="BG499" i="92"/>
  <c r="BG513" i="92"/>
  <c r="BG541" i="92"/>
  <c r="BG565" i="92"/>
  <c r="BG571" i="92"/>
  <c r="BG583" i="92"/>
  <c r="BG635" i="92"/>
  <c r="BG643" i="92"/>
  <c r="BG667" i="92"/>
  <c r="BG685" i="92"/>
  <c r="BG703" i="92"/>
  <c r="BG749" i="92"/>
  <c r="BG767" i="92"/>
  <c r="BG813" i="92"/>
  <c r="BG831" i="92"/>
  <c r="BG859" i="92"/>
  <c r="BG887" i="92"/>
  <c r="BG899" i="92"/>
  <c r="BG951" i="92"/>
  <c r="BG963" i="92"/>
  <c r="AK14" i="92"/>
  <c r="AK6" i="92" s="1"/>
  <c r="AF982" i="92"/>
  <c r="BG39" i="92"/>
  <c r="BG71" i="92"/>
  <c r="AO982" i="92"/>
  <c r="BG131" i="92"/>
  <c r="BG155" i="92"/>
  <c r="BG695" i="92"/>
  <c r="BG759" i="92"/>
  <c r="BG823" i="92"/>
  <c r="BG23" i="92"/>
  <c r="BG55" i="92"/>
  <c r="BG87" i="92"/>
  <c r="BG95" i="92"/>
  <c r="BG107" i="92"/>
  <c r="BG171" i="92"/>
  <c r="BG651" i="92"/>
  <c r="BG711" i="92"/>
  <c r="BG775" i="92"/>
  <c r="BG839" i="92"/>
  <c r="AK982" i="92" l="1"/>
  <c r="H366" i="74"/>
  <c r="H365" i="74"/>
  <c r="H364" i="74"/>
  <c r="A381" i="64" l="1"/>
  <c r="A380" i="64"/>
  <c r="A379" i="64"/>
  <c r="A378" i="64"/>
  <c r="A377" i="64"/>
  <c r="A376" i="64"/>
  <c r="A375" i="64"/>
  <c r="A374" i="64"/>
  <c r="A373" i="64"/>
  <c r="A372" i="64"/>
  <c r="A371" i="64"/>
  <c r="A370" i="64"/>
  <c r="A369" i="64"/>
  <c r="A368" i="64"/>
  <c r="A367" i="64"/>
  <c r="A366" i="64"/>
  <c r="A365" i="64"/>
  <c r="A364" i="64"/>
  <c r="A363" i="64"/>
  <c r="A362" i="64"/>
  <c r="A361" i="64"/>
  <c r="A360" i="64"/>
  <c r="A359" i="64"/>
  <c r="A358" i="64"/>
  <c r="M468" i="63"/>
  <c r="E468" i="63"/>
  <c r="A468" i="63"/>
  <c r="J489" i="61"/>
  <c r="J491" i="61" l="1"/>
  <c r="D491" i="61"/>
  <c r="D470" i="63" s="1"/>
  <c r="J470" i="63" s="1"/>
  <c r="A491" i="61"/>
  <c r="M467" i="63"/>
  <c r="E467" i="63"/>
  <c r="A467" i="63"/>
  <c r="V981" i="83" l="1"/>
  <c r="V982" i="83" s="1"/>
  <c r="P981" i="83"/>
  <c r="P982" i="83" s="1"/>
  <c r="AD981" i="83"/>
  <c r="AD982" i="83" s="1"/>
  <c r="W981" i="83"/>
  <c r="W982" i="83" s="1"/>
  <c r="AC982" i="83"/>
  <c r="AB982" i="83"/>
  <c r="AA982" i="83"/>
  <c r="Z982" i="83"/>
  <c r="Y982" i="83"/>
  <c r="X982" i="83"/>
  <c r="U982" i="83"/>
  <c r="T982" i="83"/>
  <c r="S982" i="83"/>
  <c r="R982" i="83"/>
  <c r="Q982" i="83"/>
  <c r="O982" i="83"/>
  <c r="N982" i="83"/>
  <c r="M982" i="83"/>
  <c r="L982" i="83"/>
  <c r="G38" i="48" l="1"/>
  <c r="J38" i="48" s="1"/>
  <c r="AI68" i="80" s="1"/>
  <c r="A357" i="64" l="1"/>
  <c r="A356" i="64"/>
  <c r="A355" i="64"/>
  <c r="A354" i="64"/>
  <c r="A353" i="64"/>
  <c r="A352" i="64"/>
  <c r="A351" i="64"/>
  <c r="A350" i="64"/>
  <c r="A349" i="64"/>
  <c r="A348" i="64"/>
  <c r="A347" i="64"/>
  <c r="A346" i="64"/>
  <c r="A345" i="64"/>
  <c r="A344" i="64"/>
  <c r="A343" i="64"/>
  <c r="A342" i="64"/>
  <c r="A341" i="64"/>
  <c r="A340" i="64"/>
  <c r="A339" i="64"/>
  <c r="A338" i="64"/>
  <c r="A337" i="64"/>
  <c r="J490" i="61" l="1"/>
  <c r="D490" i="61"/>
  <c r="D468" i="63" s="1"/>
  <c r="J468" i="63" s="1"/>
  <c r="A490" i="61"/>
  <c r="A363" i="74" l="1"/>
  <c r="A362" i="74"/>
  <c r="A361" i="74"/>
  <c r="A360" i="74"/>
  <c r="A359" i="74"/>
  <c r="A358" i="74"/>
  <c r="A357" i="74"/>
  <c r="A356" i="74"/>
  <c r="A355" i="74"/>
  <c r="A354" i="74"/>
  <c r="A348" i="74"/>
  <c r="A349" i="74"/>
  <c r="A350" i="74"/>
  <c r="A351" i="74"/>
  <c r="A343" i="74"/>
  <c r="A342" i="74"/>
  <c r="A341" i="74"/>
  <c r="A340" i="74"/>
  <c r="A339" i="74"/>
  <c r="A338" i="74"/>
  <c r="A337" i="74"/>
  <c r="A336" i="74"/>
  <c r="A335" i="74"/>
  <c r="A334" i="74"/>
  <c r="A333" i="74"/>
  <c r="A332" i="74"/>
  <c r="A331" i="74"/>
  <c r="A330" i="74"/>
  <c r="A329" i="74"/>
  <c r="A328" i="74"/>
  <c r="A327" i="74"/>
  <c r="A326" i="74"/>
  <c r="A325" i="74"/>
  <c r="A324" i="74"/>
  <c r="A323" i="74"/>
  <c r="A322" i="74"/>
  <c r="A321" i="74"/>
  <c r="A320" i="74"/>
  <c r="A319" i="74"/>
  <c r="A318" i="74"/>
  <c r="A317" i="74"/>
  <c r="A316" i="74"/>
  <c r="A315" i="74"/>
  <c r="A314" i="74"/>
  <c r="A313" i="74"/>
  <c r="A312" i="74"/>
  <c r="A311" i="74"/>
  <c r="A310" i="74"/>
  <c r="A309" i="74"/>
  <c r="A308" i="74"/>
  <c r="A307" i="74"/>
  <c r="A306" i="74"/>
  <c r="A305" i="74"/>
  <c r="A304" i="74"/>
  <c r="A303" i="74"/>
  <c r="A302" i="74"/>
  <c r="A301" i="74"/>
  <c r="A300" i="74"/>
  <c r="A299" i="74"/>
  <c r="A298" i="74"/>
  <c r="A297" i="74"/>
  <c r="A296" i="74"/>
  <c r="A295" i="74"/>
  <c r="A294" i="74"/>
  <c r="A293" i="74"/>
  <c r="A292" i="74"/>
  <c r="A291" i="74"/>
  <c r="A290" i="74"/>
  <c r="A289" i="74"/>
  <c r="A288" i="74"/>
  <c r="A287" i="74"/>
  <c r="A286" i="74"/>
  <c r="A285" i="74"/>
  <c r="A284" i="74"/>
  <c r="A283" i="74"/>
  <c r="A282" i="74"/>
  <c r="A281" i="74"/>
  <c r="A280" i="74"/>
  <c r="A279" i="74"/>
  <c r="A278" i="74"/>
  <c r="A277" i="74"/>
  <c r="A276" i="74"/>
  <c r="A275" i="74"/>
  <c r="A274" i="74"/>
  <c r="A273" i="74"/>
  <c r="A272" i="74"/>
  <c r="A271" i="74"/>
  <c r="A270" i="74"/>
  <c r="A269" i="74"/>
  <c r="A268" i="74"/>
  <c r="A267" i="74"/>
  <c r="A266" i="74"/>
  <c r="A265" i="74"/>
  <c r="A264" i="74"/>
  <c r="A263" i="74"/>
  <c r="A262" i="74"/>
  <c r="A261" i="74"/>
  <c r="A260" i="74"/>
  <c r="A259" i="74"/>
  <c r="A258" i="74"/>
  <c r="A257"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67" i="74"/>
  <c r="A68" i="74"/>
  <c r="A69" i="74"/>
  <c r="A70" i="74"/>
  <c r="A71" i="74"/>
  <c r="A72" i="74"/>
  <c r="A73" i="74"/>
  <c r="A74" i="74"/>
  <c r="A75" i="74"/>
  <c r="A76" i="74"/>
  <c r="A77" i="74"/>
  <c r="A78" i="74"/>
  <c r="A79" i="74"/>
  <c r="A80" i="74"/>
  <c r="A81" i="74"/>
  <c r="A82" i="74"/>
  <c r="A83" i="74"/>
  <c r="A84" i="74"/>
  <c r="A85" i="74"/>
  <c r="A86" i="74"/>
  <c r="A87" i="74"/>
  <c r="A88" i="74"/>
  <c r="A89" i="74"/>
  <c r="A90" i="74"/>
  <c r="A91" i="74"/>
  <c r="A92" i="74"/>
  <c r="A93" i="74"/>
  <c r="A94" i="74"/>
  <c r="A95" i="74"/>
  <c r="A96" i="74"/>
  <c r="A97" i="74"/>
  <c r="A98" i="74"/>
  <c r="A99" i="74"/>
  <c r="A100" i="74"/>
  <c r="A101" i="74"/>
  <c r="A102" i="74"/>
  <c r="A103" i="74"/>
  <c r="A104" i="74"/>
  <c r="A105" i="74"/>
  <c r="A106" i="74"/>
  <c r="A107" i="74"/>
  <c r="A108" i="74"/>
  <c r="A109" i="74"/>
  <c r="A110" i="74"/>
  <c r="A111" i="74"/>
  <c r="A112" i="74"/>
  <c r="A113" i="74"/>
  <c r="A114" i="74"/>
  <c r="A115" i="74"/>
  <c r="A116" i="74"/>
  <c r="A117" i="74"/>
  <c r="A118" i="74"/>
  <c r="A119" i="74"/>
  <c r="A120" i="74"/>
  <c r="A121" i="74"/>
  <c r="A122" i="74"/>
  <c r="A123" i="74"/>
  <c r="A124" i="74"/>
  <c r="A125" i="74"/>
  <c r="A126" i="74"/>
  <c r="A127" i="74"/>
  <c r="A128" i="74"/>
  <c r="A129" i="74"/>
  <c r="A130" i="74"/>
  <c r="A131" i="74"/>
  <c r="A132" i="74"/>
  <c r="A133" i="74"/>
  <c r="A134" i="74"/>
  <c r="A135" i="74"/>
  <c r="A136" i="74"/>
  <c r="A137" i="74"/>
  <c r="A138" i="74"/>
  <c r="A139" i="74"/>
  <c r="A140" i="74"/>
  <c r="A141" i="74"/>
  <c r="A142" i="74"/>
  <c r="A143" i="74"/>
  <c r="A144" i="74"/>
  <c r="A145" i="74"/>
  <c r="A146" i="74"/>
  <c r="A147" i="74"/>
  <c r="A148" i="74"/>
  <c r="A149" i="74"/>
  <c r="A150" i="74"/>
  <c r="A151" i="74"/>
  <c r="A152" i="74"/>
  <c r="A153" i="74"/>
  <c r="A154" i="74"/>
  <c r="A155" i="74"/>
  <c r="A156" i="74"/>
  <c r="A157" i="74"/>
  <c r="A158" i="74"/>
  <c r="A159" i="74"/>
  <c r="A160" i="74"/>
  <c r="A161" i="74"/>
  <c r="A162" i="74"/>
  <c r="A163" i="74"/>
  <c r="A164" i="74"/>
  <c r="A165" i="74"/>
  <c r="A166" i="74"/>
  <c r="A167" i="74"/>
  <c r="A168" i="74"/>
  <c r="A169" i="74"/>
  <c r="A170" i="74"/>
  <c r="A171" i="74"/>
  <c r="A172" i="74"/>
  <c r="A173" i="74"/>
  <c r="A174" i="74"/>
  <c r="A175" i="74"/>
  <c r="A176" i="74"/>
  <c r="A177" i="74"/>
  <c r="A178" i="74"/>
  <c r="A179" i="74"/>
  <c r="A180" i="74"/>
  <c r="A181" i="74"/>
  <c r="A182" i="74"/>
  <c r="A183" i="74"/>
  <c r="A184" i="74"/>
  <c r="A185" i="74"/>
  <c r="A186" i="74"/>
  <c r="A187" i="74"/>
  <c r="A188" i="74"/>
  <c r="A189" i="74"/>
  <c r="A190" i="74"/>
  <c r="A191" i="74"/>
  <c r="A192" i="74"/>
  <c r="A193" i="74"/>
  <c r="A194" i="74"/>
  <c r="A195" i="74"/>
  <c r="A196" i="74"/>
  <c r="A197" i="74"/>
  <c r="A198" i="74"/>
  <c r="A199" i="74"/>
  <c r="A200" i="74"/>
  <c r="A201" i="74"/>
  <c r="A202" i="74"/>
  <c r="A203" i="74"/>
  <c r="A204" i="74"/>
  <c r="A205" i="74"/>
  <c r="A206" i="74"/>
  <c r="A207" i="74"/>
  <c r="A208" i="74"/>
  <c r="A209" i="74"/>
  <c r="A210" i="74"/>
  <c r="A211" i="74"/>
  <c r="A212" i="74"/>
  <c r="A213" i="74"/>
  <c r="A214" i="74"/>
  <c r="A215" i="74"/>
  <c r="A216" i="74"/>
  <c r="A217" i="74"/>
  <c r="A218" i="74"/>
  <c r="A219" i="74"/>
  <c r="A220" i="74"/>
  <c r="A221" i="74"/>
  <c r="A222" i="74"/>
  <c r="A223" i="74"/>
  <c r="A224" i="74"/>
  <c r="A225" i="74"/>
  <c r="A226" i="74"/>
  <c r="A227" i="74"/>
  <c r="A228" i="74"/>
  <c r="A229" i="74"/>
  <c r="A230" i="74"/>
  <c r="A231" i="74"/>
  <c r="A232" i="74"/>
  <c r="A233" i="74"/>
  <c r="A234" i="74"/>
  <c r="A235" i="74"/>
  <c r="A236" i="74"/>
  <c r="A237" i="74"/>
  <c r="A238" i="74"/>
  <c r="A239" i="74"/>
  <c r="A240" i="74"/>
  <c r="A241" i="74"/>
  <c r="A242" i="74"/>
  <c r="A243" i="74"/>
  <c r="A244" i="74"/>
  <c r="A245" i="74"/>
  <c r="A246" i="74"/>
  <c r="A247" i="74"/>
  <c r="A248" i="74"/>
  <c r="A249" i="74"/>
  <c r="A250" i="74"/>
  <c r="A251" i="74"/>
  <c r="G37" i="48"/>
  <c r="J37" i="48" s="1"/>
  <c r="D489" i="61" l="1"/>
  <c r="D467" i="63" s="1"/>
  <c r="J467" i="63" s="1"/>
  <c r="A489" i="61"/>
  <c r="A336" i="64" l="1"/>
  <c r="A335" i="64"/>
  <c r="A334" i="64"/>
  <c r="A333" i="64"/>
  <c r="A332" i="64"/>
  <c r="A331" i="64"/>
  <c r="A330" i="64"/>
  <c r="A329" i="64"/>
  <c r="A328" i="64"/>
  <c r="A327" i="64"/>
  <c r="A326" i="64"/>
  <c r="A325" i="64"/>
  <c r="F26" i="84"/>
  <c r="J26" i="84"/>
  <c r="J27" i="84"/>
  <c r="F27" i="84"/>
  <c r="G36" i="48"/>
  <c r="J36" i="48" s="1"/>
  <c r="M466" i="63"/>
  <c r="E466" i="63"/>
  <c r="A466" i="63"/>
  <c r="F25" i="84" l="1"/>
  <c r="J25" i="84"/>
  <c r="A305" i="64"/>
  <c r="A306" i="64"/>
  <c r="A307" i="64"/>
  <c r="A308" i="64"/>
  <c r="A309" i="64"/>
  <c r="A310" i="64"/>
  <c r="A311" i="64"/>
  <c r="A312" i="64"/>
  <c r="A313" i="64"/>
  <c r="A314" i="64"/>
  <c r="A315" i="64"/>
  <c r="A316" i="64"/>
  <c r="A317" i="64"/>
  <c r="A318" i="64"/>
  <c r="A319" i="64"/>
  <c r="A320" i="64"/>
  <c r="A321" i="64"/>
  <c r="A322" i="64"/>
  <c r="A323" i="64"/>
  <c r="A324" i="64"/>
  <c r="F24" i="84" l="1"/>
  <c r="J24" i="84"/>
  <c r="H363" i="74" l="1"/>
  <c r="A304" i="64"/>
  <c r="A303" i="64"/>
  <c r="A302" i="64"/>
  <c r="A301" i="64"/>
  <c r="G32" i="48"/>
  <c r="J32" i="48" s="1"/>
  <c r="H362" i="74" l="1"/>
  <c r="M465" i="63"/>
  <c r="E465" i="63"/>
  <c r="A465" i="63"/>
  <c r="J488" i="61" l="1"/>
  <c r="J487" i="61"/>
  <c r="J486" i="61"/>
  <c r="J485" i="61"/>
  <c r="J484" i="61"/>
  <c r="J483" i="61"/>
  <c r="J482" i="61"/>
  <c r="J481" i="61"/>
  <c r="J480" i="61"/>
  <c r="J479" i="61"/>
  <c r="J478" i="61"/>
  <c r="J477" i="61"/>
  <c r="J476" i="61"/>
  <c r="J475" i="61"/>
  <c r="J474" i="61"/>
  <c r="J473" i="61"/>
  <c r="J472" i="61"/>
  <c r="J471" i="61"/>
  <c r="J470" i="61"/>
  <c r="J469" i="61"/>
  <c r="J468" i="61"/>
  <c r="J467" i="61"/>
  <c r="J466" i="61"/>
  <c r="J465" i="61"/>
  <c r="J464" i="61"/>
  <c r="J463" i="61"/>
  <c r="J462" i="61"/>
  <c r="J461" i="61"/>
  <c r="J460" i="61"/>
  <c r="J459" i="61"/>
  <c r="J458" i="61"/>
  <c r="J457" i="61"/>
  <c r="J456" i="61"/>
  <c r="J455" i="61"/>
  <c r="J454" i="61"/>
  <c r="J453" i="61"/>
  <c r="J452" i="61"/>
  <c r="J451" i="61"/>
  <c r="J450" i="61"/>
  <c r="J449" i="61"/>
  <c r="J448" i="61"/>
  <c r="J447" i="61"/>
  <c r="J446" i="61"/>
  <c r="J445" i="61"/>
  <c r="J444" i="61"/>
  <c r="J443" i="61"/>
  <c r="J442" i="61"/>
  <c r="J441" i="61"/>
  <c r="J440" i="61"/>
  <c r="J439" i="61"/>
  <c r="J438" i="61"/>
  <c r="J437" i="61"/>
  <c r="J436" i="61"/>
  <c r="J435" i="61"/>
  <c r="J434" i="61"/>
  <c r="J433" i="61"/>
  <c r="J432" i="61"/>
  <c r="J431" i="61"/>
  <c r="J430" i="61"/>
  <c r="J429" i="61"/>
  <c r="J428" i="61"/>
  <c r="J427" i="61"/>
  <c r="J426" i="61"/>
  <c r="J425" i="61"/>
  <c r="J424" i="61"/>
  <c r="J423" i="61"/>
  <c r="J422" i="61"/>
  <c r="J421" i="61"/>
  <c r="J420" i="61"/>
  <c r="J419" i="61"/>
  <c r="J418" i="61"/>
  <c r="J417" i="61"/>
  <c r="J416" i="61"/>
  <c r="J415" i="61"/>
  <c r="J414" i="61"/>
  <c r="J413" i="61"/>
  <c r="J412" i="61"/>
  <c r="J411" i="61"/>
  <c r="J410" i="61"/>
  <c r="J409" i="61"/>
  <c r="J408" i="61"/>
  <c r="J407" i="61"/>
  <c r="J406" i="61"/>
  <c r="J405" i="61"/>
  <c r="J404" i="61"/>
  <c r="J403" i="61"/>
  <c r="J402" i="61"/>
  <c r="J401" i="61"/>
  <c r="J400" i="61"/>
  <c r="J399" i="61"/>
  <c r="J398" i="61"/>
  <c r="J397" i="61"/>
  <c r="J396" i="61"/>
  <c r="J395" i="61"/>
  <c r="J394" i="61"/>
  <c r="J393" i="61"/>
  <c r="J392" i="61"/>
  <c r="J391" i="61"/>
  <c r="J390" i="61"/>
  <c r="J389" i="61"/>
  <c r="J388" i="61"/>
  <c r="J387" i="61"/>
  <c r="J386" i="61"/>
  <c r="J385" i="61"/>
  <c r="J384" i="61"/>
  <c r="J383" i="61"/>
  <c r="J382" i="61"/>
  <c r="J381" i="61"/>
  <c r="J380" i="61"/>
  <c r="J379" i="61"/>
  <c r="J378" i="61"/>
  <c r="J377" i="61"/>
  <c r="J376" i="61"/>
  <c r="J375" i="61"/>
  <c r="J374" i="61"/>
  <c r="J373" i="61"/>
  <c r="J372" i="61"/>
  <c r="J371" i="61"/>
  <c r="J370" i="61"/>
  <c r="J369" i="61"/>
  <c r="J368" i="61"/>
  <c r="J367" i="61"/>
  <c r="J366" i="61"/>
  <c r="J365" i="61"/>
  <c r="J364" i="61"/>
  <c r="J363" i="61"/>
  <c r="J362" i="61"/>
  <c r="J361" i="61"/>
  <c r="J360" i="61"/>
  <c r="J359" i="61"/>
  <c r="J358" i="61"/>
  <c r="J357" i="61"/>
  <c r="J356" i="61"/>
  <c r="J355" i="61"/>
  <c r="J354" i="61"/>
  <c r="J353" i="61"/>
  <c r="J352" i="61"/>
  <c r="J351" i="61"/>
  <c r="J350" i="61"/>
  <c r="J349" i="61"/>
  <c r="J348" i="61"/>
  <c r="J347" i="61"/>
  <c r="J346" i="61"/>
  <c r="J345" i="61"/>
  <c r="J344" i="61"/>
  <c r="J343" i="61"/>
  <c r="J342" i="61"/>
  <c r="J341" i="61"/>
  <c r="J340" i="61"/>
  <c r="J339" i="61"/>
  <c r="J338" i="61"/>
  <c r="J337" i="61"/>
  <c r="J336" i="61"/>
  <c r="J335" i="61"/>
  <c r="J334" i="61"/>
  <c r="J333" i="61"/>
  <c r="J332" i="61"/>
  <c r="J331" i="61"/>
  <c r="J330" i="61"/>
  <c r="J329" i="61"/>
  <c r="J328" i="61"/>
  <c r="J327" i="61"/>
  <c r="J326" i="61"/>
  <c r="J325" i="61"/>
  <c r="J324" i="61"/>
  <c r="J323" i="61"/>
  <c r="J322" i="61"/>
  <c r="J321" i="61"/>
  <c r="J320" i="61"/>
  <c r="J319" i="61"/>
  <c r="J318" i="61"/>
  <c r="J317" i="61"/>
  <c r="J316" i="61"/>
  <c r="J315" i="61"/>
  <c r="J314" i="61"/>
  <c r="J313" i="61"/>
  <c r="J312" i="61"/>
  <c r="J311" i="61"/>
  <c r="J310" i="61"/>
  <c r="J309" i="61"/>
  <c r="J308" i="61"/>
  <c r="J307" i="61"/>
  <c r="J306" i="61"/>
  <c r="J305" i="61"/>
  <c r="J304" i="61"/>
  <c r="J303" i="61"/>
  <c r="J302" i="61"/>
  <c r="J301" i="61"/>
  <c r="J300" i="61"/>
  <c r="J299" i="61"/>
  <c r="J298" i="61"/>
  <c r="J297" i="61"/>
  <c r="J296" i="61"/>
  <c r="J295" i="61"/>
  <c r="J294" i="61"/>
  <c r="J293" i="61"/>
  <c r="J292" i="61"/>
  <c r="J291" i="61"/>
  <c r="J290" i="61"/>
  <c r="J289" i="61"/>
  <c r="J288" i="61"/>
  <c r="J287" i="61"/>
  <c r="J286" i="61"/>
  <c r="J285" i="61"/>
  <c r="J284" i="61"/>
  <c r="J283" i="61"/>
  <c r="J282" i="61"/>
  <c r="J281" i="61"/>
  <c r="J280" i="61"/>
  <c r="J279" i="61"/>
  <c r="J278" i="61"/>
  <c r="J277" i="61"/>
  <c r="J276" i="61"/>
  <c r="J275" i="61"/>
  <c r="J274" i="61"/>
  <c r="J273" i="61"/>
  <c r="J272" i="61"/>
  <c r="J271" i="61"/>
  <c r="J270" i="61"/>
  <c r="J269" i="61"/>
  <c r="J268" i="61"/>
  <c r="J267" i="61"/>
  <c r="J266" i="61"/>
  <c r="J265" i="61"/>
  <c r="J264" i="61"/>
  <c r="J263" i="61"/>
  <c r="J262" i="61"/>
  <c r="J261" i="61"/>
  <c r="J260" i="61"/>
  <c r="J259" i="61"/>
  <c r="J258" i="61"/>
  <c r="J257" i="61"/>
  <c r="J256" i="61"/>
  <c r="J255" i="61"/>
  <c r="J254" i="61"/>
  <c r="J253" i="61"/>
  <c r="J252" i="61"/>
  <c r="J251" i="61"/>
  <c r="J250" i="61"/>
  <c r="J249" i="61"/>
  <c r="J248" i="61"/>
  <c r="J247" i="61"/>
  <c r="J246" i="61"/>
  <c r="J245" i="61"/>
  <c r="J244" i="61"/>
  <c r="J243" i="61"/>
  <c r="J242" i="61"/>
  <c r="J241" i="61"/>
  <c r="J240" i="61"/>
  <c r="J239" i="61"/>
  <c r="J238" i="61"/>
  <c r="J237" i="61"/>
  <c r="J236" i="61"/>
  <c r="J235" i="61"/>
  <c r="J234" i="61"/>
  <c r="J233" i="61"/>
  <c r="J232" i="61"/>
  <c r="J231" i="61"/>
  <c r="J230" i="61"/>
  <c r="J229" i="61"/>
  <c r="J228" i="61"/>
  <c r="J227" i="61"/>
  <c r="J226" i="61"/>
  <c r="J225" i="61"/>
  <c r="J224" i="61"/>
  <c r="J223" i="61"/>
  <c r="J222" i="61"/>
  <c r="J221" i="61"/>
  <c r="J220" i="61"/>
  <c r="J219" i="61"/>
  <c r="J218" i="61"/>
  <c r="J217" i="61"/>
  <c r="J216" i="61"/>
  <c r="J215" i="61"/>
  <c r="J214" i="61"/>
  <c r="J213" i="61"/>
  <c r="J212" i="61"/>
  <c r="J211" i="61"/>
  <c r="J210" i="61"/>
  <c r="J209" i="61"/>
  <c r="J208" i="61"/>
  <c r="J207" i="61"/>
  <c r="J206" i="61"/>
  <c r="J205" i="61"/>
  <c r="J204" i="61"/>
  <c r="J203" i="61"/>
  <c r="J202" i="61"/>
  <c r="J201" i="61"/>
  <c r="J200" i="61"/>
  <c r="J199" i="61"/>
  <c r="J198" i="61"/>
  <c r="J197" i="61"/>
  <c r="J196" i="61"/>
  <c r="J195" i="61"/>
  <c r="J194" i="61"/>
  <c r="J193" i="61"/>
  <c r="J192" i="61"/>
  <c r="J191" i="61"/>
  <c r="J190" i="61"/>
  <c r="J189" i="61"/>
  <c r="J188" i="61"/>
  <c r="J187" i="61"/>
  <c r="J186" i="61"/>
  <c r="J185" i="61"/>
  <c r="J184" i="61"/>
  <c r="J183" i="61"/>
  <c r="J182" i="61"/>
  <c r="J181" i="61"/>
  <c r="J180" i="61"/>
  <c r="J179" i="61"/>
  <c r="J178" i="61"/>
  <c r="J177" i="61"/>
  <c r="J176" i="61"/>
  <c r="J175" i="61"/>
  <c r="J174" i="61"/>
  <c r="J173" i="61"/>
  <c r="J172" i="61"/>
  <c r="J171" i="61"/>
  <c r="J170" i="61"/>
  <c r="J169" i="61"/>
  <c r="J168" i="61"/>
  <c r="J167" i="61"/>
  <c r="J166" i="61"/>
  <c r="J165" i="61"/>
  <c r="J164" i="61"/>
  <c r="J163" i="61"/>
  <c r="J162" i="61"/>
  <c r="J161" i="61"/>
  <c r="J160" i="61"/>
  <c r="J159" i="61"/>
  <c r="J158" i="61"/>
  <c r="J157" i="61"/>
  <c r="J156" i="61"/>
  <c r="J155" i="61"/>
  <c r="J154" i="61"/>
  <c r="J153" i="61"/>
  <c r="J152" i="61"/>
  <c r="J151" i="61"/>
  <c r="J150" i="61"/>
  <c r="J149" i="61"/>
  <c r="J148" i="61"/>
  <c r="J147" i="61"/>
  <c r="J146" i="61"/>
  <c r="J145" i="61"/>
  <c r="J144" i="61"/>
  <c r="J143" i="61"/>
  <c r="J142" i="61"/>
  <c r="J141" i="61"/>
  <c r="J140" i="61"/>
  <c r="J139" i="61"/>
  <c r="J138" i="61"/>
  <c r="J137" i="61"/>
  <c r="J136" i="61"/>
  <c r="J135" i="61"/>
  <c r="J134" i="61"/>
  <c r="J133" i="61"/>
  <c r="J132" i="61"/>
  <c r="J131" i="61"/>
  <c r="J130" i="61"/>
  <c r="J129" i="61"/>
  <c r="J128" i="61"/>
  <c r="J127" i="61"/>
  <c r="J126" i="61"/>
  <c r="J125" i="61"/>
  <c r="J124" i="61"/>
  <c r="J123" i="61"/>
  <c r="J122" i="61"/>
  <c r="J121" i="61"/>
  <c r="J120" i="61"/>
  <c r="J119" i="61"/>
  <c r="J118" i="61"/>
  <c r="J117" i="61"/>
  <c r="J116" i="61"/>
  <c r="J115" i="61"/>
  <c r="J114" i="61"/>
  <c r="J113" i="61"/>
  <c r="J112" i="61"/>
  <c r="J111" i="61"/>
  <c r="J110" i="61"/>
  <c r="J109" i="61"/>
  <c r="J108" i="61"/>
  <c r="J107" i="61"/>
  <c r="J106" i="61"/>
  <c r="J105" i="61"/>
  <c r="J104" i="61"/>
  <c r="J103" i="61"/>
  <c r="J102" i="61"/>
  <c r="J101" i="61"/>
  <c r="J100" i="61"/>
  <c r="J99" i="61"/>
  <c r="J98" i="61"/>
  <c r="J97" i="61"/>
  <c r="J96" i="61"/>
  <c r="J95" i="61"/>
  <c r="J94" i="61"/>
  <c r="J93" i="61"/>
  <c r="J92" i="61"/>
  <c r="J91" i="61"/>
  <c r="J90" i="61"/>
  <c r="J89" i="61"/>
  <c r="J88" i="61"/>
  <c r="J87" i="61"/>
  <c r="J86" i="61"/>
  <c r="J85" i="61"/>
  <c r="J84" i="61"/>
  <c r="J83" i="61"/>
  <c r="J82" i="61"/>
  <c r="J81" i="61"/>
  <c r="J80" i="61"/>
  <c r="J79" i="61"/>
  <c r="J78" i="61"/>
  <c r="J77" i="61"/>
  <c r="J76" i="61"/>
  <c r="J75" i="61"/>
  <c r="J74" i="61"/>
  <c r="J73" i="61"/>
  <c r="J72" i="61"/>
  <c r="J71" i="61"/>
  <c r="J70" i="61"/>
  <c r="J69" i="61"/>
  <c r="J68" i="61"/>
  <c r="J67" i="61"/>
  <c r="J66" i="61"/>
  <c r="J65" i="61"/>
  <c r="J64" i="61"/>
  <c r="J63" i="61"/>
  <c r="J62" i="61"/>
  <c r="J61" i="61"/>
  <c r="J60" i="61"/>
  <c r="J59" i="61"/>
  <c r="J58" i="61"/>
  <c r="J57" i="61"/>
  <c r="J56" i="61"/>
  <c r="J55" i="61"/>
  <c r="J54" i="61"/>
  <c r="J53" i="61"/>
  <c r="J52" i="61"/>
  <c r="J51" i="61"/>
  <c r="J50" i="61"/>
  <c r="J49" i="61"/>
  <c r="J48" i="61"/>
  <c r="J47" i="61"/>
  <c r="J46" i="61"/>
  <c r="J45" i="61"/>
  <c r="J44" i="61"/>
  <c r="J43" i="61"/>
  <c r="J42" i="61"/>
  <c r="J41" i="61"/>
  <c r="J40" i="61"/>
  <c r="J39" i="61"/>
  <c r="J38" i="61"/>
  <c r="J37" i="61"/>
  <c r="J36" i="61"/>
  <c r="J35" i="61"/>
  <c r="J34" i="61"/>
  <c r="J33" i="61"/>
  <c r="J32" i="61"/>
  <c r="J31" i="61"/>
  <c r="J30" i="61"/>
  <c r="J29" i="61"/>
  <c r="J28" i="61"/>
  <c r="J27" i="61"/>
  <c r="J26" i="61"/>
  <c r="J25" i="61"/>
  <c r="J24" i="61"/>
  <c r="J23" i="61"/>
  <c r="J22" i="61"/>
  <c r="J21" i="61"/>
  <c r="J20" i="61"/>
  <c r="J19" i="61"/>
  <c r="J18" i="61"/>
  <c r="J17" i="61"/>
  <c r="J16" i="61"/>
  <c r="J15" i="61"/>
  <c r="J14" i="61"/>
  <c r="J13" i="61"/>
  <c r="J12" i="61"/>
  <c r="J11" i="61"/>
  <c r="J10" i="61"/>
  <c r="J9" i="61"/>
  <c r="J8" i="61"/>
  <c r="G35" i="48"/>
  <c r="J35" i="48" s="1"/>
  <c r="A300" i="64" l="1"/>
  <c r="A299" i="64"/>
  <c r="A298" i="64"/>
  <c r="A297" i="64"/>
  <c r="A296" i="64"/>
  <c r="A295" i="64"/>
  <c r="A294" i="64"/>
  <c r="G30" i="48"/>
  <c r="J30" i="48" s="1"/>
  <c r="M464" i="63" l="1"/>
  <c r="M463" i="63"/>
  <c r="M462" i="63"/>
  <c r="M461" i="63"/>
  <c r="M460" i="63"/>
  <c r="M459" i="63"/>
  <c r="M458" i="63"/>
  <c r="M457" i="63"/>
  <c r="M456" i="63"/>
  <c r="M455" i="63"/>
  <c r="M454" i="63"/>
  <c r="M453" i="63"/>
  <c r="M452" i="63"/>
  <c r="M451" i="63"/>
  <c r="M450" i="63"/>
  <c r="M449" i="63"/>
  <c r="M448" i="63"/>
  <c r="M447" i="63"/>
  <c r="M446" i="63"/>
  <c r="M445" i="63"/>
  <c r="M444" i="63"/>
  <c r="M443" i="63"/>
  <c r="M442" i="63"/>
  <c r="M441" i="63"/>
  <c r="M440" i="63"/>
  <c r="M439" i="63"/>
  <c r="M438" i="63"/>
  <c r="M437" i="63"/>
  <c r="M436" i="63"/>
  <c r="M435" i="63"/>
  <c r="M434" i="63"/>
  <c r="M433" i="63"/>
  <c r="M432" i="63"/>
  <c r="M431" i="63"/>
  <c r="M430" i="63"/>
  <c r="M429" i="63"/>
  <c r="M428" i="63"/>
  <c r="M427" i="63"/>
  <c r="M426" i="63"/>
  <c r="M425" i="63"/>
  <c r="M424" i="63"/>
  <c r="M423" i="63"/>
  <c r="M422" i="63"/>
  <c r="M421" i="63"/>
  <c r="M420" i="63"/>
  <c r="M419" i="63"/>
  <c r="M418" i="63"/>
  <c r="M417" i="63"/>
  <c r="M416" i="63"/>
  <c r="M415" i="63"/>
  <c r="M414" i="63"/>
  <c r="M413" i="63"/>
  <c r="M412" i="63"/>
  <c r="M411" i="63"/>
  <c r="M410" i="63"/>
  <c r="M409" i="63"/>
  <c r="M408" i="63"/>
  <c r="M407" i="63"/>
  <c r="M406" i="63"/>
  <c r="M405" i="63"/>
  <c r="M404" i="63"/>
  <c r="M403" i="63"/>
  <c r="M402" i="63"/>
  <c r="M401" i="63"/>
  <c r="M400" i="63"/>
  <c r="M399" i="63"/>
  <c r="M398" i="63"/>
  <c r="M397" i="63"/>
  <c r="M396" i="63"/>
  <c r="M395" i="63"/>
  <c r="M394" i="63"/>
  <c r="M393" i="63"/>
  <c r="M392" i="63"/>
  <c r="M391" i="63"/>
  <c r="M390" i="63"/>
  <c r="M389" i="63"/>
  <c r="M388" i="63"/>
  <c r="M387" i="63"/>
  <c r="M386" i="63"/>
  <c r="M385" i="63"/>
  <c r="M384" i="63"/>
  <c r="M383" i="63"/>
  <c r="M382" i="63"/>
  <c r="M381" i="63"/>
  <c r="M380" i="63"/>
  <c r="M379" i="63"/>
  <c r="M378" i="63"/>
  <c r="M377" i="63"/>
  <c r="M376" i="63"/>
  <c r="M375" i="63"/>
  <c r="M374" i="63"/>
  <c r="M373" i="63"/>
  <c r="M372" i="63"/>
  <c r="M371" i="63"/>
  <c r="M370" i="63"/>
  <c r="M369" i="63"/>
  <c r="M368" i="63"/>
  <c r="M367" i="63"/>
  <c r="M366" i="63"/>
  <c r="M365" i="63"/>
  <c r="M364" i="63"/>
  <c r="M363" i="63"/>
  <c r="M362" i="63"/>
  <c r="M361" i="63"/>
  <c r="M360" i="63"/>
  <c r="M359" i="63"/>
  <c r="M358" i="63"/>
  <c r="M357" i="63"/>
  <c r="M356" i="63"/>
  <c r="M355" i="63"/>
  <c r="M354" i="63"/>
  <c r="M353" i="63"/>
  <c r="M352" i="63"/>
  <c r="M351" i="63"/>
  <c r="M350" i="63"/>
  <c r="M349" i="63"/>
  <c r="M348" i="63"/>
  <c r="M347" i="63"/>
  <c r="M346" i="63"/>
  <c r="M345" i="63"/>
  <c r="M344" i="63"/>
  <c r="M343" i="63"/>
  <c r="M342" i="63"/>
  <c r="M341" i="63"/>
  <c r="M340" i="63"/>
  <c r="M339" i="63"/>
  <c r="M338" i="63"/>
  <c r="M337" i="63"/>
  <c r="M336" i="63"/>
  <c r="M335" i="63"/>
  <c r="M334" i="63"/>
  <c r="M333" i="63"/>
  <c r="M332" i="63"/>
  <c r="M331" i="63"/>
  <c r="M330" i="63"/>
  <c r="M329" i="63"/>
  <c r="M328" i="63"/>
  <c r="M327" i="63"/>
  <c r="M326" i="63"/>
  <c r="M325" i="63"/>
  <c r="M324" i="63"/>
  <c r="M323" i="63"/>
  <c r="M322" i="63"/>
  <c r="M321" i="63"/>
  <c r="M320" i="63"/>
  <c r="M319" i="63"/>
  <c r="M318" i="63"/>
  <c r="M317" i="63"/>
  <c r="M316" i="63"/>
  <c r="M315" i="63"/>
  <c r="M314" i="63"/>
  <c r="M313" i="63"/>
  <c r="M312" i="63"/>
  <c r="M311" i="63"/>
  <c r="M310" i="63"/>
  <c r="M309" i="63"/>
  <c r="M308" i="63"/>
  <c r="M307" i="63"/>
  <c r="M306" i="63"/>
  <c r="M305" i="63"/>
  <c r="M304" i="63"/>
  <c r="M303" i="63"/>
  <c r="M302" i="63"/>
  <c r="M301" i="63"/>
  <c r="M300" i="63"/>
  <c r="M299" i="63"/>
  <c r="M298" i="63"/>
  <c r="M297" i="63"/>
  <c r="M296" i="63"/>
  <c r="M295" i="63"/>
  <c r="M294" i="63"/>
  <c r="M293" i="63"/>
  <c r="M292" i="63"/>
  <c r="M291" i="63"/>
  <c r="M290" i="63"/>
  <c r="M289" i="63"/>
  <c r="M288" i="63"/>
  <c r="M287" i="63"/>
  <c r="M286" i="63"/>
  <c r="M285" i="63"/>
  <c r="M284" i="63"/>
  <c r="M283" i="63"/>
  <c r="M282" i="63"/>
  <c r="M281" i="63"/>
  <c r="M280" i="63"/>
  <c r="M279" i="63"/>
  <c r="M278" i="63"/>
  <c r="M277" i="63"/>
  <c r="M276" i="63"/>
  <c r="M275" i="63"/>
  <c r="M274" i="63"/>
  <c r="M273" i="63"/>
  <c r="M272" i="63"/>
  <c r="M271" i="63"/>
  <c r="M270" i="63"/>
  <c r="M269" i="63"/>
  <c r="M268" i="63"/>
  <c r="M267" i="63"/>
  <c r="M266" i="63"/>
  <c r="M265" i="63"/>
  <c r="M264" i="63"/>
  <c r="M263" i="63"/>
  <c r="M262" i="63"/>
  <c r="M261" i="63"/>
  <c r="M260" i="63"/>
  <c r="M259" i="63"/>
  <c r="M258" i="63"/>
  <c r="M257" i="63"/>
  <c r="M256" i="63"/>
  <c r="M255" i="63"/>
  <c r="M254" i="63"/>
  <c r="M253" i="63"/>
  <c r="M252" i="63"/>
  <c r="M251" i="63"/>
  <c r="M250" i="63"/>
  <c r="M249" i="63"/>
  <c r="M248" i="63"/>
  <c r="M247" i="63"/>
  <c r="M246" i="63"/>
  <c r="M245" i="63"/>
  <c r="M244" i="63"/>
  <c r="M243" i="63"/>
  <c r="M242" i="63"/>
  <c r="M241" i="63"/>
  <c r="M240" i="63"/>
  <c r="M239" i="63"/>
  <c r="M238" i="63"/>
  <c r="M237" i="63"/>
  <c r="M236" i="63"/>
  <c r="M235" i="63"/>
  <c r="M234" i="63"/>
  <c r="M233" i="63"/>
  <c r="M232" i="63"/>
  <c r="M231" i="63"/>
  <c r="M230" i="63"/>
  <c r="M229" i="63"/>
  <c r="M228" i="63"/>
  <c r="M227" i="63"/>
  <c r="M226" i="63"/>
  <c r="M225" i="63"/>
  <c r="M224" i="63"/>
  <c r="M223" i="63"/>
  <c r="M222" i="63"/>
  <c r="M221" i="63"/>
  <c r="M220" i="63"/>
  <c r="M219" i="63"/>
  <c r="M218" i="63"/>
  <c r="M217" i="63"/>
  <c r="M216" i="63"/>
  <c r="M215" i="63"/>
  <c r="M214" i="63"/>
  <c r="M213" i="63"/>
  <c r="M212" i="63"/>
  <c r="M211" i="63"/>
  <c r="M210" i="63"/>
  <c r="M209" i="63"/>
  <c r="M208" i="63"/>
  <c r="M207" i="63"/>
  <c r="M206" i="63"/>
  <c r="M205" i="63"/>
  <c r="M204" i="63"/>
  <c r="M203" i="63"/>
  <c r="M202" i="63"/>
  <c r="M201" i="63"/>
  <c r="M200" i="63"/>
  <c r="M199" i="63"/>
  <c r="M198" i="63"/>
  <c r="M197" i="63"/>
  <c r="M196" i="63"/>
  <c r="M195" i="63"/>
  <c r="M194" i="63"/>
  <c r="M193" i="63"/>
  <c r="M192" i="63"/>
  <c r="M191" i="63"/>
  <c r="M190" i="63"/>
  <c r="M189" i="63"/>
  <c r="M188" i="63"/>
  <c r="M187" i="63"/>
  <c r="M186" i="63"/>
  <c r="M185" i="63"/>
  <c r="M184" i="63"/>
  <c r="M183" i="63"/>
  <c r="M182" i="63"/>
  <c r="M181" i="63"/>
  <c r="M180" i="63"/>
  <c r="M179" i="63"/>
  <c r="M178" i="63"/>
  <c r="M177" i="63"/>
  <c r="M176" i="63"/>
  <c r="M175" i="63"/>
  <c r="M174" i="63"/>
  <c r="M173" i="63"/>
  <c r="M172" i="63"/>
  <c r="M171" i="63"/>
  <c r="M170" i="63"/>
  <c r="M169" i="63"/>
  <c r="M168" i="63"/>
  <c r="M167" i="63"/>
  <c r="M166" i="63"/>
  <c r="M165" i="63"/>
  <c r="M164" i="63"/>
  <c r="M163" i="63"/>
  <c r="M162" i="63"/>
  <c r="M161" i="63"/>
  <c r="M160" i="63"/>
  <c r="M159" i="63"/>
  <c r="M158" i="63"/>
  <c r="M157" i="63"/>
  <c r="M156" i="63"/>
  <c r="M155" i="63"/>
  <c r="M154" i="63"/>
  <c r="M153" i="63"/>
  <c r="M152" i="63"/>
  <c r="M151" i="63"/>
  <c r="M150" i="63"/>
  <c r="M149" i="63"/>
  <c r="M148" i="63"/>
  <c r="M147" i="63"/>
  <c r="M146" i="63"/>
  <c r="M145" i="63"/>
  <c r="M144" i="63"/>
  <c r="M143" i="63"/>
  <c r="M142" i="63"/>
  <c r="M141" i="63"/>
  <c r="M140" i="63"/>
  <c r="M139" i="63"/>
  <c r="M138" i="63"/>
  <c r="M137" i="63"/>
  <c r="M136" i="63"/>
  <c r="M135" i="63"/>
  <c r="M134" i="63"/>
  <c r="M133" i="63"/>
  <c r="M132" i="63"/>
  <c r="M131" i="63"/>
  <c r="M130" i="63"/>
  <c r="M129" i="63"/>
  <c r="M128" i="63"/>
  <c r="M127" i="63"/>
  <c r="M126" i="63"/>
  <c r="M125" i="63"/>
  <c r="M124" i="63"/>
  <c r="M123" i="63"/>
  <c r="M122" i="63"/>
  <c r="M121" i="63"/>
  <c r="M120" i="63"/>
  <c r="M119" i="63"/>
  <c r="M118" i="63"/>
  <c r="M117" i="63"/>
  <c r="M116" i="63"/>
  <c r="M115" i="63"/>
  <c r="M114" i="63"/>
  <c r="M113" i="63"/>
  <c r="M112" i="63"/>
  <c r="M111" i="63"/>
  <c r="M110" i="63"/>
  <c r="M109" i="63"/>
  <c r="M108" i="63"/>
  <c r="M107" i="63"/>
  <c r="M106" i="63"/>
  <c r="M105" i="63"/>
  <c r="M104" i="63"/>
  <c r="M103" i="63"/>
  <c r="M102" i="63"/>
  <c r="M101" i="63"/>
  <c r="M100" i="63"/>
  <c r="M99" i="63"/>
  <c r="M98" i="63"/>
  <c r="M97" i="63"/>
  <c r="M96" i="63"/>
  <c r="M95" i="63"/>
  <c r="M94" i="63"/>
  <c r="M93" i="63"/>
  <c r="M92" i="63"/>
  <c r="M91" i="63"/>
  <c r="M90" i="63"/>
  <c r="M89" i="63"/>
  <c r="M88" i="63"/>
  <c r="M87" i="63"/>
  <c r="M86" i="63"/>
  <c r="M85" i="63"/>
  <c r="M84" i="63"/>
  <c r="M83" i="63"/>
  <c r="M82" i="63"/>
  <c r="M81" i="63"/>
  <c r="M80" i="63"/>
  <c r="M79" i="63"/>
  <c r="M78" i="63"/>
  <c r="M77" i="63"/>
  <c r="M76" i="63"/>
  <c r="M75" i="63"/>
  <c r="M74" i="63"/>
  <c r="M73" i="63"/>
  <c r="M72" i="63"/>
  <c r="M71" i="63"/>
  <c r="M70" i="63"/>
  <c r="M69" i="63"/>
  <c r="M68" i="63"/>
  <c r="M67" i="63"/>
  <c r="M66" i="63"/>
  <c r="M65" i="63"/>
  <c r="M64" i="63"/>
  <c r="M63" i="63"/>
  <c r="M62" i="63"/>
  <c r="M61" i="63"/>
  <c r="M60" i="63"/>
  <c r="M59" i="63"/>
  <c r="M58" i="63"/>
  <c r="M57" i="63"/>
  <c r="M56" i="63"/>
  <c r="M55" i="63"/>
  <c r="M54" i="63"/>
  <c r="M53" i="63"/>
  <c r="M52" i="63"/>
  <c r="M51" i="63"/>
  <c r="M50" i="63"/>
  <c r="M49" i="63"/>
  <c r="M48" i="63"/>
  <c r="M47" i="63"/>
  <c r="M46" i="63"/>
  <c r="M45" i="63"/>
  <c r="M44" i="63"/>
  <c r="M43" i="63"/>
  <c r="M42" i="63"/>
  <c r="M41" i="63"/>
  <c r="M40" i="63"/>
  <c r="M39" i="63"/>
  <c r="M38" i="63"/>
  <c r="M37" i="63"/>
  <c r="M36" i="63"/>
  <c r="M35" i="63"/>
  <c r="M34" i="63"/>
  <c r="M33" i="63"/>
  <c r="M32" i="63"/>
  <c r="M31" i="63"/>
  <c r="M30" i="63"/>
  <c r="M29" i="63"/>
  <c r="M28" i="63"/>
  <c r="M27" i="63"/>
  <c r="M26" i="63"/>
  <c r="M25" i="63"/>
  <c r="M24" i="63"/>
  <c r="M23" i="63"/>
  <c r="M22" i="63"/>
  <c r="M21" i="63"/>
  <c r="M20" i="63"/>
  <c r="M19" i="63"/>
  <c r="M18" i="63"/>
  <c r="M17" i="63"/>
  <c r="M16" i="63"/>
  <c r="M15" i="63"/>
  <c r="M14" i="63"/>
  <c r="M13" i="63"/>
  <c r="M12" i="63"/>
  <c r="M11" i="63"/>
  <c r="M10" i="63"/>
  <c r="M9" i="63"/>
  <c r="M8" i="63"/>
  <c r="M7" i="63"/>
  <c r="G31" i="48"/>
  <c r="J31" i="48" s="1"/>
  <c r="G34" i="48"/>
  <c r="J34" i="48" s="1"/>
  <c r="J23" i="84" l="1"/>
  <c r="E464" i="63" l="1"/>
  <c r="A464" i="63"/>
  <c r="G29" i="48"/>
  <c r="J29" i="48" s="1"/>
  <c r="B22" i="29" l="1"/>
  <c r="E463" i="63" l="1"/>
  <c r="E462" i="63"/>
  <c r="A463" i="63"/>
  <c r="A462" i="63"/>
  <c r="E461" i="63"/>
  <c r="A461" i="63"/>
  <c r="H361" i="74"/>
  <c r="H360" i="74"/>
  <c r="H359" i="74" l="1"/>
  <c r="AE53" i="82"/>
  <c r="AD53" i="82"/>
  <c r="AC53" i="82"/>
  <c r="AB53" i="82"/>
  <c r="AE52" i="82"/>
  <c r="AD52" i="82"/>
  <c r="AC52" i="82"/>
  <c r="AB52" i="82"/>
  <c r="AE51" i="82"/>
  <c r="AD51" i="82"/>
  <c r="AC51" i="82"/>
  <c r="AB51" i="82"/>
  <c r="AE50" i="82"/>
  <c r="AD50" i="82"/>
  <c r="AC50" i="82"/>
  <c r="AB50" i="82"/>
  <c r="AE49" i="82"/>
  <c r="AD49" i="82"/>
  <c r="AC49" i="82"/>
  <c r="AB49" i="82"/>
  <c r="AE48" i="82"/>
  <c r="AD48" i="82"/>
  <c r="AC48" i="82"/>
  <c r="AB48" i="82"/>
  <c r="AE47" i="82"/>
  <c r="AD47" i="82"/>
  <c r="AC47" i="82"/>
  <c r="AB47" i="82"/>
  <c r="AE46" i="82"/>
  <c r="AD46" i="82"/>
  <c r="AC46" i="82"/>
  <c r="AB46" i="82"/>
  <c r="AE45" i="82"/>
  <c r="AD45" i="82"/>
  <c r="AC45" i="82"/>
  <c r="AB45" i="82"/>
  <c r="AE44" i="82"/>
  <c r="AD44" i="82"/>
  <c r="AC44" i="82"/>
  <c r="AB44" i="82"/>
  <c r="AE43" i="82"/>
  <c r="AD43" i="82"/>
  <c r="AC43" i="82"/>
  <c r="AB43" i="82"/>
  <c r="AE42" i="82"/>
  <c r="AD42" i="82"/>
  <c r="AC42" i="82"/>
  <c r="AB42" i="82"/>
  <c r="AE41" i="82"/>
  <c r="AD41" i="82"/>
  <c r="AC41" i="82"/>
  <c r="AB41" i="82"/>
  <c r="AE40" i="82"/>
  <c r="AD40" i="82"/>
  <c r="AC40" i="82"/>
  <c r="AB40" i="82"/>
  <c r="AE39" i="82"/>
  <c r="AD39" i="82"/>
  <c r="AC39" i="82"/>
  <c r="AB39" i="82"/>
  <c r="AE38" i="82"/>
  <c r="AD38" i="82"/>
  <c r="AC38" i="82"/>
  <c r="AB38" i="82"/>
  <c r="AE37" i="82"/>
  <c r="AD37" i="82"/>
  <c r="AC37" i="82"/>
  <c r="AB37" i="82"/>
  <c r="AE36" i="82"/>
  <c r="AD36" i="82"/>
  <c r="AC36" i="82"/>
  <c r="AE35" i="82"/>
  <c r="AD35" i="82"/>
  <c r="AC35" i="82"/>
  <c r="AE34" i="82"/>
  <c r="AD34" i="82"/>
  <c r="AC34" i="82"/>
  <c r="AE33" i="82"/>
  <c r="AD33" i="82"/>
  <c r="AC33" i="82"/>
  <c r="AE32" i="82"/>
  <c r="AD32" i="82"/>
  <c r="AC32" i="82"/>
  <c r="AB32" i="82"/>
  <c r="AA32" i="82"/>
  <c r="AE31" i="82"/>
  <c r="AD31" i="82"/>
  <c r="AC31" i="82"/>
  <c r="AB31" i="82"/>
  <c r="AA31" i="82"/>
  <c r="AE30" i="82"/>
  <c r="AD30" i="82"/>
  <c r="AC30" i="82"/>
  <c r="AB30" i="82"/>
  <c r="AA30" i="82"/>
  <c r="AE29" i="82"/>
  <c r="AD29" i="82"/>
  <c r="AC29" i="82"/>
  <c r="AB29" i="82"/>
  <c r="AE28" i="82"/>
  <c r="AD28" i="82"/>
  <c r="AC28" i="82"/>
  <c r="AB28" i="82"/>
  <c r="AE27" i="82"/>
  <c r="AD27" i="82"/>
  <c r="AC27" i="82"/>
  <c r="AB27" i="82"/>
  <c r="AE26" i="82"/>
  <c r="AD26" i="82"/>
  <c r="AC26" i="82"/>
  <c r="AE25" i="82"/>
  <c r="AD25" i="82"/>
  <c r="AC25" i="82"/>
  <c r="AE24" i="82"/>
  <c r="AD24" i="82"/>
  <c r="AC24" i="82"/>
  <c r="AE23" i="82"/>
  <c r="AD23" i="82"/>
  <c r="AC23" i="82"/>
  <c r="AB23" i="82"/>
  <c r="AE22" i="82"/>
  <c r="AD22" i="82"/>
  <c r="AC22" i="82"/>
  <c r="AB22" i="82"/>
  <c r="AA22" i="82"/>
  <c r="AE21" i="82"/>
  <c r="AD21" i="82"/>
  <c r="AC21" i="82"/>
  <c r="AB21" i="82"/>
  <c r="AA21" i="82"/>
  <c r="AE20" i="82"/>
  <c r="AD20" i="82"/>
  <c r="AC20" i="82"/>
  <c r="AB20" i="82"/>
  <c r="AA20" i="82"/>
  <c r="AE19" i="82"/>
  <c r="AD19" i="82"/>
  <c r="AC19" i="82"/>
  <c r="AB19" i="82"/>
  <c r="AA19" i="82"/>
  <c r="AE18" i="82"/>
  <c r="AD18" i="82"/>
  <c r="AC18" i="82"/>
  <c r="AB18" i="82"/>
  <c r="AA18" i="82"/>
  <c r="AE17" i="82"/>
  <c r="AD17" i="82"/>
  <c r="AC17" i="82"/>
  <c r="AB17" i="82"/>
  <c r="AA17" i="82"/>
  <c r="AE16" i="82"/>
  <c r="AD16" i="82"/>
  <c r="AC16" i="82"/>
  <c r="AB16" i="82"/>
  <c r="AA16" i="82"/>
  <c r="AE15" i="82"/>
  <c r="AD15" i="82"/>
  <c r="AC15" i="82"/>
  <c r="AB15" i="82"/>
  <c r="AA15" i="82"/>
  <c r="AE14" i="82"/>
  <c r="AD14" i="82"/>
  <c r="AC14" i="82"/>
  <c r="AB14" i="82"/>
  <c r="AA14" i="82"/>
  <c r="AD13" i="82"/>
  <c r="AC13" i="82"/>
  <c r="AB13" i="82"/>
  <c r="AA13" i="82"/>
  <c r="AD12" i="82"/>
  <c r="AC12" i="82"/>
  <c r="AB12" i="82"/>
  <c r="AA12" i="82"/>
  <c r="AD11" i="82"/>
  <c r="AC11" i="82"/>
  <c r="AB11" i="82"/>
  <c r="AA11" i="82"/>
  <c r="AE10" i="82"/>
  <c r="AD10" i="82"/>
  <c r="AC10" i="82"/>
  <c r="AE9" i="82"/>
  <c r="AD9" i="82"/>
  <c r="AC9" i="82"/>
  <c r="AD8" i="82"/>
  <c r="AC8" i="82"/>
  <c r="AB8" i="82"/>
  <c r="AA8" i="82"/>
  <c r="AD7" i="82"/>
  <c r="AC7" i="82"/>
  <c r="AB7" i="82"/>
  <c r="AA7" i="82"/>
  <c r="AD6" i="82"/>
  <c r="AC6" i="82"/>
  <c r="AE5" i="82"/>
  <c r="AD5" i="82"/>
  <c r="AC5" i="82"/>
  <c r="K495" i="82"/>
  <c r="J495" i="82"/>
  <c r="I495" i="82"/>
  <c r="I493" i="82"/>
  <c r="K493" i="82"/>
  <c r="J493" i="82"/>
  <c r="AC4" i="82" l="1"/>
  <c r="AD4" i="82"/>
  <c r="E460" i="63"/>
  <c r="E459" i="63"/>
  <c r="A460" i="63"/>
  <c r="A459" i="63"/>
  <c r="E458" i="63" l="1"/>
  <c r="A458" i="63"/>
  <c r="F23" i="84"/>
  <c r="J22" i="84"/>
  <c r="F22" i="84"/>
  <c r="E457" i="63" l="1"/>
  <c r="E456" i="63"/>
  <c r="A457" i="63"/>
  <c r="A456" i="63"/>
  <c r="E455" i="63" l="1"/>
  <c r="A455" i="63"/>
  <c r="G28" i="48" l="1"/>
  <c r="J28" i="48" s="1"/>
  <c r="E454" i="63"/>
  <c r="A454" i="63"/>
  <c r="E453" i="63" l="1"/>
  <c r="A453" i="63"/>
  <c r="E452" i="63"/>
  <c r="A452" i="63"/>
  <c r="E451" i="63" l="1"/>
  <c r="E450" i="63"/>
  <c r="E449" i="63"/>
  <c r="A451" i="63"/>
  <c r="A450" i="63"/>
  <c r="A449" i="63"/>
  <c r="E448" i="63"/>
  <c r="E447" i="63"/>
  <c r="E446" i="63"/>
  <c r="A448" i="63"/>
  <c r="A447" i="63"/>
  <c r="A446" i="63"/>
  <c r="G26" i="48"/>
  <c r="J26" i="48" s="1"/>
  <c r="G27" i="48"/>
  <c r="J27" i="48" s="1"/>
  <c r="E445" i="63" l="1"/>
  <c r="A445" i="63"/>
  <c r="E444" i="63"/>
  <c r="A444" i="63"/>
  <c r="E443" i="63" l="1"/>
  <c r="A443" i="63"/>
  <c r="E442" i="63" l="1"/>
  <c r="A442" i="63"/>
  <c r="G316" i="76" l="1"/>
  <c r="G315" i="76"/>
  <c r="G314" i="76"/>
  <c r="G313" i="76"/>
  <c r="G312" i="76"/>
  <c r="G311" i="76"/>
  <c r="G310" i="76"/>
  <c r="G309" i="76"/>
  <c r="G308" i="76"/>
  <c r="G307" i="76"/>
  <c r="G306" i="76"/>
  <c r="G305" i="76"/>
  <c r="G304" i="76"/>
  <c r="G303" i="76"/>
  <c r="G302" i="76"/>
  <c r="G301" i="76"/>
  <c r="G300" i="76"/>
  <c r="G299" i="76"/>
  <c r="G298" i="76"/>
  <c r="G297" i="76"/>
  <c r="G296" i="76"/>
  <c r="G295" i="76"/>
  <c r="G294" i="76"/>
  <c r="G293" i="76"/>
  <c r="G292" i="76"/>
  <c r="G291" i="76"/>
  <c r="G290" i="76"/>
  <c r="G289" i="76"/>
  <c r="G288" i="76"/>
  <c r="H339" i="74" l="1"/>
  <c r="G25" i="48"/>
  <c r="E441" i="63"/>
  <c r="A441" i="63"/>
  <c r="A440" i="63" l="1"/>
  <c r="E440" i="63"/>
  <c r="A439" i="63"/>
  <c r="E439" i="63"/>
  <c r="E438" i="63"/>
  <c r="A438" i="63" l="1"/>
  <c r="E437" i="63" l="1"/>
  <c r="E436" i="63"/>
  <c r="E435" i="63"/>
  <c r="E434" i="63"/>
  <c r="E433" i="63"/>
  <c r="E432" i="63"/>
  <c r="E431" i="63"/>
  <c r="E430" i="63"/>
  <c r="E429" i="63"/>
  <c r="J18" i="84" l="1"/>
  <c r="A437" i="63"/>
  <c r="A436" i="63" l="1"/>
  <c r="A435" i="63" l="1"/>
  <c r="A434" i="63"/>
  <c r="A433" i="63" l="1"/>
  <c r="A432" i="63"/>
  <c r="A431" i="63"/>
  <c r="H281" i="74"/>
  <c r="A430" i="63"/>
  <c r="A429" i="63"/>
  <c r="J25" i="48"/>
  <c r="E428" i="63" l="1"/>
  <c r="A428" i="63"/>
  <c r="K17" i="84"/>
  <c r="E427" i="63" l="1"/>
  <c r="A427" i="63"/>
  <c r="G22" i="48"/>
  <c r="J22" i="48" s="1"/>
  <c r="E426" i="63"/>
  <c r="E425" i="63"/>
  <c r="A426" i="63"/>
  <c r="A425" i="63"/>
  <c r="E424" i="63" l="1"/>
  <c r="E423" i="63"/>
  <c r="E422" i="63" l="1"/>
  <c r="G24" i="48"/>
  <c r="J24" i="48" s="1"/>
  <c r="G23" i="48"/>
  <c r="A424" i="63"/>
  <c r="A423" i="63"/>
  <c r="A422" i="63"/>
  <c r="A421" i="63"/>
  <c r="E421" i="63" l="1"/>
  <c r="A420" i="63"/>
  <c r="E420" i="63"/>
  <c r="H358" i="74" l="1"/>
  <c r="E419" i="63"/>
  <c r="A419" i="63"/>
  <c r="E418" i="63" l="1"/>
  <c r="A418" i="63"/>
  <c r="A417" i="63"/>
  <c r="E417" i="63"/>
  <c r="A416" i="63" l="1"/>
  <c r="A415" i="63" l="1"/>
  <c r="E416" i="63"/>
  <c r="E415" i="63"/>
  <c r="AH71" i="80"/>
  <c r="AE71" i="80"/>
  <c r="AH68" i="80"/>
  <c r="AF68" i="80"/>
  <c r="AH63" i="80"/>
  <c r="AG63" i="80"/>
  <c r="AF63" i="80"/>
  <c r="AE63" i="80"/>
  <c r="AH59" i="80"/>
  <c r="AG59" i="80"/>
  <c r="AF59" i="80"/>
  <c r="AE59" i="80"/>
  <c r="AH57" i="80"/>
  <c r="AG57" i="80"/>
  <c r="AF57" i="80"/>
  <c r="AE57" i="80"/>
  <c r="A477" i="50"/>
  <c r="B477" i="50"/>
  <c r="C477" i="50"/>
  <c r="E477" i="50"/>
  <c r="F477" i="50" s="1"/>
  <c r="H477" i="50"/>
  <c r="A478" i="50"/>
  <c r="B478" i="50"/>
  <c r="C478" i="50"/>
  <c r="E478" i="50"/>
  <c r="F478" i="50" s="1"/>
  <c r="H478" i="50"/>
  <c r="A479" i="50"/>
  <c r="B479" i="50"/>
  <c r="C479" i="50"/>
  <c r="E479" i="50"/>
  <c r="F479" i="50" s="1"/>
  <c r="H479" i="50"/>
  <c r="A480" i="50"/>
  <c r="B480" i="50"/>
  <c r="C480" i="50"/>
  <c r="E480" i="50"/>
  <c r="F480" i="50" s="1"/>
  <c r="H480" i="50"/>
  <c r="A481" i="50"/>
  <c r="B481" i="50"/>
  <c r="C481" i="50"/>
  <c r="E481" i="50"/>
  <c r="F481" i="50" s="1"/>
  <c r="H481" i="50"/>
  <c r="A482" i="50"/>
  <c r="B482" i="50"/>
  <c r="C482" i="50"/>
  <c r="E482" i="50"/>
  <c r="F482" i="50" s="1"/>
  <c r="H482" i="50"/>
  <c r="A483" i="50"/>
  <c r="B483" i="50"/>
  <c r="C483" i="50"/>
  <c r="E483" i="50"/>
  <c r="F483" i="50" s="1"/>
  <c r="H483" i="50"/>
  <c r="A484" i="50"/>
  <c r="B484" i="50"/>
  <c r="C484" i="50"/>
  <c r="E484" i="50"/>
  <c r="F484" i="50" s="1"/>
  <c r="H484" i="50"/>
  <c r="A485" i="50"/>
  <c r="B485" i="50"/>
  <c r="C485" i="50"/>
  <c r="E485" i="50"/>
  <c r="F485" i="50" s="1"/>
  <c r="H485" i="50"/>
  <c r="A486" i="50"/>
  <c r="B486" i="50"/>
  <c r="C486" i="50"/>
  <c r="E486" i="50"/>
  <c r="F486" i="50" s="1"/>
  <c r="H486" i="50"/>
  <c r="A487" i="50"/>
  <c r="B487" i="50"/>
  <c r="C487" i="50"/>
  <c r="E487" i="50"/>
  <c r="F487" i="50" s="1"/>
  <c r="H487" i="50"/>
  <c r="A488" i="50"/>
  <c r="B488" i="50"/>
  <c r="C488" i="50"/>
  <c r="D488" i="50"/>
  <c r="E488" i="50"/>
  <c r="F488" i="50" s="1"/>
  <c r="H488" i="50"/>
  <c r="A489" i="50"/>
  <c r="B489" i="50"/>
  <c r="C489" i="50"/>
  <c r="D489" i="50"/>
  <c r="E489" i="50"/>
  <c r="F489" i="50" s="1"/>
  <c r="H489" i="50"/>
  <c r="A490" i="50"/>
  <c r="B490" i="50"/>
  <c r="C490" i="50"/>
  <c r="D490" i="50"/>
  <c r="E490" i="50"/>
  <c r="F490" i="50" s="1"/>
  <c r="H490" i="50"/>
  <c r="A491" i="50"/>
  <c r="B491" i="50"/>
  <c r="C491" i="50"/>
  <c r="D491" i="50"/>
  <c r="E491" i="50"/>
  <c r="F491" i="50" s="1"/>
  <c r="H491" i="50"/>
  <c r="A492" i="50"/>
  <c r="B492" i="50"/>
  <c r="C492" i="50"/>
  <c r="D492" i="50"/>
  <c r="E492" i="50"/>
  <c r="F492" i="50" s="1"/>
  <c r="H492" i="50"/>
  <c r="A414" i="63" l="1"/>
  <c r="E414" i="63"/>
  <c r="E413" i="63" l="1"/>
  <c r="A413" i="63"/>
  <c r="G21" i="48" l="1"/>
  <c r="J21" i="48" s="1"/>
  <c r="A412" i="63"/>
  <c r="A411" i="63"/>
  <c r="A410" i="63"/>
  <c r="E412" i="63"/>
  <c r="E411" i="63"/>
  <c r="E410" i="63"/>
  <c r="A409" i="63"/>
  <c r="E409" i="63"/>
  <c r="G20" i="48"/>
  <c r="J20" i="48" s="1"/>
  <c r="J23" i="48"/>
  <c r="A408" i="63"/>
  <c r="A407" i="63"/>
  <c r="A406" i="63"/>
  <c r="A405" i="63"/>
  <c r="K23" i="48"/>
  <c r="H23" i="48"/>
  <c r="E408" i="63"/>
  <c r="E407" i="63"/>
  <c r="E406" i="63"/>
  <c r="E405" i="63"/>
  <c r="E404" i="63"/>
  <c r="A404" i="63"/>
  <c r="A403" i="63"/>
  <c r="A402" i="63"/>
  <c r="A401" i="63"/>
  <c r="E403" i="63"/>
  <c r="E402" i="63"/>
  <c r="A400" i="63" l="1"/>
  <c r="A399" i="63"/>
  <c r="E401" i="63"/>
  <c r="E400" i="63"/>
  <c r="G19" i="48"/>
  <c r="J19" i="48" s="1"/>
  <c r="AG68" i="80" s="1"/>
  <c r="E399" i="63"/>
  <c r="A398" i="63"/>
  <c r="E398" i="63"/>
  <c r="A397" i="63"/>
  <c r="E397" i="63"/>
  <c r="A396" i="63"/>
  <c r="E396" i="63"/>
  <c r="A395" i="63"/>
  <c r="E395" i="63"/>
  <c r="D488" i="61"/>
  <c r="A488" i="61"/>
  <c r="H357" i="74"/>
  <c r="E394" i="63"/>
  <c r="A394" i="63"/>
  <c r="E393" i="63"/>
  <c r="A393" i="63"/>
  <c r="A392" i="63"/>
  <c r="A391" i="63"/>
  <c r="E392" i="63"/>
  <c r="E391" i="63"/>
  <c r="D487" i="61"/>
  <c r="D486" i="50" s="1"/>
  <c r="A487" i="61"/>
  <c r="E390" i="63"/>
  <c r="E389" i="63"/>
  <c r="A390" i="63"/>
  <c r="A389" i="63"/>
  <c r="E386" i="63"/>
  <c r="E387" i="63"/>
  <c r="A388" i="63"/>
  <c r="E388" i="63"/>
  <c r="A387" i="63"/>
  <c r="A386" i="63"/>
  <c r="A385" i="63"/>
  <c r="A384" i="63"/>
  <c r="A383" i="63"/>
  <c r="E385" i="63"/>
  <c r="E384" i="63"/>
  <c r="E383" i="63"/>
  <c r="G18" i="48"/>
  <c r="J18" i="48" s="1"/>
  <c r="AE68" i="80" s="1"/>
  <c r="A486" i="61"/>
  <c r="D486" i="61"/>
  <c r="E382" i="63"/>
  <c r="A382" i="63"/>
  <c r="H356" i="74"/>
  <c r="H338" i="74"/>
  <c r="H337" i="74"/>
  <c r="H336" i="74"/>
  <c r="H335" i="74"/>
  <c r="H334" i="74"/>
  <c r="H333" i="74"/>
  <c r="H332" i="74"/>
  <c r="H331" i="74"/>
  <c r="H330" i="74"/>
  <c r="H329" i="74"/>
  <c r="H328" i="74"/>
  <c r="H327" i="74"/>
  <c r="H326" i="74"/>
  <c r="H325" i="74"/>
  <c r="H324" i="74"/>
  <c r="H323" i="74"/>
  <c r="H322" i="74"/>
  <c r="H321" i="74"/>
  <c r="H320" i="74"/>
  <c r="H319" i="74"/>
  <c r="H318" i="74"/>
  <c r="H317" i="74"/>
  <c r="H316" i="74"/>
  <c r="H315" i="74"/>
  <c r="H314" i="74"/>
  <c r="H313" i="74"/>
  <c r="H312" i="74"/>
  <c r="H311" i="74"/>
  <c r="H310" i="74"/>
  <c r="H309" i="74"/>
  <c r="H308" i="74"/>
  <c r="H307" i="74"/>
  <c r="H306" i="74"/>
  <c r="H305" i="74"/>
  <c r="H304" i="74"/>
  <c r="H303" i="74"/>
  <c r="H302" i="74"/>
  <c r="H301" i="74"/>
  <c r="H300" i="74"/>
  <c r="H299" i="74"/>
  <c r="H298" i="74"/>
  <c r="H297" i="74"/>
  <c r="H296" i="74"/>
  <c r="H295" i="74"/>
  <c r="H294" i="74"/>
  <c r="H293" i="74"/>
  <c r="H292" i="74"/>
  <c r="H291" i="74"/>
  <c r="H290" i="74"/>
  <c r="H289" i="74"/>
  <c r="H288" i="74"/>
  <c r="H287" i="74"/>
  <c r="H286" i="74"/>
  <c r="H285" i="74"/>
  <c r="H284" i="74"/>
  <c r="D487" i="50" l="1"/>
  <c r="D446" i="63"/>
  <c r="J446" i="63" s="1"/>
  <c r="D414" i="63"/>
  <c r="D485" i="50"/>
  <c r="E9" i="29"/>
  <c r="J414" i="63" l="1"/>
  <c r="C278" i="64"/>
  <c r="A381" i="63"/>
  <c r="A380" i="63"/>
  <c r="E381" i="63"/>
  <c r="E380" i="63"/>
  <c r="E379" i="63" l="1"/>
  <c r="E378" i="63"/>
  <c r="A379" i="63"/>
  <c r="A378" i="63"/>
  <c r="A377" i="63"/>
  <c r="E377" i="63"/>
  <c r="A485" i="61"/>
  <c r="D485" i="61"/>
  <c r="D484" i="50" s="1"/>
  <c r="A376" i="63" l="1"/>
  <c r="A375" i="63"/>
  <c r="A374" i="63"/>
  <c r="E376" i="63"/>
  <c r="E375" i="63"/>
  <c r="E374" i="63"/>
  <c r="E373" i="63" l="1"/>
  <c r="E372" i="63"/>
  <c r="A373" i="63"/>
  <c r="A372" i="63"/>
  <c r="E371" i="63" l="1"/>
  <c r="A371" i="63"/>
  <c r="D484" i="61" l="1"/>
  <c r="D483" i="61"/>
  <c r="D482" i="61"/>
  <c r="D481" i="61"/>
  <c r="D480" i="50" s="1"/>
  <c r="D480" i="61"/>
  <c r="A370" i="63"/>
  <c r="A369" i="63"/>
  <c r="E370" i="63"/>
  <c r="E369" i="63"/>
  <c r="A368" i="63"/>
  <c r="A367" i="63"/>
  <c r="A366" i="63"/>
  <c r="E368" i="63"/>
  <c r="E367" i="63"/>
  <c r="E366" i="63"/>
  <c r="D483" i="50" l="1"/>
  <c r="D439" i="63"/>
  <c r="J439" i="63" s="1"/>
  <c r="D479" i="50"/>
  <c r="D428" i="63"/>
  <c r="D481" i="50"/>
  <c r="D421" i="63"/>
  <c r="D408" i="63"/>
  <c r="D482" i="50"/>
  <c r="E365" i="63"/>
  <c r="A365" i="63"/>
  <c r="A484" i="61"/>
  <c r="A483" i="61"/>
  <c r="J421" i="63" l="1"/>
  <c r="C323" i="64"/>
  <c r="J428" i="63"/>
  <c r="C324" i="64"/>
  <c r="J408" i="63"/>
  <c r="C302" i="64"/>
  <c r="E364" i="63"/>
  <c r="A364" i="63"/>
  <c r="E363" i="63" l="1"/>
  <c r="A363" i="63"/>
  <c r="A482" i="61"/>
  <c r="E362" i="63" l="1"/>
  <c r="A362" i="63"/>
  <c r="A481" i="61"/>
  <c r="L16" i="84"/>
  <c r="K16" i="84"/>
  <c r="L15" i="84"/>
  <c r="K15" i="84"/>
  <c r="L14" i="84"/>
  <c r="K14" i="84"/>
  <c r="L13" i="84"/>
  <c r="K13" i="84"/>
  <c r="L12" i="84"/>
  <c r="K12" i="84"/>
  <c r="L11" i="84"/>
  <c r="K11" i="84"/>
  <c r="L10" i="84"/>
  <c r="K10" i="84"/>
  <c r="L9" i="84"/>
  <c r="K9" i="84"/>
  <c r="L8" i="84"/>
  <c r="K8" i="84"/>
  <c r="L7" i="84"/>
  <c r="K7" i="84"/>
  <c r="L6" i="84"/>
  <c r="K6" i="84"/>
  <c r="E361" i="63" l="1"/>
  <c r="A361" i="63"/>
  <c r="E360" i="63"/>
  <c r="A360" i="63"/>
  <c r="E359" i="63" l="1"/>
  <c r="E358" i="63"/>
  <c r="E357" i="63"/>
  <c r="E356" i="63"/>
  <c r="E355" i="63"/>
  <c r="E354" i="63"/>
  <c r="E353" i="63"/>
  <c r="E352" i="63"/>
  <c r="E351" i="63"/>
  <c r="E350" i="63"/>
  <c r="E349" i="63"/>
  <c r="E348" i="63"/>
  <c r="E347" i="63"/>
  <c r="E346" i="63"/>
  <c r="E345" i="63"/>
  <c r="E344" i="63"/>
  <c r="E343" i="63"/>
  <c r="E342" i="63"/>
  <c r="E341" i="63"/>
  <c r="E340" i="63"/>
  <c r="E339" i="63"/>
  <c r="E338" i="63"/>
  <c r="E337" i="63"/>
  <c r="E336" i="63"/>
  <c r="E335" i="63"/>
  <c r="E334" i="63"/>
  <c r="E333" i="63"/>
  <c r="E332" i="63"/>
  <c r="E331" i="63"/>
  <c r="E330" i="63"/>
  <c r="E329" i="63"/>
  <c r="E328" i="63"/>
  <c r="E327" i="63"/>
  <c r="E326" i="63"/>
  <c r="E325" i="63"/>
  <c r="E324" i="63"/>
  <c r="E323" i="63"/>
  <c r="E322" i="63"/>
  <c r="E321" i="63"/>
  <c r="E320" i="63"/>
  <c r="E319" i="63"/>
  <c r="E318" i="63"/>
  <c r="E317" i="63"/>
  <c r="E316" i="63"/>
  <c r="E315" i="63"/>
  <c r="E314" i="63"/>
  <c r="E313" i="63"/>
  <c r="E312" i="63"/>
  <c r="E311" i="63"/>
  <c r="E310" i="63"/>
  <c r="E309" i="63"/>
  <c r="E308" i="63"/>
  <c r="E307" i="63"/>
  <c r="E306" i="63"/>
  <c r="E305" i="63"/>
  <c r="E304" i="63"/>
  <c r="E303" i="63"/>
  <c r="E302" i="63"/>
  <c r="E301" i="63"/>
  <c r="E300" i="63"/>
  <c r="E299" i="63"/>
  <c r="E298" i="63"/>
  <c r="E297" i="63"/>
  <c r="E296" i="63"/>
  <c r="E295" i="63"/>
  <c r="E294" i="63"/>
  <c r="E293" i="63"/>
  <c r="E292" i="63"/>
  <c r="E291" i="63"/>
  <c r="E290" i="63"/>
  <c r="E289" i="63"/>
  <c r="E288" i="63"/>
  <c r="E287" i="63"/>
  <c r="E286" i="63"/>
  <c r="E285" i="63"/>
  <c r="E284" i="63"/>
  <c r="E283" i="63"/>
  <c r="E282" i="63"/>
  <c r="E281" i="63"/>
  <c r="E280" i="63"/>
  <c r="E279" i="63"/>
  <c r="E278" i="63"/>
  <c r="E277" i="63"/>
  <c r="E276" i="63"/>
  <c r="E275" i="63"/>
  <c r="E274" i="63"/>
  <c r="E273" i="63"/>
  <c r="E272" i="63"/>
  <c r="E271" i="63"/>
  <c r="E270" i="63"/>
  <c r="E269" i="63"/>
  <c r="E268" i="63"/>
  <c r="E267" i="63"/>
  <c r="E266" i="63"/>
  <c r="E265" i="63"/>
  <c r="E264" i="63"/>
  <c r="E263" i="63"/>
  <c r="E262" i="63"/>
  <c r="E261" i="63"/>
  <c r="E260" i="63"/>
  <c r="E259" i="63"/>
  <c r="E258" i="63"/>
  <c r="E257" i="63"/>
  <c r="E256" i="63"/>
  <c r="E255" i="63"/>
  <c r="E254" i="63"/>
  <c r="E253" i="63"/>
  <c r="E252" i="63"/>
  <c r="E251" i="63"/>
  <c r="E250" i="63"/>
  <c r="E249" i="63"/>
  <c r="E248" i="63"/>
  <c r="E247" i="63"/>
  <c r="E246" i="63"/>
  <c r="E245" i="63"/>
  <c r="E244" i="63"/>
  <c r="E243" i="63"/>
  <c r="E242" i="63"/>
  <c r="E241" i="63"/>
  <c r="E240" i="63"/>
  <c r="E239" i="63"/>
  <c r="E238" i="63"/>
  <c r="E237" i="63"/>
  <c r="E236" i="63"/>
  <c r="E235" i="63"/>
  <c r="E234" i="63"/>
  <c r="E233" i="63"/>
  <c r="E232" i="63"/>
  <c r="E231" i="63"/>
  <c r="E230" i="63"/>
  <c r="E229" i="63"/>
  <c r="E228" i="63"/>
  <c r="E227" i="63"/>
  <c r="E226" i="63"/>
  <c r="E225" i="63"/>
  <c r="E224" i="63"/>
  <c r="E223" i="63"/>
  <c r="E222" i="63"/>
  <c r="E221" i="63"/>
  <c r="E220" i="63"/>
  <c r="E219" i="63"/>
  <c r="E218" i="63"/>
  <c r="E217" i="63"/>
  <c r="E216" i="63"/>
  <c r="E215" i="63"/>
  <c r="E214" i="63"/>
  <c r="E213" i="63"/>
  <c r="E212" i="63"/>
  <c r="E211" i="63"/>
  <c r="E210" i="63"/>
  <c r="E209" i="63"/>
  <c r="E208" i="63"/>
  <c r="E207" i="63"/>
  <c r="E206" i="63"/>
  <c r="E205" i="63"/>
  <c r="E204" i="63"/>
  <c r="E203" i="63"/>
  <c r="E202" i="63"/>
  <c r="E201" i="63"/>
  <c r="E200" i="63"/>
  <c r="E199" i="63"/>
  <c r="E198" i="63"/>
  <c r="E197" i="63"/>
  <c r="E196" i="63"/>
  <c r="E195" i="63"/>
  <c r="E194" i="63"/>
  <c r="E193" i="63"/>
  <c r="E192" i="63"/>
  <c r="E191" i="63"/>
  <c r="E190" i="63"/>
  <c r="E189" i="63"/>
  <c r="E188" i="63"/>
  <c r="E187" i="63"/>
  <c r="E186" i="63"/>
  <c r="E185" i="63"/>
  <c r="E184" i="63"/>
  <c r="E183" i="63"/>
  <c r="E182" i="63"/>
  <c r="E181" i="63"/>
  <c r="E180" i="63"/>
  <c r="E179" i="63"/>
  <c r="E178" i="63"/>
  <c r="E177" i="63"/>
  <c r="E176" i="63"/>
  <c r="E175" i="63"/>
  <c r="E174" i="63"/>
  <c r="E173" i="63"/>
  <c r="E172" i="63"/>
  <c r="E171" i="63"/>
  <c r="E170" i="63"/>
  <c r="E169" i="63"/>
  <c r="E168" i="63"/>
  <c r="E167" i="63"/>
  <c r="E166" i="63"/>
  <c r="E165" i="63"/>
  <c r="E164" i="63"/>
  <c r="E163" i="63"/>
  <c r="E162" i="63"/>
  <c r="E161" i="63"/>
  <c r="E160" i="63"/>
  <c r="E159" i="63"/>
  <c r="E158" i="63"/>
  <c r="E157" i="63"/>
  <c r="E156" i="63"/>
  <c r="E155" i="63"/>
  <c r="E154" i="63"/>
  <c r="E153" i="63"/>
  <c r="E152" i="63"/>
  <c r="E151" i="63"/>
  <c r="E150" i="63"/>
  <c r="E149" i="63"/>
  <c r="E148" i="63"/>
  <c r="E147" i="63"/>
  <c r="E146" i="63"/>
  <c r="E145" i="63"/>
  <c r="E144" i="63"/>
  <c r="E143" i="63"/>
  <c r="E142" i="63"/>
  <c r="E141" i="63"/>
  <c r="E140" i="63"/>
  <c r="E139" i="63"/>
  <c r="E138" i="63"/>
  <c r="E137" i="63"/>
  <c r="E136" i="63"/>
  <c r="E135" i="63"/>
  <c r="E134" i="63"/>
  <c r="E133" i="63"/>
  <c r="E132" i="63"/>
  <c r="E131" i="63"/>
  <c r="E130" i="63"/>
  <c r="E129" i="63"/>
  <c r="E128" i="63"/>
  <c r="E127" i="63"/>
  <c r="E126" i="63"/>
  <c r="E125" i="63"/>
  <c r="E124" i="63"/>
  <c r="E123" i="63"/>
  <c r="E122" i="63"/>
  <c r="E121" i="63"/>
  <c r="E120" i="63"/>
  <c r="E119" i="63"/>
  <c r="E118" i="63"/>
  <c r="E117" i="63"/>
  <c r="E116" i="63"/>
  <c r="E115" i="63"/>
  <c r="E114" i="63"/>
  <c r="E113" i="63"/>
  <c r="E112" i="63"/>
  <c r="E111" i="63"/>
  <c r="E110" i="63"/>
  <c r="E109" i="63"/>
  <c r="E108" i="63"/>
  <c r="E107" i="63"/>
  <c r="E106" i="63"/>
  <c r="E105" i="63"/>
  <c r="E104" i="63"/>
  <c r="E103" i="63"/>
  <c r="E102" i="63"/>
  <c r="E101" i="63"/>
  <c r="E100" i="63"/>
  <c r="E99" i="63"/>
  <c r="E98" i="63"/>
  <c r="E97" i="63"/>
  <c r="E96" i="63"/>
  <c r="E95" i="63"/>
  <c r="E94" i="63"/>
  <c r="E93" i="63"/>
  <c r="E92" i="63"/>
  <c r="E91" i="63"/>
  <c r="E90" i="63"/>
  <c r="E89" i="63"/>
  <c r="E88" i="63"/>
  <c r="E87" i="63"/>
  <c r="E86" i="63"/>
  <c r="E85" i="63"/>
  <c r="E84" i="63"/>
  <c r="E83" i="63"/>
  <c r="E82" i="63"/>
  <c r="E81" i="63"/>
  <c r="E80" i="63"/>
  <c r="E79" i="63"/>
  <c r="E78" i="63"/>
  <c r="E77" i="63"/>
  <c r="E76" i="63"/>
  <c r="E75" i="63"/>
  <c r="E74" i="63"/>
  <c r="E73" i="63"/>
  <c r="E72" i="63"/>
  <c r="E71" i="63"/>
  <c r="E70" i="63"/>
  <c r="E69" i="63"/>
  <c r="E68" i="63"/>
  <c r="E67" i="63"/>
  <c r="E66" i="63"/>
  <c r="E65" i="63"/>
  <c r="E64" i="63"/>
  <c r="E63" i="63"/>
  <c r="E62" i="63"/>
  <c r="E61" i="63"/>
  <c r="E60" i="63"/>
  <c r="E59" i="63"/>
  <c r="E58" i="63"/>
  <c r="E57" i="63"/>
  <c r="E56" i="63"/>
  <c r="E55" i="63"/>
  <c r="E54" i="63"/>
  <c r="E53" i="63"/>
  <c r="E52" i="63"/>
  <c r="E51" i="63"/>
  <c r="E50" i="63"/>
  <c r="E49" i="63"/>
  <c r="E48" i="63"/>
  <c r="E47" i="63"/>
  <c r="E46" i="63"/>
  <c r="E45" i="63"/>
  <c r="E44" i="63"/>
  <c r="E43" i="63"/>
  <c r="E42" i="63"/>
  <c r="E41" i="63"/>
  <c r="E40" i="63"/>
  <c r="E39" i="63"/>
  <c r="E38" i="63"/>
  <c r="E37" i="63"/>
  <c r="E36" i="63"/>
  <c r="E35" i="63"/>
  <c r="E34" i="63"/>
  <c r="E33" i="63"/>
  <c r="E32" i="63"/>
  <c r="E31" i="63"/>
  <c r="E30" i="63"/>
  <c r="E29" i="63"/>
  <c r="E28" i="63"/>
  <c r="E27" i="63"/>
  <c r="E26" i="63"/>
  <c r="E25" i="63"/>
  <c r="E24" i="63"/>
  <c r="E23" i="63"/>
  <c r="E22" i="63"/>
  <c r="E21" i="63"/>
  <c r="E20" i="63"/>
  <c r="E19" i="63"/>
  <c r="E18" i="63"/>
  <c r="E17" i="63"/>
  <c r="E16" i="63"/>
  <c r="E15" i="63"/>
  <c r="E14" i="63"/>
  <c r="E13" i="63"/>
  <c r="E12" i="63"/>
  <c r="E11" i="63"/>
  <c r="E10" i="63"/>
  <c r="E9" i="63"/>
  <c r="E8" i="63"/>
  <c r="E7" i="63"/>
  <c r="A359" i="63" l="1"/>
  <c r="N2" i="86" l="1"/>
  <c r="L2" i="86"/>
  <c r="J2" i="86"/>
  <c r="O2" i="86" l="1"/>
  <c r="A358" i="63"/>
  <c r="A480" i="61" l="1"/>
  <c r="A479" i="61" l="1"/>
  <c r="D479" i="61"/>
  <c r="D478" i="50" l="1"/>
  <c r="D425" i="63"/>
  <c r="A357" i="63"/>
  <c r="BQ119" i="88"/>
  <c r="BP119" i="88"/>
  <c r="BO119" i="88"/>
  <c r="BN119" i="88"/>
  <c r="BM119" i="88"/>
  <c r="BL119" i="88"/>
  <c r="BJ119" i="88"/>
  <c r="BG119" i="88"/>
  <c r="BF119" i="88"/>
  <c r="BE119" i="88"/>
  <c r="BC119" i="88"/>
  <c r="BA119" i="88"/>
  <c r="AZ119" i="88"/>
  <c r="AW119" i="88"/>
  <c r="AV119" i="88"/>
  <c r="AU119" i="88"/>
  <c r="AT119" i="88"/>
  <c r="AS119" i="88"/>
  <c r="AR119" i="88"/>
  <c r="AP119" i="88"/>
  <c r="AO119" i="88"/>
  <c r="AN119" i="88"/>
  <c r="AM119" i="88"/>
  <c r="AL119" i="88"/>
  <c r="AK119" i="88"/>
  <c r="AJ119" i="88"/>
  <c r="AI119" i="88"/>
  <c r="AH119" i="88"/>
  <c r="AG119" i="88"/>
  <c r="AF119" i="88"/>
  <c r="AE119" i="88"/>
  <c r="AD119" i="88"/>
  <c r="AC119" i="88"/>
  <c r="AB119" i="88"/>
  <c r="AA119" i="88"/>
  <c r="Z119" i="88"/>
  <c r="Y119" i="88"/>
  <c r="X119" i="88"/>
  <c r="W119" i="88"/>
  <c r="V119" i="88"/>
  <c r="U119" i="88"/>
  <c r="T119" i="88"/>
  <c r="S119" i="88"/>
  <c r="R119" i="88"/>
  <c r="Q119" i="88"/>
  <c r="P119" i="88"/>
  <c r="O119" i="88"/>
  <c r="N119" i="88"/>
  <c r="M119" i="88"/>
  <c r="L119" i="88"/>
  <c r="K119" i="88"/>
  <c r="J119" i="88"/>
  <c r="I119" i="88"/>
  <c r="BR114" i="88"/>
  <c r="BR113" i="88"/>
  <c r="BR112" i="88"/>
  <c r="BR111" i="88"/>
  <c r="BR110" i="88"/>
  <c r="BR109" i="88"/>
  <c r="BI102" i="88"/>
  <c r="BK92" i="88"/>
  <c r="BK119" i="88" s="1"/>
  <c r="BB91" i="88"/>
  <c r="BB119" i="88" s="1"/>
  <c r="AX89" i="88"/>
  <c r="AX119" i="88" s="1"/>
  <c r="BD88" i="88"/>
  <c r="BD119" i="88" s="1"/>
  <c r="AY86" i="88"/>
  <c r="AY119" i="88" s="1"/>
  <c r="AQ70" i="88"/>
  <c r="AQ119" i="88" s="1"/>
  <c r="BH95" i="88"/>
  <c r="BH119" i="88" s="1"/>
  <c r="BI99" i="88"/>
  <c r="J425" i="63" l="1"/>
  <c r="C362" i="64"/>
  <c r="BI119" i="88"/>
  <c r="BR108" i="88"/>
  <c r="BR107" i="88"/>
  <c r="BR106" i="88"/>
  <c r="BR105" i="88"/>
  <c r="BR104" i="88"/>
  <c r="BR103" i="88"/>
  <c r="BR102" i="88"/>
  <c r="BR101" i="88"/>
  <c r="BR100" i="88"/>
  <c r="G108" i="88"/>
  <c r="F108" i="88"/>
  <c r="G107" i="88"/>
  <c r="F107" i="88"/>
  <c r="G106" i="88"/>
  <c r="F106" i="88"/>
  <c r="G105" i="88"/>
  <c r="F105" i="88"/>
  <c r="G104" i="88"/>
  <c r="F104" i="88"/>
  <c r="G103" i="88"/>
  <c r="F103" i="88"/>
  <c r="G102" i="88"/>
  <c r="F102" i="88"/>
  <c r="G101" i="88"/>
  <c r="F101" i="88"/>
  <c r="G100" i="88"/>
  <c r="F100" i="88"/>
  <c r="G99" i="88"/>
  <c r="F99" i="88"/>
  <c r="G98" i="88"/>
  <c r="F98" i="88"/>
  <c r="G97" i="88"/>
  <c r="F97" i="88"/>
  <c r="G96" i="88"/>
  <c r="F96" i="88"/>
  <c r="G95" i="88"/>
  <c r="F95" i="88"/>
  <c r="G94" i="88"/>
  <c r="F94" i="88"/>
  <c r="G93" i="88"/>
  <c r="F93" i="88"/>
  <c r="G92" i="88"/>
  <c r="F92" i="88"/>
  <c r="G91" i="88"/>
  <c r="F91" i="88"/>
  <c r="G90" i="88"/>
  <c r="F90" i="88"/>
  <c r="G89" i="88"/>
  <c r="F89" i="88"/>
  <c r="G88" i="88"/>
  <c r="F88" i="88"/>
  <c r="G87" i="88"/>
  <c r="F87" i="88"/>
  <c r="G86" i="88"/>
  <c r="F86" i="88"/>
  <c r="F63" i="88"/>
  <c r="G63" i="88"/>
  <c r="F64" i="88"/>
  <c r="G64" i="88"/>
  <c r="F65" i="88"/>
  <c r="G65" i="88"/>
  <c r="F66" i="88"/>
  <c r="G66" i="88"/>
  <c r="F67" i="88"/>
  <c r="G67" i="88"/>
  <c r="F68" i="88"/>
  <c r="G68" i="88"/>
  <c r="F69" i="88"/>
  <c r="G69" i="88"/>
  <c r="F70" i="88"/>
  <c r="G70" i="88"/>
  <c r="F71" i="88"/>
  <c r="G71" i="88"/>
  <c r="F72" i="88"/>
  <c r="G72" i="88"/>
  <c r="F73" i="88"/>
  <c r="G73" i="88"/>
  <c r="F74" i="88"/>
  <c r="G74" i="88"/>
  <c r="F75" i="88"/>
  <c r="G75" i="88"/>
  <c r="F76" i="88"/>
  <c r="G76" i="88"/>
  <c r="F77" i="88"/>
  <c r="G77" i="88"/>
  <c r="F78" i="88"/>
  <c r="G78" i="88"/>
  <c r="F79" i="88"/>
  <c r="G79" i="88"/>
  <c r="F80" i="88"/>
  <c r="G80" i="88"/>
  <c r="F81" i="88"/>
  <c r="G81" i="88"/>
  <c r="F82" i="88"/>
  <c r="G82" i="88"/>
  <c r="F83" i="88"/>
  <c r="G83" i="88"/>
  <c r="F84" i="88"/>
  <c r="G84" i="88"/>
  <c r="F85" i="88"/>
  <c r="G85" i="88"/>
  <c r="G62" i="88"/>
  <c r="F62" i="88"/>
  <c r="B63" i="88"/>
  <c r="B64" i="88"/>
  <c r="B65" i="88"/>
  <c r="B66" i="88"/>
  <c r="B67" i="88"/>
  <c r="B68" i="88"/>
  <c r="B69" i="88"/>
  <c r="B70" i="88"/>
  <c r="B71" i="88"/>
  <c r="B72" i="88"/>
  <c r="B73" i="88"/>
  <c r="B74" i="88"/>
  <c r="B75" i="88"/>
  <c r="B76" i="88"/>
  <c r="B77" i="88"/>
  <c r="B78" i="88"/>
  <c r="B79" i="88"/>
  <c r="B80" i="88"/>
  <c r="B81" i="88"/>
  <c r="B82" i="88"/>
  <c r="B83" i="88"/>
  <c r="B84" i="88"/>
  <c r="B85" i="88"/>
  <c r="B86" i="88"/>
  <c r="B87" i="88"/>
  <c r="B88" i="88"/>
  <c r="B89" i="88"/>
  <c r="B90" i="88"/>
  <c r="B91" i="88"/>
  <c r="B92" i="88"/>
  <c r="B93" i="88"/>
  <c r="B94" i="88"/>
  <c r="B95" i="88"/>
  <c r="B96" i="88"/>
  <c r="B97" i="88"/>
  <c r="B98" i="88"/>
  <c r="B99" i="88"/>
  <c r="B100" i="88"/>
  <c r="B101" i="88"/>
  <c r="B102" i="88"/>
  <c r="B103" i="88"/>
  <c r="B104" i="88"/>
  <c r="B105" i="88"/>
  <c r="B106" i="88"/>
  <c r="B107" i="88"/>
  <c r="B108" i="88"/>
  <c r="B62" i="88"/>
  <c r="A356" i="63" l="1"/>
  <c r="A355" i="63"/>
  <c r="A354" i="63"/>
  <c r="B472" i="50"/>
  <c r="B473" i="50"/>
  <c r="B474" i="50"/>
  <c r="B475" i="50"/>
  <c r="B476" i="50"/>
  <c r="D478" i="61"/>
  <c r="A478" i="61"/>
  <c r="A353" i="63"/>
  <c r="A352" i="63"/>
  <c r="A351" i="63"/>
  <c r="A350" i="63"/>
  <c r="A349" i="63"/>
  <c r="D409" i="63" l="1"/>
  <c r="D477" i="50"/>
  <c r="A348" i="63"/>
  <c r="A347" i="63"/>
  <c r="A346" i="63"/>
  <c r="A345" i="63"/>
  <c r="A477" i="61"/>
  <c r="D477" i="61"/>
  <c r="D441" i="63" s="1"/>
  <c r="J441" i="63" s="1"/>
  <c r="A344" i="63"/>
  <c r="A343" i="63"/>
  <c r="A342" i="63"/>
  <c r="A341" i="63"/>
  <c r="J409" i="63" l="1"/>
  <c r="C313" i="64"/>
  <c r="A340" i="63"/>
  <c r="A339" i="63" l="1"/>
  <c r="A338" i="63"/>
  <c r="M13" i="90"/>
  <c r="L13" i="90"/>
  <c r="A337" i="63"/>
  <c r="A336" i="63"/>
  <c r="A476" i="61"/>
  <c r="D476" i="61"/>
  <c r="D426" i="63" s="1"/>
  <c r="A335" i="63"/>
  <c r="J426" i="63" l="1"/>
  <c r="C319" i="64"/>
  <c r="A475" i="61"/>
  <c r="D475" i="61"/>
  <c r="D475" i="63" s="1"/>
  <c r="J475" i="63" s="1"/>
  <c r="A474" i="61"/>
  <c r="D474" i="61"/>
  <c r="D454" i="63" s="1"/>
  <c r="C364" i="64" s="1"/>
  <c r="A334" i="63"/>
  <c r="J454" i="63" l="1"/>
  <c r="BR99" i="88"/>
  <c r="BR98" i="88"/>
  <c r="BR97" i="88"/>
  <c r="BR96" i="88"/>
  <c r="BR95" i="88"/>
  <c r="BR94" i="88"/>
  <c r="BR93" i="88"/>
  <c r="BR92" i="88"/>
  <c r="BR91" i="88"/>
  <c r="BR90" i="88"/>
  <c r="BR89" i="88"/>
  <c r="BR88" i="88"/>
  <c r="BR87" i="88"/>
  <c r="BR86" i="88"/>
  <c r="BR85" i="88"/>
  <c r="BR84" i="88"/>
  <c r="BR83" i="88"/>
  <c r="BR82" i="88"/>
  <c r="BR81" i="88"/>
  <c r="BR80" i="88"/>
  <c r="BR79" i="88"/>
  <c r="BR78" i="88"/>
  <c r="BR77" i="88"/>
  <c r="BR76" i="88"/>
  <c r="BR75" i="88"/>
  <c r="BR74" i="88"/>
  <c r="BR73" i="88"/>
  <c r="BR72" i="88"/>
  <c r="BR71" i="88"/>
  <c r="BR70" i="88"/>
  <c r="BR69" i="88"/>
  <c r="BR68" i="88"/>
  <c r="BR67" i="88"/>
  <c r="BR66" i="88"/>
  <c r="BR65" i="88"/>
  <c r="BR64" i="88"/>
  <c r="BR63" i="88"/>
  <c r="BR62" i="88"/>
  <c r="BR61" i="88"/>
  <c r="BR60" i="88"/>
  <c r="BR59" i="88"/>
  <c r="BR58" i="88"/>
  <c r="BR57" i="88"/>
  <c r="BR56" i="88"/>
  <c r="BR55" i="88"/>
  <c r="BR54" i="88"/>
  <c r="BR53" i="88"/>
  <c r="BR52" i="88"/>
  <c r="BR51" i="88"/>
  <c r="BR50" i="88"/>
  <c r="BR49" i="88"/>
  <c r="BR48" i="88"/>
  <c r="BR47" i="88"/>
  <c r="BR46" i="88"/>
  <c r="BR45" i="88"/>
  <c r="BR44" i="88"/>
  <c r="BR43" i="88"/>
  <c r="BR42" i="88"/>
  <c r="BR41" i="88"/>
  <c r="BR40" i="88"/>
  <c r="BR39" i="88"/>
  <c r="BR38" i="88"/>
  <c r="BR37" i="88"/>
  <c r="BR36" i="88"/>
  <c r="BR35" i="88"/>
  <c r="BR34" i="88"/>
  <c r="BR33" i="88"/>
  <c r="BR32" i="88"/>
  <c r="BR31" i="88"/>
  <c r="BR30" i="88"/>
  <c r="BR29" i="88"/>
  <c r="BR28" i="88"/>
  <c r="BR27" i="88"/>
  <c r="BR26" i="88"/>
  <c r="BR25" i="88"/>
  <c r="BR24" i="88"/>
  <c r="BR23" i="88"/>
  <c r="BR22" i="88"/>
  <c r="BR21" i="88"/>
  <c r="BR20" i="88"/>
  <c r="BR19" i="88"/>
  <c r="BR18" i="88"/>
  <c r="BR17" i="88"/>
  <c r="BR16" i="88"/>
  <c r="BR15" i="88"/>
  <c r="BR14" i="88"/>
  <c r="BR13" i="88"/>
  <c r="BR12" i="88"/>
  <c r="BR11" i="88"/>
  <c r="BR10" i="88"/>
  <c r="A333" i="63"/>
  <c r="A473" i="61"/>
  <c r="D473" i="61"/>
  <c r="D413" i="63" s="1"/>
  <c r="J413" i="63" l="1"/>
  <c r="C269" i="64"/>
  <c r="BR119" i="88"/>
  <c r="F21" i="84"/>
  <c r="F20" i="84"/>
  <c r="F19" i="84"/>
  <c r="F18" i="84"/>
  <c r="F17" i="84"/>
  <c r="F16" i="84"/>
  <c r="F15" i="84"/>
  <c r="J21" i="84"/>
  <c r="AG71" i="80" s="1"/>
  <c r="J20" i="84"/>
  <c r="J19" i="84"/>
  <c r="J17" i="84"/>
  <c r="J16" i="84"/>
  <c r="J15" i="84"/>
  <c r="F14" i="84"/>
  <c r="F13" i="84"/>
  <c r="A332" i="63"/>
  <c r="A331" i="63"/>
  <c r="A330" i="63"/>
  <c r="A329" i="63"/>
  <c r="A472" i="61"/>
  <c r="D472" i="61"/>
  <c r="D396" i="63" s="1"/>
  <c r="A328" i="63"/>
  <c r="J396" i="63" l="1"/>
  <c r="C265" i="64"/>
  <c r="AF71" i="80"/>
  <c r="A288" i="64" l="1"/>
  <c r="A284" i="64"/>
  <c r="A290" i="64"/>
  <c r="A289" i="64"/>
  <c r="A281" i="64"/>
  <c r="A184" i="64"/>
  <c r="A204" i="64"/>
  <c r="A327" i="63"/>
  <c r="A326" i="63"/>
  <c r="A325" i="63"/>
  <c r="A324" i="63"/>
  <c r="A323" i="63"/>
  <c r="A322" i="63"/>
  <c r="A321" i="63"/>
  <c r="A471" i="61"/>
  <c r="D471" i="61"/>
  <c r="D419" i="63" s="1"/>
  <c r="J419" i="63" l="1"/>
  <c r="C312" i="64"/>
  <c r="A292" i="64"/>
  <c r="A279" i="64"/>
  <c r="A280" i="64"/>
  <c r="A283" i="64"/>
  <c r="A282" i="64"/>
  <c r="A291" i="64"/>
  <c r="A286" i="64"/>
  <c r="A285" i="64"/>
  <c r="A287" i="64"/>
  <c r="A293" i="64"/>
  <c r="A278" i="64"/>
  <c r="A277" i="64"/>
  <c r="A276" i="64"/>
  <c r="A270" i="64"/>
  <c r="A275" i="64"/>
  <c r="A272" i="64"/>
  <c r="A273" i="64"/>
  <c r="A271" i="64"/>
  <c r="A274" i="64"/>
  <c r="A269" i="64"/>
  <c r="A266" i="64"/>
  <c r="A265" i="64"/>
  <c r="A264" i="64"/>
  <c r="A263" i="64"/>
  <c r="A262" i="64"/>
  <c r="A261" i="64"/>
  <c r="A268" i="64"/>
  <c r="A267" i="64"/>
  <c r="A260" i="64"/>
  <c r="A253" i="64"/>
  <c r="A254" i="64"/>
  <c r="A252" i="64"/>
  <c r="A256" i="64"/>
  <c r="A255" i="64"/>
  <c r="A257" i="64"/>
  <c r="A250" i="64"/>
  <c r="A258" i="64"/>
  <c r="A259" i="64"/>
  <c r="A251" i="64"/>
  <c r="A238" i="64"/>
  <c r="A236" i="64"/>
  <c r="A242" i="64"/>
  <c r="A240" i="64"/>
  <c r="A231" i="64"/>
  <c r="A237" i="64"/>
  <c r="A246" i="64"/>
  <c r="A248" i="64"/>
  <c r="A235" i="64"/>
  <c r="A230" i="64"/>
  <c r="A232" i="64"/>
  <c r="A234" i="64"/>
  <c r="A233" i="64"/>
  <c r="A239" i="64"/>
  <c r="A245" i="64"/>
  <c r="A241" i="64"/>
  <c r="A243" i="64"/>
  <c r="A244" i="64"/>
  <c r="A247" i="64"/>
  <c r="A249" i="64"/>
  <c r="A229" i="64"/>
  <c r="A228" i="64"/>
  <c r="A227" i="64"/>
  <c r="A224" i="64"/>
  <c r="A225" i="64"/>
  <c r="A223" i="64"/>
  <c r="A226" i="64"/>
  <c r="A219" i="64"/>
  <c r="A220" i="64"/>
  <c r="A221" i="64"/>
  <c r="A222" i="64"/>
  <c r="A216" i="64"/>
  <c r="A218" i="64"/>
  <c r="A217" i="64"/>
  <c r="A215" i="64"/>
  <c r="A214" i="64"/>
  <c r="A213" i="64"/>
  <c r="A210" i="64"/>
  <c r="A211" i="64"/>
  <c r="A209" i="64"/>
  <c r="A212" i="64"/>
  <c r="A205" i="64"/>
  <c r="A208" i="64"/>
  <c r="A200" i="64"/>
  <c r="A203" i="64"/>
  <c r="A207" i="64"/>
  <c r="A202" i="64"/>
  <c r="A199" i="64"/>
  <c r="A201" i="64"/>
  <c r="A206" i="64"/>
  <c r="A195" i="64"/>
  <c r="A196" i="64"/>
  <c r="A197" i="64"/>
  <c r="A198" i="64"/>
  <c r="A194" i="64"/>
  <c r="A193" i="64"/>
  <c r="A185" i="64"/>
  <c r="A186" i="64"/>
  <c r="A192" i="64"/>
  <c r="A189" i="64"/>
  <c r="A188" i="64"/>
  <c r="A191" i="64"/>
  <c r="A187" i="64"/>
  <c r="A190" i="64"/>
  <c r="A320" i="63"/>
  <c r="A319" i="63" l="1"/>
  <c r="A318" i="63"/>
  <c r="A317" i="63"/>
  <c r="A316" i="63"/>
  <c r="D470" i="61" l="1"/>
  <c r="A470" i="61"/>
  <c r="G61" i="88" l="1"/>
  <c r="F61" i="88"/>
  <c r="B61" i="88"/>
  <c r="B60" i="88"/>
  <c r="A315" i="63"/>
  <c r="A183" i="64" l="1"/>
  <c r="A314" i="63" l="1"/>
  <c r="A313" i="63"/>
  <c r="A312" i="63"/>
  <c r="A311" i="63"/>
  <c r="A310" i="63"/>
  <c r="A182" i="64" l="1"/>
  <c r="A181" i="64"/>
  <c r="A180" i="64"/>
  <c r="G60" i="88" l="1"/>
  <c r="G59" i="88"/>
  <c r="G58" i="88"/>
  <c r="G57" i="88"/>
  <c r="G56" i="88"/>
  <c r="G55" i="88"/>
  <c r="G54" i="88"/>
  <c r="G53" i="88"/>
  <c r="G52" i="88"/>
  <c r="G51" i="88"/>
  <c r="G50" i="88"/>
  <c r="G49" i="88"/>
  <c r="G48" i="88"/>
  <c r="G47" i="88"/>
  <c r="G46" i="88"/>
  <c r="G45" i="88"/>
  <c r="G44" i="88"/>
  <c r="G43" i="88"/>
  <c r="G42" i="88"/>
  <c r="G40" i="88"/>
  <c r="G39" i="88"/>
  <c r="G38" i="88"/>
  <c r="G41" i="88"/>
  <c r="F60" i="88"/>
  <c r="F59" i="88"/>
  <c r="F58" i="88"/>
  <c r="F57" i="88"/>
  <c r="F56" i="88"/>
  <c r="F55" i="88"/>
  <c r="F54" i="88"/>
  <c r="F53" i="88"/>
  <c r="F52" i="88"/>
  <c r="F51" i="88"/>
  <c r="F50" i="88"/>
  <c r="F49" i="88"/>
  <c r="F48" i="88"/>
  <c r="F47" i="88"/>
  <c r="F46" i="88"/>
  <c r="F45" i="88"/>
  <c r="F44" i="88"/>
  <c r="F43" i="88"/>
  <c r="F42" i="88"/>
  <c r="F41" i="88"/>
  <c r="B59" i="88"/>
  <c r="B58" i="88"/>
  <c r="B57" i="88"/>
  <c r="B56" i="88"/>
  <c r="B55" i="88"/>
  <c r="B54" i="88"/>
  <c r="B53" i="88"/>
  <c r="E1" i="29"/>
  <c r="A309" i="63"/>
  <c r="A308" i="63"/>
  <c r="A307" i="63"/>
  <c r="A306" i="63"/>
  <c r="A305" i="63"/>
  <c r="A304" i="63"/>
  <c r="A303" i="63"/>
  <c r="A302" i="63"/>
  <c r="A301" i="63" l="1"/>
  <c r="A300" i="63"/>
  <c r="A179" i="64"/>
  <c r="D469" i="61" l="1"/>
  <c r="D418" i="63" s="1"/>
  <c r="A469" i="61"/>
  <c r="J418" i="63" l="1"/>
  <c r="C360" i="64"/>
  <c r="D468" i="61"/>
  <c r="D398" i="63" s="1"/>
  <c r="A468" i="61"/>
  <c r="J398" i="63" l="1"/>
  <c r="C259" i="64"/>
  <c r="A299" i="63"/>
  <c r="A298" i="63"/>
  <c r="A297" i="63"/>
  <c r="A296" i="63"/>
  <c r="A295" i="63"/>
  <c r="A294" i="63"/>
  <c r="A293" i="63" l="1"/>
  <c r="A292" i="63"/>
  <c r="A291" i="63"/>
  <c r="A290" i="63" l="1"/>
  <c r="A289" i="63" l="1"/>
  <c r="A288" i="63"/>
  <c r="A287" i="63"/>
  <c r="A286" i="63" l="1"/>
  <c r="M12" i="90"/>
  <c r="M11" i="90"/>
  <c r="M10" i="90"/>
  <c r="M9" i="90"/>
  <c r="M8" i="90"/>
  <c r="M7" i="90"/>
  <c r="L11" i="90" l="1"/>
  <c r="L10" i="90"/>
  <c r="A285" i="63" l="1"/>
  <c r="D467" i="61"/>
  <c r="D429" i="63" s="1"/>
  <c r="A467" i="61"/>
  <c r="A284" i="63"/>
  <c r="A283" i="63"/>
  <c r="J429" i="63" l="1"/>
  <c r="C338" i="64"/>
  <c r="A282" i="63"/>
  <c r="A281" i="63"/>
  <c r="A280" i="63"/>
  <c r="A279" i="63"/>
  <c r="A278" i="63" l="1"/>
  <c r="A277" i="63"/>
  <c r="A276" i="63"/>
  <c r="A275" i="63"/>
  <c r="A274" i="63"/>
  <c r="A273" i="63"/>
  <c r="A272" i="63"/>
  <c r="A271" i="63"/>
  <c r="D466" i="61" l="1"/>
  <c r="D87" i="88" s="1"/>
  <c r="A466" i="61"/>
  <c r="H119" i="88"/>
  <c r="A270" i="63"/>
  <c r="H283" i="74"/>
  <c r="H282" i="74"/>
  <c r="D335" i="63" l="1"/>
  <c r="J335" i="63" s="1"/>
  <c r="E87" i="88" s="1"/>
  <c r="D465" i="61"/>
  <c r="D424" i="63" s="1"/>
  <c r="A465" i="61"/>
  <c r="AB59" i="80"/>
  <c r="J424" i="63" l="1"/>
  <c r="C337" i="64"/>
  <c r="A269" i="63"/>
  <c r="A268" i="63"/>
  <c r="A267" i="63" l="1"/>
  <c r="A266" i="63"/>
  <c r="D464" i="61" l="1"/>
  <c r="D361" i="63" s="1"/>
  <c r="A464" i="61"/>
  <c r="J361" i="63" l="1"/>
  <c r="C316" i="64"/>
  <c r="A265" i="63"/>
  <c r="H280" i="74"/>
  <c r="A264" i="63"/>
  <c r="A463" i="61"/>
  <c r="D463" i="61"/>
  <c r="A263" i="63"/>
  <c r="A262" i="63" l="1"/>
  <c r="A261" i="63"/>
  <c r="A260" i="63"/>
  <c r="A259" i="63"/>
  <c r="A258" i="63" l="1"/>
  <c r="D462" i="61"/>
  <c r="A462" i="61"/>
  <c r="D310" i="63" l="1"/>
  <c r="J310" i="63" s="1"/>
  <c r="D62" i="88"/>
  <c r="A178" i="64"/>
  <c r="A177" i="64"/>
  <c r="E62" i="88" l="1"/>
  <c r="A257" i="63"/>
  <c r="A256" i="63"/>
  <c r="A255" i="63"/>
  <c r="D461" i="61"/>
  <c r="A461" i="61"/>
  <c r="D460" i="61"/>
  <c r="A460" i="61"/>
  <c r="F13" i="90"/>
  <c r="A254" i="63"/>
  <c r="D459" i="61"/>
  <c r="D399" i="63" s="1"/>
  <c r="A459" i="61"/>
  <c r="A253" i="63"/>
  <c r="A252" i="63"/>
  <c r="D458" i="61"/>
  <c r="A458" i="61"/>
  <c r="J399" i="63" l="1"/>
  <c r="C266" i="64"/>
  <c r="D323" i="63"/>
  <c r="J323" i="63" s="1"/>
  <c r="E75" i="88" s="1"/>
  <c r="D75" i="88"/>
  <c r="D315" i="63"/>
  <c r="D67" i="88"/>
  <c r="A251" i="63"/>
  <c r="A250" i="63"/>
  <c r="J315" i="63" l="1"/>
  <c r="E67" i="88" s="1"/>
  <c r="C358" i="64"/>
  <c r="D457" i="61"/>
  <c r="A457" i="61"/>
  <c r="L12" i="90"/>
  <c r="A249" i="63"/>
  <c r="J14" i="84"/>
  <c r="D456" i="61"/>
  <c r="D72" i="88" s="1"/>
  <c r="A456" i="61"/>
  <c r="D455" i="61"/>
  <c r="D316" i="63" s="1"/>
  <c r="J316" i="63" s="1"/>
  <c r="E68" i="88" s="1"/>
  <c r="A455" i="61"/>
  <c r="A248" i="63"/>
  <c r="D320" i="63" l="1"/>
  <c r="J320" i="63" s="1"/>
  <c r="E72" i="88" s="1"/>
  <c r="D311" i="63"/>
  <c r="D63" i="88"/>
  <c r="H279" i="74"/>
  <c r="H278" i="74"/>
  <c r="A247" i="63"/>
  <c r="J13" i="84"/>
  <c r="D454" i="61"/>
  <c r="D453" i="61"/>
  <c r="D98" i="88" s="1"/>
  <c r="D452" i="61"/>
  <c r="D437" i="63" s="1"/>
  <c r="J437" i="63" s="1"/>
  <c r="D451" i="61"/>
  <c r="D372" i="63" s="1"/>
  <c r="J372" i="63" s="1"/>
  <c r="D450" i="61"/>
  <c r="D449" i="61"/>
  <c r="D448" i="61"/>
  <c r="D447" i="61"/>
  <c r="D366" i="63" s="1"/>
  <c r="J366" i="63" s="1"/>
  <c r="D446" i="61"/>
  <c r="D99" i="88" s="1"/>
  <c r="A454" i="61"/>
  <c r="A246" i="63"/>
  <c r="A245" i="63"/>
  <c r="A176" i="64"/>
  <c r="A244" i="63"/>
  <c r="A243" i="63"/>
  <c r="J311" i="63" l="1"/>
  <c r="C344" i="64"/>
  <c r="E63" i="88"/>
  <c r="D351" i="63"/>
  <c r="J351" i="63" s="1"/>
  <c r="E105" i="88" s="1"/>
  <c r="D105" i="88"/>
  <c r="D346" i="63"/>
  <c r="D339" i="63"/>
  <c r="D322" i="63"/>
  <c r="D74" i="88"/>
  <c r="D313" i="63"/>
  <c r="J313" i="63" s="1"/>
  <c r="E65" i="88" s="1"/>
  <c r="D65" i="88"/>
  <c r="D306" i="63"/>
  <c r="D58" i="88"/>
  <c r="A453" i="61"/>
  <c r="A242" i="63"/>
  <c r="A452" i="61"/>
  <c r="L9" i="90"/>
  <c r="A241" i="63"/>
  <c r="A175" i="64"/>
  <c r="A240" i="63"/>
  <c r="A239" i="63"/>
  <c r="A451" i="61"/>
  <c r="A450" i="61"/>
  <c r="A449" i="61"/>
  <c r="A448" i="61"/>
  <c r="B9" i="85"/>
  <c r="B10" i="85"/>
  <c r="B11" i="85"/>
  <c r="B12" i="85"/>
  <c r="B13" i="85"/>
  <c r="B14" i="85"/>
  <c r="B15" i="85"/>
  <c r="B16" i="85"/>
  <c r="B17" i="85"/>
  <c r="B18" i="85"/>
  <c r="B19" i="85"/>
  <c r="B20" i="85"/>
  <c r="B21" i="85"/>
  <c r="B22" i="85"/>
  <c r="B23" i="85"/>
  <c r="B24" i="85"/>
  <c r="B25" i="85"/>
  <c r="B26" i="85"/>
  <c r="B27" i="85"/>
  <c r="B28" i="85"/>
  <c r="B29" i="85"/>
  <c r="B30" i="85"/>
  <c r="B31" i="85"/>
  <c r="B32" i="85"/>
  <c r="B33" i="85"/>
  <c r="B34" i="85"/>
  <c r="B35" i="85"/>
  <c r="B36" i="85"/>
  <c r="B37" i="85"/>
  <c r="B38" i="85"/>
  <c r="B39" i="85"/>
  <c r="B40" i="85"/>
  <c r="B41" i="85"/>
  <c r="B42" i="85"/>
  <c r="B43" i="85"/>
  <c r="B44" i="85"/>
  <c r="B45" i="85"/>
  <c r="B46" i="85"/>
  <c r="B47" i="85"/>
  <c r="B48" i="85"/>
  <c r="B49" i="85"/>
  <c r="B50" i="85"/>
  <c r="B51" i="85"/>
  <c r="B52" i="85"/>
  <c r="B53" i="85"/>
  <c r="B54" i="85"/>
  <c r="B55" i="85"/>
  <c r="B56" i="85"/>
  <c r="B57" i="85"/>
  <c r="B58" i="85"/>
  <c r="B59" i="85"/>
  <c r="B60" i="85"/>
  <c r="B61" i="85"/>
  <c r="B62" i="85"/>
  <c r="B63" i="85"/>
  <c r="B64" i="85"/>
  <c r="B65" i="85"/>
  <c r="B66" i="85"/>
  <c r="B67" i="85"/>
  <c r="B68" i="85"/>
  <c r="B69" i="85"/>
  <c r="B70" i="85"/>
  <c r="B71" i="85"/>
  <c r="B72" i="85"/>
  <c r="B73" i="85"/>
  <c r="B74" i="85"/>
  <c r="B75" i="85"/>
  <c r="B76" i="85"/>
  <c r="B77" i="85"/>
  <c r="B78" i="85"/>
  <c r="B79" i="85"/>
  <c r="B80" i="85"/>
  <c r="B81" i="85"/>
  <c r="B82" i="85"/>
  <c r="B83" i="85"/>
  <c r="B84" i="85"/>
  <c r="B85" i="85"/>
  <c r="B86" i="85"/>
  <c r="B87" i="85"/>
  <c r="B88" i="85"/>
  <c r="B89" i="85"/>
  <c r="B90" i="85"/>
  <c r="B91" i="85"/>
  <c r="B92" i="85"/>
  <c r="B93" i="85"/>
  <c r="B94" i="85"/>
  <c r="B7" i="85"/>
  <c r="B6" i="85"/>
  <c r="B8" i="85"/>
  <c r="F11" i="90"/>
  <c r="A238" i="63"/>
  <c r="A447" i="61"/>
  <c r="A446" i="61"/>
  <c r="J339" i="63" l="1"/>
  <c r="E98" i="88" s="1"/>
  <c r="C359" i="64"/>
  <c r="J322" i="63"/>
  <c r="E74" i="88" s="1"/>
  <c r="C343" i="64"/>
  <c r="J306" i="63"/>
  <c r="E58" i="88" s="1"/>
  <c r="C314" i="64"/>
  <c r="J346" i="63"/>
  <c r="E99" i="88" s="1"/>
  <c r="C301" i="64"/>
  <c r="A237" i="63"/>
  <c r="D445" i="61"/>
  <c r="A445" i="61"/>
  <c r="D21" i="88" l="1"/>
  <c r="D269" i="63"/>
  <c r="F10" i="90"/>
  <c r="J269" i="63" l="1"/>
  <c r="E21" i="88" s="1"/>
  <c r="C382" i="64"/>
  <c r="H355" i="74"/>
  <c r="D444" i="61"/>
  <c r="A444" i="61"/>
  <c r="A236" i="63"/>
  <c r="A235" i="63"/>
  <c r="A443" i="61"/>
  <c r="D443" i="61"/>
  <c r="A442" i="61"/>
  <c r="A441" i="61"/>
  <c r="D442" i="61"/>
  <c r="D391" i="63" s="1"/>
  <c r="D441" i="61"/>
  <c r="D288" i="63" s="1"/>
  <c r="D440" i="61"/>
  <c r="D435" i="63" s="1"/>
  <c r="J435" i="63" s="1"/>
  <c r="A440" i="61"/>
  <c r="J288" i="63" l="1"/>
  <c r="E39" i="88" s="1"/>
  <c r="C309" i="64"/>
  <c r="J391" i="63"/>
  <c r="C308" i="64"/>
  <c r="D356" i="63"/>
  <c r="J356" i="63" s="1"/>
  <c r="E97" i="88" s="1"/>
  <c r="D97" i="88"/>
  <c r="D51" i="88"/>
  <c r="D296" i="63"/>
  <c r="A234" i="63"/>
  <c r="D439" i="61"/>
  <c r="D81" i="88" s="1"/>
  <c r="A439" i="61"/>
  <c r="A233" i="63"/>
  <c r="J296" i="63" l="1"/>
  <c r="E51" i="88" s="1"/>
  <c r="C311" i="64"/>
  <c r="D329" i="63"/>
  <c r="L8" i="90"/>
  <c r="A232" i="63"/>
  <c r="D438" i="61"/>
  <c r="A438" i="61"/>
  <c r="J329" i="63" l="1"/>
  <c r="E81" i="88" s="1"/>
  <c r="C345" i="64"/>
  <c r="D350" i="63"/>
  <c r="J350" i="63" s="1"/>
  <c r="E104" i="88" s="1"/>
  <c r="D104" i="88"/>
  <c r="A437" i="61"/>
  <c r="D437" i="61"/>
  <c r="D245" i="63" s="1"/>
  <c r="A436" i="61"/>
  <c r="D436" i="61"/>
  <c r="J245" i="63" l="1"/>
  <c r="C272" i="64"/>
  <c r="D42" i="88"/>
  <c r="D287" i="63"/>
  <c r="J287" i="63" s="1"/>
  <c r="E42" i="88" s="1"/>
  <c r="A435" i="61"/>
  <c r="D435" i="61"/>
  <c r="D91" i="88" s="1"/>
  <c r="A231" i="63"/>
  <c r="A230" i="63"/>
  <c r="D337" i="63" l="1"/>
  <c r="G17" i="48"/>
  <c r="J17" i="48" s="1"/>
  <c r="D434" i="61"/>
  <c r="A434" i="61"/>
  <c r="J337" i="63" l="1"/>
  <c r="E91" i="88" s="1"/>
  <c r="C328" i="64"/>
  <c r="D342" i="63"/>
  <c r="D100" i="88"/>
  <c r="M6" i="90"/>
  <c r="L7" i="90"/>
  <c r="L6" i="90"/>
  <c r="J342" i="63" l="1"/>
  <c r="E100" i="88" s="1"/>
  <c r="C346" i="64"/>
  <c r="F9" i="90"/>
  <c r="F8" i="90"/>
  <c r="F7" i="90"/>
  <c r="F6" i="90"/>
  <c r="L16" i="90" l="1"/>
  <c r="M16" i="90"/>
  <c r="G16" i="90"/>
  <c r="F16" i="90"/>
  <c r="G17" i="90" l="1"/>
  <c r="M17" i="90"/>
  <c r="D433" i="61" l="1"/>
  <c r="D268" i="63" s="1"/>
  <c r="A433" i="61"/>
  <c r="D432" i="61"/>
  <c r="D476" i="63" s="1"/>
  <c r="J476" i="63" s="1"/>
  <c r="A432" i="61"/>
  <c r="J268" i="63" l="1"/>
  <c r="E18" i="88" s="1"/>
  <c r="C267" i="64"/>
  <c r="A174" i="64"/>
  <c r="J973" i="83" l="1"/>
  <c r="D431" i="61"/>
  <c r="D69" i="88" s="1"/>
  <c r="A431" i="61"/>
  <c r="A430" i="61"/>
  <c r="D430" i="61"/>
  <c r="A429" i="61"/>
  <c r="D429" i="61"/>
  <c r="D373" i="63" s="1"/>
  <c r="J373" i="63" s="1"/>
  <c r="A428" i="61"/>
  <c r="D428" i="61"/>
  <c r="D254" i="63" s="1"/>
  <c r="D427" i="61"/>
  <c r="A427" i="61"/>
  <c r="A173" i="64"/>
  <c r="J254" i="63" l="1"/>
  <c r="C271" i="64"/>
  <c r="D317" i="63"/>
  <c r="D68" i="88"/>
  <c r="D304" i="63"/>
  <c r="D57" i="88"/>
  <c r="D29" i="88"/>
  <c r="D279" i="63"/>
  <c r="A172" i="64"/>
  <c r="J317" i="63" l="1"/>
  <c r="E69" i="88" s="1"/>
  <c r="C327" i="64"/>
  <c r="J304" i="63"/>
  <c r="E57" i="88" s="1"/>
  <c r="C299" i="64"/>
  <c r="J279" i="63"/>
  <c r="E29" i="88" s="1"/>
  <c r="C219" i="64"/>
  <c r="A426" i="61"/>
  <c r="D426" i="61"/>
  <c r="A229" i="63"/>
  <c r="D425" i="61"/>
  <c r="D411" i="63" s="1"/>
  <c r="D424" i="61"/>
  <c r="D263" i="63" s="1"/>
  <c r="J263" i="63" s="1"/>
  <c r="E15" i="88" s="1"/>
  <c r="D423" i="61"/>
  <c r="A425" i="61"/>
  <c r="A424" i="61"/>
  <c r="A423" i="61"/>
  <c r="A171" i="64"/>
  <c r="A422" i="61"/>
  <c r="D422" i="61"/>
  <c r="D448" i="63" s="1"/>
  <c r="E6" i="89"/>
  <c r="A421" i="61"/>
  <c r="D421" i="61"/>
  <c r="D420" i="61"/>
  <c r="D469" i="63" s="1"/>
  <c r="J469" i="63" s="1"/>
  <c r="J448" i="63" l="1"/>
  <c r="C383" i="64"/>
  <c r="J411" i="63"/>
  <c r="C239" i="64"/>
  <c r="D47" i="88"/>
  <c r="D290" i="63"/>
  <c r="D38" i="88"/>
  <c r="D286" i="63"/>
  <c r="A420" i="61"/>
  <c r="A419" i="61"/>
  <c r="D419" i="61"/>
  <c r="D242" i="63" s="1"/>
  <c r="J286" i="63" l="1"/>
  <c r="E38" i="88" s="1"/>
  <c r="C331" i="64"/>
  <c r="J290" i="63"/>
  <c r="E47" i="88" s="1"/>
  <c r="C255" i="64"/>
  <c r="J242" i="63"/>
  <c r="C252" i="64"/>
  <c r="A228" i="63"/>
  <c r="A170" i="64" l="1"/>
  <c r="A418" i="61" l="1"/>
  <c r="D418" i="61"/>
  <c r="D308" i="63" l="1"/>
  <c r="D60" i="88"/>
  <c r="A169" i="64"/>
  <c r="A417" i="61"/>
  <c r="D417" i="61"/>
  <c r="D433" i="63" s="1"/>
  <c r="C368" i="64" s="1"/>
  <c r="J433" i="63" l="1"/>
  <c r="J308" i="63"/>
  <c r="E60" i="88" s="1"/>
  <c r="C310" i="64"/>
  <c r="A168" i="64"/>
  <c r="H354" i="74"/>
  <c r="A416" i="61"/>
  <c r="D416" i="61"/>
  <c r="D477" i="63" s="1"/>
  <c r="J477" i="63" s="1"/>
  <c r="H4" i="88" l="1"/>
  <c r="E476" i="50"/>
  <c r="F476" i="50" s="1"/>
  <c r="D476" i="50"/>
  <c r="C476" i="50"/>
  <c r="E475" i="50"/>
  <c r="F475" i="50" s="1"/>
  <c r="D475" i="50"/>
  <c r="C475" i="50"/>
  <c r="E474" i="50"/>
  <c r="F474" i="50" s="1"/>
  <c r="D474" i="50"/>
  <c r="C474" i="50"/>
  <c r="E473" i="50"/>
  <c r="F473" i="50" s="1"/>
  <c r="D473" i="50"/>
  <c r="C473" i="50"/>
  <c r="E472" i="50"/>
  <c r="F472" i="50" s="1"/>
  <c r="D472" i="50"/>
  <c r="C472" i="50"/>
  <c r="E471" i="50"/>
  <c r="F471" i="50" s="1"/>
  <c r="D471" i="50"/>
  <c r="C471" i="50"/>
  <c r="B471" i="50"/>
  <c r="E470" i="50"/>
  <c r="F470" i="50" s="1"/>
  <c r="D470" i="50"/>
  <c r="C470" i="50"/>
  <c r="B470" i="50"/>
  <c r="E469" i="50"/>
  <c r="F469" i="50" s="1"/>
  <c r="D469" i="50"/>
  <c r="C469" i="50"/>
  <c r="B469" i="50"/>
  <c r="E468" i="50"/>
  <c r="F468" i="50" s="1"/>
  <c r="D468" i="50"/>
  <c r="C468" i="50"/>
  <c r="B468" i="50"/>
  <c r="E467" i="50"/>
  <c r="F467" i="50" s="1"/>
  <c r="D467" i="50"/>
  <c r="C467" i="50"/>
  <c r="B467" i="50"/>
  <c r="E466" i="50"/>
  <c r="F466" i="50" s="1"/>
  <c r="D466" i="50"/>
  <c r="C466" i="50"/>
  <c r="B466" i="50"/>
  <c r="E465" i="50"/>
  <c r="F465" i="50" s="1"/>
  <c r="D465" i="50"/>
  <c r="C465" i="50"/>
  <c r="B465" i="50"/>
  <c r="E464" i="50"/>
  <c r="F464" i="50" s="1"/>
  <c r="D464" i="50"/>
  <c r="C464" i="50"/>
  <c r="B464" i="50"/>
  <c r="E463" i="50"/>
  <c r="F463" i="50" s="1"/>
  <c r="D463" i="50"/>
  <c r="C463" i="50"/>
  <c r="B463" i="50"/>
  <c r="E462" i="50"/>
  <c r="F462" i="50" s="1"/>
  <c r="D462" i="50"/>
  <c r="C462" i="50"/>
  <c r="B462" i="50"/>
  <c r="E461" i="50"/>
  <c r="F461" i="50" s="1"/>
  <c r="D461" i="50"/>
  <c r="C461" i="50"/>
  <c r="B461" i="50"/>
  <c r="E460" i="50"/>
  <c r="F460" i="50" s="1"/>
  <c r="D460" i="50"/>
  <c r="C460" i="50"/>
  <c r="B460" i="50"/>
  <c r="E459" i="50"/>
  <c r="F459" i="50" s="1"/>
  <c r="D459" i="50"/>
  <c r="C459" i="50"/>
  <c r="B459" i="50"/>
  <c r="E458" i="50"/>
  <c r="F458" i="50" s="1"/>
  <c r="D458" i="50"/>
  <c r="C458" i="50"/>
  <c r="B458" i="50"/>
  <c r="E457" i="50"/>
  <c r="F457" i="50" s="1"/>
  <c r="D457" i="50"/>
  <c r="C457" i="50"/>
  <c r="B457" i="50"/>
  <c r="E456" i="50"/>
  <c r="F456" i="50" s="1"/>
  <c r="D456" i="50"/>
  <c r="C456" i="50"/>
  <c r="B456" i="50"/>
  <c r="E455" i="50"/>
  <c r="F455" i="50" s="1"/>
  <c r="D455" i="50"/>
  <c r="C455" i="50"/>
  <c r="B455" i="50"/>
  <c r="E454" i="50"/>
  <c r="F454" i="50" s="1"/>
  <c r="D454" i="50"/>
  <c r="C454" i="50"/>
  <c r="B454" i="50"/>
  <c r="E453" i="50"/>
  <c r="F453" i="50" s="1"/>
  <c r="D453" i="50"/>
  <c r="C453" i="50"/>
  <c r="B453" i="50"/>
  <c r="E452" i="50"/>
  <c r="F452" i="50" s="1"/>
  <c r="D452" i="50"/>
  <c r="C452" i="50"/>
  <c r="B452" i="50"/>
  <c r="E451" i="50"/>
  <c r="F451" i="50" s="1"/>
  <c r="D451" i="50"/>
  <c r="C451" i="50"/>
  <c r="B451" i="50"/>
  <c r="E450" i="50"/>
  <c r="F450" i="50" s="1"/>
  <c r="D450" i="50"/>
  <c r="C450" i="50"/>
  <c r="B450" i="50"/>
  <c r="E449" i="50"/>
  <c r="F449" i="50" s="1"/>
  <c r="D449" i="50"/>
  <c r="C449" i="50"/>
  <c r="B449" i="50"/>
  <c r="E448" i="50"/>
  <c r="F448" i="50" s="1"/>
  <c r="D448" i="50"/>
  <c r="C448" i="50"/>
  <c r="B448" i="50"/>
  <c r="E447" i="50"/>
  <c r="F447" i="50" s="1"/>
  <c r="D447" i="50"/>
  <c r="C447" i="50"/>
  <c r="B447" i="50"/>
  <c r="E446" i="50"/>
  <c r="F446" i="50" s="1"/>
  <c r="D446" i="50"/>
  <c r="C446" i="50"/>
  <c r="B446" i="50"/>
  <c r="E445" i="50"/>
  <c r="F445" i="50" s="1"/>
  <c r="D445" i="50"/>
  <c r="C445" i="50"/>
  <c r="B445" i="50"/>
  <c r="E444" i="50"/>
  <c r="F444" i="50" s="1"/>
  <c r="D444" i="50"/>
  <c r="C444" i="50"/>
  <c r="B444" i="50"/>
  <c r="E443" i="50"/>
  <c r="F443" i="50" s="1"/>
  <c r="D443" i="50"/>
  <c r="C443" i="50"/>
  <c r="B443" i="50"/>
  <c r="E442" i="50"/>
  <c r="F442" i="50" s="1"/>
  <c r="D442" i="50"/>
  <c r="C442" i="50"/>
  <c r="B442" i="50"/>
  <c r="E441" i="50"/>
  <c r="F441" i="50" s="1"/>
  <c r="D441" i="50"/>
  <c r="C441" i="50"/>
  <c r="B441" i="50"/>
  <c r="E440" i="50"/>
  <c r="F440" i="50" s="1"/>
  <c r="D440" i="50"/>
  <c r="C440" i="50"/>
  <c r="B440" i="50"/>
  <c r="E439" i="50"/>
  <c r="F439" i="50" s="1"/>
  <c r="D439" i="50"/>
  <c r="C439" i="50"/>
  <c r="B439" i="50"/>
  <c r="E438" i="50"/>
  <c r="F438" i="50" s="1"/>
  <c r="D438" i="50"/>
  <c r="C438" i="50"/>
  <c r="B438" i="50"/>
  <c r="E437" i="50"/>
  <c r="F437" i="50" s="1"/>
  <c r="D437" i="50"/>
  <c r="C437" i="50"/>
  <c r="B437" i="50"/>
  <c r="E436" i="50"/>
  <c r="F436" i="50" s="1"/>
  <c r="D436" i="50"/>
  <c r="C436" i="50"/>
  <c r="B436" i="50"/>
  <c r="E435" i="50"/>
  <c r="F435" i="50" s="1"/>
  <c r="D435" i="50"/>
  <c r="C435" i="50"/>
  <c r="B435" i="50"/>
  <c r="E434" i="50"/>
  <c r="F434" i="50" s="1"/>
  <c r="D434" i="50"/>
  <c r="C434" i="50"/>
  <c r="B434" i="50"/>
  <c r="E433" i="50"/>
  <c r="F433" i="50" s="1"/>
  <c r="D433" i="50"/>
  <c r="C433" i="50"/>
  <c r="B433" i="50"/>
  <c r="E432" i="50"/>
  <c r="F432" i="50" s="1"/>
  <c r="D432" i="50"/>
  <c r="C432" i="50"/>
  <c r="B432" i="50"/>
  <c r="E431" i="50"/>
  <c r="F431" i="50" s="1"/>
  <c r="D431" i="50"/>
  <c r="C431" i="50"/>
  <c r="B431" i="50"/>
  <c r="E430" i="50"/>
  <c r="F430" i="50" s="1"/>
  <c r="D430" i="50"/>
  <c r="C430" i="50"/>
  <c r="B430" i="50"/>
  <c r="E429" i="50"/>
  <c r="F429" i="50" s="1"/>
  <c r="D429" i="50"/>
  <c r="C429" i="50"/>
  <c r="B429" i="50"/>
  <c r="E428" i="50"/>
  <c r="F428" i="50" s="1"/>
  <c r="D428" i="50"/>
  <c r="C428" i="50"/>
  <c r="B428" i="50"/>
  <c r="E427" i="50"/>
  <c r="F427" i="50" s="1"/>
  <c r="D427" i="50"/>
  <c r="C427" i="50"/>
  <c r="B427" i="50"/>
  <c r="E426" i="50"/>
  <c r="F426" i="50" s="1"/>
  <c r="D426" i="50"/>
  <c r="C426" i="50"/>
  <c r="B426" i="50"/>
  <c r="E425" i="50"/>
  <c r="F425" i="50" s="1"/>
  <c r="D425" i="50"/>
  <c r="C425" i="50"/>
  <c r="B425" i="50"/>
  <c r="E424" i="50"/>
  <c r="F424" i="50" s="1"/>
  <c r="D424" i="50"/>
  <c r="C424" i="50"/>
  <c r="B424" i="50"/>
  <c r="E423" i="50"/>
  <c r="F423" i="50" s="1"/>
  <c r="D423" i="50"/>
  <c r="C423" i="50"/>
  <c r="B423" i="50"/>
  <c r="E422" i="50"/>
  <c r="F422" i="50" s="1"/>
  <c r="D422" i="50"/>
  <c r="C422" i="50"/>
  <c r="B422" i="50"/>
  <c r="E421" i="50"/>
  <c r="F421" i="50" s="1"/>
  <c r="D421" i="50"/>
  <c r="C421" i="50"/>
  <c r="B421" i="50"/>
  <c r="E420" i="50"/>
  <c r="F420" i="50" s="1"/>
  <c r="D420" i="50"/>
  <c r="C420" i="50"/>
  <c r="B420" i="50"/>
  <c r="E419" i="50"/>
  <c r="F419" i="50" s="1"/>
  <c r="D419" i="50"/>
  <c r="C419" i="50"/>
  <c r="B419" i="50"/>
  <c r="E418" i="50"/>
  <c r="F418" i="50" s="1"/>
  <c r="D418" i="50"/>
  <c r="C418" i="50"/>
  <c r="B418" i="50"/>
  <c r="E417" i="50"/>
  <c r="F417" i="50" s="1"/>
  <c r="D417" i="50"/>
  <c r="C417" i="50"/>
  <c r="B417" i="50"/>
  <c r="E416" i="50"/>
  <c r="F416" i="50" s="1"/>
  <c r="D416" i="50"/>
  <c r="C416" i="50"/>
  <c r="B416" i="50"/>
  <c r="E415" i="50"/>
  <c r="F415" i="50" s="1"/>
  <c r="D415" i="50"/>
  <c r="C415" i="50"/>
  <c r="B415" i="50"/>
  <c r="E414" i="50"/>
  <c r="F414" i="50" s="1"/>
  <c r="C414" i="50"/>
  <c r="B414" i="50"/>
  <c r="E413" i="50"/>
  <c r="F413" i="50" s="1"/>
  <c r="C413" i="50"/>
  <c r="B413" i="50"/>
  <c r="E412" i="50"/>
  <c r="F412" i="50" s="1"/>
  <c r="C412" i="50"/>
  <c r="B412" i="50"/>
  <c r="E411" i="50"/>
  <c r="F411" i="50" s="1"/>
  <c r="C411" i="50"/>
  <c r="B411" i="50"/>
  <c r="E410" i="50"/>
  <c r="F410" i="50" s="1"/>
  <c r="C410" i="50"/>
  <c r="B410" i="50"/>
  <c r="E409" i="50"/>
  <c r="F409" i="50" s="1"/>
  <c r="C409" i="50"/>
  <c r="B409" i="50"/>
  <c r="E408" i="50"/>
  <c r="F408" i="50" s="1"/>
  <c r="C408" i="50"/>
  <c r="B408" i="50"/>
  <c r="E407" i="50"/>
  <c r="F407" i="50" s="1"/>
  <c r="C407" i="50"/>
  <c r="B407" i="50"/>
  <c r="E406" i="50"/>
  <c r="F406" i="50" s="1"/>
  <c r="C406" i="50"/>
  <c r="B406" i="50"/>
  <c r="E405" i="50"/>
  <c r="F405" i="50" s="1"/>
  <c r="C405" i="50"/>
  <c r="B405" i="50"/>
  <c r="E404" i="50"/>
  <c r="F404" i="50" s="1"/>
  <c r="C404" i="50"/>
  <c r="B404" i="50"/>
  <c r="E403" i="50"/>
  <c r="F403" i="50" s="1"/>
  <c r="C403" i="50"/>
  <c r="B403" i="50"/>
  <c r="E402" i="50"/>
  <c r="F402" i="50" s="1"/>
  <c r="C402" i="50"/>
  <c r="B402" i="50"/>
  <c r="E401" i="50"/>
  <c r="F401" i="50" s="1"/>
  <c r="C401" i="50"/>
  <c r="B401" i="50"/>
  <c r="E400" i="50"/>
  <c r="F400" i="50" s="1"/>
  <c r="C400" i="50"/>
  <c r="B400" i="50"/>
  <c r="E399" i="50"/>
  <c r="F399" i="50" s="1"/>
  <c r="C399" i="50"/>
  <c r="B399" i="50"/>
  <c r="E398" i="50"/>
  <c r="F398" i="50" s="1"/>
  <c r="C398" i="50"/>
  <c r="B398" i="50"/>
  <c r="E397" i="50"/>
  <c r="F397" i="50" s="1"/>
  <c r="C397" i="50"/>
  <c r="B397" i="50"/>
  <c r="E396" i="50"/>
  <c r="F396" i="50" s="1"/>
  <c r="C396" i="50"/>
  <c r="B396" i="50"/>
  <c r="E395" i="50"/>
  <c r="F395" i="50" s="1"/>
  <c r="C395" i="50"/>
  <c r="B395" i="50"/>
  <c r="A167" i="64"/>
  <c r="A415" i="61"/>
  <c r="D415" i="61"/>
  <c r="D275" i="63" s="1"/>
  <c r="J275" i="63" l="1"/>
  <c r="E31" i="88" s="1"/>
  <c r="C330" i="64"/>
  <c r="D414" i="50"/>
  <c r="D31" i="88"/>
  <c r="H476" i="50"/>
  <c r="H475" i="50"/>
  <c r="H474" i="50"/>
  <c r="H473" i="50"/>
  <c r="H472" i="50"/>
  <c r="H471" i="50"/>
  <c r="H470" i="50"/>
  <c r="H469" i="50"/>
  <c r="H468" i="50"/>
  <c r="H467" i="50"/>
  <c r="H466" i="50"/>
  <c r="H465" i="50"/>
  <c r="H464" i="50"/>
  <c r="H463" i="50"/>
  <c r="H462" i="50"/>
  <c r="H461" i="50"/>
  <c r="H460" i="50"/>
  <c r="H459" i="50"/>
  <c r="H458" i="50"/>
  <c r="H457" i="50"/>
  <c r="H456" i="50"/>
  <c r="H455" i="50"/>
  <c r="H454" i="50"/>
  <c r="H453" i="50"/>
  <c r="H452" i="50"/>
  <c r="H451" i="50"/>
  <c r="H450" i="50"/>
  <c r="H449" i="50"/>
  <c r="H448" i="50"/>
  <c r="H447" i="50"/>
  <c r="H446" i="50"/>
  <c r="H445" i="50"/>
  <c r="H444" i="50"/>
  <c r="H443" i="50"/>
  <c r="H442" i="50"/>
  <c r="H441" i="50"/>
  <c r="H440" i="50"/>
  <c r="H439" i="50"/>
  <c r="H438" i="50"/>
  <c r="H437" i="50"/>
  <c r="H436" i="50"/>
  <c r="H435" i="50"/>
  <c r="H434" i="50"/>
  <c r="H433" i="50"/>
  <c r="H432" i="50"/>
  <c r="H431" i="50"/>
  <c r="H430" i="50"/>
  <c r="H429" i="50"/>
  <c r="H428" i="50"/>
  <c r="H427" i="50"/>
  <c r="H426" i="50"/>
  <c r="H425" i="50"/>
  <c r="H424" i="50"/>
  <c r="H423" i="50"/>
  <c r="H422" i="50"/>
  <c r="H421" i="50"/>
  <c r="H420" i="50"/>
  <c r="H419" i="50"/>
  <c r="H418" i="50"/>
  <c r="H417" i="50"/>
  <c r="H416" i="50"/>
  <c r="H415" i="50"/>
  <c r="D414" i="61" l="1"/>
  <c r="A414" i="61"/>
  <c r="D413" i="61"/>
  <c r="A413" i="61"/>
  <c r="D413" i="50" l="1"/>
  <c r="D395" i="63"/>
  <c r="D412" i="50"/>
  <c r="D384" i="63"/>
  <c r="A166" i="64"/>
  <c r="A165" i="64"/>
  <c r="J395" i="63" l="1"/>
  <c r="C242" i="64"/>
  <c r="J384" i="63"/>
  <c r="C228" i="64"/>
  <c r="A412" i="61"/>
  <c r="D412" i="61"/>
  <c r="D280" i="63" s="1"/>
  <c r="A164" i="64"/>
  <c r="J280" i="63" l="1"/>
  <c r="E30" i="88" s="1"/>
  <c r="C256" i="64"/>
  <c r="D411" i="50"/>
  <c r="D30" i="88"/>
  <c r="AD63" i="80"/>
  <c r="AC63" i="80"/>
  <c r="AB63" i="80"/>
  <c r="AA63" i="80"/>
  <c r="Z63" i="80"/>
  <c r="Y63" i="80"/>
  <c r="A163" i="64"/>
  <c r="A411" i="61"/>
  <c r="D411" i="61"/>
  <c r="H414" i="50"/>
  <c r="H413" i="50"/>
  <c r="H412" i="50"/>
  <c r="H411" i="50"/>
  <c r="D410" i="50" l="1"/>
  <c r="D241" i="63"/>
  <c r="J241" i="63" l="1"/>
  <c r="C190" i="64"/>
  <c r="M491" i="77"/>
  <c r="M490" i="77"/>
  <c r="M489" i="77"/>
  <c r="M488" i="77"/>
  <c r="M487" i="77"/>
  <c r="M486" i="77"/>
  <c r="M485" i="77"/>
  <c r="M484" i="77"/>
  <c r="M483" i="77"/>
  <c r="M482" i="77"/>
  <c r="M481" i="77"/>
  <c r="M480" i="77"/>
  <c r="M479" i="77"/>
  <c r="M478" i="77"/>
  <c r="M477" i="77"/>
  <c r="M476" i="77"/>
  <c r="M475" i="77"/>
  <c r="M474" i="77"/>
  <c r="M473" i="77"/>
  <c r="M472" i="77"/>
  <c r="M471" i="77"/>
  <c r="M470" i="77"/>
  <c r="M469" i="77"/>
  <c r="M468" i="77"/>
  <c r="M467" i="77"/>
  <c r="M466" i="77"/>
  <c r="M465" i="77"/>
  <c r="M464" i="77"/>
  <c r="M463" i="77"/>
  <c r="M462" i="77"/>
  <c r="M461" i="77"/>
  <c r="M460" i="77"/>
  <c r="M459" i="77"/>
  <c r="M458" i="77"/>
  <c r="M457" i="77"/>
  <c r="M456" i="77"/>
  <c r="M455" i="77"/>
  <c r="M454" i="77"/>
  <c r="M453" i="77"/>
  <c r="M452" i="77"/>
  <c r="M451" i="77"/>
  <c r="M450" i="77"/>
  <c r="M449" i="77"/>
  <c r="M448" i="77"/>
  <c r="M447" i="77"/>
  <c r="M446" i="77"/>
  <c r="M445" i="77"/>
  <c r="M444" i="77"/>
  <c r="M443" i="77"/>
  <c r="M442" i="77"/>
  <c r="M441" i="77"/>
  <c r="M440" i="77"/>
  <c r="M439" i="77"/>
  <c r="M438" i="77"/>
  <c r="M437" i="77"/>
  <c r="M436" i="77"/>
  <c r="M435" i="77"/>
  <c r="M434" i="77"/>
  <c r="M433" i="77"/>
  <c r="M432" i="77"/>
  <c r="M431" i="77"/>
  <c r="M430" i="77"/>
  <c r="M429" i="77"/>
  <c r="M428" i="77"/>
  <c r="M427" i="77"/>
  <c r="M426" i="77"/>
  <c r="M425" i="77"/>
  <c r="M424" i="77"/>
  <c r="M423" i="77"/>
  <c r="M422" i="77"/>
  <c r="M421" i="77"/>
  <c r="M420" i="77"/>
  <c r="M419" i="77"/>
  <c r="M418" i="77"/>
  <c r="M417" i="77"/>
  <c r="M416" i="77"/>
  <c r="M415" i="77"/>
  <c r="M414" i="77"/>
  <c r="M413" i="77"/>
  <c r="M412" i="77"/>
  <c r="M411" i="77"/>
  <c r="M410" i="77"/>
  <c r="M409" i="77"/>
  <c r="M408" i="77"/>
  <c r="M407" i="77"/>
  <c r="M406" i="77"/>
  <c r="M405" i="77"/>
  <c r="M404" i="77"/>
  <c r="M403" i="77"/>
  <c r="M402" i="77"/>
  <c r="M401" i="77"/>
  <c r="M400" i="77"/>
  <c r="M399" i="77"/>
  <c r="M398" i="77"/>
  <c r="M397" i="77"/>
  <c r="M396" i="77"/>
  <c r="M395" i="77"/>
  <c r="M394" i="77"/>
  <c r="M393" i="77"/>
  <c r="M392" i="77"/>
  <c r="M391" i="77"/>
  <c r="M390" i="77"/>
  <c r="M389" i="77"/>
  <c r="M388" i="77"/>
  <c r="M387" i="77"/>
  <c r="M386" i="77"/>
  <c r="M385" i="77"/>
  <c r="M384" i="77"/>
  <c r="M383" i="77"/>
  <c r="M382" i="77"/>
  <c r="M381" i="77"/>
  <c r="M380" i="77"/>
  <c r="M379" i="77"/>
  <c r="M378" i="77"/>
  <c r="M377" i="77"/>
  <c r="M376" i="77"/>
  <c r="M375" i="77"/>
  <c r="M374" i="77"/>
  <c r="M373" i="77"/>
  <c r="M372" i="77"/>
  <c r="M371" i="77"/>
  <c r="M370" i="77"/>
  <c r="M369" i="77"/>
  <c r="M368" i="77"/>
  <c r="M367" i="77"/>
  <c r="M366" i="77"/>
  <c r="M365" i="77"/>
  <c r="M364" i="77"/>
  <c r="M363" i="77"/>
  <c r="M362" i="77"/>
  <c r="M361" i="77"/>
  <c r="M360" i="77"/>
  <c r="M359" i="77"/>
  <c r="M358" i="77"/>
  <c r="M357" i="77"/>
  <c r="M356" i="77"/>
  <c r="M355" i="77"/>
  <c r="M354" i="77"/>
  <c r="M353" i="77"/>
  <c r="M352" i="77"/>
  <c r="M351" i="77"/>
  <c r="M350" i="77"/>
  <c r="M349" i="77"/>
  <c r="M348" i="77"/>
  <c r="M347" i="77"/>
  <c r="M346" i="77"/>
  <c r="M345" i="77"/>
  <c r="M344" i="77"/>
  <c r="M343" i="77"/>
  <c r="M342" i="77"/>
  <c r="M341" i="77"/>
  <c r="M340" i="77"/>
  <c r="M339" i="77"/>
  <c r="M338" i="77"/>
  <c r="M337" i="77"/>
  <c r="M336" i="77"/>
  <c r="M335" i="77"/>
  <c r="M334" i="77"/>
  <c r="M333" i="77"/>
  <c r="M332" i="77"/>
  <c r="M331" i="77"/>
  <c r="M330" i="77"/>
  <c r="M329" i="77"/>
  <c r="M328" i="77"/>
  <c r="M327" i="77"/>
  <c r="M326" i="77"/>
  <c r="M325" i="77"/>
  <c r="M324" i="77"/>
  <c r="M323" i="77"/>
  <c r="M322" i="77"/>
  <c r="M321" i="77"/>
  <c r="M320" i="77"/>
  <c r="M319" i="77"/>
  <c r="M318" i="77"/>
  <c r="M317" i="77"/>
  <c r="M316" i="77"/>
  <c r="M315" i="77"/>
  <c r="M314" i="77"/>
  <c r="M313" i="77"/>
  <c r="M312" i="77"/>
  <c r="M311" i="77"/>
  <c r="M310" i="77"/>
  <c r="M309" i="77"/>
  <c r="M308" i="77"/>
  <c r="M307" i="77"/>
  <c r="M306" i="77"/>
  <c r="M305" i="77"/>
  <c r="M304" i="77"/>
  <c r="M303" i="77"/>
  <c r="M302" i="77"/>
  <c r="M301" i="77"/>
  <c r="M300" i="77"/>
  <c r="M299" i="77"/>
  <c r="M298" i="77"/>
  <c r="M297" i="77"/>
  <c r="M296" i="77"/>
  <c r="M295" i="77"/>
  <c r="M294" i="77"/>
  <c r="M293" i="77"/>
  <c r="M292" i="77"/>
  <c r="M291" i="77"/>
  <c r="M290" i="77"/>
  <c r="M289" i="77"/>
  <c r="M288" i="77"/>
  <c r="M287" i="77"/>
  <c r="M286" i="77"/>
  <c r="M285" i="77"/>
  <c r="M284" i="77"/>
  <c r="M283" i="77"/>
  <c r="M282" i="77"/>
  <c r="M281" i="77"/>
  <c r="M280" i="77"/>
  <c r="M279" i="77"/>
  <c r="M278" i="77"/>
  <c r="M277" i="77"/>
  <c r="M276" i="77"/>
  <c r="M275" i="77"/>
  <c r="M274" i="77"/>
  <c r="M273" i="77"/>
  <c r="M272" i="77"/>
  <c r="M271" i="77"/>
  <c r="M270" i="77"/>
  <c r="M269" i="77"/>
  <c r="M268" i="77"/>
  <c r="M267" i="77"/>
  <c r="M266" i="77"/>
  <c r="M265" i="77"/>
  <c r="M264" i="77"/>
  <c r="M263" i="77"/>
  <c r="M262" i="77"/>
  <c r="M261" i="77"/>
  <c r="M260" i="77"/>
  <c r="M259" i="77"/>
  <c r="M258" i="77"/>
  <c r="M257" i="77"/>
  <c r="M256" i="77"/>
  <c r="M255" i="77"/>
  <c r="M254" i="77"/>
  <c r="M253" i="77"/>
  <c r="M252" i="77"/>
  <c r="M251" i="77"/>
  <c r="M250" i="77"/>
  <c r="M249" i="77"/>
  <c r="M248" i="77"/>
  <c r="M247" i="77"/>
  <c r="M246" i="77"/>
  <c r="M245" i="77"/>
  <c r="M244" i="77"/>
  <c r="M243" i="77"/>
  <c r="M242" i="77"/>
  <c r="M241" i="77"/>
  <c r="M240" i="77"/>
  <c r="M239" i="77"/>
  <c r="M238" i="77"/>
  <c r="M237" i="77"/>
  <c r="M236" i="77"/>
  <c r="M235" i="77"/>
  <c r="M234" i="77"/>
  <c r="M233" i="77"/>
  <c r="M232" i="77"/>
  <c r="M231" i="77"/>
  <c r="M230" i="77"/>
  <c r="M229" i="77"/>
  <c r="M228" i="77"/>
  <c r="M227" i="77"/>
  <c r="M226" i="77"/>
  <c r="M225" i="77"/>
  <c r="M224" i="77"/>
  <c r="M223" i="77"/>
  <c r="M222" i="77"/>
  <c r="M221" i="77"/>
  <c r="M220" i="77"/>
  <c r="M219" i="77"/>
  <c r="M218" i="77"/>
  <c r="M217" i="77"/>
  <c r="M216" i="77"/>
  <c r="M215" i="77"/>
  <c r="M214" i="77"/>
  <c r="M213" i="77"/>
  <c r="M212" i="77"/>
  <c r="M211" i="77"/>
  <c r="M210" i="77"/>
  <c r="M209" i="77"/>
  <c r="M208" i="77"/>
  <c r="M207" i="77"/>
  <c r="M206" i="77"/>
  <c r="M205" i="77"/>
  <c r="M204" i="77"/>
  <c r="M203" i="77"/>
  <c r="M202" i="77"/>
  <c r="M201" i="77"/>
  <c r="M200" i="77"/>
  <c r="M199" i="77"/>
  <c r="M198" i="77"/>
  <c r="M197" i="77"/>
  <c r="M196" i="77"/>
  <c r="M195" i="77"/>
  <c r="M194" i="77"/>
  <c r="M193" i="77"/>
  <c r="M192" i="77"/>
  <c r="M191" i="77"/>
  <c r="M190" i="77"/>
  <c r="M189" i="77"/>
  <c r="M188" i="77"/>
  <c r="M187" i="77"/>
  <c r="M186" i="77"/>
  <c r="M185" i="77"/>
  <c r="M184" i="77"/>
  <c r="M183" i="77"/>
  <c r="M182" i="77"/>
  <c r="M181" i="77"/>
  <c r="M180" i="77"/>
  <c r="M179" i="77"/>
  <c r="M178" i="77"/>
  <c r="M177" i="77"/>
  <c r="M176" i="77"/>
  <c r="M175" i="77"/>
  <c r="M174" i="77"/>
  <c r="M173" i="77"/>
  <c r="M172" i="77"/>
  <c r="M171" i="77"/>
  <c r="M170" i="77"/>
  <c r="M169" i="77"/>
  <c r="M168" i="77"/>
  <c r="M167" i="77"/>
  <c r="M166" i="77"/>
  <c r="M165" i="77"/>
  <c r="M164" i="77"/>
  <c r="M163" i="77"/>
  <c r="M162" i="77"/>
  <c r="M161" i="77"/>
  <c r="M160" i="77"/>
  <c r="M159" i="77"/>
  <c r="M158" i="77"/>
  <c r="M157" i="77"/>
  <c r="M156" i="77"/>
  <c r="M155" i="77"/>
  <c r="M154" i="77"/>
  <c r="M153" i="77"/>
  <c r="M152" i="77"/>
  <c r="M151" i="77"/>
  <c r="M150" i="77"/>
  <c r="M149" i="77"/>
  <c r="M148" i="77"/>
  <c r="M147" i="77"/>
  <c r="M146" i="77"/>
  <c r="M145" i="77"/>
  <c r="M144" i="77"/>
  <c r="M143" i="77"/>
  <c r="M142" i="77"/>
  <c r="M141" i="77"/>
  <c r="M140" i="77"/>
  <c r="M139" i="77"/>
  <c r="M138" i="77"/>
  <c r="M137" i="77"/>
  <c r="M136" i="77"/>
  <c r="M135" i="77"/>
  <c r="M134" i="77"/>
  <c r="M133" i="77"/>
  <c r="M132" i="77"/>
  <c r="M131" i="77"/>
  <c r="M130" i="77"/>
  <c r="M129" i="77"/>
  <c r="M128" i="77"/>
  <c r="M127" i="77"/>
  <c r="M126" i="77"/>
  <c r="M125" i="77"/>
  <c r="M124" i="77"/>
  <c r="M123" i="77"/>
  <c r="M122" i="77"/>
  <c r="M121" i="77"/>
  <c r="M120" i="77"/>
  <c r="M119" i="77"/>
  <c r="M118" i="77"/>
  <c r="M117" i="77"/>
  <c r="M116" i="77"/>
  <c r="M115" i="77"/>
  <c r="M114" i="77"/>
  <c r="M113" i="77"/>
  <c r="M112" i="77"/>
  <c r="M111" i="77"/>
  <c r="M110" i="77"/>
  <c r="M109" i="77"/>
  <c r="M108" i="77"/>
  <c r="M107" i="77"/>
  <c r="M106" i="77"/>
  <c r="M105" i="77"/>
  <c r="M104" i="77"/>
  <c r="M103" i="77"/>
  <c r="M102" i="77"/>
  <c r="M101" i="77"/>
  <c r="M100" i="77"/>
  <c r="M99" i="77"/>
  <c r="M98" i="77"/>
  <c r="M97" i="77"/>
  <c r="M96" i="77"/>
  <c r="M95" i="77"/>
  <c r="M94" i="77"/>
  <c r="M93" i="77"/>
  <c r="M92" i="77"/>
  <c r="M91" i="77"/>
  <c r="M90" i="77"/>
  <c r="M89" i="77"/>
  <c r="M88" i="77"/>
  <c r="M87" i="77"/>
  <c r="M86" i="77"/>
  <c r="M85" i="77"/>
  <c r="M84" i="77"/>
  <c r="M83" i="77"/>
  <c r="M82" i="77"/>
  <c r="M81" i="77"/>
  <c r="M80" i="77"/>
  <c r="M79" i="77"/>
  <c r="M78" i="77"/>
  <c r="M77" i="77"/>
  <c r="M76" i="77"/>
  <c r="M75" i="77"/>
  <c r="M74" i="77"/>
  <c r="M73" i="77"/>
  <c r="M72" i="77"/>
  <c r="M71" i="77"/>
  <c r="M70" i="77"/>
  <c r="M69" i="77"/>
  <c r="M68" i="77"/>
  <c r="M67" i="77"/>
  <c r="M66" i="77"/>
  <c r="M65" i="77"/>
  <c r="M64" i="77"/>
  <c r="M63" i="77"/>
  <c r="M62" i="77"/>
  <c r="M61" i="77"/>
  <c r="M60" i="77"/>
  <c r="M59" i="77"/>
  <c r="M58" i="77"/>
  <c r="M57" i="77"/>
  <c r="M56" i="77"/>
  <c r="M55" i="77"/>
  <c r="M54" i="77"/>
  <c r="M53" i="77"/>
  <c r="M52" i="77"/>
  <c r="M51" i="77"/>
  <c r="M50" i="77"/>
  <c r="M49" i="77"/>
  <c r="M48" i="77"/>
  <c r="M47" i="77"/>
  <c r="M46" i="77"/>
  <c r="M45" i="77"/>
  <c r="M44" i="77"/>
  <c r="M43" i="77"/>
  <c r="M42" i="77"/>
  <c r="M41" i="77"/>
  <c r="M40" i="77"/>
  <c r="M39" i="77"/>
  <c r="M38" i="77"/>
  <c r="M37" i="77"/>
  <c r="M36" i="77"/>
  <c r="M35" i="77"/>
  <c r="M34" i="77"/>
  <c r="M33" i="77"/>
  <c r="M32" i="77"/>
  <c r="M31" i="77"/>
  <c r="M30" i="77"/>
  <c r="M29" i="77"/>
  <c r="M28" i="77"/>
  <c r="M27" i="77"/>
  <c r="M26" i="77"/>
  <c r="M25" i="77"/>
  <c r="M24" i="77"/>
  <c r="M23" i="77"/>
  <c r="M22" i="77"/>
  <c r="M21" i="77"/>
  <c r="M20" i="77"/>
  <c r="M19" i="77"/>
  <c r="M18" i="77"/>
  <c r="M17" i="77"/>
  <c r="M16" i="77"/>
  <c r="M15" i="77"/>
  <c r="M14" i="77"/>
  <c r="M13" i="77"/>
  <c r="M12" i="77"/>
  <c r="M11" i="77"/>
  <c r="M10" i="77"/>
  <c r="M9" i="77"/>
  <c r="M8" i="77"/>
  <c r="M7" i="77"/>
  <c r="A162" i="64" l="1"/>
  <c r="A161" i="64"/>
  <c r="H410" i="50"/>
  <c r="H409" i="50"/>
  <c r="H408" i="50"/>
  <c r="D410" i="61"/>
  <c r="D409" i="61"/>
  <c r="A410" i="61"/>
  <c r="A409" i="61"/>
  <c r="D409" i="50" l="1"/>
  <c r="D455" i="63"/>
  <c r="C367" i="64" s="1"/>
  <c r="D408" i="50"/>
  <c r="D383" i="63"/>
  <c r="C329" i="64" s="1"/>
  <c r="AP1" i="89"/>
  <c r="F4" i="88"/>
  <c r="F3" i="88"/>
  <c r="J455" i="63" l="1"/>
  <c r="J383" i="63"/>
  <c r="A160" i="64"/>
  <c r="A159" i="64" l="1"/>
  <c r="H407" i="50"/>
  <c r="D408" i="61"/>
  <c r="D360" i="63" s="1"/>
  <c r="A408" i="61"/>
  <c r="J360" i="63" l="1"/>
  <c r="C214" i="64"/>
  <c r="D407" i="50"/>
  <c r="D109" i="88"/>
  <c r="A158" i="64"/>
  <c r="A157" i="64" l="1"/>
  <c r="A156" i="64"/>
  <c r="A227" i="63"/>
  <c r="A155" i="64"/>
  <c r="A154" i="64"/>
  <c r="H406" i="50"/>
  <c r="H405" i="50"/>
  <c r="A153" i="64" l="1"/>
  <c r="D407" i="61"/>
  <c r="A407" i="61"/>
  <c r="A152" i="64"/>
  <c r="D406" i="50" l="1"/>
  <c r="D370" i="63"/>
  <c r="A226" i="63"/>
  <c r="D406" i="61"/>
  <c r="A406" i="61"/>
  <c r="A149" i="64"/>
  <c r="H402" i="50"/>
  <c r="H403" i="50"/>
  <c r="H404" i="50"/>
  <c r="A405" i="61"/>
  <c r="J370" i="63" l="1"/>
  <c r="C213" i="64"/>
  <c r="D405" i="50"/>
  <c r="D381" i="63"/>
  <c r="D405" i="61"/>
  <c r="A404" i="61"/>
  <c r="D404" i="61"/>
  <c r="J381" i="63" l="1"/>
  <c r="C237" i="64"/>
  <c r="D404" i="50"/>
  <c r="D423" i="63"/>
  <c r="D403" i="50"/>
  <c r="D256" i="63"/>
  <c r="D403" i="61"/>
  <c r="A403" i="61"/>
  <c r="A151" i="64"/>
  <c r="J423" i="63" l="1"/>
  <c r="J256" i="63"/>
  <c r="C226" i="64"/>
  <c r="D402" i="50"/>
  <c r="D404" i="63"/>
  <c r="A402" i="61"/>
  <c r="D402" i="61"/>
  <c r="H401" i="50"/>
  <c r="H400" i="50"/>
  <c r="H399" i="50"/>
  <c r="D401" i="61"/>
  <c r="A401" i="61"/>
  <c r="D400" i="61"/>
  <c r="D399" i="61"/>
  <c r="A400" i="61"/>
  <c r="X63" i="80"/>
  <c r="W63" i="80"/>
  <c r="V63" i="80"/>
  <c r="U63" i="80"/>
  <c r="T63" i="80"/>
  <c r="S63" i="80"/>
  <c r="R63" i="80"/>
  <c r="Q63" i="80"/>
  <c r="P63" i="80"/>
  <c r="O63" i="80"/>
  <c r="N63" i="80"/>
  <c r="M63" i="80"/>
  <c r="L63" i="80"/>
  <c r="K63" i="80"/>
  <c r="J63" i="80"/>
  <c r="G59" i="80"/>
  <c r="G57" i="80"/>
  <c r="A150" i="64"/>
  <c r="A148" i="64"/>
  <c r="A399" i="61"/>
  <c r="AN63" i="80" l="1"/>
  <c r="J404" i="63"/>
  <c r="D401" i="50"/>
  <c r="D387" i="63"/>
  <c r="D398" i="50"/>
  <c r="D367" i="63"/>
  <c r="D347" i="63"/>
  <c r="D90" i="88"/>
  <c r="G60" i="80"/>
  <c r="J65" i="80"/>
  <c r="G58" i="80"/>
  <c r="D400" i="50"/>
  <c r="D399" i="50"/>
  <c r="D257" i="63"/>
  <c r="B26" i="29"/>
  <c r="E488" i="82"/>
  <c r="E487" i="82"/>
  <c r="E486" i="82"/>
  <c r="E485" i="82"/>
  <c r="E484" i="82"/>
  <c r="E483" i="82"/>
  <c r="E482" i="82"/>
  <c r="E481" i="82"/>
  <c r="E480" i="82"/>
  <c r="E479" i="82"/>
  <c r="E478" i="82"/>
  <c r="E477" i="82"/>
  <c r="E476" i="82"/>
  <c r="E475" i="82"/>
  <c r="E474" i="82"/>
  <c r="E473" i="82"/>
  <c r="E472" i="82"/>
  <c r="E471" i="82"/>
  <c r="E470" i="82"/>
  <c r="E469" i="82"/>
  <c r="E468" i="82"/>
  <c r="E467" i="82"/>
  <c r="E466" i="82"/>
  <c r="E465" i="82"/>
  <c r="E464" i="82"/>
  <c r="E463" i="82"/>
  <c r="E462" i="82"/>
  <c r="E461" i="82"/>
  <c r="E460" i="82"/>
  <c r="E459" i="82"/>
  <c r="E458" i="82"/>
  <c r="E457" i="82"/>
  <c r="E456" i="82"/>
  <c r="E455" i="82"/>
  <c r="E454" i="82"/>
  <c r="E453" i="82"/>
  <c r="E452" i="82"/>
  <c r="E451" i="82"/>
  <c r="E450" i="82"/>
  <c r="E449" i="82"/>
  <c r="E448" i="82"/>
  <c r="E447" i="82"/>
  <c r="E446" i="82"/>
  <c r="E445" i="82"/>
  <c r="E444" i="82"/>
  <c r="E443" i="82"/>
  <c r="E442" i="82"/>
  <c r="E441" i="82"/>
  <c r="E440" i="82"/>
  <c r="E439" i="82"/>
  <c r="E438" i="82"/>
  <c r="E437" i="82"/>
  <c r="E436" i="82"/>
  <c r="E435" i="82"/>
  <c r="E434" i="82"/>
  <c r="E433" i="82"/>
  <c r="E432" i="82"/>
  <c r="E431" i="82"/>
  <c r="E430" i="82"/>
  <c r="E429" i="82"/>
  <c r="E428" i="82"/>
  <c r="E427" i="82"/>
  <c r="E426" i="82"/>
  <c r="E425" i="82"/>
  <c r="E424" i="82"/>
  <c r="E423" i="82"/>
  <c r="E422" i="82"/>
  <c r="E421" i="82"/>
  <c r="E420" i="82"/>
  <c r="E419" i="82"/>
  <c r="E418" i="82"/>
  <c r="E417" i="82"/>
  <c r="E416" i="82"/>
  <c r="E415" i="82"/>
  <c r="E414" i="82"/>
  <c r="E413" i="82"/>
  <c r="E412" i="82"/>
  <c r="E411" i="82"/>
  <c r="E410" i="82"/>
  <c r="E409" i="82"/>
  <c r="E408" i="82"/>
  <c r="E407" i="82"/>
  <c r="E406" i="82"/>
  <c r="E405" i="82"/>
  <c r="E404" i="82"/>
  <c r="E403" i="82"/>
  <c r="E402" i="82"/>
  <c r="E401" i="82"/>
  <c r="E400" i="82"/>
  <c r="E399" i="82"/>
  <c r="E398" i="82"/>
  <c r="E397" i="82"/>
  <c r="E396" i="82"/>
  <c r="E395" i="82"/>
  <c r="E394" i="82"/>
  <c r="E393" i="82"/>
  <c r="E392" i="82"/>
  <c r="E391" i="82"/>
  <c r="E390" i="82"/>
  <c r="E389" i="82"/>
  <c r="E388" i="82"/>
  <c r="E387" i="82"/>
  <c r="E386" i="82"/>
  <c r="E385" i="82"/>
  <c r="E384" i="82"/>
  <c r="E383" i="82"/>
  <c r="E382" i="82"/>
  <c r="E381" i="82"/>
  <c r="E380" i="82"/>
  <c r="E379" i="82"/>
  <c r="E378" i="82"/>
  <c r="E377" i="82"/>
  <c r="E376" i="82"/>
  <c r="E375" i="82"/>
  <c r="E374" i="82"/>
  <c r="E373" i="82"/>
  <c r="E372" i="82"/>
  <c r="E371" i="82"/>
  <c r="E370" i="82"/>
  <c r="E369" i="82"/>
  <c r="E368" i="82"/>
  <c r="E367" i="82"/>
  <c r="E366" i="82"/>
  <c r="E365" i="82"/>
  <c r="E364" i="82"/>
  <c r="E363" i="82"/>
  <c r="E362" i="82"/>
  <c r="E361" i="82"/>
  <c r="E360" i="82"/>
  <c r="E359" i="82"/>
  <c r="AB36" i="82" s="1"/>
  <c r="E358" i="82"/>
  <c r="E357" i="82"/>
  <c r="E356" i="82"/>
  <c r="E355" i="82"/>
  <c r="E354" i="82"/>
  <c r="E353" i="82"/>
  <c r="E352" i="82"/>
  <c r="E351" i="82"/>
  <c r="E350" i="82"/>
  <c r="E349" i="82"/>
  <c r="E348" i="82"/>
  <c r="E347" i="82"/>
  <c r="E346" i="82"/>
  <c r="E345" i="82"/>
  <c r="E344" i="82"/>
  <c r="E343" i="82"/>
  <c r="E342" i="82"/>
  <c r="E341" i="82"/>
  <c r="E340" i="82"/>
  <c r="E339" i="82"/>
  <c r="E338" i="82"/>
  <c r="E337" i="82"/>
  <c r="E336" i="82"/>
  <c r="E335" i="82"/>
  <c r="E334" i="82"/>
  <c r="E333" i="82"/>
  <c r="E332" i="82"/>
  <c r="E331" i="82"/>
  <c r="E330" i="82"/>
  <c r="E329" i="82"/>
  <c r="E328" i="82"/>
  <c r="E327" i="82"/>
  <c r="E326" i="82"/>
  <c r="E325" i="82"/>
  <c r="E324" i="82"/>
  <c r="E323" i="82"/>
  <c r="E322" i="82"/>
  <c r="E321" i="82"/>
  <c r="E320" i="82"/>
  <c r="E319" i="82"/>
  <c r="E318" i="82"/>
  <c r="E317" i="82"/>
  <c r="E316" i="82"/>
  <c r="E315" i="82"/>
  <c r="E314" i="82"/>
  <c r="E313" i="82"/>
  <c r="E312" i="82"/>
  <c r="E311" i="82"/>
  <c r="E310" i="82"/>
  <c r="E309" i="82"/>
  <c r="E308" i="82"/>
  <c r="E307" i="82"/>
  <c r="E306" i="82"/>
  <c r="E305" i="82"/>
  <c r="E304" i="82"/>
  <c r="E303" i="82"/>
  <c r="E302" i="82"/>
  <c r="E301" i="82"/>
  <c r="E300" i="82"/>
  <c r="E299" i="82"/>
  <c r="E298" i="82"/>
  <c r="E297" i="82"/>
  <c r="E296" i="82"/>
  <c r="E295" i="82"/>
  <c r="E294" i="82"/>
  <c r="E293" i="82"/>
  <c r="E292" i="82"/>
  <c r="E291" i="82"/>
  <c r="E290" i="82"/>
  <c r="E289" i="82"/>
  <c r="E288" i="82"/>
  <c r="E287" i="82"/>
  <c r="E286" i="82"/>
  <c r="E285" i="82"/>
  <c r="E284" i="82"/>
  <c r="E283" i="82"/>
  <c r="E282" i="82"/>
  <c r="E281" i="82"/>
  <c r="E280" i="82"/>
  <c r="E279" i="82"/>
  <c r="E278" i="82"/>
  <c r="E277" i="82"/>
  <c r="E276" i="82"/>
  <c r="E275" i="82"/>
  <c r="E274" i="82"/>
  <c r="E273" i="82"/>
  <c r="E272" i="82"/>
  <c r="E271" i="82"/>
  <c r="E270" i="82"/>
  <c r="E269" i="82"/>
  <c r="E268" i="82"/>
  <c r="E267" i="82"/>
  <c r="E266" i="82"/>
  <c r="E265" i="82"/>
  <c r="E264" i="82"/>
  <c r="E263" i="82"/>
  <c r="E262" i="82"/>
  <c r="E261" i="82"/>
  <c r="E260" i="82"/>
  <c r="E259" i="82"/>
  <c r="E258" i="82"/>
  <c r="E257" i="82"/>
  <c r="E256" i="82"/>
  <c r="E255" i="82"/>
  <c r="E254" i="82"/>
  <c r="E253" i="82"/>
  <c r="E252" i="82"/>
  <c r="E251" i="82"/>
  <c r="E250" i="82"/>
  <c r="E249" i="82"/>
  <c r="E248" i="82"/>
  <c r="E247" i="82"/>
  <c r="E246" i="82"/>
  <c r="E245" i="82"/>
  <c r="E244" i="82"/>
  <c r="E243" i="82"/>
  <c r="Z17" i="82" s="1"/>
  <c r="AF17" i="82" s="1"/>
  <c r="E242" i="82"/>
  <c r="E241" i="82"/>
  <c r="E240" i="82"/>
  <c r="E239" i="82"/>
  <c r="E238" i="82"/>
  <c r="E237" i="82"/>
  <c r="E236" i="82"/>
  <c r="E235" i="82"/>
  <c r="E234" i="82"/>
  <c r="E233" i="82"/>
  <c r="E232" i="82"/>
  <c r="E231" i="82"/>
  <c r="E230" i="82"/>
  <c r="E229" i="82"/>
  <c r="E228" i="82"/>
  <c r="E227" i="82"/>
  <c r="E226" i="82"/>
  <c r="E225" i="82"/>
  <c r="E224" i="82"/>
  <c r="E223" i="82"/>
  <c r="E222" i="82"/>
  <c r="E221" i="82"/>
  <c r="E220" i="82"/>
  <c r="E219" i="82"/>
  <c r="E218" i="82"/>
  <c r="E217" i="82"/>
  <c r="E216" i="82"/>
  <c r="E215" i="82"/>
  <c r="E214" i="82"/>
  <c r="E213" i="82"/>
  <c r="E212" i="82"/>
  <c r="E211" i="82"/>
  <c r="E210" i="82"/>
  <c r="E209" i="82"/>
  <c r="E208" i="82"/>
  <c r="E207" i="82"/>
  <c r="E206" i="82"/>
  <c r="E205" i="82"/>
  <c r="E204" i="82"/>
  <c r="E203" i="82"/>
  <c r="E202" i="82"/>
  <c r="E201" i="82"/>
  <c r="E200" i="82"/>
  <c r="E199" i="82"/>
  <c r="E198" i="82"/>
  <c r="E197" i="82"/>
  <c r="E196" i="82"/>
  <c r="E195" i="82"/>
  <c r="E194" i="82"/>
  <c r="E193" i="82"/>
  <c r="E192" i="82"/>
  <c r="E191" i="82"/>
  <c r="E190" i="82"/>
  <c r="E189" i="82"/>
  <c r="E188" i="82"/>
  <c r="E187" i="82"/>
  <c r="E186" i="82"/>
  <c r="E185" i="82"/>
  <c r="E184" i="82"/>
  <c r="E183" i="82"/>
  <c r="E182" i="82"/>
  <c r="E181" i="82"/>
  <c r="E180" i="82"/>
  <c r="E179" i="82"/>
  <c r="E178" i="82"/>
  <c r="E177" i="82"/>
  <c r="E176" i="82"/>
  <c r="E175" i="82"/>
  <c r="E174" i="82"/>
  <c r="E173" i="82"/>
  <c r="E172" i="82"/>
  <c r="E171" i="82"/>
  <c r="E170" i="82"/>
  <c r="E169" i="82"/>
  <c r="E168" i="82"/>
  <c r="E167" i="82"/>
  <c r="E166" i="82"/>
  <c r="E165" i="82"/>
  <c r="E164" i="82"/>
  <c r="E163" i="82"/>
  <c r="E162" i="82"/>
  <c r="E161" i="82"/>
  <c r="E160" i="82"/>
  <c r="E159" i="82"/>
  <c r="E158" i="82"/>
  <c r="E157" i="82"/>
  <c r="E156" i="82"/>
  <c r="E155" i="82"/>
  <c r="E154" i="82"/>
  <c r="E153" i="82"/>
  <c r="E152" i="82"/>
  <c r="E151" i="82"/>
  <c r="E150" i="82"/>
  <c r="E149" i="82"/>
  <c r="E148" i="82"/>
  <c r="E147" i="82"/>
  <c r="E146" i="82"/>
  <c r="E145" i="82"/>
  <c r="E144" i="82"/>
  <c r="E143" i="82"/>
  <c r="E142" i="82"/>
  <c r="E141" i="82"/>
  <c r="E140" i="82"/>
  <c r="E139" i="82"/>
  <c r="E138" i="82"/>
  <c r="E137" i="82"/>
  <c r="E136" i="82"/>
  <c r="E135" i="82"/>
  <c r="E134" i="82"/>
  <c r="E133" i="82"/>
  <c r="E132" i="82"/>
  <c r="E131" i="82"/>
  <c r="E130" i="82"/>
  <c r="E129" i="82"/>
  <c r="E128" i="82"/>
  <c r="E127" i="82"/>
  <c r="E126" i="82"/>
  <c r="E125" i="82"/>
  <c r="E124" i="82"/>
  <c r="E123" i="82"/>
  <c r="E122" i="82"/>
  <c r="E121" i="82"/>
  <c r="E120" i="82"/>
  <c r="E119" i="82"/>
  <c r="E118" i="82"/>
  <c r="E117" i="82"/>
  <c r="E116" i="82"/>
  <c r="E115" i="82"/>
  <c r="E114" i="82"/>
  <c r="E113" i="82"/>
  <c r="E112" i="82"/>
  <c r="E111" i="82"/>
  <c r="E110" i="82"/>
  <c r="E109" i="82"/>
  <c r="E108" i="82"/>
  <c r="E107" i="82"/>
  <c r="E106" i="82"/>
  <c r="E105" i="82"/>
  <c r="E104" i="82"/>
  <c r="E103" i="82"/>
  <c r="E102" i="82"/>
  <c r="E101" i="82"/>
  <c r="E100" i="82"/>
  <c r="E99" i="82"/>
  <c r="E98" i="82"/>
  <c r="E97" i="82"/>
  <c r="E96" i="82"/>
  <c r="E95" i="82"/>
  <c r="E94" i="82"/>
  <c r="E93" i="82"/>
  <c r="E92" i="82"/>
  <c r="E91" i="82"/>
  <c r="E90" i="82"/>
  <c r="E89" i="82"/>
  <c r="E88" i="82"/>
  <c r="E87" i="82"/>
  <c r="E86" i="82"/>
  <c r="E85" i="82"/>
  <c r="E84" i="82"/>
  <c r="E83" i="82"/>
  <c r="E82" i="82"/>
  <c r="E81" i="82"/>
  <c r="E80" i="82"/>
  <c r="E79" i="82"/>
  <c r="E78" i="82"/>
  <c r="E77" i="82"/>
  <c r="E76" i="82"/>
  <c r="E75" i="82"/>
  <c r="E74" i="82"/>
  <c r="E73" i="82"/>
  <c r="E72" i="82"/>
  <c r="E71" i="82"/>
  <c r="E70" i="82"/>
  <c r="E69" i="82"/>
  <c r="E68" i="82"/>
  <c r="E67" i="82"/>
  <c r="E66" i="82"/>
  <c r="E65" i="82"/>
  <c r="E64" i="82"/>
  <c r="E63" i="82"/>
  <c r="E62" i="82"/>
  <c r="E61" i="82"/>
  <c r="E60" i="82"/>
  <c r="E59" i="82"/>
  <c r="E58" i="82"/>
  <c r="E57" i="82"/>
  <c r="E56" i="82"/>
  <c r="E55" i="82"/>
  <c r="E54" i="82"/>
  <c r="E53" i="82"/>
  <c r="E52" i="82"/>
  <c r="E51" i="82"/>
  <c r="AE8" i="82" s="1"/>
  <c r="E50" i="82"/>
  <c r="E49" i="82"/>
  <c r="E48" i="82"/>
  <c r="E47" i="82"/>
  <c r="E46" i="82"/>
  <c r="E45" i="82"/>
  <c r="E44" i="82"/>
  <c r="E43" i="82"/>
  <c r="E42" i="82"/>
  <c r="E41" i="82"/>
  <c r="AE6" i="82" s="1"/>
  <c r="E40" i="82"/>
  <c r="E39" i="82"/>
  <c r="E38" i="82"/>
  <c r="E37" i="82"/>
  <c r="E36" i="82"/>
  <c r="E35" i="82"/>
  <c r="E34" i="82"/>
  <c r="E33" i="82"/>
  <c r="E32" i="82"/>
  <c r="E31" i="82"/>
  <c r="E30" i="82"/>
  <c r="E29" i="82"/>
  <c r="E28" i="82"/>
  <c r="E27" i="82"/>
  <c r="E26" i="82"/>
  <c r="E25" i="82"/>
  <c r="E24" i="82"/>
  <c r="E23" i="82"/>
  <c r="E22" i="82"/>
  <c r="E21" i="82"/>
  <c r="E20" i="82"/>
  <c r="E19" i="82"/>
  <c r="E18" i="82"/>
  <c r="E17" i="82"/>
  <c r="E16" i="82"/>
  <c r="E15" i="82"/>
  <c r="E14" i="82"/>
  <c r="E13" i="82"/>
  <c r="E12" i="82"/>
  <c r="E11" i="82"/>
  <c r="E10" i="82"/>
  <c r="E9" i="82"/>
  <c r="E8" i="82"/>
  <c r="E7" i="82"/>
  <c r="E6" i="82"/>
  <c r="E5" i="82"/>
  <c r="E4" i="82"/>
  <c r="H398" i="50"/>
  <c r="H397" i="50"/>
  <c r="A398" i="50"/>
  <c r="A399" i="50"/>
  <c r="A400" i="50"/>
  <c r="A401" i="50"/>
  <c r="A402" i="50"/>
  <c r="A403" i="50"/>
  <c r="A404" i="50"/>
  <c r="A405" i="50"/>
  <c r="A406" i="50"/>
  <c r="A407" i="50"/>
  <c r="A408" i="50"/>
  <c r="A409" i="50"/>
  <c r="A410" i="50"/>
  <c r="A411" i="50"/>
  <c r="A412" i="50"/>
  <c r="A413" i="50"/>
  <c r="A414" i="50"/>
  <c r="A415" i="50"/>
  <c r="A416" i="50"/>
  <c r="A417" i="50"/>
  <c r="A418" i="50"/>
  <c r="A419" i="50"/>
  <c r="A420" i="50"/>
  <c r="A421" i="50"/>
  <c r="A422" i="50"/>
  <c r="A423" i="50"/>
  <c r="A424" i="50"/>
  <c r="A425" i="50"/>
  <c r="A426" i="50"/>
  <c r="A427" i="50"/>
  <c r="A428" i="50"/>
  <c r="A429" i="50"/>
  <c r="A430" i="50"/>
  <c r="A431" i="50"/>
  <c r="A432" i="50"/>
  <c r="A433" i="50"/>
  <c r="A434" i="50"/>
  <c r="A435" i="50"/>
  <c r="A436" i="50"/>
  <c r="A437" i="50"/>
  <c r="A438" i="50"/>
  <c r="A439" i="50"/>
  <c r="A440" i="50"/>
  <c r="A441" i="50"/>
  <c r="A442" i="50"/>
  <c r="A443" i="50"/>
  <c r="A444" i="50"/>
  <c r="A445" i="50"/>
  <c r="A446" i="50"/>
  <c r="A447" i="50"/>
  <c r="A448" i="50"/>
  <c r="A449" i="50"/>
  <c r="A450" i="50"/>
  <c r="A451" i="50"/>
  <c r="A452" i="50"/>
  <c r="A453" i="50"/>
  <c r="A454" i="50"/>
  <c r="A455" i="50"/>
  <c r="A456" i="50"/>
  <c r="A457" i="50"/>
  <c r="A458" i="50"/>
  <c r="A459" i="50"/>
  <c r="A460" i="50"/>
  <c r="A461" i="50"/>
  <c r="A462" i="50"/>
  <c r="A463" i="50"/>
  <c r="A464" i="50"/>
  <c r="A465" i="50"/>
  <c r="A466" i="50"/>
  <c r="A467" i="50"/>
  <c r="A468" i="50"/>
  <c r="A469" i="50"/>
  <c r="A470" i="50"/>
  <c r="A471" i="50"/>
  <c r="A472" i="50"/>
  <c r="A473" i="50"/>
  <c r="A474" i="50"/>
  <c r="A475" i="50"/>
  <c r="A476" i="50"/>
  <c r="AA25" i="82" l="1"/>
  <c r="AA24" i="82"/>
  <c r="AA23" i="82"/>
  <c r="AA10" i="82"/>
  <c r="AA9" i="82"/>
  <c r="AA34" i="82"/>
  <c r="AB33" i="82"/>
  <c r="AA33" i="82"/>
  <c r="AA35" i="82"/>
  <c r="Z18" i="82"/>
  <c r="AF18" i="82" s="1"/>
  <c r="AB26" i="82"/>
  <c r="J347" i="63"/>
  <c r="E90" i="88" s="1"/>
  <c r="AS5" i="88" s="1"/>
  <c r="C287" i="64"/>
  <c r="AB24" i="82"/>
  <c r="AB35" i="82"/>
  <c r="AA6" i="82"/>
  <c r="AB25" i="82"/>
  <c r="AB34" i="82"/>
  <c r="Z8" i="82"/>
  <c r="AF8" i="82" s="1"/>
  <c r="Z31" i="82"/>
  <c r="AF31" i="82" s="1"/>
  <c r="Z35" i="82"/>
  <c r="AA36" i="82"/>
  <c r="Z22" i="82"/>
  <c r="AF22" i="82" s="1"/>
  <c r="Z25" i="82"/>
  <c r="AA27" i="82"/>
  <c r="Z27" i="82"/>
  <c r="AA44" i="82"/>
  <c r="Z44" i="82"/>
  <c r="Z46" i="82"/>
  <c r="AA46" i="82"/>
  <c r="AA42" i="82"/>
  <c r="Z42" i="82"/>
  <c r="AB6" i="82"/>
  <c r="Z6" i="82"/>
  <c r="AB10" i="82"/>
  <c r="Z10" i="82"/>
  <c r="AE12" i="82"/>
  <c r="Z13" i="82"/>
  <c r="AE13" i="82"/>
  <c r="Z21" i="82"/>
  <c r="AF21" i="82" s="1"/>
  <c r="Z26" i="82"/>
  <c r="Z30" i="82"/>
  <c r="AF30" i="82" s="1"/>
  <c r="Z32" i="82"/>
  <c r="AF32" i="82" s="1"/>
  <c r="Z33" i="82"/>
  <c r="AA43" i="82"/>
  <c r="Z43" i="82"/>
  <c r="AA48" i="82"/>
  <c r="Z48" i="82"/>
  <c r="AB9" i="82"/>
  <c r="Z16" i="82"/>
  <c r="AF16" i="82" s="1"/>
  <c r="Z19" i="82"/>
  <c r="AF19" i="82" s="1"/>
  <c r="Z29" i="82"/>
  <c r="AA29" i="82"/>
  <c r="Z37" i="82"/>
  <c r="AA37" i="82"/>
  <c r="AA39" i="82"/>
  <c r="Z39" i="82"/>
  <c r="AA47" i="82"/>
  <c r="Z47" i="82"/>
  <c r="AA51" i="82"/>
  <c r="Z51" i="82"/>
  <c r="AA52" i="82"/>
  <c r="Z52" i="82"/>
  <c r="AE7" i="82"/>
  <c r="Z7" i="82"/>
  <c r="AE11" i="82"/>
  <c r="AA49" i="82"/>
  <c r="Z49" i="82"/>
  <c r="Z9" i="82"/>
  <c r="Z15" i="82"/>
  <c r="AF15" i="82" s="1"/>
  <c r="Z20" i="82"/>
  <c r="AF20" i="82" s="1"/>
  <c r="AA26" i="82"/>
  <c r="Z36" i="82"/>
  <c r="AA40" i="82"/>
  <c r="Z40" i="82"/>
  <c r="AA53" i="82"/>
  <c r="Z53" i="82"/>
  <c r="Z11" i="82"/>
  <c r="AA28" i="82"/>
  <c r="Z28" i="82"/>
  <c r="Z12" i="82"/>
  <c r="Z14" i="82"/>
  <c r="AF14" i="82" s="1"/>
  <c r="Z23" i="82"/>
  <c r="AF23" i="82" s="1"/>
  <c r="Z24" i="82"/>
  <c r="Z34" i="82"/>
  <c r="AA38" i="82"/>
  <c r="Z38" i="82"/>
  <c r="Z41" i="82"/>
  <c r="AA41" i="82"/>
  <c r="AA45" i="82"/>
  <c r="Z45" i="82"/>
  <c r="Z50" i="82"/>
  <c r="AA50" i="82"/>
  <c r="Z5" i="82"/>
  <c r="AA5" i="82"/>
  <c r="AB5" i="82"/>
  <c r="J387" i="63"/>
  <c r="C268" i="64"/>
  <c r="K65" i="80"/>
  <c r="L65" i="80" s="1"/>
  <c r="M65" i="80" s="1"/>
  <c r="N65" i="80" s="1"/>
  <c r="O65" i="80" s="1"/>
  <c r="P65" i="80" s="1"/>
  <c r="Q65" i="80" s="1"/>
  <c r="R65" i="80" s="1"/>
  <c r="S65" i="80" s="1"/>
  <c r="T65" i="80" s="1"/>
  <c r="U65" i="80" s="1"/>
  <c r="V65" i="80" s="1"/>
  <c r="W65" i="80" s="1"/>
  <c r="X65" i="80" s="1"/>
  <c r="Y65" i="80" s="1"/>
  <c r="Z65" i="80" s="1"/>
  <c r="AA65" i="80" s="1"/>
  <c r="AB65" i="80" s="1"/>
  <c r="AC65" i="80" s="1"/>
  <c r="AD65" i="80" s="1"/>
  <c r="AE65" i="80" s="1"/>
  <c r="AF65" i="80" s="1"/>
  <c r="AG65" i="80" s="1"/>
  <c r="AH65" i="80" s="1"/>
  <c r="AI65" i="80" s="1"/>
  <c r="AJ65" i="80" s="1"/>
  <c r="AK65" i="80" s="1"/>
  <c r="AL65" i="80" s="1"/>
  <c r="AM65" i="80" s="1"/>
  <c r="J367" i="63"/>
  <c r="C238" i="64"/>
  <c r="J257" i="63"/>
  <c r="C225" i="64"/>
  <c r="AD59" i="80"/>
  <c r="AC59" i="80"/>
  <c r="AA59" i="80"/>
  <c r="Z59" i="80"/>
  <c r="Y59" i="80"/>
  <c r="X59" i="80"/>
  <c r="W59" i="80"/>
  <c r="V59" i="80"/>
  <c r="U59" i="80"/>
  <c r="T59" i="80"/>
  <c r="S59" i="80"/>
  <c r="R59" i="80"/>
  <c r="Q59" i="80"/>
  <c r="P59" i="80"/>
  <c r="O59" i="80"/>
  <c r="N59" i="80"/>
  <c r="M59" i="80"/>
  <c r="L59" i="80"/>
  <c r="K59" i="80"/>
  <c r="J59" i="80"/>
  <c r="I59" i="80"/>
  <c r="H59" i="80"/>
  <c r="A398" i="61"/>
  <c r="D398" i="61"/>
  <c r="D86" i="88" s="1"/>
  <c r="N1" i="86"/>
  <c r="L1" i="86"/>
  <c r="J1" i="86"/>
  <c r="AN59" i="80" l="1"/>
  <c r="AN65" i="80"/>
  <c r="AF33" i="82"/>
  <c r="AF36" i="82"/>
  <c r="AF35" i="82"/>
  <c r="AF24" i="82"/>
  <c r="AF25" i="82"/>
  <c r="AF34" i="82"/>
  <c r="AF39" i="82"/>
  <c r="AF52" i="82"/>
  <c r="AF40" i="82"/>
  <c r="AF47" i="82"/>
  <c r="AB4" i="82"/>
  <c r="AF53" i="82"/>
  <c r="AF51" i="82"/>
  <c r="AF9" i="82"/>
  <c r="AF45" i="82"/>
  <c r="AF11" i="82"/>
  <c r="AF44" i="82"/>
  <c r="AF10" i="82"/>
  <c r="AF46" i="82"/>
  <c r="AF6" i="82"/>
  <c r="AF27" i="82"/>
  <c r="AF12" i="82"/>
  <c r="AE4" i="82"/>
  <c r="AF42" i="82"/>
  <c r="AA4" i="82"/>
  <c r="AF5" i="82"/>
  <c r="Z4" i="82"/>
  <c r="AF38" i="82"/>
  <c r="AF37" i="82"/>
  <c r="AF43" i="82"/>
  <c r="AF13" i="82"/>
  <c r="AF50" i="82"/>
  <c r="AF49" i="82"/>
  <c r="AF29" i="82"/>
  <c r="AF41" i="82"/>
  <c r="AF7" i="82"/>
  <c r="AF26" i="82"/>
  <c r="AF28" i="82"/>
  <c r="AF48" i="82"/>
  <c r="H60" i="80"/>
  <c r="D334" i="63"/>
  <c r="D397" i="50"/>
  <c r="D397" i="61"/>
  <c r="D396" i="61"/>
  <c r="D368" i="63" s="1"/>
  <c r="D395" i="61"/>
  <c r="D378" i="63" s="1"/>
  <c r="D394" i="61"/>
  <c r="D393" i="61"/>
  <c r="D382" i="63" s="1"/>
  <c r="D392" i="61"/>
  <c r="D377" i="63" s="1"/>
  <c r="J377" i="63" s="1"/>
  <c r="D391" i="61"/>
  <c r="D422" i="63" s="1"/>
  <c r="J422" i="63" s="1"/>
  <c r="D390" i="61"/>
  <c r="D389" i="61"/>
  <c r="D85" i="88" s="1"/>
  <c r="D388" i="61"/>
  <c r="D387" i="61"/>
  <c r="D386" i="61"/>
  <c r="D385" i="61"/>
  <c r="D233" i="63" s="1"/>
  <c r="D384" i="61"/>
  <c r="D394" i="63" s="1"/>
  <c r="D383" i="61"/>
  <c r="D401" i="63" s="1"/>
  <c r="D382" i="61"/>
  <c r="D285" i="63" s="1"/>
  <c r="D381" i="61"/>
  <c r="D363" i="63" s="1"/>
  <c r="D380" i="61"/>
  <c r="D264" i="63" s="1"/>
  <c r="D379" i="61"/>
  <c r="D378" i="61"/>
  <c r="D377" i="61"/>
  <c r="D376" i="61"/>
  <c r="D260" i="63" s="1"/>
  <c r="J260" i="63" s="1"/>
  <c r="E13" i="88" s="1"/>
  <c r="D375" i="61"/>
  <c r="D371" i="63" s="1"/>
  <c r="D374" i="61"/>
  <c r="D373" i="61"/>
  <c r="D372" i="61"/>
  <c r="D253" i="63" s="1"/>
  <c r="D371" i="61"/>
  <c r="D388" i="63" s="1"/>
  <c r="D370" i="61"/>
  <c r="D406" i="63" s="1"/>
  <c r="J406" i="63" s="1"/>
  <c r="D369" i="61"/>
  <c r="D258" i="63" s="1"/>
  <c r="D368" i="61"/>
  <c r="D362" i="63" s="1"/>
  <c r="D367" i="61"/>
  <c r="D366" i="61"/>
  <c r="D393" i="63" s="1"/>
  <c r="D365" i="61"/>
  <c r="D364" i="61"/>
  <c r="D400" i="63" s="1"/>
  <c r="D363" i="61"/>
  <c r="D440" i="63" s="1"/>
  <c r="J440" i="63" s="1"/>
  <c r="D362" i="61"/>
  <c r="D386" i="63" s="1"/>
  <c r="D361" i="61"/>
  <c r="D360" i="61"/>
  <c r="D359" i="61"/>
  <c r="D432" i="63" s="1"/>
  <c r="D358" i="61"/>
  <c r="D230" i="63" s="1"/>
  <c r="D357" i="61"/>
  <c r="D443" i="63" s="1"/>
  <c r="J443" i="63" s="1"/>
  <c r="D356" i="61"/>
  <c r="D392" i="63" s="1"/>
  <c r="D355" i="61"/>
  <c r="D434" i="63" s="1"/>
  <c r="C371" i="64" s="1"/>
  <c r="D354" i="61"/>
  <c r="D248" i="63" s="1"/>
  <c r="D353" i="61"/>
  <c r="D352" i="61"/>
  <c r="D445" i="63" s="1"/>
  <c r="J445" i="63" s="1"/>
  <c r="D351" i="61"/>
  <c r="D416" i="63" s="1"/>
  <c r="D350" i="61"/>
  <c r="D380" i="63" s="1"/>
  <c r="D349" i="61"/>
  <c r="D348" i="61"/>
  <c r="D347" i="61"/>
  <c r="D346" i="61"/>
  <c r="D244" i="63" s="1"/>
  <c r="D345" i="61"/>
  <c r="D374" i="63" s="1"/>
  <c r="D344" i="61"/>
  <c r="D343" i="61"/>
  <c r="D342" i="61"/>
  <c r="D341" i="61"/>
  <c r="D402" i="63" s="1"/>
  <c r="D340" i="61"/>
  <c r="D261" i="63" s="1"/>
  <c r="D339" i="61"/>
  <c r="D239" i="63" s="1"/>
  <c r="D338" i="61"/>
  <c r="D458" i="63" s="1"/>
  <c r="C370" i="64" s="1"/>
  <c r="D337" i="61"/>
  <c r="D229" i="63" s="1"/>
  <c r="D336" i="61"/>
  <c r="D335" i="61"/>
  <c r="D334" i="61"/>
  <c r="D365" i="63" s="1"/>
  <c r="D333" i="61"/>
  <c r="D332" i="61"/>
  <c r="D234" i="63" s="1"/>
  <c r="D331" i="61"/>
  <c r="D237" i="63" s="1"/>
  <c r="D330" i="61"/>
  <c r="D329" i="61"/>
  <c r="D272" i="63" s="1"/>
  <c r="D328" i="61"/>
  <c r="D327" i="61"/>
  <c r="D326" i="61"/>
  <c r="D325" i="61"/>
  <c r="D324" i="61"/>
  <c r="D225" i="63" s="1"/>
  <c r="D323" i="61"/>
  <c r="D369" i="63" s="1"/>
  <c r="D322" i="61"/>
  <c r="D321" i="61"/>
  <c r="D320" i="61"/>
  <c r="D385" i="63" s="1"/>
  <c r="D319" i="61"/>
  <c r="D227" i="63" s="1"/>
  <c r="D318" i="61"/>
  <c r="D251" i="63" s="1"/>
  <c r="D317" i="61"/>
  <c r="D265" i="63" s="1"/>
  <c r="D316" i="61"/>
  <c r="D226" i="63" s="1"/>
  <c r="D315" i="61"/>
  <c r="D314" i="61"/>
  <c r="D313" i="61"/>
  <c r="D71" i="88" s="1"/>
  <c r="D312" i="61"/>
  <c r="D311" i="61"/>
  <c r="D224" i="63" s="1"/>
  <c r="D310" i="61"/>
  <c r="D235" i="63" s="1"/>
  <c r="D309" i="61"/>
  <c r="D249" i="63" s="1"/>
  <c r="D308" i="61"/>
  <c r="D252" i="63" s="1"/>
  <c r="D307" i="61"/>
  <c r="D84" i="88" s="1"/>
  <c r="D306" i="61"/>
  <c r="D305" i="61"/>
  <c r="D304" i="61"/>
  <c r="D452" i="63" s="1"/>
  <c r="J452" i="63" s="1"/>
  <c r="D303" i="61"/>
  <c r="D302" i="61"/>
  <c r="D364" i="63" s="1"/>
  <c r="C295" i="64" s="1"/>
  <c r="D301" i="61"/>
  <c r="D449" i="63" s="1"/>
  <c r="D300" i="61"/>
  <c r="D299" i="61"/>
  <c r="D298" i="61"/>
  <c r="D297" i="61"/>
  <c r="D296" i="61"/>
  <c r="D295" i="61"/>
  <c r="D294" i="61"/>
  <c r="D95" i="88" s="1"/>
  <c r="D293" i="61"/>
  <c r="D292" i="61"/>
  <c r="D88" i="88" s="1"/>
  <c r="D291" i="61"/>
  <c r="D290" i="61"/>
  <c r="D289" i="61"/>
  <c r="D232" i="63" s="1"/>
  <c r="D288" i="61"/>
  <c r="D287" i="61"/>
  <c r="D83" i="88" s="1"/>
  <c r="D286" i="61"/>
  <c r="D285" i="61"/>
  <c r="D284" i="61"/>
  <c r="D283" i="61"/>
  <c r="D231" i="63" s="1"/>
  <c r="D282" i="61"/>
  <c r="D281" i="61"/>
  <c r="D240" i="63" s="1"/>
  <c r="D280" i="61"/>
  <c r="D478" i="63" s="1"/>
  <c r="J478" i="63" s="1"/>
  <c r="D279" i="61"/>
  <c r="D278" i="61"/>
  <c r="D376" i="63" s="1"/>
  <c r="D277" i="61"/>
  <c r="D453" i="63" s="1"/>
  <c r="J453" i="63" s="1"/>
  <c r="D276" i="61"/>
  <c r="D259" i="63" s="1"/>
  <c r="D275" i="61"/>
  <c r="D274" i="61"/>
  <c r="D273" i="61"/>
  <c r="D272" i="61"/>
  <c r="D271" i="61"/>
  <c r="D389" i="63" s="1"/>
  <c r="D270" i="61"/>
  <c r="D269" i="61"/>
  <c r="D268" i="61"/>
  <c r="D451" i="63" s="1"/>
  <c r="J451" i="63" s="1"/>
  <c r="D267" i="61"/>
  <c r="D471" i="63" s="1"/>
  <c r="J471" i="63" s="1"/>
  <c r="D266" i="61"/>
  <c r="D390" i="63" s="1"/>
  <c r="D265" i="61"/>
  <c r="D264" i="61"/>
  <c r="D263" i="61"/>
  <c r="D262" i="61"/>
  <c r="D459" i="63" s="1"/>
  <c r="J459" i="63" s="1"/>
  <c r="D261" i="61"/>
  <c r="D436" i="63" s="1"/>
  <c r="J436" i="63" s="1"/>
  <c r="D260" i="61"/>
  <c r="D438" i="63" s="1"/>
  <c r="J438" i="63" s="1"/>
  <c r="D259" i="61"/>
  <c r="D462" i="63" s="1"/>
  <c r="D258" i="61"/>
  <c r="D257" i="61"/>
  <c r="D256" i="61"/>
  <c r="D403" i="63" s="1"/>
  <c r="D255" i="61"/>
  <c r="D254" i="61"/>
  <c r="D253" i="61"/>
  <c r="D252" i="61"/>
  <c r="D472" i="63" s="1"/>
  <c r="J472" i="63" s="1"/>
  <c r="D251" i="61"/>
  <c r="D250" i="61"/>
  <c r="D249" i="61"/>
  <c r="D412" i="63" s="1"/>
  <c r="C349" i="64" s="1"/>
  <c r="D248" i="61"/>
  <c r="D464" i="63" s="1"/>
  <c r="D247" i="61"/>
  <c r="D246" i="61"/>
  <c r="D460" i="63" s="1"/>
  <c r="D245" i="61"/>
  <c r="D244" i="61"/>
  <c r="D243" i="63" s="1"/>
  <c r="D243" i="61"/>
  <c r="D266" i="63" s="1"/>
  <c r="D242" i="61"/>
  <c r="D241" i="61"/>
  <c r="D417" i="63" s="1"/>
  <c r="D240" i="61"/>
  <c r="D228" i="63" s="1"/>
  <c r="D239" i="61"/>
  <c r="D238" i="61"/>
  <c r="D237" i="61"/>
  <c r="D236" i="61"/>
  <c r="D96" i="88" s="1"/>
  <c r="D235" i="61"/>
  <c r="D447" i="63" s="1"/>
  <c r="J447" i="63" s="1"/>
  <c r="D234" i="61"/>
  <c r="D233" i="61"/>
  <c r="D232" i="61"/>
  <c r="D231" i="61"/>
  <c r="D230" i="61"/>
  <c r="D379" i="63" s="1"/>
  <c r="J379" i="63" s="1"/>
  <c r="D229" i="61"/>
  <c r="D228" i="61"/>
  <c r="D227" i="61"/>
  <c r="D226" i="61"/>
  <c r="D430" i="63" s="1"/>
  <c r="J430" i="63" s="1"/>
  <c r="D225" i="61"/>
  <c r="D420" i="63" s="1"/>
  <c r="C351" i="64" s="1"/>
  <c r="D224" i="61"/>
  <c r="D223" i="61"/>
  <c r="D255" i="63" s="1"/>
  <c r="J255" i="63" s="1"/>
  <c r="D222" i="61"/>
  <c r="D236" i="63" s="1"/>
  <c r="D221" i="61"/>
  <c r="D397" i="63" s="1"/>
  <c r="D220" i="61"/>
  <c r="D219" i="61"/>
  <c r="D218" i="61"/>
  <c r="D450" i="63" s="1"/>
  <c r="J450" i="63" s="1"/>
  <c r="D217" i="61"/>
  <c r="D216" i="61"/>
  <c r="D215" i="61"/>
  <c r="D463" i="63" s="1"/>
  <c r="J463" i="63" s="1"/>
  <c r="D214" i="61"/>
  <c r="D213" i="61"/>
  <c r="D465" i="63" s="1"/>
  <c r="J465" i="63" s="1"/>
  <c r="D212" i="61"/>
  <c r="D211" i="61"/>
  <c r="D210" i="61"/>
  <c r="D209" i="61"/>
  <c r="D208" i="61"/>
  <c r="D89" i="88" s="1"/>
  <c r="D207" i="61"/>
  <c r="D474" i="63" s="1"/>
  <c r="J474" i="63" s="1"/>
  <c r="D206" i="61"/>
  <c r="D205" i="61"/>
  <c r="D204" i="61"/>
  <c r="D203" i="61"/>
  <c r="D202" i="61"/>
  <c r="D201" i="61"/>
  <c r="D456" i="63" s="1"/>
  <c r="J456" i="63" s="1"/>
  <c r="D200" i="61"/>
  <c r="D199" i="61"/>
  <c r="D198" i="61"/>
  <c r="D197" i="61"/>
  <c r="D196" i="61"/>
  <c r="D195" i="61"/>
  <c r="D194" i="61"/>
  <c r="D193" i="61"/>
  <c r="D192" i="61"/>
  <c r="D191" i="61"/>
  <c r="D190" i="61"/>
  <c r="D189" i="61"/>
  <c r="D188" i="61"/>
  <c r="D187" i="61"/>
  <c r="D427" i="63" s="1"/>
  <c r="D186" i="61"/>
  <c r="D185" i="61"/>
  <c r="D184" i="61"/>
  <c r="D246" i="63" s="1"/>
  <c r="J246" i="63" s="1"/>
  <c r="D183" i="61"/>
  <c r="D182" i="61"/>
  <c r="D181" i="61"/>
  <c r="D180" i="61"/>
  <c r="D179" i="61"/>
  <c r="D178" i="61"/>
  <c r="D177" i="61"/>
  <c r="D176" i="61"/>
  <c r="D175" i="61"/>
  <c r="D174" i="61"/>
  <c r="D173" i="61"/>
  <c r="D172" i="61"/>
  <c r="D171" i="61"/>
  <c r="D170" i="61"/>
  <c r="D169" i="61"/>
  <c r="D168" i="61"/>
  <c r="D167" i="61"/>
  <c r="D166" i="61"/>
  <c r="D165" i="61"/>
  <c r="D164" i="61"/>
  <c r="D163" i="61"/>
  <c r="D162" i="61"/>
  <c r="D161" i="61"/>
  <c r="D160" i="61"/>
  <c r="D159" i="61"/>
  <c r="D158" i="61"/>
  <c r="D157" i="61"/>
  <c r="D156" i="61"/>
  <c r="D155" i="61"/>
  <c r="D154" i="61"/>
  <c r="D153" i="61"/>
  <c r="D444" i="63" s="1"/>
  <c r="D152" i="61"/>
  <c r="D151" i="61"/>
  <c r="D150" i="61"/>
  <c r="D149" i="61"/>
  <c r="D92" i="88" s="1"/>
  <c r="D148" i="61"/>
  <c r="D147" i="61"/>
  <c r="D146" i="61"/>
  <c r="D145" i="61"/>
  <c r="D144" i="61"/>
  <c r="D143" i="61"/>
  <c r="D142" i="61"/>
  <c r="D70" i="88" s="1"/>
  <c r="D141" i="61"/>
  <c r="D140" i="61"/>
  <c r="D238" i="63" s="1"/>
  <c r="D139" i="61"/>
  <c r="D138" i="61"/>
  <c r="D473" i="63" s="1"/>
  <c r="J473" i="63" s="1"/>
  <c r="D137" i="61"/>
  <c r="D136" i="61"/>
  <c r="D135" i="61"/>
  <c r="D134" i="61"/>
  <c r="D133" i="61"/>
  <c r="D132" i="61"/>
  <c r="D131" i="61"/>
  <c r="D130" i="61"/>
  <c r="D129" i="61"/>
  <c r="D128" i="61"/>
  <c r="D262" i="63" s="1"/>
  <c r="D127" i="61"/>
  <c r="D126" i="61"/>
  <c r="D125" i="61"/>
  <c r="D124" i="61"/>
  <c r="D123" i="61"/>
  <c r="D122" i="61"/>
  <c r="D121" i="61"/>
  <c r="D120" i="61"/>
  <c r="D410" i="63" s="1"/>
  <c r="D119" i="61"/>
  <c r="D118" i="61"/>
  <c r="D117" i="61"/>
  <c r="D116" i="61"/>
  <c r="D442" i="63" s="1"/>
  <c r="J442" i="63" s="1"/>
  <c r="D115" i="61"/>
  <c r="D114" i="61"/>
  <c r="D113" i="61"/>
  <c r="D112" i="61"/>
  <c r="D111" i="61"/>
  <c r="D110" i="61"/>
  <c r="D461" i="63" s="1"/>
  <c r="J461" i="63" s="1"/>
  <c r="D109" i="61"/>
  <c r="D108" i="61"/>
  <c r="D114" i="88" s="1"/>
  <c r="D107" i="61"/>
  <c r="D106" i="61"/>
  <c r="D105" i="61"/>
  <c r="D104" i="61"/>
  <c r="D103" i="61"/>
  <c r="D102" i="61"/>
  <c r="D101" i="61"/>
  <c r="D100" i="61"/>
  <c r="D93" i="88" s="1"/>
  <c r="D99" i="61"/>
  <c r="D98" i="61"/>
  <c r="D82" i="88" s="1"/>
  <c r="D97" i="61"/>
  <c r="D96" i="61"/>
  <c r="D95" i="61"/>
  <c r="D407" i="63" s="1"/>
  <c r="J407" i="63" s="1"/>
  <c r="D94" i="61"/>
  <c r="D93" i="61"/>
  <c r="D92" i="61"/>
  <c r="D91" i="61"/>
  <c r="D90" i="61"/>
  <c r="D89" i="61"/>
  <c r="D88" i="61"/>
  <c r="D87" i="61"/>
  <c r="D86" i="61"/>
  <c r="D85" i="61"/>
  <c r="D84" i="61"/>
  <c r="D83" i="61"/>
  <c r="D82" i="61"/>
  <c r="D81" i="61"/>
  <c r="D80" i="61"/>
  <c r="D466" i="63" s="1"/>
  <c r="J466" i="63" s="1"/>
  <c r="D79" i="61"/>
  <c r="D78" i="61"/>
  <c r="D77" i="61"/>
  <c r="D76" i="61"/>
  <c r="D75" i="61"/>
  <c r="D74" i="61"/>
  <c r="D73" i="61"/>
  <c r="D72" i="61"/>
  <c r="D71" i="61"/>
  <c r="D70" i="61"/>
  <c r="D405" i="63" s="1"/>
  <c r="D69" i="61"/>
  <c r="D68" i="61"/>
  <c r="D67" i="61"/>
  <c r="D66" i="61"/>
  <c r="D65" i="61"/>
  <c r="D64" i="61"/>
  <c r="D63" i="61"/>
  <c r="D62" i="61"/>
  <c r="D61" i="61"/>
  <c r="D60" i="61"/>
  <c r="D59" i="61"/>
  <c r="D58" i="61"/>
  <c r="D57" i="61"/>
  <c r="D56" i="61"/>
  <c r="D55" i="61"/>
  <c r="D54" i="61"/>
  <c r="D53" i="61"/>
  <c r="D250" i="63" s="1"/>
  <c r="J250" i="63" s="1"/>
  <c r="D52" i="61"/>
  <c r="D51" i="61"/>
  <c r="D50" i="61"/>
  <c r="D49" i="61"/>
  <c r="D48" i="61"/>
  <c r="D47" i="61"/>
  <c r="D46" i="61"/>
  <c r="D45" i="61"/>
  <c r="D44" i="61"/>
  <c r="D43" i="61"/>
  <c r="D42" i="61"/>
  <c r="D41" i="61"/>
  <c r="D40" i="61"/>
  <c r="D39" i="61"/>
  <c r="D38" i="61"/>
  <c r="D37" i="61"/>
  <c r="D36" i="61"/>
  <c r="D35" i="61"/>
  <c r="D34" i="61"/>
  <c r="D33" i="61"/>
  <c r="D32" i="61"/>
  <c r="D31" i="61"/>
  <c r="D30" i="61"/>
  <c r="D29" i="61"/>
  <c r="D28" i="61"/>
  <c r="D27" i="61"/>
  <c r="D431" i="63" s="1"/>
  <c r="J431" i="63" s="1"/>
  <c r="D26" i="61"/>
  <c r="D25" i="61"/>
  <c r="D24" i="61"/>
  <c r="D23" i="61"/>
  <c r="D247" i="63" s="1"/>
  <c r="J247" i="63" s="1"/>
  <c r="D22" i="61"/>
  <c r="D21" i="61"/>
  <c r="D20" i="61"/>
  <c r="D19" i="61"/>
  <c r="D18" i="61"/>
  <c r="D17" i="61"/>
  <c r="D16" i="61"/>
  <c r="D15" i="61"/>
  <c r="D457" i="63" s="1"/>
  <c r="J457" i="63" s="1"/>
  <c r="D14" i="61"/>
  <c r="D13" i="61"/>
  <c r="D12" i="61"/>
  <c r="D11" i="61"/>
  <c r="D10" i="61"/>
  <c r="D415" i="63" s="1"/>
  <c r="C369" i="64" s="1"/>
  <c r="D9" i="61"/>
  <c r="D8" i="61"/>
  <c r="D94" i="88" s="1"/>
  <c r="A397" i="61"/>
  <c r="AI64" i="80" l="1"/>
  <c r="J226" i="63"/>
  <c r="C375" i="64"/>
  <c r="J265" i="63"/>
  <c r="E16" i="88" s="1"/>
  <c r="C385" i="64"/>
  <c r="J365" i="63"/>
  <c r="C389" i="64"/>
  <c r="J380" i="63"/>
  <c r="C384" i="64"/>
  <c r="J224" i="63"/>
  <c r="C376" i="64"/>
  <c r="J334" i="63"/>
  <c r="E86" i="88" s="1"/>
  <c r="C390" i="64"/>
  <c r="J362" i="63"/>
  <c r="C388" i="64"/>
  <c r="AH64" i="80"/>
  <c r="J458" i="63"/>
  <c r="J434" i="63"/>
  <c r="J415" i="63"/>
  <c r="J259" i="63"/>
  <c r="E10" i="88" s="1"/>
  <c r="C340" i="64"/>
  <c r="J427" i="63"/>
  <c r="C339" i="64"/>
  <c r="J249" i="63"/>
  <c r="C356" i="64"/>
  <c r="J460" i="63"/>
  <c r="C347" i="64"/>
  <c r="J258" i="63"/>
  <c r="C355" i="64"/>
  <c r="J410" i="63"/>
  <c r="C326" i="64"/>
  <c r="J390" i="63"/>
  <c r="C334" i="64"/>
  <c r="J462" i="63"/>
  <c r="C325" i="64"/>
  <c r="J376" i="63"/>
  <c r="C332" i="64"/>
  <c r="J403" i="63"/>
  <c r="C333" i="64"/>
  <c r="J444" i="63"/>
  <c r="C318" i="64"/>
  <c r="J233" i="63"/>
  <c r="C307" i="64"/>
  <c r="J449" i="63"/>
  <c r="C317" i="64"/>
  <c r="J235" i="63"/>
  <c r="C315" i="64"/>
  <c r="J285" i="63"/>
  <c r="E37" i="88" s="1"/>
  <c r="C305" i="64"/>
  <c r="J266" i="63"/>
  <c r="E19" i="88" s="1"/>
  <c r="C303" i="64"/>
  <c r="J464" i="63"/>
  <c r="C304" i="64"/>
  <c r="J432" i="63"/>
  <c r="C294" i="64"/>
  <c r="J251" i="63"/>
  <c r="C283" i="64"/>
  <c r="J416" i="63"/>
  <c r="C279" i="64"/>
  <c r="J262" i="63"/>
  <c r="E14" i="88" s="1"/>
  <c r="C293" i="64"/>
  <c r="J244" i="63"/>
  <c r="C282" i="64"/>
  <c r="J402" i="63"/>
  <c r="C280" i="64"/>
  <c r="J252" i="63"/>
  <c r="C281" i="64"/>
  <c r="J261" i="63"/>
  <c r="E11" i="88" s="1"/>
  <c r="C285" i="64"/>
  <c r="J368" i="63"/>
  <c r="C286" i="64"/>
  <c r="J400" i="63"/>
  <c r="C277" i="64"/>
  <c r="J386" i="63"/>
  <c r="C276" i="64"/>
  <c r="AF4" i="82"/>
  <c r="I60" i="80"/>
  <c r="J60" i="80" s="1"/>
  <c r="K60" i="80" s="1"/>
  <c r="L60" i="80" s="1"/>
  <c r="M60" i="80" s="1"/>
  <c r="N60" i="80" s="1"/>
  <c r="O60" i="80" s="1"/>
  <c r="P60" i="80" s="1"/>
  <c r="Q60" i="80" s="1"/>
  <c r="R60" i="80" s="1"/>
  <c r="S60" i="80" s="1"/>
  <c r="T60" i="80" s="1"/>
  <c r="U60" i="80" s="1"/>
  <c r="V60" i="80" s="1"/>
  <c r="W60" i="80" s="1"/>
  <c r="X60" i="80" s="1"/>
  <c r="Y60" i="80" s="1"/>
  <c r="Z60" i="80" s="1"/>
  <c r="AA60" i="80" s="1"/>
  <c r="AB60" i="80" s="1"/>
  <c r="AC60" i="80" s="1"/>
  <c r="AD60" i="80" s="1"/>
  <c r="AE60" i="80" s="1"/>
  <c r="AF60" i="80" s="1"/>
  <c r="AG60" i="80" s="1"/>
  <c r="AH60" i="80" s="1"/>
  <c r="AI60" i="80" s="1"/>
  <c r="AJ60" i="80" s="1"/>
  <c r="AK60" i="80" s="1"/>
  <c r="AL60" i="80" s="1"/>
  <c r="AM60" i="80" s="1"/>
  <c r="J420" i="63"/>
  <c r="J417" i="63"/>
  <c r="C243" i="64"/>
  <c r="J412" i="63"/>
  <c r="J374" i="63"/>
  <c r="C234" i="64"/>
  <c r="J382" i="63"/>
  <c r="J369" i="63"/>
  <c r="C236" i="64"/>
  <c r="J237" i="63"/>
  <c r="C248" i="64"/>
  <c r="J388" i="63"/>
  <c r="C230" i="64"/>
  <c r="J378" i="63"/>
  <c r="C235" i="64"/>
  <c r="J238" i="63"/>
  <c r="C253" i="64"/>
  <c r="J243" i="63"/>
  <c r="C246" i="64"/>
  <c r="J234" i="63"/>
  <c r="C249" i="64"/>
  <c r="J392" i="63"/>
  <c r="C231" i="64"/>
  <c r="J397" i="63"/>
  <c r="C241" i="64"/>
  <c r="J405" i="63"/>
  <c r="C257" i="64"/>
  <c r="J236" i="63"/>
  <c r="C247" i="64"/>
  <c r="J364" i="63"/>
  <c r="J393" i="63"/>
  <c r="C261" i="64"/>
  <c r="J389" i="63"/>
  <c r="C240" i="64"/>
  <c r="J401" i="63"/>
  <c r="C260" i="64"/>
  <c r="J385" i="63"/>
  <c r="C232" i="64"/>
  <c r="J394" i="63"/>
  <c r="C262" i="64"/>
  <c r="J239" i="63"/>
  <c r="C227" i="64"/>
  <c r="J264" i="63"/>
  <c r="E17" i="88" s="1"/>
  <c r="C218" i="64"/>
  <c r="J363" i="63"/>
  <c r="C217" i="64"/>
  <c r="J371" i="63"/>
  <c r="C216" i="64"/>
  <c r="D396" i="50"/>
  <c r="D375" i="63"/>
  <c r="J231" i="63"/>
  <c r="C194" i="64"/>
  <c r="J240" i="63"/>
  <c r="C193" i="64"/>
  <c r="D112" i="88"/>
  <c r="D359" i="63"/>
  <c r="D111" i="88"/>
  <c r="D358" i="63"/>
  <c r="D113" i="88"/>
  <c r="D357" i="63"/>
  <c r="E12" i="88"/>
  <c r="D349" i="63"/>
  <c r="D103" i="88"/>
  <c r="D345" i="63"/>
  <c r="J345" i="63" s="1"/>
  <c r="E102" i="88" s="1"/>
  <c r="D102" i="88"/>
  <c r="D353" i="63"/>
  <c r="D106" i="88"/>
  <c r="D395" i="50"/>
  <c r="D110" i="88"/>
  <c r="D355" i="63"/>
  <c r="D108" i="88"/>
  <c r="D354" i="63"/>
  <c r="D107" i="88"/>
  <c r="D343" i="63"/>
  <c r="D101" i="88"/>
  <c r="D352" i="63"/>
  <c r="J352" i="63" s="1"/>
  <c r="E92" i="88" s="1"/>
  <c r="D348" i="63"/>
  <c r="D344" i="63"/>
  <c r="D341" i="63"/>
  <c r="D340" i="63"/>
  <c r="D338" i="63"/>
  <c r="C387" i="64" s="1"/>
  <c r="D336" i="63"/>
  <c r="D324" i="63"/>
  <c r="D76" i="88"/>
  <c r="D321" i="63"/>
  <c r="D73" i="88"/>
  <c r="D330" i="63"/>
  <c r="D325" i="63"/>
  <c r="D77" i="88"/>
  <c r="D332" i="63"/>
  <c r="D326" i="63"/>
  <c r="D78" i="88"/>
  <c r="D327" i="63"/>
  <c r="D79" i="88"/>
  <c r="D333" i="63"/>
  <c r="D328" i="63"/>
  <c r="D80" i="88"/>
  <c r="D331" i="63"/>
  <c r="J272" i="63"/>
  <c r="E23" i="88" s="1"/>
  <c r="C191" i="64"/>
  <c r="J229" i="63"/>
  <c r="C187" i="64"/>
  <c r="J248" i="63"/>
  <c r="C188" i="64"/>
  <c r="J253" i="63"/>
  <c r="C184" i="64"/>
  <c r="J230" i="63"/>
  <c r="C189" i="64"/>
  <c r="D319" i="63"/>
  <c r="D318" i="63"/>
  <c r="D314" i="63"/>
  <c r="D66" i="88"/>
  <c r="D312" i="63"/>
  <c r="D64" i="88"/>
  <c r="D309" i="63"/>
  <c r="D61" i="88"/>
  <c r="D307" i="63"/>
  <c r="D59" i="88"/>
  <c r="D299" i="63"/>
  <c r="D53" i="88"/>
  <c r="D302" i="63"/>
  <c r="D55" i="88"/>
  <c r="D303" i="63"/>
  <c r="J303" i="63" s="1"/>
  <c r="E56" i="88" s="1"/>
  <c r="D56" i="88"/>
  <c r="D301" i="63"/>
  <c r="D54" i="88"/>
  <c r="D48" i="88"/>
  <c r="D305" i="63"/>
  <c r="D44" i="88"/>
  <c r="D300" i="63"/>
  <c r="D52" i="88"/>
  <c r="D297" i="63"/>
  <c r="D50" i="88"/>
  <c r="D298" i="63"/>
  <c r="D46" i="88"/>
  <c r="D295" i="63"/>
  <c r="D43" i="88"/>
  <c r="D294" i="63"/>
  <c r="D49" i="88"/>
  <c r="D292" i="63"/>
  <c r="D41" i="88"/>
  <c r="D291" i="63"/>
  <c r="C373" i="64" s="1"/>
  <c r="D45" i="88"/>
  <c r="D293" i="63"/>
  <c r="D40" i="88"/>
  <c r="D289" i="63"/>
  <c r="D35" i="88"/>
  <c r="D284" i="63"/>
  <c r="D36" i="88"/>
  <c r="D283" i="63"/>
  <c r="D32" i="88"/>
  <c r="D277" i="63"/>
  <c r="D25" i="88"/>
  <c r="D274" i="63"/>
  <c r="D34" i="88"/>
  <c r="D282" i="63"/>
  <c r="D27" i="88"/>
  <c r="D278" i="63"/>
  <c r="D28" i="88"/>
  <c r="D276" i="63"/>
  <c r="D33" i="88"/>
  <c r="D281" i="63"/>
  <c r="J281" i="63" s="1"/>
  <c r="E33" i="88" s="1"/>
  <c r="D26" i="88"/>
  <c r="D273" i="63"/>
  <c r="D24" i="88"/>
  <c r="D271" i="63"/>
  <c r="D22" i="88"/>
  <c r="D270" i="63"/>
  <c r="C372" i="64" s="1"/>
  <c r="D20" i="88"/>
  <c r="D267" i="63"/>
  <c r="J232" i="63"/>
  <c r="C175" i="64"/>
  <c r="J228" i="63"/>
  <c r="C172" i="64"/>
  <c r="J225" i="63"/>
  <c r="C171" i="64"/>
  <c r="J227" i="63"/>
  <c r="C162" i="64"/>
  <c r="D10" i="74"/>
  <c r="C7" i="74"/>
  <c r="C11" i="74"/>
  <c r="C10" i="74"/>
  <c r="C9" i="74"/>
  <c r="C8" i="74"/>
  <c r="AN60" i="80" l="1"/>
  <c r="J353" i="63"/>
  <c r="E106" i="88" s="1"/>
  <c r="BE5" i="88" s="1"/>
  <c r="C391" i="64"/>
  <c r="J305" i="63"/>
  <c r="E48" i="88" s="1"/>
  <c r="C386" i="64"/>
  <c r="J276" i="63"/>
  <c r="E28" i="88" s="1"/>
  <c r="C374" i="64"/>
  <c r="J355" i="63"/>
  <c r="E108" i="88" s="1"/>
  <c r="C381" i="64"/>
  <c r="J270" i="63"/>
  <c r="E22" i="88" s="1"/>
  <c r="J291" i="63"/>
  <c r="E41" i="88" s="1"/>
  <c r="J273" i="63"/>
  <c r="E26" i="88" s="1"/>
  <c r="C357" i="64"/>
  <c r="J282" i="63"/>
  <c r="E34" i="88" s="1"/>
  <c r="C341" i="64"/>
  <c r="J344" i="63"/>
  <c r="E96" i="88" s="1"/>
  <c r="C350" i="64"/>
  <c r="J295" i="63"/>
  <c r="E46" i="88" s="1"/>
  <c r="C342" i="64"/>
  <c r="J314" i="63"/>
  <c r="E66" i="88" s="1"/>
  <c r="C352" i="64"/>
  <c r="AG64" i="80"/>
  <c r="J359" i="63"/>
  <c r="C335" i="64"/>
  <c r="J349" i="63"/>
  <c r="E103" i="88" s="1"/>
  <c r="C297" i="64"/>
  <c r="J336" i="63"/>
  <c r="E94" i="88" s="1"/>
  <c r="C298" i="64"/>
  <c r="J358" i="63"/>
  <c r="C296" i="64"/>
  <c r="J293" i="63"/>
  <c r="E45" i="88" s="1"/>
  <c r="C300" i="64"/>
  <c r="J318" i="63"/>
  <c r="E70" i="88" s="1"/>
  <c r="C292" i="64"/>
  <c r="J321" i="63"/>
  <c r="E73" i="88" s="1"/>
  <c r="C288" i="64"/>
  <c r="J267" i="63"/>
  <c r="E20" i="88" s="1"/>
  <c r="C284" i="64"/>
  <c r="J274" i="63"/>
  <c r="E25" i="88" s="1"/>
  <c r="C289" i="64"/>
  <c r="J289" i="63"/>
  <c r="E40" i="88" s="1"/>
  <c r="C291" i="64"/>
  <c r="J300" i="63"/>
  <c r="E44" i="88" s="1"/>
  <c r="C290" i="64"/>
  <c r="J324" i="63"/>
  <c r="E76" i="88" s="1"/>
  <c r="C270" i="64"/>
  <c r="AF64" i="80"/>
  <c r="J331" i="63"/>
  <c r="E83" i="88" s="1"/>
  <c r="C264" i="64"/>
  <c r="J357" i="63"/>
  <c r="C263" i="64"/>
  <c r="AE64" i="80"/>
  <c r="J343" i="63"/>
  <c r="E101" i="88" s="1"/>
  <c r="C245" i="64"/>
  <c r="J328" i="63"/>
  <c r="E80" i="88" s="1"/>
  <c r="C233" i="64"/>
  <c r="J325" i="63"/>
  <c r="E77" i="88" s="1"/>
  <c r="C251" i="64"/>
  <c r="J348" i="63"/>
  <c r="E93" i="88" s="1"/>
  <c r="C258" i="64"/>
  <c r="J284" i="63"/>
  <c r="E35" i="88" s="1"/>
  <c r="C250" i="64"/>
  <c r="J283" i="63"/>
  <c r="E36" i="88" s="1"/>
  <c r="C229" i="64"/>
  <c r="J330" i="63"/>
  <c r="E82" i="88" s="1"/>
  <c r="C224" i="64"/>
  <c r="J294" i="63"/>
  <c r="E43" i="88" s="1"/>
  <c r="C223" i="64"/>
  <c r="J312" i="63"/>
  <c r="C221" i="64"/>
  <c r="J299" i="63"/>
  <c r="E53" i="88" s="1"/>
  <c r="C220" i="64"/>
  <c r="J326" i="63"/>
  <c r="E78" i="88" s="1"/>
  <c r="C222" i="64"/>
  <c r="J302" i="63"/>
  <c r="E55" i="88" s="1"/>
  <c r="C215" i="64"/>
  <c r="J375" i="63"/>
  <c r="C212" i="64"/>
  <c r="J340" i="63"/>
  <c r="E88" i="88" s="1"/>
  <c r="C211" i="64"/>
  <c r="J354" i="63"/>
  <c r="E107" i="88" s="1"/>
  <c r="C210" i="64"/>
  <c r="J327" i="63"/>
  <c r="E79" i="88" s="1"/>
  <c r="C209" i="64"/>
  <c r="J333" i="63"/>
  <c r="E85" i="88" s="1"/>
  <c r="C199" i="64"/>
  <c r="J341" i="63"/>
  <c r="E95" i="88" s="1"/>
  <c r="C200" i="64"/>
  <c r="J278" i="63"/>
  <c r="E27" i="88" s="1"/>
  <c r="C201" i="64"/>
  <c r="J298" i="63"/>
  <c r="E50" i="88" s="1"/>
  <c r="C197" i="64"/>
  <c r="J307" i="63"/>
  <c r="E59" i="88" s="1"/>
  <c r="C196" i="64"/>
  <c r="J319" i="63"/>
  <c r="E71" i="88" s="1"/>
  <c r="C195" i="64"/>
  <c r="J309" i="63"/>
  <c r="E61" i="88" s="1"/>
  <c r="C198" i="64"/>
  <c r="AA64" i="80"/>
  <c r="Y64" i="80"/>
  <c r="E64" i="88"/>
  <c r="Z64" i="80"/>
  <c r="J338" i="63"/>
  <c r="E89" i="88" s="1"/>
  <c r="J332" i="63"/>
  <c r="E84" i="88" s="1"/>
  <c r="C192" i="64"/>
  <c r="J292" i="63"/>
  <c r="E49" i="88" s="1"/>
  <c r="C183" i="64"/>
  <c r="J271" i="63"/>
  <c r="E24" i="88" s="1"/>
  <c r="C180" i="64"/>
  <c r="J301" i="63"/>
  <c r="E54" i="88" s="1"/>
  <c r="C181" i="64"/>
  <c r="J297" i="63"/>
  <c r="E52" i="88" s="1"/>
  <c r="C182" i="64"/>
  <c r="J277" i="63"/>
  <c r="E32" i="88" s="1"/>
  <c r="C179" i="64"/>
  <c r="E10" i="74"/>
  <c r="C12" i="74"/>
  <c r="H350" i="74"/>
  <c r="H349" i="74"/>
  <c r="H348" i="74"/>
  <c r="H277" i="74"/>
  <c r="H276" i="74"/>
  <c r="H275" i="74"/>
  <c r="H274" i="74"/>
  <c r="H273" i="74"/>
  <c r="H272" i="74"/>
  <c r="H271" i="74"/>
  <c r="H270" i="74"/>
  <c r="H269" i="74"/>
  <c r="H268" i="74"/>
  <c r="H267" i="74"/>
  <c r="H266" i="74"/>
  <c r="H265" i="74"/>
  <c r="H264" i="74"/>
  <c r="H263" i="74"/>
  <c r="H262" i="74"/>
  <c r="H261" i="74"/>
  <c r="H260" i="74"/>
  <c r="H259" i="74"/>
  <c r="H258" i="74"/>
  <c r="H257" i="74"/>
  <c r="H250" i="74"/>
  <c r="H249" i="74"/>
  <c r="H248" i="74"/>
  <c r="H247" i="74"/>
  <c r="H246" i="74"/>
  <c r="H245" i="74"/>
  <c r="H244" i="74"/>
  <c r="H243" i="74"/>
  <c r="H242" i="74"/>
  <c r="H241" i="74"/>
  <c r="H240" i="74"/>
  <c r="H239" i="74"/>
  <c r="H238" i="74"/>
  <c r="H237" i="74"/>
  <c r="H236" i="74"/>
  <c r="H235" i="74"/>
  <c r="H234" i="74"/>
  <c r="H233" i="74"/>
  <c r="H232" i="74"/>
  <c r="H231" i="74"/>
  <c r="H230" i="74"/>
  <c r="H229" i="74"/>
  <c r="H228" i="74"/>
  <c r="H227" i="74"/>
  <c r="H226" i="74"/>
  <c r="H225" i="74"/>
  <c r="H224" i="74"/>
  <c r="H223" i="74"/>
  <c r="H222" i="74"/>
  <c r="H221" i="74"/>
  <c r="H220" i="74"/>
  <c r="H219" i="74"/>
  <c r="H218" i="74"/>
  <c r="H217" i="74"/>
  <c r="H216" i="74"/>
  <c r="H215" i="74"/>
  <c r="H214" i="74"/>
  <c r="H213" i="74"/>
  <c r="H212" i="74"/>
  <c r="H211" i="74"/>
  <c r="H210" i="74"/>
  <c r="H209" i="74"/>
  <c r="H208" i="74"/>
  <c r="H207" i="74"/>
  <c r="H206" i="74"/>
  <c r="H205" i="74"/>
  <c r="H204" i="74"/>
  <c r="H203" i="74"/>
  <c r="H202" i="74"/>
  <c r="H201" i="74"/>
  <c r="H200" i="74"/>
  <c r="H199" i="74"/>
  <c r="H198" i="74"/>
  <c r="H197" i="74"/>
  <c r="H196" i="74"/>
  <c r="H195" i="74"/>
  <c r="H194" i="74"/>
  <c r="H193" i="74"/>
  <c r="H192" i="74"/>
  <c r="H191" i="74"/>
  <c r="H190" i="74"/>
  <c r="H189" i="74"/>
  <c r="H188" i="74"/>
  <c r="H187" i="74"/>
  <c r="H186" i="74"/>
  <c r="H185" i="74"/>
  <c r="H184" i="74"/>
  <c r="H183" i="74"/>
  <c r="H182" i="74"/>
  <c r="H181" i="74"/>
  <c r="H180" i="74"/>
  <c r="H179" i="74"/>
  <c r="H178" i="74"/>
  <c r="H177" i="74"/>
  <c r="H176" i="74"/>
  <c r="H175" i="74"/>
  <c r="H174" i="74"/>
  <c r="H173" i="74"/>
  <c r="H172" i="74"/>
  <c r="H171" i="74"/>
  <c r="H170" i="74"/>
  <c r="H169" i="74"/>
  <c r="H168" i="74"/>
  <c r="H167" i="74"/>
  <c r="H166" i="74"/>
  <c r="H165" i="74"/>
  <c r="H164" i="74"/>
  <c r="H163" i="74"/>
  <c r="H162" i="74"/>
  <c r="H161" i="74"/>
  <c r="H160" i="74"/>
  <c r="H159" i="74"/>
  <c r="H158" i="74"/>
  <c r="H157" i="74"/>
  <c r="H156" i="74"/>
  <c r="H155" i="74"/>
  <c r="H154" i="74"/>
  <c r="H153" i="74"/>
  <c r="H152" i="74"/>
  <c r="H151" i="74"/>
  <c r="H150" i="74"/>
  <c r="H149" i="74"/>
  <c r="H148" i="74"/>
  <c r="H147" i="74"/>
  <c r="H146" i="74"/>
  <c r="H145" i="74"/>
  <c r="H144" i="74"/>
  <c r="H143" i="74"/>
  <c r="H142" i="74"/>
  <c r="H141" i="74"/>
  <c r="H140" i="74"/>
  <c r="H139" i="74"/>
  <c r="H138" i="74"/>
  <c r="H137" i="74"/>
  <c r="H136" i="74"/>
  <c r="H135" i="74"/>
  <c r="H134" i="74"/>
  <c r="H133" i="74"/>
  <c r="H132" i="74"/>
  <c r="H131" i="74"/>
  <c r="H130" i="74"/>
  <c r="H129" i="74"/>
  <c r="H128" i="74"/>
  <c r="H127" i="74"/>
  <c r="H126" i="74"/>
  <c r="H125" i="74"/>
  <c r="H124" i="74"/>
  <c r="H123" i="74"/>
  <c r="H122" i="74"/>
  <c r="H121" i="74"/>
  <c r="H120" i="74"/>
  <c r="H119" i="74"/>
  <c r="H118" i="74"/>
  <c r="H117" i="74"/>
  <c r="H116" i="74"/>
  <c r="H115" i="74"/>
  <c r="H114" i="74"/>
  <c r="H113" i="74"/>
  <c r="H112" i="74"/>
  <c r="H111" i="74"/>
  <c r="H110" i="74"/>
  <c r="H109" i="74"/>
  <c r="H108" i="74"/>
  <c r="H107" i="74"/>
  <c r="H106" i="74"/>
  <c r="H105" i="74"/>
  <c r="H104" i="74"/>
  <c r="H103" i="74"/>
  <c r="H102" i="74"/>
  <c r="H101" i="74"/>
  <c r="H100" i="74"/>
  <c r="H99" i="74"/>
  <c r="H98" i="74"/>
  <c r="H97" i="74"/>
  <c r="H96" i="74"/>
  <c r="H95" i="74"/>
  <c r="H94" i="74"/>
  <c r="H93" i="74"/>
  <c r="H92" i="74"/>
  <c r="H91" i="74"/>
  <c r="H90" i="74"/>
  <c r="H89" i="74"/>
  <c r="H88" i="74"/>
  <c r="H87" i="74"/>
  <c r="H86" i="74"/>
  <c r="H85" i="74"/>
  <c r="H84" i="74"/>
  <c r="H83" i="74"/>
  <c r="H82" i="74"/>
  <c r="H81" i="74"/>
  <c r="H80" i="74"/>
  <c r="H79" i="74"/>
  <c r="H78" i="74"/>
  <c r="H77" i="74"/>
  <c r="H76" i="74"/>
  <c r="H75" i="74"/>
  <c r="H74" i="74"/>
  <c r="H73" i="74"/>
  <c r="H72" i="74"/>
  <c r="H71" i="74"/>
  <c r="H70" i="74"/>
  <c r="H69" i="74"/>
  <c r="H68" i="74"/>
  <c r="H67" i="74"/>
  <c r="H66" i="74"/>
  <c r="H65" i="74"/>
  <c r="H64" i="74"/>
  <c r="H63" i="74"/>
  <c r="H62" i="74"/>
  <c r="H61" i="74"/>
  <c r="H60" i="74"/>
  <c r="H59" i="74"/>
  <c r="H58" i="74"/>
  <c r="H57" i="74"/>
  <c r="H56" i="74"/>
  <c r="H55" i="74"/>
  <c r="H54" i="74"/>
  <c r="H53" i="74"/>
  <c r="H52" i="74"/>
  <c r="H51" i="74"/>
  <c r="H50" i="74"/>
  <c r="H49" i="74"/>
  <c r="H48" i="74"/>
  <c r="H47" i="74"/>
  <c r="H46" i="74"/>
  <c r="H45" i="74"/>
  <c r="H44" i="74"/>
  <c r="H43" i="74"/>
  <c r="H42" i="74"/>
  <c r="H41" i="74"/>
  <c r="H36" i="74"/>
  <c r="H35" i="74"/>
  <c r="H34" i="74"/>
  <c r="H33" i="74"/>
  <c r="H32" i="74"/>
  <c r="H31" i="74"/>
  <c r="H30" i="74"/>
  <c r="H29" i="74"/>
  <c r="H28" i="74"/>
  <c r="H27" i="74"/>
  <c r="H26" i="74"/>
  <c r="H25" i="74"/>
  <c r="H24" i="74"/>
  <c r="H23" i="74"/>
  <c r="H22" i="74"/>
  <c r="H21" i="74"/>
  <c r="H20" i="74"/>
  <c r="H19" i="74"/>
  <c r="H18" i="74"/>
  <c r="H17" i="74"/>
  <c r="B471" i="82"/>
  <c r="C471" i="82"/>
  <c r="B472" i="82"/>
  <c r="C472" i="82"/>
  <c r="B473" i="82"/>
  <c r="C473" i="82"/>
  <c r="B474" i="82"/>
  <c r="C474" i="82"/>
  <c r="B475" i="82"/>
  <c r="C475" i="82"/>
  <c r="B476" i="82"/>
  <c r="C476" i="82"/>
  <c r="B477" i="82"/>
  <c r="C477" i="82"/>
  <c r="B478" i="82"/>
  <c r="C478" i="82"/>
  <c r="B479" i="82"/>
  <c r="C479" i="82"/>
  <c r="B480" i="82"/>
  <c r="C480" i="82"/>
  <c r="B481" i="82"/>
  <c r="C481" i="82"/>
  <c r="B482" i="82"/>
  <c r="C482" i="82"/>
  <c r="B483" i="82"/>
  <c r="C483" i="82"/>
  <c r="B484" i="82"/>
  <c r="C484" i="82"/>
  <c r="B485" i="82"/>
  <c r="C485" i="82"/>
  <c r="B486" i="82"/>
  <c r="C486" i="82"/>
  <c r="B487" i="82"/>
  <c r="C487" i="82"/>
  <c r="B488" i="82"/>
  <c r="C488" i="82"/>
  <c r="B462" i="82"/>
  <c r="C462" i="82"/>
  <c r="B463" i="82"/>
  <c r="C463" i="82"/>
  <c r="B464" i="82"/>
  <c r="C464" i="82"/>
  <c r="B465" i="82"/>
  <c r="C465" i="82"/>
  <c r="B466" i="82"/>
  <c r="C466" i="82"/>
  <c r="B467" i="82"/>
  <c r="C467" i="82"/>
  <c r="B468" i="82"/>
  <c r="C468" i="82"/>
  <c r="B469" i="82"/>
  <c r="C469" i="82"/>
  <c r="B470" i="82"/>
  <c r="C470" i="82"/>
  <c r="B456" i="82"/>
  <c r="C456" i="82"/>
  <c r="B457" i="82"/>
  <c r="C457" i="82"/>
  <c r="B458" i="82"/>
  <c r="C458" i="82"/>
  <c r="B459" i="82"/>
  <c r="C459" i="82"/>
  <c r="B460" i="82"/>
  <c r="C460" i="82"/>
  <c r="B461" i="82"/>
  <c r="C461" i="82"/>
  <c r="B296" i="82"/>
  <c r="C296" i="82"/>
  <c r="B297" i="82"/>
  <c r="C297" i="82"/>
  <c r="B298" i="82"/>
  <c r="C298" i="82"/>
  <c r="B299" i="82"/>
  <c r="C299" i="82"/>
  <c r="B300" i="82"/>
  <c r="C300" i="82"/>
  <c r="B301" i="82"/>
  <c r="C301" i="82"/>
  <c r="B302" i="82"/>
  <c r="C302" i="82"/>
  <c r="B303" i="82"/>
  <c r="C303" i="82"/>
  <c r="B304" i="82"/>
  <c r="C304" i="82"/>
  <c r="B305" i="82"/>
  <c r="C305" i="82"/>
  <c r="B306" i="82"/>
  <c r="C306" i="82"/>
  <c r="B307" i="82"/>
  <c r="C307" i="82"/>
  <c r="B308" i="82"/>
  <c r="C308" i="82"/>
  <c r="B309" i="82"/>
  <c r="C309" i="82"/>
  <c r="B310" i="82"/>
  <c r="C310" i="82"/>
  <c r="B311" i="82"/>
  <c r="C311" i="82"/>
  <c r="B312" i="82"/>
  <c r="C312" i="82"/>
  <c r="B313" i="82"/>
  <c r="C313" i="82"/>
  <c r="B314" i="82"/>
  <c r="C314" i="82"/>
  <c r="B315" i="82"/>
  <c r="C315" i="82"/>
  <c r="B316" i="82"/>
  <c r="C316" i="82"/>
  <c r="B317" i="82"/>
  <c r="C317" i="82"/>
  <c r="B318" i="82"/>
  <c r="C318" i="82"/>
  <c r="B319" i="82"/>
  <c r="C319" i="82"/>
  <c r="B320" i="82"/>
  <c r="C320" i="82"/>
  <c r="B321" i="82"/>
  <c r="C321" i="82"/>
  <c r="B322" i="82"/>
  <c r="C322" i="82"/>
  <c r="B323" i="82"/>
  <c r="C323" i="82"/>
  <c r="B324" i="82"/>
  <c r="C324" i="82"/>
  <c r="B325" i="82"/>
  <c r="C325" i="82"/>
  <c r="B326" i="82"/>
  <c r="C326" i="82"/>
  <c r="B327" i="82"/>
  <c r="C327" i="82"/>
  <c r="B328" i="82"/>
  <c r="C328" i="82"/>
  <c r="B329" i="82"/>
  <c r="C329" i="82"/>
  <c r="B330" i="82"/>
  <c r="C330" i="82"/>
  <c r="B331" i="82"/>
  <c r="C331" i="82"/>
  <c r="B332" i="82"/>
  <c r="C332" i="82"/>
  <c r="B333" i="82"/>
  <c r="C333" i="82"/>
  <c r="B334" i="82"/>
  <c r="C334" i="82"/>
  <c r="B335" i="82"/>
  <c r="C335" i="82"/>
  <c r="B336" i="82"/>
  <c r="C336" i="82"/>
  <c r="B337" i="82"/>
  <c r="C337" i="82"/>
  <c r="B338" i="82"/>
  <c r="C338" i="82"/>
  <c r="B339" i="82"/>
  <c r="C339" i="82"/>
  <c r="B340" i="82"/>
  <c r="C340" i="82"/>
  <c r="B341" i="82"/>
  <c r="C341" i="82"/>
  <c r="B342" i="82"/>
  <c r="C342" i="82"/>
  <c r="B343" i="82"/>
  <c r="C343" i="82"/>
  <c r="B344" i="82"/>
  <c r="C344" i="82"/>
  <c r="B345" i="82"/>
  <c r="C345" i="82"/>
  <c r="B346" i="82"/>
  <c r="C346" i="82"/>
  <c r="B347" i="82"/>
  <c r="C347" i="82"/>
  <c r="B348" i="82"/>
  <c r="C348" i="82"/>
  <c r="B349" i="82"/>
  <c r="C349" i="82"/>
  <c r="B350" i="82"/>
  <c r="C350" i="82"/>
  <c r="C351" i="82"/>
  <c r="B352" i="82"/>
  <c r="C352" i="82"/>
  <c r="B353" i="82"/>
  <c r="C353" i="82"/>
  <c r="B354" i="82"/>
  <c r="C354" i="82"/>
  <c r="B355" i="82"/>
  <c r="C355" i="82"/>
  <c r="B356" i="82"/>
  <c r="C356" i="82"/>
  <c r="B357" i="82"/>
  <c r="C357" i="82"/>
  <c r="B358" i="82"/>
  <c r="C358" i="82"/>
  <c r="B359" i="82"/>
  <c r="C359" i="82"/>
  <c r="B360" i="82"/>
  <c r="C360" i="82"/>
  <c r="B361" i="82"/>
  <c r="C361" i="82"/>
  <c r="B362" i="82"/>
  <c r="C362" i="82"/>
  <c r="B363" i="82"/>
  <c r="C363" i="82"/>
  <c r="B364" i="82"/>
  <c r="C364" i="82"/>
  <c r="B365" i="82"/>
  <c r="C365" i="82"/>
  <c r="B366" i="82"/>
  <c r="C366" i="82"/>
  <c r="B367" i="82"/>
  <c r="C367" i="82"/>
  <c r="B368" i="82"/>
  <c r="C368" i="82"/>
  <c r="B369" i="82"/>
  <c r="C369" i="82"/>
  <c r="B370" i="82"/>
  <c r="C370" i="82"/>
  <c r="B371" i="82"/>
  <c r="C371" i="82"/>
  <c r="B372" i="82"/>
  <c r="C372" i="82"/>
  <c r="B373" i="82"/>
  <c r="C373" i="82"/>
  <c r="B374" i="82"/>
  <c r="C374" i="82"/>
  <c r="B375" i="82"/>
  <c r="C375" i="82"/>
  <c r="B376" i="82"/>
  <c r="C376" i="82"/>
  <c r="B377" i="82"/>
  <c r="C377" i="82"/>
  <c r="B378" i="82"/>
  <c r="C378" i="82"/>
  <c r="B379" i="82"/>
  <c r="C379" i="82"/>
  <c r="B380" i="82"/>
  <c r="C380" i="82"/>
  <c r="B381" i="82"/>
  <c r="C381" i="82"/>
  <c r="B382" i="82"/>
  <c r="C382" i="82"/>
  <c r="B383" i="82"/>
  <c r="C383" i="82"/>
  <c r="B384" i="82"/>
  <c r="C384" i="82"/>
  <c r="B385" i="82"/>
  <c r="C385" i="82"/>
  <c r="B386" i="82"/>
  <c r="C386" i="82"/>
  <c r="B387" i="82"/>
  <c r="C387" i="82"/>
  <c r="B388" i="82"/>
  <c r="C388" i="82"/>
  <c r="B389" i="82"/>
  <c r="C389" i="82"/>
  <c r="B390" i="82"/>
  <c r="C390" i="82"/>
  <c r="B391" i="82"/>
  <c r="C391" i="82"/>
  <c r="B392" i="82"/>
  <c r="C392" i="82"/>
  <c r="B393" i="82"/>
  <c r="C393" i="82"/>
  <c r="B394" i="82"/>
  <c r="C394" i="82"/>
  <c r="B395" i="82"/>
  <c r="C395" i="82"/>
  <c r="B396" i="82"/>
  <c r="C396" i="82"/>
  <c r="B397" i="82"/>
  <c r="C397" i="82"/>
  <c r="B398" i="82"/>
  <c r="C398" i="82"/>
  <c r="B399" i="82"/>
  <c r="C399" i="82"/>
  <c r="B400" i="82"/>
  <c r="C400" i="82"/>
  <c r="B401" i="82"/>
  <c r="C401" i="82"/>
  <c r="B402" i="82"/>
  <c r="C402" i="82"/>
  <c r="B403" i="82"/>
  <c r="C403" i="82"/>
  <c r="B404" i="82"/>
  <c r="C404" i="82"/>
  <c r="B405" i="82"/>
  <c r="C405" i="82"/>
  <c r="B406" i="82"/>
  <c r="C406" i="82"/>
  <c r="B407" i="82"/>
  <c r="C407" i="82"/>
  <c r="B408" i="82"/>
  <c r="C408" i="82"/>
  <c r="B409" i="82"/>
  <c r="C409" i="82"/>
  <c r="B410" i="82"/>
  <c r="C410" i="82"/>
  <c r="B411" i="82"/>
  <c r="C411" i="82"/>
  <c r="B412" i="82"/>
  <c r="C412" i="82"/>
  <c r="B413" i="82"/>
  <c r="C413" i="82"/>
  <c r="B414" i="82"/>
  <c r="C414" i="82"/>
  <c r="B415" i="82"/>
  <c r="C415" i="82"/>
  <c r="B416" i="82"/>
  <c r="C416" i="82"/>
  <c r="B417" i="82"/>
  <c r="C417" i="82"/>
  <c r="B418" i="82"/>
  <c r="C418" i="82"/>
  <c r="B419" i="82"/>
  <c r="C419" i="82"/>
  <c r="B420" i="82"/>
  <c r="C420" i="82"/>
  <c r="B421" i="82"/>
  <c r="C421" i="82"/>
  <c r="B422" i="82"/>
  <c r="C422" i="82"/>
  <c r="B423" i="82"/>
  <c r="C423" i="82"/>
  <c r="B424" i="82"/>
  <c r="C424" i="82"/>
  <c r="B425" i="82"/>
  <c r="C425" i="82"/>
  <c r="B426" i="82"/>
  <c r="C426" i="82"/>
  <c r="B427" i="82"/>
  <c r="C427" i="82"/>
  <c r="B428" i="82"/>
  <c r="C428" i="82"/>
  <c r="B429" i="82"/>
  <c r="C429" i="82"/>
  <c r="B430" i="82"/>
  <c r="C430" i="82"/>
  <c r="B431" i="82"/>
  <c r="C431" i="82"/>
  <c r="B432" i="82"/>
  <c r="C432" i="82"/>
  <c r="B433" i="82"/>
  <c r="C433" i="82"/>
  <c r="B434" i="82"/>
  <c r="C434" i="82"/>
  <c r="B435" i="82"/>
  <c r="C435" i="82"/>
  <c r="B436" i="82"/>
  <c r="C436" i="82"/>
  <c r="B437" i="82"/>
  <c r="C437" i="82"/>
  <c r="B438" i="82"/>
  <c r="C438" i="82"/>
  <c r="B439" i="82"/>
  <c r="C439" i="82"/>
  <c r="B440" i="82"/>
  <c r="C440" i="82"/>
  <c r="B441" i="82"/>
  <c r="C441" i="82"/>
  <c r="B442" i="82"/>
  <c r="C442" i="82"/>
  <c r="B443" i="82"/>
  <c r="C443" i="82"/>
  <c r="B444" i="82"/>
  <c r="C444" i="82"/>
  <c r="B445" i="82"/>
  <c r="C445" i="82"/>
  <c r="B446" i="82"/>
  <c r="C446" i="82"/>
  <c r="B447" i="82"/>
  <c r="C447" i="82"/>
  <c r="B448" i="82"/>
  <c r="C448" i="82"/>
  <c r="B449" i="82"/>
  <c r="C449" i="82"/>
  <c r="B450" i="82"/>
  <c r="C450" i="82"/>
  <c r="B451" i="82"/>
  <c r="C451" i="82"/>
  <c r="B452" i="82"/>
  <c r="C452" i="82"/>
  <c r="B453" i="82"/>
  <c r="C453" i="82"/>
  <c r="B454" i="82"/>
  <c r="C454" i="82"/>
  <c r="B455" i="82"/>
  <c r="C455" i="82"/>
  <c r="B5" i="82"/>
  <c r="C5" i="82"/>
  <c r="B6" i="82"/>
  <c r="C6" i="82"/>
  <c r="B7" i="82"/>
  <c r="C7" i="82"/>
  <c r="B8" i="82"/>
  <c r="C8" i="82"/>
  <c r="B9" i="82"/>
  <c r="C9" i="82"/>
  <c r="B10" i="82"/>
  <c r="C10" i="82"/>
  <c r="B11" i="82"/>
  <c r="C11" i="82"/>
  <c r="B12" i="82"/>
  <c r="C12" i="82"/>
  <c r="B13" i="82"/>
  <c r="C13" i="82"/>
  <c r="B14" i="82"/>
  <c r="C14" i="82"/>
  <c r="B15" i="82"/>
  <c r="C15" i="82"/>
  <c r="B16" i="82"/>
  <c r="C16" i="82"/>
  <c r="B17" i="82"/>
  <c r="C17" i="82"/>
  <c r="B18" i="82"/>
  <c r="C18" i="82"/>
  <c r="B19" i="82"/>
  <c r="C19" i="82"/>
  <c r="B20" i="82"/>
  <c r="C20" i="82"/>
  <c r="B21" i="82"/>
  <c r="C21" i="82"/>
  <c r="B22" i="82"/>
  <c r="C22" i="82"/>
  <c r="B23" i="82"/>
  <c r="C23" i="82"/>
  <c r="B24" i="82"/>
  <c r="C24" i="82"/>
  <c r="B25" i="82"/>
  <c r="C25" i="82"/>
  <c r="B26" i="82"/>
  <c r="C26" i="82"/>
  <c r="B27" i="82"/>
  <c r="C27" i="82"/>
  <c r="B28" i="82"/>
  <c r="C28" i="82"/>
  <c r="B29" i="82"/>
  <c r="C29" i="82"/>
  <c r="B30" i="82"/>
  <c r="C30" i="82"/>
  <c r="B31" i="82"/>
  <c r="C31" i="82"/>
  <c r="B32" i="82"/>
  <c r="C32" i="82"/>
  <c r="B33" i="82"/>
  <c r="C33" i="82"/>
  <c r="B34" i="82"/>
  <c r="C34" i="82"/>
  <c r="B35" i="82"/>
  <c r="C35" i="82"/>
  <c r="B36" i="82"/>
  <c r="C36" i="82"/>
  <c r="B37" i="82"/>
  <c r="C37" i="82"/>
  <c r="B38" i="82"/>
  <c r="C38" i="82"/>
  <c r="B39" i="82"/>
  <c r="C39" i="82"/>
  <c r="B40" i="82"/>
  <c r="C40" i="82"/>
  <c r="B41" i="82"/>
  <c r="C41" i="82"/>
  <c r="B42" i="82"/>
  <c r="C42" i="82"/>
  <c r="B43" i="82"/>
  <c r="C43" i="82"/>
  <c r="B44" i="82"/>
  <c r="C44" i="82"/>
  <c r="B45" i="82"/>
  <c r="C45" i="82"/>
  <c r="B46" i="82"/>
  <c r="C46" i="82"/>
  <c r="B47" i="82"/>
  <c r="C47" i="82"/>
  <c r="B48" i="82"/>
  <c r="C48" i="82"/>
  <c r="B49" i="82"/>
  <c r="C49" i="82"/>
  <c r="B50" i="82"/>
  <c r="C50" i="82"/>
  <c r="B51" i="82"/>
  <c r="C51" i="82"/>
  <c r="B52" i="82"/>
  <c r="C52" i="82"/>
  <c r="B53" i="82"/>
  <c r="C53" i="82"/>
  <c r="B54" i="82"/>
  <c r="C54" i="82"/>
  <c r="B55" i="82"/>
  <c r="C55" i="82"/>
  <c r="B56" i="82"/>
  <c r="C56" i="82"/>
  <c r="B57" i="82"/>
  <c r="C57" i="82"/>
  <c r="B58" i="82"/>
  <c r="C58" i="82"/>
  <c r="B59" i="82"/>
  <c r="C59" i="82"/>
  <c r="B60" i="82"/>
  <c r="C60" i="82"/>
  <c r="B61" i="82"/>
  <c r="C61" i="82"/>
  <c r="B62" i="82"/>
  <c r="C62" i="82"/>
  <c r="B63" i="82"/>
  <c r="C63" i="82"/>
  <c r="B64" i="82"/>
  <c r="C64" i="82"/>
  <c r="B65" i="82"/>
  <c r="C65" i="82"/>
  <c r="B66" i="82"/>
  <c r="C66" i="82"/>
  <c r="B67" i="82"/>
  <c r="C67" i="82"/>
  <c r="B68" i="82"/>
  <c r="C68" i="82"/>
  <c r="B69" i="82"/>
  <c r="C69" i="82"/>
  <c r="B70" i="82"/>
  <c r="C70" i="82"/>
  <c r="B71" i="82"/>
  <c r="C71" i="82"/>
  <c r="B72" i="82"/>
  <c r="C72" i="82"/>
  <c r="B73" i="82"/>
  <c r="C73" i="82"/>
  <c r="B74" i="82"/>
  <c r="C74" i="82"/>
  <c r="B75" i="82"/>
  <c r="C75" i="82"/>
  <c r="B76" i="82"/>
  <c r="C76" i="82"/>
  <c r="B77" i="82"/>
  <c r="C77" i="82"/>
  <c r="B78" i="82"/>
  <c r="C78" i="82"/>
  <c r="B79" i="82"/>
  <c r="C79" i="82"/>
  <c r="B80" i="82"/>
  <c r="C80" i="82"/>
  <c r="B81" i="82"/>
  <c r="C81" i="82"/>
  <c r="B82" i="82"/>
  <c r="C82" i="82"/>
  <c r="B83" i="82"/>
  <c r="C83" i="82"/>
  <c r="B84" i="82"/>
  <c r="C84" i="82"/>
  <c r="B85" i="82"/>
  <c r="C85" i="82"/>
  <c r="B86" i="82"/>
  <c r="C86" i="82"/>
  <c r="B87" i="82"/>
  <c r="C87" i="82"/>
  <c r="B88" i="82"/>
  <c r="C88" i="82"/>
  <c r="B89" i="82"/>
  <c r="C89" i="82"/>
  <c r="B90" i="82"/>
  <c r="C90" i="82"/>
  <c r="B91" i="82"/>
  <c r="C91" i="82"/>
  <c r="B92" i="82"/>
  <c r="C92" i="82"/>
  <c r="B93" i="82"/>
  <c r="C93" i="82"/>
  <c r="B94" i="82"/>
  <c r="C94" i="82"/>
  <c r="B95" i="82"/>
  <c r="C95" i="82"/>
  <c r="B96" i="82"/>
  <c r="C96" i="82"/>
  <c r="B97" i="82"/>
  <c r="C97" i="82"/>
  <c r="B98" i="82"/>
  <c r="C98" i="82"/>
  <c r="B99" i="82"/>
  <c r="C99" i="82"/>
  <c r="B100" i="82"/>
  <c r="C100" i="82"/>
  <c r="B101" i="82"/>
  <c r="C101" i="82"/>
  <c r="B102" i="82"/>
  <c r="C102" i="82"/>
  <c r="B103" i="82"/>
  <c r="C103" i="82"/>
  <c r="B104" i="82"/>
  <c r="C104" i="82"/>
  <c r="B105" i="82"/>
  <c r="C105" i="82"/>
  <c r="B106" i="82"/>
  <c r="C106" i="82"/>
  <c r="B107" i="82"/>
  <c r="C107" i="82"/>
  <c r="B108" i="82"/>
  <c r="C108" i="82"/>
  <c r="B109" i="82"/>
  <c r="C109" i="82"/>
  <c r="B110" i="82"/>
  <c r="C110" i="82"/>
  <c r="B111" i="82"/>
  <c r="C111" i="82"/>
  <c r="B112" i="82"/>
  <c r="C112" i="82"/>
  <c r="B113" i="82"/>
  <c r="C113" i="82"/>
  <c r="B114" i="82"/>
  <c r="C114" i="82"/>
  <c r="B115" i="82"/>
  <c r="C115" i="82"/>
  <c r="B116" i="82"/>
  <c r="C116" i="82"/>
  <c r="B117" i="82"/>
  <c r="C117" i="82"/>
  <c r="B118" i="82"/>
  <c r="C118" i="82"/>
  <c r="B119" i="82"/>
  <c r="C119" i="82"/>
  <c r="B120" i="82"/>
  <c r="C120" i="82"/>
  <c r="B121" i="82"/>
  <c r="C121" i="82"/>
  <c r="B122" i="82"/>
  <c r="C122" i="82"/>
  <c r="B123" i="82"/>
  <c r="C123" i="82"/>
  <c r="B124" i="82"/>
  <c r="C124" i="82"/>
  <c r="B125" i="82"/>
  <c r="C125" i="82"/>
  <c r="B126" i="82"/>
  <c r="C126" i="82"/>
  <c r="B127" i="82"/>
  <c r="C127" i="82"/>
  <c r="B128" i="82"/>
  <c r="C128" i="82"/>
  <c r="B129" i="82"/>
  <c r="C129" i="82"/>
  <c r="B130" i="82"/>
  <c r="C130" i="82"/>
  <c r="B131" i="82"/>
  <c r="C131" i="82"/>
  <c r="B132" i="82"/>
  <c r="C132" i="82"/>
  <c r="B133" i="82"/>
  <c r="C133" i="82"/>
  <c r="B134" i="82"/>
  <c r="C134" i="82"/>
  <c r="B135" i="82"/>
  <c r="C135" i="82"/>
  <c r="B136" i="82"/>
  <c r="C136" i="82"/>
  <c r="B137" i="82"/>
  <c r="C137" i="82"/>
  <c r="B138" i="82"/>
  <c r="C138" i="82"/>
  <c r="B139" i="82"/>
  <c r="C139" i="82"/>
  <c r="B140" i="82"/>
  <c r="C140" i="82"/>
  <c r="B141" i="82"/>
  <c r="C141" i="82"/>
  <c r="B142" i="82"/>
  <c r="C142" i="82"/>
  <c r="B143" i="82"/>
  <c r="C143" i="82"/>
  <c r="B144" i="82"/>
  <c r="C144" i="82"/>
  <c r="B145" i="82"/>
  <c r="C145" i="82"/>
  <c r="B146" i="82"/>
  <c r="C146" i="82"/>
  <c r="B147" i="82"/>
  <c r="C147" i="82"/>
  <c r="B148" i="82"/>
  <c r="C148" i="82"/>
  <c r="B149" i="82"/>
  <c r="C149" i="82"/>
  <c r="B150" i="82"/>
  <c r="C150" i="82"/>
  <c r="B151" i="82"/>
  <c r="C151" i="82"/>
  <c r="B152" i="82"/>
  <c r="C152" i="82"/>
  <c r="B153" i="82"/>
  <c r="C153" i="82"/>
  <c r="B154" i="82"/>
  <c r="C154" i="82"/>
  <c r="B155" i="82"/>
  <c r="C155" i="82"/>
  <c r="B156" i="82"/>
  <c r="C156" i="82"/>
  <c r="B157" i="82"/>
  <c r="C157" i="82"/>
  <c r="B158" i="82"/>
  <c r="C158" i="82"/>
  <c r="B159" i="82"/>
  <c r="C159" i="82"/>
  <c r="B160" i="82"/>
  <c r="C160" i="82"/>
  <c r="B161" i="82"/>
  <c r="C161" i="82"/>
  <c r="B162" i="82"/>
  <c r="C162" i="82"/>
  <c r="B163" i="82"/>
  <c r="C163" i="82"/>
  <c r="B164" i="82"/>
  <c r="C164" i="82"/>
  <c r="B165" i="82"/>
  <c r="C165" i="82"/>
  <c r="B166" i="82"/>
  <c r="C166" i="82"/>
  <c r="B167" i="82"/>
  <c r="C167" i="82"/>
  <c r="B168" i="82"/>
  <c r="C168" i="82"/>
  <c r="B169" i="82"/>
  <c r="C169" i="82"/>
  <c r="B170" i="82"/>
  <c r="C170" i="82"/>
  <c r="B171" i="82"/>
  <c r="C171" i="82"/>
  <c r="B172" i="82"/>
  <c r="C172" i="82"/>
  <c r="B173" i="82"/>
  <c r="C173" i="82"/>
  <c r="B174" i="82"/>
  <c r="C174" i="82"/>
  <c r="B175" i="82"/>
  <c r="C175" i="82"/>
  <c r="B176" i="82"/>
  <c r="C176" i="82"/>
  <c r="B177" i="82"/>
  <c r="C177" i="82"/>
  <c r="B178" i="82"/>
  <c r="C178" i="82"/>
  <c r="B179" i="82"/>
  <c r="C179" i="82"/>
  <c r="B180" i="82"/>
  <c r="C180" i="82"/>
  <c r="B181" i="82"/>
  <c r="C181" i="82"/>
  <c r="B182" i="82"/>
  <c r="C182" i="82"/>
  <c r="B183" i="82"/>
  <c r="C183" i="82"/>
  <c r="B184" i="82"/>
  <c r="C184" i="82"/>
  <c r="B185" i="82"/>
  <c r="C185" i="82"/>
  <c r="B186" i="82"/>
  <c r="C186" i="82"/>
  <c r="B187" i="82"/>
  <c r="C187" i="82"/>
  <c r="B188" i="82"/>
  <c r="C188" i="82"/>
  <c r="B189" i="82"/>
  <c r="C189" i="82"/>
  <c r="B190" i="82"/>
  <c r="C190" i="82"/>
  <c r="B191" i="82"/>
  <c r="C191" i="82"/>
  <c r="B192" i="82"/>
  <c r="C192" i="82"/>
  <c r="B193" i="82"/>
  <c r="C193" i="82"/>
  <c r="B194" i="82"/>
  <c r="C194" i="82"/>
  <c r="B195" i="82"/>
  <c r="C195" i="82"/>
  <c r="B196" i="82"/>
  <c r="C196" i="82"/>
  <c r="B197" i="82"/>
  <c r="C197" i="82"/>
  <c r="B198" i="82"/>
  <c r="C198" i="82"/>
  <c r="B199" i="82"/>
  <c r="C199" i="82"/>
  <c r="B200" i="82"/>
  <c r="C200" i="82"/>
  <c r="B201" i="82"/>
  <c r="C201" i="82"/>
  <c r="B202" i="82"/>
  <c r="C202" i="82"/>
  <c r="B203" i="82"/>
  <c r="C203" i="82"/>
  <c r="B204" i="82"/>
  <c r="C204" i="82"/>
  <c r="B205" i="82"/>
  <c r="C205" i="82"/>
  <c r="B206" i="82"/>
  <c r="C206" i="82"/>
  <c r="B207" i="82"/>
  <c r="C207" i="82"/>
  <c r="B208" i="82"/>
  <c r="C208" i="82"/>
  <c r="B209" i="82"/>
  <c r="C209" i="82"/>
  <c r="B210" i="82"/>
  <c r="C210" i="82"/>
  <c r="B211" i="82"/>
  <c r="C211" i="82"/>
  <c r="B212" i="82"/>
  <c r="C212" i="82"/>
  <c r="B213" i="82"/>
  <c r="C213" i="82"/>
  <c r="B214" i="82"/>
  <c r="C214" i="82"/>
  <c r="B215" i="82"/>
  <c r="C215" i="82"/>
  <c r="B216" i="82"/>
  <c r="C216" i="82"/>
  <c r="B217" i="82"/>
  <c r="C217" i="82"/>
  <c r="B218" i="82"/>
  <c r="C218" i="82"/>
  <c r="B219" i="82"/>
  <c r="C219" i="82"/>
  <c r="B220" i="82"/>
  <c r="C220" i="82"/>
  <c r="B221" i="82"/>
  <c r="C221" i="82"/>
  <c r="B222" i="82"/>
  <c r="C222" i="82"/>
  <c r="B223" i="82"/>
  <c r="C223" i="82"/>
  <c r="B224" i="82"/>
  <c r="C224" i="82"/>
  <c r="B225" i="82"/>
  <c r="C225" i="82"/>
  <c r="B226" i="82"/>
  <c r="C226" i="82"/>
  <c r="B227" i="82"/>
  <c r="C227" i="82"/>
  <c r="B228" i="82"/>
  <c r="C228" i="82"/>
  <c r="B229" i="82"/>
  <c r="C229" i="82"/>
  <c r="B230" i="82"/>
  <c r="C230" i="82"/>
  <c r="B231" i="82"/>
  <c r="C231" i="82"/>
  <c r="B232" i="82"/>
  <c r="C232" i="82"/>
  <c r="B233" i="82"/>
  <c r="C233" i="82"/>
  <c r="B234" i="82"/>
  <c r="C234" i="82"/>
  <c r="B235" i="82"/>
  <c r="C235" i="82"/>
  <c r="B236" i="82"/>
  <c r="C236" i="82"/>
  <c r="B237" i="82"/>
  <c r="C237" i="82"/>
  <c r="B238" i="82"/>
  <c r="C238" i="82"/>
  <c r="B239" i="82"/>
  <c r="C239" i="82"/>
  <c r="B240" i="82"/>
  <c r="C240" i="82"/>
  <c r="B241" i="82"/>
  <c r="C241" i="82"/>
  <c r="B242" i="82"/>
  <c r="C242" i="82"/>
  <c r="B243" i="82"/>
  <c r="C243" i="82"/>
  <c r="B244" i="82"/>
  <c r="C244" i="82"/>
  <c r="B245" i="82"/>
  <c r="C245" i="82"/>
  <c r="B246" i="82"/>
  <c r="C246" i="82"/>
  <c r="B247" i="82"/>
  <c r="C247" i="82"/>
  <c r="B248" i="82"/>
  <c r="C248" i="82"/>
  <c r="B249" i="82"/>
  <c r="C249" i="82"/>
  <c r="B250" i="82"/>
  <c r="C250" i="82"/>
  <c r="B251" i="82"/>
  <c r="C251" i="82"/>
  <c r="B252" i="82"/>
  <c r="C252" i="82"/>
  <c r="B253" i="82"/>
  <c r="C253" i="82"/>
  <c r="B254" i="82"/>
  <c r="C254" i="82"/>
  <c r="B255" i="82"/>
  <c r="C255" i="82"/>
  <c r="B256" i="82"/>
  <c r="C256" i="82"/>
  <c r="B257" i="82"/>
  <c r="C257" i="82"/>
  <c r="B258" i="82"/>
  <c r="C258" i="82"/>
  <c r="B259" i="82"/>
  <c r="C259" i="82"/>
  <c r="B260" i="82"/>
  <c r="C260" i="82"/>
  <c r="B261" i="82"/>
  <c r="C261" i="82"/>
  <c r="B262" i="82"/>
  <c r="C262" i="82"/>
  <c r="B263" i="82"/>
  <c r="C263" i="82"/>
  <c r="B264" i="82"/>
  <c r="C264" i="82"/>
  <c r="B265" i="82"/>
  <c r="C265" i="82"/>
  <c r="B266" i="82"/>
  <c r="C266" i="82"/>
  <c r="B267" i="82"/>
  <c r="C267" i="82"/>
  <c r="B268" i="82"/>
  <c r="C268" i="82"/>
  <c r="B269" i="82"/>
  <c r="C269" i="82"/>
  <c r="B270" i="82"/>
  <c r="C270" i="82"/>
  <c r="B271" i="82"/>
  <c r="C271" i="82"/>
  <c r="B272" i="82"/>
  <c r="C272" i="82"/>
  <c r="B273" i="82"/>
  <c r="C273" i="82"/>
  <c r="B274" i="82"/>
  <c r="C274" i="82"/>
  <c r="B275" i="82"/>
  <c r="C275" i="82"/>
  <c r="B276" i="82"/>
  <c r="C276" i="82"/>
  <c r="B277" i="82"/>
  <c r="C277" i="82"/>
  <c r="B278" i="82"/>
  <c r="C278" i="82"/>
  <c r="B279" i="82"/>
  <c r="C279" i="82"/>
  <c r="B280" i="82"/>
  <c r="C280" i="82"/>
  <c r="B281" i="82"/>
  <c r="C281" i="82"/>
  <c r="B282" i="82"/>
  <c r="C282" i="82"/>
  <c r="B283" i="82"/>
  <c r="C283" i="82"/>
  <c r="B284" i="82"/>
  <c r="C284" i="82"/>
  <c r="B285" i="82"/>
  <c r="C285" i="82"/>
  <c r="B286" i="82"/>
  <c r="C286" i="82"/>
  <c r="B287" i="82"/>
  <c r="C287" i="82"/>
  <c r="B288" i="82"/>
  <c r="C288" i="82"/>
  <c r="B289" i="82"/>
  <c r="C289" i="82"/>
  <c r="B290" i="82"/>
  <c r="C290" i="82"/>
  <c r="B291" i="82"/>
  <c r="C291" i="82"/>
  <c r="B292" i="82"/>
  <c r="C292" i="82"/>
  <c r="B293" i="82"/>
  <c r="C293" i="82"/>
  <c r="B294" i="82"/>
  <c r="C294" i="82"/>
  <c r="B295" i="82"/>
  <c r="C295" i="82"/>
  <c r="C4" i="82"/>
  <c r="B4" i="82"/>
  <c r="G16" i="48"/>
  <c r="J16" i="48" s="1"/>
  <c r="X68" i="80" s="1"/>
  <c r="D223" i="63"/>
  <c r="D222" i="63"/>
  <c r="A396" i="61"/>
  <c r="J492" i="82" l="1"/>
  <c r="I492" i="82"/>
  <c r="I494" i="82" s="1"/>
  <c r="AD64" i="80"/>
  <c r="AC64" i="80"/>
  <c r="AB64" i="80"/>
  <c r="E119" i="88"/>
  <c r="J223" i="63"/>
  <c r="C169" i="64"/>
  <c r="A488" i="82"/>
  <c r="A480" i="82"/>
  <c r="A472" i="82"/>
  <c r="A464" i="82"/>
  <c r="A456" i="82"/>
  <c r="A448" i="82"/>
  <c r="A440" i="82"/>
  <c r="A432" i="82"/>
  <c r="A424" i="82"/>
  <c r="A416" i="82"/>
  <c r="A408" i="82"/>
  <c r="A400" i="82"/>
  <c r="A392" i="82"/>
  <c r="A384" i="82"/>
  <c r="A376" i="82"/>
  <c r="A368" i="82"/>
  <c r="A360" i="82"/>
  <c r="A352" i="82"/>
  <c r="A344" i="82"/>
  <c r="A336" i="82"/>
  <c r="A328" i="82"/>
  <c r="A320" i="82"/>
  <c r="A312" i="82"/>
  <c r="A304" i="82"/>
  <c r="A296" i="82"/>
  <c r="A288" i="82"/>
  <c r="A280" i="82"/>
  <c r="A272" i="82"/>
  <c r="A264" i="82"/>
  <c r="A256" i="82"/>
  <c r="A248" i="82"/>
  <c r="A240" i="82"/>
  <c r="A232" i="82"/>
  <c r="A224" i="82"/>
  <c r="A216" i="82"/>
  <c r="A208" i="82"/>
  <c r="A200" i="82"/>
  <c r="A192" i="82"/>
  <c r="A184" i="82"/>
  <c r="A176" i="82"/>
  <c r="A168" i="82"/>
  <c r="A160" i="82"/>
  <c r="A152" i="82"/>
  <c r="A144" i="82"/>
  <c r="A136" i="82"/>
  <c r="A128" i="82"/>
  <c r="A120" i="82"/>
  <c r="A112" i="82"/>
  <c r="A104" i="82"/>
  <c r="A96" i="82"/>
  <c r="A88" i="82"/>
  <c r="A80" i="82"/>
  <c r="A72" i="82"/>
  <c r="A64" i="82"/>
  <c r="A56" i="82"/>
  <c r="A48" i="82"/>
  <c r="A40" i="82"/>
  <c r="A32" i="82"/>
  <c r="A24" i="82"/>
  <c r="A16" i="82"/>
  <c r="A8" i="82"/>
  <c r="A146" i="82"/>
  <c r="A18" i="82"/>
  <c r="A487" i="82"/>
  <c r="A479" i="82"/>
  <c r="A471" i="82"/>
  <c r="A463" i="82"/>
  <c r="A455" i="82"/>
  <c r="A447" i="82"/>
  <c r="A439" i="82"/>
  <c r="A431" i="82"/>
  <c r="A423" i="82"/>
  <c r="A415" i="82"/>
  <c r="A407" i="82"/>
  <c r="A399" i="82"/>
  <c r="A391" i="82"/>
  <c r="A383" i="82"/>
  <c r="A375" i="82"/>
  <c r="A367" i="82"/>
  <c r="A359" i="82"/>
  <c r="A351" i="82"/>
  <c r="A343" i="82"/>
  <c r="A335" i="82"/>
  <c r="A327" i="82"/>
  <c r="A319" i="82"/>
  <c r="A311" i="82"/>
  <c r="A303" i="82"/>
  <c r="A295" i="82"/>
  <c r="A287" i="82"/>
  <c r="A279" i="82"/>
  <c r="A271" i="82"/>
  <c r="A263" i="82"/>
  <c r="A255" i="82"/>
  <c r="A247" i="82"/>
  <c r="A239" i="82"/>
  <c r="A231" i="82"/>
  <c r="A223" i="82"/>
  <c r="A215" i="82"/>
  <c r="A207" i="82"/>
  <c r="A199" i="82"/>
  <c r="A191" i="82"/>
  <c r="A183" i="82"/>
  <c r="A175" i="82"/>
  <c r="A167" i="82"/>
  <c r="A159" i="82"/>
  <c r="A151" i="82"/>
  <c r="A143" i="82"/>
  <c r="A135" i="82"/>
  <c r="A127" i="82"/>
  <c r="A119" i="82"/>
  <c r="A111" i="82"/>
  <c r="A103" i="82"/>
  <c r="A95" i="82"/>
  <c r="A87" i="82"/>
  <c r="A79" i="82"/>
  <c r="A71" i="82"/>
  <c r="A63" i="82"/>
  <c r="A55" i="82"/>
  <c r="A47" i="82"/>
  <c r="A39" i="82"/>
  <c r="A31" i="82"/>
  <c r="A23" i="82"/>
  <c r="A15" i="82"/>
  <c r="A7" i="82"/>
  <c r="A486" i="82"/>
  <c r="A478" i="82"/>
  <c r="A470" i="82"/>
  <c r="A462" i="82"/>
  <c r="A454" i="82"/>
  <c r="A446" i="82"/>
  <c r="A438" i="82"/>
  <c r="A430" i="82"/>
  <c r="A422" i="82"/>
  <c r="A414" i="82"/>
  <c r="A406" i="82"/>
  <c r="A398" i="82"/>
  <c r="A390" i="82"/>
  <c r="A382" i="82"/>
  <c r="A374" i="82"/>
  <c r="A366" i="82"/>
  <c r="A358" i="82"/>
  <c r="A350" i="82"/>
  <c r="A342" i="82"/>
  <c r="A334" i="82"/>
  <c r="A326" i="82"/>
  <c r="A318" i="82"/>
  <c r="A310" i="82"/>
  <c r="A302" i="82"/>
  <c r="A294" i="82"/>
  <c r="A286" i="82"/>
  <c r="A278" i="82"/>
  <c r="A270" i="82"/>
  <c r="A262" i="82"/>
  <c r="A254" i="82"/>
  <c r="A246" i="82"/>
  <c r="A238" i="82"/>
  <c r="A230" i="82"/>
  <c r="A222" i="82"/>
  <c r="A214" i="82"/>
  <c r="A206" i="82"/>
  <c r="A198" i="82"/>
  <c r="A190" i="82"/>
  <c r="A182" i="82"/>
  <c r="A174" i="82"/>
  <c r="A166" i="82"/>
  <c r="A158" i="82"/>
  <c r="A150" i="82"/>
  <c r="A142" i="82"/>
  <c r="A134" i="82"/>
  <c r="A126" i="82"/>
  <c r="A118" i="82"/>
  <c r="A110" i="82"/>
  <c r="A102" i="82"/>
  <c r="A94" i="82"/>
  <c r="A86" i="82"/>
  <c r="A78" i="82"/>
  <c r="A70" i="82"/>
  <c r="A62" i="82"/>
  <c r="A54" i="82"/>
  <c r="A46" i="82"/>
  <c r="A38" i="82"/>
  <c r="A30" i="82"/>
  <c r="A22" i="82"/>
  <c r="A14" i="82"/>
  <c r="A6" i="82"/>
  <c r="A485" i="82"/>
  <c r="A477" i="82"/>
  <c r="A469" i="82"/>
  <c r="A461" i="82"/>
  <c r="A453" i="82"/>
  <c r="A445" i="82"/>
  <c r="A437" i="82"/>
  <c r="A429" i="82"/>
  <c r="A421" i="82"/>
  <c r="A413" i="82"/>
  <c r="A405" i="82"/>
  <c r="A397" i="82"/>
  <c r="A389" i="82"/>
  <c r="A381" i="82"/>
  <c r="A373" i="82"/>
  <c r="A365" i="82"/>
  <c r="A357" i="82"/>
  <c r="A349" i="82"/>
  <c r="A341" i="82"/>
  <c r="A333" i="82"/>
  <c r="A325" i="82"/>
  <c r="A317" i="82"/>
  <c r="A309" i="82"/>
  <c r="A301" i="82"/>
  <c r="A293" i="82"/>
  <c r="A285" i="82"/>
  <c r="A277" i="82"/>
  <c r="A269" i="82"/>
  <c r="A261" i="82"/>
  <c r="A253" i="82"/>
  <c r="A245" i="82"/>
  <c r="A237" i="82"/>
  <c r="A229" i="82"/>
  <c r="A221" i="82"/>
  <c r="A213" i="82"/>
  <c r="A205" i="82"/>
  <c r="A197" i="82"/>
  <c r="A189" i="82"/>
  <c r="A181" i="82"/>
  <c r="A173" i="82"/>
  <c r="A165" i="82"/>
  <c r="A157" i="82"/>
  <c r="A149" i="82"/>
  <c r="A141" i="82"/>
  <c r="A133" i="82"/>
  <c r="A125" i="82"/>
  <c r="A117" i="82"/>
  <c r="A109" i="82"/>
  <c r="A101" i="82"/>
  <c r="A93" i="82"/>
  <c r="A85" i="82"/>
  <c r="A77" i="82"/>
  <c r="A69" i="82"/>
  <c r="A61" i="82"/>
  <c r="A53" i="82"/>
  <c r="A45" i="82"/>
  <c r="A37" i="82"/>
  <c r="A29" i="82"/>
  <c r="A21" i="82"/>
  <c r="A13" i="82"/>
  <c r="A5" i="82"/>
  <c r="A484" i="82"/>
  <c r="A476" i="82"/>
  <c r="A468" i="82"/>
  <c r="A460" i="82"/>
  <c r="A452" i="82"/>
  <c r="A444" i="82"/>
  <c r="A436" i="82"/>
  <c r="A428" i="82"/>
  <c r="A420" i="82"/>
  <c r="A412" i="82"/>
  <c r="A404" i="82"/>
  <c r="A396" i="82"/>
  <c r="A388" i="82"/>
  <c r="A380" i="82"/>
  <c r="A372" i="82"/>
  <c r="A364" i="82"/>
  <c r="A356" i="82"/>
  <c r="A348" i="82"/>
  <c r="A340" i="82"/>
  <c r="A332" i="82"/>
  <c r="A324" i="82"/>
  <c r="A316" i="82"/>
  <c r="A308" i="82"/>
  <c r="A300" i="82"/>
  <c r="A292" i="82"/>
  <c r="A284" i="82"/>
  <c r="A276" i="82"/>
  <c r="A268" i="82"/>
  <c r="A260" i="82"/>
  <c r="A252" i="82"/>
  <c r="A244" i="82"/>
  <c r="A236" i="82"/>
  <c r="A228" i="82"/>
  <c r="A220" i="82"/>
  <c r="A212" i="82"/>
  <c r="A204" i="82"/>
  <c r="A196" i="82"/>
  <c r="A188" i="82"/>
  <c r="A180" i="82"/>
  <c r="A172" i="82"/>
  <c r="A164" i="82"/>
  <c r="A156" i="82"/>
  <c r="A148" i="82"/>
  <c r="A140" i="82"/>
  <c r="A132" i="82"/>
  <c r="A124" i="82"/>
  <c r="A116" i="82"/>
  <c r="A108" i="82"/>
  <c r="A100" i="82"/>
  <c r="A92" i="82"/>
  <c r="A84" i="82"/>
  <c r="A76" i="82"/>
  <c r="A68" i="82"/>
  <c r="A60" i="82"/>
  <c r="A52" i="82"/>
  <c r="A44" i="82"/>
  <c r="A36" i="82"/>
  <c r="A28" i="82"/>
  <c r="A20" i="82"/>
  <c r="A12" i="82"/>
  <c r="A4" i="82"/>
  <c r="A483" i="82"/>
  <c r="A475" i="82"/>
  <c r="A467" i="82"/>
  <c r="A459" i="82"/>
  <c r="A451" i="82"/>
  <c r="A443" i="82"/>
  <c r="A435" i="82"/>
  <c r="A427" i="82"/>
  <c r="A419" i="82"/>
  <c r="A411" i="82"/>
  <c r="A403" i="82"/>
  <c r="A395" i="82"/>
  <c r="A387" i="82"/>
  <c r="A379" i="82"/>
  <c r="A371" i="82"/>
  <c r="A363" i="82"/>
  <c r="A355" i="82"/>
  <c r="A347" i="82"/>
  <c r="A339" i="82"/>
  <c r="A331" i="82"/>
  <c r="A323" i="82"/>
  <c r="A315" i="82"/>
  <c r="A307" i="82"/>
  <c r="A299" i="82"/>
  <c r="A291" i="82"/>
  <c r="A283" i="82"/>
  <c r="A275" i="82"/>
  <c r="A267" i="82"/>
  <c r="A259" i="82"/>
  <c r="A251" i="82"/>
  <c r="A243" i="82"/>
  <c r="A235" i="82"/>
  <c r="A227" i="82"/>
  <c r="A219" i="82"/>
  <c r="A211" i="82"/>
  <c r="A203" i="82"/>
  <c r="A195" i="82"/>
  <c r="A187" i="82"/>
  <c r="A179" i="82"/>
  <c r="A171" i="82"/>
  <c r="A163" i="82"/>
  <c r="A155" i="82"/>
  <c r="A147" i="82"/>
  <c r="A139" i="82"/>
  <c r="A131" i="82"/>
  <c r="A123" i="82"/>
  <c r="A115" i="82"/>
  <c r="A107" i="82"/>
  <c r="A99" i="82"/>
  <c r="A91" i="82"/>
  <c r="A83" i="82"/>
  <c r="A75" i="82"/>
  <c r="A67" i="82"/>
  <c r="A59" i="82"/>
  <c r="A51" i="82"/>
  <c r="A43" i="82"/>
  <c r="A35" i="82"/>
  <c r="A27" i="82"/>
  <c r="A19" i="82"/>
  <c r="A11" i="82"/>
  <c r="A138" i="82"/>
  <c r="A482" i="82"/>
  <c r="A474" i="82"/>
  <c r="A466" i="82"/>
  <c r="A458" i="82"/>
  <c r="A450" i="82"/>
  <c r="A442" i="82"/>
  <c r="A434" i="82"/>
  <c r="A426" i="82"/>
  <c r="A418" i="82"/>
  <c r="A410" i="82"/>
  <c r="A402" i="82"/>
  <c r="A394" i="82"/>
  <c r="A386" i="82"/>
  <c r="A378" i="82"/>
  <c r="A370" i="82"/>
  <c r="A362" i="82"/>
  <c r="A354" i="82"/>
  <c r="A346" i="82"/>
  <c r="A338" i="82"/>
  <c r="A330" i="82"/>
  <c r="A322" i="82"/>
  <c r="A314" i="82"/>
  <c r="A306" i="82"/>
  <c r="A298" i="82"/>
  <c r="A290" i="82"/>
  <c r="A282" i="82"/>
  <c r="A274" i="82"/>
  <c r="A266" i="82"/>
  <c r="A258" i="82"/>
  <c r="A250" i="82"/>
  <c r="A242" i="82"/>
  <c r="A234" i="82"/>
  <c r="A226" i="82"/>
  <c r="A218" i="82"/>
  <c r="A210" i="82"/>
  <c r="A202" i="82"/>
  <c r="A194" i="82"/>
  <c r="A186" i="82"/>
  <c r="A178" i="82"/>
  <c r="A170" i="82"/>
  <c r="A162" i="82"/>
  <c r="A154" i="82"/>
  <c r="A130" i="82"/>
  <c r="A122" i="82"/>
  <c r="A114" i="82"/>
  <c r="A106" i="82"/>
  <c r="A98" i="82"/>
  <c r="A90" i="82"/>
  <c r="A82" i="82"/>
  <c r="A74" i="82"/>
  <c r="A66" i="82"/>
  <c r="A58" i="82"/>
  <c r="A50" i="82"/>
  <c r="A42" i="82"/>
  <c r="A34" i="82"/>
  <c r="A26" i="82"/>
  <c r="A10" i="82"/>
  <c r="A481" i="82"/>
  <c r="A473" i="82"/>
  <c r="A465" i="82"/>
  <c r="A457" i="82"/>
  <c r="A449" i="82"/>
  <c r="A441" i="82"/>
  <c r="A433" i="82"/>
  <c r="A425" i="82"/>
  <c r="A417" i="82"/>
  <c r="A409" i="82"/>
  <c r="A401" i="82"/>
  <c r="A393" i="82"/>
  <c r="A385" i="82"/>
  <c r="A377" i="82"/>
  <c r="A369" i="82"/>
  <c r="A361" i="82"/>
  <c r="A353" i="82"/>
  <c r="A345" i="82"/>
  <c r="A337" i="82"/>
  <c r="A321" i="82"/>
  <c r="A305" i="82"/>
  <c r="A297" i="82"/>
  <c r="A289" i="82"/>
  <c r="A281" i="82"/>
  <c r="A273" i="82"/>
  <c r="A265" i="82"/>
  <c r="A329" i="82"/>
  <c r="A209" i="82"/>
  <c r="A145" i="82"/>
  <c r="A81" i="82"/>
  <c r="A17" i="82"/>
  <c r="A313" i="82"/>
  <c r="A201" i="82"/>
  <c r="A137" i="82"/>
  <c r="A73" i="82"/>
  <c r="A9" i="82"/>
  <c r="A257" i="82"/>
  <c r="A193" i="82"/>
  <c r="A129" i="82"/>
  <c r="A65" i="82"/>
  <c r="A249" i="82"/>
  <c r="A185" i="82"/>
  <c r="A121" i="82"/>
  <c r="A57" i="82"/>
  <c r="A241" i="82"/>
  <c r="A177" i="82"/>
  <c r="A113" i="82"/>
  <c r="A49" i="82"/>
  <c r="A233" i="82"/>
  <c r="A169" i="82"/>
  <c r="A105" i="82"/>
  <c r="A41" i="82"/>
  <c r="A225" i="82"/>
  <c r="A161" i="82"/>
  <c r="A97" i="82"/>
  <c r="A33" i="82"/>
  <c r="A217" i="82"/>
  <c r="A153" i="82"/>
  <c r="A89" i="82"/>
  <c r="A25" i="82"/>
  <c r="C150" i="64"/>
  <c r="J222" i="63"/>
  <c r="D9" i="74"/>
  <c r="E9" i="74" s="1"/>
  <c r="D7" i="74"/>
  <c r="D11" i="74"/>
  <c r="E11" i="74" s="1"/>
  <c r="D8" i="74"/>
  <c r="E8" i="74" s="1"/>
  <c r="E316" i="76"/>
  <c r="E315" i="76"/>
  <c r="E314" i="76"/>
  <c r="E313" i="76"/>
  <c r="E312" i="76"/>
  <c r="E311" i="76"/>
  <c r="E310" i="76"/>
  <c r="E309" i="76"/>
  <c r="E308" i="76"/>
  <c r="E307" i="76"/>
  <c r="E306" i="76"/>
  <c r="E305" i="76"/>
  <c r="E304" i="76"/>
  <c r="E303" i="76"/>
  <c r="E302" i="76"/>
  <c r="E301" i="76"/>
  <c r="E300" i="76"/>
  <c r="E299" i="76"/>
  <c r="E298" i="76"/>
  <c r="E297" i="76"/>
  <c r="E296" i="76"/>
  <c r="E295" i="76"/>
  <c r="E294" i="76"/>
  <c r="E293" i="76"/>
  <c r="E292" i="76"/>
  <c r="E291" i="76"/>
  <c r="E290" i="76"/>
  <c r="E289" i="76"/>
  <c r="J314" i="76"/>
  <c r="J308" i="76"/>
  <c r="J306" i="76"/>
  <c r="H314" i="76"/>
  <c r="H308" i="76"/>
  <c r="H306" i="76"/>
  <c r="E288" i="76"/>
  <c r="C10" i="29"/>
  <c r="O95" i="85"/>
  <c r="N95" i="85"/>
  <c r="E95" i="85"/>
  <c r="M7" i="85"/>
  <c r="M94" i="85"/>
  <c r="M93" i="85"/>
  <c r="M92" i="85"/>
  <c r="M91" i="85"/>
  <c r="M90" i="85"/>
  <c r="M89" i="85"/>
  <c r="M88" i="85"/>
  <c r="M87" i="85"/>
  <c r="M86" i="85"/>
  <c r="M85" i="85"/>
  <c r="M84" i="85"/>
  <c r="M83" i="85"/>
  <c r="M82" i="85"/>
  <c r="M81" i="85"/>
  <c r="M80" i="85"/>
  <c r="M79" i="85"/>
  <c r="M78" i="85"/>
  <c r="M77" i="85"/>
  <c r="M76" i="85"/>
  <c r="M75" i="85"/>
  <c r="M74" i="85"/>
  <c r="M73" i="85"/>
  <c r="M72" i="85"/>
  <c r="M71" i="85"/>
  <c r="M70" i="85"/>
  <c r="M69" i="85"/>
  <c r="M68" i="85"/>
  <c r="M67" i="85"/>
  <c r="M66" i="85"/>
  <c r="M65" i="85"/>
  <c r="M64" i="85"/>
  <c r="M63" i="85"/>
  <c r="M62" i="85"/>
  <c r="M61" i="85"/>
  <c r="M60" i="85"/>
  <c r="M59" i="85"/>
  <c r="M58" i="85"/>
  <c r="M57" i="85"/>
  <c r="M56" i="85"/>
  <c r="M55" i="85"/>
  <c r="M54" i="85"/>
  <c r="M53" i="85"/>
  <c r="M52" i="85"/>
  <c r="M51" i="85"/>
  <c r="M50" i="85"/>
  <c r="M49" i="85"/>
  <c r="M48" i="85"/>
  <c r="M47" i="85"/>
  <c r="M46" i="85"/>
  <c r="M45" i="85"/>
  <c r="M44" i="85"/>
  <c r="M43" i="85"/>
  <c r="M42" i="85"/>
  <c r="M41" i="85"/>
  <c r="M40" i="85"/>
  <c r="M39" i="85"/>
  <c r="M38" i="85"/>
  <c r="M37" i="85"/>
  <c r="M36" i="85"/>
  <c r="M35" i="85"/>
  <c r="M34" i="85"/>
  <c r="M33" i="85"/>
  <c r="M32" i="85"/>
  <c r="M31" i="85"/>
  <c r="M30" i="85"/>
  <c r="M29" i="85"/>
  <c r="M28" i="85"/>
  <c r="M27" i="85"/>
  <c r="M26" i="85"/>
  <c r="M25" i="85"/>
  <c r="M24" i="85"/>
  <c r="M23" i="85"/>
  <c r="M22" i="85"/>
  <c r="M21" i="85"/>
  <c r="M20" i="85"/>
  <c r="M19" i="85"/>
  <c r="M18" i="85"/>
  <c r="M17" i="85"/>
  <c r="M16" i="85"/>
  <c r="M15" i="85"/>
  <c r="M14" i="85"/>
  <c r="M13" i="85"/>
  <c r="M12" i="85"/>
  <c r="M11" i="85"/>
  <c r="M10" i="85"/>
  <c r="M9" i="85"/>
  <c r="M8" i="85"/>
  <c r="M6" i="85"/>
  <c r="J494" i="82" l="1"/>
  <c r="K492" i="82"/>
  <c r="K494" i="82" s="1"/>
  <c r="C11" i="29"/>
  <c r="E10" i="29"/>
  <c r="K10" i="29" s="1"/>
  <c r="I314" i="76"/>
  <c r="I306" i="76"/>
  <c r="E7" i="74"/>
  <c r="E12" i="74" s="1"/>
  <c r="D12" i="74"/>
  <c r="M95" i="85"/>
  <c r="I308" i="76"/>
  <c r="C12" i="29" l="1"/>
  <c r="E12" i="29" s="1"/>
  <c r="E11" i="29"/>
  <c r="K11" i="29" s="1"/>
  <c r="AD71" i="80"/>
  <c r="AC71" i="80"/>
  <c r="AB71" i="80"/>
  <c r="AA71" i="80"/>
  <c r="Z71" i="80"/>
  <c r="Y71" i="80"/>
  <c r="X71" i="80"/>
  <c r="T71" i="80"/>
  <c r="P71" i="80"/>
  <c r="O71" i="80"/>
  <c r="AD68" i="80"/>
  <c r="AC68" i="80"/>
  <c r="AB68" i="80"/>
  <c r="AA68" i="80"/>
  <c r="Z68" i="80"/>
  <c r="V68" i="80"/>
  <c r="T68" i="80"/>
  <c r="P68" i="80"/>
  <c r="O68" i="80"/>
  <c r="M68" i="80"/>
  <c r="L68" i="80"/>
  <c r="AD57" i="80"/>
  <c r="AC57" i="80"/>
  <c r="AB57" i="80"/>
  <c r="AA57" i="80"/>
  <c r="Z57" i="80"/>
  <c r="Y57" i="80"/>
  <c r="X57" i="80"/>
  <c r="W57" i="80"/>
  <c r="V57" i="80"/>
  <c r="U57" i="80"/>
  <c r="T57" i="80"/>
  <c r="S57" i="80"/>
  <c r="R57" i="80"/>
  <c r="Q57" i="80"/>
  <c r="P57" i="80"/>
  <c r="O57" i="80"/>
  <c r="N57" i="80"/>
  <c r="M57" i="80"/>
  <c r="L57" i="80"/>
  <c r="K57" i="80"/>
  <c r="J57" i="80"/>
  <c r="I57" i="80"/>
  <c r="H57" i="80"/>
  <c r="BG18" i="76"/>
  <c r="BF18" i="76"/>
  <c r="BI274" i="76"/>
  <c r="BC277" i="76"/>
  <c r="BI263" i="76"/>
  <c r="BC266" i="76"/>
  <c r="BC255" i="76"/>
  <c r="AR255" i="76"/>
  <c r="AP255" i="76"/>
  <c r="AN255" i="76"/>
  <c r="AL255" i="76"/>
  <c r="AJ255" i="76"/>
  <c r="AH255" i="76"/>
  <c r="AF255" i="76"/>
  <c r="AD255" i="76"/>
  <c r="AB255" i="76"/>
  <c r="Z255" i="76"/>
  <c r="X255" i="76"/>
  <c r="V255" i="76"/>
  <c r="T255" i="76"/>
  <c r="R255" i="76"/>
  <c r="P255" i="76"/>
  <c r="N255" i="76"/>
  <c r="L255" i="76"/>
  <c r="J255" i="76"/>
  <c r="H255" i="76"/>
  <c r="F255" i="76"/>
  <c r="D255" i="76"/>
  <c r="R102" i="76"/>
  <c r="G279" i="76"/>
  <c r="E279" i="76"/>
  <c r="AS268" i="76"/>
  <c r="AQ268" i="76"/>
  <c r="AO268" i="76"/>
  <c r="AM268" i="76"/>
  <c r="AK268" i="76"/>
  <c r="AI268" i="76"/>
  <c r="AG268" i="76"/>
  <c r="AE268" i="76"/>
  <c r="AC268" i="76"/>
  <c r="AA268" i="76"/>
  <c r="Y268" i="76"/>
  <c r="W268" i="76"/>
  <c r="U268" i="76"/>
  <c r="S268" i="76"/>
  <c r="Q268" i="76"/>
  <c r="O268" i="76"/>
  <c r="M268" i="76"/>
  <c r="K268" i="76"/>
  <c r="I268" i="76"/>
  <c r="G268" i="76"/>
  <c r="E268" i="76"/>
  <c r="AS257" i="76"/>
  <c r="AQ257" i="76"/>
  <c r="AO257" i="76"/>
  <c r="AM257" i="76"/>
  <c r="AK257" i="76"/>
  <c r="AI257" i="76"/>
  <c r="AG257" i="76"/>
  <c r="AE257" i="76"/>
  <c r="AC257" i="76"/>
  <c r="AA257" i="76"/>
  <c r="Y257" i="76"/>
  <c r="W257" i="76"/>
  <c r="U257" i="76"/>
  <c r="S257" i="76"/>
  <c r="Q257" i="76"/>
  <c r="O257" i="76"/>
  <c r="M257" i="76"/>
  <c r="K257" i="76"/>
  <c r="I257" i="76"/>
  <c r="G257" i="76"/>
  <c r="E257" i="76"/>
  <c r="AS246" i="76"/>
  <c r="AQ246" i="76"/>
  <c r="AO246" i="76"/>
  <c r="AM246" i="76"/>
  <c r="AK246" i="76"/>
  <c r="AI246" i="76"/>
  <c r="AG246" i="76"/>
  <c r="AE246" i="76"/>
  <c r="AC246" i="76"/>
  <c r="AA246" i="76"/>
  <c r="Y246" i="76"/>
  <c r="W246" i="76"/>
  <c r="U246" i="76"/>
  <c r="S246" i="76"/>
  <c r="Q246" i="76"/>
  <c r="O246" i="76"/>
  <c r="M246" i="76"/>
  <c r="K246" i="76"/>
  <c r="I246" i="76"/>
  <c r="G246" i="76"/>
  <c r="E246" i="76"/>
  <c r="AS235" i="76"/>
  <c r="AQ235" i="76"/>
  <c r="AO235" i="76"/>
  <c r="AM235" i="76"/>
  <c r="AK235" i="76"/>
  <c r="AI235" i="76"/>
  <c r="AG235" i="76"/>
  <c r="AE235" i="76"/>
  <c r="AC235" i="76"/>
  <c r="AA235" i="76"/>
  <c r="Y235" i="76"/>
  <c r="W235" i="76"/>
  <c r="U235" i="76"/>
  <c r="S235" i="76"/>
  <c r="Q235" i="76"/>
  <c r="O235" i="76"/>
  <c r="M235" i="76"/>
  <c r="K235" i="76"/>
  <c r="I235" i="76"/>
  <c r="G235" i="76"/>
  <c r="E235" i="76"/>
  <c r="AS224" i="76"/>
  <c r="AQ224" i="76"/>
  <c r="AO224" i="76"/>
  <c r="AM224" i="76"/>
  <c r="AK224" i="76"/>
  <c r="AI224" i="76"/>
  <c r="AG224" i="76"/>
  <c r="AE224" i="76"/>
  <c r="AC224" i="76"/>
  <c r="AA224" i="76"/>
  <c r="Y224" i="76"/>
  <c r="W224" i="76"/>
  <c r="U224" i="76"/>
  <c r="S224" i="76"/>
  <c r="Q224" i="76"/>
  <c r="O224" i="76"/>
  <c r="M224" i="76"/>
  <c r="K224" i="76"/>
  <c r="I224" i="76"/>
  <c r="G224" i="76"/>
  <c r="E224" i="76"/>
  <c r="AS213" i="76"/>
  <c r="AQ213" i="76"/>
  <c r="AO213" i="76"/>
  <c r="AM213" i="76"/>
  <c r="AK213" i="76"/>
  <c r="AI213" i="76"/>
  <c r="AG213" i="76"/>
  <c r="AE213" i="76"/>
  <c r="AC213" i="76"/>
  <c r="AA213" i="76"/>
  <c r="Y213" i="76"/>
  <c r="W213" i="76"/>
  <c r="U213" i="76"/>
  <c r="S213" i="76"/>
  <c r="Q213" i="76"/>
  <c r="O213" i="76"/>
  <c r="M213" i="76"/>
  <c r="K213" i="76"/>
  <c r="I213" i="76"/>
  <c r="G213" i="76"/>
  <c r="E213" i="76"/>
  <c r="AS202" i="76"/>
  <c r="AQ202" i="76"/>
  <c r="AO202" i="76"/>
  <c r="AM202" i="76"/>
  <c r="AK202" i="76"/>
  <c r="AI202" i="76"/>
  <c r="AG202" i="76"/>
  <c r="AE202" i="76"/>
  <c r="AC202" i="76"/>
  <c r="AA202" i="76"/>
  <c r="Y202" i="76"/>
  <c r="W202" i="76"/>
  <c r="U202" i="76"/>
  <c r="S202" i="76"/>
  <c r="Q202" i="76"/>
  <c r="O202" i="76"/>
  <c r="M202" i="76"/>
  <c r="K202" i="76"/>
  <c r="I202" i="76"/>
  <c r="G202" i="76"/>
  <c r="E202" i="76"/>
  <c r="AS191" i="76"/>
  <c r="AQ191" i="76"/>
  <c r="AO191" i="76"/>
  <c r="AM191" i="76"/>
  <c r="AK191" i="76"/>
  <c r="AI191" i="76"/>
  <c r="AG191" i="76"/>
  <c r="AE191" i="76"/>
  <c r="AC191" i="76"/>
  <c r="AA191" i="76"/>
  <c r="Y191" i="76"/>
  <c r="W191" i="76"/>
  <c r="U191" i="76"/>
  <c r="S191" i="76"/>
  <c r="Q191" i="76"/>
  <c r="O191" i="76"/>
  <c r="M191" i="76"/>
  <c r="K191" i="76"/>
  <c r="I191" i="76"/>
  <c r="G191" i="76"/>
  <c r="E191" i="76"/>
  <c r="AS180" i="76"/>
  <c r="AQ180" i="76"/>
  <c r="AO180" i="76"/>
  <c r="AM180" i="76"/>
  <c r="AK180" i="76"/>
  <c r="AI180" i="76"/>
  <c r="AG180" i="76"/>
  <c r="AE180" i="76"/>
  <c r="AC180" i="76"/>
  <c r="AA180" i="76"/>
  <c r="Y180" i="76"/>
  <c r="W180" i="76"/>
  <c r="U180" i="76"/>
  <c r="S180" i="76"/>
  <c r="Q180" i="76"/>
  <c r="O180" i="76"/>
  <c r="M180" i="76"/>
  <c r="K180" i="76"/>
  <c r="I180" i="76"/>
  <c r="G180" i="76"/>
  <c r="E180" i="76"/>
  <c r="AS169" i="76"/>
  <c r="AQ169" i="76"/>
  <c r="AO169" i="76"/>
  <c r="AM169" i="76"/>
  <c r="AK169" i="76"/>
  <c r="AI169" i="76"/>
  <c r="AG169" i="76"/>
  <c r="AE169" i="76"/>
  <c r="AC169" i="76"/>
  <c r="AA169" i="76"/>
  <c r="Y169" i="76"/>
  <c r="W169" i="76"/>
  <c r="U169" i="76"/>
  <c r="S169" i="76"/>
  <c r="Q169" i="76"/>
  <c r="O169" i="76"/>
  <c r="M169" i="76"/>
  <c r="K169" i="76"/>
  <c r="I169" i="76"/>
  <c r="G169" i="76"/>
  <c r="E169" i="76"/>
  <c r="AS158" i="76"/>
  <c r="AQ158" i="76"/>
  <c r="AO158" i="76"/>
  <c r="AM158" i="76"/>
  <c r="AK158" i="76"/>
  <c r="AI158" i="76"/>
  <c r="AG158" i="76"/>
  <c r="AE158" i="76"/>
  <c r="AC158" i="76"/>
  <c r="AA158" i="76"/>
  <c r="Y158" i="76"/>
  <c r="W158" i="76"/>
  <c r="F277" i="76"/>
  <c r="D277" i="76"/>
  <c r="AR266" i="76"/>
  <c r="AP266" i="76"/>
  <c r="AN266" i="76"/>
  <c r="AL266" i="76"/>
  <c r="AJ266" i="76"/>
  <c r="AH266" i="76"/>
  <c r="AF266" i="76"/>
  <c r="AD266" i="76"/>
  <c r="AB266" i="76"/>
  <c r="Z266" i="76"/>
  <c r="X266" i="76"/>
  <c r="V266" i="76"/>
  <c r="T266" i="76"/>
  <c r="R266" i="76"/>
  <c r="P266" i="76"/>
  <c r="N266" i="76"/>
  <c r="L266" i="76"/>
  <c r="J266" i="76"/>
  <c r="H266" i="76"/>
  <c r="F266" i="76"/>
  <c r="D266" i="76"/>
  <c r="AR244" i="76"/>
  <c r="AP244" i="76"/>
  <c r="AN244" i="76"/>
  <c r="AL244" i="76"/>
  <c r="AJ244" i="76"/>
  <c r="AH244" i="76"/>
  <c r="AF244" i="76"/>
  <c r="AD244" i="76"/>
  <c r="AB244" i="76"/>
  <c r="Z244" i="76"/>
  <c r="X244" i="76"/>
  <c r="V244" i="76"/>
  <c r="T244" i="76"/>
  <c r="R244" i="76"/>
  <c r="P244" i="76"/>
  <c r="N244" i="76"/>
  <c r="L244" i="76"/>
  <c r="J244" i="76"/>
  <c r="H244" i="76"/>
  <c r="F244" i="76"/>
  <c r="D244" i="76"/>
  <c r="AR233" i="76"/>
  <c r="AP233" i="76"/>
  <c r="AN233" i="76"/>
  <c r="AL233" i="76"/>
  <c r="AJ233" i="76"/>
  <c r="AH233" i="76"/>
  <c r="AF233" i="76"/>
  <c r="AD233" i="76"/>
  <c r="AB233" i="76"/>
  <c r="Z233" i="76"/>
  <c r="X233" i="76"/>
  <c r="V233" i="76"/>
  <c r="T233" i="76"/>
  <c r="R233" i="76"/>
  <c r="P233" i="76"/>
  <c r="N233" i="76"/>
  <c r="L233" i="76"/>
  <c r="J233" i="76"/>
  <c r="H233" i="76"/>
  <c r="F233" i="76"/>
  <c r="D233" i="76"/>
  <c r="AR222" i="76"/>
  <c r="AP222" i="76"/>
  <c r="AN222" i="76"/>
  <c r="AL222" i="76"/>
  <c r="AJ222" i="76"/>
  <c r="AH222" i="76"/>
  <c r="AF222" i="76"/>
  <c r="AD222" i="76"/>
  <c r="AB222" i="76"/>
  <c r="Z222" i="76"/>
  <c r="X222" i="76"/>
  <c r="V222" i="76"/>
  <c r="T222" i="76"/>
  <c r="R222" i="76"/>
  <c r="P222" i="76"/>
  <c r="N222" i="76"/>
  <c r="L222" i="76"/>
  <c r="J222" i="76"/>
  <c r="H222" i="76"/>
  <c r="F222" i="76"/>
  <c r="D222" i="76"/>
  <c r="AR211" i="76"/>
  <c r="AP211" i="76"/>
  <c r="AN211" i="76"/>
  <c r="AL211" i="76"/>
  <c r="AJ211" i="76"/>
  <c r="AH211" i="76"/>
  <c r="AF211" i="76"/>
  <c r="AD211" i="76"/>
  <c r="AB211" i="76"/>
  <c r="Z211" i="76"/>
  <c r="X211" i="76"/>
  <c r="V211" i="76"/>
  <c r="T211" i="76"/>
  <c r="R211" i="76"/>
  <c r="P211" i="76"/>
  <c r="N211" i="76"/>
  <c r="L211" i="76"/>
  <c r="J211" i="76"/>
  <c r="H211" i="76"/>
  <c r="F211" i="76"/>
  <c r="D211" i="76"/>
  <c r="AR200" i="76"/>
  <c r="AP200" i="76"/>
  <c r="AN200" i="76"/>
  <c r="AL200" i="76"/>
  <c r="AJ200" i="76"/>
  <c r="AH200" i="76"/>
  <c r="AF200" i="76"/>
  <c r="AD200" i="76"/>
  <c r="AB200" i="76"/>
  <c r="Z200" i="76"/>
  <c r="X200" i="76"/>
  <c r="V200" i="76"/>
  <c r="T200" i="76"/>
  <c r="R200" i="76"/>
  <c r="P200" i="76"/>
  <c r="N200" i="76"/>
  <c r="L200" i="76"/>
  <c r="J200" i="76"/>
  <c r="H200" i="76"/>
  <c r="F200" i="76"/>
  <c r="D200" i="76"/>
  <c r="AR189" i="76"/>
  <c r="AP189" i="76"/>
  <c r="AN189" i="76"/>
  <c r="AL189" i="76"/>
  <c r="AJ189" i="76"/>
  <c r="AH189" i="76"/>
  <c r="AF189" i="76"/>
  <c r="AD189" i="76"/>
  <c r="AB189" i="76"/>
  <c r="Z189" i="76"/>
  <c r="X189" i="76"/>
  <c r="V189" i="76"/>
  <c r="T189" i="76"/>
  <c r="R189" i="76"/>
  <c r="P189" i="76"/>
  <c r="N189" i="76"/>
  <c r="L189" i="76"/>
  <c r="J189" i="76"/>
  <c r="H189" i="76"/>
  <c r="F189" i="76"/>
  <c r="D189" i="76"/>
  <c r="AR178" i="76"/>
  <c r="AP178" i="76"/>
  <c r="AN178" i="76"/>
  <c r="AL178" i="76"/>
  <c r="AJ178" i="76"/>
  <c r="AH178" i="76"/>
  <c r="AF178" i="76"/>
  <c r="AD178" i="76"/>
  <c r="AB178" i="76"/>
  <c r="Z178" i="76"/>
  <c r="X178" i="76"/>
  <c r="V178" i="76"/>
  <c r="T178" i="76"/>
  <c r="R178" i="76"/>
  <c r="P178" i="76"/>
  <c r="N178" i="76"/>
  <c r="L178" i="76"/>
  <c r="J178" i="76"/>
  <c r="H178" i="76"/>
  <c r="F178" i="76"/>
  <c r="D178" i="76"/>
  <c r="AR167" i="76"/>
  <c r="AP167" i="76"/>
  <c r="AN167" i="76"/>
  <c r="AL167" i="76"/>
  <c r="AJ167" i="76"/>
  <c r="AH167" i="76"/>
  <c r="AF167" i="76"/>
  <c r="AD167" i="76"/>
  <c r="AB167" i="76"/>
  <c r="Z167" i="76"/>
  <c r="X167" i="76"/>
  <c r="V167" i="76"/>
  <c r="T167" i="76"/>
  <c r="R167" i="76"/>
  <c r="P167" i="76"/>
  <c r="N167" i="76"/>
  <c r="L167" i="76"/>
  <c r="J167" i="76"/>
  <c r="H167" i="76"/>
  <c r="F167" i="76"/>
  <c r="D167" i="76"/>
  <c r="AR156" i="76"/>
  <c r="AP156" i="76"/>
  <c r="AN156" i="76"/>
  <c r="AL156" i="76"/>
  <c r="AJ156" i="76"/>
  <c r="AH156" i="76"/>
  <c r="AF156" i="76"/>
  <c r="AD156" i="76"/>
  <c r="AB156" i="76"/>
  <c r="Z156" i="76"/>
  <c r="X156" i="76"/>
  <c r="G273" i="76"/>
  <c r="G276" i="76" s="1"/>
  <c r="E273" i="76"/>
  <c r="E276" i="76" s="1"/>
  <c r="AS262" i="76"/>
  <c r="AS265" i="76" s="1"/>
  <c r="AQ262" i="76"/>
  <c r="AQ265" i="76" s="1"/>
  <c r="AO262" i="76"/>
  <c r="AO265" i="76" s="1"/>
  <c r="AM262" i="76"/>
  <c r="AM265" i="76" s="1"/>
  <c r="AK262" i="76"/>
  <c r="AK265" i="76" s="1"/>
  <c r="AI262" i="76"/>
  <c r="AI265" i="76" s="1"/>
  <c r="AG262" i="76"/>
  <c r="AG265" i="76" s="1"/>
  <c r="AE262" i="76"/>
  <c r="AE265" i="76" s="1"/>
  <c r="AC262" i="76"/>
  <c r="AC265" i="76" s="1"/>
  <c r="AA262" i="76"/>
  <c r="AA265" i="76" s="1"/>
  <c r="Y262" i="76"/>
  <c r="Y265" i="76" s="1"/>
  <c r="W262" i="76"/>
  <c r="W265" i="76" s="1"/>
  <c r="U262" i="76"/>
  <c r="U265" i="76" s="1"/>
  <c r="S262" i="76"/>
  <c r="S265" i="76" s="1"/>
  <c r="Q262" i="76"/>
  <c r="Q265" i="76" s="1"/>
  <c r="O262" i="76"/>
  <c r="O265" i="76" s="1"/>
  <c r="M262" i="76"/>
  <c r="M265" i="76" s="1"/>
  <c r="K262" i="76"/>
  <c r="K265" i="76" s="1"/>
  <c r="I262" i="76"/>
  <c r="I265" i="76" s="1"/>
  <c r="G262" i="76"/>
  <c r="G265" i="76" s="1"/>
  <c r="E262" i="76"/>
  <c r="E265" i="76" s="1"/>
  <c r="AS251" i="76"/>
  <c r="AS254" i="76" s="1"/>
  <c r="AQ251" i="76"/>
  <c r="AQ254" i="76" s="1"/>
  <c r="AO251" i="76"/>
  <c r="AO254" i="76" s="1"/>
  <c r="AM251" i="76"/>
  <c r="AM254" i="76" s="1"/>
  <c r="AK251" i="76"/>
  <c r="AK254" i="76" s="1"/>
  <c r="AI251" i="76"/>
  <c r="AI254" i="76" s="1"/>
  <c r="AG251" i="76"/>
  <c r="AG254" i="76" s="1"/>
  <c r="AE251" i="76"/>
  <c r="AE254" i="76" s="1"/>
  <c r="AC251" i="76"/>
  <c r="AC254" i="76" s="1"/>
  <c r="AA251" i="76"/>
  <c r="AA254" i="76" s="1"/>
  <c r="Y251" i="76"/>
  <c r="Y254" i="76" s="1"/>
  <c r="W251" i="76"/>
  <c r="W254" i="76" s="1"/>
  <c r="U251" i="76"/>
  <c r="U254" i="76" s="1"/>
  <c r="S251" i="76"/>
  <c r="S254" i="76" s="1"/>
  <c r="Q251" i="76"/>
  <c r="Q254" i="76" s="1"/>
  <c r="O251" i="76"/>
  <c r="O254" i="76" s="1"/>
  <c r="M251" i="76"/>
  <c r="M254" i="76" s="1"/>
  <c r="K251" i="76"/>
  <c r="K254" i="76" s="1"/>
  <c r="I251" i="76"/>
  <c r="I254" i="76" s="1"/>
  <c r="G251" i="76"/>
  <c r="G254" i="76" s="1"/>
  <c r="E251" i="76"/>
  <c r="E254" i="76" s="1"/>
  <c r="AS240" i="76"/>
  <c r="AS243" i="76" s="1"/>
  <c r="AQ240" i="76"/>
  <c r="AQ243" i="76" s="1"/>
  <c r="AO240" i="76"/>
  <c r="AO243" i="76" s="1"/>
  <c r="AM240" i="76"/>
  <c r="AM243" i="76" s="1"/>
  <c r="AK240" i="76"/>
  <c r="AK243" i="76" s="1"/>
  <c r="AI240" i="76"/>
  <c r="AI243" i="76" s="1"/>
  <c r="AG240" i="76"/>
  <c r="AG243" i="76" s="1"/>
  <c r="AE240" i="76"/>
  <c r="AE243" i="76" s="1"/>
  <c r="AC240" i="76"/>
  <c r="AC243" i="76" s="1"/>
  <c r="AA240" i="76"/>
  <c r="AA243" i="76" s="1"/>
  <c r="Y240" i="76"/>
  <c r="Y243" i="76" s="1"/>
  <c r="W240" i="76"/>
  <c r="W243" i="76" s="1"/>
  <c r="U240" i="76"/>
  <c r="U243" i="76" s="1"/>
  <c r="S240" i="76"/>
  <c r="S243" i="76" s="1"/>
  <c r="Q240" i="76"/>
  <c r="Q243" i="76" s="1"/>
  <c r="O240" i="76"/>
  <c r="O243" i="76" s="1"/>
  <c r="M240" i="76"/>
  <c r="M243" i="76" s="1"/>
  <c r="K240" i="76"/>
  <c r="K243" i="76" s="1"/>
  <c r="I240" i="76"/>
  <c r="I243" i="76" s="1"/>
  <c r="G240" i="76"/>
  <c r="G243" i="76" s="1"/>
  <c r="E240" i="76"/>
  <c r="E243" i="76" s="1"/>
  <c r="AS229" i="76"/>
  <c r="AS232" i="76" s="1"/>
  <c r="AQ229" i="76"/>
  <c r="AQ232" i="76" s="1"/>
  <c r="AO229" i="76"/>
  <c r="AO232" i="76" s="1"/>
  <c r="AM229" i="76"/>
  <c r="AM232" i="76" s="1"/>
  <c r="AK229" i="76"/>
  <c r="AK232" i="76" s="1"/>
  <c r="AI229" i="76"/>
  <c r="AI232" i="76" s="1"/>
  <c r="AG229" i="76"/>
  <c r="AG232" i="76" s="1"/>
  <c r="AE229" i="76"/>
  <c r="AE232" i="76" s="1"/>
  <c r="AC229" i="76"/>
  <c r="AC232" i="76" s="1"/>
  <c r="AA229" i="76"/>
  <c r="AA232" i="76" s="1"/>
  <c r="Y229" i="76"/>
  <c r="Y232" i="76" s="1"/>
  <c r="W229" i="76"/>
  <c r="W232" i="76" s="1"/>
  <c r="U229" i="76"/>
  <c r="U232" i="76" s="1"/>
  <c r="S229" i="76"/>
  <c r="S232" i="76" s="1"/>
  <c r="Q229" i="76"/>
  <c r="Q232" i="76" s="1"/>
  <c r="O229" i="76"/>
  <c r="O232" i="76" s="1"/>
  <c r="M229" i="76"/>
  <c r="M232" i="76" s="1"/>
  <c r="K229" i="76"/>
  <c r="K232" i="76" s="1"/>
  <c r="I229" i="76"/>
  <c r="I232" i="76" s="1"/>
  <c r="G229" i="76"/>
  <c r="G232" i="76" s="1"/>
  <c r="E229" i="76"/>
  <c r="E232" i="76" s="1"/>
  <c r="AS218" i="76"/>
  <c r="AS221" i="76" s="1"/>
  <c r="AQ218" i="76"/>
  <c r="AQ221" i="76" s="1"/>
  <c r="AO218" i="76"/>
  <c r="AO221" i="76" s="1"/>
  <c r="AM218" i="76"/>
  <c r="AM221" i="76" s="1"/>
  <c r="AK218" i="76"/>
  <c r="AK221" i="76" s="1"/>
  <c r="AI218" i="76"/>
  <c r="AI221" i="76" s="1"/>
  <c r="AG218" i="76"/>
  <c r="AG221" i="76" s="1"/>
  <c r="AE218" i="76"/>
  <c r="AE221" i="76" s="1"/>
  <c r="AC218" i="76"/>
  <c r="AC221" i="76" s="1"/>
  <c r="AA218" i="76"/>
  <c r="AA221" i="76" s="1"/>
  <c r="Y218" i="76"/>
  <c r="Y221" i="76" s="1"/>
  <c r="W218" i="76"/>
  <c r="W221" i="76" s="1"/>
  <c r="U218" i="76"/>
  <c r="U221" i="76" s="1"/>
  <c r="S218" i="76"/>
  <c r="S221" i="76" s="1"/>
  <c r="Q218" i="76"/>
  <c r="Q221" i="76" s="1"/>
  <c r="O218" i="76"/>
  <c r="O221" i="76" s="1"/>
  <c r="M218" i="76"/>
  <c r="M221" i="76" s="1"/>
  <c r="K218" i="76"/>
  <c r="K221" i="76" s="1"/>
  <c r="I218" i="76"/>
  <c r="I221" i="76" s="1"/>
  <c r="G218" i="76"/>
  <c r="G221" i="76" s="1"/>
  <c r="E218" i="76"/>
  <c r="E221" i="76" s="1"/>
  <c r="AS207" i="76"/>
  <c r="AS210" i="76" s="1"/>
  <c r="AQ207" i="76"/>
  <c r="AQ210" i="76" s="1"/>
  <c r="AO207" i="76"/>
  <c r="AO210" i="76" s="1"/>
  <c r="AM207" i="76"/>
  <c r="AM210" i="76" s="1"/>
  <c r="AK207" i="76"/>
  <c r="AK210" i="76" s="1"/>
  <c r="AI207" i="76"/>
  <c r="AI210" i="76" s="1"/>
  <c r="AG207" i="76"/>
  <c r="AG210" i="76" s="1"/>
  <c r="AE207" i="76"/>
  <c r="AE210" i="76" s="1"/>
  <c r="AC207" i="76"/>
  <c r="AC210" i="76" s="1"/>
  <c r="AA207" i="76"/>
  <c r="AA210" i="76" s="1"/>
  <c r="Y207" i="76"/>
  <c r="Y210" i="76" s="1"/>
  <c r="W207" i="76"/>
  <c r="W210" i="76" s="1"/>
  <c r="U207" i="76"/>
  <c r="U210" i="76" s="1"/>
  <c r="S207" i="76"/>
  <c r="S210" i="76" s="1"/>
  <c r="Q207" i="76"/>
  <c r="Q210" i="76" s="1"/>
  <c r="O207" i="76"/>
  <c r="O210" i="76" s="1"/>
  <c r="M207" i="76"/>
  <c r="M210" i="76" s="1"/>
  <c r="K207" i="76"/>
  <c r="K210" i="76" s="1"/>
  <c r="I207" i="76"/>
  <c r="I210" i="76" s="1"/>
  <c r="G207" i="76"/>
  <c r="G210" i="76" s="1"/>
  <c r="E207" i="76"/>
  <c r="E210" i="76" s="1"/>
  <c r="AS196" i="76"/>
  <c r="AS199" i="76" s="1"/>
  <c r="AQ196" i="76"/>
  <c r="AQ199" i="76" s="1"/>
  <c r="AO196" i="76"/>
  <c r="AO199" i="76" s="1"/>
  <c r="AM196" i="76"/>
  <c r="AM199" i="76" s="1"/>
  <c r="AK196" i="76"/>
  <c r="AK199" i="76" s="1"/>
  <c r="AI196" i="76"/>
  <c r="AI199" i="76" s="1"/>
  <c r="AG196" i="76"/>
  <c r="AG199" i="76" s="1"/>
  <c r="AE196" i="76"/>
  <c r="AE199" i="76" s="1"/>
  <c r="AC196" i="76"/>
  <c r="AC199" i="76" s="1"/>
  <c r="AA196" i="76"/>
  <c r="AA199" i="76" s="1"/>
  <c r="Y196" i="76"/>
  <c r="Y199" i="76" s="1"/>
  <c r="W196" i="76"/>
  <c r="W199" i="76" s="1"/>
  <c r="U196" i="76"/>
  <c r="U199" i="76" s="1"/>
  <c r="S196" i="76"/>
  <c r="S199" i="76" s="1"/>
  <c r="Q196" i="76"/>
  <c r="Q199" i="76" s="1"/>
  <c r="O196" i="76"/>
  <c r="O199" i="76" s="1"/>
  <c r="M196" i="76"/>
  <c r="M199" i="76" s="1"/>
  <c r="K196" i="76"/>
  <c r="K199" i="76" s="1"/>
  <c r="I196" i="76"/>
  <c r="I199" i="76" s="1"/>
  <c r="G196" i="76"/>
  <c r="G199" i="76" s="1"/>
  <c r="E196" i="76"/>
  <c r="E199" i="76" s="1"/>
  <c r="AS185" i="76"/>
  <c r="AS188" i="76" s="1"/>
  <c r="AQ185" i="76"/>
  <c r="AQ188" i="76" s="1"/>
  <c r="AO185" i="76"/>
  <c r="AO188" i="76" s="1"/>
  <c r="AM185" i="76"/>
  <c r="AM188" i="76" s="1"/>
  <c r="AK185" i="76"/>
  <c r="AK188" i="76" s="1"/>
  <c r="AI185" i="76"/>
  <c r="AI188" i="76" s="1"/>
  <c r="AG185" i="76"/>
  <c r="AG188" i="76" s="1"/>
  <c r="AE185" i="76"/>
  <c r="AE188" i="76" s="1"/>
  <c r="AC185" i="76"/>
  <c r="AC188" i="76" s="1"/>
  <c r="AA185" i="76"/>
  <c r="AA188" i="76" s="1"/>
  <c r="Y185" i="76"/>
  <c r="Y188" i="76" s="1"/>
  <c r="W185" i="76"/>
  <c r="W188" i="76" s="1"/>
  <c r="U185" i="76"/>
  <c r="U188" i="76" s="1"/>
  <c r="S185" i="76"/>
  <c r="S188" i="76" s="1"/>
  <c r="Q185" i="76"/>
  <c r="Q188" i="76" s="1"/>
  <c r="O185" i="76"/>
  <c r="O188" i="76" s="1"/>
  <c r="M185" i="76"/>
  <c r="M188" i="76" s="1"/>
  <c r="K185" i="76"/>
  <c r="K188" i="76" s="1"/>
  <c r="I185" i="76"/>
  <c r="I188" i="76" s="1"/>
  <c r="G185" i="76"/>
  <c r="G188" i="76" s="1"/>
  <c r="E185" i="76"/>
  <c r="E188" i="76" s="1"/>
  <c r="AS174" i="76"/>
  <c r="AS177" i="76" s="1"/>
  <c r="AQ174" i="76"/>
  <c r="AQ177" i="76" s="1"/>
  <c r="AO174" i="76"/>
  <c r="AO177" i="76" s="1"/>
  <c r="AM174" i="76"/>
  <c r="AM177" i="76" s="1"/>
  <c r="AK174" i="76"/>
  <c r="AK177" i="76" s="1"/>
  <c r="AI174" i="76"/>
  <c r="AI177" i="76" s="1"/>
  <c r="AG174" i="76"/>
  <c r="AG177" i="76" s="1"/>
  <c r="AE174" i="76"/>
  <c r="AE177" i="76" s="1"/>
  <c r="AC174" i="76"/>
  <c r="AC177" i="76" s="1"/>
  <c r="AA174" i="76"/>
  <c r="AA177" i="76" s="1"/>
  <c r="Y174" i="76"/>
  <c r="Y177" i="76" s="1"/>
  <c r="W174" i="76"/>
  <c r="W177" i="76" s="1"/>
  <c r="U174" i="76"/>
  <c r="U177" i="76" s="1"/>
  <c r="S174" i="76"/>
  <c r="S177" i="76" s="1"/>
  <c r="Q174" i="76"/>
  <c r="Q177" i="76" s="1"/>
  <c r="O174" i="76"/>
  <c r="O177" i="76" s="1"/>
  <c r="M174" i="76"/>
  <c r="M177" i="76" s="1"/>
  <c r="K174" i="76"/>
  <c r="K177" i="76" s="1"/>
  <c r="I174" i="76"/>
  <c r="I177" i="76" s="1"/>
  <c r="G174" i="76"/>
  <c r="G177" i="76" s="1"/>
  <c r="E174" i="76"/>
  <c r="E177" i="76" s="1"/>
  <c r="AS163" i="76"/>
  <c r="AS166" i="76" s="1"/>
  <c r="AQ163" i="76"/>
  <c r="AQ166" i="76" s="1"/>
  <c r="AO163" i="76"/>
  <c r="AO166" i="76" s="1"/>
  <c r="AM163" i="76"/>
  <c r="AM166" i="76" s="1"/>
  <c r="AK163" i="76"/>
  <c r="AK166" i="76" s="1"/>
  <c r="AI163" i="76"/>
  <c r="AI166" i="76" s="1"/>
  <c r="AG163" i="76"/>
  <c r="AG166" i="76" s="1"/>
  <c r="AE163" i="76"/>
  <c r="AE166" i="76" s="1"/>
  <c r="AC163" i="76"/>
  <c r="AC166" i="76" s="1"/>
  <c r="AA163" i="76"/>
  <c r="AA166" i="76" s="1"/>
  <c r="Y163" i="76"/>
  <c r="Y166" i="76" s="1"/>
  <c r="W163" i="76"/>
  <c r="W166" i="76" s="1"/>
  <c r="U163" i="76"/>
  <c r="U166" i="76" s="1"/>
  <c r="S163" i="76"/>
  <c r="S166" i="76" s="1"/>
  <c r="Q163" i="76"/>
  <c r="Q166" i="76" s="1"/>
  <c r="O163" i="76"/>
  <c r="O166" i="76" s="1"/>
  <c r="M163" i="76"/>
  <c r="M166" i="76" s="1"/>
  <c r="K163" i="76"/>
  <c r="K166" i="76" s="1"/>
  <c r="I163" i="76"/>
  <c r="I166" i="76" s="1"/>
  <c r="G163" i="76"/>
  <c r="G166" i="76" s="1"/>
  <c r="E163" i="76"/>
  <c r="E166" i="76" s="1"/>
  <c r="AS152" i="76"/>
  <c r="AS155" i="76" s="1"/>
  <c r="AQ152" i="76"/>
  <c r="AQ155" i="76" s="1"/>
  <c r="AO152" i="76"/>
  <c r="AO155" i="76" s="1"/>
  <c r="AM152" i="76"/>
  <c r="AM155" i="76" s="1"/>
  <c r="AK152" i="76"/>
  <c r="AK155" i="76" s="1"/>
  <c r="AI152" i="76"/>
  <c r="AI155" i="76" s="1"/>
  <c r="AG152" i="76"/>
  <c r="AG155" i="76" s="1"/>
  <c r="AE152" i="76"/>
  <c r="AE155" i="76" s="1"/>
  <c r="AC152" i="76"/>
  <c r="AC155" i="76" s="1"/>
  <c r="AA152" i="76"/>
  <c r="AA155" i="76" s="1"/>
  <c r="Y152" i="76"/>
  <c r="Y155" i="76" s="1"/>
  <c r="W152" i="76"/>
  <c r="W155" i="76" s="1"/>
  <c r="L491" i="77"/>
  <c r="L490" i="77"/>
  <c r="L489" i="77"/>
  <c r="L488" i="77"/>
  <c r="L487" i="77"/>
  <c r="L486" i="77"/>
  <c r="L485" i="77"/>
  <c r="L484" i="77"/>
  <c r="L483" i="77"/>
  <c r="L482" i="77"/>
  <c r="L481" i="77"/>
  <c r="L480" i="77"/>
  <c r="L479" i="77"/>
  <c r="L478" i="77"/>
  <c r="L477" i="77"/>
  <c r="L476" i="77"/>
  <c r="L475" i="77"/>
  <c r="L474" i="77"/>
  <c r="L473" i="77"/>
  <c r="L472" i="77"/>
  <c r="L471" i="77"/>
  <c r="L470" i="77"/>
  <c r="L469" i="77"/>
  <c r="L468" i="77"/>
  <c r="L467" i="77"/>
  <c r="L466" i="77"/>
  <c r="L465" i="77"/>
  <c r="L464" i="77"/>
  <c r="L463" i="77"/>
  <c r="L462" i="77"/>
  <c r="L461" i="77"/>
  <c r="L460" i="77"/>
  <c r="L459" i="77"/>
  <c r="L458" i="77"/>
  <c r="L457" i="77"/>
  <c r="L456" i="77"/>
  <c r="L455" i="77"/>
  <c r="L454" i="77"/>
  <c r="L453" i="77"/>
  <c r="L452" i="77"/>
  <c r="L451" i="77"/>
  <c r="L450" i="77"/>
  <c r="L449" i="77"/>
  <c r="L448" i="77"/>
  <c r="L447" i="77"/>
  <c r="L446" i="77"/>
  <c r="L445" i="77"/>
  <c r="L444" i="77"/>
  <c r="L443" i="77"/>
  <c r="L442" i="77"/>
  <c r="L441" i="77"/>
  <c r="L440" i="77"/>
  <c r="L439" i="77"/>
  <c r="L438" i="77"/>
  <c r="L437" i="77"/>
  <c r="L436" i="77"/>
  <c r="L435" i="77"/>
  <c r="L434" i="77"/>
  <c r="L433" i="77"/>
  <c r="L432" i="77"/>
  <c r="L431" i="77"/>
  <c r="L430" i="77"/>
  <c r="L429" i="77"/>
  <c r="L428" i="77"/>
  <c r="L427" i="77"/>
  <c r="L426" i="77"/>
  <c r="L425" i="77"/>
  <c r="L424" i="77"/>
  <c r="L423" i="77"/>
  <c r="L422" i="77"/>
  <c r="L421" i="77"/>
  <c r="L420" i="77"/>
  <c r="L419" i="77"/>
  <c r="L418" i="77"/>
  <c r="L417" i="77"/>
  <c r="L416" i="77"/>
  <c r="L415" i="77"/>
  <c r="L414" i="77"/>
  <c r="L413" i="77"/>
  <c r="L412" i="77"/>
  <c r="L411" i="77"/>
  <c r="L410" i="77"/>
  <c r="L409" i="77"/>
  <c r="L408" i="77"/>
  <c r="L407" i="77"/>
  <c r="L406" i="77"/>
  <c r="L405" i="77"/>
  <c r="L404" i="77"/>
  <c r="L403" i="77"/>
  <c r="L402" i="77"/>
  <c r="L401" i="77"/>
  <c r="L400" i="77"/>
  <c r="L399" i="77"/>
  <c r="L398" i="77"/>
  <c r="L397" i="77"/>
  <c r="L396" i="77"/>
  <c r="L395" i="77"/>
  <c r="L394" i="77"/>
  <c r="L393" i="77"/>
  <c r="L392" i="77"/>
  <c r="L391" i="77"/>
  <c r="L390" i="77"/>
  <c r="L389" i="77"/>
  <c r="L388" i="77"/>
  <c r="L387" i="77"/>
  <c r="L386" i="77"/>
  <c r="L385" i="77"/>
  <c r="L384" i="77"/>
  <c r="L383" i="77"/>
  <c r="L382" i="77"/>
  <c r="L381" i="77"/>
  <c r="L380" i="77"/>
  <c r="L379" i="77"/>
  <c r="L378" i="77"/>
  <c r="L377" i="77"/>
  <c r="L376" i="77"/>
  <c r="L375" i="77"/>
  <c r="L374" i="77"/>
  <c r="L373" i="77"/>
  <c r="L372" i="77"/>
  <c r="L371" i="77"/>
  <c r="L370" i="77"/>
  <c r="L369" i="77"/>
  <c r="L368" i="77"/>
  <c r="L367" i="77"/>
  <c r="L366" i="77"/>
  <c r="L365" i="77"/>
  <c r="L364" i="77"/>
  <c r="L363" i="77"/>
  <c r="L362" i="77"/>
  <c r="L361" i="77"/>
  <c r="L360" i="77"/>
  <c r="L359" i="77"/>
  <c r="L358" i="77"/>
  <c r="L357" i="77"/>
  <c r="L356" i="77"/>
  <c r="L355" i="77"/>
  <c r="L354" i="77"/>
  <c r="L353" i="77"/>
  <c r="L352" i="77"/>
  <c r="L351" i="77"/>
  <c r="L350" i="77"/>
  <c r="L349" i="77"/>
  <c r="L348" i="77"/>
  <c r="L347" i="77"/>
  <c r="L346" i="77"/>
  <c r="L345" i="77"/>
  <c r="L344" i="77"/>
  <c r="L343" i="77"/>
  <c r="L342" i="77"/>
  <c r="L341" i="77"/>
  <c r="L340" i="77"/>
  <c r="L339" i="77"/>
  <c r="L338" i="77"/>
  <c r="L337" i="77"/>
  <c r="L336" i="77"/>
  <c r="L335" i="77"/>
  <c r="L334" i="77"/>
  <c r="L333" i="77"/>
  <c r="L332" i="77"/>
  <c r="L331" i="77"/>
  <c r="L330" i="77"/>
  <c r="L329" i="77"/>
  <c r="L328" i="77"/>
  <c r="L327" i="77"/>
  <c r="L326" i="77"/>
  <c r="L325" i="77"/>
  <c r="L324" i="77"/>
  <c r="L323" i="77"/>
  <c r="L322" i="77"/>
  <c r="L321" i="77"/>
  <c r="L320" i="77"/>
  <c r="L319" i="77"/>
  <c r="L318" i="77"/>
  <c r="L317" i="77"/>
  <c r="L316" i="77"/>
  <c r="L315" i="77"/>
  <c r="L314" i="77"/>
  <c r="L313" i="77"/>
  <c r="L312" i="77"/>
  <c r="L311" i="77"/>
  <c r="L310" i="77"/>
  <c r="L309" i="77"/>
  <c r="L308" i="77"/>
  <c r="L307" i="77"/>
  <c r="L306" i="77"/>
  <c r="L305" i="77"/>
  <c r="L304" i="77"/>
  <c r="L303" i="77"/>
  <c r="L302" i="77"/>
  <c r="L301" i="77"/>
  <c r="L300" i="77"/>
  <c r="L299" i="77"/>
  <c r="L298" i="77"/>
  <c r="L297" i="77"/>
  <c r="L296" i="77"/>
  <c r="L295" i="77"/>
  <c r="L294" i="77"/>
  <c r="L293" i="77"/>
  <c r="L292" i="77"/>
  <c r="L291" i="77"/>
  <c r="L290" i="77"/>
  <c r="L289" i="77"/>
  <c r="L288" i="77"/>
  <c r="L287" i="77"/>
  <c r="L286" i="77"/>
  <c r="L285" i="77"/>
  <c r="L284" i="77"/>
  <c r="L283" i="77"/>
  <c r="L282" i="77"/>
  <c r="L281" i="77"/>
  <c r="L280" i="77"/>
  <c r="L279" i="77"/>
  <c r="L278" i="77"/>
  <c r="L277" i="77"/>
  <c r="L276" i="77"/>
  <c r="L275" i="77"/>
  <c r="L274" i="77"/>
  <c r="L273" i="77"/>
  <c r="L272" i="77"/>
  <c r="L271" i="77"/>
  <c r="L270" i="77"/>
  <c r="L269" i="77"/>
  <c r="L268" i="77"/>
  <c r="L267" i="77"/>
  <c r="L266" i="77"/>
  <c r="L265" i="77"/>
  <c r="L264" i="77"/>
  <c r="L263" i="77"/>
  <c r="L262" i="77"/>
  <c r="L261" i="77"/>
  <c r="G258" i="82" s="1"/>
  <c r="L260" i="77"/>
  <c r="L259" i="77"/>
  <c r="G256" i="82" s="1"/>
  <c r="L258" i="77"/>
  <c r="L257" i="77"/>
  <c r="L256" i="77"/>
  <c r="L255" i="77"/>
  <c r="G252" i="82" s="1"/>
  <c r="L254" i="77"/>
  <c r="G251" i="82" s="1"/>
  <c r="L253" i="77"/>
  <c r="G250" i="82" s="1"/>
  <c r="L252" i="77"/>
  <c r="G249" i="82" s="1"/>
  <c r="L251" i="77"/>
  <c r="G248" i="82" s="1"/>
  <c r="L250" i="77"/>
  <c r="G247" i="82" s="1"/>
  <c r="L249" i="77"/>
  <c r="L248" i="77"/>
  <c r="L247" i="77"/>
  <c r="G244" i="82" s="1"/>
  <c r="L246" i="77"/>
  <c r="L245" i="77"/>
  <c r="L244" i="77"/>
  <c r="G241" i="82" s="1"/>
  <c r="L243" i="77"/>
  <c r="L242" i="77"/>
  <c r="L241" i="77"/>
  <c r="L240" i="77"/>
  <c r="L239" i="77"/>
  <c r="G236" i="82" s="1"/>
  <c r="L238" i="77"/>
  <c r="G235" i="82" s="1"/>
  <c r="L237" i="77"/>
  <c r="G234" i="82" s="1"/>
  <c r="L236" i="77"/>
  <c r="L235" i="77"/>
  <c r="L234" i="77"/>
  <c r="L233" i="77"/>
  <c r="L232" i="77"/>
  <c r="L231" i="77"/>
  <c r="L230" i="77"/>
  <c r="L229" i="77"/>
  <c r="L228" i="77"/>
  <c r="L227" i="77"/>
  <c r="L226" i="77"/>
  <c r="L225" i="77"/>
  <c r="L224" i="77"/>
  <c r="G221" i="82" s="1"/>
  <c r="L223" i="77"/>
  <c r="L222" i="77"/>
  <c r="L221" i="77"/>
  <c r="L220" i="77"/>
  <c r="G217" i="82" s="1"/>
  <c r="L219" i="77"/>
  <c r="L218" i="77"/>
  <c r="G215" i="82" s="1"/>
  <c r="L217" i="77"/>
  <c r="G214" i="82" s="1"/>
  <c r="L216" i="77"/>
  <c r="G213" i="82" s="1"/>
  <c r="L215" i="77"/>
  <c r="G212" i="82" s="1"/>
  <c r="L214" i="77"/>
  <c r="G211" i="82" s="1"/>
  <c r="L213" i="77"/>
  <c r="G210" i="82" s="1"/>
  <c r="L212" i="77"/>
  <c r="G209" i="82" s="1"/>
  <c r="L211" i="77"/>
  <c r="G208" i="82" s="1"/>
  <c r="L210" i="77"/>
  <c r="L209" i="77"/>
  <c r="G206" i="82" s="1"/>
  <c r="L208" i="77"/>
  <c r="L207" i="77"/>
  <c r="L206" i="77"/>
  <c r="G203" i="82" s="1"/>
  <c r="L205" i="77"/>
  <c r="L204" i="77"/>
  <c r="L203" i="77"/>
  <c r="G200" i="82" s="1"/>
  <c r="L202" i="77"/>
  <c r="L201" i="77"/>
  <c r="L200" i="77"/>
  <c r="L199" i="77"/>
  <c r="G196" i="82" s="1"/>
  <c r="L198" i="77"/>
  <c r="L197" i="77"/>
  <c r="L196" i="77"/>
  <c r="G193" i="82" s="1"/>
  <c r="L195" i="77"/>
  <c r="L194" i="77"/>
  <c r="L193" i="77"/>
  <c r="G190" i="82" s="1"/>
  <c r="L192" i="77"/>
  <c r="G189" i="82" s="1"/>
  <c r="L191" i="77"/>
  <c r="G188" i="82" s="1"/>
  <c r="L190" i="77"/>
  <c r="L189" i="77"/>
  <c r="G186" i="82" s="1"/>
  <c r="L188" i="77"/>
  <c r="G185" i="82" s="1"/>
  <c r="L187" i="77"/>
  <c r="L186" i="77"/>
  <c r="G183" i="82" s="1"/>
  <c r="L185" i="77"/>
  <c r="L184" i="77"/>
  <c r="G181" i="82" s="1"/>
  <c r="L183" i="77"/>
  <c r="L182" i="77"/>
  <c r="G179" i="82" s="1"/>
  <c r="L181" i="77"/>
  <c r="G178" i="82" s="1"/>
  <c r="L180" i="77"/>
  <c r="G177" i="82" s="1"/>
  <c r="L179" i="77"/>
  <c r="G176" i="82" s="1"/>
  <c r="L178" i="77"/>
  <c r="G175" i="82" s="1"/>
  <c r="L177" i="77"/>
  <c r="G174" i="82" s="1"/>
  <c r="L176" i="77"/>
  <c r="L175" i="77"/>
  <c r="L174" i="77"/>
  <c r="L173" i="77"/>
  <c r="L172" i="77"/>
  <c r="L171" i="77"/>
  <c r="G168" i="82" s="1"/>
  <c r="L170" i="77"/>
  <c r="G167" i="82" s="1"/>
  <c r="L169" i="77"/>
  <c r="G166" i="82" s="1"/>
  <c r="L168" i="77"/>
  <c r="G165" i="82" s="1"/>
  <c r="L167" i="77"/>
  <c r="G164" i="82" s="1"/>
  <c r="L166" i="77"/>
  <c r="L165" i="77"/>
  <c r="L164" i="77"/>
  <c r="L163" i="77"/>
  <c r="L162" i="77"/>
  <c r="L161" i="77"/>
  <c r="L160" i="77"/>
  <c r="G157" i="82" s="1"/>
  <c r="L159" i="77"/>
  <c r="G156" i="82" s="1"/>
  <c r="L158" i="77"/>
  <c r="G155" i="82" s="1"/>
  <c r="L157" i="77"/>
  <c r="L156" i="77"/>
  <c r="L155" i="77"/>
  <c r="G152" i="82" s="1"/>
  <c r="L154" i="77"/>
  <c r="L153" i="77"/>
  <c r="G150" i="82" s="1"/>
  <c r="L152" i="77"/>
  <c r="G149" i="82" s="1"/>
  <c r="L151" i="77"/>
  <c r="G148" i="82" s="1"/>
  <c r="L150" i="77"/>
  <c r="G147" i="82" s="1"/>
  <c r="L149" i="77"/>
  <c r="G146" i="82" s="1"/>
  <c r="L148" i="77"/>
  <c r="G145" i="82" s="1"/>
  <c r="L147" i="77"/>
  <c r="G144" i="82" s="1"/>
  <c r="L146" i="77"/>
  <c r="L145" i="77"/>
  <c r="G142" i="82" s="1"/>
  <c r="L144" i="77"/>
  <c r="G141" i="82" s="1"/>
  <c r="L143" i="77"/>
  <c r="L142" i="77"/>
  <c r="L141" i="77"/>
  <c r="L140" i="77"/>
  <c r="G137" i="82" s="1"/>
  <c r="L139" i="77"/>
  <c r="L138" i="77"/>
  <c r="L137" i="77"/>
  <c r="L136" i="77"/>
  <c r="L135" i="77"/>
  <c r="L134" i="77"/>
  <c r="L133" i="77"/>
  <c r="L132" i="77"/>
  <c r="L131" i="77"/>
  <c r="L130" i="77"/>
  <c r="L129" i="77"/>
  <c r="L128" i="77"/>
  <c r="L127" i="77"/>
  <c r="L126" i="77"/>
  <c r="L125" i="77"/>
  <c r="G122" i="82" s="1"/>
  <c r="L124" i="77"/>
  <c r="G121" i="82" s="1"/>
  <c r="L123" i="77"/>
  <c r="L122" i="77"/>
  <c r="G119" i="82" s="1"/>
  <c r="L121" i="77"/>
  <c r="L120" i="77"/>
  <c r="L119" i="77"/>
  <c r="L118" i="77"/>
  <c r="L117" i="77"/>
  <c r="L116" i="77"/>
  <c r="L115" i="77"/>
  <c r="L114" i="77"/>
  <c r="L113" i="77"/>
  <c r="L112" i="77"/>
  <c r="L111" i="77"/>
  <c r="L110" i="77"/>
  <c r="L109" i="77"/>
  <c r="L108" i="77"/>
  <c r="L107" i="77"/>
  <c r="L106" i="77"/>
  <c r="L105" i="77"/>
  <c r="L104" i="77"/>
  <c r="L103" i="77"/>
  <c r="L102" i="77"/>
  <c r="L101" i="77"/>
  <c r="G98" i="82" s="1"/>
  <c r="L100" i="77"/>
  <c r="L99" i="77"/>
  <c r="L98" i="77"/>
  <c r="G95" i="82" s="1"/>
  <c r="L97" i="77"/>
  <c r="G94" i="82" s="1"/>
  <c r="L96" i="77"/>
  <c r="G93" i="82" s="1"/>
  <c r="L95" i="77"/>
  <c r="L94" i="77"/>
  <c r="G91" i="82" s="1"/>
  <c r="L93" i="77"/>
  <c r="G90" i="82" s="1"/>
  <c r="L92" i="77"/>
  <c r="L91" i="77"/>
  <c r="L90" i="77"/>
  <c r="G87" i="82" s="1"/>
  <c r="L89" i="77"/>
  <c r="L88" i="77"/>
  <c r="L87" i="77"/>
  <c r="L86" i="77"/>
  <c r="G83" i="82" s="1"/>
  <c r="L85" i="77"/>
  <c r="L84" i="77"/>
  <c r="L83" i="77"/>
  <c r="L82" i="77"/>
  <c r="L81" i="77"/>
  <c r="L80" i="77"/>
  <c r="L79" i="77"/>
  <c r="G76" i="82" s="1"/>
  <c r="L78" i="77"/>
  <c r="G75" i="82" s="1"/>
  <c r="L77" i="77"/>
  <c r="G74" i="82" s="1"/>
  <c r="L76" i="77"/>
  <c r="G73" i="82" s="1"/>
  <c r="L75" i="77"/>
  <c r="G72" i="82" s="1"/>
  <c r="L74" i="77"/>
  <c r="G71" i="82" s="1"/>
  <c r="L73" i="77"/>
  <c r="L72" i="77"/>
  <c r="L71" i="77"/>
  <c r="L70" i="77"/>
  <c r="L69" i="77"/>
  <c r="L68" i="77"/>
  <c r="G65" i="82" s="1"/>
  <c r="L67" i="77"/>
  <c r="G64" i="82" s="1"/>
  <c r="L66" i="77"/>
  <c r="L65" i="77"/>
  <c r="G62" i="82" s="1"/>
  <c r="L64" i="77"/>
  <c r="L63" i="77"/>
  <c r="L62" i="77"/>
  <c r="G59" i="82" s="1"/>
  <c r="L61" i="77"/>
  <c r="L60" i="77"/>
  <c r="L59" i="77"/>
  <c r="G56" i="82" s="1"/>
  <c r="L58" i="77"/>
  <c r="L57" i="77"/>
  <c r="G54" i="82" s="1"/>
  <c r="L56" i="77"/>
  <c r="L55" i="77"/>
  <c r="L54" i="77"/>
  <c r="G51" i="82" s="1"/>
  <c r="L53" i="77"/>
  <c r="L52" i="77"/>
  <c r="G49" i="82" s="1"/>
  <c r="L51" i="77"/>
  <c r="G48" i="82" s="1"/>
  <c r="L50" i="77"/>
  <c r="L49" i="77"/>
  <c r="G46" i="82" s="1"/>
  <c r="L48" i="77"/>
  <c r="L47" i="77"/>
  <c r="L46" i="77"/>
  <c r="G43" i="82" s="1"/>
  <c r="L45" i="77"/>
  <c r="G42" i="82" s="1"/>
  <c r="L44" i="77"/>
  <c r="G41" i="82" s="1"/>
  <c r="L43" i="77"/>
  <c r="L42" i="77"/>
  <c r="L41" i="77"/>
  <c r="G38" i="82" s="1"/>
  <c r="L40" i="77"/>
  <c r="L39" i="77"/>
  <c r="L38" i="77"/>
  <c r="G35" i="82" s="1"/>
  <c r="L37" i="77"/>
  <c r="G34" i="82" s="1"/>
  <c r="L36" i="77"/>
  <c r="L35" i="77"/>
  <c r="L34" i="77"/>
  <c r="G31" i="82" s="1"/>
  <c r="L33" i="77"/>
  <c r="G30" i="82" s="1"/>
  <c r="L32" i="77"/>
  <c r="L31" i="77"/>
  <c r="L30" i="77"/>
  <c r="L29" i="77"/>
  <c r="L28" i="77"/>
  <c r="G25" i="82" s="1"/>
  <c r="L27" i="77"/>
  <c r="G24" i="82" s="1"/>
  <c r="L26" i="77"/>
  <c r="L25" i="77"/>
  <c r="L24" i="77"/>
  <c r="L23" i="77"/>
  <c r="L22" i="77"/>
  <c r="L21" i="77"/>
  <c r="L20" i="77"/>
  <c r="L19" i="77"/>
  <c r="L18" i="77"/>
  <c r="L17" i="77"/>
  <c r="L16" i="77"/>
  <c r="L15" i="77"/>
  <c r="L14" i="77"/>
  <c r="L13" i="77"/>
  <c r="L12" i="77"/>
  <c r="L11" i="77"/>
  <c r="L10" i="77"/>
  <c r="L9" i="77"/>
  <c r="L8" i="77"/>
  <c r="L7" i="77"/>
  <c r="K530" i="77"/>
  <c r="K529" i="77"/>
  <c r="K528" i="77"/>
  <c r="K527" i="77"/>
  <c r="K526" i="77"/>
  <c r="K525" i="77"/>
  <c r="K524" i="77"/>
  <c r="K523" i="77"/>
  <c r="K522" i="77"/>
  <c r="K521" i="77"/>
  <c r="K520" i="77"/>
  <c r="K519" i="77"/>
  <c r="K518" i="77"/>
  <c r="K517" i="77"/>
  <c r="K516" i="77"/>
  <c r="K515" i="77"/>
  <c r="K514" i="77"/>
  <c r="K513" i="77"/>
  <c r="K512" i="77"/>
  <c r="K511" i="77"/>
  <c r="K510" i="77"/>
  <c r="K509" i="77"/>
  <c r="K508" i="77"/>
  <c r="K507" i="77"/>
  <c r="K506" i="77"/>
  <c r="K505" i="77"/>
  <c r="K504" i="77"/>
  <c r="K503" i="77"/>
  <c r="K502" i="77"/>
  <c r="K501" i="77"/>
  <c r="K500" i="77"/>
  <c r="K499" i="77"/>
  <c r="K498" i="77"/>
  <c r="K497" i="77"/>
  <c r="K496" i="77"/>
  <c r="K495" i="77"/>
  <c r="K494" i="77"/>
  <c r="K493" i="77"/>
  <c r="K492" i="77"/>
  <c r="K491" i="77"/>
  <c r="K490" i="77"/>
  <c r="K489" i="77"/>
  <c r="K488" i="77"/>
  <c r="K487" i="77"/>
  <c r="K486" i="77"/>
  <c r="K485" i="77"/>
  <c r="K484" i="77"/>
  <c r="K483" i="77"/>
  <c r="K482" i="77"/>
  <c r="K481" i="77"/>
  <c r="K480" i="77"/>
  <c r="K479" i="77"/>
  <c r="K478" i="77"/>
  <c r="K477" i="77"/>
  <c r="K476" i="77"/>
  <c r="K475" i="77"/>
  <c r="K474" i="77"/>
  <c r="K473" i="77"/>
  <c r="K472" i="77"/>
  <c r="K471" i="77"/>
  <c r="K470" i="77"/>
  <c r="K469" i="77"/>
  <c r="K468" i="77"/>
  <c r="K467" i="77"/>
  <c r="K466" i="77"/>
  <c r="K465" i="77"/>
  <c r="K464" i="77"/>
  <c r="K463" i="77"/>
  <c r="K462" i="77"/>
  <c r="K461" i="77"/>
  <c r="K460" i="77"/>
  <c r="K459" i="77"/>
  <c r="K458" i="77"/>
  <c r="K457" i="77"/>
  <c r="K456" i="77"/>
  <c r="K455" i="77"/>
  <c r="K454" i="77"/>
  <c r="K453" i="77"/>
  <c r="K452" i="77"/>
  <c r="K451" i="77"/>
  <c r="K450" i="77"/>
  <c r="K449" i="77"/>
  <c r="K448" i="77"/>
  <c r="K447" i="77"/>
  <c r="K446" i="77"/>
  <c r="K445" i="77"/>
  <c r="K444" i="77"/>
  <c r="K443" i="77"/>
  <c r="K442" i="77"/>
  <c r="K441" i="77"/>
  <c r="K440" i="77"/>
  <c r="K439" i="77"/>
  <c r="K438" i="77"/>
  <c r="K437" i="77"/>
  <c r="K436" i="77"/>
  <c r="K435" i="77"/>
  <c r="K434" i="77"/>
  <c r="K433" i="77"/>
  <c r="K432" i="77"/>
  <c r="K431" i="77"/>
  <c r="K430" i="77"/>
  <c r="K429" i="77"/>
  <c r="K428" i="77"/>
  <c r="K427" i="77"/>
  <c r="K426" i="77"/>
  <c r="K425" i="77"/>
  <c r="K424" i="77"/>
  <c r="K423" i="77"/>
  <c r="K422" i="77"/>
  <c r="K421" i="77"/>
  <c r="K420" i="77"/>
  <c r="K419" i="77"/>
  <c r="K418" i="77"/>
  <c r="K417" i="77"/>
  <c r="K416" i="77"/>
  <c r="K415" i="77"/>
  <c r="K414" i="77"/>
  <c r="K413" i="77"/>
  <c r="K412" i="77"/>
  <c r="K411" i="77"/>
  <c r="K410" i="77"/>
  <c r="K409" i="77"/>
  <c r="K408" i="77"/>
  <c r="K407" i="77"/>
  <c r="K406" i="77"/>
  <c r="K405" i="77"/>
  <c r="K404" i="77"/>
  <c r="K403" i="77"/>
  <c r="K402" i="77"/>
  <c r="K401" i="77"/>
  <c r="K400" i="77"/>
  <c r="K399" i="77"/>
  <c r="K398" i="77"/>
  <c r="K397" i="77"/>
  <c r="K396" i="77"/>
  <c r="K395" i="77"/>
  <c r="K394" i="77"/>
  <c r="K393" i="77"/>
  <c r="K392" i="77"/>
  <c r="K391" i="77"/>
  <c r="K390" i="77"/>
  <c r="K389" i="77"/>
  <c r="K388" i="77"/>
  <c r="K387" i="77"/>
  <c r="K386" i="77"/>
  <c r="K385" i="77"/>
  <c r="K384" i="77"/>
  <c r="K383" i="77"/>
  <c r="K382" i="77"/>
  <c r="K381" i="77"/>
  <c r="K380" i="77"/>
  <c r="K379" i="77"/>
  <c r="K378" i="77"/>
  <c r="K377" i="77"/>
  <c r="K376" i="77"/>
  <c r="K375" i="77"/>
  <c r="K374" i="77"/>
  <c r="K373" i="77"/>
  <c r="K372" i="77"/>
  <c r="K371" i="77"/>
  <c r="K370" i="77"/>
  <c r="K369" i="77"/>
  <c r="K368" i="77"/>
  <c r="K367" i="77"/>
  <c r="K366" i="77"/>
  <c r="K365" i="77"/>
  <c r="K364" i="77"/>
  <c r="K363" i="77"/>
  <c r="K362" i="77"/>
  <c r="K361" i="77"/>
  <c r="K360" i="77"/>
  <c r="K359" i="77"/>
  <c r="K358" i="77"/>
  <c r="K357" i="77"/>
  <c r="K356" i="77"/>
  <c r="K355" i="77"/>
  <c r="K354" i="77"/>
  <c r="K353" i="77"/>
  <c r="K352" i="77"/>
  <c r="K351" i="77"/>
  <c r="K350" i="77"/>
  <c r="K349" i="77"/>
  <c r="K348" i="77"/>
  <c r="K347" i="77"/>
  <c r="K346" i="77"/>
  <c r="K345" i="77"/>
  <c r="K344" i="77"/>
  <c r="K343" i="77"/>
  <c r="K342" i="77"/>
  <c r="K341" i="77"/>
  <c r="K340" i="77"/>
  <c r="K339" i="77"/>
  <c r="K338" i="77"/>
  <c r="K337" i="77"/>
  <c r="K336" i="77"/>
  <c r="K335" i="77"/>
  <c r="K334" i="77"/>
  <c r="K333" i="77"/>
  <c r="K332" i="77"/>
  <c r="K331" i="77"/>
  <c r="K330" i="77"/>
  <c r="K329" i="77"/>
  <c r="K328" i="77"/>
  <c r="K327" i="77"/>
  <c r="K326" i="77"/>
  <c r="K325" i="77"/>
  <c r="K324" i="77"/>
  <c r="K323" i="77"/>
  <c r="K322" i="77"/>
  <c r="K321" i="77"/>
  <c r="K320" i="77"/>
  <c r="K319" i="77"/>
  <c r="K318" i="77"/>
  <c r="K317" i="77"/>
  <c r="K316" i="77"/>
  <c r="K315" i="77"/>
  <c r="K314" i="77"/>
  <c r="K313" i="77"/>
  <c r="K312" i="77"/>
  <c r="K311" i="77"/>
  <c r="K310" i="77"/>
  <c r="K309" i="77"/>
  <c r="K308" i="77"/>
  <c r="K307" i="77"/>
  <c r="K306" i="77"/>
  <c r="K305" i="77"/>
  <c r="K304" i="77"/>
  <c r="K303" i="77"/>
  <c r="K302" i="77"/>
  <c r="K301" i="77"/>
  <c r="K300" i="77"/>
  <c r="K299" i="77"/>
  <c r="K298" i="77"/>
  <c r="K297" i="77"/>
  <c r="K296" i="77"/>
  <c r="K295" i="77"/>
  <c r="K294" i="77"/>
  <c r="K293" i="77"/>
  <c r="K292" i="77"/>
  <c r="K291" i="77"/>
  <c r="K290" i="77"/>
  <c r="K289" i="77"/>
  <c r="K288" i="77"/>
  <c r="K287" i="77"/>
  <c r="K286" i="77"/>
  <c r="K285" i="77"/>
  <c r="K284" i="77"/>
  <c r="K283" i="77"/>
  <c r="K282" i="77"/>
  <c r="K281" i="77"/>
  <c r="K280" i="77"/>
  <c r="K279" i="77"/>
  <c r="K278" i="77"/>
  <c r="K277" i="77"/>
  <c r="K276" i="77"/>
  <c r="K275" i="77"/>
  <c r="K274" i="77"/>
  <c r="K273" i="77"/>
  <c r="K272" i="77"/>
  <c r="K271" i="77"/>
  <c r="K270" i="77"/>
  <c r="K269" i="77"/>
  <c r="J12" i="84"/>
  <c r="J11" i="84"/>
  <c r="J10" i="84"/>
  <c r="J9" i="84"/>
  <c r="J8" i="84"/>
  <c r="J7" i="84"/>
  <c r="F12" i="84"/>
  <c r="F11" i="84"/>
  <c r="F10" i="84"/>
  <c r="F9" i="84"/>
  <c r="F8" i="84"/>
  <c r="F7" i="84"/>
  <c r="F6" i="84"/>
  <c r="J6" i="84"/>
  <c r="Q71" i="80" s="1"/>
  <c r="E30" i="84"/>
  <c r="AN57" i="80" l="1"/>
  <c r="W71" i="80"/>
  <c r="V71" i="80"/>
  <c r="BJ252" i="76"/>
  <c r="BI252" i="76"/>
  <c r="G233" i="82"/>
  <c r="G77" i="82"/>
  <c r="G218" i="82"/>
  <c r="G274" i="82"/>
  <c r="G195" i="82"/>
  <c r="G219" i="82"/>
  <c r="G220" i="82"/>
  <c r="G237" i="82"/>
  <c r="G230" i="82"/>
  <c r="G238" i="82"/>
  <c r="G246" i="82"/>
  <c r="G231" i="82"/>
  <c r="G239" i="82"/>
  <c r="G120" i="82"/>
  <c r="G232" i="82"/>
  <c r="G280" i="82"/>
  <c r="G344" i="82"/>
  <c r="G81" i="82"/>
  <c r="G113" i="82"/>
  <c r="G265" i="82"/>
  <c r="G281" i="82"/>
  <c r="G10" i="82"/>
  <c r="G50" i="82"/>
  <c r="G82" i="82"/>
  <c r="G106" i="82"/>
  <c r="G114" i="82"/>
  <c r="G154" i="82"/>
  <c r="G162" i="82"/>
  <c r="G170" i="82"/>
  <c r="G194" i="82"/>
  <c r="G202" i="82"/>
  <c r="G226" i="82"/>
  <c r="G242" i="82"/>
  <c r="G266" i="82"/>
  <c r="G282" i="82"/>
  <c r="G290" i="82"/>
  <c r="G298" i="82"/>
  <c r="G306" i="82"/>
  <c r="G314" i="82"/>
  <c r="G322" i="82"/>
  <c r="G330" i="82"/>
  <c r="G338" i="82"/>
  <c r="G346" i="82"/>
  <c r="G354" i="82"/>
  <c r="G362" i="82"/>
  <c r="G370" i="82"/>
  <c r="G378" i="82"/>
  <c r="G386" i="82"/>
  <c r="G394" i="82"/>
  <c r="G402" i="82"/>
  <c r="G410" i="82"/>
  <c r="G418" i="82"/>
  <c r="G426" i="82"/>
  <c r="G434" i="82"/>
  <c r="G442" i="82"/>
  <c r="G450" i="82"/>
  <c r="G458" i="82"/>
  <c r="G466" i="82"/>
  <c r="G474" i="82"/>
  <c r="G482" i="82"/>
  <c r="G273" i="82"/>
  <c r="G353" i="82"/>
  <c r="G58" i="82"/>
  <c r="G19" i="82"/>
  <c r="G115" i="82"/>
  <c r="G131" i="82"/>
  <c r="G163" i="82"/>
  <c r="G171" i="82"/>
  <c r="G187" i="82"/>
  <c r="G227" i="82"/>
  <c r="G243" i="82"/>
  <c r="W17" i="82" s="1"/>
  <c r="G259" i="82"/>
  <c r="G267" i="82"/>
  <c r="G275" i="82"/>
  <c r="G283" i="82"/>
  <c r="G291" i="82"/>
  <c r="G299" i="82"/>
  <c r="G307" i="82"/>
  <c r="G315" i="82"/>
  <c r="G323" i="82"/>
  <c r="G331" i="82"/>
  <c r="G339" i="82"/>
  <c r="G347" i="82"/>
  <c r="G355" i="82"/>
  <c r="G363" i="82"/>
  <c r="G371" i="82"/>
  <c r="G379" i="82"/>
  <c r="G387" i="82"/>
  <c r="G395" i="82"/>
  <c r="G403" i="82"/>
  <c r="G411" i="82"/>
  <c r="G419" i="82"/>
  <c r="G427" i="82"/>
  <c r="G435" i="82"/>
  <c r="G443" i="82"/>
  <c r="G451" i="82"/>
  <c r="G459" i="82"/>
  <c r="G467" i="82"/>
  <c r="G475" i="82"/>
  <c r="G483" i="82"/>
  <c r="G17" i="82"/>
  <c r="G57" i="82"/>
  <c r="G97" i="82"/>
  <c r="G169" i="82"/>
  <c r="G18" i="82"/>
  <c r="G26" i="82"/>
  <c r="G66" i="82"/>
  <c r="G11" i="82"/>
  <c r="G27" i="82"/>
  <c r="G67" i="82"/>
  <c r="G123" i="82"/>
  <c r="G4" i="82"/>
  <c r="G12" i="82"/>
  <c r="G20" i="82"/>
  <c r="G28" i="82"/>
  <c r="G36" i="82"/>
  <c r="G44" i="82"/>
  <c r="G52" i="82"/>
  <c r="G60" i="82"/>
  <c r="G68" i="82"/>
  <c r="G84" i="82"/>
  <c r="G92" i="82"/>
  <c r="G100" i="82"/>
  <c r="G108" i="82"/>
  <c r="G116" i="82"/>
  <c r="G124" i="82"/>
  <c r="G132" i="82"/>
  <c r="G172" i="82"/>
  <c r="G180" i="82"/>
  <c r="G204" i="82"/>
  <c r="G228" i="82"/>
  <c r="G260" i="82"/>
  <c r="G268" i="82"/>
  <c r="G276" i="82"/>
  <c r="G284" i="82"/>
  <c r="G292" i="82"/>
  <c r="G300" i="82"/>
  <c r="G308" i="82"/>
  <c r="G316" i="82"/>
  <c r="G324" i="82"/>
  <c r="G332" i="82"/>
  <c r="G340" i="82"/>
  <c r="G348" i="82"/>
  <c r="G356" i="82"/>
  <c r="G364" i="82"/>
  <c r="G372" i="82"/>
  <c r="G380" i="82"/>
  <c r="G388" i="82"/>
  <c r="G396" i="82"/>
  <c r="G404" i="82"/>
  <c r="G412" i="82"/>
  <c r="G420" i="82"/>
  <c r="G428" i="82"/>
  <c r="G436" i="82"/>
  <c r="G444" i="82"/>
  <c r="G452" i="82"/>
  <c r="G460" i="82"/>
  <c r="G468" i="82"/>
  <c r="G476" i="82"/>
  <c r="G484" i="82"/>
  <c r="G33" i="82"/>
  <c r="G5" i="82"/>
  <c r="G13" i="82"/>
  <c r="G21" i="82"/>
  <c r="G29" i="82"/>
  <c r="G37" i="82"/>
  <c r="G45" i="82"/>
  <c r="G53" i="82"/>
  <c r="G61" i="82"/>
  <c r="G69" i="82"/>
  <c r="G85" i="82"/>
  <c r="G101" i="82"/>
  <c r="G109" i="82"/>
  <c r="G117" i="82"/>
  <c r="G133" i="82"/>
  <c r="G173" i="82"/>
  <c r="G197" i="82"/>
  <c r="G205" i="82"/>
  <c r="G229" i="82"/>
  <c r="G245" i="82"/>
  <c r="G253" i="82"/>
  <c r="G261" i="82"/>
  <c r="G269" i="82"/>
  <c r="G277" i="82"/>
  <c r="G285" i="82"/>
  <c r="G293" i="82"/>
  <c r="G301" i="82"/>
  <c r="G309" i="82"/>
  <c r="G317" i="82"/>
  <c r="G325" i="82"/>
  <c r="G333" i="82"/>
  <c r="G341" i="82"/>
  <c r="G349" i="82"/>
  <c r="G357" i="82"/>
  <c r="G365" i="82"/>
  <c r="G373" i="82"/>
  <c r="G381" i="82"/>
  <c r="G389" i="82"/>
  <c r="G397" i="82"/>
  <c r="G405" i="82"/>
  <c r="G413" i="82"/>
  <c r="U43" i="82" s="1"/>
  <c r="G421" i="82"/>
  <c r="G429" i="82"/>
  <c r="G437" i="82"/>
  <c r="G445" i="82"/>
  <c r="G453" i="82"/>
  <c r="G461" i="82"/>
  <c r="G469" i="82"/>
  <c r="G477" i="82"/>
  <c r="G485" i="82"/>
  <c r="G9" i="82"/>
  <c r="G337" i="82"/>
  <c r="G6" i="82"/>
  <c r="G22" i="82"/>
  <c r="G70" i="82"/>
  <c r="G78" i="82"/>
  <c r="G86" i="82"/>
  <c r="G102" i="82"/>
  <c r="G110" i="82"/>
  <c r="G118" i="82"/>
  <c r="G126" i="82"/>
  <c r="G158" i="82"/>
  <c r="G182" i="82"/>
  <c r="G198" i="82"/>
  <c r="G222" i="82"/>
  <c r="G254" i="82"/>
  <c r="G262" i="82"/>
  <c r="G270" i="82"/>
  <c r="G278" i="82"/>
  <c r="G286" i="82"/>
  <c r="G302" i="82"/>
  <c r="G310" i="82"/>
  <c r="G318" i="82"/>
  <c r="G326" i="82"/>
  <c r="G334" i="82"/>
  <c r="G342" i="82"/>
  <c r="G350" i="82"/>
  <c r="G358" i="82"/>
  <c r="G366" i="82"/>
  <c r="G374" i="82"/>
  <c r="G382" i="82"/>
  <c r="G390" i="82"/>
  <c r="G398" i="82"/>
  <c r="G406" i="82"/>
  <c r="G414" i="82"/>
  <c r="G422" i="82"/>
  <c r="G430" i="82"/>
  <c r="G438" i="82"/>
  <c r="G454" i="82"/>
  <c r="G462" i="82"/>
  <c r="G470" i="82"/>
  <c r="G478" i="82"/>
  <c r="G486" i="82"/>
  <c r="G89" i="82"/>
  <c r="G161" i="82"/>
  <c r="G201" i="82"/>
  <c r="G257" i="82"/>
  <c r="G7" i="82"/>
  <c r="G15" i="82"/>
  <c r="G23" i="82"/>
  <c r="G39" i="82"/>
  <c r="G47" i="82"/>
  <c r="G55" i="82"/>
  <c r="G63" i="82"/>
  <c r="G79" i="82"/>
  <c r="G103" i="82"/>
  <c r="G111" i="82"/>
  <c r="G127" i="82"/>
  <c r="G159" i="82"/>
  <c r="G191" i="82"/>
  <c r="G199" i="82"/>
  <c r="G207" i="82"/>
  <c r="G223" i="82"/>
  <c r="G255" i="82"/>
  <c r="G263" i="82"/>
  <c r="G271" i="82"/>
  <c r="G279" i="82"/>
  <c r="G287" i="82"/>
  <c r="G295" i="82"/>
  <c r="G303" i="82"/>
  <c r="G311" i="82"/>
  <c r="G319" i="82"/>
  <c r="G327" i="82"/>
  <c r="G335" i="82"/>
  <c r="G343" i="82"/>
  <c r="G351" i="82"/>
  <c r="G359" i="82"/>
  <c r="G367" i="82"/>
  <c r="G375" i="82"/>
  <c r="G383" i="82"/>
  <c r="G391" i="82"/>
  <c r="G399" i="82"/>
  <c r="G407" i="82"/>
  <c r="G415" i="82"/>
  <c r="G423" i="82"/>
  <c r="G431" i="82"/>
  <c r="G439" i="82"/>
  <c r="G447" i="82"/>
  <c r="G455" i="82"/>
  <c r="G463" i="82"/>
  <c r="G471" i="82"/>
  <c r="G479" i="82"/>
  <c r="G487" i="82"/>
  <c r="G105" i="82"/>
  <c r="G225" i="82"/>
  <c r="G457" i="82"/>
  <c r="G14" i="82"/>
  <c r="G8" i="82"/>
  <c r="G16" i="82"/>
  <c r="G32" i="82"/>
  <c r="G40" i="82"/>
  <c r="G80" i="82"/>
  <c r="G88" i="82"/>
  <c r="G96" i="82"/>
  <c r="G104" i="82"/>
  <c r="G112" i="82"/>
  <c r="G128" i="82"/>
  <c r="G160" i="82"/>
  <c r="G184" i="82"/>
  <c r="G192" i="82"/>
  <c r="G216" i="82"/>
  <c r="G224" i="82"/>
  <c r="G240" i="82"/>
  <c r="G264" i="82"/>
  <c r="G272" i="82"/>
  <c r="G288" i="82"/>
  <c r="G296" i="82"/>
  <c r="G304" i="82"/>
  <c r="G312" i="82"/>
  <c r="G320" i="82"/>
  <c r="G328" i="82"/>
  <c r="G336" i="82"/>
  <c r="G352" i="82"/>
  <c r="G368" i="82"/>
  <c r="G376" i="82"/>
  <c r="G384" i="82"/>
  <c r="G392" i="82"/>
  <c r="G400" i="82"/>
  <c r="G408" i="82"/>
  <c r="G416" i="82"/>
  <c r="G424" i="82"/>
  <c r="G432" i="82"/>
  <c r="G440" i="82"/>
  <c r="G448" i="82"/>
  <c r="G456" i="82"/>
  <c r="G464" i="82"/>
  <c r="G472" i="82"/>
  <c r="G480" i="82"/>
  <c r="G488" i="82"/>
  <c r="BK263" i="76"/>
  <c r="BK274" i="76"/>
  <c r="L69" i="80"/>
  <c r="H58" i="80"/>
  <c r="O72" i="80"/>
  <c r="BJ274" i="76"/>
  <c r="BJ263" i="76"/>
  <c r="F294" i="82"/>
  <c r="F303" i="82"/>
  <c r="F327" i="82"/>
  <c r="F343" i="82"/>
  <c r="F359" i="82"/>
  <c r="F375" i="82"/>
  <c r="F383" i="82"/>
  <c r="F391" i="82"/>
  <c r="F399" i="82"/>
  <c r="F407" i="82"/>
  <c r="F415" i="82"/>
  <c r="F423" i="82"/>
  <c r="F431" i="82"/>
  <c r="F439" i="82"/>
  <c r="F447" i="82"/>
  <c r="F471" i="82"/>
  <c r="F479" i="82"/>
  <c r="F487" i="82"/>
  <c r="F318" i="82"/>
  <c r="F311" i="82"/>
  <c r="F335" i="82"/>
  <c r="F351" i="82"/>
  <c r="F367" i="82"/>
  <c r="F272" i="82"/>
  <c r="F280" i="82"/>
  <c r="F288" i="82"/>
  <c r="F296" i="82"/>
  <c r="F304" i="82"/>
  <c r="F312" i="82"/>
  <c r="F320" i="82"/>
  <c r="F328" i="82"/>
  <c r="F336" i="82"/>
  <c r="F344" i="82"/>
  <c r="F352" i="82"/>
  <c r="F368" i="82"/>
  <c r="F376" i="82"/>
  <c r="F384" i="82"/>
  <c r="F392" i="82"/>
  <c r="F400" i="82"/>
  <c r="F408" i="82"/>
  <c r="F416" i="82"/>
  <c r="F424" i="82"/>
  <c r="F432" i="82"/>
  <c r="F440" i="82"/>
  <c r="F448" i="82"/>
  <c r="F456" i="82"/>
  <c r="F464" i="82"/>
  <c r="F472" i="82"/>
  <c r="F480" i="82"/>
  <c r="F488" i="82"/>
  <c r="F278" i="82"/>
  <c r="F271" i="82"/>
  <c r="F281" i="82"/>
  <c r="F297" i="82"/>
  <c r="F305" i="82"/>
  <c r="F313" i="82"/>
  <c r="F321" i="82"/>
  <c r="F329" i="82"/>
  <c r="F337" i="82"/>
  <c r="F345" i="82"/>
  <c r="F353" i="82"/>
  <c r="F361" i="82"/>
  <c r="F369" i="82"/>
  <c r="F377" i="82"/>
  <c r="F385" i="82"/>
  <c r="F393" i="82"/>
  <c r="F401" i="82"/>
  <c r="F409" i="82"/>
  <c r="F417" i="82"/>
  <c r="F425" i="82"/>
  <c r="F433" i="82"/>
  <c r="F441" i="82"/>
  <c r="F449" i="82"/>
  <c r="F457" i="82"/>
  <c r="F465" i="82"/>
  <c r="F473" i="82"/>
  <c r="F481" i="82"/>
  <c r="F286" i="82"/>
  <c r="F295" i="82"/>
  <c r="F298" i="82"/>
  <c r="F330" i="82"/>
  <c r="F338" i="82"/>
  <c r="F346" i="82"/>
  <c r="F354" i="82"/>
  <c r="F362" i="82"/>
  <c r="F370" i="82"/>
  <c r="F378" i="82"/>
  <c r="F386" i="82"/>
  <c r="F394" i="82"/>
  <c r="F402" i="82"/>
  <c r="F410" i="82"/>
  <c r="F418" i="82"/>
  <c r="F426" i="82"/>
  <c r="F434" i="82"/>
  <c r="F442" i="82"/>
  <c r="F450" i="82"/>
  <c r="F458" i="82"/>
  <c r="F466" i="82"/>
  <c r="F474" i="82"/>
  <c r="F482" i="82"/>
  <c r="F326" i="82"/>
  <c r="F287" i="82"/>
  <c r="F273" i="82"/>
  <c r="F282" i="82"/>
  <c r="F306" i="82"/>
  <c r="F275" i="82"/>
  <c r="F283" i="82"/>
  <c r="F291" i="82"/>
  <c r="F299" i="82"/>
  <c r="F307" i="82"/>
  <c r="F315" i="82"/>
  <c r="F323" i="82"/>
  <c r="F331" i="82"/>
  <c r="F339" i="82"/>
  <c r="F347" i="82"/>
  <c r="F355" i="82"/>
  <c r="F363" i="82"/>
  <c r="F371" i="82"/>
  <c r="F379" i="82"/>
  <c r="F387" i="82"/>
  <c r="F395" i="82"/>
  <c r="F403" i="82"/>
  <c r="F411" i="82"/>
  <c r="F419" i="82"/>
  <c r="F427" i="82"/>
  <c r="F435" i="82"/>
  <c r="F443" i="82"/>
  <c r="F451" i="82"/>
  <c r="F459" i="82"/>
  <c r="F467" i="82"/>
  <c r="F475" i="82"/>
  <c r="F483" i="82"/>
  <c r="F270" i="82"/>
  <c r="F334" i="82"/>
  <c r="F319" i="82"/>
  <c r="F314" i="82"/>
  <c r="F268" i="82"/>
  <c r="F284" i="82"/>
  <c r="F292" i="82"/>
  <c r="F300" i="82"/>
  <c r="F308" i="82"/>
  <c r="F316" i="82"/>
  <c r="F324" i="82"/>
  <c r="F332" i="82"/>
  <c r="F340" i="82"/>
  <c r="F348" i="82"/>
  <c r="F356" i="82"/>
  <c r="F364" i="82"/>
  <c r="F372" i="82"/>
  <c r="F380" i="82"/>
  <c r="F388" i="82"/>
  <c r="F396" i="82"/>
  <c r="F404" i="82"/>
  <c r="F412" i="82"/>
  <c r="F420" i="82"/>
  <c r="F428" i="82"/>
  <c r="F436" i="82"/>
  <c r="F444" i="82"/>
  <c r="F452" i="82"/>
  <c r="F460" i="82"/>
  <c r="F468" i="82"/>
  <c r="F476" i="82"/>
  <c r="F484" i="82"/>
  <c r="F302" i="82"/>
  <c r="F279" i="82"/>
  <c r="F289" i="82"/>
  <c r="F290" i="82"/>
  <c r="F322" i="82"/>
  <c r="F267" i="82"/>
  <c r="F276" i="82"/>
  <c r="F269" i="82"/>
  <c r="F277" i="82"/>
  <c r="F285" i="82"/>
  <c r="F293" i="82"/>
  <c r="F301" i="82"/>
  <c r="F309" i="82"/>
  <c r="F317" i="82"/>
  <c r="F325" i="82"/>
  <c r="F333" i="82"/>
  <c r="F341" i="82"/>
  <c r="F349" i="82"/>
  <c r="F357" i="82"/>
  <c r="F365" i="82"/>
  <c r="F373" i="82"/>
  <c r="F381" i="82"/>
  <c r="F389" i="82"/>
  <c r="F397" i="82"/>
  <c r="F405" i="82"/>
  <c r="F413" i="82"/>
  <c r="F421" i="82"/>
  <c r="F429" i="82"/>
  <c r="F437" i="82"/>
  <c r="F445" i="82"/>
  <c r="F453" i="82"/>
  <c r="F461" i="82"/>
  <c r="F469" i="82"/>
  <c r="F477" i="82"/>
  <c r="F485" i="82"/>
  <c r="F310" i="82"/>
  <c r="F342" i="82"/>
  <c r="F358" i="82"/>
  <c r="F366" i="82"/>
  <c r="F374" i="82"/>
  <c r="F382" i="82"/>
  <c r="F390" i="82"/>
  <c r="F398" i="82"/>
  <c r="F406" i="82"/>
  <c r="F414" i="82"/>
  <c r="F422" i="82"/>
  <c r="F430" i="82"/>
  <c r="F438" i="82"/>
  <c r="F454" i="82"/>
  <c r="F462" i="82"/>
  <c r="F470" i="82"/>
  <c r="F478" i="82"/>
  <c r="F486" i="82"/>
  <c r="BE233" i="76"/>
  <c r="BE277" i="76"/>
  <c r="BE200" i="76"/>
  <c r="BE167" i="76"/>
  <c r="BE255" i="76"/>
  <c r="BE222" i="76"/>
  <c r="BE189" i="76"/>
  <c r="BE244" i="76"/>
  <c r="BE211" i="76"/>
  <c r="BE178" i="76"/>
  <c r="BE266" i="76"/>
  <c r="S71" i="80"/>
  <c r="U71" i="80"/>
  <c r="R71" i="80"/>
  <c r="BK252" i="76"/>
  <c r="J307" i="76"/>
  <c r="G446" i="82"/>
  <c r="J302" i="76"/>
  <c r="G360" i="82"/>
  <c r="J316" i="76"/>
  <c r="J310" i="76"/>
  <c r="W154" i="76"/>
  <c r="AM154" i="76"/>
  <c r="M165" i="76"/>
  <c r="AC165" i="76"/>
  <c r="G289" i="82"/>
  <c r="AS165" i="76"/>
  <c r="G297" i="82"/>
  <c r="S176" i="76"/>
  <c r="G305" i="82"/>
  <c r="AI176" i="76"/>
  <c r="G313" i="82"/>
  <c r="I187" i="76"/>
  <c r="G321" i="82"/>
  <c r="Y187" i="76"/>
  <c r="G329" i="82"/>
  <c r="AO187" i="76"/>
  <c r="O198" i="76"/>
  <c r="G345" i="82"/>
  <c r="AE198" i="76"/>
  <c r="E209" i="76"/>
  <c r="G361" i="82"/>
  <c r="U209" i="76"/>
  <c r="G369" i="82"/>
  <c r="AK209" i="76"/>
  <c r="G377" i="82"/>
  <c r="K220" i="76"/>
  <c r="G385" i="82"/>
  <c r="AA220" i="76"/>
  <c r="G393" i="82"/>
  <c r="AQ220" i="76"/>
  <c r="G401" i="82"/>
  <c r="Q231" i="76"/>
  <c r="G409" i="82"/>
  <c r="AG231" i="76"/>
  <c r="G417" i="82"/>
  <c r="G242" i="76"/>
  <c r="G425" i="82"/>
  <c r="W242" i="76"/>
  <c r="G433" i="82"/>
  <c r="AM242" i="76"/>
  <c r="G441" i="82"/>
  <c r="M253" i="76"/>
  <c r="G449" i="82"/>
  <c r="AC253" i="76"/>
  <c r="AS253" i="76"/>
  <c r="G465" i="82"/>
  <c r="S264" i="76"/>
  <c r="G473" i="82"/>
  <c r="AI264" i="76"/>
  <c r="G481" i="82"/>
  <c r="J304" i="76"/>
  <c r="J312" i="76"/>
  <c r="J293" i="76"/>
  <c r="J301" i="76"/>
  <c r="J299" i="76"/>
  <c r="J297" i="76"/>
  <c r="G107" i="82"/>
  <c r="J303" i="76"/>
  <c r="J309" i="76"/>
  <c r="G294" i="82"/>
  <c r="J315" i="76"/>
  <c r="H293" i="76"/>
  <c r="I293" i="76" s="1"/>
  <c r="F266" i="82"/>
  <c r="H301" i="76"/>
  <c r="I301" i="76" s="1"/>
  <c r="F274" i="82"/>
  <c r="Y200" i="76"/>
  <c r="F350" i="82"/>
  <c r="H307" i="76"/>
  <c r="I307" i="76" s="1"/>
  <c r="F446" i="82"/>
  <c r="Y255" i="76"/>
  <c r="F455" i="82"/>
  <c r="AO255" i="76"/>
  <c r="F463" i="82"/>
  <c r="H302" i="76"/>
  <c r="I302" i="76" s="1"/>
  <c r="F360" i="82"/>
  <c r="J295" i="76"/>
  <c r="J291" i="76"/>
  <c r="J290" i="76"/>
  <c r="J300" i="76"/>
  <c r="J288" i="76"/>
  <c r="J313" i="76"/>
  <c r="J305" i="76"/>
  <c r="J292" i="76"/>
  <c r="J298" i="76"/>
  <c r="J289" i="76"/>
  <c r="J296" i="76"/>
  <c r="J311" i="76"/>
  <c r="J294" i="76"/>
  <c r="H309" i="76"/>
  <c r="I309" i="76" s="1"/>
  <c r="I255" i="76"/>
  <c r="H304" i="76"/>
  <c r="I304" i="76" s="1"/>
  <c r="Y156" i="76"/>
  <c r="AO156" i="76"/>
  <c r="O167" i="76"/>
  <c r="AE167" i="76"/>
  <c r="E178" i="76"/>
  <c r="U178" i="76"/>
  <c r="AK178" i="76"/>
  <c r="K189" i="76"/>
  <c r="AA189" i="76"/>
  <c r="AQ189" i="76"/>
  <c r="Q200" i="76"/>
  <c r="AG200" i="76"/>
  <c r="G211" i="76"/>
  <c r="W211" i="76"/>
  <c r="AM211" i="76"/>
  <c r="M222" i="76"/>
  <c r="AC222" i="76"/>
  <c r="AS222" i="76"/>
  <c r="S233" i="76"/>
  <c r="AI233" i="76"/>
  <c r="I244" i="76"/>
  <c r="Y244" i="76"/>
  <c r="AO244" i="76"/>
  <c r="O255" i="76"/>
  <c r="AE255" i="76"/>
  <c r="E266" i="76"/>
  <c r="U266" i="76"/>
  <c r="AK266" i="76"/>
  <c r="AA156" i="76"/>
  <c r="AQ156" i="76"/>
  <c r="Q167" i="76"/>
  <c r="AG167" i="76"/>
  <c r="G178" i="76"/>
  <c r="W178" i="76"/>
  <c r="AM178" i="76"/>
  <c r="M189" i="76"/>
  <c r="AC189" i="76"/>
  <c r="AS189" i="76"/>
  <c r="S200" i="76"/>
  <c r="AI200" i="76"/>
  <c r="I211" i="76"/>
  <c r="Y211" i="76"/>
  <c r="AO211" i="76"/>
  <c r="O222" i="76"/>
  <c r="AE222" i="76"/>
  <c r="E233" i="76"/>
  <c r="U233" i="76"/>
  <c r="AK233" i="76"/>
  <c r="K244" i="76"/>
  <c r="AA244" i="76"/>
  <c r="AQ244" i="76"/>
  <c r="Q255" i="76"/>
  <c r="AG255" i="76"/>
  <c r="W266" i="76"/>
  <c r="AM266" i="76"/>
  <c r="AC156" i="76"/>
  <c r="AS156" i="76"/>
  <c r="S167" i="76"/>
  <c r="AI167" i="76"/>
  <c r="I178" i="76"/>
  <c r="Y178" i="76"/>
  <c r="AO178" i="76"/>
  <c r="O189" i="76"/>
  <c r="AE189" i="76"/>
  <c r="E200" i="76"/>
  <c r="U200" i="76"/>
  <c r="AK200" i="76"/>
  <c r="K211" i="76"/>
  <c r="AA211" i="76"/>
  <c r="AQ211" i="76"/>
  <c r="Q222" i="76"/>
  <c r="AG222" i="76"/>
  <c r="G233" i="76"/>
  <c r="W233" i="76"/>
  <c r="AM233" i="76"/>
  <c r="M244" i="76"/>
  <c r="AC244" i="76"/>
  <c r="AS244" i="76"/>
  <c r="S255" i="76"/>
  <c r="AI255" i="76"/>
  <c r="I266" i="76"/>
  <c r="Y266" i="76"/>
  <c r="AO266" i="76"/>
  <c r="AE156" i="76"/>
  <c r="E167" i="76"/>
  <c r="U167" i="76"/>
  <c r="AK167" i="76"/>
  <c r="K178" i="76"/>
  <c r="AA178" i="76"/>
  <c r="AQ178" i="76"/>
  <c r="Q189" i="76"/>
  <c r="AG189" i="76"/>
  <c r="G200" i="76"/>
  <c r="W200" i="76"/>
  <c r="AM200" i="76"/>
  <c r="M211" i="76"/>
  <c r="AC211" i="76"/>
  <c r="AS211" i="76"/>
  <c r="S222" i="76"/>
  <c r="AI222" i="76"/>
  <c r="I233" i="76"/>
  <c r="Y233" i="76"/>
  <c r="AO233" i="76"/>
  <c r="O244" i="76"/>
  <c r="AE244" i="76"/>
  <c r="E255" i="76"/>
  <c r="U255" i="76"/>
  <c r="AK255" i="76"/>
  <c r="K266" i="76"/>
  <c r="AA266" i="76"/>
  <c r="AQ266" i="76"/>
  <c r="AG156" i="76"/>
  <c r="G167" i="76"/>
  <c r="W167" i="76"/>
  <c r="AM167" i="76"/>
  <c r="M178" i="76"/>
  <c r="AC178" i="76"/>
  <c r="AS178" i="76"/>
  <c r="S189" i="76"/>
  <c r="AI189" i="76"/>
  <c r="I200" i="76"/>
  <c r="AO200" i="76"/>
  <c r="O211" i="76"/>
  <c r="AE211" i="76"/>
  <c r="E222" i="76"/>
  <c r="U222" i="76"/>
  <c r="AK222" i="76"/>
  <c r="K233" i="76"/>
  <c r="AQ233" i="76"/>
  <c r="Q244" i="76"/>
  <c r="AG244" i="76"/>
  <c r="G255" i="76"/>
  <c r="W255" i="76"/>
  <c r="AM255" i="76"/>
  <c r="M266" i="76"/>
  <c r="AC266" i="76"/>
  <c r="AS266" i="76"/>
  <c r="AI156" i="76"/>
  <c r="I167" i="76"/>
  <c r="Y167" i="76"/>
  <c r="AO167" i="76"/>
  <c r="O178" i="76"/>
  <c r="AE178" i="76"/>
  <c r="E189" i="76"/>
  <c r="U189" i="76"/>
  <c r="AK189" i="76"/>
  <c r="K200" i="76"/>
  <c r="AA200" i="76"/>
  <c r="AQ200" i="76"/>
  <c r="Q211" i="76"/>
  <c r="AG211" i="76"/>
  <c r="G222" i="76"/>
  <c r="W222" i="76"/>
  <c r="AM222" i="76"/>
  <c r="M233" i="76"/>
  <c r="AC233" i="76"/>
  <c r="AS233" i="76"/>
  <c r="S244" i="76"/>
  <c r="AI244" i="76"/>
  <c r="O266" i="76"/>
  <c r="AE266" i="76"/>
  <c r="E277" i="76"/>
  <c r="AK156" i="76"/>
  <c r="K167" i="76"/>
  <c r="AA167" i="76"/>
  <c r="AQ167" i="76"/>
  <c r="Q178" i="76"/>
  <c r="AG178" i="76"/>
  <c r="G189" i="76"/>
  <c r="W189" i="76"/>
  <c r="AM189" i="76"/>
  <c r="M200" i="76"/>
  <c r="AC200" i="76"/>
  <c r="AS200" i="76"/>
  <c r="S211" i="76"/>
  <c r="AI211" i="76"/>
  <c r="I222" i="76"/>
  <c r="Y222" i="76"/>
  <c r="AO222" i="76"/>
  <c r="O233" i="76"/>
  <c r="AE233" i="76"/>
  <c r="E244" i="76"/>
  <c r="U244" i="76"/>
  <c r="AK244" i="76"/>
  <c r="Q266" i="76"/>
  <c r="AG266" i="76"/>
  <c r="G277" i="76"/>
  <c r="AM156" i="76"/>
  <c r="M167" i="76"/>
  <c r="AC167" i="76"/>
  <c r="AS167" i="76"/>
  <c r="S178" i="76"/>
  <c r="AI178" i="76"/>
  <c r="I189" i="76"/>
  <c r="Y189" i="76"/>
  <c r="AO189" i="76"/>
  <c r="O200" i="76"/>
  <c r="AE200" i="76"/>
  <c r="E211" i="76"/>
  <c r="U211" i="76"/>
  <c r="AK211" i="76"/>
  <c r="K222" i="76"/>
  <c r="AA222" i="76"/>
  <c r="AQ222" i="76"/>
  <c r="Q233" i="76"/>
  <c r="AG233" i="76"/>
  <c r="G244" i="76"/>
  <c r="W244" i="76"/>
  <c r="AM244" i="76"/>
  <c r="M255" i="76"/>
  <c r="AC255" i="76"/>
  <c r="AS255" i="76"/>
  <c r="S266" i="76"/>
  <c r="AI266" i="76"/>
  <c r="G264" i="76"/>
  <c r="Y198" i="76"/>
  <c r="AA231" i="76"/>
  <c r="I253" i="76"/>
  <c r="Y253" i="76"/>
  <c r="AO253" i="76"/>
  <c r="K253" i="76"/>
  <c r="AA253" i="76"/>
  <c r="AQ253" i="76"/>
  <c r="AA233" i="76"/>
  <c r="K255" i="76"/>
  <c r="AA255" i="76"/>
  <c r="AQ255" i="76"/>
  <c r="Y154" i="76"/>
  <c r="AO154" i="76"/>
  <c r="O165" i="76"/>
  <c r="AE165" i="76"/>
  <c r="E176" i="76"/>
  <c r="U176" i="76"/>
  <c r="AK176" i="76"/>
  <c r="K187" i="76"/>
  <c r="AA187" i="76"/>
  <c r="AQ187" i="76"/>
  <c r="Q198" i="76"/>
  <c r="AG198" i="76"/>
  <c r="G209" i="76"/>
  <c r="W209" i="76"/>
  <c r="AM209" i="76"/>
  <c r="M220" i="76"/>
  <c r="AC220" i="76"/>
  <c r="AS220" i="76"/>
  <c r="S231" i="76"/>
  <c r="AI231" i="76"/>
  <c r="I242" i="76"/>
  <c r="Y242" i="76"/>
  <c r="AO242" i="76"/>
  <c r="O253" i="76"/>
  <c r="AE253" i="76"/>
  <c r="E264" i="76"/>
  <c r="U264" i="76"/>
  <c r="AK264" i="76"/>
  <c r="G266" i="76"/>
  <c r="AA154" i="76"/>
  <c r="AQ154" i="76"/>
  <c r="Q165" i="76"/>
  <c r="AG165" i="76"/>
  <c r="G176" i="76"/>
  <c r="W176" i="76"/>
  <c r="AM176" i="76"/>
  <c r="M187" i="76"/>
  <c r="AC187" i="76"/>
  <c r="AS187" i="76"/>
  <c r="S198" i="76"/>
  <c r="AI198" i="76"/>
  <c r="I209" i="76"/>
  <c r="Y209" i="76"/>
  <c r="AO209" i="76"/>
  <c r="O220" i="76"/>
  <c r="AE220" i="76"/>
  <c r="E231" i="76"/>
  <c r="U231" i="76"/>
  <c r="AK231" i="76"/>
  <c r="K242" i="76"/>
  <c r="AA242" i="76"/>
  <c r="AQ242" i="76"/>
  <c r="Q253" i="76"/>
  <c r="AG253" i="76"/>
  <c r="W264" i="76"/>
  <c r="AM264" i="76"/>
  <c r="AC154" i="76"/>
  <c r="AS154" i="76"/>
  <c r="S165" i="76"/>
  <c r="AI165" i="76"/>
  <c r="I176" i="76"/>
  <c r="Y176" i="76"/>
  <c r="AO176" i="76"/>
  <c r="O187" i="76"/>
  <c r="AE187" i="76"/>
  <c r="E198" i="76"/>
  <c r="U198" i="76"/>
  <c r="AK198" i="76"/>
  <c r="K209" i="76"/>
  <c r="AA209" i="76"/>
  <c r="AQ209" i="76"/>
  <c r="Q220" i="76"/>
  <c r="AG220" i="76"/>
  <c r="G231" i="76"/>
  <c r="W231" i="76"/>
  <c r="AM231" i="76"/>
  <c r="M242" i="76"/>
  <c r="AC242" i="76"/>
  <c r="AS242" i="76"/>
  <c r="S253" i="76"/>
  <c r="AI253" i="76"/>
  <c r="I264" i="76"/>
  <c r="Y264" i="76"/>
  <c r="AO264" i="76"/>
  <c r="AE154" i="76"/>
  <c r="E165" i="76"/>
  <c r="U165" i="76"/>
  <c r="AK165" i="76"/>
  <c r="K176" i="76"/>
  <c r="AA176" i="76"/>
  <c r="AQ176" i="76"/>
  <c r="Q187" i="76"/>
  <c r="AG187" i="76"/>
  <c r="G198" i="76"/>
  <c r="W198" i="76"/>
  <c r="AM198" i="76"/>
  <c r="M209" i="76"/>
  <c r="AC209" i="76"/>
  <c r="AS209" i="76"/>
  <c r="S220" i="76"/>
  <c r="AI220" i="76"/>
  <c r="I231" i="76"/>
  <c r="Y231" i="76"/>
  <c r="AO231" i="76"/>
  <c r="O242" i="76"/>
  <c r="AE242" i="76"/>
  <c r="E253" i="76"/>
  <c r="U253" i="76"/>
  <c r="AK253" i="76"/>
  <c r="K264" i="76"/>
  <c r="AA264" i="76"/>
  <c r="AQ264" i="76"/>
  <c r="AG154" i="76"/>
  <c r="G165" i="76"/>
  <c r="W165" i="76"/>
  <c r="AM165" i="76"/>
  <c r="M176" i="76"/>
  <c r="AC176" i="76"/>
  <c r="AS176" i="76"/>
  <c r="S187" i="76"/>
  <c r="AI187" i="76"/>
  <c r="I198" i="76"/>
  <c r="AO198" i="76"/>
  <c r="O209" i="76"/>
  <c r="AE209" i="76"/>
  <c r="E220" i="76"/>
  <c r="U220" i="76"/>
  <c r="AK220" i="76"/>
  <c r="K231" i="76"/>
  <c r="AQ231" i="76"/>
  <c r="Q242" i="76"/>
  <c r="AG242" i="76"/>
  <c r="G253" i="76"/>
  <c r="W253" i="76"/>
  <c r="AM253" i="76"/>
  <c r="M264" i="76"/>
  <c r="AC264" i="76"/>
  <c r="AS264" i="76"/>
  <c r="AI154" i="76"/>
  <c r="I165" i="76"/>
  <c r="Y165" i="76"/>
  <c r="AO165" i="76"/>
  <c r="O176" i="76"/>
  <c r="AE176" i="76"/>
  <c r="E187" i="76"/>
  <c r="U187" i="76"/>
  <c r="AK187" i="76"/>
  <c r="K198" i="76"/>
  <c r="AA198" i="76"/>
  <c r="AQ198" i="76"/>
  <c r="Q209" i="76"/>
  <c r="AG209" i="76"/>
  <c r="G220" i="76"/>
  <c r="W220" i="76"/>
  <c r="AM220" i="76"/>
  <c r="M231" i="76"/>
  <c r="AC231" i="76"/>
  <c r="AS231" i="76"/>
  <c r="S242" i="76"/>
  <c r="AI242" i="76"/>
  <c r="O264" i="76"/>
  <c r="AE264" i="76"/>
  <c r="E275" i="76"/>
  <c r="AK154" i="76"/>
  <c r="K165" i="76"/>
  <c r="AA165" i="76"/>
  <c r="AQ165" i="76"/>
  <c r="Q176" i="76"/>
  <c r="AG176" i="76"/>
  <c r="G187" i="76"/>
  <c r="W187" i="76"/>
  <c r="AM187" i="76"/>
  <c r="M198" i="76"/>
  <c r="AC198" i="76"/>
  <c r="AS198" i="76"/>
  <c r="S209" i="76"/>
  <c r="AI209" i="76"/>
  <c r="I220" i="76"/>
  <c r="Y220" i="76"/>
  <c r="AO220" i="76"/>
  <c r="O231" i="76"/>
  <c r="AE231" i="76"/>
  <c r="E242" i="76"/>
  <c r="U242" i="76"/>
  <c r="AK242" i="76"/>
  <c r="Q264" i="76"/>
  <c r="AG264" i="76"/>
  <c r="G275" i="76"/>
  <c r="J30" i="84"/>
  <c r="G15" i="48"/>
  <c r="J15" i="48" s="1"/>
  <c r="Y68" i="80" s="1"/>
  <c r="G14" i="48"/>
  <c r="J14" i="48" s="1"/>
  <c r="G13" i="48"/>
  <c r="J13" i="48" s="1"/>
  <c r="G12" i="48"/>
  <c r="J12" i="48" s="1"/>
  <c r="G11" i="48"/>
  <c r="J11" i="48" s="1"/>
  <c r="G10" i="48"/>
  <c r="J10" i="48" s="1"/>
  <c r="G9" i="48"/>
  <c r="J9" i="48" s="1"/>
  <c r="G8" i="48"/>
  <c r="J8" i="48" s="1"/>
  <c r="N68" i="80" s="1"/>
  <c r="G7" i="48"/>
  <c r="J7" i="48" s="1"/>
  <c r="G6" i="48"/>
  <c r="J6" i="48" s="1"/>
  <c r="Q68" i="80" s="1"/>
  <c r="AN71" i="80" l="1"/>
  <c r="M69" i="80"/>
  <c r="N69" i="80" s="1"/>
  <c r="O69" i="80" s="1"/>
  <c r="P69" i="80" s="1"/>
  <c r="Q69" i="80" s="1"/>
  <c r="P72" i="80"/>
  <c r="Q72" i="80" s="1"/>
  <c r="R72" i="80" s="1"/>
  <c r="S72" i="80" s="1"/>
  <c r="T72" i="80" s="1"/>
  <c r="U72" i="80" s="1"/>
  <c r="V72" i="80" s="1"/>
  <c r="W72" i="80" s="1"/>
  <c r="X72" i="80" s="1"/>
  <c r="Y72" i="80" s="1"/>
  <c r="Z72" i="80" s="1"/>
  <c r="AA72" i="80" s="1"/>
  <c r="AB72" i="80" s="1"/>
  <c r="AC72" i="80" s="1"/>
  <c r="AD72" i="80" s="1"/>
  <c r="AE72" i="80" s="1"/>
  <c r="AF72" i="80" s="1"/>
  <c r="AG72" i="80" s="1"/>
  <c r="AH72" i="80" s="1"/>
  <c r="AI72" i="80" s="1"/>
  <c r="AJ72" i="80" s="1"/>
  <c r="AK72" i="80" s="1"/>
  <c r="AL72" i="80" s="1"/>
  <c r="AM72" i="80" s="1"/>
  <c r="I58" i="80"/>
  <c r="J58" i="80" s="1"/>
  <c r="K58" i="80" s="1"/>
  <c r="L58" i="80" s="1"/>
  <c r="M58" i="80" s="1"/>
  <c r="N58" i="80" s="1"/>
  <c r="O58" i="80" s="1"/>
  <c r="P58" i="80" s="1"/>
  <c r="Q58" i="80" s="1"/>
  <c r="R58" i="80" s="1"/>
  <c r="S58" i="80" s="1"/>
  <c r="T58" i="80" s="1"/>
  <c r="U58" i="80" s="1"/>
  <c r="V58" i="80" s="1"/>
  <c r="W58" i="80" s="1"/>
  <c r="X58" i="80" s="1"/>
  <c r="Y58" i="80" s="1"/>
  <c r="Z58" i="80" s="1"/>
  <c r="AA58" i="80" s="1"/>
  <c r="AB58" i="80" s="1"/>
  <c r="AC58" i="80" s="1"/>
  <c r="AD58" i="80" s="1"/>
  <c r="AE58" i="80" s="1"/>
  <c r="AF58" i="80" s="1"/>
  <c r="AG58" i="80" s="1"/>
  <c r="AH58" i="80" s="1"/>
  <c r="T43" i="82"/>
  <c r="V43" i="82"/>
  <c r="W31" i="82"/>
  <c r="T17" i="82"/>
  <c r="V17" i="82"/>
  <c r="U17" i="82"/>
  <c r="T28" i="82"/>
  <c r="T18" i="82"/>
  <c r="W43" i="82"/>
  <c r="U33" i="82"/>
  <c r="W28" i="82"/>
  <c r="W18" i="82"/>
  <c r="W51" i="82"/>
  <c r="V28" i="82"/>
  <c r="V18" i="82"/>
  <c r="U18" i="82"/>
  <c r="U28" i="82"/>
  <c r="T38" i="82"/>
  <c r="U8" i="82"/>
  <c r="T8" i="82"/>
  <c r="V20" i="82"/>
  <c r="U10" i="82"/>
  <c r="W44" i="82"/>
  <c r="U49" i="82"/>
  <c r="T33" i="82"/>
  <c r="U41" i="82"/>
  <c r="U37" i="82"/>
  <c r="U21" i="82"/>
  <c r="U29" i="82"/>
  <c r="U31" i="82"/>
  <c r="W8" i="82"/>
  <c r="U47" i="82"/>
  <c r="V44" i="82"/>
  <c r="T49" i="82"/>
  <c r="V8" i="82"/>
  <c r="T20" i="82"/>
  <c r="U20" i="82"/>
  <c r="T21" i="82"/>
  <c r="V32" i="82"/>
  <c r="W49" i="82"/>
  <c r="W9" i="82"/>
  <c r="V49" i="82"/>
  <c r="U44" i="82"/>
  <c r="W20" i="82"/>
  <c r="V33" i="82"/>
  <c r="W12" i="82"/>
  <c r="T10" i="82"/>
  <c r="W33" i="82"/>
  <c r="W21" i="82"/>
  <c r="V21" i="82"/>
  <c r="T5" i="82"/>
  <c r="U16" i="82"/>
  <c r="V14" i="82"/>
  <c r="U35" i="82"/>
  <c r="U5" i="82"/>
  <c r="T44" i="82"/>
  <c r="U19" i="82"/>
  <c r="U15" i="82"/>
  <c r="U51" i="82"/>
  <c r="U9" i="82"/>
  <c r="U24" i="82"/>
  <c r="U14" i="82"/>
  <c r="W10" i="82"/>
  <c r="V11" i="82"/>
  <c r="V39" i="82"/>
  <c r="T31" i="82"/>
  <c r="T51" i="82"/>
  <c r="T9" i="82"/>
  <c r="V10" i="82"/>
  <c r="U53" i="82"/>
  <c r="V31" i="82"/>
  <c r="V51" i="82"/>
  <c r="V9" i="82"/>
  <c r="V6" i="82"/>
  <c r="U52" i="82"/>
  <c r="V27" i="82"/>
  <c r="W35" i="82"/>
  <c r="T16" i="82"/>
  <c r="T12" i="82"/>
  <c r="W14" i="82"/>
  <c r="W19" i="82"/>
  <c r="W15" i="82"/>
  <c r="W5" i="82"/>
  <c r="U46" i="82"/>
  <c r="T35" i="82"/>
  <c r="W16" i="82"/>
  <c r="V12" i="82"/>
  <c r="T14" i="82"/>
  <c r="T19" i="82"/>
  <c r="T15" i="82"/>
  <c r="U50" i="82"/>
  <c r="V35" i="82"/>
  <c r="V16" i="82"/>
  <c r="U12" i="82"/>
  <c r="V19" i="82"/>
  <c r="V15" i="82"/>
  <c r="V5" i="82"/>
  <c r="V45" i="82"/>
  <c r="U40" i="82"/>
  <c r="BB222" i="76"/>
  <c r="BB167" i="76"/>
  <c r="BB178" i="76"/>
  <c r="BB277" i="76"/>
  <c r="BB255" i="76"/>
  <c r="BB266" i="76"/>
  <c r="BB200" i="76"/>
  <c r="BB189" i="76"/>
  <c r="BB211" i="76"/>
  <c r="BB244" i="76"/>
  <c r="BB233" i="76"/>
  <c r="U13" i="82"/>
  <c r="V7" i="82"/>
  <c r="W26" i="82"/>
  <c r="U34" i="82"/>
  <c r="U45" i="82"/>
  <c r="U11" i="82"/>
  <c r="U48" i="82"/>
  <c r="U7" i="82"/>
  <c r="W48" i="82"/>
  <c r="W27" i="82"/>
  <c r="W47" i="82"/>
  <c r="U27" i="82"/>
  <c r="T6" i="82"/>
  <c r="U23" i="82"/>
  <c r="U36" i="82"/>
  <c r="W6" i="82"/>
  <c r="W39" i="82"/>
  <c r="T13" i="82"/>
  <c r="V48" i="82"/>
  <c r="U39" i="82"/>
  <c r="T40" i="82"/>
  <c r="W32" i="82"/>
  <c r="U30" i="82"/>
  <c r="V13" i="82"/>
  <c r="W11" i="82"/>
  <c r="W45" i="82"/>
  <c r="W40" i="82"/>
  <c r="U32" i="82"/>
  <c r="T26" i="82"/>
  <c r="T48" i="82"/>
  <c r="T11" i="82"/>
  <c r="T7" i="82"/>
  <c r="T27" i="82"/>
  <c r="T45" i="82"/>
  <c r="V38" i="82"/>
  <c r="V24" i="82"/>
  <c r="T47" i="82"/>
  <c r="V40" i="82"/>
  <c r="T39" i="82"/>
  <c r="T32" i="82"/>
  <c r="V26" i="82"/>
  <c r="W13" i="82"/>
  <c r="U6" i="82"/>
  <c r="U38" i="82"/>
  <c r="W24" i="82"/>
  <c r="V47" i="82"/>
  <c r="U26" i="82"/>
  <c r="U22" i="82"/>
  <c r="W22" i="82"/>
  <c r="V22" i="82"/>
  <c r="T22" i="82"/>
  <c r="W29" i="82"/>
  <c r="W50" i="82"/>
  <c r="W41" i="82"/>
  <c r="T34" i="82"/>
  <c r="W23" i="82"/>
  <c r="W37" i="82"/>
  <c r="W53" i="82"/>
  <c r="T36" i="82"/>
  <c r="W52" i="82"/>
  <c r="W46" i="82"/>
  <c r="W30" i="82"/>
  <c r="T24" i="82"/>
  <c r="T29" i="82"/>
  <c r="T50" i="82"/>
  <c r="T41" i="82"/>
  <c r="V34" i="82"/>
  <c r="T23" i="82"/>
  <c r="T37" i="82"/>
  <c r="T53" i="82"/>
  <c r="W36" i="82"/>
  <c r="T52" i="82"/>
  <c r="T46" i="82"/>
  <c r="T30" i="82"/>
  <c r="W38" i="82"/>
  <c r="U25" i="82"/>
  <c r="V25" i="82"/>
  <c r="T25" i="82"/>
  <c r="W25" i="82"/>
  <c r="V29" i="82"/>
  <c r="V50" i="82"/>
  <c r="V41" i="82"/>
  <c r="W34" i="82"/>
  <c r="V23" i="82"/>
  <c r="V37" i="82"/>
  <c r="V53" i="82"/>
  <c r="V36" i="82"/>
  <c r="V52" i="82"/>
  <c r="V46" i="82"/>
  <c r="V30" i="82"/>
  <c r="W42" i="82"/>
  <c r="U42" i="82"/>
  <c r="V42" i="82"/>
  <c r="T42" i="82"/>
  <c r="W7" i="82"/>
  <c r="P49" i="82"/>
  <c r="Q49" i="82"/>
  <c r="O49" i="82"/>
  <c r="R49" i="82"/>
  <c r="P52" i="82"/>
  <c r="Q52" i="82"/>
  <c r="O52" i="82"/>
  <c r="R52" i="82"/>
  <c r="P26" i="82"/>
  <c r="Q26" i="82"/>
  <c r="O26" i="82"/>
  <c r="R26" i="82"/>
  <c r="P25" i="82"/>
  <c r="Q25" i="82"/>
  <c r="R25" i="82"/>
  <c r="O25" i="82"/>
  <c r="R50" i="82"/>
  <c r="P50" i="82"/>
  <c r="O50" i="82"/>
  <c r="Q50" i="82"/>
  <c r="O40" i="82"/>
  <c r="R40" i="82"/>
  <c r="Q40" i="82"/>
  <c r="P40" i="82"/>
  <c r="P51" i="82"/>
  <c r="Q51" i="82"/>
  <c r="O51" i="82"/>
  <c r="R51" i="82"/>
  <c r="P43" i="82"/>
  <c r="Q43" i="82"/>
  <c r="O43" i="82"/>
  <c r="R43" i="82"/>
  <c r="R46" i="82"/>
  <c r="O46" i="82"/>
  <c r="P46" i="82"/>
  <c r="Q46" i="82"/>
  <c r="P27" i="82"/>
  <c r="Q27" i="82"/>
  <c r="O27" i="82"/>
  <c r="R27" i="82"/>
  <c r="O36" i="82"/>
  <c r="R36" i="82"/>
  <c r="P36" i="82"/>
  <c r="Q36" i="82"/>
  <c r="P39" i="82"/>
  <c r="Q39" i="82"/>
  <c r="O39" i="82"/>
  <c r="R39" i="82"/>
  <c r="P33" i="82"/>
  <c r="Q33" i="82"/>
  <c r="O33" i="82"/>
  <c r="R33" i="82"/>
  <c r="R44" i="82"/>
  <c r="P44" i="82"/>
  <c r="O44" i="82"/>
  <c r="Q44" i="82"/>
  <c r="P35" i="82"/>
  <c r="Q35" i="82"/>
  <c r="O35" i="82"/>
  <c r="R35" i="82"/>
  <c r="O42" i="82"/>
  <c r="R42" i="82"/>
  <c r="P42" i="82"/>
  <c r="Q42" i="82"/>
  <c r="O38" i="82"/>
  <c r="R38" i="82"/>
  <c r="Q38" i="82"/>
  <c r="P38" i="82"/>
  <c r="R23" i="82"/>
  <c r="P23" i="82"/>
  <c r="Q23" i="82"/>
  <c r="O23" i="82"/>
  <c r="R48" i="82"/>
  <c r="O48" i="82"/>
  <c r="P48" i="82"/>
  <c r="Q48" i="82"/>
  <c r="P41" i="82"/>
  <c r="Q41" i="82"/>
  <c r="O41" i="82"/>
  <c r="R41" i="82"/>
  <c r="P47" i="82"/>
  <c r="Q47" i="82"/>
  <c r="O47" i="82"/>
  <c r="R47" i="82"/>
  <c r="Q32" i="82"/>
  <c r="O32" i="82"/>
  <c r="R32" i="82"/>
  <c r="P32" i="82"/>
  <c r="P37" i="82"/>
  <c r="Q37" i="82"/>
  <c r="O37" i="82"/>
  <c r="R37" i="82"/>
  <c r="P45" i="82"/>
  <c r="Q45" i="82"/>
  <c r="O45" i="82"/>
  <c r="R45" i="82"/>
  <c r="P29" i="82"/>
  <c r="Q29" i="82"/>
  <c r="O29" i="82"/>
  <c r="R29" i="82"/>
  <c r="Q30" i="82"/>
  <c r="O30" i="82"/>
  <c r="R30" i="82"/>
  <c r="P30" i="82"/>
  <c r="Q28" i="82"/>
  <c r="O28" i="82"/>
  <c r="R28" i="82"/>
  <c r="P28" i="82"/>
  <c r="P31" i="82"/>
  <c r="Q31" i="82"/>
  <c r="O31" i="82"/>
  <c r="R31" i="82"/>
  <c r="Q34" i="82"/>
  <c r="O34" i="82"/>
  <c r="R34" i="82"/>
  <c r="P34" i="82"/>
  <c r="P24" i="82"/>
  <c r="Q24" i="82"/>
  <c r="O24" i="82"/>
  <c r="R24" i="82"/>
  <c r="P53" i="82"/>
  <c r="Q53" i="82"/>
  <c r="O53" i="82"/>
  <c r="R53" i="82"/>
  <c r="R68" i="80"/>
  <c r="S68" i="80"/>
  <c r="W68" i="80"/>
  <c r="U68" i="80"/>
  <c r="AX255" i="76"/>
  <c r="AW266" i="76"/>
  <c r="AV255" i="76"/>
  <c r="AX266" i="76"/>
  <c r="AZ255" i="76"/>
  <c r="AY255" i="76"/>
  <c r="BH255" i="76"/>
  <c r="AW255" i="76"/>
  <c r="AV266" i="76"/>
  <c r="AY266" i="76"/>
  <c r="AZ266" i="76"/>
  <c r="AX277" i="76"/>
  <c r="AW277" i="76"/>
  <c r="AV277" i="76"/>
  <c r="BH277" i="76"/>
  <c r="AZ277" i="76"/>
  <c r="AY277" i="76"/>
  <c r="BD255" i="76"/>
  <c r="BD277" i="76"/>
  <c r="BD266" i="76"/>
  <c r="BH266" i="76"/>
  <c r="AE979" i="83"/>
  <c r="AD979" i="83"/>
  <c r="AD984" i="83" s="1"/>
  <c r="AC979" i="83"/>
  <c r="AC984" i="83" s="1"/>
  <c r="AB979" i="83"/>
  <c r="AB984" i="83" s="1"/>
  <c r="AA979" i="83"/>
  <c r="AA984" i="83" s="1"/>
  <c r="Z979" i="83"/>
  <c r="Z984" i="83" s="1"/>
  <c r="Y979" i="83"/>
  <c r="Y984" i="83" s="1"/>
  <c r="X979" i="83"/>
  <c r="X984" i="83" s="1"/>
  <c r="W979" i="83"/>
  <c r="W984" i="83" s="1"/>
  <c r="U979" i="83"/>
  <c r="U984" i="83" s="1"/>
  <c r="T979" i="83"/>
  <c r="T984" i="83" s="1"/>
  <c r="S979" i="83"/>
  <c r="S984" i="83" s="1"/>
  <c r="R979" i="83"/>
  <c r="R984" i="83" s="1"/>
  <c r="Q979" i="83"/>
  <c r="Q984" i="83" s="1"/>
  <c r="P979" i="83"/>
  <c r="P984" i="83" s="1"/>
  <c r="N979" i="83"/>
  <c r="N984" i="83" s="1"/>
  <c r="I979" i="83"/>
  <c r="J975" i="83"/>
  <c r="O974" i="83"/>
  <c r="M973" i="83"/>
  <c r="O972" i="83"/>
  <c r="J971" i="83"/>
  <c r="L971" i="83" s="1"/>
  <c r="O970" i="83"/>
  <c r="J969" i="83"/>
  <c r="O968" i="83"/>
  <c r="J967" i="83"/>
  <c r="O966" i="83"/>
  <c r="J965" i="83"/>
  <c r="L965" i="83" s="1"/>
  <c r="O964" i="83"/>
  <c r="J963" i="83"/>
  <c r="O962" i="83"/>
  <c r="J961" i="83"/>
  <c r="O960" i="83"/>
  <c r="J959" i="83"/>
  <c r="O958" i="83"/>
  <c r="J957" i="83"/>
  <c r="L957" i="83" s="1"/>
  <c r="J955" i="83"/>
  <c r="L955" i="83" s="1"/>
  <c r="O954" i="83"/>
  <c r="J953" i="83"/>
  <c r="M953" i="83" s="1"/>
  <c r="O952" i="83"/>
  <c r="J951" i="83"/>
  <c r="M951" i="83" s="1"/>
  <c r="O950" i="83"/>
  <c r="J949" i="83"/>
  <c r="M949" i="83" s="1"/>
  <c r="J947" i="83"/>
  <c r="O946" i="83"/>
  <c r="J945" i="83"/>
  <c r="L945" i="83" s="1"/>
  <c r="O944" i="83"/>
  <c r="J943" i="83"/>
  <c r="M943" i="83" s="1"/>
  <c r="O942" i="83"/>
  <c r="J941" i="83"/>
  <c r="O940" i="83"/>
  <c r="J939" i="83"/>
  <c r="O938" i="83"/>
  <c r="J937" i="83"/>
  <c r="L937" i="83" s="1"/>
  <c r="O936" i="83"/>
  <c r="J935" i="83"/>
  <c r="O934" i="83"/>
  <c r="J933" i="83"/>
  <c r="M933" i="83" s="1"/>
  <c r="O932" i="83"/>
  <c r="J931" i="83"/>
  <c r="J929" i="83"/>
  <c r="L929" i="83" s="1"/>
  <c r="O928" i="83"/>
  <c r="J927" i="83"/>
  <c r="M927" i="83" s="1"/>
  <c r="O926" i="83"/>
  <c r="J925" i="83"/>
  <c r="O924" i="83"/>
  <c r="J923" i="83"/>
  <c r="M923" i="83" s="1"/>
  <c r="O922" i="83"/>
  <c r="J921" i="83"/>
  <c r="M921" i="83" s="1"/>
  <c r="O920" i="83"/>
  <c r="J919" i="83"/>
  <c r="M919" i="83" s="1"/>
  <c r="O918" i="83"/>
  <c r="J917" i="83"/>
  <c r="L917" i="83" s="1"/>
  <c r="O916" i="83"/>
  <c r="J915" i="83"/>
  <c r="M915" i="83" s="1"/>
  <c r="O914" i="83"/>
  <c r="J913" i="83"/>
  <c r="M913" i="83" s="1"/>
  <c r="O912" i="83"/>
  <c r="J911" i="83"/>
  <c r="M911" i="83" s="1"/>
  <c r="O910" i="83"/>
  <c r="J909" i="83"/>
  <c r="O908" i="83"/>
  <c r="J907" i="83"/>
  <c r="M907" i="83" s="1"/>
  <c r="J905" i="83"/>
  <c r="O904" i="83"/>
  <c r="J903" i="83"/>
  <c r="M903" i="83" s="1"/>
  <c r="J901" i="83"/>
  <c r="M901" i="83" s="1"/>
  <c r="J899" i="83"/>
  <c r="M899" i="83" s="1"/>
  <c r="O898" i="83"/>
  <c r="J897" i="83"/>
  <c r="M897" i="83" s="1"/>
  <c r="O896" i="83"/>
  <c r="J895" i="83"/>
  <c r="J893" i="83"/>
  <c r="L893" i="83" s="1"/>
  <c r="J891" i="83"/>
  <c r="M891" i="83" s="1"/>
  <c r="O890" i="83"/>
  <c r="J889" i="83"/>
  <c r="O888" i="83"/>
  <c r="J887" i="83"/>
  <c r="L887" i="83" s="1"/>
  <c r="O886" i="83"/>
  <c r="J885" i="83"/>
  <c r="L885" i="83" s="1"/>
  <c r="O884" i="83"/>
  <c r="J883" i="83"/>
  <c r="M883" i="83" s="1"/>
  <c r="O882" i="83"/>
  <c r="J881" i="83"/>
  <c r="O880" i="83"/>
  <c r="J879" i="83"/>
  <c r="L879" i="83" s="1"/>
  <c r="O878" i="83"/>
  <c r="J877" i="83"/>
  <c r="L877" i="83" s="1"/>
  <c r="O876" i="83"/>
  <c r="J875" i="83"/>
  <c r="O874" i="83"/>
  <c r="J873" i="83"/>
  <c r="O872" i="83"/>
  <c r="J871" i="83"/>
  <c r="L871" i="83" s="1"/>
  <c r="O870" i="83"/>
  <c r="J869" i="83"/>
  <c r="M869" i="83" s="1"/>
  <c r="J867" i="83"/>
  <c r="O866" i="83"/>
  <c r="J865" i="83"/>
  <c r="M865" i="83" s="1"/>
  <c r="O864" i="83"/>
  <c r="J863" i="83"/>
  <c r="L863" i="83" s="1"/>
  <c r="O862" i="83"/>
  <c r="J861" i="83"/>
  <c r="L861" i="83" s="1"/>
  <c r="O860" i="83"/>
  <c r="J859" i="83"/>
  <c r="O858" i="83"/>
  <c r="J857" i="83"/>
  <c r="M857" i="83" s="1"/>
  <c r="O856" i="83"/>
  <c r="J855" i="83"/>
  <c r="M855" i="83" s="1"/>
  <c r="O854" i="83"/>
  <c r="J853" i="83"/>
  <c r="M853" i="83" s="1"/>
  <c r="O852" i="83"/>
  <c r="J851" i="83"/>
  <c r="L851" i="83" s="1"/>
  <c r="O850" i="83"/>
  <c r="J849" i="83"/>
  <c r="M849" i="83" s="1"/>
  <c r="O848" i="83"/>
  <c r="J847" i="83"/>
  <c r="M847" i="83" s="1"/>
  <c r="O846" i="83"/>
  <c r="J845" i="83"/>
  <c r="M845" i="83" s="1"/>
  <c r="J843" i="83"/>
  <c r="O842" i="83"/>
  <c r="J841" i="83"/>
  <c r="L841" i="83" s="1"/>
  <c r="O840" i="83"/>
  <c r="J839" i="83"/>
  <c r="M839" i="83" s="1"/>
  <c r="O838" i="83"/>
  <c r="J837" i="83"/>
  <c r="M837" i="83" s="1"/>
  <c r="O836" i="83"/>
  <c r="J835" i="83"/>
  <c r="O834" i="83"/>
  <c r="J833" i="83"/>
  <c r="L833" i="83" s="1"/>
  <c r="O832" i="83"/>
  <c r="J831" i="83"/>
  <c r="O830" i="83"/>
  <c r="J829" i="83"/>
  <c r="M829" i="83" s="1"/>
  <c r="O828" i="83"/>
  <c r="J827" i="83"/>
  <c r="J825" i="83"/>
  <c r="M825" i="83" s="1"/>
  <c r="O824" i="83"/>
  <c r="J823" i="83"/>
  <c r="M823" i="83" s="1"/>
  <c r="O822" i="83"/>
  <c r="J821" i="83"/>
  <c r="O820" i="83"/>
  <c r="J819" i="83"/>
  <c r="M819" i="83" s="1"/>
  <c r="O818" i="83"/>
  <c r="J817" i="83"/>
  <c r="L817" i="83" s="1"/>
  <c r="O816" i="83"/>
  <c r="J815" i="83"/>
  <c r="M815" i="83" s="1"/>
  <c r="O814" i="83"/>
  <c r="J813" i="83"/>
  <c r="L813" i="83" s="1"/>
  <c r="O812" i="83"/>
  <c r="J811" i="83"/>
  <c r="M811" i="83" s="1"/>
  <c r="O810" i="83"/>
  <c r="J809" i="83"/>
  <c r="M809" i="83" s="1"/>
  <c r="O808" i="83"/>
  <c r="J807" i="83"/>
  <c r="M807" i="83" s="1"/>
  <c r="O806" i="83"/>
  <c r="J805" i="83"/>
  <c r="O804" i="83"/>
  <c r="J803" i="83"/>
  <c r="M803" i="83" s="1"/>
  <c r="J801" i="83"/>
  <c r="O800" i="83"/>
  <c r="J799" i="83"/>
  <c r="M799" i="83" s="1"/>
  <c r="O798" i="83"/>
  <c r="J797" i="83"/>
  <c r="O796" i="83"/>
  <c r="J795" i="83"/>
  <c r="L795" i="83" s="1"/>
  <c r="O794" i="83"/>
  <c r="J793" i="83"/>
  <c r="M793" i="83" s="1"/>
  <c r="O792" i="83"/>
  <c r="J791" i="83"/>
  <c r="M791" i="83" s="1"/>
  <c r="O790" i="83"/>
  <c r="J789" i="83"/>
  <c r="O788" i="83"/>
  <c r="J787" i="83"/>
  <c r="L787" i="83" s="1"/>
  <c r="O786" i="83"/>
  <c r="J785" i="83"/>
  <c r="M785" i="83" s="1"/>
  <c r="O784" i="83"/>
  <c r="J783" i="83"/>
  <c r="O782" i="83"/>
  <c r="J781" i="83"/>
  <c r="J779" i="83"/>
  <c r="M779" i="83" s="1"/>
  <c r="O778" i="83"/>
  <c r="J777" i="83"/>
  <c r="L777" i="83" s="1"/>
  <c r="O776" i="83"/>
  <c r="J775" i="83"/>
  <c r="O774" i="83"/>
  <c r="J773" i="83"/>
  <c r="M773" i="83" s="1"/>
  <c r="O772" i="83"/>
  <c r="J771" i="83"/>
  <c r="M771" i="83" s="1"/>
  <c r="O770" i="83"/>
  <c r="J769" i="83"/>
  <c r="O768" i="83"/>
  <c r="J767" i="83"/>
  <c r="L767" i="83" s="1"/>
  <c r="O766" i="83"/>
  <c r="J765" i="83"/>
  <c r="M765" i="83" s="1"/>
  <c r="O764" i="83"/>
  <c r="J763" i="83"/>
  <c r="M763" i="83" s="1"/>
  <c r="O762" i="83"/>
  <c r="J761" i="83"/>
  <c r="L761" i="83" s="1"/>
  <c r="O760" i="83"/>
  <c r="J759" i="83"/>
  <c r="O758" i="83"/>
  <c r="J757" i="83"/>
  <c r="M757" i="83" s="1"/>
  <c r="J755" i="83"/>
  <c r="O754" i="83"/>
  <c r="J753" i="83"/>
  <c r="M753" i="83" s="1"/>
  <c r="O752" i="83"/>
  <c r="J751" i="83"/>
  <c r="O750" i="83"/>
  <c r="J749" i="83"/>
  <c r="L749" i="83" s="1"/>
  <c r="O748" i="83"/>
  <c r="J747" i="83"/>
  <c r="L747" i="83" s="1"/>
  <c r="O746" i="83"/>
  <c r="J745" i="83"/>
  <c r="O744" i="83"/>
  <c r="J743" i="83"/>
  <c r="O742" i="83"/>
  <c r="J741" i="83"/>
  <c r="L741" i="83" s="1"/>
  <c r="O740" i="83"/>
  <c r="J739" i="83"/>
  <c r="J737" i="83"/>
  <c r="L737" i="83" s="1"/>
  <c r="O736" i="83"/>
  <c r="J735" i="83"/>
  <c r="M735" i="83" s="1"/>
  <c r="O734" i="83"/>
  <c r="J733" i="83"/>
  <c r="M733" i="83" s="1"/>
  <c r="O732" i="83"/>
  <c r="J731" i="83"/>
  <c r="M731" i="83" s="1"/>
  <c r="O730" i="83"/>
  <c r="J729" i="83"/>
  <c r="L729" i="83" s="1"/>
  <c r="O728" i="83"/>
  <c r="J727" i="83"/>
  <c r="M727" i="83" s="1"/>
  <c r="O726" i="83"/>
  <c r="J725" i="83"/>
  <c r="M725" i="83" s="1"/>
  <c r="O724" i="83"/>
  <c r="J723" i="83"/>
  <c r="L723" i="83" s="1"/>
  <c r="J721" i="83"/>
  <c r="J719" i="83"/>
  <c r="M719" i="83" s="1"/>
  <c r="O718" i="83"/>
  <c r="J717" i="83"/>
  <c r="L717" i="83" s="1"/>
  <c r="O716" i="83"/>
  <c r="J715" i="83"/>
  <c r="L715" i="83" s="1"/>
  <c r="O714" i="83"/>
  <c r="J713" i="83"/>
  <c r="M713" i="83" s="1"/>
  <c r="O712" i="83"/>
  <c r="J711" i="83"/>
  <c r="M711" i="83" s="1"/>
  <c r="O710" i="83"/>
  <c r="J709" i="83"/>
  <c r="M709" i="83" s="1"/>
  <c r="O708" i="83"/>
  <c r="J707" i="83"/>
  <c r="L707" i="83" s="1"/>
  <c r="O706" i="83"/>
  <c r="J705" i="83"/>
  <c r="M705" i="83" s="1"/>
  <c r="J703" i="83"/>
  <c r="M703" i="83" s="1"/>
  <c r="J701" i="83"/>
  <c r="O700" i="83"/>
  <c r="J699" i="83"/>
  <c r="M699" i="83" s="1"/>
  <c r="O698" i="83"/>
  <c r="J697" i="83"/>
  <c r="L697" i="83" s="1"/>
  <c r="O696" i="83"/>
  <c r="J695" i="83"/>
  <c r="M695" i="83" s="1"/>
  <c r="O694" i="83"/>
  <c r="J693" i="83"/>
  <c r="L693" i="83" s="1"/>
  <c r="O692" i="83"/>
  <c r="J691" i="83"/>
  <c r="M691" i="83" s="1"/>
  <c r="O690" i="83"/>
  <c r="J689" i="83"/>
  <c r="M689" i="83" s="1"/>
  <c r="O688" i="83"/>
  <c r="J687" i="83"/>
  <c r="O686" i="83"/>
  <c r="J685" i="83"/>
  <c r="M685" i="83" s="1"/>
  <c r="J683" i="83"/>
  <c r="O682" i="83"/>
  <c r="J681" i="83"/>
  <c r="L681" i="83" s="1"/>
  <c r="O680" i="83"/>
  <c r="J679" i="83"/>
  <c r="M679" i="83" s="1"/>
  <c r="O678" i="83"/>
  <c r="J677" i="83"/>
  <c r="M677" i="83" s="1"/>
  <c r="O676" i="83"/>
  <c r="J675" i="83"/>
  <c r="L675" i="83" s="1"/>
  <c r="O674" i="83"/>
  <c r="J673" i="83"/>
  <c r="M673" i="83" s="1"/>
  <c r="J671" i="83"/>
  <c r="O670" i="83"/>
  <c r="J669" i="83"/>
  <c r="M669" i="83" s="1"/>
  <c r="O668" i="83"/>
  <c r="J667" i="83"/>
  <c r="M667" i="83" s="1"/>
  <c r="O666" i="83"/>
  <c r="J665" i="83"/>
  <c r="L665" i="83" s="1"/>
  <c r="O664" i="83"/>
  <c r="J663" i="83"/>
  <c r="M663" i="83" s="1"/>
  <c r="O662" i="83"/>
  <c r="J661" i="83"/>
  <c r="M661" i="83" s="1"/>
  <c r="O660" i="83"/>
  <c r="J659" i="83"/>
  <c r="M659" i="83" s="1"/>
  <c r="O658" i="83"/>
  <c r="J657" i="83"/>
  <c r="M657" i="83" s="1"/>
  <c r="O656" i="83"/>
  <c r="J655" i="83"/>
  <c r="M655" i="83" s="1"/>
  <c r="J653" i="83"/>
  <c r="L653" i="83" s="1"/>
  <c r="O652" i="83"/>
  <c r="J651" i="83"/>
  <c r="M651" i="83" s="1"/>
  <c r="O650" i="83"/>
  <c r="J649" i="83"/>
  <c r="L649" i="83" s="1"/>
  <c r="O648" i="83"/>
  <c r="J647" i="83"/>
  <c r="M647" i="83" s="1"/>
  <c r="O646" i="83"/>
  <c r="J645" i="83"/>
  <c r="L645" i="83" s="1"/>
  <c r="O644" i="83"/>
  <c r="J643" i="83"/>
  <c r="O642" i="83"/>
  <c r="J641" i="83"/>
  <c r="M641" i="83" s="1"/>
  <c r="O640" i="83"/>
  <c r="J639" i="83"/>
  <c r="M639" i="83" s="1"/>
  <c r="O638" i="83"/>
  <c r="J637" i="83"/>
  <c r="L637" i="83" s="1"/>
  <c r="O636" i="83"/>
  <c r="J635" i="83"/>
  <c r="M635" i="83" s="1"/>
  <c r="O634" i="83"/>
  <c r="J633" i="83"/>
  <c r="M633" i="83" s="1"/>
  <c r="J631" i="83"/>
  <c r="M631" i="83" s="1"/>
  <c r="O630" i="83"/>
  <c r="J629" i="83"/>
  <c r="L629" i="83" s="1"/>
  <c r="O628" i="83"/>
  <c r="J627" i="83"/>
  <c r="M627" i="83" s="1"/>
  <c r="J625" i="83"/>
  <c r="O624" i="83"/>
  <c r="J623" i="83"/>
  <c r="M623" i="83" s="1"/>
  <c r="O622" i="83"/>
  <c r="J621" i="83"/>
  <c r="L621" i="83" s="1"/>
  <c r="O620" i="83"/>
  <c r="J619" i="83"/>
  <c r="M619" i="83" s="1"/>
  <c r="O618" i="83"/>
  <c r="J617" i="83"/>
  <c r="O616" i="83"/>
  <c r="J615" i="83"/>
  <c r="M615" i="83" s="1"/>
  <c r="O614" i="83"/>
  <c r="J613" i="83"/>
  <c r="M613" i="83" s="1"/>
  <c r="O612" i="83"/>
  <c r="J611" i="83"/>
  <c r="L611" i="83" s="1"/>
  <c r="O610" i="83"/>
  <c r="J609" i="83"/>
  <c r="O608" i="83"/>
  <c r="J607" i="83"/>
  <c r="M607" i="83" s="1"/>
  <c r="O606" i="83"/>
  <c r="J605" i="83"/>
  <c r="L605" i="83" s="1"/>
  <c r="J603" i="83"/>
  <c r="O602" i="83"/>
  <c r="J601" i="83"/>
  <c r="M601" i="83" s="1"/>
  <c r="O600" i="83"/>
  <c r="J599" i="83"/>
  <c r="L599" i="83" s="1"/>
  <c r="O598" i="83"/>
  <c r="J597" i="83"/>
  <c r="L597" i="83" s="1"/>
  <c r="O596" i="83"/>
  <c r="J595" i="83"/>
  <c r="L595" i="83" s="1"/>
  <c r="O594" i="83"/>
  <c r="J593" i="83"/>
  <c r="M593" i="83" s="1"/>
  <c r="O592" i="83"/>
  <c r="J591" i="83"/>
  <c r="M591" i="83" s="1"/>
  <c r="O590" i="83"/>
  <c r="J589" i="83"/>
  <c r="L589" i="83" s="1"/>
  <c r="J587" i="83"/>
  <c r="O586" i="83"/>
  <c r="J585" i="83"/>
  <c r="L585" i="83" s="1"/>
  <c r="J583" i="83"/>
  <c r="L583" i="83" s="1"/>
  <c r="O582" i="83"/>
  <c r="J581" i="83"/>
  <c r="L581" i="83" s="1"/>
  <c r="O580" i="83"/>
  <c r="J579" i="83"/>
  <c r="M579" i="83" s="1"/>
  <c r="O578" i="83"/>
  <c r="J577" i="83"/>
  <c r="L577" i="83" s="1"/>
  <c r="O576" i="83"/>
  <c r="J575" i="83"/>
  <c r="L575" i="83" s="1"/>
  <c r="O574" i="83"/>
  <c r="J573" i="83"/>
  <c r="L573" i="83" s="1"/>
  <c r="O572" i="83"/>
  <c r="J571" i="83"/>
  <c r="M571" i="83" s="1"/>
  <c r="O570" i="83"/>
  <c r="J569" i="83"/>
  <c r="M569" i="83" s="1"/>
  <c r="O568" i="83"/>
  <c r="J567" i="83"/>
  <c r="M567" i="83" s="1"/>
  <c r="O566" i="83"/>
  <c r="J565" i="83"/>
  <c r="L565" i="83" s="1"/>
  <c r="O564" i="83"/>
  <c r="J563" i="83"/>
  <c r="M563" i="83" s="1"/>
  <c r="J561" i="83"/>
  <c r="M561" i="83" s="1"/>
  <c r="J559" i="83"/>
  <c r="L559" i="83" s="1"/>
  <c r="O558" i="83"/>
  <c r="J557" i="83"/>
  <c r="M557" i="83" s="1"/>
  <c r="J555" i="83"/>
  <c r="M555" i="83" s="1"/>
  <c r="O554" i="83"/>
  <c r="J553" i="83"/>
  <c r="L553" i="83" s="1"/>
  <c r="J551" i="83"/>
  <c r="M551" i="83" s="1"/>
  <c r="O550" i="83"/>
  <c r="J549" i="83"/>
  <c r="M549" i="83" s="1"/>
  <c r="J547" i="83"/>
  <c r="M547" i="83" s="1"/>
  <c r="O546" i="83"/>
  <c r="J545" i="83"/>
  <c r="J543" i="83"/>
  <c r="M543" i="83" s="1"/>
  <c r="O542" i="83"/>
  <c r="J541" i="83"/>
  <c r="L541" i="83" s="1"/>
  <c r="O540" i="83"/>
  <c r="J539" i="83"/>
  <c r="L539" i="83" s="1"/>
  <c r="O538" i="83"/>
  <c r="J537" i="83"/>
  <c r="M537" i="83" s="1"/>
  <c r="O536" i="83"/>
  <c r="J535" i="83"/>
  <c r="M535" i="83" s="1"/>
  <c r="O534" i="83"/>
  <c r="J533" i="83"/>
  <c r="M533" i="83" s="1"/>
  <c r="J531" i="83"/>
  <c r="O530" i="83"/>
  <c r="J529" i="83"/>
  <c r="L529" i="83" s="1"/>
  <c r="O528" i="83"/>
  <c r="J527" i="83"/>
  <c r="L527" i="83" s="1"/>
  <c r="O526" i="83"/>
  <c r="J525" i="83"/>
  <c r="L525" i="83" s="1"/>
  <c r="O524" i="83"/>
  <c r="J523" i="83"/>
  <c r="O522" i="83"/>
  <c r="J521" i="83"/>
  <c r="L521" i="83" s="1"/>
  <c r="O520" i="83"/>
  <c r="J519" i="83"/>
  <c r="L519" i="83" s="1"/>
  <c r="O518" i="83"/>
  <c r="J517" i="83"/>
  <c r="L517" i="83" s="1"/>
  <c r="O516" i="83"/>
  <c r="J515" i="83"/>
  <c r="O514" i="83"/>
  <c r="J513" i="83"/>
  <c r="L513" i="83" s="1"/>
  <c r="O512" i="83"/>
  <c r="J511" i="83"/>
  <c r="M511" i="83" s="1"/>
  <c r="O510" i="83"/>
  <c r="J509" i="83"/>
  <c r="L509" i="83" s="1"/>
  <c r="J507" i="83"/>
  <c r="M507" i="83" s="1"/>
  <c r="O506" i="83"/>
  <c r="J505" i="83"/>
  <c r="M505" i="83" s="1"/>
  <c r="O504" i="83"/>
  <c r="J503" i="83"/>
  <c r="O502" i="83"/>
  <c r="J501" i="83"/>
  <c r="O500" i="83"/>
  <c r="J499" i="83"/>
  <c r="M499" i="83" s="1"/>
  <c r="O498" i="83"/>
  <c r="J497" i="83"/>
  <c r="L497" i="83" s="1"/>
  <c r="O496" i="83"/>
  <c r="J495" i="83"/>
  <c r="L495" i="83" s="1"/>
  <c r="J493" i="83"/>
  <c r="O492" i="83"/>
  <c r="J491" i="83"/>
  <c r="L491" i="83" s="1"/>
  <c r="J489" i="83"/>
  <c r="M489" i="83" s="1"/>
  <c r="J487" i="83"/>
  <c r="O486" i="83"/>
  <c r="J485" i="83"/>
  <c r="L485" i="83" s="1"/>
  <c r="O484" i="83"/>
  <c r="J483" i="83"/>
  <c r="L483" i="83" s="1"/>
  <c r="O482" i="83"/>
  <c r="J481" i="83"/>
  <c r="L481" i="83" s="1"/>
  <c r="J479" i="83"/>
  <c r="M479" i="83" s="1"/>
  <c r="O478" i="83"/>
  <c r="J477" i="83"/>
  <c r="M477" i="83" s="1"/>
  <c r="J475" i="83"/>
  <c r="L475" i="83" s="1"/>
  <c r="O474" i="83"/>
  <c r="J473" i="83"/>
  <c r="O472" i="83"/>
  <c r="J471" i="83"/>
  <c r="L471" i="83" s="1"/>
  <c r="O470" i="83"/>
  <c r="J469" i="83"/>
  <c r="M469" i="83" s="1"/>
  <c r="O468" i="83"/>
  <c r="J467" i="83"/>
  <c r="J465" i="83"/>
  <c r="M465" i="83" s="1"/>
  <c r="O464" i="83"/>
  <c r="J463" i="83"/>
  <c r="L463" i="83" s="1"/>
  <c r="O462" i="83"/>
  <c r="J461" i="83"/>
  <c r="M461" i="83" s="1"/>
  <c r="O460" i="83"/>
  <c r="J459" i="83"/>
  <c r="J457" i="83"/>
  <c r="L457" i="83" s="1"/>
  <c r="O456" i="83"/>
  <c r="J455" i="83"/>
  <c r="M455" i="83" s="1"/>
  <c r="O454" i="83"/>
  <c r="J453" i="83"/>
  <c r="O452" i="83"/>
  <c r="J451" i="83"/>
  <c r="M451" i="83" s="1"/>
  <c r="O450" i="83"/>
  <c r="J449" i="83"/>
  <c r="M449" i="83" s="1"/>
  <c r="J447" i="83"/>
  <c r="L447" i="83" s="1"/>
  <c r="O446" i="83"/>
  <c r="J445" i="83"/>
  <c r="L445" i="83" s="1"/>
  <c r="O444" i="83"/>
  <c r="J443" i="83"/>
  <c r="M443" i="83" s="1"/>
  <c r="J441" i="83"/>
  <c r="L441" i="83" s="1"/>
  <c r="J439" i="83"/>
  <c r="L439" i="83" s="1"/>
  <c r="O438" i="83"/>
  <c r="J437" i="83"/>
  <c r="M437" i="83" s="1"/>
  <c r="J435" i="83"/>
  <c r="M435" i="83" s="1"/>
  <c r="O434" i="83"/>
  <c r="J433" i="83"/>
  <c r="O432" i="83"/>
  <c r="J431" i="83"/>
  <c r="M431" i="83" s="1"/>
  <c r="O430" i="83"/>
  <c r="J429" i="83"/>
  <c r="M429" i="83" s="1"/>
  <c r="O428" i="83"/>
  <c r="J427" i="83"/>
  <c r="M427" i="83" s="1"/>
  <c r="J425" i="83"/>
  <c r="L425" i="83" s="1"/>
  <c r="O424" i="83"/>
  <c r="J423" i="83"/>
  <c r="M423" i="83" s="1"/>
  <c r="J421" i="83"/>
  <c r="L421" i="83" s="1"/>
  <c r="O420" i="83"/>
  <c r="J419" i="83"/>
  <c r="O418" i="83"/>
  <c r="J417" i="83"/>
  <c r="M417" i="83" s="1"/>
  <c r="O416" i="83"/>
  <c r="J415" i="83"/>
  <c r="L415" i="83" s="1"/>
  <c r="O414" i="83"/>
  <c r="J413" i="83"/>
  <c r="M413" i="83" s="1"/>
  <c r="J411" i="83"/>
  <c r="L411" i="83" s="1"/>
  <c r="O410" i="83"/>
  <c r="J409" i="83"/>
  <c r="L409" i="83" s="1"/>
  <c r="O408" i="83"/>
  <c r="J407" i="83"/>
  <c r="L407" i="83" s="1"/>
  <c r="J405" i="83"/>
  <c r="O404" i="83"/>
  <c r="J403" i="83"/>
  <c r="M403" i="83" s="1"/>
  <c r="O402" i="83"/>
  <c r="J401" i="83"/>
  <c r="M401" i="83" s="1"/>
  <c r="O400" i="83"/>
  <c r="J399" i="83"/>
  <c r="M399" i="83" s="1"/>
  <c r="O398" i="83"/>
  <c r="J397" i="83"/>
  <c r="O396" i="83"/>
  <c r="J395" i="83"/>
  <c r="M395" i="83" s="1"/>
  <c r="O394" i="83"/>
  <c r="J393" i="83"/>
  <c r="M393" i="83" s="1"/>
  <c r="J391" i="83"/>
  <c r="L391" i="83" s="1"/>
  <c r="O390" i="83"/>
  <c r="J389" i="83"/>
  <c r="L389" i="83" s="1"/>
  <c r="O388" i="83"/>
  <c r="J387" i="83"/>
  <c r="L387" i="83" s="1"/>
  <c r="O386" i="83"/>
  <c r="J385" i="83"/>
  <c r="L385" i="83" s="1"/>
  <c r="O384" i="83"/>
  <c r="J383" i="83"/>
  <c r="J381" i="83"/>
  <c r="M381" i="83" s="1"/>
  <c r="O380" i="83"/>
  <c r="J379" i="83"/>
  <c r="M379" i="83" s="1"/>
  <c r="O378" i="83"/>
  <c r="J377" i="83"/>
  <c r="M377" i="83" s="1"/>
  <c r="O376" i="83"/>
  <c r="J375" i="83"/>
  <c r="O374" i="83"/>
  <c r="J373" i="83"/>
  <c r="M373" i="83" s="1"/>
  <c r="O372" i="83"/>
  <c r="J371" i="83"/>
  <c r="M371" i="83" s="1"/>
  <c r="O370" i="83"/>
  <c r="J369" i="83"/>
  <c r="M369" i="83" s="1"/>
  <c r="O368" i="83"/>
  <c r="J367" i="83"/>
  <c r="O366" i="83"/>
  <c r="J365" i="83"/>
  <c r="M365" i="83" s="1"/>
  <c r="J363" i="83"/>
  <c r="L363" i="83" s="1"/>
  <c r="O362" i="83"/>
  <c r="J361" i="83"/>
  <c r="O360" i="83"/>
  <c r="J359" i="83"/>
  <c r="L359" i="83" s="1"/>
  <c r="O358" i="83"/>
  <c r="J357" i="83"/>
  <c r="L357" i="83" s="1"/>
  <c r="O356" i="83"/>
  <c r="J355" i="83"/>
  <c r="L355" i="83" s="1"/>
  <c r="O354" i="83"/>
  <c r="J353" i="83"/>
  <c r="L353" i="83" s="1"/>
  <c r="J351" i="83"/>
  <c r="M351" i="83" s="1"/>
  <c r="O350" i="83"/>
  <c r="J349" i="83"/>
  <c r="M349" i="83" s="1"/>
  <c r="O348" i="83"/>
  <c r="J347" i="83"/>
  <c r="M347" i="83" s="1"/>
  <c r="O346" i="83"/>
  <c r="J345" i="83"/>
  <c r="O344" i="83"/>
  <c r="J343" i="83"/>
  <c r="M343" i="83" s="1"/>
  <c r="O342" i="83"/>
  <c r="J341" i="83"/>
  <c r="M341" i="83" s="1"/>
  <c r="O340" i="83"/>
  <c r="J339" i="83"/>
  <c r="M339" i="83" s="1"/>
  <c r="J337" i="83"/>
  <c r="L337" i="83" s="1"/>
  <c r="O336" i="83"/>
  <c r="J335" i="83"/>
  <c r="L335" i="83" s="1"/>
  <c r="O334" i="83"/>
  <c r="J333" i="83"/>
  <c r="L333" i="83" s="1"/>
  <c r="O332" i="83"/>
  <c r="J331" i="83"/>
  <c r="L331" i="83" s="1"/>
  <c r="O330" i="83"/>
  <c r="J329" i="83"/>
  <c r="O328" i="83"/>
  <c r="J327" i="83"/>
  <c r="L327" i="83" s="1"/>
  <c r="O326" i="83"/>
  <c r="J325" i="83"/>
  <c r="L325" i="83" s="1"/>
  <c r="O324" i="83"/>
  <c r="J323" i="83"/>
  <c r="O322" i="83"/>
  <c r="J321" i="83"/>
  <c r="J319" i="83"/>
  <c r="M319" i="83" s="1"/>
  <c r="O318" i="83"/>
  <c r="J317" i="83"/>
  <c r="M317" i="83" s="1"/>
  <c r="O316" i="83"/>
  <c r="J315" i="83"/>
  <c r="O314" i="83"/>
  <c r="J313" i="83"/>
  <c r="M313" i="83" s="1"/>
  <c r="O312" i="83"/>
  <c r="J311" i="83"/>
  <c r="M311" i="83" s="1"/>
  <c r="J309" i="83"/>
  <c r="L309" i="83" s="1"/>
  <c r="J307" i="83"/>
  <c r="M307" i="83" s="1"/>
  <c r="J305" i="83"/>
  <c r="L305" i="83" s="1"/>
  <c r="O304" i="83"/>
  <c r="J303" i="83"/>
  <c r="L303" i="83" s="1"/>
  <c r="O302" i="83"/>
  <c r="J301" i="83"/>
  <c r="O300" i="83"/>
  <c r="J299" i="83"/>
  <c r="L299" i="83" s="1"/>
  <c r="O298" i="83"/>
  <c r="J297" i="83"/>
  <c r="L297" i="83" s="1"/>
  <c r="O296" i="83"/>
  <c r="J295" i="83"/>
  <c r="L295" i="83" s="1"/>
  <c r="J293" i="83"/>
  <c r="M293" i="83" s="1"/>
  <c r="O292" i="83"/>
  <c r="J291" i="83"/>
  <c r="M291" i="83" s="1"/>
  <c r="O290" i="83"/>
  <c r="J289" i="83"/>
  <c r="O288" i="83"/>
  <c r="J287" i="83"/>
  <c r="O286" i="83"/>
  <c r="J285" i="83"/>
  <c r="M285" i="83" s="1"/>
  <c r="O284" i="83"/>
  <c r="J283" i="83"/>
  <c r="M283" i="83" s="1"/>
  <c r="O282" i="83"/>
  <c r="J281" i="83"/>
  <c r="O280" i="83"/>
  <c r="J279" i="83"/>
  <c r="J277" i="83"/>
  <c r="L277" i="83" s="1"/>
  <c r="O276" i="83"/>
  <c r="J275" i="83"/>
  <c r="M275" i="83" s="1"/>
  <c r="O274" i="83"/>
  <c r="J273" i="83"/>
  <c r="O272" i="83"/>
  <c r="J271" i="83"/>
  <c r="O270" i="83"/>
  <c r="J269" i="83"/>
  <c r="L269" i="83" s="1"/>
  <c r="O268" i="83"/>
  <c r="J267" i="83"/>
  <c r="M267" i="83" s="1"/>
  <c r="O266" i="83"/>
  <c r="J265" i="83"/>
  <c r="O264" i="83"/>
  <c r="J263" i="83"/>
  <c r="O262" i="83"/>
  <c r="J261" i="83"/>
  <c r="L261" i="83" s="1"/>
  <c r="O260" i="83"/>
  <c r="J259" i="83"/>
  <c r="M259" i="83" s="1"/>
  <c r="O258" i="83"/>
  <c r="J257" i="83"/>
  <c r="J255" i="83"/>
  <c r="M255" i="83" s="1"/>
  <c r="O254" i="83"/>
  <c r="J253" i="83"/>
  <c r="M253" i="83" s="1"/>
  <c r="O252" i="83"/>
  <c r="J251" i="83"/>
  <c r="M251" i="83" s="1"/>
  <c r="O250" i="83"/>
  <c r="J249" i="83"/>
  <c r="J247" i="83"/>
  <c r="L247" i="83" s="1"/>
  <c r="O246" i="83"/>
  <c r="J245" i="83"/>
  <c r="L245" i="83" s="1"/>
  <c r="O244" i="83"/>
  <c r="J243" i="83"/>
  <c r="L243" i="83" s="1"/>
  <c r="O242" i="83"/>
  <c r="J241" i="83"/>
  <c r="O240" i="83"/>
  <c r="J239" i="83"/>
  <c r="L239" i="83" s="1"/>
  <c r="O238" i="83"/>
  <c r="J237" i="83"/>
  <c r="L237" i="83" s="1"/>
  <c r="J235" i="83"/>
  <c r="O234" i="83"/>
  <c r="J233" i="83"/>
  <c r="M233" i="83" s="1"/>
  <c r="O232" i="83"/>
  <c r="J231" i="83"/>
  <c r="L231" i="83" s="1"/>
  <c r="O230" i="83"/>
  <c r="J229" i="83"/>
  <c r="M229" i="83" s="1"/>
  <c r="O228" i="83"/>
  <c r="J227" i="83"/>
  <c r="J225" i="83"/>
  <c r="L225" i="83" s="1"/>
  <c r="O224" i="83"/>
  <c r="J223" i="83"/>
  <c r="O222" i="83"/>
  <c r="J221" i="83"/>
  <c r="L221" i="83" s="1"/>
  <c r="O220" i="83"/>
  <c r="J219" i="83"/>
  <c r="O218" i="83"/>
  <c r="J217" i="83"/>
  <c r="L217" i="83" s="1"/>
  <c r="O216" i="83"/>
  <c r="J215" i="83"/>
  <c r="L215" i="83" s="1"/>
  <c r="J213" i="83"/>
  <c r="O212" i="83"/>
  <c r="J211" i="83"/>
  <c r="M211" i="83" s="1"/>
  <c r="O210" i="83"/>
  <c r="J209" i="83"/>
  <c r="M209" i="83" s="1"/>
  <c r="O208" i="83"/>
  <c r="J207" i="83"/>
  <c r="O206" i="83"/>
  <c r="J205" i="83"/>
  <c r="O204" i="83"/>
  <c r="J203" i="83"/>
  <c r="M203" i="83" s="1"/>
  <c r="J201" i="83"/>
  <c r="M201" i="83" s="1"/>
  <c r="O200" i="83"/>
  <c r="J199" i="83"/>
  <c r="M199" i="83" s="1"/>
  <c r="J197" i="83"/>
  <c r="M197" i="83" s="1"/>
  <c r="O196" i="83"/>
  <c r="J195" i="83"/>
  <c r="L195" i="83" s="1"/>
  <c r="O194" i="83"/>
  <c r="J193" i="83"/>
  <c r="M193" i="83" s="1"/>
  <c r="J191" i="83"/>
  <c r="J189" i="83"/>
  <c r="L189" i="83" s="1"/>
  <c r="O188" i="83"/>
  <c r="J187" i="83"/>
  <c r="M187" i="83" s="1"/>
  <c r="O186" i="83"/>
  <c r="J185" i="83"/>
  <c r="O184" i="83"/>
  <c r="J183" i="83"/>
  <c r="M183" i="83" s="1"/>
  <c r="O182" i="83"/>
  <c r="J181" i="83"/>
  <c r="L181" i="83" s="1"/>
  <c r="J179" i="83"/>
  <c r="M179" i="83" s="1"/>
  <c r="J177" i="83"/>
  <c r="M177" i="83" s="1"/>
  <c r="O176" i="83"/>
  <c r="J175" i="83"/>
  <c r="L175" i="83" s="1"/>
  <c r="O174" i="83"/>
  <c r="J173" i="83"/>
  <c r="M173" i="83" s="1"/>
  <c r="O172" i="83"/>
  <c r="J171" i="83"/>
  <c r="L171" i="83" s="1"/>
  <c r="O170" i="83"/>
  <c r="J169" i="83"/>
  <c r="M169" i="83" s="1"/>
  <c r="O168" i="83"/>
  <c r="J167" i="83"/>
  <c r="L167" i="83" s="1"/>
  <c r="O166" i="83"/>
  <c r="J165" i="83"/>
  <c r="O164" i="83"/>
  <c r="J163" i="83"/>
  <c r="O162" i="83"/>
  <c r="J161" i="83"/>
  <c r="M161" i="83" s="1"/>
  <c r="O160" i="83"/>
  <c r="J159" i="83"/>
  <c r="L159" i="83" s="1"/>
  <c r="J157" i="83"/>
  <c r="M157" i="83" s="1"/>
  <c r="O156" i="83"/>
  <c r="J155" i="83"/>
  <c r="O154" i="83"/>
  <c r="J153" i="83"/>
  <c r="M153" i="83" s="1"/>
  <c r="O152" i="83"/>
  <c r="J151" i="83"/>
  <c r="M151" i="83" s="1"/>
  <c r="O150" i="83"/>
  <c r="J149" i="83"/>
  <c r="M149" i="83" s="1"/>
  <c r="O148" i="83"/>
  <c r="J147" i="83"/>
  <c r="J145" i="83"/>
  <c r="L145" i="83" s="1"/>
  <c r="O144" i="83"/>
  <c r="J143" i="83"/>
  <c r="M143" i="83" s="1"/>
  <c r="O142" i="83"/>
  <c r="J141" i="83"/>
  <c r="L141" i="83" s="1"/>
  <c r="O140" i="83"/>
  <c r="J139" i="83"/>
  <c r="M139" i="83" s="1"/>
  <c r="O138" i="83"/>
  <c r="J137" i="83"/>
  <c r="L137" i="83" s="1"/>
  <c r="O136" i="83"/>
  <c r="J135" i="83"/>
  <c r="O134" i="83"/>
  <c r="J133" i="83"/>
  <c r="L133" i="83" s="1"/>
  <c r="O132" i="83"/>
  <c r="J131" i="83"/>
  <c r="L131" i="83" s="1"/>
  <c r="O130" i="83"/>
  <c r="J129" i="83"/>
  <c r="L129" i="83" s="1"/>
  <c r="O128" i="83"/>
  <c r="J127" i="83"/>
  <c r="O126" i="83"/>
  <c r="J125" i="83"/>
  <c r="O124" i="83"/>
  <c r="J123" i="83"/>
  <c r="L123" i="83" s="1"/>
  <c r="J121" i="83"/>
  <c r="M121" i="83" s="1"/>
  <c r="O120" i="83"/>
  <c r="J119" i="83"/>
  <c r="L119" i="83" s="1"/>
  <c r="O118" i="83"/>
  <c r="J117" i="83"/>
  <c r="O116" i="83"/>
  <c r="J115" i="83"/>
  <c r="M115" i="83" s="1"/>
  <c r="O114" i="83"/>
  <c r="J113" i="83"/>
  <c r="M113" i="83" s="1"/>
  <c r="O112" i="83"/>
  <c r="J111" i="83"/>
  <c r="M111" i="83" s="1"/>
  <c r="O110" i="83"/>
  <c r="J109" i="83"/>
  <c r="O108" i="83"/>
  <c r="J107" i="83"/>
  <c r="M107" i="83" s="1"/>
  <c r="O106" i="83"/>
  <c r="J105" i="83"/>
  <c r="M105" i="83" s="1"/>
  <c r="O104" i="83"/>
  <c r="J103" i="83"/>
  <c r="L103" i="83" s="1"/>
  <c r="O102" i="83"/>
  <c r="J101" i="83"/>
  <c r="O100" i="83"/>
  <c r="J99" i="83"/>
  <c r="L99" i="83" s="1"/>
  <c r="J97" i="83"/>
  <c r="M97" i="83" s="1"/>
  <c r="J95" i="83"/>
  <c r="O94" i="83"/>
  <c r="J93" i="83"/>
  <c r="M93" i="83" s="1"/>
  <c r="O92" i="83"/>
  <c r="J91" i="83"/>
  <c r="L91" i="83" s="1"/>
  <c r="O90" i="83"/>
  <c r="J89" i="83"/>
  <c r="M89" i="83" s="1"/>
  <c r="O88" i="83"/>
  <c r="J87" i="83"/>
  <c r="O86" i="83"/>
  <c r="J85" i="83"/>
  <c r="M85" i="83" s="1"/>
  <c r="J83" i="83"/>
  <c r="O82" i="83"/>
  <c r="J81" i="83"/>
  <c r="O80" i="83"/>
  <c r="J79" i="83"/>
  <c r="L79" i="83" s="1"/>
  <c r="O78" i="83"/>
  <c r="J77" i="83"/>
  <c r="L77" i="83" s="1"/>
  <c r="O76" i="83"/>
  <c r="J75" i="83"/>
  <c r="O74" i="83"/>
  <c r="J73" i="83"/>
  <c r="O72" i="83"/>
  <c r="J71" i="83"/>
  <c r="M71" i="83" s="1"/>
  <c r="J69" i="83"/>
  <c r="M69" i="83" s="1"/>
  <c r="J67" i="83"/>
  <c r="L67" i="83" s="1"/>
  <c r="O66" i="83"/>
  <c r="J65" i="83"/>
  <c r="L65" i="83" s="1"/>
  <c r="O64" i="83"/>
  <c r="J63" i="83"/>
  <c r="L63" i="83" s="1"/>
  <c r="J61" i="83"/>
  <c r="M61" i="83" s="1"/>
  <c r="J59" i="83"/>
  <c r="L59" i="83" s="1"/>
  <c r="O58" i="83"/>
  <c r="J57" i="83"/>
  <c r="M57" i="83" s="1"/>
  <c r="O56" i="83"/>
  <c r="J55" i="83"/>
  <c r="O54" i="83"/>
  <c r="J53" i="83"/>
  <c r="O52" i="83"/>
  <c r="J51" i="83"/>
  <c r="L51" i="83" s="1"/>
  <c r="J49" i="83"/>
  <c r="M49" i="83" s="1"/>
  <c r="J47" i="83"/>
  <c r="L47" i="83" s="1"/>
  <c r="O46" i="83"/>
  <c r="J45" i="83"/>
  <c r="L45" i="83" s="1"/>
  <c r="O44" i="83"/>
  <c r="J43" i="83"/>
  <c r="L43" i="83" s="1"/>
  <c r="O42" i="83"/>
  <c r="J41" i="83"/>
  <c r="O40" i="83"/>
  <c r="J39" i="83"/>
  <c r="L39" i="83" s="1"/>
  <c r="O38" i="83"/>
  <c r="J37" i="83"/>
  <c r="L37" i="83" s="1"/>
  <c r="O36" i="83"/>
  <c r="J35" i="83"/>
  <c r="M35" i="83" s="1"/>
  <c r="O34" i="83"/>
  <c r="J33" i="83"/>
  <c r="M33" i="83" s="1"/>
  <c r="O32" i="83"/>
  <c r="J31" i="83"/>
  <c r="L31" i="83" s="1"/>
  <c r="O30" i="83"/>
  <c r="J29" i="83"/>
  <c r="L29" i="83" s="1"/>
  <c r="J27" i="83"/>
  <c r="M27" i="83" s="1"/>
  <c r="O26" i="83"/>
  <c r="J25" i="83"/>
  <c r="L25" i="83" s="1"/>
  <c r="O24" i="83"/>
  <c r="J23" i="83"/>
  <c r="O22" i="83"/>
  <c r="J21" i="83"/>
  <c r="M21" i="83" s="1"/>
  <c r="O20" i="83"/>
  <c r="J19" i="83"/>
  <c r="M19" i="83" s="1"/>
  <c r="O18" i="83"/>
  <c r="J17" i="83"/>
  <c r="M17" i="83" s="1"/>
  <c r="O16" i="83"/>
  <c r="J15" i="83"/>
  <c r="O14" i="83"/>
  <c r="J13" i="83"/>
  <c r="M13" i="83" s="1"/>
  <c r="O12" i="83"/>
  <c r="J11" i="83"/>
  <c r="M11" i="83" s="1"/>
  <c r="A10" i="83"/>
  <c r="A12" i="83" s="1"/>
  <c r="A14" i="83" s="1"/>
  <c r="A16" i="83" s="1"/>
  <c r="A18" i="83" s="1"/>
  <c r="A20" i="83" s="1"/>
  <c r="A22" i="83" s="1"/>
  <c r="A24" i="83" s="1"/>
  <c r="A26" i="83" s="1"/>
  <c r="A28" i="83" s="1"/>
  <c r="A30" i="83" s="1"/>
  <c r="A32" i="83" s="1"/>
  <c r="A34" i="83" s="1"/>
  <c r="A36" i="83" s="1"/>
  <c r="A38" i="83" s="1"/>
  <c r="A40" i="83" s="1"/>
  <c r="A42" i="83" s="1"/>
  <c r="A44" i="83" s="1"/>
  <c r="A46" i="83" s="1"/>
  <c r="A48" i="83" s="1"/>
  <c r="A50" i="83" s="1"/>
  <c r="A52" i="83" s="1"/>
  <c r="A54" i="83" s="1"/>
  <c r="A56" i="83" s="1"/>
  <c r="A58" i="83" s="1"/>
  <c r="A60" i="83" s="1"/>
  <c r="A62" i="83" s="1"/>
  <c r="A64" i="83" s="1"/>
  <c r="A66" i="83" s="1"/>
  <c r="A68" i="83" s="1"/>
  <c r="A70" i="83" s="1"/>
  <c r="A72" i="83" s="1"/>
  <c r="A74" i="83" s="1"/>
  <c r="A76" i="83" s="1"/>
  <c r="A78" i="83" s="1"/>
  <c r="A80" i="83" s="1"/>
  <c r="A82" i="83" s="1"/>
  <c r="A84" i="83" s="1"/>
  <c r="A86" i="83" s="1"/>
  <c r="A88" i="83" s="1"/>
  <c r="A90" i="83" s="1"/>
  <c r="A92" i="83" s="1"/>
  <c r="A94" i="83" s="1"/>
  <c r="A96" i="83" s="1"/>
  <c r="A98" i="83" s="1"/>
  <c r="A100" i="83" s="1"/>
  <c r="A102" i="83" s="1"/>
  <c r="A104" i="83" s="1"/>
  <c r="A106" i="83" s="1"/>
  <c r="A108" i="83" s="1"/>
  <c r="A110" i="83" s="1"/>
  <c r="A112" i="83" s="1"/>
  <c r="A114" i="83" s="1"/>
  <c r="A116" i="83" s="1"/>
  <c r="A118" i="83" s="1"/>
  <c r="A120" i="83" s="1"/>
  <c r="A122" i="83" s="1"/>
  <c r="A124" i="83" s="1"/>
  <c r="A126" i="83" s="1"/>
  <c r="A128" i="83" s="1"/>
  <c r="A130" i="83" s="1"/>
  <c r="A132" i="83" s="1"/>
  <c r="A134" i="83" s="1"/>
  <c r="A136" i="83" s="1"/>
  <c r="A138" i="83" s="1"/>
  <c r="A140" i="83" s="1"/>
  <c r="A142" i="83" s="1"/>
  <c r="A144" i="83" s="1"/>
  <c r="A146" i="83" s="1"/>
  <c r="A148" i="83" s="1"/>
  <c r="A150" i="83" s="1"/>
  <c r="A152" i="83" s="1"/>
  <c r="A154" i="83" s="1"/>
  <c r="A156" i="83" s="1"/>
  <c r="A158" i="83" s="1"/>
  <c r="A160" i="83" s="1"/>
  <c r="A162" i="83" s="1"/>
  <c r="A164" i="83" s="1"/>
  <c r="A166" i="83" s="1"/>
  <c r="A168" i="83" s="1"/>
  <c r="A170" i="83" s="1"/>
  <c r="A172" i="83" s="1"/>
  <c r="A174" i="83" s="1"/>
  <c r="A176" i="83" s="1"/>
  <c r="A178" i="83" s="1"/>
  <c r="A180" i="83" s="1"/>
  <c r="A182" i="83" s="1"/>
  <c r="A184" i="83" s="1"/>
  <c r="A186" i="83" s="1"/>
  <c r="A188" i="83" s="1"/>
  <c r="A190" i="83" s="1"/>
  <c r="A192" i="83" s="1"/>
  <c r="A194" i="83" s="1"/>
  <c r="A196" i="83" s="1"/>
  <c r="A198" i="83" s="1"/>
  <c r="A200" i="83" s="1"/>
  <c r="A202" i="83" s="1"/>
  <c r="A204" i="83" s="1"/>
  <c r="A206" i="83" s="1"/>
  <c r="A208" i="83" s="1"/>
  <c r="A210" i="83" s="1"/>
  <c r="A212" i="83" s="1"/>
  <c r="A214" i="83" s="1"/>
  <c r="A216" i="83" s="1"/>
  <c r="A218" i="83" s="1"/>
  <c r="A220" i="83" s="1"/>
  <c r="A222" i="83" s="1"/>
  <c r="A224" i="83" s="1"/>
  <c r="A226" i="83" s="1"/>
  <c r="A228" i="83" s="1"/>
  <c r="A230" i="83" s="1"/>
  <c r="A232" i="83" s="1"/>
  <c r="A234" i="83" s="1"/>
  <c r="A236" i="83" s="1"/>
  <c r="A238" i="83" s="1"/>
  <c r="A240" i="83" s="1"/>
  <c r="A242" i="83" s="1"/>
  <c r="A244" i="83" s="1"/>
  <c r="A246" i="83" s="1"/>
  <c r="A248" i="83" s="1"/>
  <c r="A250" i="83" s="1"/>
  <c r="A252" i="83" s="1"/>
  <c r="A254" i="83" s="1"/>
  <c r="A256" i="83" s="1"/>
  <c r="A258" i="83" s="1"/>
  <c r="A260" i="83" s="1"/>
  <c r="A262" i="83" s="1"/>
  <c r="A264" i="83" s="1"/>
  <c r="A266" i="83" s="1"/>
  <c r="A268" i="83" s="1"/>
  <c r="A270" i="83" s="1"/>
  <c r="A272" i="83" s="1"/>
  <c r="A274" i="83" s="1"/>
  <c r="A276" i="83" s="1"/>
  <c r="A278" i="83" s="1"/>
  <c r="A280" i="83" s="1"/>
  <c r="A282" i="83" s="1"/>
  <c r="A284" i="83" s="1"/>
  <c r="A286" i="83" s="1"/>
  <c r="A288" i="83" s="1"/>
  <c r="A290" i="83" s="1"/>
  <c r="A292" i="83" s="1"/>
  <c r="A294" i="83" s="1"/>
  <c r="A296" i="83" s="1"/>
  <c r="A298" i="83" s="1"/>
  <c r="A300" i="83" s="1"/>
  <c r="A302" i="83" s="1"/>
  <c r="A304" i="83" s="1"/>
  <c r="A306" i="83" s="1"/>
  <c r="A308" i="83" s="1"/>
  <c r="A310" i="83" s="1"/>
  <c r="A312" i="83" s="1"/>
  <c r="A314" i="83" s="1"/>
  <c r="A316" i="83" s="1"/>
  <c r="A318" i="83" s="1"/>
  <c r="A320" i="83" s="1"/>
  <c r="A322" i="83" s="1"/>
  <c r="A324" i="83" s="1"/>
  <c r="A326" i="83" s="1"/>
  <c r="A328" i="83" s="1"/>
  <c r="A330" i="83" s="1"/>
  <c r="A332" i="83" s="1"/>
  <c r="A334" i="83" s="1"/>
  <c r="A336" i="83" s="1"/>
  <c r="A338" i="83" s="1"/>
  <c r="A340" i="83" s="1"/>
  <c r="A342" i="83" s="1"/>
  <c r="A344" i="83" s="1"/>
  <c r="A346" i="83" s="1"/>
  <c r="A348" i="83" s="1"/>
  <c r="A350" i="83" s="1"/>
  <c r="A352" i="83" s="1"/>
  <c r="A354" i="83" s="1"/>
  <c r="A356" i="83" s="1"/>
  <c r="A358" i="83" s="1"/>
  <c r="A360" i="83" s="1"/>
  <c r="A362" i="83" s="1"/>
  <c r="A364" i="83" s="1"/>
  <c r="A366" i="83" s="1"/>
  <c r="A368" i="83" s="1"/>
  <c r="A370" i="83" s="1"/>
  <c r="A372" i="83" s="1"/>
  <c r="A374" i="83" s="1"/>
  <c r="A376" i="83" s="1"/>
  <c r="A378" i="83" s="1"/>
  <c r="A380" i="83" s="1"/>
  <c r="A382" i="83" s="1"/>
  <c r="A384" i="83" s="1"/>
  <c r="A386" i="83" s="1"/>
  <c r="A388" i="83" s="1"/>
  <c r="A390" i="83" s="1"/>
  <c r="A392" i="83" s="1"/>
  <c r="A394" i="83" s="1"/>
  <c r="A396" i="83" s="1"/>
  <c r="A398" i="83" s="1"/>
  <c r="A400" i="83" s="1"/>
  <c r="A402" i="83" s="1"/>
  <c r="A404" i="83" s="1"/>
  <c r="A406" i="83" s="1"/>
  <c r="A408" i="83" s="1"/>
  <c r="A410" i="83" s="1"/>
  <c r="A412" i="83" s="1"/>
  <c r="A414" i="83" s="1"/>
  <c r="A416" i="83" s="1"/>
  <c r="A418" i="83" s="1"/>
  <c r="A420" i="83" s="1"/>
  <c r="A422" i="83" s="1"/>
  <c r="A424" i="83" s="1"/>
  <c r="A426" i="83" s="1"/>
  <c r="A428" i="83" s="1"/>
  <c r="A430" i="83" s="1"/>
  <c r="A432" i="83" s="1"/>
  <c r="A434" i="83" s="1"/>
  <c r="A436" i="83" s="1"/>
  <c r="A438" i="83" s="1"/>
  <c r="A440" i="83" s="1"/>
  <c r="A442" i="83" s="1"/>
  <c r="A444" i="83" s="1"/>
  <c r="A446" i="83" s="1"/>
  <c r="A448" i="83" s="1"/>
  <c r="A450" i="83" s="1"/>
  <c r="A452" i="83" s="1"/>
  <c r="A454" i="83" s="1"/>
  <c r="A456" i="83" s="1"/>
  <c r="A458" i="83" s="1"/>
  <c r="A460" i="83" s="1"/>
  <c r="A462" i="83" s="1"/>
  <c r="A464" i="83" s="1"/>
  <c r="A466" i="83" s="1"/>
  <c r="A468" i="83" s="1"/>
  <c r="A470" i="83" s="1"/>
  <c r="A472" i="83" s="1"/>
  <c r="A474" i="83" s="1"/>
  <c r="A476" i="83" s="1"/>
  <c r="A478" i="83" s="1"/>
  <c r="A480" i="83" s="1"/>
  <c r="A482" i="83" s="1"/>
  <c r="A484" i="83" s="1"/>
  <c r="A486" i="83" s="1"/>
  <c r="A488" i="83" s="1"/>
  <c r="A490" i="83" s="1"/>
  <c r="A492" i="83" s="1"/>
  <c r="A494" i="83" s="1"/>
  <c r="A496" i="83" s="1"/>
  <c r="A498" i="83" s="1"/>
  <c r="A500" i="83" s="1"/>
  <c r="A502" i="83" s="1"/>
  <c r="A504" i="83" s="1"/>
  <c r="A506" i="83" s="1"/>
  <c r="A508" i="83" s="1"/>
  <c r="A510" i="83" s="1"/>
  <c r="A512" i="83" s="1"/>
  <c r="A514" i="83" s="1"/>
  <c r="A516" i="83" s="1"/>
  <c r="A518" i="83" s="1"/>
  <c r="A520" i="83" s="1"/>
  <c r="A522" i="83" s="1"/>
  <c r="A524" i="83" s="1"/>
  <c r="A526" i="83" s="1"/>
  <c r="A528" i="83" s="1"/>
  <c r="A530" i="83" s="1"/>
  <c r="A532" i="83" s="1"/>
  <c r="A534" i="83" s="1"/>
  <c r="A536" i="83" s="1"/>
  <c r="A538" i="83" s="1"/>
  <c r="A540" i="83" s="1"/>
  <c r="A542" i="83" s="1"/>
  <c r="A544" i="83" s="1"/>
  <c r="A546" i="83" s="1"/>
  <c r="A548" i="83" s="1"/>
  <c r="A550" i="83" s="1"/>
  <c r="A552" i="83" s="1"/>
  <c r="A554" i="83" s="1"/>
  <c r="A556" i="83" s="1"/>
  <c r="A558" i="83" s="1"/>
  <c r="A560" i="83" s="1"/>
  <c r="A562" i="83" s="1"/>
  <c r="A564" i="83" s="1"/>
  <c r="A566" i="83" s="1"/>
  <c r="A568" i="83" s="1"/>
  <c r="A570" i="83" s="1"/>
  <c r="A572" i="83" s="1"/>
  <c r="A574" i="83" s="1"/>
  <c r="A576" i="83" s="1"/>
  <c r="A578" i="83" s="1"/>
  <c r="A580" i="83" s="1"/>
  <c r="A582" i="83" s="1"/>
  <c r="A584" i="83" s="1"/>
  <c r="A586" i="83" s="1"/>
  <c r="A588" i="83" s="1"/>
  <c r="A590" i="83" s="1"/>
  <c r="A592" i="83" s="1"/>
  <c r="A594" i="83" s="1"/>
  <c r="A596" i="83" s="1"/>
  <c r="A598" i="83" s="1"/>
  <c r="A600" i="83" s="1"/>
  <c r="A602" i="83" s="1"/>
  <c r="A604" i="83" s="1"/>
  <c r="A606" i="83" s="1"/>
  <c r="A608" i="83" s="1"/>
  <c r="A610" i="83" s="1"/>
  <c r="A612" i="83" s="1"/>
  <c r="A614" i="83" s="1"/>
  <c r="A616" i="83" s="1"/>
  <c r="A618" i="83" s="1"/>
  <c r="A620" i="83" s="1"/>
  <c r="A622" i="83" s="1"/>
  <c r="A624" i="83" s="1"/>
  <c r="A626" i="83" s="1"/>
  <c r="A628" i="83" s="1"/>
  <c r="A630" i="83" s="1"/>
  <c r="A632" i="83" s="1"/>
  <c r="A634" i="83" s="1"/>
  <c r="A636" i="83" s="1"/>
  <c r="A638" i="83" s="1"/>
  <c r="A640" i="83" s="1"/>
  <c r="A642" i="83" s="1"/>
  <c r="A644" i="83" s="1"/>
  <c r="A646" i="83" s="1"/>
  <c r="A648" i="83" s="1"/>
  <c r="A650" i="83" s="1"/>
  <c r="A652" i="83" s="1"/>
  <c r="A654" i="83" s="1"/>
  <c r="A656" i="83" s="1"/>
  <c r="A658" i="83" s="1"/>
  <c r="A660" i="83" s="1"/>
  <c r="A662" i="83" s="1"/>
  <c r="A664" i="83" s="1"/>
  <c r="A666" i="83" s="1"/>
  <c r="A668" i="83" s="1"/>
  <c r="A670" i="83" s="1"/>
  <c r="A672" i="83" s="1"/>
  <c r="A674" i="83" s="1"/>
  <c r="A676" i="83" s="1"/>
  <c r="A678" i="83" s="1"/>
  <c r="A680" i="83" s="1"/>
  <c r="A682" i="83" s="1"/>
  <c r="A684" i="83" s="1"/>
  <c r="A686" i="83" s="1"/>
  <c r="A688" i="83" s="1"/>
  <c r="A690" i="83" s="1"/>
  <c r="A692" i="83" s="1"/>
  <c r="A694" i="83" s="1"/>
  <c r="A696" i="83" s="1"/>
  <c r="A698" i="83" s="1"/>
  <c r="A700" i="83" s="1"/>
  <c r="A702" i="83" s="1"/>
  <c r="A704" i="83" s="1"/>
  <c r="A706" i="83" s="1"/>
  <c r="A708" i="83" s="1"/>
  <c r="A710" i="83" s="1"/>
  <c r="A712" i="83" s="1"/>
  <c r="A714" i="83" s="1"/>
  <c r="A716" i="83" s="1"/>
  <c r="A718" i="83" s="1"/>
  <c r="A720" i="83" s="1"/>
  <c r="A722" i="83" s="1"/>
  <c r="A724" i="83" s="1"/>
  <c r="A726" i="83" s="1"/>
  <c r="A728" i="83" s="1"/>
  <c r="A730" i="83" s="1"/>
  <c r="A732" i="83" s="1"/>
  <c r="A734" i="83" s="1"/>
  <c r="A736" i="83" s="1"/>
  <c r="A738" i="83" s="1"/>
  <c r="A740" i="83" s="1"/>
  <c r="A742" i="83" s="1"/>
  <c r="A744" i="83" s="1"/>
  <c r="A746" i="83" s="1"/>
  <c r="A748" i="83" s="1"/>
  <c r="A750" i="83" s="1"/>
  <c r="A752" i="83" s="1"/>
  <c r="A754" i="83" s="1"/>
  <c r="A756" i="83" s="1"/>
  <c r="A758" i="83" s="1"/>
  <c r="A760" i="83" s="1"/>
  <c r="A762" i="83" s="1"/>
  <c r="A764" i="83" s="1"/>
  <c r="A766" i="83" s="1"/>
  <c r="A768" i="83" s="1"/>
  <c r="A770" i="83" s="1"/>
  <c r="A772" i="83" s="1"/>
  <c r="A774" i="83" s="1"/>
  <c r="A776" i="83" s="1"/>
  <c r="A778" i="83" s="1"/>
  <c r="A780" i="83" s="1"/>
  <c r="A782" i="83" s="1"/>
  <c r="A784" i="83" s="1"/>
  <c r="A786" i="83" s="1"/>
  <c r="A788" i="83" s="1"/>
  <c r="A790" i="83" s="1"/>
  <c r="A792" i="83" s="1"/>
  <c r="A794" i="83" s="1"/>
  <c r="A796" i="83" s="1"/>
  <c r="A798" i="83" s="1"/>
  <c r="A800" i="83" s="1"/>
  <c r="A802" i="83" s="1"/>
  <c r="A804" i="83" s="1"/>
  <c r="A806" i="83" s="1"/>
  <c r="A808" i="83" s="1"/>
  <c r="A810" i="83" s="1"/>
  <c r="A812" i="83" s="1"/>
  <c r="A814" i="83" s="1"/>
  <c r="A816" i="83" s="1"/>
  <c r="A818" i="83" s="1"/>
  <c r="A820" i="83" s="1"/>
  <c r="A822" i="83" s="1"/>
  <c r="A824" i="83" s="1"/>
  <c r="A826" i="83" s="1"/>
  <c r="A828" i="83" s="1"/>
  <c r="A830" i="83" s="1"/>
  <c r="A832" i="83" s="1"/>
  <c r="A834" i="83" s="1"/>
  <c r="A836" i="83" s="1"/>
  <c r="A838" i="83" s="1"/>
  <c r="A840" i="83" s="1"/>
  <c r="A842" i="83" s="1"/>
  <c r="A844" i="83" s="1"/>
  <c r="A846" i="83" s="1"/>
  <c r="A848" i="83" s="1"/>
  <c r="A850" i="83" s="1"/>
  <c r="A852" i="83" s="1"/>
  <c r="A854" i="83" s="1"/>
  <c r="A856" i="83" s="1"/>
  <c r="A858" i="83" s="1"/>
  <c r="A860" i="83" s="1"/>
  <c r="A862" i="83" s="1"/>
  <c r="A864" i="83" s="1"/>
  <c r="A866" i="83" s="1"/>
  <c r="A868" i="83" s="1"/>
  <c r="A870" i="83" s="1"/>
  <c r="A872" i="83" s="1"/>
  <c r="A874" i="83" s="1"/>
  <c r="A876" i="83" s="1"/>
  <c r="A878" i="83" s="1"/>
  <c r="A880" i="83" s="1"/>
  <c r="A882" i="83" s="1"/>
  <c r="A884" i="83" s="1"/>
  <c r="A886" i="83" s="1"/>
  <c r="A888" i="83" s="1"/>
  <c r="A890" i="83" s="1"/>
  <c r="A892" i="83" s="1"/>
  <c r="A894" i="83" s="1"/>
  <c r="A896" i="83" s="1"/>
  <c r="A898" i="83" s="1"/>
  <c r="A900" i="83" s="1"/>
  <c r="A902" i="83" s="1"/>
  <c r="A904" i="83" s="1"/>
  <c r="A906" i="83" s="1"/>
  <c r="A908" i="83" s="1"/>
  <c r="A910" i="83" s="1"/>
  <c r="A912" i="83" s="1"/>
  <c r="A914" i="83" s="1"/>
  <c r="A916" i="83" s="1"/>
  <c r="A918" i="83" s="1"/>
  <c r="A920" i="83" s="1"/>
  <c r="A922" i="83" s="1"/>
  <c r="A924" i="83" s="1"/>
  <c r="A926" i="83" s="1"/>
  <c r="A928" i="83" s="1"/>
  <c r="A930" i="83" s="1"/>
  <c r="A932" i="83" s="1"/>
  <c r="A934" i="83" s="1"/>
  <c r="A936" i="83" s="1"/>
  <c r="A938" i="83" s="1"/>
  <c r="A940" i="83" s="1"/>
  <c r="A942" i="83" s="1"/>
  <c r="A944" i="83" s="1"/>
  <c r="A946" i="83" s="1"/>
  <c r="A948" i="83" s="1"/>
  <c r="A950" i="83" s="1"/>
  <c r="A952" i="83" s="1"/>
  <c r="A954" i="83" s="1"/>
  <c r="A956" i="83" s="1"/>
  <c r="A958" i="83" s="1"/>
  <c r="A960" i="83" s="1"/>
  <c r="A962" i="83" s="1"/>
  <c r="A964" i="83" s="1"/>
  <c r="A966" i="83" s="1"/>
  <c r="A968" i="83" s="1"/>
  <c r="A970" i="83" s="1"/>
  <c r="A972" i="83" s="1"/>
  <c r="A974" i="83" s="1"/>
  <c r="A976" i="83" s="1"/>
  <c r="J9" i="83"/>
  <c r="M9" i="83" s="1"/>
  <c r="J7" i="83"/>
  <c r="M7" i="83" s="1"/>
  <c r="AN68" i="80" l="1"/>
  <c r="AN72" i="80"/>
  <c r="AI58" i="80"/>
  <c r="AJ58" i="80" s="1"/>
  <c r="AK58" i="80" s="1"/>
  <c r="AL58" i="80" s="1"/>
  <c r="AM58" i="80" s="1"/>
  <c r="AN58" i="80" s="1"/>
  <c r="N29" i="82"/>
  <c r="X29" i="82" s="1"/>
  <c r="S29" i="82" s="1"/>
  <c r="V4" i="82"/>
  <c r="T4" i="82"/>
  <c r="U4" i="82"/>
  <c r="N43" i="82"/>
  <c r="X43" i="82" s="1"/>
  <c r="S43" i="82" s="1"/>
  <c r="N52" i="82"/>
  <c r="X52" i="82" s="1"/>
  <c r="S52" i="82" s="1"/>
  <c r="W4" i="82"/>
  <c r="E22" i="29" s="1"/>
  <c r="N24" i="82"/>
  <c r="X24" i="82" s="1"/>
  <c r="S24" i="82" s="1"/>
  <c r="N41" i="82"/>
  <c r="X41" i="82" s="1"/>
  <c r="S41" i="82" s="1"/>
  <c r="N27" i="82"/>
  <c r="X27" i="82" s="1"/>
  <c r="S27" i="82" s="1"/>
  <c r="N28" i="82"/>
  <c r="X28" i="82" s="1"/>
  <c r="S28" i="82" s="1"/>
  <c r="N34" i="82"/>
  <c r="X34" i="82" s="1"/>
  <c r="S34" i="82" s="1"/>
  <c r="N37" i="82"/>
  <c r="X37" i="82" s="1"/>
  <c r="S37" i="82" s="1"/>
  <c r="N25" i="82"/>
  <c r="X25" i="82" s="1"/>
  <c r="S25" i="82" s="1"/>
  <c r="N30" i="82"/>
  <c r="X30" i="82" s="1"/>
  <c r="S30" i="82" s="1"/>
  <c r="N32" i="82"/>
  <c r="X32" i="82" s="1"/>
  <c r="S32" i="82" s="1"/>
  <c r="N23" i="82"/>
  <c r="X23" i="82" s="1"/>
  <c r="S23" i="82" s="1"/>
  <c r="N42" i="82"/>
  <c r="X42" i="82" s="1"/>
  <c r="S42" i="82" s="1"/>
  <c r="N40" i="82"/>
  <c r="X40" i="82" s="1"/>
  <c r="S40" i="82" s="1"/>
  <c r="N45" i="82"/>
  <c r="X45" i="82" s="1"/>
  <c r="S45" i="82" s="1"/>
  <c r="N44" i="82"/>
  <c r="X44" i="82" s="1"/>
  <c r="S44" i="82" s="1"/>
  <c r="N39" i="82"/>
  <c r="X39" i="82" s="1"/>
  <c r="S39" i="82" s="1"/>
  <c r="N31" i="82"/>
  <c r="X31" i="82" s="1"/>
  <c r="S31" i="82" s="1"/>
  <c r="N53" i="82"/>
  <c r="X53" i="82" s="1"/>
  <c r="S53" i="82" s="1"/>
  <c r="N35" i="82"/>
  <c r="X35" i="82" s="1"/>
  <c r="S35" i="82" s="1"/>
  <c r="N33" i="82"/>
  <c r="X33" i="82" s="1"/>
  <c r="S33" i="82" s="1"/>
  <c r="N51" i="82"/>
  <c r="X51" i="82" s="1"/>
  <c r="S51" i="82" s="1"/>
  <c r="N26" i="82"/>
  <c r="X26" i="82" s="1"/>
  <c r="S26" i="82" s="1"/>
  <c r="N49" i="82"/>
  <c r="X49" i="82" s="1"/>
  <c r="S49" i="82" s="1"/>
  <c r="N38" i="82"/>
  <c r="X38" i="82" s="1"/>
  <c r="S38" i="82" s="1"/>
  <c r="N36" i="82"/>
  <c r="X36" i="82" s="1"/>
  <c r="S36" i="82" s="1"/>
  <c r="N47" i="82"/>
  <c r="X47" i="82" s="1"/>
  <c r="S47" i="82" s="1"/>
  <c r="N48" i="82"/>
  <c r="X48" i="82" s="1"/>
  <c r="S48" i="82" s="1"/>
  <c r="N46" i="82"/>
  <c r="X46" i="82" s="1"/>
  <c r="S46" i="82" s="1"/>
  <c r="N50" i="82"/>
  <c r="X50" i="82" s="1"/>
  <c r="S50" i="82" s="1"/>
  <c r="R69" i="80"/>
  <c r="S69" i="80" s="1"/>
  <c r="T69" i="80" s="1"/>
  <c r="U69" i="80" s="1"/>
  <c r="V69" i="80" s="1"/>
  <c r="W69" i="80" s="1"/>
  <c r="X69" i="80" s="1"/>
  <c r="Y69" i="80" s="1"/>
  <c r="Z69" i="80" s="1"/>
  <c r="AA69" i="80" s="1"/>
  <c r="AB69" i="80" s="1"/>
  <c r="AC69" i="80" s="1"/>
  <c r="AD69" i="80" s="1"/>
  <c r="AE69" i="80" s="1"/>
  <c r="AF69" i="80" s="1"/>
  <c r="AG69" i="80" s="1"/>
  <c r="AH69" i="80" s="1"/>
  <c r="AI69" i="80" s="1"/>
  <c r="AJ69" i="80" s="1"/>
  <c r="AK69" i="80" s="1"/>
  <c r="AL69" i="80" s="1"/>
  <c r="AM69" i="80" s="1"/>
  <c r="BA255" i="76"/>
  <c r="BA266" i="76"/>
  <c r="BA277" i="76"/>
  <c r="L199" i="83"/>
  <c r="L713" i="83"/>
  <c r="M605" i="83"/>
  <c r="L689" i="83"/>
  <c r="L915" i="83"/>
  <c r="M421" i="83"/>
  <c r="L855" i="83"/>
  <c r="L949" i="83"/>
  <c r="M181" i="83"/>
  <c r="M483" i="83"/>
  <c r="M863" i="83"/>
  <c r="L105" i="83"/>
  <c r="L283" i="83"/>
  <c r="L477" i="83"/>
  <c r="M131" i="83"/>
  <c r="M91" i="83"/>
  <c r="L339" i="83"/>
  <c r="L505" i="83"/>
  <c r="M929" i="83"/>
  <c r="L899" i="83"/>
  <c r="M99" i="83"/>
  <c r="L317" i="83"/>
  <c r="M415" i="83"/>
  <c r="L507" i="83"/>
  <c r="M529" i="83"/>
  <c r="L641" i="83"/>
  <c r="L819" i="83"/>
  <c r="L85" i="83"/>
  <c r="L251" i="83"/>
  <c r="M409" i="83"/>
  <c r="M525" i="83"/>
  <c r="L699" i="83"/>
  <c r="L733" i="83"/>
  <c r="M861" i="83"/>
  <c r="L319" i="83"/>
  <c r="L369" i="83"/>
  <c r="L11" i="83"/>
  <c r="M25" i="83"/>
  <c r="L427" i="83"/>
  <c r="M497" i="83"/>
  <c r="L579" i="83"/>
  <c r="L19" i="83"/>
  <c r="L61" i="83"/>
  <c r="L229" i="83"/>
  <c r="L455" i="83"/>
  <c r="L613" i="83"/>
  <c r="M777" i="83"/>
  <c r="L785" i="83"/>
  <c r="M491" i="83"/>
  <c r="M45" i="83"/>
  <c r="L179" i="83"/>
  <c r="M195" i="83"/>
  <c r="M231" i="83"/>
  <c r="L259" i="83"/>
  <c r="L311" i="83"/>
  <c r="L349" i="83"/>
  <c r="L437" i="83"/>
  <c r="L443" i="83"/>
  <c r="L449" i="83"/>
  <c r="M463" i="83"/>
  <c r="M471" i="83"/>
  <c r="L561" i="83"/>
  <c r="L601" i="83"/>
  <c r="M621" i="83"/>
  <c r="M629" i="83"/>
  <c r="L719" i="83"/>
  <c r="L793" i="83"/>
  <c r="L799" i="83"/>
  <c r="M817" i="83"/>
  <c r="L823" i="83"/>
  <c r="L149" i="83"/>
  <c r="L201" i="83"/>
  <c r="L209" i="83"/>
  <c r="M217" i="83"/>
  <c r="M239" i="83"/>
  <c r="M245" i="83"/>
  <c r="L267" i="83"/>
  <c r="M357" i="83"/>
  <c r="M363" i="83"/>
  <c r="M513" i="83"/>
  <c r="L673" i="83"/>
  <c r="L69" i="83"/>
  <c r="L113" i="83"/>
  <c r="M119" i="83"/>
  <c r="M495" i="83"/>
  <c r="L547" i="83"/>
  <c r="L563" i="83"/>
  <c r="L569" i="83"/>
  <c r="M189" i="83"/>
  <c r="L275" i="83"/>
  <c r="M327" i="83"/>
  <c r="L379" i="83"/>
  <c r="L535" i="83"/>
  <c r="L591" i="83"/>
  <c r="M611" i="83"/>
  <c r="L631" i="83"/>
  <c r="L703" i="83"/>
  <c r="M761" i="83"/>
  <c r="L21" i="83"/>
  <c r="L27" i="83"/>
  <c r="L57" i="83"/>
  <c r="M63" i="83"/>
  <c r="L93" i="83"/>
  <c r="M175" i="83"/>
  <c r="M269" i="83"/>
  <c r="M387" i="83"/>
  <c r="L393" i="83"/>
  <c r="L399" i="83"/>
  <c r="L413" i="83"/>
  <c r="M577" i="83"/>
  <c r="M645" i="83"/>
  <c r="L661" i="83"/>
  <c r="M697" i="83"/>
  <c r="L803" i="83"/>
  <c r="L809" i="83"/>
  <c r="M893" i="83"/>
  <c r="L911" i="83"/>
  <c r="M43" i="83"/>
  <c r="M51" i="83"/>
  <c r="L115" i="83"/>
  <c r="L121" i="83"/>
  <c r="L291" i="83"/>
  <c r="M335" i="83"/>
  <c r="L347" i="83"/>
  <c r="L461" i="83"/>
  <c r="M475" i="83"/>
  <c r="L549" i="83"/>
  <c r="M585" i="83"/>
  <c r="M599" i="83"/>
  <c r="L619" i="83"/>
  <c r="L633" i="83"/>
  <c r="M717" i="83"/>
  <c r="L757" i="83"/>
  <c r="L815" i="83"/>
  <c r="L865" i="83"/>
  <c r="M871" i="83"/>
  <c r="L953" i="83"/>
  <c r="M37" i="83"/>
  <c r="L89" i="83"/>
  <c r="M103" i="83"/>
  <c r="M237" i="83"/>
  <c r="M277" i="83"/>
  <c r="M299" i="83"/>
  <c r="L341" i="83"/>
  <c r="M441" i="83"/>
  <c r="L543" i="83"/>
  <c r="L705" i="83"/>
  <c r="L763" i="83"/>
  <c r="M887" i="83"/>
  <c r="L17" i="83"/>
  <c r="L71" i="83"/>
  <c r="M77" i="83"/>
  <c r="L111" i="83"/>
  <c r="L139" i="83"/>
  <c r="M145" i="83"/>
  <c r="L151" i="83"/>
  <c r="L157" i="83"/>
  <c r="L371" i="83"/>
  <c r="L377" i="83"/>
  <c r="L423" i="83"/>
  <c r="M521" i="83"/>
  <c r="L533" i="83"/>
  <c r="L537" i="83"/>
  <c r="M597" i="83"/>
  <c r="L635" i="83"/>
  <c r="L651" i="83"/>
  <c r="L667" i="83"/>
  <c r="L725" i="83"/>
  <c r="L773" i="83"/>
  <c r="M841" i="83"/>
  <c r="L847" i="83"/>
  <c r="M877" i="83"/>
  <c r="L883" i="83"/>
  <c r="L901" i="83"/>
  <c r="L907" i="83"/>
  <c r="L921" i="83"/>
  <c r="M937" i="83"/>
  <c r="L7" i="83"/>
  <c r="L13" i="83"/>
  <c r="L35" i="83"/>
  <c r="M59" i="83"/>
  <c r="M65" i="83"/>
  <c r="L107" i="83"/>
  <c r="M129" i="83"/>
  <c r="L203" i="83"/>
  <c r="M247" i="83"/>
  <c r="L253" i="83"/>
  <c r="L401" i="83"/>
  <c r="L429" i="83"/>
  <c r="L435" i="83"/>
  <c r="L469" i="83"/>
  <c r="L479" i="83"/>
  <c r="M485" i="83"/>
  <c r="L499" i="83"/>
  <c r="L511" i="83"/>
  <c r="L555" i="83"/>
  <c r="L567" i="83"/>
  <c r="L571" i="83"/>
  <c r="L593" i="83"/>
  <c r="L659" i="83"/>
  <c r="L663" i="83"/>
  <c r="L685" i="83"/>
  <c r="L695" i="83"/>
  <c r="L711" i="83"/>
  <c r="M747" i="83"/>
  <c r="L779" i="83"/>
  <c r="L791" i="83"/>
  <c r="M795" i="83"/>
  <c r="L807" i="83"/>
  <c r="L811" i="83"/>
  <c r="L897" i="83"/>
  <c r="L913" i="83"/>
  <c r="L927" i="83"/>
  <c r="M945" i="83"/>
  <c r="L951" i="83"/>
  <c r="M957" i="83"/>
  <c r="M29" i="83"/>
  <c r="M79" i="83"/>
  <c r="M123" i="83"/>
  <c r="L153" i="83"/>
  <c r="M159" i="83"/>
  <c r="M457" i="83"/>
  <c r="M589" i="83"/>
  <c r="L691" i="83"/>
  <c r="L731" i="83"/>
  <c r="L735" i="83"/>
  <c r="M741" i="83"/>
  <c r="L765" i="83"/>
  <c r="L825" i="83"/>
  <c r="L853" i="83"/>
  <c r="L857" i="83"/>
  <c r="M879" i="83"/>
  <c r="L903" i="83"/>
  <c r="M965" i="83"/>
  <c r="L669" i="83"/>
  <c r="L727" i="83"/>
  <c r="L771" i="83"/>
  <c r="L845" i="83"/>
  <c r="L849" i="83"/>
  <c r="L923" i="83"/>
  <c r="L49" i="83"/>
  <c r="M137" i="83"/>
  <c r="M167" i="83"/>
  <c r="L211" i="83"/>
  <c r="M225" i="83"/>
  <c r="M261" i="83"/>
  <c r="L551" i="83"/>
  <c r="L557" i="83"/>
  <c r="M583" i="83"/>
  <c r="L655" i="83"/>
  <c r="M675" i="83"/>
  <c r="M723" i="83"/>
  <c r="M749" i="83"/>
  <c r="M787" i="83"/>
  <c r="M833" i="83"/>
  <c r="L919" i="83"/>
  <c r="M279" i="83"/>
  <c r="L279" i="83"/>
  <c r="M287" i="83"/>
  <c r="L287" i="83"/>
  <c r="M323" i="83"/>
  <c r="M383" i="83"/>
  <c r="M523" i="83"/>
  <c r="L523" i="83"/>
  <c r="M609" i="83"/>
  <c r="L609" i="83"/>
  <c r="M759" i="83"/>
  <c r="L759" i="83"/>
  <c r="M789" i="83"/>
  <c r="L789" i="83"/>
  <c r="L33" i="83"/>
  <c r="L41" i="83"/>
  <c r="L55" i="83"/>
  <c r="L75" i="83"/>
  <c r="L83" i="83"/>
  <c r="L97" i="83"/>
  <c r="L127" i="83"/>
  <c r="L135" i="83"/>
  <c r="L143" i="83"/>
  <c r="L165" i="83"/>
  <c r="L173" i="83"/>
  <c r="L187" i="83"/>
  <c r="L193" i="83"/>
  <c r="M213" i="83"/>
  <c r="L213" i="83"/>
  <c r="M243" i="83"/>
  <c r="L323" i="83"/>
  <c r="M353" i="83"/>
  <c r="L383" i="83"/>
  <c r="M391" i="83"/>
  <c r="M433" i="83"/>
  <c r="L433" i="83"/>
  <c r="M459" i="83"/>
  <c r="L459" i="83"/>
  <c r="M501" i="83"/>
  <c r="L501" i="83"/>
  <c r="M519" i="83"/>
  <c r="M541" i="83"/>
  <c r="L687" i="83"/>
  <c r="M687" i="83"/>
  <c r="L755" i="83"/>
  <c r="M755" i="83"/>
  <c r="M205" i="83"/>
  <c r="L205" i="83"/>
  <c r="M315" i="83"/>
  <c r="L315" i="83"/>
  <c r="M361" i="83"/>
  <c r="M375" i="83"/>
  <c r="L375" i="83"/>
  <c r="V979" i="83"/>
  <c r="V984" i="83" s="1"/>
  <c r="L53" i="83"/>
  <c r="L73" i="83"/>
  <c r="L81" i="83"/>
  <c r="L125" i="83"/>
  <c r="L163" i="83"/>
  <c r="L185" i="83"/>
  <c r="L207" i="83"/>
  <c r="L223" i="83"/>
  <c r="M227" i="83"/>
  <c r="L227" i="83"/>
  <c r="M235" i="83"/>
  <c r="L235" i="83"/>
  <c r="M333" i="83"/>
  <c r="M367" i="83"/>
  <c r="L367" i="83"/>
  <c r="M503" i="83"/>
  <c r="L503" i="83"/>
  <c r="M769" i="83"/>
  <c r="L769" i="83"/>
  <c r="M831" i="83"/>
  <c r="L831" i="83"/>
  <c r="O979" i="83"/>
  <c r="O984" i="83" s="1"/>
  <c r="L23" i="83"/>
  <c r="M31" i="83"/>
  <c r="M39" i="83"/>
  <c r="M47" i="83"/>
  <c r="M53" i="83"/>
  <c r="M67" i="83"/>
  <c r="M73" i="83"/>
  <c r="M81" i="83"/>
  <c r="L87" i="83"/>
  <c r="L95" i="83"/>
  <c r="L101" i="83"/>
  <c r="L109" i="83"/>
  <c r="L117" i="83"/>
  <c r="M125" i="83"/>
  <c r="M133" i="83"/>
  <c r="M141" i="83"/>
  <c r="L147" i="83"/>
  <c r="L155" i="83"/>
  <c r="M163" i="83"/>
  <c r="M171" i="83"/>
  <c r="M185" i="83"/>
  <c r="L191" i="83"/>
  <c r="M207" i="83"/>
  <c r="M215" i="83"/>
  <c r="M223" i="83"/>
  <c r="M257" i="83"/>
  <c r="M265" i="83"/>
  <c r="M273" i="83"/>
  <c r="M281" i="83"/>
  <c r="M289" i="83"/>
  <c r="M297" i="83"/>
  <c r="M325" i="83"/>
  <c r="M385" i="83"/>
  <c r="M397" i="83"/>
  <c r="L397" i="83"/>
  <c r="M447" i="83"/>
  <c r="M487" i="83"/>
  <c r="L487" i="83"/>
  <c r="L683" i="83"/>
  <c r="M683" i="83"/>
  <c r="M875" i="83"/>
  <c r="L875" i="83"/>
  <c r="M935" i="83"/>
  <c r="L935" i="83"/>
  <c r="L941" i="83"/>
  <c r="L9" i="83"/>
  <c r="L15" i="83"/>
  <c r="M15" i="83"/>
  <c r="M23" i="83"/>
  <c r="M87" i="83"/>
  <c r="M95" i="83"/>
  <c r="M101" i="83"/>
  <c r="M109" i="83"/>
  <c r="M117" i="83"/>
  <c r="M147" i="83"/>
  <c r="M155" i="83"/>
  <c r="L161" i="83"/>
  <c r="L169" i="83"/>
  <c r="L177" i="83"/>
  <c r="L183" i="83"/>
  <c r="M191" i="83"/>
  <c r="L197" i="83"/>
  <c r="M249" i="83"/>
  <c r="L249" i="83"/>
  <c r="L257" i="83"/>
  <c r="L265" i="83"/>
  <c r="L273" i="83"/>
  <c r="M355" i="83"/>
  <c r="M407" i="83"/>
  <c r="M509" i="83"/>
  <c r="L627" i="83"/>
  <c r="M721" i="83"/>
  <c r="L721" i="83"/>
  <c r="M941" i="83"/>
  <c r="M41" i="83"/>
  <c r="M55" i="83"/>
  <c r="M83" i="83"/>
  <c r="M127" i="83"/>
  <c r="M135" i="83"/>
  <c r="M165" i="83"/>
  <c r="L289" i="83"/>
  <c r="M305" i="83"/>
  <c r="M405" i="83"/>
  <c r="L405" i="83"/>
  <c r="M559" i="83"/>
  <c r="M419" i="83"/>
  <c r="L419" i="83"/>
  <c r="M527" i="83"/>
  <c r="M617" i="83"/>
  <c r="L617" i="83"/>
  <c r="M75" i="83"/>
  <c r="L281" i="83"/>
  <c r="M345" i="83"/>
  <c r="L345" i="83"/>
  <c r="L361" i="83"/>
  <c r="M221" i="83"/>
  <c r="M295" i="83"/>
  <c r="M303" i="83"/>
  <c r="M309" i="83"/>
  <c r="M331" i="83"/>
  <c r="M453" i="83"/>
  <c r="L453" i="83"/>
  <c r="M603" i="83"/>
  <c r="L603" i="83"/>
  <c r="M737" i="83"/>
  <c r="M851" i="83"/>
  <c r="M931" i="83"/>
  <c r="L931" i="83"/>
  <c r="M515" i="83"/>
  <c r="L515" i="83"/>
  <c r="M573" i="83"/>
  <c r="M625" i="83"/>
  <c r="L625" i="83"/>
  <c r="M775" i="83"/>
  <c r="L775" i="83"/>
  <c r="M801" i="83"/>
  <c r="L801" i="83"/>
  <c r="M813" i="83"/>
  <c r="M473" i="83"/>
  <c r="L473" i="83"/>
  <c r="M545" i="83"/>
  <c r="L545" i="83"/>
  <c r="M581" i="83"/>
  <c r="M707" i="83"/>
  <c r="M781" i="83"/>
  <c r="L781" i="83"/>
  <c r="L219" i="83"/>
  <c r="L241" i="83"/>
  <c r="L263" i="83"/>
  <c r="L271" i="83"/>
  <c r="L301" i="83"/>
  <c r="L321" i="83"/>
  <c r="L329" i="83"/>
  <c r="M531" i="83"/>
  <c r="L531" i="83"/>
  <c r="M643" i="83"/>
  <c r="L643" i="83"/>
  <c r="M671" i="83"/>
  <c r="L671" i="83"/>
  <c r="L837" i="83"/>
  <c r="M219" i="83"/>
  <c r="L233" i="83"/>
  <c r="M241" i="83"/>
  <c r="L255" i="83"/>
  <c r="M263" i="83"/>
  <c r="M271" i="83"/>
  <c r="L285" i="83"/>
  <c r="L293" i="83"/>
  <c r="M301" i="83"/>
  <c r="L307" i="83"/>
  <c r="L313" i="83"/>
  <c r="M321" i="83"/>
  <c r="M329" i="83"/>
  <c r="M337" i="83"/>
  <c r="L343" i="83"/>
  <c r="L351" i="83"/>
  <c r="M359" i="83"/>
  <c r="L365" i="83"/>
  <c r="L373" i="83"/>
  <c r="L381" i="83"/>
  <c r="M389" i="83"/>
  <c r="L395" i="83"/>
  <c r="L403" i="83"/>
  <c r="M411" i="83"/>
  <c r="L417" i="83"/>
  <c r="M425" i="83"/>
  <c r="L431" i="83"/>
  <c r="M439" i="83"/>
  <c r="M445" i="83"/>
  <c r="L451" i="83"/>
  <c r="L467" i="83"/>
  <c r="M481" i="83"/>
  <c r="L489" i="83"/>
  <c r="M493" i="83"/>
  <c r="L493" i="83"/>
  <c r="M517" i="83"/>
  <c r="M553" i="83"/>
  <c r="M565" i="83"/>
  <c r="M575" i="83"/>
  <c r="M587" i="83"/>
  <c r="L587" i="83"/>
  <c r="M595" i="83"/>
  <c r="L639" i="83"/>
  <c r="M745" i="83"/>
  <c r="M783" i="83"/>
  <c r="L783" i="83"/>
  <c r="M827" i="83"/>
  <c r="L827" i="83"/>
  <c r="M867" i="83"/>
  <c r="M889" i="83"/>
  <c r="L889" i="83"/>
  <c r="M963" i="83"/>
  <c r="L963" i="83"/>
  <c r="M467" i="83"/>
  <c r="M539" i="83"/>
  <c r="M649" i="83"/>
  <c r="M665" i="83"/>
  <c r="M681" i="83"/>
  <c r="L745" i="83"/>
  <c r="L867" i="83"/>
  <c r="M885" i="83"/>
  <c r="M905" i="83"/>
  <c r="L905" i="83"/>
  <c r="M917" i="83"/>
  <c r="L677" i="83"/>
  <c r="M693" i="83"/>
  <c r="M751" i="83"/>
  <c r="L751" i="83"/>
  <c r="M881" i="83"/>
  <c r="L881" i="83"/>
  <c r="M961" i="83"/>
  <c r="L961" i="83"/>
  <c r="M797" i="83"/>
  <c r="L797" i="83"/>
  <c r="L465" i="83"/>
  <c r="M701" i="83"/>
  <c r="L739" i="83"/>
  <c r="L753" i="83"/>
  <c r="M835" i="83"/>
  <c r="L835" i="83"/>
  <c r="L839" i="83"/>
  <c r="L869" i="83"/>
  <c r="M939" i="83"/>
  <c r="L939" i="83"/>
  <c r="L943" i="83"/>
  <c r="L607" i="83"/>
  <c r="L615" i="83"/>
  <c r="L623" i="83"/>
  <c r="M637" i="83"/>
  <c r="L647" i="83"/>
  <c r="M653" i="83"/>
  <c r="L657" i="83"/>
  <c r="L679" i="83"/>
  <c r="L701" i="83"/>
  <c r="L709" i="83"/>
  <c r="M715" i="83"/>
  <c r="M729" i="83"/>
  <c r="M739" i="83"/>
  <c r="M805" i="83"/>
  <c r="M821" i="83"/>
  <c r="M859" i="83"/>
  <c r="M895" i="83"/>
  <c r="L895" i="83"/>
  <c r="M909" i="83"/>
  <c r="M925" i="83"/>
  <c r="M743" i="83"/>
  <c r="L743" i="83"/>
  <c r="M767" i="83"/>
  <c r="L805" i="83"/>
  <c r="L821" i="83"/>
  <c r="L829" i="83"/>
  <c r="M843" i="83"/>
  <c r="L843" i="83"/>
  <c r="L859" i="83"/>
  <c r="M873" i="83"/>
  <c r="L873" i="83"/>
  <c r="L891" i="83"/>
  <c r="L909" i="83"/>
  <c r="L925" i="83"/>
  <c r="L933" i="83"/>
  <c r="M947" i="83"/>
  <c r="L947" i="83"/>
  <c r="M955" i="83"/>
  <c r="M971" i="83"/>
  <c r="L969" i="83"/>
  <c r="M969" i="83"/>
  <c r="L959" i="83"/>
  <c r="L967" i="83"/>
  <c r="L975" i="83"/>
  <c r="M959" i="83"/>
  <c r="M967" i="83"/>
  <c r="M975" i="83"/>
  <c r="L973" i="83"/>
  <c r="AN69" i="80" l="1"/>
  <c r="L979" i="83"/>
  <c r="L984" i="83" s="1"/>
  <c r="Y26" i="82"/>
  <c r="Y50" i="82"/>
  <c r="Y33" i="82"/>
  <c r="Y35" i="82"/>
  <c r="Y23" i="82"/>
  <c r="Y29" i="82"/>
  <c r="Y51" i="82"/>
  <c r="Y46" i="82"/>
  <c r="Y42" i="82"/>
  <c r="Y48" i="82"/>
  <c r="Y41" i="82"/>
  <c r="Y47" i="82"/>
  <c r="Y53" i="82"/>
  <c r="Y32" i="82"/>
  <c r="Y24" i="82"/>
  <c r="Y45" i="82"/>
  <c r="Y28" i="82"/>
  <c r="Y38" i="82"/>
  <c r="Y39" i="82"/>
  <c r="Y25" i="82"/>
  <c r="Y52" i="82"/>
  <c r="Y34" i="82"/>
  <c r="Y40" i="82"/>
  <c r="Y27" i="82"/>
  <c r="Y36" i="82"/>
  <c r="Y31" i="82"/>
  <c r="Y30" i="82"/>
  <c r="Y49" i="82"/>
  <c r="Y44" i="82"/>
  <c r="Y37" i="82"/>
  <c r="Y43" i="82"/>
  <c r="M979" i="83"/>
  <c r="M984" i="83" s="1"/>
  <c r="A147" i="64" l="1"/>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20" i="64"/>
  <c r="A119" i="64"/>
  <c r="A118" i="64"/>
  <c r="A117" i="64"/>
  <c r="A116" i="64"/>
  <c r="A115" i="64"/>
  <c r="A114" i="64"/>
  <c r="A113" i="64"/>
  <c r="A112" i="64"/>
  <c r="A111" i="64"/>
  <c r="A110" i="64"/>
  <c r="A109" i="64"/>
  <c r="A108" i="64"/>
  <c r="A107" i="64"/>
  <c r="A106" i="64"/>
  <c r="A105" i="64"/>
  <c r="A104" i="64"/>
  <c r="A103" i="64"/>
  <c r="A102" i="64"/>
  <c r="A101" i="64"/>
  <c r="A100" i="64"/>
  <c r="A99" i="64"/>
  <c r="A98" i="64"/>
  <c r="A97" i="64"/>
  <c r="A96" i="64"/>
  <c r="A95" i="64" l="1"/>
  <c r="A94" i="64"/>
  <c r="A93" i="64"/>
  <c r="A92" i="64"/>
  <c r="A91" i="64"/>
  <c r="A90" i="64"/>
  <c r="A89" i="64"/>
  <c r="A88" i="64"/>
  <c r="A87" i="64"/>
  <c r="A86" i="64"/>
  <c r="A85"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58" i="64"/>
  <c r="A57" i="64"/>
  <c r="A56" i="64"/>
  <c r="A55" i="64"/>
  <c r="A54" i="64"/>
  <c r="A53" i="64"/>
  <c r="A52" i="64"/>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B8" i="50"/>
  <c r="C8" i="50"/>
  <c r="D8" i="50"/>
  <c r="E8" i="50"/>
  <c r="F8" i="50" s="1"/>
  <c r="B9" i="50"/>
  <c r="C9" i="50"/>
  <c r="D9" i="50"/>
  <c r="E9" i="50"/>
  <c r="F9" i="50" s="1"/>
  <c r="B10" i="50"/>
  <c r="C10" i="50"/>
  <c r="D10" i="50"/>
  <c r="E10" i="50"/>
  <c r="F10" i="50" s="1"/>
  <c r="B11" i="50"/>
  <c r="C11" i="50"/>
  <c r="D11" i="50"/>
  <c r="E11" i="50"/>
  <c r="F11" i="50" s="1"/>
  <c r="B12" i="50"/>
  <c r="C12" i="50"/>
  <c r="D12" i="50"/>
  <c r="E12" i="50"/>
  <c r="F12" i="50" s="1"/>
  <c r="B13" i="50"/>
  <c r="C13" i="50"/>
  <c r="D13" i="50"/>
  <c r="E13" i="50"/>
  <c r="F13" i="50" s="1"/>
  <c r="B14" i="50"/>
  <c r="C14" i="50"/>
  <c r="D14" i="50"/>
  <c r="E14" i="50"/>
  <c r="F14" i="50" s="1"/>
  <c r="B15" i="50"/>
  <c r="C15" i="50"/>
  <c r="D15" i="50"/>
  <c r="E15" i="50"/>
  <c r="F15" i="50" s="1"/>
  <c r="B16" i="50"/>
  <c r="C16" i="50"/>
  <c r="D16" i="50"/>
  <c r="E16" i="50"/>
  <c r="F16" i="50" s="1"/>
  <c r="B17" i="50"/>
  <c r="C17" i="50"/>
  <c r="D17" i="50"/>
  <c r="E17" i="50"/>
  <c r="F17" i="50" s="1"/>
  <c r="B18" i="50"/>
  <c r="C18" i="50"/>
  <c r="D18" i="50"/>
  <c r="E18" i="50"/>
  <c r="F18" i="50" s="1"/>
  <c r="B19" i="50"/>
  <c r="C19" i="50"/>
  <c r="D19" i="50"/>
  <c r="E19" i="50"/>
  <c r="F19" i="50" s="1"/>
  <c r="B20" i="50"/>
  <c r="C20" i="50"/>
  <c r="D20" i="50"/>
  <c r="E20" i="50"/>
  <c r="F20" i="50" s="1"/>
  <c r="B21" i="50"/>
  <c r="C21" i="50"/>
  <c r="D21" i="50"/>
  <c r="E21" i="50"/>
  <c r="F21" i="50" s="1"/>
  <c r="B22" i="50"/>
  <c r="C22" i="50"/>
  <c r="D22" i="50"/>
  <c r="E22" i="50"/>
  <c r="F22" i="50" s="1"/>
  <c r="B23" i="50"/>
  <c r="C23" i="50"/>
  <c r="D23" i="50"/>
  <c r="E23" i="50"/>
  <c r="F23" i="50" s="1"/>
  <c r="B24" i="50"/>
  <c r="C24" i="50"/>
  <c r="D24" i="50"/>
  <c r="E24" i="50"/>
  <c r="F24" i="50" s="1"/>
  <c r="B25" i="50"/>
  <c r="C25" i="50"/>
  <c r="D25" i="50"/>
  <c r="E25" i="50"/>
  <c r="F25" i="50" s="1"/>
  <c r="B26" i="50"/>
  <c r="C26" i="50"/>
  <c r="D26" i="50"/>
  <c r="E26" i="50"/>
  <c r="F26" i="50" s="1"/>
  <c r="B27" i="50"/>
  <c r="C27" i="50"/>
  <c r="D27" i="50"/>
  <c r="E27" i="50"/>
  <c r="F27" i="50" s="1"/>
  <c r="B28" i="50"/>
  <c r="C28" i="50"/>
  <c r="D28" i="50"/>
  <c r="E28" i="50"/>
  <c r="F28" i="50" s="1"/>
  <c r="B29" i="50"/>
  <c r="C29" i="50"/>
  <c r="D29" i="50"/>
  <c r="E29" i="50"/>
  <c r="F29" i="50" s="1"/>
  <c r="B30" i="50"/>
  <c r="C30" i="50"/>
  <c r="D30" i="50"/>
  <c r="E30" i="50"/>
  <c r="F30" i="50" s="1"/>
  <c r="B31" i="50"/>
  <c r="C31" i="50"/>
  <c r="D31" i="50"/>
  <c r="E31" i="50"/>
  <c r="F31" i="50" s="1"/>
  <c r="B32" i="50"/>
  <c r="C32" i="50"/>
  <c r="D32" i="50"/>
  <c r="E32" i="50"/>
  <c r="F32" i="50" s="1"/>
  <c r="B33" i="50"/>
  <c r="C33" i="50"/>
  <c r="D33" i="50"/>
  <c r="E33" i="50"/>
  <c r="F33" i="50" s="1"/>
  <c r="B34" i="50"/>
  <c r="C34" i="50"/>
  <c r="D34" i="50"/>
  <c r="E34" i="50"/>
  <c r="F34" i="50" s="1"/>
  <c r="B35" i="50"/>
  <c r="C35" i="50"/>
  <c r="D35" i="50"/>
  <c r="E35" i="50"/>
  <c r="F35" i="50" s="1"/>
  <c r="B36" i="50"/>
  <c r="C36" i="50"/>
  <c r="D36" i="50"/>
  <c r="E36" i="50"/>
  <c r="F36" i="50" s="1"/>
  <c r="B37" i="50"/>
  <c r="C37" i="50"/>
  <c r="D37" i="50"/>
  <c r="E37" i="50"/>
  <c r="F37" i="50" s="1"/>
  <c r="B38" i="50"/>
  <c r="C38" i="50"/>
  <c r="D38" i="50"/>
  <c r="E38" i="50"/>
  <c r="F38" i="50" s="1"/>
  <c r="B39" i="50"/>
  <c r="C39" i="50"/>
  <c r="D39" i="50"/>
  <c r="E39" i="50"/>
  <c r="F39" i="50" s="1"/>
  <c r="B40" i="50"/>
  <c r="C40" i="50"/>
  <c r="D40" i="50"/>
  <c r="E40" i="50"/>
  <c r="F40" i="50" s="1"/>
  <c r="B41" i="50"/>
  <c r="C41" i="50"/>
  <c r="D41" i="50"/>
  <c r="E41" i="50"/>
  <c r="F41" i="50" s="1"/>
  <c r="B42" i="50"/>
  <c r="C42" i="50"/>
  <c r="D42" i="50"/>
  <c r="E42" i="50"/>
  <c r="F42" i="50" s="1"/>
  <c r="B43" i="50"/>
  <c r="C43" i="50"/>
  <c r="D43" i="50"/>
  <c r="E43" i="50"/>
  <c r="F43" i="50" s="1"/>
  <c r="B44" i="50"/>
  <c r="C44" i="50"/>
  <c r="D44" i="50"/>
  <c r="E44" i="50"/>
  <c r="F44" i="50" s="1"/>
  <c r="B45" i="50"/>
  <c r="C45" i="50"/>
  <c r="D45" i="50"/>
  <c r="E45" i="50"/>
  <c r="F45" i="50" s="1"/>
  <c r="B46" i="50"/>
  <c r="C46" i="50"/>
  <c r="D46" i="50"/>
  <c r="E46" i="50"/>
  <c r="F46" i="50" s="1"/>
  <c r="B47" i="50"/>
  <c r="C47" i="50"/>
  <c r="D47" i="50"/>
  <c r="E47" i="50"/>
  <c r="F47" i="50" s="1"/>
  <c r="B48" i="50"/>
  <c r="C48" i="50"/>
  <c r="D48" i="50"/>
  <c r="E48" i="50"/>
  <c r="F48" i="50" s="1"/>
  <c r="B49" i="50"/>
  <c r="C49" i="50"/>
  <c r="D49" i="50"/>
  <c r="E49" i="50"/>
  <c r="F49" i="50" s="1"/>
  <c r="B50" i="50"/>
  <c r="C50" i="50"/>
  <c r="D50" i="50"/>
  <c r="E50" i="50"/>
  <c r="F50" i="50" s="1"/>
  <c r="B51" i="50"/>
  <c r="C51" i="50"/>
  <c r="D51" i="50"/>
  <c r="E51" i="50"/>
  <c r="F51" i="50" s="1"/>
  <c r="B52" i="50"/>
  <c r="C52" i="50"/>
  <c r="D52" i="50"/>
  <c r="E52" i="50"/>
  <c r="F52" i="50" s="1"/>
  <c r="B53" i="50"/>
  <c r="C53" i="50"/>
  <c r="D53" i="50"/>
  <c r="E53" i="50"/>
  <c r="F53" i="50" s="1"/>
  <c r="B54" i="50"/>
  <c r="C54" i="50"/>
  <c r="D54" i="50"/>
  <c r="E54" i="50"/>
  <c r="F54" i="50" s="1"/>
  <c r="B55" i="50"/>
  <c r="C55" i="50"/>
  <c r="D55" i="50"/>
  <c r="E55" i="50"/>
  <c r="F55" i="50" s="1"/>
  <c r="B56" i="50"/>
  <c r="C56" i="50"/>
  <c r="D56" i="50"/>
  <c r="E56" i="50"/>
  <c r="F56" i="50" s="1"/>
  <c r="B57" i="50"/>
  <c r="C57" i="50"/>
  <c r="D57" i="50"/>
  <c r="E57" i="50"/>
  <c r="F57" i="50" s="1"/>
  <c r="B58" i="50"/>
  <c r="C58" i="50"/>
  <c r="D58" i="50"/>
  <c r="E58" i="50"/>
  <c r="F58" i="50" s="1"/>
  <c r="B59" i="50"/>
  <c r="C59" i="50"/>
  <c r="D59" i="50"/>
  <c r="E59" i="50"/>
  <c r="F59" i="50" s="1"/>
  <c r="B60" i="50"/>
  <c r="C60" i="50"/>
  <c r="D60" i="50"/>
  <c r="E60" i="50"/>
  <c r="F60" i="50" s="1"/>
  <c r="B61" i="50"/>
  <c r="C61" i="50"/>
  <c r="D61" i="50"/>
  <c r="E61" i="50"/>
  <c r="F61" i="50" s="1"/>
  <c r="B62" i="50"/>
  <c r="C62" i="50"/>
  <c r="D62" i="50"/>
  <c r="E62" i="50"/>
  <c r="F62" i="50" s="1"/>
  <c r="B63" i="50"/>
  <c r="C63" i="50"/>
  <c r="D63" i="50"/>
  <c r="E63" i="50"/>
  <c r="F63" i="50" s="1"/>
  <c r="B64" i="50"/>
  <c r="C64" i="50"/>
  <c r="D64" i="50"/>
  <c r="E64" i="50"/>
  <c r="F64" i="50" s="1"/>
  <c r="B65" i="50"/>
  <c r="C65" i="50"/>
  <c r="D65" i="50"/>
  <c r="E65" i="50"/>
  <c r="F65" i="50" s="1"/>
  <c r="B66" i="50"/>
  <c r="C66" i="50"/>
  <c r="D66" i="50"/>
  <c r="E66" i="50"/>
  <c r="F66" i="50" s="1"/>
  <c r="B67" i="50"/>
  <c r="C67" i="50"/>
  <c r="D67" i="50"/>
  <c r="E67" i="50"/>
  <c r="F67" i="50" s="1"/>
  <c r="B68" i="50"/>
  <c r="C68" i="50"/>
  <c r="D68" i="50"/>
  <c r="E68" i="50"/>
  <c r="F68" i="50" s="1"/>
  <c r="B69" i="50"/>
  <c r="C69" i="50"/>
  <c r="D69" i="50"/>
  <c r="E69" i="50"/>
  <c r="F69" i="50" s="1"/>
  <c r="B70" i="50"/>
  <c r="C70" i="50"/>
  <c r="D70" i="50"/>
  <c r="E70" i="50"/>
  <c r="F70" i="50" s="1"/>
  <c r="B71" i="50"/>
  <c r="C71" i="50"/>
  <c r="D71" i="50"/>
  <c r="E71" i="50"/>
  <c r="F71" i="50" s="1"/>
  <c r="B72" i="50"/>
  <c r="C72" i="50"/>
  <c r="D72" i="50"/>
  <c r="E72" i="50"/>
  <c r="F72" i="50" s="1"/>
  <c r="B73" i="50"/>
  <c r="C73" i="50"/>
  <c r="D73" i="50"/>
  <c r="E73" i="50"/>
  <c r="B74" i="50"/>
  <c r="C74" i="50"/>
  <c r="D74" i="50"/>
  <c r="E74" i="50"/>
  <c r="F74" i="50" s="1"/>
  <c r="B75" i="50"/>
  <c r="C75" i="50"/>
  <c r="D75" i="50"/>
  <c r="E75" i="50"/>
  <c r="F75" i="50" s="1"/>
  <c r="B76" i="50"/>
  <c r="C76" i="50"/>
  <c r="D76" i="50"/>
  <c r="E76" i="50"/>
  <c r="F76" i="50" s="1"/>
  <c r="B77" i="50"/>
  <c r="C77" i="50"/>
  <c r="D77" i="50"/>
  <c r="E77" i="50"/>
  <c r="F77" i="50" s="1"/>
  <c r="B78" i="50"/>
  <c r="C78" i="50"/>
  <c r="D78" i="50"/>
  <c r="E78" i="50"/>
  <c r="F78" i="50" s="1"/>
  <c r="B79" i="50"/>
  <c r="C79" i="50"/>
  <c r="D79" i="50"/>
  <c r="E79" i="50"/>
  <c r="F79" i="50" s="1"/>
  <c r="B80" i="50"/>
  <c r="C80" i="50"/>
  <c r="D80" i="50"/>
  <c r="E80" i="50"/>
  <c r="F80" i="50" s="1"/>
  <c r="B81" i="50"/>
  <c r="C81" i="50"/>
  <c r="D81" i="50"/>
  <c r="E81" i="50"/>
  <c r="F81" i="50" s="1"/>
  <c r="B82" i="50"/>
  <c r="C82" i="50"/>
  <c r="D82" i="50"/>
  <c r="E82" i="50"/>
  <c r="F82" i="50" s="1"/>
  <c r="B83" i="50"/>
  <c r="C83" i="50"/>
  <c r="D83" i="50"/>
  <c r="E83" i="50"/>
  <c r="F83" i="50" s="1"/>
  <c r="B84" i="50"/>
  <c r="C84" i="50"/>
  <c r="D84" i="50"/>
  <c r="E84" i="50"/>
  <c r="F84" i="50" s="1"/>
  <c r="B85" i="50"/>
  <c r="C85" i="50"/>
  <c r="D85" i="50"/>
  <c r="E85" i="50"/>
  <c r="F85" i="50" s="1"/>
  <c r="B86" i="50"/>
  <c r="C86" i="50"/>
  <c r="D86" i="50"/>
  <c r="E86" i="50"/>
  <c r="F86" i="50" s="1"/>
  <c r="B87" i="50"/>
  <c r="C87" i="50"/>
  <c r="D87" i="50"/>
  <c r="E87" i="50"/>
  <c r="F87" i="50" s="1"/>
  <c r="B88" i="50"/>
  <c r="C88" i="50"/>
  <c r="D88" i="50"/>
  <c r="E88" i="50"/>
  <c r="F88" i="50" s="1"/>
  <c r="B89" i="50"/>
  <c r="C89" i="50"/>
  <c r="D89" i="50"/>
  <c r="E89" i="50"/>
  <c r="F89" i="50" s="1"/>
  <c r="B90" i="50"/>
  <c r="C90" i="50"/>
  <c r="D90" i="50"/>
  <c r="E90" i="50"/>
  <c r="F90" i="50" s="1"/>
  <c r="B91" i="50"/>
  <c r="C91" i="50"/>
  <c r="D91" i="50"/>
  <c r="E91" i="50"/>
  <c r="F91" i="50" s="1"/>
  <c r="B92" i="50"/>
  <c r="C92" i="50"/>
  <c r="D92" i="50"/>
  <c r="E92" i="50"/>
  <c r="F92" i="50" s="1"/>
  <c r="B93" i="50"/>
  <c r="C93" i="50"/>
  <c r="D93" i="50"/>
  <c r="E93" i="50"/>
  <c r="F93" i="50" s="1"/>
  <c r="B94" i="50"/>
  <c r="C94" i="50"/>
  <c r="D94" i="50"/>
  <c r="E94" i="50"/>
  <c r="F94" i="50" s="1"/>
  <c r="B95" i="50"/>
  <c r="C95" i="50"/>
  <c r="D95" i="50"/>
  <c r="E95" i="50"/>
  <c r="F95" i="50" s="1"/>
  <c r="B96" i="50"/>
  <c r="C96" i="50"/>
  <c r="D96" i="50"/>
  <c r="E96" i="50"/>
  <c r="F96" i="50" s="1"/>
  <c r="B97" i="50"/>
  <c r="C97" i="50"/>
  <c r="D97" i="50"/>
  <c r="E97" i="50"/>
  <c r="F97" i="50" s="1"/>
  <c r="B98" i="50"/>
  <c r="C98" i="50"/>
  <c r="D98" i="50"/>
  <c r="E98" i="50"/>
  <c r="F98" i="50" s="1"/>
  <c r="B99" i="50"/>
  <c r="C99" i="50"/>
  <c r="D99" i="50"/>
  <c r="E99" i="50"/>
  <c r="F99" i="50" s="1"/>
  <c r="B100" i="50"/>
  <c r="C100" i="50"/>
  <c r="D100" i="50"/>
  <c r="E100" i="50"/>
  <c r="F100" i="50" s="1"/>
  <c r="B101" i="50"/>
  <c r="C101" i="50"/>
  <c r="D101" i="50"/>
  <c r="E101" i="50"/>
  <c r="F101" i="50" s="1"/>
  <c r="B102" i="50"/>
  <c r="C102" i="50"/>
  <c r="D102" i="50"/>
  <c r="E102" i="50"/>
  <c r="F102" i="50" s="1"/>
  <c r="B103" i="50"/>
  <c r="C103" i="50"/>
  <c r="D103" i="50"/>
  <c r="E103" i="50"/>
  <c r="F103" i="50" s="1"/>
  <c r="B104" i="50"/>
  <c r="C104" i="50"/>
  <c r="D104" i="50"/>
  <c r="E104" i="50"/>
  <c r="F104" i="50" s="1"/>
  <c r="B105" i="50"/>
  <c r="C105" i="50"/>
  <c r="D105" i="50"/>
  <c r="E105" i="50"/>
  <c r="F105" i="50" s="1"/>
  <c r="B106" i="50"/>
  <c r="C106" i="50"/>
  <c r="D106" i="50"/>
  <c r="E106" i="50"/>
  <c r="F106" i="50" s="1"/>
  <c r="B107" i="50"/>
  <c r="C107" i="50"/>
  <c r="D107" i="50"/>
  <c r="E107" i="50"/>
  <c r="F107" i="50" s="1"/>
  <c r="B108" i="50"/>
  <c r="C108" i="50"/>
  <c r="D108" i="50"/>
  <c r="E108" i="50"/>
  <c r="F108" i="50" s="1"/>
  <c r="B109" i="50"/>
  <c r="C109" i="50"/>
  <c r="D109" i="50"/>
  <c r="E109" i="50"/>
  <c r="F109" i="50" s="1"/>
  <c r="B110" i="50"/>
  <c r="C110" i="50"/>
  <c r="D110" i="50"/>
  <c r="E110" i="50"/>
  <c r="F110" i="50" s="1"/>
  <c r="B111" i="50"/>
  <c r="C111" i="50"/>
  <c r="D111" i="50"/>
  <c r="E111" i="50"/>
  <c r="F111" i="50" s="1"/>
  <c r="B112" i="50"/>
  <c r="C112" i="50"/>
  <c r="D112" i="50"/>
  <c r="E112" i="50"/>
  <c r="F112" i="50" s="1"/>
  <c r="B113" i="50"/>
  <c r="C113" i="50"/>
  <c r="D113" i="50"/>
  <c r="E113" i="50"/>
  <c r="F113" i="50" s="1"/>
  <c r="B114" i="50"/>
  <c r="C114" i="50"/>
  <c r="D114" i="50"/>
  <c r="E114" i="50"/>
  <c r="F114" i="50" s="1"/>
  <c r="B115" i="50"/>
  <c r="C115" i="50"/>
  <c r="D115" i="50"/>
  <c r="E115" i="50"/>
  <c r="F115" i="50" s="1"/>
  <c r="B116" i="50"/>
  <c r="C116" i="50"/>
  <c r="D116" i="50"/>
  <c r="E116" i="50"/>
  <c r="F116" i="50" s="1"/>
  <c r="B117" i="50"/>
  <c r="C117" i="50"/>
  <c r="D117" i="50"/>
  <c r="E117" i="50"/>
  <c r="F117" i="50" s="1"/>
  <c r="B118" i="50"/>
  <c r="C118" i="50"/>
  <c r="D118" i="50"/>
  <c r="E118" i="50"/>
  <c r="F118" i="50" s="1"/>
  <c r="B119" i="50"/>
  <c r="C119" i="50"/>
  <c r="D119" i="50"/>
  <c r="E119" i="50"/>
  <c r="F119" i="50" s="1"/>
  <c r="B120" i="50"/>
  <c r="C120" i="50"/>
  <c r="D120" i="50"/>
  <c r="E120" i="50"/>
  <c r="F120" i="50" s="1"/>
  <c r="B121" i="50"/>
  <c r="C121" i="50"/>
  <c r="D121" i="50"/>
  <c r="E121" i="50"/>
  <c r="F121" i="50" s="1"/>
  <c r="B122" i="50"/>
  <c r="C122" i="50"/>
  <c r="D122" i="50"/>
  <c r="E122" i="50"/>
  <c r="F122" i="50" s="1"/>
  <c r="B123" i="50"/>
  <c r="C123" i="50"/>
  <c r="D123" i="50"/>
  <c r="E123" i="50"/>
  <c r="F123" i="50" s="1"/>
  <c r="B124" i="50"/>
  <c r="C124" i="50"/>
  <c r="D124" i="50"/>
  <c r="E124" i="50"/>
  <c r="F124" i="50" s="1"/>
  <c r="B125" i="50"/>
  <c r="C125" i="50"/>
  <c r="D125" i="50"/>
  <c r="E125" i="50"/>
  <c r="F125" i="50" s="1"/>
  <c r="B126" i="50"/>
  <c r="C126" i="50"/>
  <c r="D126" i="50"/>
  <c r="E126" i="50"/>
  <c r="F126" i="50" s="1"/>
  <c r="B127" i="50"/>
  <c r="C127" i="50"/>
  <c r="D127" i="50"/>
  <c r="E127" i="50"/>
  <c r="F127" i="50" s="1"/>
  <c r="B128" i="50"/>
  <c r="C128" i="50"/>
  <c r="D128" i="50"/>
  <c r="E128" i="50"/>
  <c r="F128" i="50" s="1"/>
  <c r="B129" i="50"/>
  <c r="C129" i="50"/>
  <c r="D129" i="50"/>
  <c r="E129" i="50"/>
  <c r="F129" i="50" s="1"/>
  <c r="B130" i="50"/>
  <c r="C130" i="50"/>
  <c r="D130" i="50"/>
  <c r="E130" i="50"/>
  <c r="F130" i="50" s="1"/>
  <c r="B131" i="50"/>
  <c r="C131" i="50"/>
  <c r="D131" i="50"/>
  <c r="E131" i="50"/>
  <c r="F131" i="50" s="1"/>
  <c r="B132" i="50"/>
  <c r="C132" i="50"/>
  <c r="D132" i="50"/>
  <c r="E132" i="50"/>
  <c r="F132" i="50" s="1"/>
  <c r="B133" i="50"/>
  <c r="C133" i="50"/>
  <c r="D133" i="50"/>
  <c r="E133" i="50"/>
  <c r="F133" i="50" s="1"/>
  <c r="B134" i="50"/>
  <c r="C134" i="50"/>
  <c r="D134" i="50"/>
  <c r="E134" i="50"/>
  <c r="F134" i="50" s="1"/>
  <c r="B135" i="50"/>
  <c r="C135" i="50"/>
  <c r="D135" i="50"/>
  <c r="E135" i="50"/>
  <c r="F135" i="50" s="1"/>
  <c r="B136" i="50"/>
  <c r="C136" i="50"/>
  <c r="D136" i="50"/>
  <c r="E136" i="50"/>
  <c r="F136" i="50" s="1"/>
  <c r="B137" i="50"/>
  <c r="C137" i="50"/>
  <c r="D137" i="50"/>
  <c r="E137" i="50"/>
  <c r="F137" i="50" s="1"/>
  <c r="B138" i="50"/>
  <c r="C138" i="50"/>
  <c r="D138" i="50"/>
  <c r="E138" i="50"/>
  <c r="F138" i="50" s="1"/>
  <c r="B139" i="50"/>
  <c r="C139" i="50"/>
  <c r="D139" i="50"/>
  <c r="E139" i="50"/>
  <c r="F139" i="50" s="1"/>
  <c r="B140" i="50"/>
  <c r="C140" i="50"/>
  <c r="D140" i="50"/>
  <c r="E140" i="50"/>
  <c r="F140" i="50" s="1"/>
  <c r="B141" i="50"/>
  <c r="C141" i="50"/>
  <c r="D141" i="50"/>
  <c r="E141" i="50"/>
  <c r="F141" i="50" s="1"/>
  <c r="B142" i="50"/>
  <c r="C142" i="50"/>
  <c r="D142" i="50"/>
  <c r="E142" i="50"/>
  <c r="F142" i="50" s="1"/>
  <c r="B143" i="50"/>
  <c r="C143" i="50"/>
  <c r="D143" i="50"/>
  <c r="E143" i="50"/>
  <c r="F143" i="50" s="1"/>
  <c r="B144" i="50"/>
  <c r="C144" i="50"/>
  <c r="D144" i="50"/>
  <c r="E144" i="50"/>
  <c r="F144" i="50" s="1"/>
  <c r="B145" i="50"/>
  <c r="C145" i="50"/>
  <c r="D145" i="50"/>
  <c r="E145" i="50"/>
  <c r="F145" i="50" s="1"/>
  <c r="B146" i="50"/>
  <c r="C146" i="50"/>
  <c r="D146" i="50"/>
  <c r="E146" i="50"/>
  <c r="F146" i="50" s="1"/>
  <c r="B147" i="50"/>
  <c r="C147" i="50"/>
  <c r="D147" i="50"/>
  <c r="E147" i="50"/>
  <c r="F147" i="50" s="1"/>
  <c r="B148" i="50"/>
  <c r="C148" i="50"/>
  <c r="D148" i="50"/>
  <c r="E148" i="50"/>
  <c r="F148" i="50" s="1"/>
  <c r="B149" i="50"/>
  <c r="C149" i="50"/>
  <c r="D149" i="50"/>
  <c r="E149" i="50"/>
  <c r="F149" i="50" s="1"/>
  <c r="B150" i="50"/>
  <c r="C150" i="50"/>
  <c r="D150" i="50"/>
  <c r="E150" i="50"/>
  <c r="F150" i="50" s="1"/>
  <c r="B151" i="50"/>
  <c r="C151" i="50"/>
  <c r="D151" i="50"/>
  <c r="E151" i="50"/>
  <c r="F151" i="50" s="1"/>
  <c r="B152" i="50"/>
  <c r="C152" i="50"/>
  <c r="D152" i="50"/>
  <c r="E152" i="50"/>
  <c r="F152" i="50" s="1"/>
  <c r="B153" i="50"/>
  <c r="C153" i="50"/>
  <c r="D153" i="50"/>
  <c r="E153" i="50"/>
  <c r="F153" i="50" s="1"/>
  <c r="B154" i="50"/>
  <c r="C154" i="50"/>
  <c r="D154" i="50"/>
  <c r="E154" i="50"/>
  <c r="F154" i="50" s="1"/>
  <c r="B155" i="50"/>
  <c r="C155" i="50"/>
  <c r="D155" i="50"/>
  <c r="E155" i="50"/>
  <c r="F155" i="50" s="1"/>
  <c r="B156" i="50"/>
  <c r="C156" i="50"/>
  <c r="D156" i="50"/>
  <c r="E156" i="50"/>
  <c r="F156" i="50" s="1"/>
  <c r="B157" i="50"/>
  <c r="C157" i="50"/>
  <c r="D157" i="50"/>
  <c r="E157" i="50"/>
  <c r="F157" i="50" s="1"/>
  <c r="B158" i="50"/>
  <c r="C158" i="50"/>
  <c r="D158" i="50"/>
  <c r="E158" i="50"/>
  <c r="F158" i="50" s="1"/>
  <c r="B159" i="50"/>
  <c r="C159" i="50"/>
  <c r="D159" i="50"/>
  <c r="E159" i="50"/>
  <c r="F159" i="50" s="1"/>
  <c r="B160" i="50"/>
  <c r="C160" i="50"/>
  <c r="D160" i="50"/>
  <c r="E160" i="50"/>
  <c r="F160" i="50" s="1"/>
  <c r="B161" i="50"/>
  <c r="C161" i="50"/>
  <c r="D161" i="50"/>
  <c r="E161" i="50"/>
  <c r="F161" i="50" s="1"/>
  <c r="B162" i="50"/>
  <c r="C162" i="50"/>
  <c r="D162" i="50"/>
  <c r="E162" i="50"/>
  <c r="F162" i="50" s="1"/>
  <c r="B163" i="50"/>
  <c r="C163" i="50"/>
  <c r="D163" i="50"/>
  <c r="E163" i="50"/>
  <c r="F163" i="50" s="1"/>
  <c r="B164" i="50"/>
  <c r="C164" i="50"/>
  <c r="D164" i="50"/>
  <c r="E164" i="50"/>
  <c r="F164" i="50" s="1"/>
  <c r="B165" i="50"/>
  <c r="C165" i="50"/>
  <c r="D165" i="50"/>
  <c r="E165" i="50"/>
  <c r="F165" i="50" s="1"/>
  <c r="B166" i="50"/>
  <c r="C166" i="50"/>
  <c r="D166" i="50"/>
  <c r="E166" i="50"/>
  <c r="F166" i="50" s="1"/>
  <c r="B167" i="50"/>
  <c r="C167" i="50"/>
  <c r="D167" i="50"/>
  <c r="E167" i="50"/>
  <c r="F167" i="50" s="1"/>
  <c r="B168" i="50"/>
  <c r="C168" i="50"/>
  <c r="D168" i="50"/>
  <c r="E168" i="50"/>
  <c r="F168" i="50" s="1"/>
  <c r="B169" i="50"/>
  <c r="C169" i="50"/>
  <c r="D169" i="50"/>
  <c r="E169" i="50"/>
  <c r="F169" i="50" s="1"/>
  <c r="B170" i="50"/>
  <c r="C170" i="50"/>
  <c r="D170" i="50"/>
  <c r="E170" i="50"/>
  <c r="F170" i="50" s="1"/>
  <c r="B171" i="50"/>
  <c r="C171" i="50"/>
  <c r="D171" i="50"/>
  <c r="E171" i="50"/>
  <c r="F171" i="50" s="1"/>
  <c r="B172" i="50"/>
  <c r="C172" i="50"/>
  <c r="D172" i="50"/>
  <c r="E172" i="50"/>
  <c r="F172" i="50" s="1"/>
  <c r="B173" i="50"/>
  <c r="C173" i="50"/>
  <c r="D173" i="50"/>
  <c r="E173" i="50"/>
  <c r="F173" i="50" s="1"/>
  <c r="B174" i="50"/>
  <c r="C174" i="50"/>
  <c r="D174" i="50"/>
  <c r="E174" i="50"/>
  <c r="F174" i="50" s="1"/>
  <c r="B175" i="50"/>
  <c r="C175" i="50"/>
  <c r="D175" i="50"/>
  <c r="E175" i="50"/>
  <c r="F175" i="50" s="1"/>
  <c r="B176" i="50"/>
  <c r="C176" i="50"/>
  <c r="D176" i="50"/>
  <c r="E176" i="50"/>
  <c r="F176" i="50" s="1"/>
  <c r="B177" i="50"/>
  <c r="C177" i="50"/>
  <c r="D177" i="50"/>
  <c r="E177" i="50"/>
  <c r="F177" i="50" s="1"/>
  <c r="B178" i="50"/>
  <c r="C178" i="50"/>
  <c r="D178" i="50"/>
  <c r="E178" i="50"/>
  <c r="F178" i="50" s="1"/>
  <c r="B179" i="50"/>
  <c r="C179" i="50"/>
  <c r="D179" i="50"/>
  <c r="E179" i="50"/>
  <c r="F179" i="50" s="1"/>
  <c r="B180" i="50"/>
  <c r="C180" i="50"/>
  <c r="D180" i="50"/>
  <c r="E180" i="50"/>
  <c r="F180" i="50" s="1"/>
  <c r="B181" i="50"/>
  <c r="C181" i="50"/>
  <c r="D181" i="50"/>
  <c r="E181" i="50"/>
  <c r="F181" i="50" s="1"/>
  <c r="B182" i="50"/>
  <c r="C182" i="50"/>
  <c r="D182" i="50"/>
  <c r="E182" i="50"/>
  <c r="F182" i="50" s="1"/>
  <c r="B183" i="50"/>
  <c r="C183" i="50"/>
  <c r="D183" i="50"/>
  <c r="E183" i="50"/>
  <c r="F183" i="50" s="1"/>
  <c r="B184" i="50"/>
  <c r="C184" i="50"/>
  <c r="D184" i="50"/>
  <c r="E184" i="50"/>
  <c r="F184" i="50" s="1"/>
  <c r="B185" i="50"/>
  <c r="C185" i="50"/>
  <c r="D185" i="50"/>
  <c r="E185" i="50"/>
  <c r="F185" i="50" s="1"/>
  <c r="B186" i="50"/>
  <c r="C186" i="50"/>
  <c r="D186" i="50"/>
  <c r="E186" i="50"/>
  <c r="F186" i="50" s="1"/>
  <c r="B187" i="50"/>
  <c r="C187" i="50"/>
  <c r="D187" i="50"/>
  <c r="E187" i="50"/>
  <c r="F187" i="50" s="1"/>
  <c r="B188" i="50"/>
  <c r="C188" i="50"/>
  <c r="D188" i="50"/>
  <c r="E188" i="50"/>
  <c r="F188" i="50" s="1"/>
  <c r="B189" i="50"/>
  <c r="C189" i="50"/>
  <c r="D189" i="50"/>
  <c r="E189" i="50"/>
  <c r="F189" i="50" s="1"/>
  <c r="B190" i="50"/>
  <c r="C190" i="50"/>
  <c r="D190" i="50"/>
  <c r="E190" i="50"/>
  <c r="F190" i="50" s="1"/>
  <c r="B191" i="50"/>
  <c r="C191" i="50"/>
  <c r="D191" i="50"/>
  <c r="E191" i="50"/>
  <c r="F191" i="50" s="1"/>
  <c r="B192" i="50"/>
  <c r="C192" i="50"/>
  <c r="D192" i="50"/>
  <c r="E192" i="50"/>
  <c r="F192" i="50" s="1"/>
  <c r="B193" i="50"/>
  <c r="C193" i="50"/>
  <c r="D193" i="50"/>
  <c r="E193" i="50"/>
  <c r="F193" i="50" s="1"/>
  <c r="B194" i="50"/>
  <c r="C194" i="50"/>
  <c r="D194" i="50"/>
  <c r="E194" i="50"/>
  <c r="F194" i="50" s="1"/>
  <c r="B195" i="50"/>
  <c r="C195" i="50"/>
  <c r="D195" i="50"/>
  <c r="E195" i="50"/>
  <c r="F195" i="50" s="1"/>
  <c r="B196" i="50"/>
  <c r="C196" i="50"/>
  <c r="D196" i="50"/>
  <c r="E196" i="50"/>
  <c r="F196" i="50" s="1"/>
  <c r="B197" i="50"/>
  <c r="C197" i="50"/>
  <c r="D197" i="50"/>
  <c r="E197" i="50"/>
  <c r="F197" i="50" s="1"/>
  <c r="B198" i="50"/>
  <c r="C198" i="50"/>
  <c r="D198" i="50"/>
  <c r="E198" i="50"/>
  <c r="F198" i="50" s="1"/>
  <c r="B199" i="50"/>
  <c r="C199" i="50"/>
  <c r="D199" i="50"/>
  <c r="E199" i="50"/>
  <c r="F199" i="50" s="1"/>
  <c r="B200" i="50"/>
  <c r="C200" i="50"/>
  <c r="D200" i="50"/>
  <c r="E200" i="50"/>
  <c r="F200" i="50" s="1"/>
  <c r="B201" i="50"/>
  <c r="C201" i="50"/>
  <c r="D201" i="50"/>
  <c r="E201" i="50"/>
  <c r="F201" i="50" s="1"/>
  <c r="B202" i="50"/>
  <c r="C202" i="50"/>
  <c r="D202" i="50"/>
  <c r="E202" i="50"/>
  <c r="F202" i="50" s="1"/>
  <c r="B203" i="50"/>
  <c r="C203" i="50"/>
  <c r="D203" i="50"/>
  <c r="E203" i="50"/>
  <c r="F203" i="50" s="1"/>
  <c r="B204" i="50"/>
  <c r="C204" i="50"/>
  <c r="D204" i="50"/>
  <c r="E204" i="50"/>
  <c r="F204" i="50" s="1"/>
  <c r="B205" i="50"/>
  <c r="C205" i="50"/>
  <c r="D205" i="50"/>
  <c r="E205" i="50"/>
  <c r="F205" i="50" s="1"/>
  <c r="B206" i="50"/>
  <c r="C206" i="50"/>
  <c r="D206" i="50"/>
  <c r="E206" i="50"/>
  <c r="F206" i="50" s="1"/>
  <c r="B207" i="50"/>
  <c r="C207" i="50"/>
  <c r="D207" i="50"/>
  <c r="E207" i="50"/>
  <c r="F207" i="50" s="1"/>
  <c r="B208" i="50"/>
  <c r="C208" i="50"/>
  <c r="D208" i="50"/>
  <c r="E208" i="50"/>
  <c r="F208" i="50" s="1"/>
  <c r="B209" i="50"/>
  <c r="C209" i="50"/>
  <c r="D209" i="50"/>
  <c r="E209" i="50"/>
  <c r="F209" i="50" s="1"/>
  <c r="B210" i="50"/>
  <c r="C210" i="50"/>
  <c r="D210" i="50"/>
  <c r="E210" i="50"/>
  <c r="F210" i="50" s="1"/>
  <c r="B211" i="50"/>
  <c r="C211" i="50"/>
  <c r="D211" i="50"/>
  <c r="E211" i="50"/>
  <c r="F211" i="50" s="1"/>
  <c r="B212" i="50"/>
  <c r="C212" i="50"/>
  <c r="D212" i="50"/>
  <c r="E212" i="50"/>
  <c r="F212" i="50" s="1"/>
  <c r="B213" i="50"/>
  <c r="C213" i="50"/>
  <c r="D213" i="50"/>
  <c r="E213" i="50"/>
  <c r="F213" i="50" s="1"/>
  <c r="B214" i="50"/>
  <c r="C214" i="50"/>
  <c r="D214" i="50"/>
  <c r="E214" i="50"/>
  <c r="F214" i="50" s="1"/>
  <c r="B215" i="50"/>
  <c r="C215" i="50"/>
  <c r="D215" i="50"/>
  <c r="E215" i="50"/>
  <c r="F215" i="50" s="1"/>
  <c r="B216" i="50"/>
  <c r="C216" i="50"/>
  <c r="D216" i="50"/>
  <c r="E216" i="50"/>
  <c r="F216" i="50" s="1"/>
  <c r="B217" i="50"/>
  <c r="C217" i="50"/>
  <c r="D217" i="50"/>
  <c r="E217" i="50"/>
  <c r="F217" i="50" s="1"/>
  <c r="B218" i="50"/>
  <c r="C218" i="50"/>
  <c r="D218" i="50"/>
  <c r="E218" i="50"/>
  <c r="F218" i="50" s="1"/>
  <c r="B219" i="50"/>
  <c r="C219" i="50"/>
  <c r="D219" i="50"/>
  <c r="E219" i="50"/>
  <c r="F219" i="50" s="1"/>
  <c r="B220" i="50"/>
  <c r="C220" i="50"/>
  <c r="D220" i="50"/>
  <c r="E220" i="50"/>
  <c r="F220" i="50" s="1"/>
  <c r="B221" i="50"/>
  <c r="C221" i="50"/>
  <c r="D221" i="50"/>
  <c r="E221" i="50"/>
  <c r="F221" i="50" s="1"/>
  <c r="B222" i="50"/>
  <c r="C222" i="50"/>
  <c r="D222" i="50"/>
  <c r="E222" i="50"/>
  <c r="F222" i="50" s="1"/>
  <c r="B223" i="50"/>
  <c r="C223" i="50"/>
  <c r="D223" i="50"/>
  <c r="E223" i="50"/>
  <c r="F223" i="50" s="1"/>
  <c r="B224" i="50"/>
  <c r="C224" i="50"/>
  <c r="D224" i="50"/>
  <c r="E224" i="50"/>
  <c r="F224" i="50" s="1"/>
  <c r="B225" i="50"/>
  <c r="C225" i="50"/>
  <c r="D225" i="50"/>
  <c r="E225" i="50"/>
  <c r="F225" i="50" s="1"/>
  <c r="B226" i="50"/>
  <c r="C226" i="50"/>
  <c r="D226" i="50"/>
  <c r="E226" i="50"/>
  <c r="F226" i="50" s="1"/>
  <c r="B227" i="50"/>
  <c r="C227" i="50"/>
  <c r="D227" i="50"/>
  <c r="E227" i="50"/>
  <c r="F227" i="50" s="1"/>
  <c r="B228" i="50"/>
  <c r="C228" i="50"/>
  <c r="D228" i="50"/>
  <c r="E228" i="50"/>
  <c r="F228" i="50" s="1"/>
  <c r="B229" i="50"/>
  <c r="C229" i="50"/>
  <c r="D229" i="50"/>
  <c r="E229" i="50"/>
  <c r="F229" i="50" s="1"/>
  <c r="B230" i="50"/>
  <c r="C230" i="50"/>
  <c r="D230" i="50"/>
  <c r="E230" i="50"/>
  <c r="F230" i="50" s="1"/>
  <c r="B231" i="50"/>
  <c r="C231" i="50"/>
  <c r="D231" i="50"/>
  <c r="E231" i="50"/>
  <c r="F231" i="50" s="1"/>
  <c r="B232" i="50"/>
  <c r="C232" i="50"/>
  <c r="D232" i="50"/>
  <c r="E232" i="50"/>
  <c r="F232" i="50" s="1"/>
  <c r="B233" i="50"/>
  <c r="C233" i="50"/>
  <c r="D233" i="50"/>
  <c r="E233" i="50"/>
  <c r="F233" i="50" s="1"/>
  <c r="B234" i="50"/>
  <c r="C234" i="50"/>
  <c r="D234" i="50"/>
  <c r="E234" i="50"/>
  <c r="F234" i="50" s="1"/>
  <c r="B235" i="50"/>
  <c r="C235" i="50"/>
  <c r="D235" i="50"/>
  <c r="E235" i="50"/>
  <c r="F235" i="50" s="1"/>
  <c r="B236" i="50"/>
  <c r="C236" i="50"/>
  <c r="D236" i="50"/>
  <c r="E236" i="50"/>
  <c r="F236" i="50" s="1"/>
  <c r="B237" i="50"/>
  <c r="C237" i="50"/>
  <c r="D237" i="50"/>
  <c r="E237" i="50"/>
  <c r="F237" i="50" s="1"/>
  <c r="B238" i="50"/>
  <c r="C238" i="50"/>
  <c r="D238" i="50"/>
  <c r="E238" i="50"/>
  <c r="F238" i="50" s="1"/>
  <c r="B239" i="50"/>
  <c r="C239" i="50"/>
  <c r="D239" i="50"/>
  <c r="E239" i="50"/>
  <c r="F239" i="50" s="1"/>
  <c r="B240" i="50"/>
  <c r="C240" i="50"/>
  <c r="D240" i="50"/>
  <c r="E240" i="50"/>
  <c r="F240" i="50" s="1"/>
  <c r="B241" i="50"/>
  <c r="C241" i="50"/>
  <c r="D241" i="50"/>
  <c r="E241" i="50"/>
  <c r="F241" i="50" s="1"/>
  <c r="B242" i="50"/>
  <c r="C242" i="50"/>
  <c r="D242" i="50"/>
  <c r="E242" i="50"/>
  <c r="F242" i="50" s="1"/>
  <c r="B243" i="50"/>
  <c r="C243" i="50"/>
  <c r="D243" i="50"/>
  <c r="E243" i="50"/>
  <c r="F243" i="50" s="1"/>
  <c r="B244" i="50"/>
  <c r="C244" i="50"/>
  <c r="D244" i="50"/>
  <c r="E244" i="50"/>
  <c r="F244" i="50" s="1"/>
  <c r="B245" i="50"/>
  <c r="C245" i="50"/>
  <c r="D245" i="50"/>
  <c r="E245" i="50"/>
  <c r="F245" i="50" s="1"/>
  <c r="B246" i="50"/>
  <c r="C246" i="50"/>
  <c r="D246" i="50"/>
  <c r="E246" i="50"/>
  <c r="F246" i="50" s="1"/>
  <c r="B247" i="50"/>
  <c r="C247" i="50"/>
  <c r="D247" i="50"/>
  <c r="E247" i="50"/>
  <c r="F247" i="50" s="1"/>
  <c r="B248" i="50"/>
  <c r="C248" i="50"/>
  <c r="D248" i="50"/>
  <c r="E248" i="50"/>
  <c r="F248" i="50" s="1"/>
  <c r="B249" i="50"/>
  <c r="C249" i="50"/>
  <c r="D249" i="50"/>
  <c r="E249" i="50"/>
  <c r="F249" i="50" s="1"/>
  <c r="B250" i="50"/>
  <c r="C250" i="50"/>
  <c r="D250" i="50"/>
  <c r="E250" i="50"/>
  <c r="F250" i="50" s="1"/>
  <c r="B251" i="50"/>
  <c r="C251" i="50"/>
  <c r="D251" i="50"/>
  <c r="E251" i="50"/>
  <c r="F251" i="50" s="1"/>
  <c r="B252" i="50"/>
  <c r="C252" i="50"/>
  <c r="D252" i="50"/>
  <c r="E252" i="50"/>
  <c r="F252" i="50" s="1"/>
  <c r="B253" i="50"/>
  <c r="C253" i="50"/>
  <c r="D253" i="50"/>
  <c r="E253" i="50"/>
  <c r="F253" i="50" s="1"/>
  <c r="B254" i="50"/>
  <c r="C254" i="50"/>
  <c r="D254" i="50"/>
  <c r="E254" i="50"/>
  <c r="F254" i="50" s="1"/>
  <c r="B255" i="50"/>
  <c r="C255" i="50"/>
  <c r="D255" i="50"/>
  <c r="E255" i="50"/>
  <c r="F255" i="50" s="1"/>
  <c r="B256" i="50"/>
  <c r="C256" i="50"/>
  <c r="D256" i="50"/>
  <c r="E256" i="50"/>
  <c r="F256" i="50" s="1"/>
  <c r="B257" i="50"/>
  <c r="C257" i="50"/>
  <c r="D257" i="50"/>
  <c r="E257" i="50"/>
  <c r="F257" i="50" s="1"/>
  <c r="B258" i="50"/>
  <c r="C258" i="50"/>
  <c r="D258" i="50"/>
  <c r="E258" i="50"/>
  <c r="F258" i="50" s="1"/>
  <c r="B259" i="50"/>
  <c r="C259" i="50"/>
  <c r="D259" i="50"/>
  <c r="E259" i="50"/>
  <c r="F259" i="50" s="1"/>
  <c r="B260" i="50"/>
  <c r="C260" i="50"/>
  <c r="D260" i="50"/>
  <c r="E260" i="50"/>
  <c r="F260" i="50" s="1"/>
  <c r="B261" i="50"/>
  <c r="C261" i="50"/>
  <c r="D261" i="50"/>
  <c r="E261" i="50"/>
  <c r="F261" i="50" s="1"/>
  <c r="B262" i="50"/>
  <c r="C262" i="50"/>
  <c r="D262" i="50"/>
  <c r="E262" i="50"/>
  <c r="F262" i="50" s="1"/>
  <c r="B263" i="50"/>
  <c r="C263" i="50"/>
  <c r="D263" i="50"/>
  <c r="E263" i="50"/>
  <c r="F263" i="50" s="1"/>
  <c r="B264" i="50"/>
  <c r="C264" i="50"/>
  <c r="D264" i="50"/>
  <c r="E264" i="50"/>
  <c r="F264" i="50" s="1"/>
  <c r="B265" i="50"/>
  <c r="C265" i="50"/>
  <c r="D265" i="50"/>
  <c r="E265" i="50"/>
  <c r="F265" i="50" s="1"/>
  <c r="B266" i="50"/>
  <c r="C266" i="50"/>
  <c r="D266" i="50"/>
  <c r="E266" i="50"/>
  <c r="F266" i="50" s="1"/>
  <c r="B267" i="50"/>
  <c r="C267" i="50"/>
  <c r="D267" i="50"/>
  <c r="E267" i="50"/>
  <c r="F267" i="50" s="1"/>
  <c r="B268" i="50"/>
  <c r="C268" i="50"/>
  <c r="D268" i="50"/>
  <c r="E268" i="50"/>
  <c r="F268" i="50" s="1"/>
  <c r="B269" i="50"/>
  <c r="C269" i="50"/>
  <c r="D269" i="50"/>
  <c r="E269" i="50"/>
  <c r="F269" i="50" s="1"/>
  <c r="B270" i="50"/>
  <c r="C270" i="50"/>
  <c r="D270" i="50"/>
  <c r="E270" i="50"/>
  <c r="F270" i="50" s="1"/>
  <c r="B271" i="50"/>
  <c r="C271" i="50"/>
  <c r="D271" i="50"/>
  <c r="E271" i="50"/>
  <c r="F271" i="50" s="1"/>
  <c r="B272" i="50"/>
  <c r="C272" i="50"/>
  <c r="D272" i="50"/>
  <c r="E272" i="50"/>
  <c r="F272" i="50" s="1"/>
  <c r="B273" i="50"/>
  <c r="C273" i="50"/>
  <c r="D273" i="50"/>
  <c r="E273" i="50"/>
  <c r="F273" i="50" s="1"/>
  <c r="B274" i="50"/>
  <c r="C274" i="50"/>
  <c r="D274" i="50"/>
  <c r="E274" i="50"/>
  <c r="F274" i="50" s="1"/>
  <c r="B275" i="50"/>
  <c r="C275" i="50"/>
  <c r="D275" i="50"/>
  <c r="E275" i="50"/>
  <c r="F275" i="50" s="1"/>
  <c r="B276" i="50"/>
  <c r="C276" i="50"/>
  <c r="D276" i="50"/>
  <c r="E276" i="50"/>
  <c r="F276" i="50" s="1"/>
  <c r="B277" i="50"/>
  <c r="C277" i="50"/>
  <c r="D277" i="50"/>
  <c r="E277" i="50"/>
  <c r="F277" i="50" s="1"/>
  <c r="B278" i="50"/>
  <c r="C278" i="50"/>
  <c r="D278" i="50"/>
  <c r="E278" i="50"/>
  <c r="F278" i="50" s="1"/>
  <c r="B279" i="50"/>
  <c r="C279" i="50"/>
  <c r="D279" i="50"/>
  <c r="E279" i="50"/>
  <c r="F279" i="50" s="1"/>
  <c r="B280" i="50"/>
  <c r="C280" i="50"/>
  <c r="D280" i="50"/>
  <c r="E280" i="50"/>
  <c r="F280" i="50" s="1"/>
  <c r="B281" i="50"/>
  <c r="C281" i="50"/>
  <c r="D281" i="50"/>
  <c r="E281" i="50"/>
  <c r="F281" i="50" s="1"/>
  <c r="B282" i="50"/>
  <c r="C282" i="50"/>
  <c r="D282" i="50"/>
  <c r="E282" i="50"/>
  <c r="F282" i="50" s="1"/>
  <c r="B283" i="50"/>
  <c r="C283" i="50"/>
  <c r="D283" i="50"/>
  <c r="E283" i="50"/>
  <c r="F283" i="50" s="1"/>
  <c r="B284" i="50"/>
  <c r="C284" i="50"/>
  <c r="D284" i="50"/>
  <c r="E284" i="50"/>
  <c r="F284" i="50" s="1"/>
  <c r="B285" i="50"/>
  <c r="C285" i="50"/>
  <c r="D285" i="50"/>
  <c r="E285" i="50"/>
  <c r="F285" i="50" s="1"/>
  <c r="B286" i="50"/>
  <c r="C286" i="50"/>
  <c r="D286" i="50"/>
  <c r="E286" i="50"/>
  <c r="F286" i="50" s="1"/>
  <c r="B287" i="50"/>
  <c r="C287" i="50"/>
  <c r="D287" i="50"/>
  <c r="E287" i="50"/>
  <c r="F287" i="50" s="1"/>
  <c r="B288" i="50"/>
  <c r="C288" i="50"/>
  <c r="D288" i="50"/>
  <c r="E288" i="50"/>
  <c r="F288" i="50" s="1"/>
  <c r="B289" i="50"/>
  <c r="C289" i="50"/>
  <c r="D289" i="50"/>
  <c r="E289" i="50"/>
  <c r="F289" i="50" s="1"/>
  <c r="B290" i="50"/>
  <c r="C290" i="50"/>
  <c r="D290" i="50"/>
  <c r="E290" i="50"/>
  <c r="F290" i="50" s="1"/>
  <c r="B291" i="50"/>
  <c r="C291" i="50"/>
  <c r="D291" i="50"/>
  <c r="E291" i="50"/>
  <c r="F291" i="50" s="1"/>
  <c r="B292" i="50"/>
  <c r="C292" i="50"/>
  <c r="D292" i="50"/>
  <c r="E292" i="50"/>
  <c r="F292" i="50" s="1"/>
  <c r="B293" i="50"/>
  <c r="C293" i="50"/>
  <c r="D293" i="50"/>
  <c r="E293" i="50"/>
  <c r="F293" i="50" s="1"/>
  <c r="B294" i="50"/>
  <c r="C294" i="50"/>
  <c r="D294" i="50"/>
  <c r="E294" i="50"/>
  <c r="F294" i="50" s="1"/>
  <c r="B295" i="50"/>
  <c r="C295" i="50"/>
  <c r="D295" i="50"/>
  <c r="E295" i="50"/>
  <c r="F295" i="50" s="1"/>
  <c r="B296" i="50"/>
  <c r="C296" i="50"/>
  <c r="D296" i="50"/>
  <c r="E296" i="50"/>
  <c r="F296" i="50" s="1"/>
  <c r="B297" i="50"/>
  <c r="C297" i="50"/>
  <c r="D297" i="50"/>
  <c r="E297" i="50"/>
  <c r="F297" i="50" s="1"/>
  <c r="B298" i="50"/>
  <c r="C298" i="50"/>
  <c r="D298" i="50"/>
  <c r="E298" i="50"/>
  <c r="F298" i="50" s="1"/>
  <c r="B299" i="50"/>
  <c r="C299" i="50"/>
  <c r="D299" i="50"/>
  <c r="E299" i="50"/>
  <c r="F299" i="50" s="1"/>
  <c r="B300" i="50"/>
  <c r="C300" i="50"/>
  <c r="D300" i="50"/>
  <c r="E300" i="50"/>
  <c r="F300" i="50" s="1"/>
  <c r="B301" i="50"/>
  <c r="C301" i="50"/>
  <c r="D301" i="50"/>
  <c r="E301" i="50"/>
  <c r="F301" i="50" s="1"/>
  <c r="B302" i="50"/>
  <c r="C302" i="50"/>
  <c r="D302" i="50"/>
  <c r="E302" i="50"/>
  <c r="F302" i="50" s="1"/>
  <c r="B303" i="50"/>
  <c r="C303" i="50"/>
  <c r="D303" i="50"/>
  <c r="E303" i="50"/>
  <c r="F303" i="50" s="1"/>
  <c r="B304" i="50"/>
  <c r="C304" i="50"/>
  <c r="D304" i="50"/>
  <c r="E304" i="50"/>
  <c r="F304" i="50" s="1"/>
  <c r="B305" i="50"/>
  <c r="C305" i="50"/>
  <c r="D305" i="50"/>
  <c r="E305" i="50"/>
  <c r="F305" i="50" s="1"/>
  <c r="B306" i="50"/>
  <c r="C306" i="50"/>
  <c r="D306" i="50"/>
  <c r="E306" i="50"/>
  <c r="F306" i="50" s="1"/>
  <c r="B307" i="50"/>
  <c r="C307" i="50"/>
  <c r="D307" i="50"/>
  <c r="E307" i="50"/>
  <c r="F307" i="50" s="1"/>
  <c r="B308" i="50"/>
  <c r="C308" i="50"/>
  <c r="D308" i="50"/>
  <c r="E308" i="50"/>
  <c r="F308" i="50" s="1"/>
  <c r="B309" i="50"/>
  <c r="C309" i="50"/>
  <c r="D309" i="50"/>
  <c r="E309" i="50"/>
  <c r="F309" i="50" s="1"/>
  <c r="B310" i="50"/>
  <c r="C310" i="50"/>
  <c r="D310" i="50"/>
  <c r="E310" i="50"/>
  <c r="F310" i="50" s="1"/>
  <c r="B311" i="50"/>
  <c r="C311" i="50"/>
  <c r="D311" i="50"/>
  <c r="E311" i="50"/>
  <c r="F311" i="50" s="1"/>
  <c r="B312" i="50"/>
  <c r="C312" i="50"/>
  <c r="D312" i="50"/>
  <c r="E312" i="50"/>
  <c r="F312" i="50" s="1"/>
  <c r="B313" i="50"/>
  <c r="C313" i="50"/>
  <c r="D313" i="50"/>
  <c r="E313" i="50"/>
  <c r="F313" i="50" s="1"/>
  <c r="B314" i="50"/>
  <c r="C314" i="50"/>
  <c r="D314" i="50"/>
  <c r="E314" i="50"/>
  <c r="F314" i="50" s="1"/>
  <c r="B315" i="50"/>
  <c r="C315" i="50"/>
  <c r="D315" i="50"/>
  <c r="E315" i="50"/>
  <c r="F315" i="50" s="1"/>
  <c r="B316" i="50"/>
  <c r="C316" i="50"/>
  <c r="D316" i="50"/>
  <c r="E316" i="50"/>
  <c r="F316" i="50" s="1"/>
  <c r="B317" i="50"/>
  <c r="C317" i="50"/>
  <c r="D317" i="50"/>
  <c r="E317" i="50"/>
  <c r="F317" i="50" s="1"/>
  <c r="B318" i="50"/>
  <c r="C318" i="50"/>
  <c r="D318" i="50"/>
  <c r="E318" i="50"/>
  <c r="F318" i="50" s="1"/>
  <c r="B319" i="50"/>
  <c r="C319" i="50"/>
  <c r="D319" i="50"/>
  <c r="E319" i="50"/>
  <c r="F319" i="50" s="1"/>
  <c r="B320" i="50"/>
  <c r="C320" i="50"/>
  <c r="D320" i="50"/>
  <c r="E320" i="50"/>
  <c r="F320" i="50" s="1"/>
  <c r="B321" i="50"/>
  <c r="C321" i="50"/>
  <c r="D321" i="50"/>
  <c r="E321" i="50"/>
  <c r="F321" i="50" s="1"/>
  <c r="B322" i="50"/>
  <c r="C322" i="50"/>
  <c r="D322" i="50"/>
  <c r="E322" i="50"/>
  <c r="F322" i="50" s="1"/>
  <c r="B323" i="50"/>
  <c r="C323" i="50"/>
  <c r="D323" i="50"/>
  <c r="E323" i="50"/>
  <c r="F323" i="50" s="1"/>
  <c r="B324" i="50"/>
  <c r="C324" i="50"/>
  <c r="D324" i="50"/>
  <c r="E324" i="50"/>
  <c r="F324" i="50" s="1"/>
  <c r="B325" i="50"/>
  <c r="C325" i="50"/>
  <c r="D325" i="50"/>
  <c r="E325" i="50"/>
  <c r="F325" i="50" s="1"/>
  <c r="B326" i="50"/>
  <c r="C326" i="50"/>
  <c r="D326" i="50"/>
  <c r="E326" i="50"/>
  <c r="F326" i="50" s="1"/>
  <c r="B327" i="50"/>
  <c r="C327" i="50"/>
  <c r="D327" i="50"/>
  <c r="E327" i="50"/>
  <c r="F327" i="50" s="1"/>
  <c r="B328" i="50"/>
  <c r="C328" i="50"/>
  <c r="D328" i="50"/>
  <c r="E328" i="50"/>
  <c r="F328" i="50" s="1"/>
  <c r="B329" i="50"/>
  <c r="C329" i="50"/>
  <c r="D329" i="50"/>
  <c r="E329" i="50"/>
  <c r="F329" i="50" s="1"/>
  <c r="B330" i="50"/>
  <c r="C330" i="50"/>
  <c r="D330" i="50"/>
  <c r="E330" i="50"/>
  <c r="F330" i="50" s="1"/>
  <c r="B331" i="50"/>
  <c r="C331" i="50"/>
  <c r="D331" i="50"/>
  <c r="E331" i="50"/>
  <c r="F331" i="50" s="1"/>
  <c r="B332" i="50"/>
  <c r="C332" i="50"/>
  <c r="D332" i="50"/>
  <c r="E332" i="50"/>
  <c r="F332" i="50" s="1"/>
  <c r="B333" i="50"/>
  <c r="C333" i="50"/>
  <c r="D333" i="50"/>
  <c r="E333" i="50"/>
  <c r="F333" i="50" s="1"/>
  <c r="B334" i="50"/>
  <c r="C334" i="50"/>
  <c r="D334" i="50"/>
  <c r="E334" i="50"/>
  <c r="F334" i="50" s="1"/>
  <c r="B335" i="50"/>
  <c r="C335" i="50"/>
  <c r="D335" i="50"/>
  <c r="E335" i="50"/>
  <c r="F335" i="50" s="1"/>
  <c r="B336" i="50"/>
  <c r="C336" i="50"/>
  <c r="D336" i="50"/>
  <c r="E336" i="50"/>
  <c r="F336" i="50" s="1"/>
  <c r="B337" i="50"/>
  <c r="C337" i="50"/>
  <c r="D337" i="50"/>
  <c r="E337" i="50"/>
  <c r="F337" i="50" s="1"/>
  <c r="B338" i="50"/>
  <c r="C338" i="50"/>
  <c r="D338" i="50"/>
  <c r="E338" i="50"/>
  <c r="F338" i="50" s="1"/>
  <c r="B339" i="50"/>
  <c r="C339" i="50"/>
  <c r="D339" i="50"/>
  <c r="E339" i="50"/>
  <c r="F339" i="50" s="1"/>
  <c r="B340" i="50"/>
  <c r="C340" i="50"/>
  <c r="D340" i="50"/>
  <c r="E340" i="50"/>
  <c r="F340" i="50" s="1"/>
  <c r="B341" i="50"/>
  <c r="C341" i="50"/>
  <c r="D341" i="50"/>
  <c r="E341" i="50"/>
  <c r="F341" i="50" s="1"/>
  <c r="B342" i="50"/>
  <c r="C342" i="50"/>
  <c r="D342" i="50"/>
  <c r="E342" i="50"/>
  <c r="F342" i="50" s="1"/>
  <c r="B343" i="50"/>
  <c r="C343" i="50"/>
  <c r="D343" i="50"/>
  <c r="E343" i="50"/>
  <c r="F343" i="50" s="1"/>
  <c r="B344" i="50"/>
  <c r="C344" i="50"/>
  <c r="D344" i="50"/>
  <c r="E344" i="50"/>
  <c r="F344" i="50" s="1"/>
  <c r="B345" i="50"/>
  <c r="C345" i="50"/>
  <c r="D345" i="50"/>
  <c r="E345" i="50"/>
  <c r="F345" i="50" s="1"/>
  <c r="B346" i="50"/>
  <c r="C346" i="50"/>
  <c r="D346" i="50"/>
  <c r="E346" i="50"/>
  <c r="F346" i="50" s="1"/>
  <c r="B347" i="50"/>
  <c r="C347" i="50"/>
  <c r="D347" i="50"/>
  <c r="E347" i="50"/>
  <c r="F347" i="50" s="1"/>
  <c r="B348" i="50"/>
  <c r="C348" i="50"/>
  <c r="D348" i="50"/>
  <c r="E348" i="50"/>
  <c r="F348" i="50" s="1"/>
  <c r="B349" i="50"/>
  <c r="C349" i="50"/>
  <c r="D349" i="50"/>
  <c r="E349" i="50"/>
  <c r="F349" i="50" s="1"/>
  <c r="B350" i="50"/>
  <c r="C350" i="50"/>
  <c r="D350" i="50"/>
  <c r="E350" i="50"/>
  <c r="F350" i="50" s="1"/>
  <c r="B351" i="50"/>
  <c r="C351" i="50"/>
  <c r="D351" i="50"/>
  <c r="E351" i="50"/>
  <c r="F351" i="50" s="1"/>
  <c r="B352" i="50"/>
  <c r="C352" i="50"/>
  <c r="D352" i="50"/>
  <c r="E352" i="50"/>
  <c r="F352" i="50" s="1"/>
  <c r="B353" i="50"/>
  <c r="C353" i="50"/>
  <c r="D353" i="50"/>
  <c r="E353" i="50"/>
  <c r="F353" i="50" s="1"/>
  <c r="B354" i="50"/>
  <c r="C354" i="50"/>
  <c r="D354" i="50"/>
  <c r="E354" i="50"/>
  <c r="F354" i="50" s="1"/>
  <c r="B355" i="50"/>
  <c r="C355" i="50"/>
  <c r="D355" i="50"/>
  <c r="E355" i="50"/>
  <c r="F355" i="50" s="1"/>
  <c r="B356" i="50"/>
  <c r="C356" i="50"/>
  <c r="D356" i="50"/>
  <c r="E356" i="50"/>
  <c r="F356" i="50" s="1"/>
  <c r="B357" i="50"/>
  <c r="C357" i="50"/>
  <c r="D357" i="50"/>
  <c r="E357" i="50"/>
  <c r="F357" i="50" s="1"/>
  <c r="B358" i="50"/>
  <c r="C358" i="50"/>
  <c r="D358" i="50"/>
  <c r="E358" i="50"/>
  <c r="F358" i="50" s="1"/>
  <c r="B359" i="50"/>
  <c r="C359" i="50"/>
  <c r="D359" i="50"/>
  <c r="E359" i="50"/>
  <c r="F359" i="50" s="1"/>
  <c r="B360" i="50"/>
  <c r="C360" i="50"/>
  <c r="D360" i="50"/>
  <c r="E360" i="50"/>
  <c r="F360" i="50" s="1"/>
  <c r="B361" i="50"/>
  <c r="C361" i="50"/>
  <c r="D361" i="50"/>
  <c r="E361" i="50"/>
  <c r="F361" i="50" s="1"/>
  <c r="B362" i="50"/>
  <c r="C362" i="50"/>
  <c r="D362" i="50"/>
  <c r="E362" i="50"/>
  <c r="F362" i="50" s="1"/>
  <c r="B363" i="50"/>
  <c r="C363" i="50"/>
  <c r="D363" i="50"/>
  <c r="E363" i="50"/>
  <c r="F363" i="50" s="1"/>
  <c r="B364" i="50"/>
  <c r="C364" i="50"/>
  <c r="D364" i="50"/>
  <c r="E364" i="50"/>
  <c r="F364" i="50" s="1"/>
  <c r="B365" i="50"/>
  <c r="C365" i="50"/>
  <c r="D365" i="50"/>
  <c r="E365" i="50"/>
  <c r="F365" i="50" s="1"/>
  <c r="B366" i="50"/>
  <c r="C366" i="50"/>
  <c r="D366" i="50"/>
  <c r="E366" i="50"/>
  <c r="F366" i="50" s="1"/>
  <c r="B367" i="50"/>
  <c r="C367" i="50"/>
  <c r="D367" i="50"/>
  <c r="E367" i="50"/>
  <c r="F367" i="50" s="1"/>
  <c r="B368" i="50"/>
  <c r="C368" i="50"/>
  <c r="D368" i="50"/>
  <c r="E368" i="50"/>
  <c r="F368" i="50" s="1"/>
  <c r="B369" i="50"/>
  <c r="C369" i="50"/>
  <c r="D369" i="50"/>
  <c r="E369" i="50"/>
  <c r="F369" i="50" s="1"/>
  <c r="B370" i="50"/>
  <c r="C370" i="50"/>
  <c r="D370" i="50"/>
  <c r="E370" i="50"/>
  <c r="F370" i="50" s="1"/>
  <c r="B371" i="50"/>
  <c r="C371" i="50"/>
  <c r="D371" i="50"/>
  <c r="E371" i="50"/>
  <c r="F371" i="50" s="1"/>
  <c r="B372" i="50"/>
  <c r="C372" i="50"/>
  <c r="D372" i="50"/>
  <c r="E372" i="50"/>
  <c r="F372" i="50" s="1"/>
  <c r="B373" i="50"/>
  <c r="C373" i="50"/>
  <c r="D373" i="50"/>
  <c r="E373" i="50"/>
  <c r="F373" i="50" s="1"/>
  <c r="B374" i="50"/>
  <c r="C374" i="50"/>
  <c r="D374" i="50"/>
  <c r="E374" i="50"/>
  <c r="F374" i="50" s="1"/>
  <c r="B375" i="50"/>
  <c r="C375" i="50"/>
  <c r="D375" i="50"/>
  <c r="E375" i="50"/>
  <c r="F375" i="50" s="1"/>
  <c r="B376" i="50"/>
  <c r="C376" i="50"/>
  <c r="D376" i="50"/>
  <c r="E376" i="50"/>
  <c r="F376" i="50" s="1"/>
  <c r="B377" i="50"/>
  <c r="C377" i="50"/>
  <c r="D377" i="50"/>
  <c r="E377" i="50"/>
  <c r="F377" i="50" s="1"/>
  <c r="B378" i="50"/>
  <c r="C378" i="50"/>
  <c r="D378" i="50"/>
  <c r="E378" i="50"/>
  <c r="F378" i="50" s="1"/>
  <c r="B379" i="50"/>
  <c r="C379" i="50"/>
  <c r="D379" i="50"/>
  <c r="E379" i="50"/>
  <c r="F379" i="50" s="1"/>
  <c r="B380" i="50"/>
  <c r="C380" i="50"/>
  <c r="D380" i="50"/>
  <c r="E380" i="50"/>
  <c r="F380" i="50" s="1"/>
  <c r="B381" i="50"/>
  <c r="C381" i="50"/>
  <c r="D381" i="50"/>
  <c r="E381" i="50"/>
  <c r="F381" i="50" s="1"/>
  <c r="B382" i="50"/>
  <c r="C382" i="50"/>
  <c r="D382" i="50"/>
  <c r="E382" i="50"/>
  <c r="F382" i="50" s="1"/>
  <c r="B383" i="50"/>
  <c r="C383" i="50"/>
  <c r="D383" i="50"/>
  <c r="E383" i="50"/>
  <c r="F383" i="50" s="1"/>
  <c r="B384" i="50"/>
  <c r="C384" i="50"/>
  <c r="D384" i="50"/>
  <c r="E384" i="50"/>
  <c r="F384" i="50" s="1"/>
  <c r="B385" i="50"/>
  <c r="C385" i="50"/>
  <c r="D385" i="50"/>
  <c r="E385" i="50"/>
  <c r="F385" i="50" s="1"/>
  <c r="B386" i="50"/>
  <c r="C386" i="50"/>
  <c r="D386" i="50"/>
  <c r="E386" i="50"/>
  <c r="F386" i="50" s="1"/>
  <c r="B387" i="50"/>
  <c r="C387" i="50"/>
  <c r="D387" i="50"/>
  <c r="E387" i="50"/>
  <c r="F387" i="50" s="1"/>
  <c r="B388" i="50"/>
  <c r="C388" i="50"/>
  <c r="D388" i="50"/>
  <c r="E388" i="50"/>
  <c r="F388" i="50" s="1"/>
  <c r="B389" i="50"/>
  <c r="C389" i="50"/>
  <c r="D389" i="50"/>
  <c r="E389" i="50"/>
  <c r="F389" i="50" s="1"/>
  <c r="B390" i="50"/>
  <c r="C390" i="50"/>
  <c r="D390" i="50"/>
  <c r="E390" i="50"/>
  <c r="F390" i="50" s="1"/>
  <c r="B391" i="50"/>
  <c r="C391" i="50"/>
  <c r="D391" i="50"/>
  <c r="E391" i="50"/>
  <c r="F391" i="50" s="1"/>
  <c r="B392" i="50"/>
  <c r="C392" i="50"/>
  <c r="D392" i="50"/>
  <c r="E392" i="50"/>
  <c r="F392" i="50" s="1"/>
  <c r="B393" i="50"/>
  <c r="C393" i="50"/>
  <c r="D393" i="50"/>
  <c r="E393" i="50"/>
  <c r="F393" i="50" s="1"/>
  <c r="B394" i="50"/>
  <c r="C394" i="50"/>
  <c r="D394" i="50"/>
  <c r="E394" i="50"/>
  <c r="F394" i="50" s="1"/>
  <c r="A225" i="63" l="1"/>
  <c r="A224" i="63"/>
  <c r="A223" i="63"/>
  <c r="A222" i="63"/>
  <c r="A221" i="63"/>
  <c r="A220" i="63"/>
  <c r="A219" i="63"/>
  <c r="A218" i="63"/>
  <c r="A217" i="63"/>
  <c r="A216" i="63"/>
  <c r="A215" i="63"/>
  <c r="A214" i="63"/>
  <c r="A213" i="63"/>
  <c r="A212" i="63"/>
  <c r="A211" i="63"/>
  <c r="A210" i="63"/>
  <c r="A209" i="63"/>
  <c r="A208" i="63"/>
  <c r="A207" i="63"/>
  <c r="A206" i="63"/>
  <c r="A205" i="63"/>
  <c r="A204" i="63"/>
  <c r="A203" i="63"/>
  <c r="A202" i="63"/>
  <c r="A201" i="63"/>
  <c r="A200" i="63"/>
  <c r="A199" i="63"/>
  <c r="A198" i="63"/>
  <c r="A197" i="63"/>
  <c r="A196" i="63"/>
  <c r="A195" i="63"/>
  <c r="A194" i="63"/>
  <c r="A193" i="63"/>
  <c r="A192" i="63"/>
  <c r="A191" i="63"/>
  <c r="A190" i="63"/>
  <c r="A189" i="63"/>
  <c r="A188" i="63"/>
  <c r="A187" i="63"/>
  <c r="A186" i="63"/>
  <c r="A185" i="63"/>
  <c r="A184" i="63"/>
  <c r="A183" i="63"/>
  <c r="A182" i="63"/>
  <c r="A181" i="63"/>
  <c r="A180" i="63"/>
  <c r="A179" i="63"/>
  <c r="A178" i="63"/>
  <c r="A177" i="63"/>
  <c r="A176" i="63"/>
  <c r="A175" i="63"/>
  <c r="A174" i="63"/>
  <c r="A173" i="63"/>
  <c r="A172" i="63"/>
  <c r="A171" i="63"/>
  <c r="A170" i="63"/>
  <c r="A169" i="63"/>
  <c r="A168" i="63"/>
  <c r="A167" i="63"/>
  <c r="A166" i="63"/>
  <c r="A165" i="63"/>
  <c r="A164" i="63"/>
  <c r="A163" i="63"/>
  <c r="A162" i="63"/>
  <c r="A161" i="63"/>
  <c r="A160" i="63"/>
  <c r="A159" i="63"/>
  <c r="A158" i="63"/>
  <c r="A157" i="63"/>
  <c r="A156" i="63"/>
  <c r="A155" i="63"/>
  <c r="A154" i="63"/>
  <c r="A153" i="63"/>
  <c r="A152" i="63"/>
  <c r="A151" i="63"/>
  <c r="A150" i="63"/>
  <c r="A149" i="63"/>
  <c r="A148" i="63"/>
  <c r="A147" i="63"/>
  <c r="A146" i="63"/>
  <c r="A145" i="63"/>
  <c r="A144" i="63"/>
  <c r="A143" i="63"/>
  <c r="A142" i="63"/>
  <c r="A141" i="63"/>
  <c r="A140" i="63"/>
  <c r="A139" i="63"/>
  <c r="A138" i="63"/>
  <c r="A137" i="63"/>
  <c r="A136" i="63"/>
  <c r="A135" i="63"/>
  <c r="A134" i="63"/>
  <c r="A133" i="63"/>
  <c r="A132" i="63"/>
  <c r="A131" i="63"/>
  <c r="A130" i="63"/>
  <c r="A129" i="63"/>
  <c r="A128" i="63"/>
  <c r="A127" i="63"/>
  <c r="A126" i="63"/>
  <c r="A125" i="63"/>
  <c r="A124" i="63"/>
  <c r="A123" i="63"/>
  <c r="A122" i="63"/>
  <c r="A121" i="63"/>
  <c r="A120" i="63"/>
  <c r="A119" i="63"/>
  <c r="A118" i="63"/>
  <c r="A117" i="63"/>
  <c r="A116" i="63"/>
  <c r="A115" i="63"/>
  <c r="A114" i="63"/>
  <c r="A113" i="63"/>
  <c r="A112" i="63"/>
  <c r="A111" i="63"/>
  <c r="A110" i="63"/>
  <c r="A109" i="63"/>
  <c r="A108" i="63"/>
  <c r="A107" i="63"/>
  <c r="A106" i="63"/>
  <c r="A105" i="63"/>
  <c r="A104" i="63"/>
  <c r="A103" i="63"/>
  <c r="A102" i="63"/>
  <c r="A101" i="63"/>
  <c r="A100" i="63"/>
  <c r="A99" i="63"/>
  <c r="A98" i="63"/>
  <c r="A97" i="63"/>
  <c r="A96" i="63"/>
  <c r="A95" i="63"/>
  <c r="A94" i="63"/>
  <c r="A93" i="63"/>
  <c r="A92" i="63"/>
  <c r="A91" i="63"/>
  <c r="A90" i="63"/>
  <c r="A89" i="63"/>
  <c r="A88" i="63"/>
  <c r="A87" i="63"/>
  <c r="A86" i="63"/>
  <c r="A85" i="63"/>
  <c r="A84" i="63"/>
  <c r="A83" i="63"/>
  <c r="A82" i="63"/>
  <c r="A81" i="63"/>
  <c r="A80" i="63"/>
  <c r="A79" i="63"/>
  <c r="A78" i="63"/>
  <c r="A77" i="63"/>
  <c r="A76" i="63"/>
  <c r="A75" i="63"/>
  <c r="A74" i="63"/>
  <c r="A73" i="63"/>
  <c r="A72" i="63"/>
  <c r="A71" i="63"/>
  <c r="A70" i="63"/>
  <c r="A69" i="63"/>
  <c r="A68" i="63"/>
  <c r="A67" i="63"/>
  <c r="A66" i="63"/>
  <c r="A65" i="63"/>
  <c r="A64" i="63"/>
  <c r="A63" i="63"/>
  <c r="A62" i="63"/>
  <c r="A61" i="63"/>
  <c r="A60" i="63"/>
  <c r="A59" i="63"/>
  <c r="A58" i="63"/>
  <c r="A57" i="63"/>
  <c r="A56" i="63"/>
  <c r="A55" i="63"/>
  <c r="A54" i="63"/>
  <c r="A53" i="63"/>
  <c r="A52" i="63"/>
  <c r="A51" i="63"/>
  <c r="A50" i="63"/>
  <c r="A49" i="63"/>
  <c r="A48" i="63"/>
  <c r="A47" i="63"/>
  <c r="A46" i="63"/>
  <c r="A45" i="63"/>
  <c r="A44" i="63"/>
  <c r="A43" i="63"/>
  <c r="A42" i="63"/>
  <c r="A41" i="63"/>
  <c r="A40" i="63"/>
  <c r="A39" i="63"/>
  <c r="A38" i="63"/>
  <c r="A37" i="63"/>
  <c r="A36" i="63"/>
  <c r="A35" i="63"/>
  <c r="A34" i="63"/>
  <c r="A33" i="63"/>
  <c r="A32" i="63"/>
  <c r="A31" i="63"/>
  <c r="A30" i="63"/>
  <c r="A29" i="63"/>
  <c r="A28" i="63"/>
  <c r="A27" i="63"/>
  <c r="A26" i="63"/>
  <c r="A25" i="63"/>
  <c r="A24" i="63"/>
  <c r="A23" i="63"/>
  <c r="A22" i="63"/>
  <c r="A21" i="63"/>
  <c r="A20" i="63"/>
  <c r="A19" i="63"/>
  <c r="A18" i="63"/>
  <c r="A17" i="63"/>
  <c r="A16" i="63"/>
  <c r="A15" i="63"/>
  <c r="A14" i="63"/>
  <c r="A13" i="63"/>
  <c r="A12" i="63"/>
  <c r="A11" i="63"/>
  <c r="A10" i="63"/>
  <c r="A9" i="63"/>
  <c r="A8" i="63"/>
  <c r="A7" i="63"/>
  <c r="D221" i="63" l="1"/>
  <c r="D220" i="63"/>
  <c r="D219" i="63"/>
  <c r="D218" i="63"/>
  <c r="D217" i="63"/>
  <c r="D216" i="63"/>
  <c r="D215" i="63"/>
  <c r="D214" i="63"/>
  <c r="D213" i="63"/>
  <c r="C377" i="64" s="1"/>
  <c r="D212" i="63"/>
  <c r="D211" i="63"/>
  <c r="D210" i="63"/>
  <c r="D209" i="63"/>
  <c r="D208" i="63"/>
  <c r="D207" i="63"/>
  <c r="D206" i="63"/>
  <c r="D205" i="63"/>
  <c r="D204" i="63"/>
  <c r="D203" i="63"/>
  <c r="D202" i="63"/>
  <c r="D201" i="63"/>
  <c r="D200" i="63"/>
  <c r="D199" i="63"/>
  <c r="D198" i="63"/>
  <c r="D197" i="63"/>
  <c r="D196" i="63"/>
  <c r="D195" i="63"/>
  <c r="D194" i="63"/>
  <c r="D193" i="63"/>
  <c r="D192" i="63"/>
  <c r="D191" i="63"/>
  <c r="D190" i="63"/>
  <c r="D189" i="63"/>
  <c r="D188" i="63"/>
  <c r="D187" i="63"/>
  <c r="D186" i="63"/>
  <c r="D185" i="63"/>
  <c r="D184" i="63"/>
  <c r="D183" i="63"/>
  <c r="D182" i="63"/>
  <c r="D181" i="63"/>
  <c r="J181" i="63" s="1"/>
  <c r="D180" i="63"/>
  <c r="D179" i="63"/>
  <c r="D178" i="63"/>
  <c r="D177" i="63"/>
  <c r="J177" i="63" s="1"/>
  <c r="D176" i="63"/>
  <c r="D175" i="63"/>
  <c r="D174" i="63"/>
  <c r="J174" i="63" s="1"/>
  <c r="D173" i="63"/>
  <c r="D172" i="63"/>
  <c r="D171" i="63"/>
  <c r="D170" i="63"/>
  <c r="J170" i="63" s="1"/>
  <c r="D169" i="63"/>
  <c r="J169" i="63" s="1"/>
  <c r="D168" i="63"/>
  <c r="D167" i="63"/>
  <c r="D166" i="63"/>
  <c r="D165" i="63"/>
  <c r="D164" i="63"/>
  <c r="D163" i="63"/>
  <c r="D162" i="63"/>
  <c r="J162" i="63" s="1"/>
  <c r="D161" i="63"/>
  <c r="D160" i="63"/>
  <c r="J160" i="63" s="1"/>
  <c r="D159" i="63"/>
  <c r="D158" i="63"/>
  <c r="D157" i="63"/>
  <c r="D156" i="63"/>
  <c r="D155" i="63"/>
  <c r="D154" i="63"/>
  <c r="D153" i="63"/>
  <c r="J153" i="63" s="1"/>
  <c r="D152" i="63"/>
  <c r="J152" i="63" s="1"/>
  <c r="D151" i="63"/>
  <c r="D150" i="63"/>
  <c r="D149" i="63"/>
  <c r="D148" i="63"/>
  <c r="D147" i="63"/>
  <c r="D146" i="63"/>
  <c r="D145" i="63"/>
  <c r="D144" i="63"/>
  <c r="D143" i="63"/>
  <c r="C365" i="64" s="1"/>
  <c r="D142" i="63"/>
  <c r="D141" i="63"/>
  <c r="J141" i="63" s="1"/>
  <c r="D140" i="63"/>
  <c r="D139" i="63"/>
  <c r="D138" i="63"/>
  <c r="D137" i="63"/>
  <c r="D136" i="63"/>
  <c r="D135" i="63"/>
  <c r="D134" i="63"/>
  <c r="D133" i="63"/>
  <c r="J133" i="63" s="1"/>
  <c r="D132" i="63"/>
  <c r="J132" i="63" s="1"/>
  <c r="D131" i="63"/>
  <c r="D130" i="63"/>
  <c r="J130" i="63" s="1"/>
  <c r="D129" i="63"/>
  <c r="D128" i="63"/>
  <c r="D127" i="63"/>
  <c r="D126" i="63"/>
  <c r="D125" i="63"/>
  <c r="D124" i="63"/>
  <c r="D123" i="63"/>
  <c r="D122" i="63"/>
  <c r="J122" i="63" s="1"/>
  <c r="D121" i="63"/>
  <c r="D120" i="63"/>
  <c r="D119" i="63"/>
  <c r="D118" i="63"/>
  <c r="D117" i="63"/>
  <c r="C366" i="64" s="1"/>
  <c r="D116" i="63"/>
  <c r="D115" i="63"/>
  <c r="D114" i="63"/>
  <c r="D113" i="63"/>
  <c r="D112" i="63"/>
  <c r="D111" i="63"/>
  <c r="J111" i="63" s="1"/>
  <c r="D110" i="63"/>
  <c r="D109" i="63"/>
  <c r="D108" i="63"/>
  <c r="J108" i="63" s="1"/>
  <c r="D107" i="63"/>
  <c r="D106" i="63"/>
  <c r="D105" i="63"/>
  <c r="D104" i="63"/>
  <c r="D103" i="63"/>
  <c r="J103" i="63" s="1"/>
  <c r="D102" i="63"/>
  <c r="D101" i="63"/>
  <c r="D100" i="63"/>
  <c r="D99" i="63"/>
  <c r="D98" i="63"/>
  <c r="J98" i="63" s="1"/>
  <c r="D97" i="63"/>
  <c r="D96" i="63"/>
  <c r="D95" i="63"/>
  <c r="D94" i="63"/>
  <c r="D93" i="63"/>
  <c r="D92" i="63"/>
  <c r="D91" i="63"/>
  <c r="D90" i="63"/>
  <c r="D89" i="63"/>
  <c r="D88" i="63"/>
  <c r="D87" i="63"/>
  <c r="D86" i="63"/>
  <c r="D85" i="63"/>
  <c r="D84" i="63"/>
  <c r="D83" i="63"/>
  <c r="D82" i="63"/>
  <c r="D81" i="63"/>
  <c r="D80" i="63"/>
  <c r="D79" i="63"/>
  <c r="D78" i="63"/>
  <c r="D77" i="63"/>
  <c r="D76" i="63"/>
  <c r="D75" i="63"/>
  <c r="D74" i="63"/>
  <c r="D73" i="63"/>
  <c r="D72" i="63"/>
  <c r="D71" i="63"/>
  <c r="D70" i="63"/>
  <c r="D69" i="63"/>
  <c r="D68" i="63"/>
  <c r="D67" i="63"/>
  <c r="D66" i="63"/>
  <c r="D65" i="63"/>
  <c r="D64" i="63"/>
  <c r="D63" i="63"/>
  <c r="D62" i="63"/>
  <c r="D61" i="63"/>
  <c r="D60" i="63"/>
  <c r="D59" i="63"/>
  <c r="D58" i="63"/>
  <c r="D57" i="63"/>
  <c r="D56" i="63"/>
  <c r="D55" i="63"/>
  <c r="D54" i="63"/>
  <c r="D53" i="63"/>
  <c r="D52" i="63"/>
  <c r="D51" i="63"/>
  <c r="D50" i="63"/>
  <c r="D49" i="63"/>
  <c r="D48" i="63"/>
  <c r="D47" i="63"/>
  <c r="D46" i="63"/>
  <c r="D45" i="63"/>
  <c r="D44" i="63"/>
  <c r="D43" i="63"/>
  <c r="D42" i="63"/>
  <c r="D41" i="63"/>
  <c r="D40" i="63"/>
  <c r="D39" i="63"/>
  <c r="D38" i="63"/>
  <c r="D37" i="63"/>
  <c r="D36" i="63"/>
  <c r="D35" i="63"/>
  <c r="D34" i="63"/>
  <c r="D33" i="63"/>
  <c r="D32" i="63"/>
  <c r="D31" i="63"/>
  <c r="D30" i="63"/>
  <c r="D29" i="63"/>
  <c r="D28" i="63"/>
  <c r="D27" i="63"/>
  <c r="D26" i="63"/>
  <c r="D25" i="63"/>
  <c r="D24" i="63"/>
  <c r="D23" i="63"/>
  <c r="D22" i="63"/>
  <c r="D21" i="63"/>
  <c r="D20" i="63"/>
  <c r="D19" i="63"/>
  <c r="D18" i="63"/>
  <c r="D17" i="63"/>
  <c r="D16" i="63"/>
  <c r="D15" i="63"/>
  <c r="D14" i="63"/>
  <c r="D13" i="63"/>
  <c r="D12" i="63"/>
  <c r="D11" i="63"/>
  <c r="D10" i="63"/>
  <c r="D9" i="63"/>
  <c r="D8" i="63"/>
  <c r="D7" i="63"/>
  <c r="J192" i="63" l="1"/>
  <c r="C379" i="64"/>
  <c r="J208" i="63"/>
  <c r="C378" i="64"/>
  <c r="J186" i="63"/>
  <c r="C380" i="64"/>
  <c r="J143" i="63"/>
  <c r="J114" i="63"/>
  <c r="C361" i="64"/>
  <c r="J140" i="63"/>
  <c r="C363" i="64"/>
  <c r="J117" i="63"/>
  <c r="J190" i="63"/>
  <c r="C353" i="64"/>
  <c r="J184" i="63"/>
  <c r="C348" i="64"/>
  <c r="J185" i="63"/>
  <c r="C354" i="64"/>
  <c r="J179" i="63"/>
  <c r="C336" i="64"/>
  <c r="J95" i="63"/>
  <c r="C320" i="64"/>
  <c r="J202" i="63"/>
  <c r="C306" i="64"/>
  <c r="J99" i="63"/>
  <c r="C321" i="64"/>
  <c r="J116" i="63"/>
  <c r="C322" i="64"/>
  <c r="J126" i="63"/>
  <c r="C273" i="64"/>
  <c r="J89" i="63"/>
  <c r="C275" i="64"/>
  <c r="J91" i="63"/>
  <c r="C274" i="64"/>
  <c r="J142" i="63"/>
  <c r="C254" i="64"/>
  <c r="J218" i="63"/>
  <c r="C244" i="64"/>
  <c r="J151" i="63"/>
  <c r="C206" i="64"/>
  <c r="J104" i="63"/>
  <c r="C204" i="64"/>
  <c r="J120" i="63"/>
  <c r="C203" i="64"/>
  <c r="J137" i="63"/>
  <c r="C207" i="64"/>
  <c r="J90" i="63"/>
  <c r="C202" i="64"/>
  <c r="J163" i="63"/>
  <c r="C208" i="64"/>
  <c r="J172" i="63"/>
  <c r="C205" i="64"/>
  <c r="J206" i="63"/>
  <c r="C186" i="64"/>
  <c r="J197" i="63"/>
  <c r="C185" i="64"/>
  <c r="J110" i="63"/>
  <c r="C178" i="64"/>
  <c r="J215" i="63"/>
  <c r="C176" i="64"/>
  <c r="J189" i="63"/>
  <c r="C177" i="64"/>
  <c r="J213" i="63"/>
  <c r="J148" i="63"/>
  <c r="C174" i="64"/>
  <c r="J129" i="63"/>
  <c r="C173" i="64"/>
  <c r="J221" i="63"/>
  <c r="C170" i="64"/>
  <c r="J216" i="63"/>
  <c r="C168" i="64"/>
  <c r="J219" i="63"/>
  <c r="C167" i="64"/>
  <c r="J214" i="63"/>
  <c r="C166" i="64"/>
  <c r="J211" i="63"/>
  <c r="C165" i="64"/>
  <c r="J207" i="63"/>
  <c r="C164" i="64"/>
  <c r="J209" i="63"/>
  <c r="C163" i="64"/>
  <c r="J205" i="63"/>
  <c r="C161" i="64"/>
  <c r="J136" i="63"/>
  <c r="C160" i="64"/>
  <c r="J146" i="63"/>
  <c r="C159" i="64"/>
  <c r="J212" i="63"/>
  <c r="C158" i="64"/>
  <c r="J217" i="63"/>
  <c r="C156" i="64"/>
  <c r="J203" i="63"/>
  <c r="C157" i="64"/>
  <c r="J198" i="63"/>
  <c r="C154" i="64"/>
  <c r="J201" i="63"/>
  <c r="C155" i="64"/>
  <c r="J193" i="63"/>
  <c r="C153" i="64"/>
  <c r="J195" i="63"/>
  <c r="C152" i="64"/>
  <c r="C66" i="64"/>
  <c r="J62" i="63"/>
  <c r="C104" i="64"/>
  <c r="J134" i="63"/>
  <c r="C13" i="64"/>
  <c r="J15" i="63"/>
  <c r="C12" i="64"/>
  <c r="J23" i="63"/>
  <c r="C24" i="64"/>
  <c r="J31" i="63"/>
  <c r="C30" i="64"/>
  <c r="J39" i="63"/>
  <c r="C73" i="64"/>
  <c r="J47" i="63"/>
  <c r="C42" i="64"/>
  <c r="J55" i="63"/>
  <c r="C75" i="64"/>
  <c r="J63" i="63"/>
  <c r="C53" i="64"/>
  <c r="J71" i="63"/>
  <c r="C77" i="64"/>
  <c r="J79" i="63"/>
  <c r="C82" i="64"/>
  <c r="J87" i="63"/>
  <c r="C123" i="64"/>
  <c r="J119" i="63"/>
  <c r="C97" i="64"/>
  <c r="J127" i="63"/>
  <c r="C129" i="64"/>
  <c r="J135" i="63"/>
  <c r="C146" i="64"/>
  <c r="J159" i="63"/>
  <c r="C145" i="64"/>
  <c r="J167" i="63"/>
  <c r="C130" i="64"/>
  <c r="J175" i="63"/>
  <c r="C135" i="64"/>
  <c r="J183" i="63"/>
  <c r="C140" i="64"/>
  <c r="J191" i="63"/>
  <c r="C143" i="64"/>
  <c r="J199" i="63"/>
  <c r="C22" i="64"/>
  <c r="J22" i="63"/>
  <c r="C67" i="64"/>
  <c r="J78" i="63"/>
  <c r="C94" i="64"/>
  <c r="J118" i="63"/>
  <c r="C122" i="64"/>
  <c r="J158" i="63"/>
  <c r="C15" i="64"/>
  <c r="J24" i="63"/>
  <c r="C18" i="64"/>
  <c r="J32" i="63"/>
  <c r="C35" i="64"/>
  <c r="J40" i="63"/>
  <c r="C43" i="64"/>
  <c r="J48" i="63"/>
  <c r="C54" i="64"/>
  <c r="J56" i="63"/>
  <c r="C62" i="64"/>
  <c r="J64" i="63"/>
  <c r="C57" i="64"/>
  <c r="J72" i="63"/>
  <c r="C65" i="64"/>
  <c r="J80" i="63"/>
  <c r="C85" i="64"/>
  <c r="J88" i="63"/>
  <c r="C148" i="64"/>
  <c r="J96" i="63"/>
  <c r="C92" i="64"/>
  <c r="J112" i="63"/>
  <c r="C98" i="64"/>
  <c r="J128" i="63"/>
  <c r="C118" i="64"/>
  <c r="J144" i="63"/>
  <c r="C127" i="64"/>
  <c r="J168" i="63"/>
  <c r="C133" i="64"/>
  <c r="J176" i="63"/>
  <c r="C144" i="64"/>
  <c r="J200" i="63"/>
  <c r="C27" i="64"/>
  <c r="J30" i="63"/>
  <c r="C63" i="64"/>
  <c r="J70" i="63"/>
  <c r="C33" i="64"/>
  <c r="J17" i="63"/>
  <c r="C11" i="64"/>
  <c r="J25" i="63"/>
  <c r="C76" i="64"/>
  <c r="J33" i="63"/>
  <c r="C34" i="64"/>
  <c r="J41" i="63"/>
  <c r="C49" i="64"/>
  <c r="J49" i="63"/>
  <c r="C45" i="64"/>
  <c r="J57" i="63"/>
  <c r="C51" i="64"/>
  <c r="J65" i="63"/>
  <c r="C70" i="64"/>
  <c r="J73" i="63"/>
  <c r="C80" i="64"/>
  <c r="J81" i="63"/>
  <c r="C91" i="64"/>
  <c r="J97" i="63"/>
  <c r="C108" i="64"/>
  <c r="J105" i="63"/>
  <c r="C107" i="64"/>
  <c r="J113" i="63"/>
  <c r="C93" i="64"/>
  <c r="J121" i="63"/>
  <c r="C131" i="64"/>
  <c r="J145" i="63"/>
  <c r="C116" i="64"/>
  <c r="J161" i="63"/>
  <c r="C32" i="64"/>
  <c r="J14" i="63"/>
  <c r="C71" i="64"/>
  <c r="J38" i="63"/>
  <c r="C95" i="64"/>
  <c r="J102" i="63"/>
  <c r="C121" i="64"/>
  <c r="J166" i="63"/>
  <c r="C16" i="64"/>
  <c r="J7" i="63"/>
  <c r="C9" i="64"/>
  <c r="J9" i="63"/>
  <c r="C8" i="64"/>
  <c r="J18" i="63"/>
  <c r="C72" i="64"/>
  <c r="J42" i="63"/>
  <c r="C44" i="64"/>
  <c r="J50" i="63"/>
  <c r="C55" i="64"/>
  <c r="J58" i="63"/>
  <c r="C68" i="64"/>
  <c r="J66" i="63"/>
  <c r="C59" i="64"/>
  <c r="J74" i="63"/>
  <c r="C83" i="64"/>
  <c r="J82" i="63"/>
  <c r="C89" i="64"/>
  <c r="J106" i="63"/>
  <c r="C117" i="64"/>
  <c r="J138" i="63"/>
  <c r="C115" i="64"/>
  <c r="J154" i="63"/>
  <c r="C132" i="64"/>
  <c r="J178" i="63"/>
  <c r="C139" i="64"/>
  <c r="J194" i="63"/>
  <c r="C151" i="64"/>
  <c r="J210" i="63"/>
  <c r="C96" i="64"/>
  <c r="J94" i="63"/>
  <c r="C124" i="64"/>
  <c r="J150" i="63"/>
  <c r="C137" i="64"/>
  <c r="J182" i="63"/>
  <c r="C6" i="64"/>
  <c r="J8" i="63"/>
  <c r="C69" i="64"/>
  <c r="J10" i="63"/>
  <c r="C79" i="64"/>
  <c r="J26" i="63"/>
  <c r="C20" i="64"/>
  <c r="J19" i="63"/>
  <c r="C21" i="64"/>
  <c r="J27" i="63"/>
  <c r="C23" i="64"/>
  <c r="J35" i="63"/>
  <c r="C38" i="64"/>
  <c r="J43" i="63"/>
  <c r="C74" i="64"/>
  <c r="J51" i="63"/>
  <c r="C47" i="64"/>
  <c r="J59" i="63"/>
  <c r="C52" i="64"/>
  <c r="J67" i="63"/>
  <c r="C78" i="64"/>
  <c r="J75" i="63"/>
  <c r="C81" i="64"/>
  <c r="J83" i="63"/>
  <c r="C100" i="64"/>
  <c r="J107" i="63"/>
  <c r="C102" i="64"/>
  <c r="J115" i="63"/>
  <c r="C110" i="64"/>
  <c r="J123" i="63"/>
  <c r="C101" i="64"/>
  <c r="J131" i="63"/>
  <c r="C103" i="64"/>
  <c r="J139" i="63"/>
  <c r="C106" i="64"/>
  <c r="J147" i="63"/>
  <c r="C119" i="64"/>
  <c r="J155" i="63"/>
  <c r="C128" i="64"/>
  <c r="J171" i="63"/>
  <c r="C138" i="64"/>
  <c r="J187" i="63"/>
  <c r="C48" i="64"/>
  <c r="J54" i="63"/>
  <c r="C10" i="64"/>
  <c r="J16" i="63"/>
  <c r="C26" i="64"/>
  <c r="J34" i="63"/>
  <c r="C7" i="64"/>
  <c r="J11" i="63"/>
  <c r="C29" i="64"/>
  <c r="J12" i="63"/>
  <c r="C14" i="64"/>
  <c r="J20" i="63"/>
  <c r="C25" i="64"/>
  <c r="J28" i="63"/>
  <c r="C28" i="64"/>
  <c r="J36" i="63"/>
  <c r="C36" i="64"/>
  <c r="J44" i="63"/>
  <c r="C56" i="64"/>
  <c r="J52" i="63"/>
  <c r="C61" i="64"/>
  <c r="J60" i="63"/>
  <c r="C50" i="64"/>
  <c r="J68" i="63"/>
  <c r="C64" i="64"/>
  <c r="J76" i="63"/>
  <c r="C84" i="64"/>
  <c r="J84" i="63"/>
  <c r="C86" i="64"/>
  <c r="J92" i="63"/>
  <c r="C112" i="64"/>
  <c r="J100" i="63"/>
  <c r="C109" i="64"/>
  <c r="J124" i="63"/>
  <c r="C113" i="64"/>
  <c r="J156" i="63"/>
  <c r="C126" i="64"/>
  <c r="J164" i="63"/>
  <c r="C147" i="64"/>
  <c r="J180" i="63"/>
  <c r="C136" i="64"/>
  <c r="J188" i="63"/>
  <c r="C141" i="64"/>
  <c r="J196" i="63"/>
  <c r="C142" i="64"/>
  <c r="J204" i="63"/>
  <c r="C149" i="64"/>
  <c r="J220" i="63"/>
  <c r="C39" i="64"/>
  <c r="J46" i="63"/>
  <c r="C88" i="64"/>
  <c r="J86" i="63"/>
  <c r="C40" i="64"/>
  <c r="J13" i="63"/>
  <c r="C19" i="64"/>
  <c r="J21" i="63"/>
  <c r="C17" i="64"/>
  <c r="J29" i="63"/>
  <c r="C31" i="64"/>
  <c r="J37" i="63"/>
  <c r="C37" i="64"/>
  <c r="J45" i="63"/>
  <c r="C41" i="64"/>
  <c r="J53" i="63"/>
  <c r="C46" i="64"/>
  <c r="J61" i="63"/>
  <c r="C58" i="64"/>
  <c r="J69" i="63"/>
  <c r="C60" i="64"/>
  <c r="J77" i="63"/>
  <c r="C87" i="64"/>
  <c r="J85" i="63"/>
  <c r="C90" i="64"/>
  <c r="J93" i="63"/>
  <c r="C99" i="64"/>
  <c r="J101" i="63"/>
  <c r="C125" i="64"/>
  <c r="J109" i="63"/>
  <c r="C105" i="64"/>
  <c r="J125" i="63"/>
  <c r="C114" i="64"/>
  <c r="J149" i="63"/>
  <c r="C111" i="64"/>
  <c r="J157" i="63"/>
  <c r="C120" i="64"/>
  <c r="J165" i="63"/>
  <c r="C134" i="64"/>
  <c r="J173" i="63"/>
  <c r="A397" i="50"/>
  <c r="A396" i="50"/>
  <c r="A395" i="50"/>
  <c r="A394" i="50"/>
  <c r="A393" i="50"/>
  <c r="A392" i="50"/>
  <c r="A391" i="50"/>
  <c r="A390" i="50"/>
  <c r="A389" i="50"/>
  <c r="A388" i="50"/>
  <c r="A387" i="50"/>
  <c r="A386" i="50"/>
  <c r="A385" i="50"/>
  <c r="A384" i="50"/>
  <c r="A383" i="50"/>
  <c r="A382" i="50"/>
  <c r="A381" i="50"/>
  <c r="A380" i="50"/>
  <c r="A379" i="50"/>
  <c r="A378" i="50"/>
  <c r="A377" i="50"/>
  <c r="A376" i="50"/>
  <c r="A375" i="50"/>
  <c r="A374" i="50"/>
  <c r="A373" i="50"/>
  <c r="A372" i="50"/>
  <c r="A371" i="50"/>
  <c r="A370" i="50"/>
  <c r="A369" i="50"/>
  <c r="A368" i="50"/>
  <c r="A367" i="50"/>
  <c r="A366" i="50"/>
  <c r="A365" i="50"/>
  <c r="A364" i="50"/>
  <c r="A363" i="50"/>
  <c r="A362" i="50"/>
  <c r="A361" i="50"/>
  <c r="A360" i="50"/>
  <c r="A359" i="50"/>
  <c r="A358" i="50"/>
  <c r="A357" i="50"/>
  <c r="A356" i="50"/>
  <c r="A355" i="50"/>
  <c r="A354" i="50"/>
  <c r="A353" i="50"/>
  <c r="A352" i="50"/>
  <c r="A351" i="50"/>
  <c r="A350" i="50"/>
  <c r="A349" i="50"/>
  <c r="A348" i="50"/>
  <c r="A347" i="50"/>
  <c r="A346" i="50"/>
  <c r="A345" i="50"/>
  <c r="A344" i="50"/>
  <c r="A343" i="50"/>
  <c r="A342" i="50"/>
  <c r="A341" i="50"/>
  <c r="A340" i="50"/>
  <c r="A339" i="50"/>
  <c r="A338" i="50"/>
  <c r="A337" i="50"/>
  <c r="A336" i="50"/>
  <c r="A335" i="50"/>
  <c r="A334" i="50"/>
  <c r="A333" i="50"/>
  <c r="A332" i="50"/>
  <c r="A331" i="50"/>
  <c r="A330" i="50"/>
  <c r="A329" i="50"/>
  <c r="A328" i="50"/>
  <c r="A327" i="50"/>
  <c r="A326" i="50"/>
  <c r="A325" i="50"/>
  <c r="A324" i="50"/>
  <c r="A323" i="50"/>
  <c r="A322" i="50"/>
  <c r="A321" i="50"/>
  <c r="A320" i="50"/>
  <c r="A319" i="50"/>
  <c r="A318" i="50"/>
  <c r="A317" i="50"/>
  <c r="A316" i="50"/>
  <c r="A315" i="50"/>
  <c r="A314" i="50"/>
  <c r="A313" i="50"/>
  <c r="A312" i="50"/>
  <c r="A311" i="50"/>
  <c r="A310" i="50"/>
  <c r="A309" i="50"/>
  <c r="A308" i="50"/>
  <c r="A307" i="50"/>
  <c r="A306" i="50"/>
  <c r="A305" i="50"/>
  <c r="A304" i="50"/>
  <c r="A303" i="50"/>
  <c r="A302" i="50"/>
  <c r="A301" i="50"/>
  <c r="A300" i="50"/>
  <c r="A299" i="50"/>
  <c r="A298" i="50"/>
  <c r="A297" i="50"/>
  <c r="A296" i="50"/>
  <c r="A295" i="50"/>
  <c r="A294" i="50"/>
  <c r="A293" i="50"/>
  <c r="A292" i="50"/>
  <c r="A291" i="50"/>
  <c r="A290" i="50"/>
  <c r="A289" i="50"/>
  <c r="A288" i="50"/>
  <c r="A287" i="50"/>
  <c r="A286" i="50"/>
  <c r="A285" i="50"/>
  <c r="A284" i="50"/>
  <c r="A283" i="50"/>
  <c r="A282" i="50"/>
  <c r="A281" i="50"/>
  <c r="A280" i="50"/>
  <c r="A279" i="50"/>
  <c r="A278" i="50"/>
  <c r="A277" i="50"/>
  <c r="A276" i="50"/>
  <c r="A275" i="50"/>
  <c r="A274" i="50"/>
  <c r="A273" i="50"/>
  <c r="A272" i="50"/>
  <c r="A271" i="50"/>
  <c r="A270" i="50"/>
  <c r="A269" i="50"/>
  <c r="A268" i="50"/>
  <c r="A267" i="50"/>
  <c r="A266" i="50"/>
  <c r="A265" i="50"/>
  <c r="A264" i="50"/>
  <c r="A263" i="50"/>
  <c r="A262" i="50"/>
  <c r="A261" i="50"/>
  <c r="A260" i="50"/>
  <c r="A259" i="50"/>
  <c r="A258" i="50"/>
  <c r="A257" i="50"/>
  <c r="A256" i="50"/>
  <c r="A255" i="50"/>
  <c r="A254" i="50"/>
  <c r="A253" i="50"/>
  <c r="A252" i="50"/>
  <c r="A251" i="50"/>
  <c r="A250" i="50"/>
  <c r="A249" i="50"/>
  <c r="A248" i="50"/>
  <c r="A247" i="50"/>
  <c r="A246" i="50"/>
  <c r="A245" i="50"/>
  <c r="A244" i="50"/>
  <c r="A243" i="50"/>
  <c r="A242" i="50"/>
  <c r="A241" i="50"/>
  <c r="A240" i="50"/>
  <c r="A239" i="50"/>
  <c r="A238" i="50"/>
  <c r="A237" i="50"/>
  <c r="A236" i="50"/>
  <c r="A235" i="50"/>
  <c r="A234" i="50"/>
  <c r="A233" i="50"/>
  <c r="A232" i="50"/>
  <c r="A231" i="50"/>
  <c r="A230" i="50"/>
  <c r="A229" i="50"/>
  <c r="A228" i="50"/>
  <c r="A227" i="50"/>
  <c r="A226" i="50"/>
  <c r="A225" i="50"/>
  <c r="A224" i="50"/>
  <c r="A223" i="50"/>
  <c r="A222" i="50"/>
  <c r="A221" i="50"/>
  <c r="A220" i="50"/>
  <c r="A219" i="50"/>
  <c r="A218" i="50"/>
  <c r="A217" i="50"/>
  <c r="A216" i="50"/>
  <c r="A215" i="50"/>
  <c r="A214" i="50"/>
  <c r="A213" i="50"/>
  <c r="A212" i="50"/>
  <c r="A211" i="50"/>
  <c r="A210" i="50"/>
  <c r="A209" i="50"/>
  <c r="A208" i="50"/>
  <c r="A207" i="50"/>
  <c r="A206" i="50"/>
  <c r="A205" i="50"/>
  <c r="A204" i="50"/>
  <c r="A203" i="50"/>
  <c r="A202" i="50"/>
  <c r="A201" i="50"/>
  <c r="A200" i="50"/>
  <c r="A199" i="50"/>
  <c r="A198" i="50"/>
  <c r="A197" i="50"/>
  <c r="A196" i="50"/>
  <c r="A195" i="50"/>
  <c r="A194" i="50"/>
  <c r="A193" i="50"/>
  <c r="A192" i="50"/>
  <c r="A191" i="50"/>
  <c r="A190" i="50"/>
  <c r="A189" i="50"/>
  <c r="A188" i="50"/>
  <c r="A187" i="50"/>
  <c r="A186" i="50"/>
  <c r="A185" i="50"/>
  <c r="A184" i="50"/>
  <c r="A183" i="50"/>
  <c r="A182" i="50"/>
  <c r="A181" i="50"/>
  <c r="A180" i="50"/>
  <c r="A179" i="50"/>
  <c r="A178" i="50"/>
  <c r="A177" i="50"/>
  <c r="A176" i="50"/>
  <c r="A175" i="50"/>
  <c r="A174" i="50"/>
  <c r="A173" i="50"/>
  <c r="A172" i="50"/>
  <c r="A171" i="50"/>
  <c r="A170" i="50"/>
  <c r="A169" i="50"/>
  <c r="A168" i="50"/>
  <c r="A167" i="50"/>
  <c r="A166" i="50"/>
  <c r="A165" i="50"/>
  <c r="A164" i="50"/>
  <c r="A163" i="50"/>
  <c r="A162" i="50"/>
  <c r="A161" i="50"/>
  <c r="A160" i="50"/>
  <c r="A159" i="50"/>
  <c r="A158" i="50"/>
  <c r="A157" i="50"/>
  <c r="A156" i="50"/>
  <c r="A155" i="50"/>
  <c r="A154" i="50"/>
  <c r="A153" i="50"/>
  <c r="A152" i="50"/>
  <c r="A151" i="50"/>
  <c r="A150" i="50"/>
  <c r="A149" i="50"/>
  <c r="A148" i="50"/>
  <c r="A147" i="50"/>
  <c r="A146" i="50"/>
  <c r="A145" i="50"/>
  <c r="A144" i="50"/>
  <c r="A143" i="50"/>
  <c r="A142" i="50"/>
  <c r="A141" i="50"/>
  <c r="A140" i="50"/>
  <c r="A139" i="50"/>
  <c r="A138" i="50"/>
  <c r="A137" i="50"/>
  <c r="A136" i="50"/>
  <c r="A135" i="50"/>
  <c r="A134" i="50"/>
  <c r="A133" i="50"/>
  <c r="A132" i="50"/>
  <c r="A131" i="50"/>
  <c r="A130" i="50"/>
  <c r="A129" i="50"/>
  <c r="A128" i="50"/>
  <c r="A127" i="50"/>
  <c r="A126" i="50"/>
  <c r="A125" i="50"/>
  <c r="A124" i="50"/>
  <c r="A123" i="50"/>
  <c r="A122" i="50"/>
  <c r="A121" i="50"/>
  <c r="A120" i="50"/>
  <c r="A119" i="50"/>
  <c r="A118" i="50"/>
  <c r="A117" i="50"/>
  <c r="A116" i="50"/>
  <c r="A115" i="50"/>
  <c r="A114" i="50"/>
  <c r="A113" i="50"/>
  <c r="A112" i="50"/>
  <c r="A111" i="50"/>
  <c r="A110" i="50"/>
  <c r="A109" i="50"/>
  <c r="A108" i="50"/>
  <c r="A107" i="50"/>
  <c r="A106" i="50"/>
  <c r="A105" i="50"/>
  <c r="A104" i="50"/>
  <c r="A103" i="50"/>
  <c r="A102" i="50"/>
  <c r="A101" i="50"/>
  <c r="A100" i="50"/>
  <c r="A99" i="50"/>
  <c r="A98" i="50"/>
  <c r="A97" i="50"/>
  <c r="A96" i="50"/>
  <c r="A95" i="50"/>
  <c r="A94" i="50"/>
  <c r="A93" i="50"/>
  <c r="A92" i="50"/>
  <c r="A91" i="50"/>
  <c r="A90" i="50"/>
  <c r="A89" i="50"/>
  <c r="A88" i="50"/>
  <c r="A87" i="50"/>
  <c r="A86" i="50"/>
  <c r="A85" i="50"/>
  <c r="A84" i="50"/>
  <c r="A83" i="50"/>
  <c r="A82" i="50"/>
  <c r="A81" i="50"/>
  <c r="A80" i="50"/>
  <c r="A79" i="50"/>
  <c r="A78" i="50"/>
  <c r="A77" i="50"/>
  <c r="A76" i="50"/>
  <c r="A75" i="50"/>
  <c r="A74" i="50"/>
  <c r="A73" i="50"/>
  <c r="A72" i="50"/>
  <c r="A71" i="50"/>
  <c r="A70" i="50"/>
  <c r="A69" i="50"/>
  <c r="A68" i="50"/>
  <c r="A67" i="50"/>
  <c r="A66" i="50"/>
  <c r="A65" i="50"/>
  <c r="A64" i="50"/>
  <c r="A63" i="50"/>
  <c r="A62" i="50"/>
  <c r="A61" i="50"/>
  <c r="A60" i="50"/>
  <c r="A59" i="50"/>
  <c r="A58" i="50"/>
  <c r="A57" i="50"/>
  <c r="A56" i="50"/>
  <c r="A55" i="50"/>
  <c r="A54" i="50"/>
  <c r="A53" i="50"/>
  <c r="A52" i="50"/>
  <c r="A51" i="50"/>
  <c r="A50" i="50"/>
  <c r="A49" i="50"/>
  <c r="A48" i="50"/>
  <c r="A47" i="50"/>
  <c r="A46" i="50"/>
  <c r="A45" i="50"/>
  <c r="A44" i="50"/>
  <c r="A43" i="50"/>
  <c r="A42" i="50"/>
  <c r="A41" i="50"/>
  <c r="A40" i="50"/>
  <c r="A39" i="50"/>
  <c r="A38" i="50"/>
  <c r="A37" i="50"/>
  <c r="A36" i="50"/>
  <c r="A35" i="50"/>
  <c r="A34" i="50"/>
  <c r="A33" i="50"/>
  <c r="A32" i="50"/>
  <c r="A31" i="50"/>
  <c r="A30" i="50"/>
  <c r="A29" i="50"/>
  <c r="A28" i="50"/>
  <c r="A27" i="50"/>
  <c r="A26" i="50"/>
  <c r="A25" i="50"/>
  <c r="A24" i="50"/>
  <c r="A23" i="50"/>
  <c r="A22" i="50"/>
  <c r="A21" i="50"/>
  <c r="A20" i="50"/>
  <c r="A19" i="50"/>
  <c r="A18" i="50"/>
  <c r="A17" i="50"/>
  <c r="A16" i="50"/>
  <c r="A15" i="50"/>
  <c r="A14" i="50"/>
  <c r="A13" i="50"/>
  <c r="A12" i="50"/>
  <c r="A11" i="50"/>
  <c r="A10" i="50"/>
  <c r="A9" i="50"/>
  <c r="A8" i="50"/>
  <c r="A7" i="50"/>
  <c r="H396" i="50"/>
  <c r="H395" i="50"/>
  <c r="H394" i="50"/>
  <c r="H393" i="50"/>
  <c r="H392" i="50"/>
  <c r="H391" i="50"/>
  <c r="H390" i="50"/>
  <c r="H389" i="50"/>
  <c r="H388" i="50"/>
  <c r="H387" i="50"/>
  <c r="H386" i="50"/>
  <c r="H385" i="50"/>
  <c r="H384" i="50"/>
  <c r="H383" i="50"/>
  <c r="H382" i="50"/>
  <c r="H381" i="50"/>
  <c r="H380" i="50"/>
  <c r="H379" i="50"/>
  <c r="H378" i="50"/>
  <c r="H377" i="50"/>
  <c r="H376" i="50"/>
  <c r="H375" i="50"/>
  <c r="H374" i="50"/>
  <c r="H373" i="50"/>
  <c r="H372" i="50"/>
  <c r="H371" i="50"/>
  <c r="H370" i="50"/>
  <c r="H369" i="50"/>
  <c r="H368" i="50"/>
  <c r="H367" i="50"/>
  <c r="H366" i="50"/>
  <c r="H365" i="50"/>
  <c r="H364" i="50"/>
  <c r="H363" i="50"/>
  <c r="H362" i="50"/>
  <c r="H361" i="50"/>
  <c r="H360" i="50"/>
  <c r="H359" i="50"/>
  <c r="H358" i="50"/>
  <c r="H357" i="50"/>
  <c r="H356" i="50"/>
  <c r="H355" i="50"/>
  <c r="H354" i="50"/>
  <c r="H353" i="50"/>
  <c r="H352" i="50"/>
  <c r="H351" i="50"/>
  <c r="H350" i="50"/>
  <c r="H349" i="50"/>
  <c r="H348" i="50"/>
  <c r="H347" i="50"/>
  <c r="H346" i="50"/>
  <c r="H345" i="50"/>
  <c r="H344" i="50"/>
  <c r="H343" i="50"/>
  <c r="H342" i="50"/>
  <c r="H341" i="50"/>
  <c r="H340" i="50"/>
  <c r="H339" i="50"/>
  <c r="H338" i="50"/>
  <c r="H337" i="50"/>
  <c r="H336" i="50"/>
  <c r="H335" i="50"/>
  <c r="H334" i="50"/>
  <c r="H333" i="50"/>
  <c r="H332" i="50"/>
  <c r="H331" i="50"/>
  <c r="H330" i="50"/>
  <c r="H329" i="50"/>
  <c r="H328" i="50"/>
  <c r="H327" i="50"/>
  <c r="H326" i="50"/>
  <c r="H325" i="50"/>
  <c r="H324" i="50"/>
  <c r="H323" i="50"/>
  <c r="H322" i="50"/>
  <c r="H321" i="50"/>
  <c r="H320" i="50"/>
  <c r="H319" i="50"/>
  <c r="H318" i="50"/>
  <c r="H317" i="50"/>
  <c r="H316" i="50"/>
  <c r="H315" i="50"/>
  <c r="H314" i="50"/>
  <c r="H313" i="50"/>
  <c r="H312" i="50"/>
  <c r="H311" i="50"/>
  <c r="H310" i="50"/>
  <c r="H309" i="50"/>
  <c r="H308" i="50"/>
  <c r="H307" i="50"/>
  <c r="H306" i="50"/>
  <c r="H305" i="50"/>
  <c r="H304" i="50"/>
  <c r="H303" i="50"/>
  <c r="H302" i="50"/>
  <c r="H301" i="50"/>
  <c r="H300" i="50"/>
  <c r="H299" i="50"/>
  <c r="H298" i="50"/>
  <c r="H297" i="50"/>
  <c r="H296" i="50"/>
  <c r="H295" i="50"/>
  <c r="H294" i="50"/>
  <c r="H293" i="50"/>
  <c r="H292" i="50"/>
  <c r="H291" i="50"/>
  <c r="H290" i="50"/>
  <c r="H289" i="50"/>
  <c r="H288" i="50"/>
  <c r="H287" i="50"/>
  <c r="H286" i="50"/>
  <c r="H285" i="50"/>
  <c r="H284" i="50"/>
  <c r="H283" i="50"/>
  <c r="H282" i="50"/>
  <c r="H281" i="50"/>
  <c r="H280" i="50"/>
  <c r="H279" i="50"/>
  <c r="H278" i="50"/>
  <c r="H277" i="50"/>
  <c r="H276" i="50"/>
  <c r="H275" i="50"/>
  <c r="H274" i="50"/>
  <c r="H273" i="50"/>
  <c r="H272" i="50"/>
  <c r="H271" i="50"/>
  <c r="H270" i="50"/>
  <c r="H269" i="50"/>
  <c r="H268" i="50"/>
  <c r="H267" i="50"/>
  <c r="H266" i="50"/>
  <c r="H265" i="50"/>
  <c r="H264" i="50"/>
  <c r="H263" i="50"/>
  <c r="H262" i="50"/>
  <c r="H261" i="50"/>
  <c r="H260" i="50"/>
  <c r="H259" i="50"/>
  <c r="H258" i="50"/>
  <c r="H257" i="50"/>
  <c r="H256" i="50"/>
  <c r="H255" i="50"/>
  <c r="H254" i="50"/>
  <c r="H253" i="50"/>
  <c r="H252" i="50"/>
  <c r="H251" i="50"/>
  <c r="H250" i="50"/>
  <c r="H249" i="50"/>
  <c r="H248" i="50"/>
  <c r="H247" i="50"/>
  <c r="H246" i="50"/>
  <c r="H245" i="50"/>
  <c r="H244" i="50"/>
  <c r="H243" i="50"/>
  <c r="H242" i="50"/>
  <c r="H241" i="50"/>
  <c r="H240" i="50"/>
  <c r="H239" i="50"/>
  <c r="H238" i="50"/>
  <c r="H237" i="50"/>
  <c r="H236" i="50"/>
  <c r="H235" i="50"/>
  <c r="H234" i="50"/>
  <c r="H233" i="50"/>
  <c r="H232" i="50"/>
  <c r="H231" i="50"/>
  <c r="H230" i="50"/>
  <c r="H229" i="50"/>
  <c r="H228" i="50"/>
  <c r="H227" i="50"/>
  <c r="H226" i="50"/>
  <c r="H225" i="50"/>
  <c r="H224" i="50"/>
  <c r="H223" i="50"/>
  <c r="H222" i="50"/>
  <c r="H221" i="50"/>
  <c r="H220" i="50"/>
  <c r="H219" i="50"/>
  <c r="H218" i="50"/>
  <c r="H217" i="50"/>
  <c r="H216" i="50"/>
  <c r="H215" i="50"/>
  <c r="H214" i="50"/>
  <c r="H213" i="50"/>
  <c r="H212" i="50"/>
  <c r="H211" i="50"/>
  <c r="H210" i="50"/>
  <c r="H209" i="50"/>
  <c r="H208" i="50"/>
  <c r="H207" i="50"/>
  <c r="H206" i="50"/>
  <c r="H205" i="50"/>
  <c r="H204" i="50"/>
  <c r="H203" i="50"/>
  <c r="H202" i="50"/>
  <c r="H201" i="50"/>
  <c r="H200" i="50"/>
  <c r="H199" i="50"/>
  <c r="H198" i="50"/>
  <c r="H197" i="50"/>
  <c r="H196" i="50"/>
  <c r="H195" i="50"/>
  <c r="H194" i="50"/>
  <c r="H193" i="50"/>
  <c r="H192" i="50"/>
  <c r="H191" i="50"/>
  <c r="H190" i="50"/>
  <c r="H189" i="50"/>
  <c r="H188" i="50"/>
  <c r="H187" i="50"/>
  <c r="H186" i="50"/>
  <c r="H185" i="50"/>
  <c r="H184" i="50"/>
  <c r="H183" i="50"/>
  <c r="H182" i="50"/>
  <c r="H181" i="50"/>
  <c r="H180" i="50"/>
  <c r="H179" i="50"/>
  <c r="H178" i="50"/>
  <c r="H177" i="50"/>
  <c r="H176" i="50"/>
  <c r="H175" i="50"/>
  <c r="H174" i="50"/>
  <c r="H173" i="50"/>
  <c r="H172" i="50"/>
  <c r="H171" i="50"/>
  <c r="H170" i="50"/>
  <c r="H169" i="50"/>
  <c r="H168" i="50"/>
  <c r="H167" i="50"/>
  <c r="H166" i="50"/>
  <c r="H165" i="50"/>
  <c r="H164" i="50"/>
  <c r="H163" i="50"/>
  <c r="H162" i="50"/>
  <c r="H161" i="50"/>
  <c r="H160" i="50"/>
  <c r="H159" i="50"/>
  <c r="H158" i="50"/>
  <c r="H157" i="50"/>
  <c r="H156" i="50"/>
  <c r="H155" i="50"/>
  <c r="H154" i="50"/>
  <c r="H153" i="50"/>
  <c r="H152" i="50"/>
  <c r="H151" i="50"/>
  <c r="H150" i="50"/>
  <c r="H149" i="50"/>
  <c r="H148" i="50"/>
  <c r="H147" i="50"/>
  <c r="H146" i="50"/>
  <c r="H145" i="50"/>
  <c r="H144" i="50"/>
  <c r="H143" i="50"/>
  <c r="H142" i="50"/>
  <c r="H141" i="50"/>
  <c r="H140" i="50"/>
  <c r="H139" i="50"/>
  <c r="H138" i="50"/>
  <c r="H137" i="50"/>
  <c r="H136" i="50"/>
  <c r="H135" i="50"/>
  <c r="H134" i="50"/>
  <c r="H133" i="50"/>
  <c r="H132" i="50"/>
  <c r="H131" i="50"/>
  <c r="H130" i="50"/>
  <c r="H129"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H94" i="50"/>
  <c r="H93" i="50"/>
  <c r="H92" i="50"/>
  <c r="H91" i="50"/>
  <c r="H90" i="50"/>
  <c r="H89" i="50"/>
  <c r="H88" i="50"/>
  <c r="H87" i="50"/>
  <c r="H86" i="50"/>
  <c r="H85" i="50"/>
  <c r="H84" i="50"/>
  <c r="H83" i="50"/>
  <c r="H82" i="50"/>
  <c r="H81" i="50"/>
  <c r="H80" i="50"/>
  <c r="H79" i="50"/>
  <c r="H78" i="50"/>
  <c r="H77" i="50"/>
  <c r="H76" i="50"/>
  <c r="H75" i="50"/>
  <c r="H74" i="50"/>
  <c r="H73" i="50"/>
  <c r="H72" i="50"/>
  <c r="H71" i="50"/>
  <c r="H70" i="50"/>
  <c r="H69" i="50"/>
  <c r="H68" i="50"/>
  <c r="H67" i="50"/>
  <c r="H66" i="50"/>
  <c r="H65" i="50"/>
  <c r="H64" i="50"/>
  <c r="H63" i="50"/>
  <c r="H62" i="50"/>
  <c r="H61" i="50"/>
  <c r="H60" i="50"/>
  <c r="H59" i="50"/>
  <c r="H58" i="50"/>
  <c r="H57" i="50"/>
  <c r="H56" i="50"/>
  <c r="H55" i="50"/>
  <c r="H54" i="50"/>
  <c r="H53" i="50"/>
  <c r="H52" i="50"/>
  <c r="H51" i="50"/>
  <c r="H50" i="50"/>
  <c r="H49" i="50"/>
  <c r="H48" i="50"/>
  <c r="H47" i="50"/>
  <c r="H46" i="50"/>
  <c r="H45" i="50"/>
  <c r="H44" i="50"/>
  <c r="H43" i="50"/>
  <c r="H42" i="50"/>
  <c r="H41" i="50"/>
  <c r="H40" i="50"/>
  <c r="H39" i="50"/>
  <c r="H38" i="50"/>
  <c r="H37" i="50"/>
  <c r="H36" i="50"/>
  <c r="H35" i="50"/>
  <c r="H34" i="50"/>
  <c r="H33" i="50"/>
  <c r="H32" i="50"/>
  <c r="H31" i="50"/>
  <c r="H30" i="50"/>
  <c r="H29" i="50"/>
  <c r="H28" i="50"/>
  <c r="H27" i="50"/>
  <c r="H26" i="50"/>
  <c r="H25" i="50"/>
  <c r="H24" i="50"/>
  <c r="H23" i="50"/>
  <c r="H22" i="50"/>
  <c r="H21" i="50"/>
  <c r="H20" i="50"/>
  <c r="H19" i="50"/>
  <c r="H18" i="50"/>
  <c r="H17" i="50"/>
  <c r="H16" i="50"/>
  <c r="H15" i="50"/>
  <c r="H14" i="50"/>
  <c r="H13" i="50"/>
  <c r="H12" i="50"/>
  <c r="H11" i="50"/>
  <c r="H10" i="50"/>
  <c r="H9" i="50"/>
  <c r="H8" i="50"/>
  <c r="H7" i="50"/>
  <c r="E7" i="50"/>
  <c r="F7" i="50" s="1"/>
  <c r="D7" i="50"/>
  <c r="B7" i="50"/>
  <c r="C7" i="50"/>
  <c r="A395" i="61"/>
  <c r="A394" i="61"/>
  <c r="A393" i="61"/>
  <c r="A392" i="61"/>
  <c r="A391" i="61"/>
  <c r="A390" i="61"/>
  <c r="A389" i="61"/>
  <c r="A388" i="61"/>
  <c r="A387" i="61"/>
  <c r="A386" i="61"/>
  <c r="A385" i="61"/>
  <c r="A384" i="61"/>
  <c r="A383" i="61"/>
  <c r="A382" i="61"/>
  <c r="A381" i="61"/>
  <c r="A380" i="61"/>
  <c r="A379" i="61"/>
  <c r="A378" i="61"/>
  <c r="A377" i="61"/>
  <c r="A376" i="61"/>
  <c r="A375" i="61"/>
  <c r="A374" i="61"/>
  <c r="A373" i="61"/>
  <c r="A372" i="61"/>
  <c r="A371" i="61"/>
  <c r="A370" i="61"/>
  <c r="A369" i="61"/>
  <c r="A368" i="61"/>
  <c r="A367" i="61"/>
  <c r="A366" i="61"/>
  <c r="A365" i="61"/>
  <c r="A364" i="61"/>
  <c r="A363" i="61"/>
  <c r="A362" i="61"/>
  <c r="A361" i="61"/>
  <c r="A360" i="61"/>
  <c r="A359" i="61"/>
  <c r="A358" i="61"/>
  <c r="A357" i="61"/>
  <c r="A356" i="61"/>
  <c r="A355" i="61"/>
  <c r="A354" i="61"/>
  <c r="A353" i="61"/>
  <c r="A352" i="61"/>
  <c r="A351" i="61"/>
  <c r="A350" i="61"/>
  <c r="A349" i="61"/>
  <c r="A348" i="61"/>
  <c r="A347" i="61"/>
  <c r="A346" i="61"/>
  <c r="A345" i="61"/>
  <c r="A344" i="61"/>
  <c r="A343" i="61"/>
  <c r="A342" i="61"/>
  <c r="A341" i="61"/>
  <c r="A340" i="61"/>
  <c r="A339" i="61"/>
  <c r="A338" i="61"/>
  <c r="A337" i="61"/>
  <c r="A336" i="61"/>
  <c r="A335" i="61"/>
  <c r="A334" i="61"/>
  <c r="A333" i="61"/>
  <c r="A332" i="61"/>
  <c r="A331" i="61"/>
  <c r="A330" i="61"/>
  <c r="A329" i="61"/>
  <c r="A328" i="61"/>
  <c r="A327" i="61"/>
  <c r="A326" i="61"/>
  <c r="A325" i="61"/>
  <c r="A324" i="61"/>
  <c r="A323" i="61"/>
  <c r="A322" i="61"/>
  <c r="A321" i="61"/>
  <c r="A320" i="61"/>
  <c r="A319" i="61"/>
  <c r="A318" i="61"/>
  <c r="A317" i="61"/>
  <c r="A316" i="61"/>
  <c r="A315" i="61"/>
  <c r="A314" i="61"/>
  <c r="A313" i="61"/>
  <c r="A312" i="61"/>
  <c r="A311" i="61"/>
  <c r="A310" i="61"/>
  <c r="A309" i="61"/>
  <c r="A308" i="61"/>
  <c r="A307" i="61"/>
  <c r="A306" i="61"/>
  <c r="A305" i="61"/>
  <c r="A304" i="61"/>
  <c r="A303" i="61"/>
  <c r="A302" i="61"/>
  <c r="A301" i="61"/>
  <c r="A300" i="61"/>
  <c r="A299" i="61"/>
  <c r="A298" i="61"/>
  <c r="A297" i="61"/>
  <c r="A296" i="61"/>
  <c r="A295" i="61"/>
  <c r="A294" i="61"/>
  <c r="A293" i="61"/>
  <c r="A292" i="61"/>
  <c r="A291" i="61"/>
  <c r="A290" i="61"/>
  <c r="A289" i="61"/>
  <c r="A288" i="61"/>
  <c r="A287" i="61"/>
  <c r="A286" i="61"/>
  <c r="A285" i="61"/>
  <c r="A284" i="61"/>
  <c r="A283" i="61"/>
  <c r="A282" i="61"/>
  <c r="A281" i="61"/>
  <c r="A280" i="61"/>
  <c r="A279" i="61"/>
  <c r="A278" i="61"/>
  <c r="A277" i="61"/>
  <c r="A276" i="61"/>
  <c r="A275" i="61"/>
  <c r="A274" i="61"/>
  <c r="A273" i="61"/>
  <c r="A272" i="61"/>
  <c r="A271" i="61"/>
  <c r="A270" i="61"/>
  <c r="A269" i="61"/>
  <c r="A268" i="61"/>
  <c r="A267" i="61"/>
  <c r="A266" i="61"/>
  <c r="A265" i="61"/>
  <c r="A264" i="61"/>
  <c r="A263" i="61"/>
  <c r="A262" i="61"/>
  <c r="A261" i="61"/>
  <c r="A260" i="61"/>
  <c r="A259" i="61"/>
  <c r="A258" i="61"/>
  <c r="A257" i="61"/>
  <c r="A256" i="61"/>
  <c r="A255" i="61"/>
  <c r="A254" i="61"/>
  <c r="A253" i="61"/>
  <c r="A252" i="61"/>
  <c r="A251" i="61"/>
  <c r="A250" i="61"/>
  <c r="A249" i="61"/>
  <c r="A248" i="61"/>
  <c r="A247" i="61"/>
  <c r="A246" i="61"/>
  <c r="A245" i="61"/>
  <c r="A244" i="61"/>
  <c r="A243" i="61"/>
  <c r="A242" i="61"/>
  <c r="A241" i="61"/>
  <c r="A240" i="61"/>
  <c r="A239" i="61"/>
  <c r="A238" i="61"/>
  <c r="A237" i="61"/>
  <c r="A236" i="61"/>
  <c r="A235" i="61"/>
  <c r="A234" i="61"/>
  <c r="A233" i="61"/>
  <c r="A232" i="61"/>
  <c r="A231" i="61"/>
  <c r="A230" i="61"/>
  <c r="A229" i="61"/>
  <c r="A228" i="61"/>
  <c r="A227" i="61"/>
  <c r="A226" i="61"/>
  <c r="A225" i="61"/>
  <c r="A224" i="61"/>
  <c r="A223" i="61"/>
  <c r="A222" i="61"/>
  <c r="A221" i="61"/>
  <c r="A220" i="61"/>
  <c r="A219" i="61"/>
  <c r="A218" i="61"/>
  <c r="A217" i="61"/>
  <c r="A216" i="61"/>
  <c r="A215" i="61"/>
  <c r="A214" i="61"/>
  <c r="A213" i="61"/>
  <c r="A212" i="61"/>
  <c r="A211" i="61"/>
  <c r="A210" i="61"/>
  <c r="A209" i="61"/>
  <c r="A208" i="61"/>
  <c r="A207" i="61"/>
  <c r="A206" i="61"/>
  <c r="A205" i="61"/>
  <c r="A204" i="61"/>
  <c r="A203" i="61"/>
  <c r="A202" i="61"/>
  <c r="A201" i="61"/>
  <c r="A200" i="61"/>
  <c r="A199" i="61"/>
  <c r="A198" i="61"/>
  <c r="A197" i="61"/>
  <c r="A196" i="61"/>
  <c r="A195" i="61"/>
  <c r="A194" i="61"/>
  <c r="A193" i="61"/>
  <c r="A192" i="61"/>
  <c r="A191" i="61"/>
  <c r="A190" i="61"/>
  <c r="A189" i="61"/>
  <c r="A188" i="61"/>
  <c r="A187" i="61"/>
  <c r="A186" i="61"/>
  <c r="A185" i="61"/>
  <c r="A184" i="61"/>
  <c r="A183" i="61"/>
  <c r="A182" i="61"/>
  <c r="A181" i="61"/>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A156" i="61"/>
  <c r="A155" i="61"/>
  <c r="A154" i="61"/>
  <c r="A153" i="61"/>
  <c r="A152" i="61"/>
  <c r="A151" i="61"/>
  <c r="A150" i="61"/>
  <c r="A149" i="61"/>
  <c r="A148" i="61"/>
  <c r="A147" i="61"/>
  <c r="A146" i="61"/>
  <c r="A145" i="61"/>
  <c r="A144" i="61"/>
  <c r="A143" i="61"/>
  <c r="A142" i="61"/>
  <c r="A141" i="61"/>
  <c r="A140" i="61"/>
  <c r="A139" i="61"/>
  <c r="A138" i="61"/>
  <c r="A137" i="61"/>
  <c r="A136" i="61"/>
  <c r="A135" i="61"/>
  <c r="A134" i="61"/>
  <c r="A133" i="61"/>
  <c r="A132" i="61"/>
  <c r="A131" i="61"/>
  <c r="A130" i="61"/>
  <c r="A129" i="61"/>
  <c r="A128" i="61"/>
  <c r="A127" i="61"/>
  <c r="A126" i="61"/>
  <c r="A125" i="61"/>
  <c r="A124" i="61"/>
  <c r="A123" i="61"/>
  <c r="A122" i="61"/>
  <c r="A121" i="61"/>
  <c r="A120" i="61"/>
  <c r="A119" i="61"/>
  <c r="A118" i="61"/>
  <c r="A117" i="61"/>
  <c r="A116" i="61"/>
  <c r="A115" i="61"/>
  <c r="A114" i="61"/>
  <c r="A113" i="61"/>
  <c r="A112" i="61"/>
  <c r="A111" i="61"/>
  <c r="A110" i="61"/>
  <c r="A109" i="61"/>
  <c r="A108" i="61"/>
  <c r="A107" i="61"/>
  <c r="A106" i="61"/>
  <c r="A105" i="61"/>
  <c r="A104" i="61"/>
  <c r="A103" i="61"/>
  <c r="A102" i="61"/>
  <c r="A101" i="61"/>
  <c r="A100" i="61"/>
  <c r="A99" i="61"/>
  <c r="A98" i="61"/>
  <c r="A97" i="61"/>
  <c r="A96" i="61"/>
  <c r="A95" i="61"/>
  <c r="A94" i="61"/>
  <c r="A93" i="61"/>
  <c r="A92" i="61"/>
  <c r="A91" i="61"/>
  <c r="A90" i="61"/>
  <c r="A89" i="61"/>
  <c r="A88" i="61"/>
  <c r="A87" i="61"/>
  <c r="A86" i="61"/>
  <c r="A85" i="61"/>
  <c r="A84" i="61"/>
  <c r="A83" i="61"/>
  <c r="A82" i="61"/>
  <c r="A81" i="61"/>
  <c r="A80" i="61"/>
  <c r="A79" i="61"/>
  <c r="A78" i="61"/>
  <c r="A77" i="61"/>
  <c r="A76" i="61"/>
  <c r="A75" i="61"/>
  <c r="A74" i="61"/>
  <c r="A73" i="61"/>
  <c r="A72" i="61"/>
  <c r="A71" i="61"/>
  <c r="A70" i="61"/>
  <c r="A69" i="61"/>
  <c r="A68" i="61"/>
  <c r="A67" i="61"/>
  <c r="A66" i="61"/>
  <c r="A65" i="61"/>
  <c r="A64" i="61"/>
  <c r="A63" i="61"/>
  <c r="A62" i="61"/>
  <c r="A61" i="61"/>
  <c r="A60" i="61"/>
  <c r="A59" i="61"/>
  <c r="A58" i="61"/>
  <c r="A57" i="61"/>
  <c r="A56" i="61"/>
  <c r="A55" i="61"/>
  <c r="A54" i="61"/>
  <c r="A53" i="61"/>
  <c r="A52" i="61"/>
  <c r="A51" i="61"/>
  <c r="A50" i="61"/>
  <c r="A49" i="61"/>
  <c r="A48" i="61"/>
  <c r="A47" i="61"/>
  <c r="A46" i="61"/>
  <c r="A45" i="61"/>
  <c r="A44" i="61"/>
  <c r="A43" i="61"/>
  <c r="A42" i="61"/>
  <c r="A41" i="61"/>
  <c r="A40" i="61"/>
  <c r="A39" i="61"/>
  <c r="A38" i="61"/>
  <c r="A37" i="61"/>
  <c r="A36" i="61"/>
  <c r="A35" i="61"/>
  <c r="A34" i="61"/>
  <c r="A33" i="61"/>
  <c r="A32" i="61"/>
  <c r="A31" i="61"/>
  <c r="A30" i="61"/>
  <c r="A29" i="61"/>
  <c r="A28" i="61"/>
  <c r="A27" i="61"/>
  <c r="A26" i="61"/>
  <c r="A25" i="61"/>
  <c r="A24" i="61"/>
  <c r="A23" i="61"/>
  <c r="A22" i="61"/>
  <c r="A21" i="61"/>
  <c r="A20" i="61"/>
  <c r="A19" i="61"/>
  <c r="A18" i="61"/>
  <c r="A17" i="61"/>
  <c r="A16" i="61"/>
  <c r="A15" i="61"/>
  <c r="A14" i="61"/>
  <c r="A13" i="61"/>
  <c r="A12" i="61"/>
  <c r="A11" i="61"/>
  <c r="A10" i="61"/>
  <c r="A9" i="61"/>
  <c r="A8" i="61"/>
  <c r="X64" i="80" l="1"/>
  <c r="U64" i="80"/>
  <c r="O64" i="80"/>
  <c r="Q64" i="80"/>
  <c r="P64" i="80"/>
  <c r="K64" i="80"/>
  <c r="T64" i="80"/>
  <c r="M64" i="80"/>
  <c r="W64" i="80"/>
  <c r="R64" i="80"/>
  <c r="L64" i="80"/>
  <c r="S64" i="80"/>
  <c r="N64" i="80"/>
  <c r="J64" i="80"/>
  <c r="V64" i="80"/>
  <c r="J2" i="63"/>
  <c r="J3" i="63" s="1"/>
  <c r="K3" i="63" s="1"/>
  <c r="H50" i="80"/>
  <c r="AN50" i="80" s="1"/>
  <c r="I42" i="80"/>
  <c r="H42" i="80"/>
  <c r="O41" i="80"/>
  <c r="L41" i="80"/>
  <c r="I41" i="80"/>
  <c r="H41" i="80"/>
  <c r="N25" i="80"/>
  <c r="T23" i="80"/>
  <c r="T24" i="80" s="1"/>
  <c r="S23" i="80"/>
  <c r="S24" i="80" s="1"/>
  <c r="R23" i="80"/>
  <c r="R24" i="80" s="1"/>
  <c r="R20" i="80"/>
  <c r="N20" i="80"/>
  <c r="N19" i="80"/>
  <c r="K19" i="80"/>
  <c r="I19" i="80"/>
  <c r="H19" i="80"/>
  <c r="T17" i="80"/>
  <c r="S17" i="80"/>
  <c r="R17" i="80"/>
  <c r="Q17" i="80"/>
  <c r="P17" i="80"/>
  <c r="O17" i="80"/>
  <c r="N17" i="80"/>
  <c r="M17" i="80"/>
  <c r="L17" i="80"/>
  <c r="K17" i="80"/>
  <c r="J17" i="80"/>
  <c r="I17" i="80"/>
  <c r="H17" i="80"/>
  <c r="T16" i="80"/>
  <c r="S16" i="80"/>
  <c r="R16" i="80"/>
  <c r="Q16" i="80"/>
  <c r="P16" i="80"/>
  <c r="O16" i="80"/>
  <c r="N16" i="80"/>
  <c r="M16" i="80"/>
  <c r="L16" i="80"/>
  <c r="K16" i="80"/>
  <c r="J16" i="80"/>
  <c r="I16" i="80"/>
  <c r="H16" i="80"/>
  <c r="H268" i="77"/>
  <c r="W159" i="76" s="1"/>
  <c r="H267" i="77"/>
  <c r="U159" i="76" s="1"/>
  <c r="H266" i="77"/>
  <c r="S159" i="76" s="1"/>
  <c r="H265" i="77"/>
  <c r="Q159" i="76" s="1"/>
  <c r="H264" i="77"/>
  <c r="O159" i="76" s="1"/>
  <c r="H263" i="77"/>
  <c r="M159" i="76" s="1"/>
  <c r="H262" i="77"/>
  <c r="K159" i="76" s="1"/>
  <c r="U158" i="76"/>
  <c r="S158" i="76"/>
  <c r="Q158" i="76"/>
  <c r="O158" i="76"/>
  <c r="M158" i="76"/>
  <c r="K158" i="76"/>
  <c r="I158" i="76"/>
  <c r="G158" i="76"/>
  <c r="E158" i="76"/>
  <c r="BK66" i="76"/>
  <c r="BK77" i="76"/>
  <c r="BK88" i="76"/>
  <c r="BK99" i="76"/>
  <c r="BK110" i="76"/>
  <c r="BK121" i="76"/>
  <c r="BK132" i="76"/>
  <c r="BK143" i="76"/>
  <c r="BK153" i="76"/>
  <c r="BK164" i="76"/>
  <c r="BK197" i="76"/>
  <c r="BK186" i="76"/>
  <c r="AN64" i="80" l="1"/>
  <c r="E317" i="76"/>
  <c r="BJ241" i="76"/>
  <c r="BI241" i="76"/>
  <c r="BJ230" i="76"/>
  <c r="BI230" i="76"/>
  <c r="BJ219" i="76"/>
  <c r="BI219" i="76"/>
  <c r="BJ208" i="76"/>
  <c r="BJ197" i="76"/>
  <c r="BI197" i="76"/>
  <c r="BJ186" i="76"/>
  <c r="BI186" i="76"/>
  <c r="BJ153" i="76"/>
  <c r="BI153" i="76"/>
  <c r="BJ143" i="76"/>
  <c r="BI143" i="76"/>
  <c r="BJ132" i="76"/>
  <c r="BI132" i="76"/>
  <c r="BJ121" i="76"/>
  <c r="BI121" i="76"/>
  <c r="BJ110" i="76"/>
  <c r="BI110" i="76"/>
  <c r="BJ99" i="76"/>
  <c r="BI99" i="76"/>
  <c r="BJ88" i="76"/>
  <c r="BI88" i="76"/>
  <c r="BJ77" i="76"/>
  <c r="BI77" i="76"/>
  <c r="BJ66" i="76"/>
  <c r="BI66" i="76"/>
  <c r="BI55" i="76"/>
  <c r="BI44" i="76"/>
  <c r="BJ33" i="76"/>
  <c r="BI33" i="76"/>
  <c r="BI22" i="76"/>
  <c r="V156" i="76" l="1"/>
  <c r="T156" i="76"/>
  <c r="R156" i="76"/>
  <c r="P156" i="76"/>
  <c r="N156" i="76"/>
  <c r="L156" i="76"/>
  <c r="J156" i="76"/>
  <c r="H156" i="76"/>
  <c r="F156" i="76"/>
  <c r="D156" i="76"/>
  <c r="U152" i="76"/>
  <c r="U155" i="76" s="1"/>
  <c r="S152" i="76"/>
  <c r="S155" i="76" s="1"/>
  <c r="Q152" i="76"/>
  <c r="Q155" i="76" s="1"/>
  <c r="O152" i="76"/>
  <c r="O155" i="76" s="1"/>
  <c r="M152" i="76"/>
  <c r="M155" i="76" s="1"/>
  <c r="K152" i="76"/>
  <c r="K155" i="76" s="1"/>
  <c r="I152" i="76"/>
  <c r="I155" i="76" s="1"/>
  <c r="G152" i="76"/>
  <c r="G155" i="76" s="1"/>
  <c r="E152" i="76"/>
  <c r="E155" i="76" s="1"/>
  <c r="BE156" i="76" l="1"/>
  <c r="S154" i="76"/>
  <c r="O154" i="76"/>
  <c r="U154" i="76"/>
  <c r="Q154" i="76"/>
  <c r="E154" i="76"/>
  <c r="G154" i="76"/>
  <c r="K154" i="76"/>
  <c r="I154" i="76"/>
  <c r="M154" i="76"/>
  <c r="H261" i="77"/>
  <c r="I159" i="76" s="1"/>
  <c r="H260" i="77"/>
  <c r="G159" i="76" s="1"/>
  <c r="H259" i="77"/>
  <c r="E159" i="76" s="1"/>
  <c r="K314" i="76" l="1"/>
  <c r="K308" i="76"/>
  <c r="K306" i="76"/>
  <c r="M306" i="76" l="1"/>
  <c r="N306" i="76" s="1"/>
  <c r="K312" i="76" l="1"/>
  <c r="K315" i="76"/>
  <c r="BC244" i="76"/>
  <c r="BC233" i="76"/>
  <c r="BC222" i="76"/>
  <c r="BC211" i="76"/>
  <c r="BC200" i="76"/>
  <c r="BC189" i="76"/>
  <c r="BC178" i="76"/>
  <c r="BC167" i="76"/>
  <c r="BC156" i="76"/>
  <c r="BC146" i="76"/>
  <c r="BC135" i="76"/>
  <c r="BC124" i="76"/>
  <c r="BC113" i="76"/>
  <c r="BC102" i="76"/>
  <c r="BC91" i="76"/>
  <c r="BC80" i="76"/>
  <c r="BC69" i="76"/>
  <c r="BC58" i="76"/>
  <c r="BC47" i="76"/>
  <c r="BC36" i="76"/>
  <c r="K313" i="76" l="1"/>
  <c r="K311" i="76"/>
  <c r="K298" i="76"/>
  <c r="K303" i="76"/>
  <c r="K310" i="76"/>
  <c r="K268" i="77"/>
  <c r="K267" i="77"/>
  <c r="K266" i="77"/>
  <c r="K265" i="77"/>
  <c r="K264" i="77"/>
  <c r="K263" i="77"/>
  <c r="K262" i="77"/>
  <c r="K261" i="77"/>
  <c r="K260" i="77"/>
  <c r="K259" i="77"/>
  <c r="K258" i="77"/>
  <c r="K257" i="77"/>
  <c r="K256" i="77"/>
  <c r="K255" i="77"/>
  <c r="K254" i="77"/>
  <c r="K253" i="77"/>
  <c r="K252" i="77"/>
  <c r="K251" i="77"/>
  <c r="K250" i="77"/>
  <c r="K249" i="77"/>
  <c r="K248" i="77"/>
  <c r="K247" i="77"/>
  <c r="K246" i="77"/>
  <c r="K245" i="77"/>
  <c r="K244" i="77"/>
  <c r="K243" i="77"/>
  <c r="K242" i="77"/>
  <c r="K241" i="77"/>
  <c r="K240" i="77"/>
  <c r="K239" i="77"/>
  <c r="K238" i="77"/>
  <c r="K237" i="77"/>
  <c r="K236" i="77"/>
  <c r="K235" i="77"/>
  <c r="K234" i="77"/>
  <c r="K233" i="77"/>
  <c r="K232" i="77"/>
  <c r="K231" i="77"/>
  <c r="K230" i="77"/>
  <c r="K229" i="77"/>
  <c r="K228" i="77"/>
  <c r="K227" i="77"/>
  <c r="K226" i="77"/>
  <c r="K225" i="77"/>
  <c r="K224" i="77"/>
  <c r="K223" i="77"/>
  <c r="K222" i="77"/>
  <c r="K221" i="77"/>
  <c r="K220" i="77"/>
  <c r="K219" i="77"/>
  <c r="K218" i="77"/>
  <c r="K217" i="77"/>
  <c r="K216" i="77"/>
  <c r="K215" i="77"/>
  <c r="K214" i="77"/>
  <c r="K213" i="77"/>
  <c r="K212" i="77"/>
  <c r="K211" i="77"/>
  <c r="K210" i="77"/>
  <c r="K209" i="77"/>
  <c r="K208" i="77"/>
  <c r="K207" i="77"/>
  <c r="K206" i="77"/>
  <c r="K205" i="77"/>
  <c r="K204" i="77"/>
  <c r="K203" i="77"/>
  <c r="K202" i="77"/>
  <c r="K201" i="77"/>
  <c r="K200" i="77"/>
  <c r="K199" i="77"/>
  <c r="K198" i="77"/>
  <c r="K197" i="77"/>
  <c r="K196" i="77"/>
  <c r="K195" i="77"/>
  <c r="K194" i="77"/>
  <c r="K193" i="77"/>
  <c r="K192" i="77"/>
  <c r="K191" i="77"/>
  <c r="K190" i="77"/>
  <c r="K189" i="77"/>
  <c r="K188" i="77"/>
  <c r="K187" i="77"/>
  <c r="K186" i="77"/>
  <c r="K185" i="77"/>
  <c r="K184" i="77"/>
  <c r="K183" i="77"/>
  <c r="K182" i="77"/>
  <c r="K181" i="77"/>
  <c r="K180" i="77"/>
  <c r="K179" i="77"/>
  <c r="K178" i="77"/>
  <c r="K177" i="77"/>
  <c r="K176" i="77"/>
  <c r="K175" i="77"/>
  <c r="K174" i="77"/>
  <c r="K173" i="77"/>
  <c r="K172" i="77"/>
  <c r="K171" i="77"/>
  <c r="F168" i="82" s="1"/>
  <c r="K170" i="77"/>
  <c r="K169" i="77"/>
  <c r="K168" i="77"/>
  <c r="K167" i="77"/>
  <c r="K166" i="77"/>
  <c r="K165" i="77"/>
  <c r="K164" i="77"/>
  <c r="K163" i="77"/>
  <c r="K162" i="77"/>
  <c r="K161" i="77"/>
  <c r="K160" i="77"/>
  <c r="K159" i="77"/>
  <c r="K158" i="77"/>
  <c r="K157" i="77"/>
  <c r="K156" i="77"/>
  <c r="K155" i="77"/>
  <c r="K154" i="77"/>
  <c r="K153" i="77"/>
  <c r="K152" i="77"/>
  <c r="K151" i="77"/>
  <c r="K150" i="77"/>
  <c r="K149" i="77"/>
  <c r="K148" i="77"/>
  <c r="K147" i="77"/>
  <c r="K146" i="77"/>
  <c r="K145" i="77"/>
  <c r="K144" i="77"/>
  <c r="K143" i="77"/>
  <c r="K142" i="77"/>
  <c r="F139" i="82" s="1"/>
  <c r="K141" i="77"/>
  <c r="K140" i="77"/>
  <c r="K139" i="77"/>
  <c r="K138" i="77"/>
  <c r="K137" i="77"/>
  <c r="K136" i="77"/>
  <c r="K135" i="77"/>
  <c r="K134" i="77"/>
  <c r="K133" i="77"/>
  <c r="K132" i="77"/>
  <c r="F129" i="82" s="1"/>
  <c r="K131" i="77"/>
  <c r="K130" i="77"/>
  <c r="K129" i="77"/>
  <c r="K128" i="77"/>
  <c r="K127" i="77"/>
  <c r="K126" i="77"/>
  <c r="K125" i="77"/>
  <c r="K124" i="77"/>
  <c r="K123" i="77"/>
  <c r="K122" i="77"/>
  <c r="K121" i="77"/>
  <c r="K120" i="77"/>
  <c r="K119" i="77"/>
  <c r="K118" i="77"/>
  <c r="K117" i="77"/>
  <c r="K116" i="77"/>
  <c r="K115" i="77"/>
  <c r="K114" i="77"/>
  <c r="K113" i="77"/>
  <c r="K112" i="77"/>
  <c r="K111" i="77"/>
  <c r="K110" i="77"/>
  <c r="K109" i="77"/>
  <c r="K108" i="77"/>
  <c r="K107" i="77"/>
  <c r="K106" i="77"/>
  <c r="K105" i="77"/>
  <c r="K104" i="77"/>
  <c r="K103" i="77"/>
  <c r="K102" i="77"/>
  <c r="K101" i="77"/>
  <c r="K100" i="77"/>
  <c r="K99" i="77"/>
  <c r="K98" i="77"/>
  <c r="K97" i="77"/>
  <c r="F94" i="82" s="1"/>
  <c r="K96" i="77"/>
  <c r="K95" i="77"/>
  <c r="K94" i="77"/>
  <c r="K93" i="77"/>
  <c r="K92" i="77"/>
  <c r="K91" i="77"/>
  <c r="K90" i="77"/>
  <c r="K89" i="77"/>
  <c r="K88" i="77"/>
  <c r="K87" i="77"/>
  <c r="K86" i="77"/>
  <c r="K85" i="77"/>
  <c r="K84" i="77"/>
  <c r="K83" i="77"/>
  <c r="K82" i="77"/>
  <c r="K81" i="77"/>
  <c r="K80" i="77"/>
  <c r="K79" i="77"/>
  <c r="K78" i="77"/>
  <c r="K77" i="77"/>
  <c r="K76" i="77"/>
  <c r="K75" i="77"/>
  <c r="K74" i="77"/>
  <c r="K73" i="77"/>
  <c r="K72" i="77"/>
  <c r="K71" i="77"/>
  <c r="K70" i="77"/>
  <c r="K69" i="77"/>
  <c r="K68" i="77"/>
  <c r="K67" i="77"/>
  <c r="K66" i="77"/>
  <c r="K65" i="77"/>
  <c r="K64" i="77"/>
  <c r="K63" i="77"/>
  <c r="K62" i="77"/>
  <c r="K61" i="77"/>
  <c r="K60" i="77"/>
  <c r="K59" i="77"/>
  <c r="K58" i="77"/>
  <c r="K57" i="77"/>
  <c r="K56" i="77"/>
  <c r="K55" i="77"/>
  <c r="K54" i="77"/>
  <c r="F51" i="82" s="1"/>
  <c r="K53" i="77"/>
  <c r="K52" i="77"/>
  <c r="K51" i="77"/>
  <c r="K50" i="77"/>
  <c r="K49" i="77"/>
  <c r="K48" i="77"/>
  <c r="K47" i="77"/>
  <c r="K46" i="77"/>
  <c r="F43" i="82" s="1"/>
  <c r="K45" i="77"/>
  <c r="K44" i="77"/>
  <c r="F41" i="82" s="1"/>
  <c r="K43" i="77"/>
  <c r="K42" i="77"/>
  <c r="K41" i="77"/>
  <c r="K40" i="77"/>
  <c r="K39" i="77"/>
  <c r="K38" i="77"/>
  <c r="K37" i="77"/>
  <c r="K36" i="77"/>
  <c r="K35" i="77"/>
  <c r="K34" i="77"/>
  <c r="K33" i="77"/>
  <c r="K32" i="77"/>
  <c r="K31" i="77"/>
  <c r="K30" i="77"/>
  <c r="K29" i="77"/>
  <c r="K28" i="77"/>
  <c r="K27" i="77"/>
  <c r="K26" i="77"/>
  <c r="K25" i="77"/>
  <c r="K24" i="77"/>
  <c r="K23" i="77"/>
  <c r="K22" i="77"/>
  <c r="K21" i="77"/>
  <c r="K20" i="77"/>
  <c r="K19" i="77"/>
  <c r="K18" i="77"/>
  <c r="K17" i="77"/>
  <c r="K16" i="77"/>
  <c r="K15" i="77"/>
  <c r="K14" i="77"/>
  <c r="K13" i="77"/>
  <c r="K12" i="77"/>
  <c r="K11" i="77"/>
  <c r="K10" i="77"/>
  <c r="K9" i="77"/>
  <c r="K8" i="77"/>
  <c r="F122" i="82" l="1"/>
  <c r="F38" i="82"/>
  <c r="F134" i="82"/>
  <c r="F71" i="82"/>
  <c r="F127" i="82"/>
  <c r="F135" i="82"/>
  <c r="F183" i="82"/>
  <c r="F231" i="82"/>
  <c r="F22" i="82"/>
  <c r="F40" i="82"/>
  <c r="F48" i="82"/>
  <c r="F56" i="82"/>
  <c r="F64" i="82"/>
  <c r="F72" i="82"/>
  <c r="F96" i="82"/>
  <c r="F128" i="82"/>
  <c r="F136" i="82"/>
  <c r="F160" i="82"/>
  <c r="F176" i="82"/>
  <c r="F200" i="82"/>
  <c r="F23" i="82"/>
  <c r="F47" i="82"/>
  <c r="F65" i="82"/>
  <c r="F73" i="82"/>
  <c r="F137" i="82"/>
  <c r="F153" i="82"/>
  <c r="F161" i="82"/>
  <c r="F169" i="82"/>
  <c r="F201" i="82"/>
  <c r="F31" i="82"/>
  <c r="F49" i="82"/>
  <c r="F26" i="82"/>
  <c r="F34" i="82"/>
  <c r="F50" i="82"/>
  <c r="F74" i="82"/>
  <c r="F130" i="82"/>
  <c r="F154" i="82"/>
  <c r="F170" i="82"/>
  <c r="F202" i="82"/>
  <c r="F226" i="82"/>
  <c r="F39" i="82"/>
  <c r="F27" i="82"/>
  <c r="F35" i="82"/>
  <c r="F59" i="82"/>
  <c r="F75" i="82"/>
  <c r="F123" i="82"/>
  <c r="F131" i="82"/>
  <c r="F203" i="82"/>
  <c r="F227" i="82"/>
  <c r="F243" i="82"/>
  <c r="P17" i="82" s="1"/>
  <c r="F251" i="82"/>
  <c r="F76" i="82"/>
  <c r="F124" i="82"/>
  <c r="F132" i="82"/>
  <c r="F228" i="82"/>
  <c r="F236" i="82"/>
  <c r="F244" i="82"/>
  <c r="F28" i="82"/>
  <c r="F36" i="82"/>
  <c r="F13" i="82"/>
  <c r="F21" i="82"/>
  <c r="F29" i="82"/>
  <c r="F37" i="82"/>
  <c r="F77" i="82"/>
  <c r="F125" i="82"/>
  <c r="F133" i="82"/>
  <c r="F149" i="82"/>
  <c r="F173" i="82"/>
  <c r="F229" i="82"/>
  <c r="F245" i="82"/>
  <c r="F30" i="82"/>
  <c r="F46" i="82"/>
  <c r="F126" i="82"/>
  <c r="F230" i="82"/>
  <c r="F7" i="82"/>
  <c r="F15" i="82"/>
  <c r="H299" i="76"/>
  <c r="I299" i="76" s="1"/>
  <c r="F55" i="82"/>
  <c r="F63" i="82"/>
  <c r="F79" i="82"/>
  <c r="F87" i="82"/>
  <c r="F95" i="82"/>
  <c r="F103" i="82"/>
  <c r="F111" i="82"/>
  <c r="F119" i="82"/>
  <c r="F143" i="82"/>
  <c r="F151" i="82"/>
  <c r="F159" i="82"/>
  <c r="F167" i="82"/>
  <c r="F175" i="82"/>
  <c r="F191" i="82"/>
  <c r="F199" i="82"/>
  <c r="F207" i="82"/>
  <c r="F215" i="82"/>
  <c r="F223" i="82"/>
  <c r="F239" i="82"/>
  <c r="F247" i="82"/>
  <c r="F255" i="82"/>
  <c r="F80" i="82"/>
  <c r="F88" i="82"/>
  <c r="F104" i="82"/>
  <c r="F112" i="82"/>
  <c r="F120" i="82"/>
  <c r="F144" i="82"/>
  <c r="F152" i="82"/>
  <c r="F184" i="82"/>
  <c r="F192" i="82"/>
  <c r="F208" i="82"/>
  <c r="F216" i="82"/>
  <c r="F224" i="82"/>
  <c r="F232" i="82"/>
  <c r="F240" i="82"/>
  <c r="F248" i="82"/>
  <c r="F32" i="82"/>
  <c r="F25" i="82"/>
  <c r="F33" i="82"/>
  <c r="H316" i="76"/>
  <c r="I316" i="76" s="1"/>
  <c r="F57" i="82"/>
  <c r="F81" i="82"/>
  <c r="F89" i="82"/>
  <c r="F97" i="82"/>
  <c r="F105" i="82"/>
  <c r="F113" i="82"/>
  <c r="F121" i="82"/>
  <c r="F145" i="82"/>
  <c r="F177" i="82"/>
  <c r="F185" i="82"/>
  <c r="F193" i="82"/>
  <c r="F209" i="82"/>
  <c r="F217" i="82"/>
  <c r="F225" i="82"/>
  <c r="F233" i="82"/>
  <c r="F241" i="82"/>
  <c r="F249" i="82"/>
  <c r="F24" i="82"/>
  <c r="F42" i="82"/>
  <c r="F58" i="82"/>
  <c r="F66" i="82"/>
  <c r="F82" i="82"/>
  <c r="F98" i="82"/>
  <c r="F106" i="82"/>
  <c r="F114" i="82"/>
  <c r="F138" i="82"/>
  <c r="F146" i="82"/>
  <c r="F162" i="82"/>
  <c r="F178" i="82"/>
  <c r="F186" i="82"/>
  <c r="F194" i="82"/>
  <c r="F210" i="82"/>
  <c r="F218" i="82"/>
  <c r="F234" i="82"/>
  <c r="F242" i="82"/>
  <c r="F250" i="82"/>
  <c r="F8" i="82"/>
  <c r="F18" i="82"/>
  <c r="F67" i="82"/>
  <c r="F83" i="82"/>
  <c r="F91" i="82"/>
  <c r="F99" i="82"/>
  <c r="F115" i="82"/>
  <c r="F147" i="82"/>
  <c r="F155" i="82"/>
  <c r="F163" i="82"/>
  <c r="F171" i="82"/>
  <c r="F179" i="82"/>
  <c r="F187" i="82"/>
  <c r="F195" i="82"/>
  <c r="F211" i="82"/>
  <c r="F219" i="82"/>
  <c r="F235" i="82"/>
  <c r="F9" i="82"/>
  <c r="F19" i="82"/>
  <c r="F12" i="82"/>
  <c r="F20" i="82"/>
  <c r="F44" i="82"/>
  <c r="F52" i="82"/>
  <c r="F60" i="82"/>
  <c r="F68" i="82"/>
  <c r="F84" i="82"/>
  <c r="F92" i="82"/>
  <c r="F100" i="82"/>
  <c r="F108" i="82"/>
  <c r="F116" i="82"/>
  <c r="F140" i="82"/>
  <c r="F148" i="82"/>
  <c r="F156" i="82"/>
  <c r="F164" i="82"/>
  <c r="F172" i="82"/>
  <c r="F180" i="82"/>
  <c r="F188" i="82"/>
  <c r="F196" i="82"/>
  <c r="F204" i="82"/>
  <c r="F212" i="82"/>
  <c r="F220" i="82"/>
  <c r="F252" i="82"/>
  <c r="F16" i="82"/>
  <c r="F17" i="82"/>
  <c r="F11" i="82"/>
  <c r="F45" i="82"/>
  <c r="F53" i="82"/>
  <c r="F61" i="82"/>
  <c r="F69" i="82"/>
  <c r="F85" i="82"/>
  <c r="F93" i="82"/>
  <c r="F101" i="82"/>
  <c r="F109" i="82"/>
  <c r="F117" i="82"/>
  <c r="F141" i="82"/>
  <c r="F157" i="82"/>
  <c r="F165" i="82"/>
  <c r="F181" i="82"/>
  <c r="F189" i="82"/>
  <c r="F197" i="82"/>
  <c r="F205" i="82"/>
  <c r="F213" i="82"/>
  <c r="F237" i="82"/>
  <c r="F253" i="82"/>
  <c r="H315" i="76"/>
  <c r="I315" i="76" s="1"/>
  <c r="F10" i="82"/>
  <c r="F5" i="82"/>
  <c r="F6" i="82"/>
  <c r="F14" i="82"/>
  <c r="F54" i="82"/>
  <c r="F62" i="82"/>
  <c r="F70" i="82"/>
  <c r="F78" i="82"/>
  <c r="F86" i="82"/>
  <c r="F102" i="82"/>
  <c r="F110" i="82"/>
  <c r="F118" i="82"/>
  <c r="F142" i="82"/>
  <c r="F150" i="82"/>
  <c r="F158" i="82"/>
  <c r="F166" i="82"/>
  <c r="F174" i="82"/>
  <c r="F182" i="82"/>
  <c r="F190" i="82"/>
  <c r="F198" i="82"/>
  <c r="F206" i="82"/>
  <c r="F214" i="82"/>
  <c r="F222" i="82"/>
  <c r="F238" i="82"/>
  <c r="F246" i="82"/>
  <c r="F254" i="82"/>
  <c r="H295" i="76"/>
  <c r="I295" i="76" s="1"/>
  <c r="E156" i="76"/>
  <c r="F256" i="82"/>
  <c r="U156" i="76"/>
  <c r="F264" i="82"/>
  <c r="G156" i="76"/>
  <c r="F257" i="82"/>
  <c r="W156" i="76"/>
  <c r="F265" i="82"/>
  <c r="H312" i="76"/>
  <c r="I312" i="76" s="1"/>
  <c r="F90" i="82"/>
  <c r="I156" i="76"/>
  <c r="F258" i="82"/>
  <c r="H297" i="76"/>
  <c r="I297" i="76" s="1"/>
  <c r="F107" i="82"/>
  <c r="K156" i="76"/>
  <c r="F259" i="82"/>
  <c r="S156" i="76"/>
  <c r="F263" i="82"/>
  <c r="M156" i="76"/>
  <c r="F260" i="82"/>
  <c r="H294" i="76"/>
  <c r="I294" i="76" s="1"/>
  <c r="F221" i="82"/>
  <c r="O156" i="76"/>
  <c r="F261" i="82"/>
  <c r="Q156" i="76"/>
  <c r="F262" i="82"/>
  <c r="H305" i="76"/>
  <c r="I305" i="76" s="1"/>
  <c r="H288" i="76"/>
  <c r="H303" i="76"/>
  <c r="I303" i="76" s="1"/>
  <c r="H296" i="76"/>
  <c r="I296" i="76" s="1"/>
  <c r="H290" i="76"/>
  <c r="I290" i="76" s="1"/>
  <c r="H300" i="76"/>
  <c r="I300" i="76" s="1"/>
  <c r="H313" i="76"/>
  <c r="I313" i="76" s="1"/>
  <c r="H298" i="76"/>
  <c r="I298" i="76" s="1"/>
  <c r="H289" i="76"/>
  <c r="I289" i="76" s="1"/>
  <c r="H310" i="76"/>
  <c r="I310" i="76" s="1"/>
  <c r="H292" i="76"/>
  <c r="I292" i="76" s="1"/>
  <c r="H291" i="76"/>
  <c r="I291" i="76" s="1"/>
  <c r="M303" i="76"/>
  <c r="N303" i="76" s="1"/>
  <c r="K7" i="77"/>
  <c r="K292" i="76"/>
  <c r="K300" i="76"/>
  <c r="K299" i="76"/>
  <c r="K296" i="76"/>
  <c r="K295" i="76"/>
  <c r="O17" i="82" l="1"/>
  <c r="Q17" i="82"/>
  <c r="R17" i="82"/>
  <c r="P18" i="82"/>
  <c r="R18" i="82"/>
  <c r="O18" i="82"/>
  <c r="Q18" i="82"/>
  <c r="BB156" i="76"/>
  <c r="P10" i="82"/>
  <c r="Q10" i="82"/>
  <c r="O10" i="82"/>
  <c r="R10" i="82"/>
  <c r="P14" i="82"/>
  <c r="Q14" i="82"/>
  <c r="O14" i="82"/>
  <c r="R14" i="82"/>
  <c r="P8" i="82"/>
  <c r="Q8" i="82"/>
  <c r="O8" i="82"/>
  <c r="R8" i="82"/>
  <c r="O7" i="82"/>
  <c r="Q7" i="82"/>
  <c r="R7" i="82"/>
  <c r="P7" i="82"/>
  <c r="P16" i="82"/>
  <c r="Q16" i="82"/>
  <c r="O16" i="82"/>
  <c r="R16" i="82"/>
  <c r="P12" i="82"/>
  <c r="Q12" i="82"/>
  <c r="O12" i="82"/>
  <c r="R12" i="82"/>
  <c r="P6" i="82"/>
  <c r="Q6" i="82"/>
  <c r="O6" i="82"/>
  <c r="R6" i="82"/>
  <c r="O9" i="82"/>
  <c r="R9" i="82"/>
  <c r="Q9" i="82"/>
  <c r="P9" i="82"/>
  <c r="P20" i="82"/>
  <c r="Q20" i="82"/>
  <c r="O20" i="82"/>
  <c r="R20" i="82"/>
  <c r="R13" i="82"/>
  <c r="O13" i="82"/>
  <c r="P13" i="82"/>
  <c r="Q13" i="82"/>
  <c r="R15" i="82"/>
  <c r="P15" i="82"/>
  <c r="O15" i="82"/>
  <c r="Q15" i="82"/>
  <c r="P21" i="82"/>
  <c r="R21" i="82"/>
  <c r="Q21" i="82"/>
  <c r="O21" i="82"/>
  <c r="P22" i="82"/>
  <c r="Q22" i="82"/>
  <c r="O22" i="82"/>
  <c r="R22" i="82"/>
  <c r="R19" i="82"/>
  <c r="P19" i="82"/>
  <c r="Q19" i="82"/>
  <c r="O19" i="82"/>
  <c r="R11" i="82"/>
  <c r="O11" i="82"/>
  <c r="P11" i="82"/>
  <c r="Q11" i="82"/>
  <c r="H311" i="76"/>
  <c r="I311" i="76" s="1"/>
  <c r="F4" i="82"/>
  <c r="K316" i="76"/>
  <c r="K291" i="76"/>
  <c r="K289" i="76"/>
  <c r="K293" i="76"/>
  <c r="K305" i="76"/>
  <c r="K288" i="76"/>
  <c r="K290" i="76"/>
  <c r="K304" i="76"/>
  <c r="M304" i="76"/>
  <c r="N304" i="76" s="1"/>
  <c r="K301" i="76"/>
  <c r="M301" i="76"/>
  <c r="N301" i="76" s="1"/>
  <c r="K294" i="76"/>
  <c r="K302" i="76"/>
  <c r="M302" i="76"/>
  <c r="N302" i="76" s="1"/>
  <c r="K297" i="76"/>
  <c r="K309" i="76"/>
  <c r="M309" i="76"/>
  <c r="N309" i="76" s="1"/>
  <c r="K307" i="76"/>
  <c r="M307" i="76"/>
  <c r="N307" i="76" s="1"/>
  <c r="H269" i="77"/>
  <c r="Y159" i="76" s="1"/>
  <c r="H270" i="77"/>
  <c r="AA159" i="76" s="1"/>
  <c r="H271" i="77"/>
  <c r="AC159" i="76" s="1"/>
  <c r="H272" i="77"/>
  <c r="AE159" i="76" s="1"/>
  <c r="H273" i="77"/>
  <c r="AG159" i="76" s="1"/>
  <c r="H274" i="77"/>
  <c r="AI159" i="76" s="1"/>
  <c r="H275" i="77"/>
  <c r="AK159" i="76" s="1"/>
  <c r="H276" i="77"/>
  <c r="AM159" i="76" s="1"/>
  <c r="H277" i="77"/>
  <c r="AO159" i="76" s="1"/>
  <c r="H278" i="77"/>
  <c r="AQ159" i="76" s="1"/>
  <c r="H279" i="77"/>
  <c r="AS159" i="76" s="1"/>
  <c r="H280" i="77"/>
  <c r="E170" i="76" s="1"/>
  <c r="H281" i="77"/>
  <c r="G170" i="76" s="1"/>
  <c r="H282" i="77"/>
  <c r="I170" i="76" s="1"/>
  <c r="H283" i="77"/>
  <c r="K170" i="76" s="1"/>
  <c r="H284" i="77"/>
  <c r="M170" i="76" s="1"/>
  <c r="H285" i="77"/>
  <c r="O170" i="76" s="1"/>
  <c r="H286" i="77"/>
  <c r="Q170" i="76" s="1"/>
  <c r="H287" i="77"/>
  <c r="S170" i="76" s="1"/>
  <c r="H288" i="77"/>
  <c r="U170" i="76" s="1"/>
  <c r="H289" i="77"/>
  <c r="W170" i="76" s="1"/>
  <c r="H290" i="77"/>
  <c r="Y170" i="76" s="1"/>
  <c r="H291" i="77"/>
  <c r="AA170" i="76" s="1"/>
  <c r="H292" i="77"/>
  <c r="AC170" i="76" s="1"/>
  <c r="H293" i="77"/>
  <c r="AE170" i="76" s="1"/>
  <c r="H294" i="77"/>
  <c r="AG170" i="76" s="1"/>
  <c r="H295" i="77"/>
  <c r="AI170" i="76" s="1"/>
  <c r="H296" i="77"/>
  <c r="AK170" i="76" s="1"/>
  <c r="H297" i="77"/>
  <c r="AM170" i="76" s="1"/>
  <c r="H298" i="77"/>
  <c r="AO170" i="76" s="1"/>
  <c r="H299" i="77"/>
  <c r="AQ170" i="76" s="1"/>
  <c r="H300" i="77"/>
  <c r="AS170" i="76" s="1"/>
  <c r="H301" i="77"/>
  <c r="E181" i="76" s="1"/>
  <c r="H302" i="77"/>
  <c r="G181" i="76" s="1"/>
  <c r="H303" i="77"/>
  <c r="I181" i="76" s="1"/>
  <c r="H304" i="77"/>
  <c r="K181" i="76" s="1"/>
  <c r="H305" i="77"/>
  <c r="M181" i="76" s="1"/>
  <c r="H306" i="77"/>
  <c r="O181" i="76" s="1"/>
  <c r="H307" i="77"/>
  <c r="Q181" i="76" s="1"/>
  <c r="H308" i="77"/>
  <c r="S181" i="76" s="1"/>
  <c r="H309" i="77"/>
  <c r="U181" i="76" s="1"/>
  <c r="H310" i="77"/>
  <c r="W181" i="76" s="1"/>
  <c r="H311" i="77"/>
  <c r="Y181" i="76" s="1"/>
  <c r="H312" i="77"/>
  <c r="AA181" i="76" s="1"/>
  <c r="H313" i="77"/>
  <c r="AC181" i="76" s="1"/>
  <c r="H314" i="77"/>
  <c r="AE181" i="76" s="1"/>
  <c r="H315" i="77"/>
  <c r="AG181" i="76" s="1"/>
  <c r="H316" i="77"/>
  <c r="AI181" i="76" s="1"/>
  <c r="H317" i="77"/>
  <c r="AK181" i="76" s="1"/>
  <c r="H318" i="77"/>
  <c r="AM181" i="76" s="1"/>
  <c r="H319" i="77"/>
  <c r="AO181" i="76" s="1"/>
  <c r="H320" i="77"/>
  <c r="AQ181" i="76" s="1"/>
  <c r="H321" i="77"/>
  <c r="AS181" i="76" s="1"/>
  <c r="H322" i="77"/>
  <c r="E192" i="76" s="1"/>
  <c r="H323" i="77"/>
  <c r="G192" i="76" s="1"/>
  <c r="H324" i="77"/>
  <c r="I192" i="76" s="1"/>
  <c r="H325" i="77"/>
  <c r="K192" i="76" s="1"/>
  <c r="H326" i="77"/>
  <c r="M192" i="76" s="1"/>
  <c r="H327" i="77"/>
  <c r="O192" i="76" s="1"/>
  <c r="H328" i="77"/>
  <c r="Q192" i="76" s="1"/>
  <c r="H329" i="77"/>
  <c r="S192" i="76" s="1"/>
  <c r="H330" i="77"/>
  <c r="U192" i="76" s="1"/>
  <c r="H331" i="77"/>
  <c r="W192" i="76" s="1"/>
  <c r="H332" i="77"/>
  <c r="Y192" i="76" s="1"/>
  <c r="H333" i="77"/>
  <c r="AA192" i="76" s="1"/>
  <c r="H334" i="77"/>
  <c r="AC192" i="76" s="1"/>
  <c r="H335" i="77"/>
  <c r="AE192" i="76" s="1"/>
  <c r="H336" i="77"/>
  <c r="AG192" i="76" s="1"/>
  <c r="H337" i="77"/>
  <c r="AI192" i="76" s="1"/>
  <c r="H338" i="77"/>
  <c r="AK192" i="76" s="1"/>
  <c r="H339" i="77"/>
  <c r="AM192" i="76" s="1"/>
  <c r="H340" i="77"/>
  <c r="AO192" i="76" s="1"/>
  <c r="H341" i="77"/>
  <c r="AQ192" i="76" s="1"/>
  <c r="H342" i="77"/>
  <c r="AS192" i="76" s="1"/>
  <c r="H343" i="77"/>
  <c r="E203" i="76" s="1"/>
  <c r="H344" i="77"/>
  <c r="G203" i="76" s="1"/>
  <c r="H345" i="77"/>
  <c r="I203" i="76" s="1"/>
  <c r="H346" i="77"/>
  <c r="K203" i="76" s="1"/>
  <c r="H347" i="77"/>
  <c r="M203" i="76" s="1"/>
  <c r="H348" i="77"/>
  <c r="O203" i="76" s="1"/>
  <c r="H349" i="77"/>
  <c r="Q203" i="76" s="1"/>
  <c r="H350" i="77"/>
  <c r="S203" i="76" s="1"/>
  <c r="H351" i="77"/>
  <c r="U203" i="76" s="1"/>
  <c r="H352" i="77"/>
  <c r="W203" i="76" s="1"/>
  <c r="H353" i="77"/>
  <c r="Y203" i="76" s="1"/>
  <c r="H354" i="77"/>
  <c r="AA203" i="76" s="1"/>
  <c r="H355" i="77"/>
  <c r="AC203" i="76" s="1"/>
  <c r="H356" i="77"/>
  <c r="AE203" i="76" s="1"/>
  <c r="H357" i="77"/>
  <c r="AG203" i="76" s="1"/>
  <c r="H358" i="77"/>
  <c r="AI203" i="76" s="1"/>
  <c r="H359" i="77"/>
  <c r="AK203" i="76" s="1"/>
  <c r="H360" i="77"/>
  <c r="AM203" i="76" s="1"/>
  <c r="H361" i="77"/>
  <c r="AO203" i="76" s="1"/>
  <c r="H362" i="77"/>
  <c r="AQ203" i="76" s="1"/>
  <c r="H363" i="77"/>
  <c r="AS203" i="76" s="1"/>
  <c r="H364" i="77"/>
  <c r="E214" i="76" s="1"/>
  <c r="H365" i="77"/>
  <c r="G214" i="76" s="1"/>
  <c r="H366" i="77"/>
  <c r="I214" i="76" s="1"/>
  <c r="H367" i="77"/>
  <c r="K214" i="76" s="1"/>
  <c r="H368" i="77"/>
  <c r="M214" i="76" s="1"/>
  <c r="H369" i="77"/>
  <c r="O214" i="76" s="1"/>
  <c r="H370" i="77"/>
  <c r="Q214" i="76" s="1"/>
  <c r="H371" i="77"/>
  <c r="S214" i="76" s="1"/>
  <c r="H372" i="77"/>
  <c r="U214" i="76" s="1"/>
  <c r="H373" i="77"/>
  <c r="W214" i="76" s="1"/>
  <c r="H374" i="77"/>
  <c r="Y214" i="76" s="1"/>
  <c r="H375" i="77"/>
  <c r="AA214" i="76" s="1"/>
  <c r="H376" i="77"/>
  <c r="AC214" i="76" s="1"/>
  <c r="H377" i="77"/>
  <c r="AE214" i="76" s="1"/>
  <c r="H378" i="77"/>
  <c r="AG214" i="76" s="1"/>
  <c r="H379" i="77"/>
  <c r="AI214" i="76" s="1"/>
  <c r="H380" i="77"/>
  <c r="AK214" i="76" s="1"/>
  <c r="H381" i="77"/>
  <c r="AM214" i="76" s="1"/>
  <c r="H382" i="77"/>
  <c r="AO214" i="76" s="1"/>
  <c r="H383" i="77"/>
  <c r="AQ214" i="76" s="1"/>
  <c r="H384" i="77"/>
  <c r="AS214" i="76" s="1"/>
  <c r="H385" i="77"/>
  <c r="E225" i="76" s="1"/>
  <c r="H386" i="77"/>
  <c r="G225" i="76" s="1"/>
  <c r="H387" i="77"/>
  <c r="I225" i="76" s="1"/>
  <c r="H388" i="77"/>
  <c r="K225" i="76" s="1"/>
  <c r="H389" i="77"/>
  <c r="M225" i="76" s="1"/>
  <c r="H390" i="77"/>
  <c r="O225" i="76" s="1"/>
  <c r="H391" i="77"/>
  <c r="Q225" i="76" s="1"/>
  <c r="H392" i="77"/>
  <c r="S225" i="76" s="1"/>
  <c r="H393" i="77"/>
  <c r="U225" i="76" s="1"/>
  <c r="H394" i="77"/>
  <c r="W225" i="76" s="1"/>
  <c r="H395" i="77"/>
  <c r="Y225" i="76" s="1"/>
  <c r="H396" i="77"/>
  <c r="AA225" i="76" s="1"/>
  <c r="H397" i="77"/>
  <c r="AC225" i="76" s="1"/>
  <c r="H398" i="77"/>
  <c r="AE225" i="76" s="1"/>
  <c r="H399" i="77"/>
  <c r="AG225" i="76" s="1"/>
  <c r="H400" i="77"/>
  <c r="AI225" i="76" s="1"/>
  <c r="H401" i="77"/>
  <c r="AK225" i="76" s="1"/>
  <c r="H402" i="77"/>
  <c r="AM225" i="76" s="1"/>
  <c r="H403" i="77"/>
  <c r="AO225" i="76" s="1"/>
  <c r="H404" i="77"/>
  <c r="AQ225" i="76" s="1"/>
  <c r="H405" i="77"/>
  <c r="AS225" i="76" s="1"/>
  <c r="H406" i="77"/>
  <c r="E236" i="76" s="1"/>
  <c r="H407" i="77"/>
  <c r="G236" i="76" s="1"/>
  <c r="H408" i="77"/>
  <c r="I236" i="76" s="1"/>
  <c r="H409" i="77"/>
  <c r="K236" i="76" s="1"/>
  <c r="H410" i="77"/>
  <c r="M236" i="76" s="1"/>
  <c r="H411" i="77"/>
  <c r="O236" i="76" s="1"/>
  <c r="H412" i="77"/>
  <c r="Q236" i="76" s="1"/>
  <c r="H413" i="77"/>
  <c r="S236" i="76" s="1"/>
  <c r="H414" i="77"/>
  <c r="U236" i="76" s="1"/>
  <c r="H415" i="77"/>
  <c r="W236" i="76" s="1"/>
  <c r="H416" i="77"/>
  <c r="Y236" i="76" s="1"/>
  <c r="H417" i="77"/>
  <c r="AA236" i="76" s="1"/>
  <c r="H418" i="77"/>
  <c r="AC236" i="76" s="1"/>
  <c r="H419" i="77"/>
  <c r="AE236" i="76" s="1"/>
  <c r="H420" i="77"/>
  <c r="AG236" i="76" s="1"/>
  <c r="H421" i="77"/>
  <c r="AI236" i="76" s="1"/>
  <c r="H422" i="77"/>
  <c r="AK236" i="76" s="1"/>
  <c r="H423" i="77"/>
  <c r="AM236" i="76" s="1"/>
  <c r="H424" i="77"/>
  <c r="AO236" i="76" s="1"/>
  <c r="H425" i="77"/>
  <c r="AQ236" i="76" s="1"/>
  <c r="H426" i="77"/>
  <c r="AS236" i="76" s="1"/>
  <c r="H427" i="77"/>
  <c r="E247" i="76" s="1"/>
  <c r="H428" i="77"/>
  <c r="G247" i="76" s="1"/>
  <c r="H429" i="77"/>
  <c r="I247" i="76" s="1"/>
  <c r="H430" i="77"/>
  <c r="K247" i="76" s="1"/>
  <c r="H431" i="77"/>
  <c r="M247" i="76" s="1"/>
  <c r="H432" i="77"/>
  <c r="O247" i="76" s="1"/>
  <c r="H433" i="77"/>
  <c r="Q247" i="76" s="1"/>
  <c r="H434" i="77"/>
  <c r="S247" i="76" s="1"/>
  <c r="H435" i="77"/>
  <c r="U247" i="76" s="1"/>
  <c r="H436" i="77"/>
  <c r="W247" i="76" s="1"/>
  <c r="H437" i="77"/>
  <c r="Y247" i="76" s="1"/>
  <c r="H438" i="77"/>
  <c r="AA247" i="76" s="1"/>
  <c r="H439" i="77"/>
  <c r="AC247" i="76" s="1"/>
  <c r="H440" i="77"/>
  <c r="AE247" i="76" s="1"/>
  <c r="H441" i="77"/>
  <c r="AG247" i="76" s="1"/>
  <c r="H442" i="77"/>
  <c r="AI247" i="76" s="1"/>
  <c r="H443" i="77"/>
  <c r="AK247" i="76" s="1"/>
  <c r="H444" i="77"/>
  <c r="AM247" i="76" s="1"/>
  <c r="H445" i="77"/>
  <c r="AO247" i="76" s="1"/>
  <c r="H446" i="77"/>
  <c r="AQ247" i="76" s="1"/>
  <c r="H447" i="77"/>
  <c r="AS247" i="76" s="1"/>
  <c r="H448" i="77"/>
  <c r="E258" i="76" s="1"/>
  <c r="H449" i="77"/>
  <c r="G258" i="76" s="1"/>
  <c r="H450" i="77"/>
  <c r="I258" i="76" s="1"/>
  <c r="H451" i="77"/>
  <c r="K258" i="76" s="1"/>
  <c r="H452" i="77"/>
  <c r="M258" i="76" s="1"/>
  <c r="H453" i="77"/>
  <c r="O258" i="76" s="1"/>
  <c r="H454" i="77"/>
  <c r="Q258" i="76" s="1"/>
  <c r="H455" i="77"/>
  <c r="S258" i="76" s="1"/>
  <c r="H456" i="77"/>
  <c r="U258" i="76" s="1"/>
  <c r="H457" i="77"/>
  <c r="W258" i="76" s="1"/>
  <c r="H458" i="77"/>
  <c r="Y258" i="76" s="1"/>
  <c r="H459" i="77"/>
  <c r="AA258" i="76" s="1"/>
  <c r="H460" i="77"/>
  <c r="AC258" i="76" s="1"/>
  <c r="H461" i="77"/>
  <c r="AE258" i="76" s="1"/>
  <c r="H462" i="77"/>
  <c r="AG258" i="76" s="1"/>
  <c r="H463" i="77"/>
  <c r="AI258" i="76" s="1"/>
  <c r="H464" i="77"/>
  <c r="AK258" i="76" s="1"/>
  <c r="H465" i="77"/>
  <c r="AM258" i="76" s="1"/>
  <c r="H466" i="77"/>
  <c r="AO258" i="76" s="1"/>
  <c r="H467" i="77"/>
  <c r="AQ258" i="76" s="1"/>
  <c r="H468" i="77"/>
  <c r="AS258" i="76" s="1"/>
  <c r="H469" i="77"/>
  <c r="E269" i="76" s="1"/>
  <c r="H470" i="77"/>
  <c r="G269" i="76" s="1"/>
  <c r="H471" i="77"/>
  <c r="I269" i="76" s="1"/>
  <c r="H472" i="77"/>
  <c r="K269" i="76" s="1"/>
  <c r="H473" i="77"/>
  <c r="M269" i="76" s="1"/>
  <c r="H474" i="77"/>
  <c r="O269" i="76" s="1"/>
  <c r="H475" i="77"/>
  <c r="Q269" i="76" s="1"/>
  <c r="H476" i="77"/>
  <c r="S269" i="76" s="1"/>
  <c r="H477" i="77"/>
  <c r="U269" i="76" s="1"/>
  <c r="H478" i="77"/>
  <c r="W269" i="76" s="1"/>
  <c r="H479" i="77"/>
  <c r="Y269" i="76" s="1"/>
  <c r="H480" i="77"/>
  <c r="AA269" i="76" s="1"/>
  <c r="H481" i="77"/>
  <c r="AC269" i="76" s="1"/>
  <c r="H482" i="77"/>
  <c r="AE269" i="76" s="1"/>
  <c r="H483" i="77"/>
  <c r="AG269" i="76" s="1"/>
  <c r="H484" i="77"/>
  <c r="AI269" i="76" s="1"/>
  <c r="H485" i="77"/>
  <c r="AK269" i="76" s="1"/>
  <c r="H486" i="77"/>
  <c r="AM269" i="76" s="1"/>
  <c r="H487" i="77"/>
  <c r="AO269" i="76" s="1"/>
  <c r="H488" i="77"/>
  <c r="AQ269" i="76" s="1"/>
  <c r="H489" i="77"/>
  <c r="AS269" i="76" s="1"/>
  <c r="H490" i="77"/>
  <c r="E280" i="76" s="1"/>
  <c r="H491" i="77"/>
  <c r="G280" i="76" s="1"/>
  <c r="N8" i="82" l="1"/>
  <c r="X8" i="82" s="1"/>
  <c r="S8" i="82" s="1"/>
  <c r="N17" i="82"/>
  <c r="X17" i="82" s="1"/>
  <c r="S17" i="82" s="1"/>
  <c r="Y17" i="82" s="1"/>
  <c r="N18" i="82"/>
  <c r="X18" i="82" s="1"/>
  <c r="S18" i="82" s="1"/>
  <c r="Y18" i="82" s="1"/>
  <c r="N7" i="82"/>
  <c r="X7" i="82" s="1"/>
  <c r="S7" i="82" s="1"/>
  <c r="N14" i="82"/>
  <c r="X14" i="82" s="1"/>
  <c r="S14" i="82" s="1"/>
  <c r="N21" i="82"/>
  <c r="X21" i="82" s="1"/>
  <c r="S21" i="82" s="1"/>
  <c r="N9" i="82"/>
  <c r="X9" i="82" s="1"/>
  <c r="S9" i="82" s="1"/>
  <c r="N12" i="82"/>
  <c r="X12" i="82" s="1"/>
  <c r="S12" i="82" s="1"/>
  <c r="O5" i="82"/>
  <c r="O4" i="82" s="1"/>
  <c r="R5" i="82"/>
  <c r="R4" i="82" s="1"/>
  <c r="Q5" i="82"/>
  <c r="Q4" i="82" s="1"/>
  <c r="D18" i="29" s="1"/>
  <c r="P5" i="82"/>
  <c r="N19" i="82"/>
  <c r="X19" i="82" s="1"/>
  <c r="S19" i="82" s="1"/>
  <c r="N13" i="82"/>
  <c r="X13" i="82" s="1"/>
  <c r="S13" i="82" s="1"/>
  <c r="N22" i="82"/>
  <c r="X22" i="82" s="1"/>
  <c r="S22" i="82" s="1"/>
  <c r="N20" i="82"/>
  <c r="X20" i="82" s="1"/>
  <c r="S20" i="82" s="1"/>
  <c r="N6" i="82"/>
  <c r="X6" i="82" s="1"/>
  <c r="S6" i="82" s="1"/>
  <c r="N16" i="82"/>
  <c r="X16" i="82" s="1"/>
  <c r="S16" i="82" s="1"/>
  <c r="N10" i="82"/>
  <c r="X10" i="82" s="1"/>
  <c r="S10" i="82" s="1"/>
  <c r="N15" i="82"/>
  <c r="X15" i="82" s="1"/>
  <c r="S15" i="82" s="1"/>
  <c r="N11" i="82"/>
  <c r="X11" i="82" s="1"/>
  <c r="S11" i="82" s="1"/>
  <c r="K317" i="76"/>
  <c r="Y16" i="82" l="1"/>
  <c r="Y6" i="82"/>
  <c r="Y20" i="82"/>
  <c r="Y12" i="82"/>
  <c r="Y8" i="82"/>
  <c r="Y10" i="82"/>
  <c r="Y22" i="82"/>
  <c r="Y9" i="82"/>
  <c r="Y11" i="82"/>
  <c r="Y13" i="82"/>
  <c r="Y21" i="82"/>
  <c r="Y15" i="82"/>
  <c r="Y19" i="82"/>
  <c r="Y14" i="82"/>
  <c r="Y7" i="82"/>
  <c r="N5" i="82"/>
  <c r="X5" i="82" s="1"/>
  <c r="S5" i="82" s="1"/>
  <c r="P4" i="82"/>
  <c r="D25" i="76"/>
  <c r="E27" i="76"/>
  <c r="E21" i="76"/>
  <c r="C21" i="76"/>
  <c r="Y5" i="82" l="1"/>
  <c r="N4" i="82"/>
  <c r="X4" i="82"/>
  <c r="S4" i="82"/>
  <c r="E23" i="76"/>
  <c r="E24" i="76"/>
  <c r="E25" i="76"/>
  <c r="I288" i="76"/>
  <c r="M297" i="76"/>
  <c r="N297" i="76" s="1"/>
  <c r="M314" i="76"/>
  <c r="N314" i="76" s="1"/>
  <c r="M316" i="76"/>
  <c r="N316" i="76" s="1"/>
  <c r="Y4" i="82" l="1"/>
  <c r="H7" i="77"/>
  <c r="E28" i="76" s="1"/>
  <c r="J8" i="29" l="1"/>
  <c r="O8" i="29" s="1"/>
  <c r="Z80" i="76" l="1"/>
  <c r="AB80" i="76"/>
  <c r="AD80" i="76"/>
  <c r="AF80" i="76"/>
  <c r="AH80" i="76"/>
  <c r="AJ80" i="76"/>
  <c r="AL80" i="76"/>
  <c r="M293" i="76" l="1"/>
  <c r="N293" i="76" s="1"/>
  <c r="M313" i="76"/>
  <c r="N313" i="76" s="1"/>
  <c r="M305" i="76"/>
  <c r="N305" i="76" s="1"/>
  <c r="M299" i="76"/>
  <c r="N299" i="76" s="1"/>
  <c r="M298" i="76"/>
  <c r="N298" i="76" s="1"/>
  <c r="M311" i="76"/>
  <c r="N311" i="76" s="1"/>
  <c r="M312" i="76"/>
  <c r="N312" i="76" s="1"/>
  <c r="M288" i="76" l="1"/>
  <c r="N288" i="76" s="1"/>
  <c r="M308" i="76"/>
  <c r="N308" i="76" s="1"/>
  <c r="M315" i="76"/>
  <c r="N315" i="76" s="1"/>
  <c r="M291" i="76"/>
  <c r="N291" i="76" s="1"/>
  <c r="M310" i="76"/>
  <c r="N310" i="76" s="1"/>
  <c r="M292" i="76"/>
  <c r="N292" i="76" s="1"/>
  <c r="M294" i="76"/>
  <c r="N294" i="76" s="1"/>
  <c r="M296" i="76"/>
  <c r="N296" i="76" s="1"/>
  <c r="M295" i="76"/>
  <c r="N295" i="76" s="1"/>
  <c r="M289" i="76"/>
  <c r="N289" i="76" s="1"/>
  <c r="M300" i="76"/>
  <c r="N300" i="76" s="1"/>
  <c r="M290" i="76"/>
  <c r="N290" i="76" s="1"/>
  <c r="H317" i="76"/>
  <c r="Z288" i="76" s="1"/>
  <c r="N317" i="76" l="1"/>
  <c r="I4" i="76" l="1"/>
  <c r="J317" i="76"/>
  <c r="Z289" i="76" s="1"/>
  <c r="H258" i="77"/>
  <c r="H257" i="77"/>
  <c r="H256" i="77"/>
  <c r="H255" i="77"/>
  <c r="H254" i="77"/>
  <c r="H253" i="77"/>
  <c r="H252" i="77"/>
  <c r="H251" i="77"/>
  <c r="AE149" i="76" s="1"/>
  <c r="H250" i="77"/>
  <c r="AC149" i="76" s="1"/>
  <c r="H249" i="77"/>
  <c r="AA149" i="76" s="1"/>
  <c r="H248" i="77"/>
  <c r="H247" i="77"/>
  <c r="H246" i="77"/>
  <c r="H245" i="77"/>
  <c r="H244" i="77"/>
  <c r="H243" i="77"/>
  <c r="O149" i="76" s="1"/>
  <c r="H242" i="77"/>
  <c r="M149" i="76" s="1"/>
  <c r="H241" i="77"/>
  <c r="H240" i="77"/>
  <c r="H239" i="77"/>
  <c r="H238" i="77"/>
  <c r="E149" i="76" s="1"/>
  <c r="H237" i="77"/>
  <c r="H236" i="77"/>
  <c r="H235" i="77"/>
  <c r="H234" i="77"/>
  <c r="AM138" i="76" s="1"/>
  <c r="H233" i="77"/>
  <c r="H232" i="77"/>
  <c r="H231" i="77"/>
  <c r="H230" i="77"/>
  <c r="AE138" i="76" s="1"/>
  <c r="H229" i="77"/>
  <c r="H228" i="77"/>
  <c r="H227" i="77"/>
  <c r="H226" i="77"/>
  <c r="W138" i="76" s="1"/>
  <c r="H225" i="77"/>
  <c r="H224" i="77"/>
  <c r="H223" i="77"/>
  <c r="H222" i="77"/>
  <c r="O138" i="76" s="1"/>
  <c r="H221" i="77"/>
  <c r="H220" i="77"/>
  <c r="H219" i="77"/>
  <c r="H218" i="77"/>
  <c r="G138" i="76" s="1"/>
  <c r="H217" i="77"/>
  <c r="H216" i="77"/>
  <c r="H215" i="77"/>
  <c r="H214" i="77"/>
  <c r="AO127" i="76" s="1"/>
  <c r="H213" i="77"/>
  <c r="H212" i="77"/>
  <c r="H211" i="77"/>
  <c r="H210" i="77"/>
  <c r="AG127" i="76" s="1"/>
  <c r="H209" i="77"/>
  <c r="H208" i="77"/>
  <c r="H207" i="77"/>
  <c r="H206" i="77"/>
  <c r="Y127" i="76" s="1"/>
  <c r="H205" i="77"/>
  <c r="H204" i="77"/>
  <c r="H203" i="77"/>
  <c r="H202" i="77"/>
  <c r="Q127" i="76" s="1"/>
  <c r="H201" i="77"/>
  <c r="H200" i="77"/>
  <c r="H199" i="77"/>
  <c r="H198" i="77"/>
  <c r="I127" i="76" s="1"/>
  <c r="H197" i="77"/>
  <c r="H196" i="77"/>
  <c r="H195" i="77"/>
  <c r="H194" i="77"/>
  <c r="H193" i="77"/>
  <c r="H192" i="77"/>
  <c r="H191" i="77"/>
  <c r="H190" i="77"/>
  <c r="AI116" i="76" s="1"/>
  <c r="H189" i="77"/>
  <c r="H188" i="77"/>
  <c r="H187" i="77"/>
  <c r="H186" i="77"/>
  <c r="AA116" i="76" s="1"/>
  <c r="H185" i="77"/>
  <c r="H184" i="77"/>
  <c r="H183" i="77"/>
  <c r="H182" i="77"/>
  <c r="S116" i="76" s="1"/>
  <c r="H181" i="77"/>
  <c r="H180" i="77"/>
  <c r="H179" i="77"/>
  <c r="H178" i="77"/>
  <c r="K116" i="76" s="1"/>
  <c r="H177" i="77"/>
  <c r="H176" i="77"/>
  <c r="H175" i="77"/>
  <c r="H174" i="77"/>
  <c r="AS105" i="76" s="1"/>
  <c r="H173" i="77"/>
  <c r="H172" i="77"/>
  <c r="H171" i="77"/>
  <c r="H170" i="77"/>
  <c r="AK105" i="76" s="1"/>
  <c r="H169" i="77"/>
  <c r="H168" i="77"/>
  <c r="H167" i="77"/>
  <c r="H166" i="77"/>
  <c r="AC105" i="76" s="1"/>
  <c r="H165" i="77"/>
  <c r="H164" i="77"/>
  <c r="H163" i="77"/>
  <c r="H162" i="77"/>
  <c r="U105" i="76" s="1"/>
  <c r="H161" i="77"/>
  <c r="H160" i="77"/>
  <c r="H159" i="77"/>
  <c r="H158" i="77"/>
  <c r="M105" i="76" s="1"/>
  <c r="H157" i="77"/>
  <c r="H156" i="77"/>
  <c r="H155" i="77"/>
  <c r="H154" i="77"/>
  <c r="H153" i="77"/>
  <c r="H152" i="77"/>
  <c r="H151" i="77"/>
  <c r="H150" i="77"/>
  <c r="AM94" i="76" s="1"/>
  <c r="H149" i="77"/>
  <c r="H148" i="77"/>
  <c r="H147" i="77"/>
  <c r="H146" i="77"/>
  <c r="AE94" i="76" s="1"/>
  <c r="H145" i="77"/>
  <c r="H144" i="77"/>
  <c r="H143" i="77"/>
  <c r="H142" i="77"/>
  <c r="W94" i="76" s="1"/>
  <c r="H141" i="77"/>
  <c r="H140" i="77"/>
  <c r="H139" i="77"/>
  <c r="H138" i="77"/>
  <c r="O94" i="76" s="1"/>
  <c r="H137" i="77"/>
  <c r="H136" i="77"/>
  <c r="H135" i="77"/>
  <c r="H134" i="77"/>
  <c r="G94" i="76" s="1"/>
  <c r="H133" i="77"/>
  <c r="H132" i="77"/>
  <c r="H131" i="77"/>
  <c r="H130" i="77"/>
  <c r="AO83" i="76" s="1"/>
  <c r="H129" i="77"/>
  <c r="H128" i="77"/>
  <c r="H127" i="77"/>
  <c r="H126" i="77"/>
  <c r="AG83" i="76" s="1"/>
  <c r="H125" i="77"/>
  <c r="H124" i="77"/>
  <c r="H123" i="77"/>
  <c r="H122" i="77"/>
  <c r="Y83" i="76" s="1"/>
  <c r="H121" i="77"/>
  <c r="H120" i="77"/>
  <c r="H119" i="77"/>
  <c r="H118" i="77"/>
  <c r="Q83" i="76" s="1"/>
  <c r="H117" i="77"/>
  <c r="H116" i="77"/>
  <c r="H115" i="77"/>
  <c r="H114" i="77"/>
  <c r="I83" i="76" s="1"/>
  <c r="H113" i="77"/>
  <c r="H112" i="77"/>
  <c r="H111" i="77"/>
  <c r="H110" i="77"/>
  <c r="AQ72" i="76" s="1"/>
  <c r="H109" i="77"/>
  <c r="H108" i="77"/>
  <c r="H107" i="77"/>
  <c r="H106" i="77"/>
  <c r="AI72" i="76" s="1"/>
  <c r="H105" i="77"/>
  <c r="H104" i="77"/>
  <c r="H103" i="77"/>
  <c r="H102" i="77"/>
  <c r="AA72" i="76" s="1"/>
  <c r="H101" i="77"/>
  <c r="H100" i="77"/>
  <c r="H99" i="77"/>
  <c r="H98" i="77"/>
  <c r="S72" i="76" s="1"/>
  <c r="H97" i="77"/>
  <c r="H96" i="77"/>
  <c r="H95" i="77"/>
  <c r="H94" i="77"/>
  <c r="K72" i="76" s="1"/>
  <c r="H93" i="77"/>
  <c r="H92" i="77"/>
  <c r="H91" i="77"/>
  <c r="H90" i="77"/>
  <c r="AS61" i="76" s="1"/>
  <c r="H89" i="77"/>
  <c r="H88" i="77"/>
  <c r="H87" i="77"/>
  <c r="H86" i="77"/>
  <c r="AK61" i="76" s="1"/>
  <c r="H85" i="77"/>
  <c r="H84" i="77"/>
  <c r="H83" i="77"/>
  <c r="H82" i="77"/>
  <c r="AC61" i="76" s="1"/>
  <c r="H81" i="77"/>
  <c r="H80" i="77"/>
  <c r="H79" i="77"/>
  <c r="H78" i="77"/>
  <c r="U61" i="76" s="1"/>
  <c r="H77" i="77"/>
  <c r="H76" i="77"/>
  <c r="H75" i="77"/>
  <c r="H74" i="77"/>
  <c r="M61" i="76" s="1"/>
  <c r="H73" i="77"/>
  <c r="H72" i="77"/>
  <c r="H71" i="77"/>
  <c r="H70" i="77"/>
  <c r="E61" i="76" s="1"/>
  <c r="H69" i="77"/>
  <c r="H68" i="77"/>
  <c r="H67" i="77"/>
  <c r="H66" i="77"/>
  <c r="AM50" i="76" s="1"/>
  <c r="H65" i="77"/>
  <c r="H64" i="77"/>
  <c r="H63" i="77"/>
  <c r="H62" i="77"/>
  <c r="AE50" i="76" s="1"/>
  <c r="H61" i="77"/>
  <c r="H60" i="77"/>
  <c r="H59" i="77"/>
  <c r="H58" i="77"/>
  <c r="W50" i="76" s="1"/>
  <c r="H57" i="77"/>
  <c r="H56" i="77"/>
  <c r="H55" i="77"/>
  <c r="H54" i="77"/>
  <c r="O50" i="76" s="1"/>
  <c r="H53" i="77"/>
  <c r="H52" i="77"/>
  <c r="H51" i="77"/>
  <c r="H50" i="77"/>
  <c r="G50" i="76" s="1"/>
  <c r="H49" i="77"/>
  <c r="H48" i="77"/>
  <c r="H47" i="77"/>
  <c r="H46" i="77"/>
  <c r="AO39" i="76" s="1"/>
  <c r="H45" i="77"/>
  <c r="H44" i="77"/>
  <c r="H43" i="77"/>
  <c r="H42" i="77"/>
  <c r="AG39" i="76" s="1"/>
  <c r="H41" i="77"/>
  <c r="H40" i="77"/>
  <c r="H39" i="77"/>
  <c r="H38" i="77"/>
  <c r="Y39" i="76" s="1"/>
  <c r="H37" i="77"/>
  <c r="H36" i="77"/>
  <c r="H35" i="77"/>
  <c r="H34" i="77"/>
  <c r="Q39" i="76" s="1"/>
  <c r="H33" i="77"/>
  <c r="H32" i="77"/>
  <c r="H31" i="77"/>
  <c r="H30" i="77"/>
  <c r="I39" i="76" s="1"/>
  <c r="H29" i="77"/>
  <c r="H28" i="77"/>
  <c r="H27" i="77"/>
  <c r="H26" i="77"/>
  <c r="AQ28" i="76" s="1"/>
  <c r="H25" i="77"/>
  <c r="H24" i="77"/>
  <c r="H23" i="77"/>
  <c r="H22" i="77"/>
  <c r="AI28" i="76" s="1"/>
  <c r="H21" i="77"/>
  <c r="H20" i="77"/>
  <c r="H19" i="77"/>
  <c r="H18" i="77"/>
  <c r="AA28" i="76" s="1"/>
  <c r="H17" i="77"/>
  <c r="H16" i="77"/>
  <c r="H15" i="77"/>
  <c r="H14" i="77"/>
  <c r="S28" i="76" s="1"/>
  <c r="H13" i="77"/>
  <c r="H12" i="77"/>
  <c r="H11" i="77"/>
  <c r="H10" i="77"/>
  <c r="K28" i="76" s="1"/>
  <c r="H9" i="77"/>
  <c r="H8" i="77"/>
  <c r="AS148" i="76"/>
  <c r="AQ148" i="76"/>
  <c r="AO148" i="76"/>
  <c r="AM148" i="76"/>
  <c r="AK148" i="76"/>
  <c r="AI148" i="76"/>
  <c r="AG148" i="76"/>
  <c r="AE148" i="76"/>
  <c r="AC148" i="76"/>
  <c r="AA148" i="76"/>
  <c r="Y148" i="76"/>
  <c r="W148" i="76"/>
  <c r="U148" i="76"/>
  <c r="S148" i="76"/>
  <c r="Q148" i="76"/>
  <c r="O148" i="76"/>
  <c r="M148" i="76"/>
  <c r="K148" i="76"/>
  <c r="I148" i="76"/>
  <c r="G148" i="76"/>
  <c r="E148" i="76"/>
  <c r="AR146" i="76"/>
  <c r="AP146" i="76"/>
  <c r="AN146" i="76"/>
  <c r="AL146" i="76"/>
  <c r="AJ146" i="76"/>
  <c r="AH146" i="76"/>
  <c r="AF146" i="76"/>
  <c r="AD146" i="76"/>
  <c r="AB146" i="76"/>
  <c r="Z146" i="76"/>
  <c r="X146" i="76"/>
  <c r="V146" i="76"/>
  <c r="T146" i="76"/>
  <c r="R146" i="76"/>
  <c r="P146" i="76"/>
  <c r="N146" i="76"/>
  <c r="L146" i="76"/>
  <c r="J146" i="76"/>
  <c r="H146" i="76"/>
  <c r="F146" i="76"/>
  <c r="D146" i="76"/>
  <c r="AS142" i="76"/>
  <c r="AS145" i="76" s="1"/>
  <c r="AQ142" i="76"/>
  <c r="AQ145" i="76" s="1"/>
  <c r="AO142" i="76"/>
  <c r="AO145" i="76" s="1"/>
  <c r="AM142" i="76"/>
  <c r="AM145" i="76" s="1"/>
  <c r="AK142" i="76"/>
  <c r="AK145" i="76" s="1"/>
  <c r="AI142" i="76"/>
  <c r="AI145" i="76" s="1"/>
  <c r="AG142" i="76"/>
  <c r="AG145" i="76" s="1"/>
  <c r="AE142" i="76"/>
  <c r="AE145" i="76" s="1"/>
  <c r="AC142" i="76"/>
  <c r="AC145" i="76" s="1"/>
  <c r="AA142" i="76"/>
  <c r="AA145" i="76" s="1"/>
  <c r="Y142" i="76"/>
  <c r="Y145" i="76" s="1"/>
  <c r="W142" i="76"/>
  <c r="W145" i="76" s="1"/>
  <c r="U142" i="76"/>
  <c r="U145" i="76" s="1"/>
  <c r="S142" i="76"/>
  <c r="S145" i="76" s="1"/>
  <c r="Q142" i="76"/>
  <c r="Q145" i="76" s="1"/>
  <c r="O142" i="76"/>
  <c r="O145" i="76" s="1"/>
  <c r="M142" i="76"/>
  <c r="M145" i="76" s="1"/>
  <c r="K142" i="76"/>
  <c r="K145" i="76" s="1"/>
  <c r="I142" i="76"/>
  <c r="I145" i="76" s="1"/>
  <c r="G142" i="76"/>
  <c r="G145" i="76" s="1"/>
  <c r="E142" i="76"/>
  <c r="E145" i="76" s="1"/>
  <c r="AS137" i="76"/>
  <c r="AQ137" i="76"/>
  <c r="AO137" i="76"/>
  <c r="AM137" i="76"/>
  <c r="AK137" i="76"/>
  <c r="AI137" i="76"/>
  <c r="AG137" i="76"/>
  <c r="AE137" i="76"/>
  <c r="AC137" i="76"/>
  <c r="AA137" i="76"/>
  <c r="Y137" i="76"/>
  <c r="W137" i="76"/>
  <c r="U137" i="76"/>
  <c r="S137" i="76"/>
  <c r="Q137" i="76"/>
  <c r="O137" i="76"/>
  <c r="M137" i="76"/>
  <c r="K137" i="76"/>
  <c r="I137" i="76"/>
  <c r="G137" i="76"/>
  <c r="E137" i="76"/>
  <c r="AR135" i="76"/>
  <c r="AP135" i="76"/>
  <c r="AN135" i="76"/>
  <c r="AL135" i="76"/>
  <c r="AJ135" i="76"/>
  <c r="AH135" i="76"/>
  <c r="AF135" i="76"/>
  <c r="AD135" i="76"/>
  <c r="AB135" i="76"/>
  <c r="Z135" i="76"/>
  <c r="X135" i="76"/>
  <c r="V135" i="76"/>
  <c r="T135" i="76"/>
  <c r="R135" i="76"/>
  <c r="P135" i="76"/>
  <c r="N135" i="76"/>
  <c r="L135" i="76"/>
  <c r="J135" i="76"/>
  <c r="H135" i="76"/>
  <c r="F135" i="76"/>
  <c r="D135" i="76"/>
  <c r="AS131" i="76"/>
  <c r="AS134" i="76" s="1"/>
  <c r="AQ131" i="76"/>
  <c r="AQ134" i="76" s="1"/>
  <c r="AO131" i="76"/>
  <c r="AO134" i="76" s="1"/>
  <c r="AM131" i="76"/>
  <c r="AM134" i="76" s="1"/>
  <c r="AK131" i="76"/>
  <c r="AK134" i="76" s="1"/>
  <c r="AI131" i="76"/>
  <c r="AI134" i="76" s="1"/>
  <c r="AG131" i="76"/>
  <c r="AG134" i="76" s="1"/>
  <c r="AE131" i="76"/>
  <c r="AE134" i="76" s="1"/>
  <c r="AC131" i="76"/>
  <c r="AC134" i="76" s="1"/>
  <c r="AA131" i="76"/>
  <c r="AA134" i="76" s="1"/>
  <c r="Y131" i="76"/>
  <c r="Y134" i="76" s="1"/>
  <c r="W131" i="76"/>
  <c r="W134" i="76" s="1"/>
  <c r="U131" i="76"/>
  <c r="U134" i="76" s="1"/>
  <c r="S131" i="76"/>
  <c r="S134" i="76" s="1"/>
  <c r="Q131" i="76"/>
  <c r="Q134" i="76" s="1"/>
  <c r="O131" i="76"/>
  <c r="O134" i="76" s="1"/>
  <c r="M131" i="76"/>
  <c r="M134" i="76" s="1"/>
  <c r="K131" i="76"/>
  <c r="K134" i="76" s="1"/>
  <c r="I131" i="76"/>
  <c r="I134" i="76" s="1"/>
  <c r="G131" i="76"/>
  <c r="G134" i="76" s="1"/>
  <c r="E131" i="76"/>
  <c r="E134" i="76" s="1"/>
  <c r="AS126" i="76"/>
  <c r="AQ126" i="76"/>
  <c r="AO126" i="76"/>
  <c r="AM126" i="76"/>
  <c r="AK126" i="76"/>
  <c r="AI126" i="76"/>
  <c r="AG126" i="76"/>
  <c r="AE126" i="76"/>
  <c r="AC126" i="76"/>
  <c r="AA126" i="76"/>
  <c r="Y126" i="76"/>
  <c r="W126" i="76"/>
  <c r="U126" i="76"/>
  <c r="S126" i="76"/>
  <c r="Q126" i="76"/>
  <c r="O126" i="76"/>
  <c r="M126" i="76"/>
  <c r="K126" i="76"/>
  <c r="I126" i="76"/>
  <c r="G126" i="76"/>
  <c r="E126" i="76"/>
  <c r="AR124" i="76"/>
  <c r="AP124" i="76"/>
  <c r="AN124" i="76"/>
  <c r="AL124" i="76"/>
  <c r="AJ124" i="76"/>
  <c r="AH124" i="76"/>
  <c r="AF124" i="76"/>
  <c r="AD124" i="76"/>
  <c r="AB124" i="76"/>
  <c r="Z124" i="76"/>
  <c r="X124" i="76"/>
  <c r="V124" i="76"/>
  <c r="T124" i="76"/>
  <c r="R124" i="76"/>
  <c r="P124" i="76"/>
  <c r="N124" i="76"/>
  <c r="L124" i="76"/>
  <c r="J124" i="76"/>
  <c r="H124" i="76"/>
  <c r="F124" i="76"/>
  <c r="D124" i="76"/>
  <c r="AS120" i="76"/>
  <c r="AS123" i="76" s="1"/>
  <c r="AQ120" i="76"/>
  <c r="AQ123" i="76" s="1"/>
  <c r="AO120" i="76"/>
  <c r="AO123" i="76" s="1"/>
  <c r="AM120" i="76"/>
  <c r="AM123" i="76" s="1"/>
  <c r="AK120" i="76"/>
  <c r="AK123" i="76" s="1"/>
  <c r="AI120" i="76"/>
  <c r="AI123" i="76" s="1"/>
  <c r="AG120" i="76"/>
  <c r="AG123" i="76" s="1"/>
  <c r="AE120" i="76"/>
  <c r="AE123" i="76" s="1"/>
  <c r="AC120" i="76"/>
  <c r="AC123" i="76" s="1"/>
  <c r="AA120" i="76"/>
  <c r="AA123" i="76" s="1"/>
  <c r="Y120" i="76"/>
  <c r="Y123" i="76" s="1"/>
  <c r="W120" i="76"/>
  <c r="W123" i="76" s="1"/>
  <c r="U120" i="76"/>
  <c r="U123" i="76" s="1"/>
  <c r="S120" i="76"/>
  <c r="S123" i="76" s="1"/>
  <c r="Q120" i="76"/>
  <c r="Q123" i="76" s="1"/>
  <c r="O120" i="76"/>
  <c r="O123" i="76" s="1"/>
  <c r="M120" i="76"/>
  <c r="M123" i="76" s="1"/>
  <c r="K120" i="76"/>
  <c r="K123" i="76" s="1"/>
  <c r="I120" i="76"/>
  <c r="I123" i="76" s="1"/>
  <c r="G120" i="76"/>
  <c r="G123" i="76" s="1"/>
  <c r="E120" i="76"/>
  <c r="E123" i="76" s="1"/>
  <c r="AQ116" i="76"/>
  <c r="AS115" i="76"/>
  <c r="AQ115" i="76"/>
  <c r="AO115" i="76"/>
  <c r="AM115" i="76"/>
  <c r="AK115" i="76"/>
  <c r="AI115" i="76"/>
  <c r="AG115" i="76"/>
  <c r="AE115" i="76"/>
  <c r="AC115" i="76"/>
  <c r="AA115" i="76"/>
  <c r="Y115" i="76"/>
  <c r="W115" i="76"/>
  <c r="U115" i="76"/>
  <c r="S115" i="76"/>
  <c r="Q115" i="76"/>
  <c r="O115" i="76"/>
  <c r="M115" i="76"/>
  <c r="K115" i="76"/>
  <c r="I115" i="76"/>
  <c r="G115" i="76"/>
  <c r="E115" i="76"/>
  <c r="AR113" i="76"/>
  <c r="AP113" i="76"/>
  <c r="AN113" i="76"/>
  <c r="AL113" i="76"/>
  <c r="AJ113" i="76"/>
  <c r="AH113" i="76"/>
  <c r="AF113" i="76"/>
  <c r="AD113" i="76"/>
  <c r="AB113" i="76"/>
  <c r="Z113" i="76"/>
  <c r="X113" i="76"/>
  <c r="V113" i="76"/>
  <c r="T113" i="76"/>
  <c r="R113" i="76"/>
  <c r="P113" i="76"/>
  <c r="N113" i="76"/>
  <c r="L113" i="76"/>
  <c r="J113" i="76"/>
  <c r="H113" i="76"/>
  <c r="F113" i="76"/>
  <c r="D113" i="76"/>
  <c r="AS109" i="76"/>
  <c r="AS112" i="76" s="1"/>
  <c r="AQ109" i="76"/>
  <c r="AQ112" i="76" s="1"/>
  <c r="AO109" i="76"/>
  <c r="AO112" i="76" s="1"/>
  <c r="AM109" i="76"/>
  <c r="AM112" i="76" s="1"/>
  <c r="AK109" i="76"/>
  <c r="AK112" i="76" s="1"/>
  <c r="AI109" i="76"/>
  <c r="AI112" i="76" s="1"/>
  <c r="AG109" i="76"/>
  <c r="AG112" i="76" s="1"/>
  <c r="AE109" i="76"/>
  <c r="AE112" i="76" s="1"/>
  <c r="AC109" i="76"/>
  <c r="AC112" i="76" s="1"/>
  <c r="AA109" i="76"/>
  <c r="AA112" i="76" s="1"/>
  <c r="Y109" i="76"/>
  <c r="Y112" i="76" s="1"/>
  <c r="W109" i="76"/>
  <c r="W112" i="76" s="1"/>
  <c r="U109" i="76"/>
  <c r="U112" i="76" s="1"/>
  <c r="S109" i="76"/>
  <c r="S112" i="76" s="1"/>
  <c r="Q109" i="76"/>
  <c r="Q112" i="76" s="1"/>
  <c r="O109" i="76"/>
  <c r="O112" i="76" s="1"/>
  <c r="M109" i="76"/>
  <c r="M112" i="76" s="1"/>
  <c r="K109" i="76"/>
  <c r="K112" i="76" s="1"/>
  <c r="I109" i="76"/>
  <c r="I112" i="76" s="1"/>
  <c r="G109" i="76"/>
  <c r="G112" i="76" s="1"/>
  <c r="E109" i="76"/>
  <c r="E112" i="76" s="1"/>
  <c r="E105" i="76"/>
  <c r="AS104" i="76"/>
  <c r="AQ104" i="76"/>
  <c r="AO104" i="76"/>
  <c r="AM104" i="76"/>
  <c r="AK104" i="76"/>
  <c r="AI104" i="76"/>
  <c r="AG104" i="76"/>
  <c r="AE104" i="76"/>
  <c r="AC104" i="76"/>
  <c r="AA104" i="76"/>
  <c r="Y104" i="76"/>
  <c r="W104" i="76"/>
  <c r="U104" i="76"/>
  <c r="S104" i="76"/>
  <c r="Q104" i="76"/>
  <c r="O104" i="76"/>
  <c r="M104" i="76"/>
  <c r="K104" i="76"/>
  <c r="I104" i="76"/>
  <c r="G104" i="76"/>
  <c r="E104" i="76"/>
  <c r="AR102" i="76"/>
  <c r="AP102" i="76"/>
  <c r="AN102" i="76"/>
  <c r="AL102" i="76"/>
  <c r="AJ102" i="76"/>
  <c r="AH102" i="76"/>
  <c r="AF102" i="76"/>
  <c r="AD102" i="76"/>
  <c r="AB102" i="76"/>
  <c r="Z102" i="76"/>
  <c r="X102" i="76"/>
  <c r="V102" i="76"/>
  <c r="T102" i="76"/>
  <c r="P102" i="76"/>
  <c r="N102" i="76"/>
  <c r="L102" i="76"/>
  <c r="J102" i="76"/>
  <c r="H102" i="76"/>
  <c r="F102" i="76"/>
  <c r="D102" i="76"/>
  <c r="AS98" i="76"/>
  <c r="AS101" i="76" s="1"/>
  <c r="AQ98" i="76"/>
  <c r="AQ101" i="76" s="1"/>
  <c r="AO98" i="76"/>
  <c r="AO101" i="76" s="1"/>
  <c r="AM98" i="76"/>
  <c r="AM101" i="76" s="1"/>
  <c r="AK98" i="76"/>
  <c r="AK101" i="76" s="1"/>
  <c r="AI98" i="76"/>
  <c r="AI101" i="76" s="1"/>
  <c r="AG98" i="76"/>
  <c r="AG101" i="76" s="1"/>
  <c r="AE98" i="76"/>
  <c r="AE101" i="76" s="1"/>
  <c r="AC98" i="76"/>
  <c r="AC101" i="76" s="1"/>
  <c r="AA98" i="76"/>
  <c r="AA101" i="76" s="1"/>
  <c r="Y98" i="76"/>
  <c r="Y101" i="76" s="1"/>
  <c r="W98" i="76"/>
  <c r="W101" i="76" s="1"/>
  <c r="U98" i="76"/>
  <c r="U101" i="76" s="1"/>
  <c r="S98" i="76"/>
  <c r="S101" i="76" s="1"/>
  <c r="Q98" i="76"/>
  <c r="Q101" i="76" s="1"/>
  <c r="O98" i="76"/>
  <c r="O101" i="76" s="1"/>
  <c r="M98" i="76"/>
  <c r="M101" i="76" s="1"/>
  <c r="K98" i="76"/>
  <c r="K101" i="76" s="1"/>
  <c r="I98" i="76"/>
  <c r="I101" i="76" s="1"/>
  <c r="G98" i="76"/>
  <c r="G101" i="76" s="1"/>
  <c r="E98" i="76"/>
  <c r="E101" i="76" s="1"/>
  <c r="AS93" i="76"/>
  <c r="AQ93" i="76"/>
  <c r="AO93" i="76"/>
  <c r="AM93" i="76"/>
  <c r="AK93" i="76"/>
  <c r="AI93" i="76"/>
  <c r="AG93" i="76"/>
  <c r="AE93" i="76"/>
  <c r="AC93" i="76"/>
  <c r="AA93" i="76"/>
  <c r="Y93" i="76"/>
  <c r="W93" i="76"/>
  <c r="U93" i="76"/>
  <c r="S93" i="76"/>
  <c r="Q93" i="76"/>
  <c r="O93" i="76"/>
  <c r="M93" i="76"/>
  <c r="K93" i="76"/>
  <c r="I93" i="76"/>
  <c r="G93" i="76"/>
  <c r="E93" i="76"/>
  <c r="AR91" i="76"/>
  <c r="AP91" i="76"/>
  <c r="AN91" i="76"/>
  <c r="AL91" i="76"/>
  <c r="AJ91" i="76"/>
  <c r="AH91" i="76"/>
  <c r="AF91" i="76"/>
  <c r="AD91" i="76"/>
  <c r="AB91" i="76"/>
  <c r="Z91" i="76"/>
  <c r="X91" i="76"/>
  <c r="V91" i="76"/>
  <c r="T91" i="76"/>
  <c r="R91" i="76"/>
  <c r="P91" i="76"/>
  <c r="N91" i="76"/>
  <c r="L91" i="76"/>
  <c r="J91" i="76"/>
  <c r="H91" i="76"/>
  <c r="F91" i="76"/>
  <c r="D91" i="76"/>
  <c r="AS87" i="76"/>
  <c r="AS90" i="76" s="1"/>
  <c r="AQ87" i="76"/>
  <c r="AQ90" i="76" s="1"/>
  <c r="AO87" i="76"/>
  <c r="AO90" i="76" s="1"/>
  <c r="AM87" i="76"/>
  <c r="AM90" i="76" s="1"/>
  <c r="AK87" i="76"/>
  <c r="AK90" i="76" s="1"/>
  <c r="AI87" i="76"/>
  <c r="AI90" i="76" s="1"/>
  <c r="AG87" i="76"/>
  <c r="AG90" i="76" s="1"/>
  <c r="AE87" i="76"/>
  <c r="AE90" i="76" s="1"/>
  <c r="AC87" i="76"/>
  <c r="AC90" i="76" s="1"/>
  <c r="AA87" i="76"/>
  <c r="AA90" i="76" s="1"/>
  <c r="Y87" i="76"/>
  <c r="Y90" i="76" s="1"/>
  <c r="W87" i="76"/>
  <c r="W90" i="76" s="1"/>
  <c r="U87" i="76"/>
  <c r="U90" i="76" s="1"/>
  <c r="S87" i="76"/>
  <c r="S90" i="76" s="1"/>
  <c r="Q87" i="76"/>
  <c r="Q90" i="76" s="1"/>
  <c r="O87" i="76"/>
  <c r="O90" i="76" s="1"/>
  <c r="M87" i="76"/>
  <c r="M90" i="76" s="1"/>
  <c r="K87" i="76"/>
  <c r="K90" i="76" s="1"/>
  <c r="I87" i="76"/>
  <c r="I90" i="76" s="1"/>
  <c r="G87" i="76"/>
  <c r="G90" i="76" s="1"/>
  <c r="E87" i="76"/>
  <c r="E90" i="76" s="1"/>
  <c r="BI208" i="76"/>
  <c r="AS82" i="76"/>
  <c r="AQ82" i="76"/>
  <c r="AO82" i="76"/>
  <c r="AM82" i="76"/>
  <c r="AK82" i="76"/>
  <c r="AI82" i="76"/>
  <c r="AG82" i="76"/>
  <c r="AE82" i="76"/>
  <c r="AC82" i="76"/>
  <c r="AA82" i="76"/>
  <c r="Y82" i="76"/>
  <c r="W82" i="76"/>
  <c r="U82" i="76"/>
  <c r="S82" i="76"/>
  <c r="Q82" i="76"/>
  <c r="O82" i="76"/>
  <c r="M82" i="76"/>
  <c r="K82" i="76"/>
  <c r="I82" i="76"/>
  <c r="G82" i="76"/>
  <c r="E82" i="76"/>
  <c r="AR80" i="76"/>
  <c r="AP80" i="76"/>
  <c r="AN80" i="76"/>
  <c r="X80" i="76"/>
  <c r="V80" i="76"/>
  <c r="T80" i="76"/>
  <c r="R80" i="76"/>
  <c r="P80" i="76"/>
  <c r="N80" i="76"/>
  <c r="L80" i="76"/>
  <c r="J80" i="76"/>
  <c r="H80" i="76"/>
  <c r="F80" i="76"/>
  <c r="D80" i="76"/>
  <c r="AS76" i="76"/>
  <c r="AS79" i="76" s="1"/>
  <c r="AQ76" i="76"/>
  <c r="AQ79" i="76" s="1"/>
  <c r="AO76" i="76"/>
  <c r="AO79" i="76" s="1"/>
  <c r="AM76" i="76"/>
  <c r="AM79" i="76" s="1"/>
  <c r="AK76" i="76"/>
  <c r="AK79" i="76" s="1"/>
  <c r="AI76" i="76"/>
  <c r="AI79" i="76" s="1"/>
  <c r="AG76" i="76"/>
  <c r="AG79" i="76" s="1"/>
  <c r="AE76" i="76"/>
  <c r="AE79" i="76" s="1"/>
  <c r="AC76" i="76"/>
  <c r="AC79" i="76" s="1"/>
  <c r="AA76" i="76"/>
  <c r="AA79" i="76" s="1"/>
  <c r="Y76" i="76"/>
  <c r="Y79" i="76" s="1"/>
  <c r="W76" i="76"/>
  <c r="W79" i="76" s="1"/>
  <c r="U76" i="76"/>
  <c r="U79" i="76" s="1"/>
  <c r="S76" i="76"/>
  <c r="S79" i="76" s="1"/>
  <c r="Q76" i="76"/>
  <c r="Q79" i="76" s="1"/>
  <c r="O76" i="76"/>
  <c r="O79" i="76" s="1"/>
  <c r="M76" i="76"/>
  <c r="M79" i="76" s="1"/>
  <c r="K76" i="76"/>
  <c r="K79" i="76" s="1"/>
  <c r="I76" i="76"/>
  <c r="I79" i="76" s="1"/>
  <c r="G76" i="76"/>
  <c r="G79" i="76" s="1"/>
  <c r="E76" i="76"/>
  <c r="E79" i="76" s="1"/>
  <c r="AS71" i="76"/>
  <c r="AQ71" i="76"/>
  <c r="AO71" i="76"/>
  <c r="AM71" i="76"/>
  <c r="AK71" i="76"/>
  <c r="AI71" i="76"/>
  <c r="AG71" i="76"/>
  <c r="AE71" i="76"/>
  <c r="AC71" i="76"/>
  <c r="AA71" i="76"/>
  <c r="Y71" i="76"/>
  <c r="W71" i="76"/>
  <c r="U71" i="76"/>
  <c r="S71" i="76"/>
  <c r="Q71" i="76"/>
  <c r="O71" i="76"/>
  <c r="M71" i="76"/>
  <c r="K71" i="76"/>
  <c r="I71" i="76"/>
  <c r="G71" i="76"/>
  <c r="E71" i="76"/>
  <c r="AR69" i="76"/>
  <c r="AP69" i="76"/>
  <c r="AN69" i="76"/>
  <c r="AL69" i="76"/>
  <c r="AJ69" i="76"/>
  <c r="AH69" i="76"/>
  <c r="AF69" i="76"/>
  <c r="AD69" i="76"/>
  <c r="AB69" i="76"/>
  <c r="Z69" i="76"/>
  <c r="X69" i="76"/>
  <c r="V69" i="76"/>
  <c r="T69" i="76"/>
  <c r="R69" i="76"/>
  <c r="P69" i="76"/>
  <c r="N69" i="76"/>
  <c r="L69" i="76"/>
  <c r="J69" i="76"/>
  <c r="H69" i="76"/>
  <c r="F69" i="76"/>
  <c r="D69" i="76"/>
  <c r="AS65" i="76"/>
  <c r="AS68" i="76" s="1"/>
  <c r="AQ65" i="76"/>
  <c r="AQ68" i="76" s="1"/>
  <c r="AO65" i="76"/>
  <c r="AO68" i="76" s="1"/>
  <c r="AM65" i="76"/>
  <c r="AM68" i="76" s="1"/>
  <c r="AK65" i="76"/>
  <c r="AK68" i="76" s="1"/>
  <c r="AI65" i="76"/>
  <c r="AI68" i="76" s="1"/>
  <c r="AG65" i="76"/>
  <c r="AG68" i="76" s="1"/>
  <c r="AE65" i="76"/>
  <c r="AE68" i="76" s="1"/>
  <c r="AC65" i="76"/>
  <c r="AC68" i="76" s="1"/>
  <c r="AA65" i="76"/>
  <c r="AA68" i="76" s="1"/>
  <c r="Y65" i="76"/>
  <c r="Y68" i="76" s="1"/>
  <c r="W65" i="76"/>
  <c r="W68" i="76" s="1"/>
  <c r="U65" i="76"/>
  <c r="U68" i="76" s="1"/>
  <c r="S65" i="76"/>
  <c r="S68" i="76" s="1"/>
  <c r="Q65" i="76"/>
  <c r="Q68" i="76" s="1"/>
  <c r="O65" i="76"/>
  <c r="O68" i="76" s="1"/>
  <c r="M65" i="76"/>
  <c r="M68" i="76" s="1"/>
  <c r="K65" i="76"/>
  <c r="K68" i="76" s="1"/>
  <c r="I65" i="76"/>
  <c r="I68" i="76" s="1"/>
  <c r="G65" i="76"/>
  <c r="G68" i="76" s="1"/>
  <c r="E65" i="76"/>
  <c r="E68" i="76" s="1"/>
  <c r="AS60" i="76"/>
  <c r="AQ60" i="76"/>
  <c r="AO60" i="76"/>
  <c r="AM60" i="76"/>
  <c r="AK60" i="76"/>
  <c r="AI60" i="76"/>
  <c r="AG60" i="76"/>
  <c r="AE60" i="76"/>
  <c r="AC60" i="76"/>
  <c r="AA60" i="76"/>
  <c r="Y60" i="76"/>
  <c r="W60" i="76"/>
  <c r="U60" i="76"/>
  <c r="S60" i="76"/>
  <c r="Q60" i="76"/>
  <c r="O60" i="76"/>
  <c r="M60" i="76"/>
  <c r="K60" i="76"/>
  <c r="I60" i="76"/>
  <c r="G60" i="76"/>
  <c r="E60" i="76"/>
  <c r="AR58" i="76"/>
  <c r="AP58" i="76"/>
  <c r="AN58" i="76"/>
  <c r="AL58" i="76"/>
  <c r="AJ58" i="76"/>
  <c r="AH58" i="76"/>
  <c r="AF58" i="76"/>
  <c r="AD58" i="76"/>
  <c r="AB58" i="76"/>
  <c r="Z58" i="76"/>
  <c r="X58" i="76"/>
  <c r="V58" i="76"/>
  <c r="T58" i="76"/>
  <c r="R58" i="76"/>
  <c r="P58" i="76"/>
  <c r="N58" i="76"/>
  <c r="L58" i="76"/>
  <c r="J58" i="76"/>
  <c r="H58" i="76"/>
  <c r="F58" i="76"/>
  <c r="D58" i="76"/>
  <c r="AS54" i="76"/>
  <c r="AS57" i="76" s="1"/>
  <c r="AQ54" i="76"/>
  <c r="AQ57" i="76" s="1"/>
  <c r="AO54" i="76"/>
  <c r="AO57" i="76" s="1"/>
  <c r="AM54" i="76"/>
  <c r="AM57" i="76" s="1"/>
  <c r="AK54" i="76"/>
  <c r="AK57" i="76" s="1"/>
  <c r="AI54" i="76"/>
  <c r="AI57" i="76" s="1"/>
  <c r="AG54" i="76"/>
  <c r="AG57" i="76" s="1"/>
  <c r="AE54" i="76"/>
  <c r="AE57" i="76" s="1"/>
  <c r="AC54" i="76"/>
  <c r="AC57" i="76" s="1"/>
  <c r="AA54" i="76"/>
  <c r="AA57" i="76" s="1"/>
  <c r="Y54" i="76"/>
  <c r="Y57" i="76" s="1"/>
  <c r="W54" i="76"/>
  <c r="W57" i="76" s="1"/>
  <c r="U54" i="76"/>
  <c r="U57" i="76" s="1"/>
  <c r="S54" i="76"/>
  <c r="S57" i="76" s="1"/>
  <c r="Q54" i="76"/>
  <c r="Q57" i="76" s="1"/>
  <c r="O54" i="76"/>
  <c r="O57" i="76" s="1"/>
  <c r="M54" i="76"/>
  <c r="M57" i="76" s="1"/>
  <c r="K54" i="76"/>
  <c r="K57" i="76" s="1"/>
  <c r="I54" i="76"/>
  <c r="I57" i="76" s="1"/>
  <c r="G54" i="76"/>
  <c r="G57" i="76" s="1"/>
  <c r="E54" i="76"/>
  <c r="E57" i="76" s="1"/>
  <c r="AS49" i="76"/>
  <c r="AQ49" i="76"/>
  <c r="AO49" i="76"/>
  <c r="AM49" i="76"/>
  <c r="AK49" i="76"/>
  <c r="AI49" i="76"/>
  <c r="AG49" i="76"/>
  <c r="AE49" i="76"/>
  <c r="AC49" i="76"/>
  <c r="AA49" i="76"/>
  <c r="Y49" i="76"/>
  <c r="W49" i="76"/>
  <c r="U49" i="76"/>
  <c r="S49" i="76"/>
  <c r="Q49" i="76"/>
  <c r="O49" i="76"/>
  <c r="M49" i="76"/>
  <c r="K49" i="76"/>
  <c r="I49" i="76"/>
  <c r="G49" i="76"/>
  <c r="E49" i="76"/>
  <c r="AR47" i="76"/>
  <c r="AP47" i="76"/>
  <c r="AN47" i="76"/>
  <c r="AL47" i="76"/>
  <c r="AJ47" i="76"/>
  <c r="AH47" i="76"/>
  <c r="AF47" i="76"/>
  <c r="AD47" i="76"/>
  <c r="AB47" i="76"/>
  <c r="Z47" i="76"/>
  <c r="X47" i="76"/>
  <c r="V47" i="76"/>
  <c r="T47" i="76"/>
  <c r="R47" i="76"/>
  <c r="P47" i="76"/>
  <c r="N47" i="76"/>
  <c r="L47" i="76"/>
  <c r="J47" i="76"/>
  <c r="H47" i="76"/>
  <c r="F47" i="76"/>
  <c r="D47" i="76"/>
  <c r="AS43" i="76"/>
  <c r="AS46" i="76" s="1"/>
  <c r="AQ43" i="76"/>
  <c r="AQ46" i="76" s="1"/>
  <c r="AO43" i="76"/>
  <c r="AO46" i="76" s="1"/>
  <c r="AM43" i="76"/>
  <c r="AM46" i="76" s="1"/>
  <c r="AK43" i="76"/>
  <c r="AK46" i="76" s="1"/>
  <c r="AI43" i="76"/>
  <c r="AI46" i="76" s="1"/>
  <c r="AG43" i="76"/>
  <c r="AG46" i="76" s="1"/>
  <c r="AE43" i="76"/>
  <c r="AE46" i="76" s="1"/>
  <c r="AC43" i="76"/>
  <c r="AC46" i="76" s="1"/>
  <c r="AA43" i="76"/>
  <c r="AA46" i="76" s="1"/>
  <c r="Y43" i="76"/>
  <c r="Y46" i="76" s="1"/>
  <c r="W43" i="76"/>
  <c r="W46" i="76" s="1"/>
  <c r="U43" i="76"/>
  <c r="U46" i="76" s="1"/>
  <c r="S43" i="76"/>
  <c r="S46" i="76" s="1"/>
  <c r="Q43" i="76"/>
  <c r="Q46" i="76" s="1"/>
  <c r="O43" i="76"/>
  <c r="O46" i="76" s="1"/>
  <c r="M43" i="76"/>
  <c r="M46" i="76" s="1"/>
  <c r="K43" i="76"/>
  <c r="K46" i="76" s="1"/>
  <c r="I43" i="76"/>
  <c r="I46" i="76" s="1"/>
  <c r="G43" i="76"/>
  <c r="G46" i="76" s="1"/>
  <c r="E43" i="76"/>
  <c r="E46" i="76" s="1"/>
  <c r="AS38" i="76"/>
  <c r="AQ38" i="76"/>
  <c r="AO38" i="76"/>
  <c r="AM38" i="76"/>
  <c r="AK38" i="76"/>
  <c r="AI38" i="76"/>
  <c r="AG38" i="76"/>
  <c r="AE38" i="76"/>
  <c r="AC38" i="76"/>
  <c r="AA38" i="76"/>
  <c r="Y38" i="76"/>
  <c r="W38" i="76"/>
  <c r="U38" i="76"/>
  <c r="S38" i="76"/>
  <c r="Q38" i="76"/>
  <c r="O38" i="76"/>
  <c r="M38" i="76"/>
  <c r="K38" i="76"/>
  <c r="I38" i="76"/>
  <c r="G38" i="76"/>
  <c r="E38" i="76"/>
  <c r="AR36" i="76"/>
  <c r="AP36" i="76"/>
  <c r="AN36" i="76"/>
  <c r="AL36" i="76"/>
  <c r="AJ36" i="76"/>
  <c r="AH36" i="76"/>
  <c r="AF36" i="76"/>
  <c r="AD36" i="76"/>
  <c r="AB36" i="76"/>
  <c r="Z36" i="76"/>
  <c r="X36" i="76"/>
  <c r="V36" i="76"/>
  <c r="T36" i="76"/>
  <c r="R36" i="76"/>
  <c r="P36" i="76"/>
  <c r="N36" i="76"/>
  <c r="L36" i="76"/>
  <c r="J36" i="76"/>
  <c r="H36" i="76"/>
  <c r="F36" i="76"/>
  <c r="D36" i="76"/>
  <c r="AS32" i="76"/>
  <c r="AS35" i="76" s="1"/>
  <c r="AQ32" i="76"/>
  <c r="AQ35" i="76" s="1"/>
  <c r="AO32" i="76"/>
  <c r="AO35" i="76" s="1"/>
  <c r="AM32" i="76"/>
  <c r="AM35" i="76" s="1"/>
  <c r="AK32" i="76"/>
  <c r="AK35" i="76" s="1"/>
  <c r="AI32" i="76"/>
  <c r="AI35" i="76" s="1"/>
  <c r="AG32" i="76"/>
  <c r="AG35" i="76" s="1"/>
  <c r="AE32" i="76"/>
  <c r="AE35" i="76" s="1"/>
  <c r="AC32" i="76"/>
  <c r="AC35" i="76" s="1"/>
  <c r="AA32" i="76"/>
  <c r="AA35" i="76" s="1"/>
  <c r="Y32" i="76"/>
  <c r="Y35" i="76" s="1"/>
  <c r="W32" i="76"/>
  <c r="W35" i="76" s="1"/>
  <c r="U32" i="76"/>
  <c r="U35" i="76" s="1"/>
  <c r="S32" i="76"/>
  <c r="S35" i="76" s="1"/>
  <c r="Q32" i="76"/>
  <c r="Q35" i="76" s="1"/>
  <c r="O32" i="76"/>
  <c r="O35" i="76" s="1"/>
  <c r="M32" i="76"/>
  <c r="M35" i="76" s="1"/>
  <c r="K32" i="76"/>
  <c r="K35" i="76" s="1"/>
  <c r="I32" i="76"/>
  <c r="I35" i="76" s="1"/>
  <c r="G32" i="76"/>
  <c r="G35" i="76" s="1"/>
  <c r="E32" i="76"/>
  <c r="E35" i="76" s="1"/>
  <c r="AS27" i="76"/>
  <c r="AQ27" i="76"/>
  <c r="AO27" i="76"/>
  <c r="AM27" i="76"/>
  <c r="AK27" i="76"/>
  <c r="AI27" i="76"/>
  <c r="AG27" i="76"/>
  <c r="AE27" i="76"/>
  <c r="AC27" i="76"/>
  <c r="AA27" i="76"/>
  <c r="Y27" i="76"/>
  <c r="W27" i="76"/>
  <c r="U27" i="76"/>
  <c r="S27" i="76"/>
  <c r="Q27" i="76"/>
  <c r="O27" i="76"/>
  <c r="M27" i="76"/>
  <c r="K27" i="76"/>
  <c r="I27" i="76"/>
  <c r="G27" i="76"/>
  <c r="BC25" i="76"/>
  <c r="BC18" i="76" s="1"/>
  <c r="AR25" i="76"/>
  <c r="AP25" i="76"/>
  <c r="AN25" i="76"/>
  <c r="AL25" i="76"/>
  <c r="AJ25" i="76"/>
  <c r="AH25" i="76"/>
  <c r="AF25" i="76"/>
  <c r="AD25" i="76"/>
  <c r="AB25" i="76"/>
  <c r="Z25" i="76"/>
  <c r="X25" i="76"/>
  <c r="V25" i="76"/>
  <c r="T25" i="76"/>
  <c r="R25" i="76"/>
  <c r="P25" i="76"/>
  <c r="N25" i="76"/>
  <c r="L25" i="76"/>
  <c r="J25" i="76"/>
  <c r="H25" i="76"/>
  <c r="F25" i="76"/>
  <c r="AS21" i="76"/>
  <c r="AS24" i="76" s="1"/>
  <c r="AQ21" i="76"/>
  <c r="AQ24" i="76" s="1"/>
  <c r="AO21" i="76"/>
  <c r="AO24" i="76" s="1"/>
  <c r="AM21" i="76"/>
  <c r="AM24" i="76" s="1"/>
  <c r="AK21" i="76"/>
  <c r="AK24" i="76" s="1"/>
  <c r="AI21" i="76"/>
  <c r="AI24" i="76" s="1"/>
  <c r="AG21" i="76"/>
  <c r="AG24" i="76" s="1"/>
  <c r="AE21" i="76"/>
  <c r="AE24" i="76" s="1"/>
  <c r="AC21" i="76"/>
  <c r="AC24" i="76" s="1"/>
  <c r="AA21" i="76"/>
  <c r="AA24" i="76" s="1"/>
  <c r="Y21" i="76"/>
  <c r="Y24" i="76" s="1"/>
  <c r="W21" i="76"/>
  <c r="W24" i="76" s="1"/>
  <c r="U21" i="76"/>
  <c r="U24" i="76" s="1"/>
  <c r="S21" i="76"/>
  <c r="S24" i="76" s="1"/>
  <c r="Q21" i="76"/>
  <c r="Q24" i="76" s="1"/>
  <c r="O21" i="76"/>
  <c r="O24" i="76" s="1"/>
  <c r="M21" i="76"/>
  <c r="M24" i="76" s="1"/>
  <c r="K21" i="76"/>
  <c r="K24" i="76" s="1"/>
  <c r="I21" i="76"/>
  <c r="I24" i="76" s="1"/>
  <c r="G21" i="76"/>
  <c r="G24" i="76" s="1"/>
  <c r="BK33" i="76" l="1"/>
  <c r="BK55" i="76"/>
  <c r="BK44" i="76"/>
  <c r="BJ44" i="76"/>
  <c r="BJ55" i="76"/>
  <c r="BK22" i="76"/>
  <c r="BJ22" i="76"/>
  <c r="BE146" i="76"/>
  <c r="BE47" i="76"/>
  <c r="BE69" i="76"/>
  <c r="BE80" i="76"/>
  <c r="BE135" i="76"/>
  <c r="BE36" i="76"/>
  <c r="BE58" i="76"/>
  <c r="BE113" i="76"/>
  <c r="BE124" i="76"/>
  <c r="BE25" i="76"/>
  <c r="BE91" i="76"/>
  <c r="BE102" i="76"/>
  <c r="S102" i="76"/>
  <c r="S100" i="76"/>
  <c r="E113" i="76"/>
  <c r="E111" i="76"/>
  <c r="S135" i="76"/>
  <c r="S133" i="76"/>
  <c r="Q36" i="76"/>
  <c r="Q34" i="76"/>
  <c r="AE47" i="76"/>
  <c r="AE45" i="76"/>
  <c r="M58" i="76"/>
  <c r="M56" i="76"/>
  <c r="AC58" i="76"/>
  <c r="AC56" i="76"/>
  <c r="AS58" i="76"/>
  <c r="AS56" i="76"/>
  <c r="M69" i="76"/>
  <c r="M67" i="76"/>
  <c r="AC69" i="76"/>
  <c r="AC67" i="76"/>
  <c r="AS69" i="76"/>
  <c r="AS67" i="76"/>
  <c r="M80" i="76"/>
  <c r="M78" i="76"/>
  <c r="AC80" i="76"/>
  <c r="AC78" i="76"/>
  <c r="AS80" i="76"/>
  <c r="AS78" i="76"/>
  <c r="G91" i="76"/>
  <c r="G89" i="76"/>
  <c r="W91" i="76"/>
  <c r="W89" i="76"/>
  <c r="AM91" i="76"/>
  <c r="AM89" i="76"/>
  <c r="E102" i="76"/>
  <c r="E100" i="76"/>
  <c r="U102" i="76"/>
  <c r="U100" i="76"/>
  <c r="AK102" i="76"/>
  <c r="AK100" i="76"/>
  <c r="G113" i="76"/>
  <c r="G111" i="76"/>
  <c r="W113" i="76"/>
  <c r="W111" i="76"/>
  <c r="AM113" i="76"/>
  <c r="AM111" i="76"/>
  <c r="E124" i="76"/>
  <c r="E122" i="76"/>
  <c r="U124" i="76"/>
  <c r="U122" i="76"/>
  <c r="AK124" i="76"/>
  <c r="AK122" i="76"/>
  <c r="E135" i="76"/>
  <c r="E133" i="76"/>
  <c r="U135" i="76"/>
  <c r="U133" i="76"/>
  <c r="AK135" i="76"/>
  <c r="AK133" i="76"/>
  <c r="E146" i="76"/>
  <c r="E144" i="76"/>
  <c r="U146" i="76"/>
  <c r="U144" i="76"/>
  <c r="AK146" i="76"/>
  <c r="AK144" i="76"/>
  <c r="AS47" i="76"/>
  <c r="AS45" i="76"/>
  <c r="AK113" i="76"/>
  <c r="AK111" i="76"/>
  <c r="AI124" i="76"/>
  <c r="AI122" i="76"/>
  <c r="O47" i="76"/>
  <c r="O45" i="76"/>
  <c r="Q25" i="76"/>
  <c r="Q23" i="76"/>
  <c r="AG25" i="76"/>
  <c r="AG23" i="76"/>
  <c r="S36" i="76"/>
  <c r="S34" i="76"/>
  <c r="AI36" i="76"/>
  <c r="AI34" i="76"/>
  <c r="Q47" i="76"/>
  <c r="Q45" i="76"/>
  <c r="AG47" i="76"/>
  <c r="AG45" i="76"/>
  <c r="O58" i="76"/>
  <c r="O56" i="76"/>
  <c r="AE58" i="76"/>
  <c r="AE56" i="76"/>
  <c r="O69" i="76"/>
  <c r="O67" i="76"/>
  <c r="AE69" i="76"/>
  <c r="AE67" i="76"/>
  <c r="O80" i="76"/>
  <c r="O78" i="76"/>
  <c r="AE80" i="76"/>
  <c r="AE78" i="76"/>
  <c r="I91" i="76"/>
  <c r="I89" i="76"/>
  <c r="Y91" i="76"/>
  <c r="Y89" i="76"/>
  <c r="AO91" i="76"/>
  <c r="AO89" i="76"/>
  <c r="G102" i="76"/>
  <c r="G100" i="76"/>
  <c r="W102" i="76"/>
  <c r="W100" i="76"/>
  <c r="AM102" i="76"/>
  <c r="AM100" i="76"/>
  <c r="I113" i="76"/>
  <c r="I111" i="76"/>
  <c r="Y113" i="76"/>
  <c r="Y111" i="76"/>
  <c r="AO113" i="76"/>
  <c r="AO111" i="76"/>
  <c r="G124" i="76"/>
  <c r="G122" i="76"/>
  <c r="W124" i="76"/>
  <c r="W122" i="76"/>
  <c r="AM124" i="76"/>
  <c r="AM122" i="76"/>
  <c r="G135" i="76"/>
  <c r="G133" i="76"/>
  <c r="W135" i="76"/>
  <c r="W133" i="76"/>
  <c r="AM135" i="76"/>
  <c r="AM133" i="76"/>
  <c r="G146" i="76"/>
  <c r="G144" i="76"/>
  <c r="W146" i="76"/>
  <c r="W144" i="76"/>
  <c r="AM146" i="76"/>
  <c r="AM144" i="76"/>
  <c r="AE36" i="76"/>
  <c r="AE34" i="76"/>
  <c r="AC47" i="76"/>
  <c r="AC45" i="76"/>
  <c r="K58" i="76"/>
  <c r="K56" i="76"/>
  <c r="AQ80" i="76"/>
  <c r="AQ78" i="76"/>
  <c r="AK91" i="76"/>
  <c r="AK89" i="76"/>
  <c r="AI102" i="76"/>
  <c r="AI100" i="76"/>
  <c r="U113" i="76"/>
  <c r="U111" i="76"/>
  <c r="AI146" i="76"/>
  <c r="AI144" i="76"/>
  <c r="O25" i="76"/>
  <c r="O23" i="76"/>
  <c r="S25" i="76"/>
  <c r="S23" i="76"/>
  <c r="AI25" i="76"/>
  <c r="AI23" i="76"/>
  <c r="E36" i="76"/>
  <c r="E34" i="76"/>
  <c r="U36" i="76"/>
  <c r="U34" i="76"/>
  <c r="AK36" i="76"/>
  <c r="AK34" i="76"/>
  <c r="S47" i="76"/>
  <c r="S45" i="76"/>
  <c r="AI47" i="76"/>
  <c r="AI45" i="76"/>
  <c r="Q58" i="76"/>
  <c r="Q56" i="76"/>
  <c r="AG58" i="76"/>
  <c r="AG56" i="76"/>
  <c r="Q69" i="76"/>
  <c r="Q67" i="76"/>
  <c r="AG69" i="76"/>
  <c r="AG67" i="76"/>
  <c r="Q80" i="76"/>
  <c r="Q78" i="76"/>
  <c r="AG80" i="76"/>
  <c r="AG78" i="76"/>
  <c r="K91" i="76"/>
  <c r="K89" i="76"/>
  <c r="AA91" i="76"/>
  <c r="AA89" i="76"/>
  <c r="AQ91" i="76"/>
  <c r="AQ89" i="76"/>
  <c r="I102" i="76"/>
  <c r="I100" i="76"/>
  <c r="Y102" i="76"/>
  <c r="Y100" i="76"/>
  <c r="AO102" i="76"/>
  <c r="AO100" i="76"/>
  <c r="K113" i="76"/>
  <c r="K111" i="76"/>
  <c r="AA113" i="76"/>
  <c r="AA111" i="76"/>
  <c r="AQ113" i="76"/>
  <c r="AQ111" i="76"/>
  <c r="I124" i="76"/>
  <c r="I122" i="76"/>
  <c r="Y124" i="76"/>
  <c r="Y122" i="76"/>
  <c r="AO124" i="76"/>
  <c r="AO122" i="76"/>
  <c r="I135" i="76"/>
  <c r="I133" i="76"/>
  <c r="Y135" i="76"/>
  <c r="Y133" i="76"/>
  <c r="AO135" i="76"/>
  <c r="AO133" i="76"/>
  <c r="I146" i="76"/>
  <c r="I144" i="76"/>
  <c r="Y146" i="76"/>
  <c r="Y144" i="76"/>
  <c r="AO146" i="76"/>
  <c r="AO144" i="76"/>
  <c r="AC25" i="76"/>
  <c r="AC23" i="76"/>
  <c r="M47" i="76"/>
  <c r="M45" i="76"/>
  <c r="K69" i="76"/>
  <c r="K67" i="76"/>
  <c r="U91" i="76"/>
  <c r="U89" i="76"/>
  <c r="AI135" i="76"/>
  <c r="AI133" i="76"/>
  <c r="S146" i="76"/>
  <c r="S144" i="76"/>
  <c r="AE25" i="76"/>
  <c r="AE23" i="76"/>
  <c r="AG36" i="76"/>
  <c r="AG34" i="76"/>
  <c r="U25" i="76"/>
  <c r="U23" i="76"/>
  <c r="AK25" i="76"/>
  <c r="AK23" i="76"/>
  <c r="G36" i="76"/>
  <c r="G34" i="76"/>
  <c r="W36" i="76"/>
  <c r="W34" i="76"/>
  <c r="AM36" i="76"/>
  <c r="AM34" i="76"/>
  <c r="E47" i="76"/>
  <c r="E45" i="76"/>
  <c r="U47" i="76"/>
  <c r="U45" i="76"/>
  <c r="AK47" i="76"/>
  <c r="AK45" i="76"/>
  <c r="S58" i="76"/>
  <c r="S56" i="76"/>
  <c r="AI58" i="76"/>
  <c r="AI56" i="76"/>
  <c r="S69" i="76"/>
  <c r="S67" i="76"/>
  <c r="AI69" i="76"/>
  <c r="AI67" i="76"/>
  <c r="S80" i="76"/>
  <c r="S78" i="76"/>
  <c r="AI80" i="76"/>
  <c r="AI78" i="76"/>
  <c r="M91" i="76"/>
  <c r="M89" i="76"/>
  <c r="AC91" i="76"/>
  <c r="AC89" i="76"/>
  <c r="AS91" i="76"/>
  <c r="AS89" i="76"/>
  <c r="K102" i="76"/>
  <c r="K100" i="76"/>
  <c r="AA102" i="76"/>
  <c r="AA100" i="76"/>
  <c r="AQ102" i="76"/>
  <c r="AQ100" i="76"/>
  <c r="M113" i="76"/>
  <c r="M111" i="76"/>
  <c r="AC113" i="76"/>
  <c r="AC111" i="76"/>
  <c r="AS113" i="76"/>
  <c r="AS111" i="76"/>
  <c r="K124" i="76"/>
  <c r="K122" i="76"/>
  <c r="AA124" i="76"/>
  <c r="AA122" i="76"/>
  <c r="AQ124" i="76"/>
  <c r="AQ122" i="76"/>
  <c r="K135" i="76"/>
  <c r="K133" i="76"/>
  <c r="AA135" i="76"/>
  <c r="AA133" i="76"/>
  <c r="AQ135" i="76"/>
  <c r="AQ133" i="76"/>
  <c r="K146" i="76"/>
  <c r="K144" i="76"/>
  <c r="AA146" i="76"/>
  <c r="AA144" i="76"/>
  <c r="AQ146" i="76"/>
  <c r="AQ144" i="76"/>
  <c r="AS25" i="76"/>
  <c r="AS23" i="76"/>
  <c r="AA58" i="76"/>
  <c r="AA56" i="76"/>
  <c r="AQ69" i="76"/>
  <c r="AQ67" i="76"/>
  <c r="K80" i="76"/>
  <c r="K78" i="76"/>
  <c r="E91" i="76"/>
  <c r="E89" i="76"/>
  <c r="G25" i="76"/>
  <c r="G23" i="76"/>
  <c r="AM25" i="76"/>
  <c r="AM23" i="76"/>
  <c r="AO36" i="76"/>
  <c r="AO34" i="76"/>
  <c r="AM47" i="76"/>
  <c r="AM45" i="76"/>
  <c r="E58" i="76"/>
  <c r="E56" i="76"/>
  <c r="AK58" i="76"/>
  <c r="AK56" i="76"/>
  <c r="E69" i="76"/>
  <c r="E67" i="76"/>
  <c r="U69" i="76"/>
  <c r="U67" i="76"/>
  <c r="AK69" i="76"/>
  <c r="AK67" i="76"/>
  <c r="E80" i="76"/>
  <c r="E78" i="76"/>
  <c r="U80" i="76"/>
  <c r="U78" i="76"/>
  <c r="AK80" i="76"/>
  <c r="AK78" i="76"/>
  <c r="O91" i="76"/>
  <c r="O89" i="76"/>
  <c r="AE91" i="76"/>
  <c r="AE89" i="76"/>
  <c r="M102" i="76"/>
  <c r="M100" i="76"/>
  <c r="AC102" i="76"/>
  <c r="AC100" i="76"/>
  <c r="AS102" i="76"/>
  <c r="AS100" i="76"/>
  <c r="O113" i="76"/>
  <c r="O111" i="76"/>
  <c r="AE113" i="76"/>
  <c r="AE111" i="76"/>
  <c r="M124" i="76"/>
  <c r="M122" i="76"/>
  <c r="AC124" i="76"/>
  <c r="AC122" i="76"/>
  <c r="AS124" i="76"/>
  <c r="AS122" i="76"/>
  <c r="M135" i="76"/>
  <c r="M133" i="76"/>
  <c r="AC135" i="76"/>
  <c r="AC133" i="76"/>
  <c r="AS135" i="76"/>
  <c r="AS133" i="76"/>
  <c r="M146" i="76"/>
  <c r="M144" i="76"/>
  <c r="AC146" i="76"/>
  <c r="AC144" i="76"/>
  <c r="AS146" i="76"/>
  <c r="AS144" i="76"/>
  <c r="O36" i="76"/>
  <c r="O34" i="76"/>
  <c r="AQ58" i="76"/>
  <c r="AQ56" i="76"/>
  <c r="AA69" i="76"/>
  <c r="AA67" i="76"/>
  <c r="AA80" i="76"/>
  <c r="AA78" i="76"/>
  <c r="W25" i="76"/>
  <c r="W23" i="76"/>
  <c r="Y36" i="76"/>
  <c r="Y34" i="76"/>
  <c r="W47" i="76"/>
  <c r="W45" i="76"/>
  <c r="U58" i="76"/>
  <c r="U56" i="76"/>
  <c r="I25" i="76"/>
  <c r="I23" i="76"/>
  <c r="Y25" i="76"/>
  <c r="Y23" i="76"/>
  <c r="AO25" i="76"/>
  <c r="AO23" i="76"/>
  <c r="K36" i="76"/>
  <c r="K34" i="76"/>
  <c r="AA36" i="76"/>
  <c r="AA34" i="76"/>
  <c r="AQ36" i="76"/>
  <c r="AQ34" i="76"/>
  <c r="I47" i="76"/>
  <c r="I45" i="76"/>
  <c r="Y47" i="76"/>
  <c r="Y45" i="76"/>
  <c r="AO47" i="76"/>
  <c r="AO45" i="76"/>
  <c r="G58" i="76"/>
  <c r="G56" i="76"/>
  <c r="W58" i="76"/>
  <c r="W56" i="76"/>
  <c r="AM58" i="76"/>
  <c r="AM56" i="76"/>
  <c r="G69" i="76"/>
  <c r="G67" i="76"/>
  <c r="W69" i="76"/>
  <c r="W67" i="76"/>
  <c r="AM69" i="76"/>
  <c r="AM67" i="76"/>
  <c r="G80" i="76"/>
  <c r="G78" i="76"/>
  <c r="W80" i="76"/>
  <c r="W78" i="76"/>
  <c r="AM80" i="76"/>
  <c r="AM78" i="76"/>
  <c r="Q91" i="76"/>
  <c r="Q89" i="76"/>
  <c r="AG91" i="76"/>
  <c r="AG89" i="76"/>
  <c r="O102" i="76"/>
  <c r="O100" i="76"/>
  <c r="AE102" i="76"/>
  <c r="AE100" i="76"/>
  <c r="Q113" i="76"/>
  <c r="Q111" i="76"/>
  <c r="AG113" i="76"/>
  <c r="AG111" i="76"/>
  <c r="O124" i="76"/>
  <c r="O122" i="76"/>
  <c r="AE124" i="76"/>
  <c r="AE122" i="76"/>
  <c r="O135" i="76"/>
  <c r="O133" i="76"/>
  <c r="AE135" i="76"/>
  <c r="AE133" i="76"/>
  <c r="O146" i="76"/>
  <c r="O144" i="76"/>
  <c r="AE146" i="76"/>
  <c r="AE144" i="76"/>
  <c r="M25" i="76"/>
  <c r="M23" i="76"/>
  <c r="S124" i="76"/>
  <c r="S122" i="76"/>
  <c r="I36" i="76"/>
  <c r="I34" i="76"/>
  <c r="G47" i="76"/>
  <c r="G45" i="76"/>
  <c r="K25" i="76"/>
  <c r="K23" i="76"/>
  <c r="AA25" i="76"/>
  <c r="AA23" i="76"/>
  <c r="AQ25" i="76"/>
  <c r="AQ23" i="76"/>
  <c r="M36" i="76"/>
  <c r="M34" i="76"/>
  <c r="AC36" i="76"/>
  <c r="AC34" i="76"/>
  <c r="AS36" i="76"/>
  <c r="AS34" i="76"/>
  <c r="K47" i="76"/>
  <c r="K45" i="76"/>
  <c r="AA47" i="76"/>
  <c r="AA45" i="76"/>
  <c r="AQ47" i="76"/>
  <c r="AQ45" i="76"/>
  <c r="I58" i="76"/>
  <c r="I56" i="76"/>
  <c r="Y58" i="76"/>
  <c r="Y56" i="76"/>
  <c r="AO58" i="76"/>
  <c r="AO56" i="76"/>
  <c r="I69" i="76"/>
  <c r="I67" i="76"/>
  <c r="Y69" i="76"/>
  <c r="Y67" i="76"/>
  <c r="AO69" i="76"/>
  <c r="AO67" i="76"/>
  <c r="I80" i="76"/>
  <c r="I78" i="76"/>
  <c r="Y80" i="76"/>
  <c r="Y78" i="76"/>
  <c r="AO80" i="76"/>
  <c r="AO78" i="76"/>
  <c r="S91" i="76"/>
  <c r="S89" i="76"/>
  <c r="AI91" i="76"/>
  <c r="AI89" i="76"/>
  <c r="Q102" i="76"/>
  <c r="Q100" i="76"/>
  <c r="AG102" i="76"/>
  <c r="AG100" i="76"/>
  <c r="S113" i="76"/>
  <c r="S111" i="76"/>
  <c r="AI113" i="76"/>
  <c r="AI111" i="76"/>
  <c r="Q124" i="76"/>
  <c r="Q122" i="76"/>
  <c r="AG124" i="76"/>
  <c r="AG122" i="76"/>
  <c r="Q135" i="76"/>
  <c r="Q133" i="76"/>
  <c r="AG135" i="76"/>
  <c r="AG133" i="76"/>
  <c r="Q146" i="76"/>
  <c r="Q144" i="76"/>
  <c r="AG146" i="76"/>
  <c r="AG144" i="76"/>
  <c r="M7" i="76"/>
  <c r="P7" i="76" s="1"/>
  <c r="BK208" i="76"/>
  <c r="BK230" i="76"/>
  <c r="BJ164" i="76"/>
  <c r="BK175" i="76"/>
  <c r="BK219" i="76"/>
  <c r="BI175" i="76"/>
  <c r="BK241" i="76"/>
  <c r="BI164" i="76"/>
  <c r="BJ175" i="76"/>
  <c r="M28" i="76"/>
  <c r="U28" i="76"/>
  <c r="AC28" i="76"/>
  <c r="AK28" i="76"/>
  <c r="AS28" i="76"/>
  <c r="K39" i="76"/>
  <c r="S39" i="76"/>
  <c r="AA39" i="76"/>
  <c r="AI39" i="76"/>
  <c r="AQ39" i="76"/>
  <c r="I50" i="76"/>
  <c r="Q50" i="76"/>
  <c r="Y50" i="76"/>
  <c r="AG50" i="76"/>
  <c r="AO50" i="76"/>
  <c r="G61" i="76"/>
  <c r="O61" i="76"/>
  <c r="W61" i="76"/>
  <c r="AE61" i="76"/>
  <c r="AM61" i="76"/>
  <c r="E72" i="76"/>
  <c r="M72" i="76"/>
  <c r="U72" i="76"/>
  <c r="AC72" i="76"/>
  <c r="AK72" i="76"/>
  <c r="AS72" i="76"/>
  <c r="K83" i="76"/>
  <c r="S83" i="76"/>
  <c r="AA83" i="76"/>
  <c r="AI83" i="76"/>
  <c r="AQ83" i="76"/>
  <c r="I94" i="76"/>
  <c r="Q94" i="76"/>
  <c r="Y94" i="76"/>
  <c r="AG94" i="76"/>
  <c r="AO94" i="76"/>
  <c r="G105" i="76"/>
  <c r="O105" i="76"/>
  <c r="W105" i="76"/>
  <c r="AE105" i="76"/>
  <c r="AM105" i="76"/>
  <c r="E116" i="76"/>
  <c r="M116" i="76"/>
  <c r="U116" i="76"/>
  <c r="AC116" i="76"/>
  <c r="AK116" i="76"/>
  <c r="AS116" i="76"/>
  <c r="K127" i="76"/>
  <c r="S127" i="76"/>
  <c r="AA127" i="76"/>
  <c r="AI127" i="76"/>
  <c r="AQ127" i="76"/>
  <c r="I138" i="76"/>
  <c r="Q138" i="76"/>
  <c r="Y138" i="76"/>
  <c r="AG138" i="76"/>
  <c r="AO138" i="76"/>
  <c r="G149" i="76"/>
  <c r="W149" i="76"/>
  <c r="AM149" i="76"/>
  <c r="Q149" i="76"/>
  <c r="I28" i="76"/>
  <c r="Q28" i="76"/>
  <c r="Y28" i="76"/>
  <c r="AG28" i="76"/>
  <c r="AO28" i="76"/>
  <c r="G39" i="76"/>
  <c r="O39" i="76"/>
  <c r="W39" i="76"/>
  <c r="AE39" i="76"/>
  <c r="AM39" i="76"/>
  <c r="E50" i="76"/>
  <c r="M50" i="76"/>
  <c r="U50" i="76"/>
  <c r="AC50" i="76"/>
  <c r="AK50" i="76"/>
  <c r="AS50" i="76"/>
  <c r="K61" i="76"/>
  <c r="S61" i="76"/>
  <c r="AA61" i="76"/>
  <c r="AI61" i="76"/>
  <c r="AQ61" i="76"/>
  <c r="I72" i="76"/>
  <c r="Q72" i="76"/>
  <c r="Y72" i="76"/>
  <c r="AG72" i="76"/>
  <c r="AO72" i="76"/>
  <c r="G83" i="76"/>
  <c r="O83" i="76"/>
  <c r="W83" i="76"/>
  <c r="AE83" i="76"/>
  <c r="AM83" i="76"/>
  <c r="E94" i="76"/>
  <c r="M94" i="76"/>
  <c r="U94" i="76"/>
  <c r="AC94" i="76"/>
  <c r="AK94" i="76"/>
  <c r="AS94" i="76"/>
  <c r="K105" i="76"/>
  <c r="S105" i="76"/>
  <c r="AA105" i="76"/>
  <c r="AI105" i="76"/>
  <c r="AQ105" i="76"/>
  <c r="I116" i="76"/>
  <c r="Q116" i="76"/>
  <c r="Y116" i="76"/>
  <c r="AG116" i="76"/>
  <c r="AO116" i="76"/>
  <c r="G127" i="76"/>
  <c r="O127" i="76"/>
  <c r="W127" i="76"/>
  <c r="AE127" i="76"/>
  <c r="AM127" i="76"/>
  <c r="E138" i="76"/>
  <c r="AG149" i="76"/>
  <c r="M138" i="76"/>
  <c r="U138" i="76"/>
  <c r="AC138" i="76"/>
  <c r="AK138" i="76"/>
  <c r="AS138" i="76"/>
  <c r="K149" i="76"/>
  <c r="Y149" i="76"/>
  <c r="AO149" i="76"/>
  <c r="S149" i="76"/>
  <c r="G28" i="76"/>
  <c r="O28" i="76"/>
  <c r="W28" i="76"/>
  <c r="AE28" i="76"/>
  <c r="AM28" i="76"/>
  <c r="E39" i="76"/>
  <c r="M39" i="76"/>
  <c r="U39" i="76"/>
  <c r="AC39" i="76"/>
  <c r="AK39" i="76"/>
  <c r="AS39" i="76"/>
  <c r="K50" i="76"/>
  <c r="S50" i="76"/>
  <c r="AA50" i="76"/>
  <c r="AI50" i="76"/>
  <c r="AQ50" i="76"/>
  <c r="I61" i="76"/>
  <c r="Q61" i="76"/>
  <c r="Y61" i="76"/>
  <c r="AG61" i="76"/>
  <c r="AO61" i="76"/>
  <c r="G72" i="76"/>
  <c r="O72" i="76"/>
  <c r="W72" i="76"/>
  <c r="AE72" i="76"/>
  <c r="AM72" i="76"/>
  <c r="E83" i="76"/>
  <c r="M83" i="76"/>
  <c r="U83" i="76"/>
  <c r="AC83" i="76"/>
  <c r="AK83" i="76"/>
  <c r="AS83" i="76"/>
  <c r="K94" i="76"/>
  <c r="S94" i="76"/>
  <c r="AA94" i="76"/>
  <c r="AI94" i="76"/>
  <c r="AQ94" i="76"/>
  <c r="I105" i="76"/>
  <c r="Q105" i="76"/>
  <c r="Y105" i="76"/>
  <c r="AG105" i="76"/>
  <c r="AO105" i="76"/>
  <c r="G116" i="76"/>
  <c r="O116" i="76"/>
  <c r="W116" i="76"/>
  <c r="AE116" i="76"/>
  <c r="AM116" i="76"/>
  <c r="E127" i="76"/>
  <c r="M127" i="76"/>
  <c r="U127" i="76"/>
  <c r="AC127" i="76"/>
  <c r="AK127" i="76"/>
  <c r="AS127" i="76"/>
  <c r="K138" i="76"/>
  <c r="S138" i="76"/>
  <c r="AA138" i="76"/>
  <c r="AI138" i="76"/>
  <c r="AQ138" i="76"/>
  <c r="I149" i="76"/>
  <c r="U149" i="76"/>
  <c r="AK149" i="76"/>
  <c r="AI149" i="76"/>
  <c r="AQ149" i="76"/>
  <c r="AS149" i="76"/>
  <c r="BB25" i="76" l="1"/>
  <c r="BB69" i="76"/>
  <c r="BB36" i="76"/>
  <c r="BB146" i="76"/>
  <c r="BB102" i="76"/>
  <c r="BB113" i="76"/>
  <c r="BB58" i="76"/>
  <c r="BB47" i="76"/>
  <c r="BB124" i="76"/>
  <c r="BB80" i="76"/>
  <c r="BB91" i="76"/>
  <c r="BB135" i="76"/>
  <c r="BE18" i="76"/>
  <c r="M9" i="76" s="1"/>
  <c r="P9" i="76" s="1"/>
  <c r="BI18" i="76"/>
  <c r="BJ18" i="76"/>
  <c r="BK18" i="76"/>
  <c r="BD146" i="76"/>
  <c r="AX25" i="76"/>
  <c r="AY25" i="76"/>
  <c r="AW25" i="76"/>
  <c r="AV25" i="76"/>
  <c r="AZ25" i="76"/>
  <c r="AZ135" i="76"/>
  <c r="AY135" i="76"/>
  <c r="AX135" i="76"/>
  <c r="AW135" i="76"/>
  <c r="AV135" i="76"/>
  <c r="AZ113" i="76"/>
  <c r="AY113" i="76"/>
  <c r="AW113" i="76"/>
  <c r="AX113" i="76"/>
  <c r="AV113" i="76"/>
  <c r="AZ146" i="76"/>
  <c r="AY146" i="76"/>
  <c r="AX146" i="76"/>
  <c r="AV146" i="76"/>
  <c r="AW146" i="76"/>
  <c r="AZ102" i="76"/>
  <c r="AY102" i="76"/>
  <c r="AX102" i="76"/>
  <c r="AW102" i="76"/>
  <c r="AV102" i="76"/>
  <c r="BD113" i="76"/>
  <c r="BD47" i="76"/>
  <c r="BD124" i="76"/>
  <c r="BD36" i="76"/>
  <c r="BD80" i="76"/>
  <c r="AX47" i="76"/>
  <c r="AZ47" i="76"/>
  <c r="AY47" i="76"/>
  <c r="AW47" i="76"/>
  <c r="AV47" i="76"/>
  <c r="AZ124" i="76"/>
  <c r="AY124" i="76"/>
  <c r="AW124" i="76"/>
  <c r="AX124" i="76"/>
  <c r="AV124" i="76"/>
  <c r="BD102" i="76"/>
  <c r="AZ36" i="76"/>
  <c r="AX36" i="76"/>
  <c r="AY36" i="76"/>
  <c r="AV36" i="76"/>
  <c r="AW36" i="76"/>
  <c r="AZ80" i="76"/>
  <c r="AY80" i="76"/>
  <c r="AW80" i="76"/>
  <c r="AX80" i="76"/>
  <c r="AV80" i="76"/>
  <c r="BD69" i="76"/>
  <c r="AZ69" i="76"/>
  <c r="AY69" i="76"/>
  <c r="AW69" i="76"/>
  <c r="AX69" i="76"/>
  <c r="AV69" i="76"/>
  <c r="BD58" i="76"/>
  <c r="BD91" i="76"/>
  <c r="BD135" i="76"/>
  <c r="AV58" i="76"/>
  <c r="AZ58" i="76"/>
  <c r="AY58" i="76"/>
  <c r="AX58" i="76"/>
  <c r="AW58" i="76"/>
  <c r="AZ91" i="76"/>
  <c r="AW91" i="76"/>
  <c r="AY91" i="76"/>
  <c r="AX91" i="76"/>
  <c r="AV91" i="76"/>
  <c r="BD156" i="76"/>
  <c r="AZ156" i="76"/>
  <c r="AZ200" i="76"/>
  <c r="AV200" i="76"/>
  <c r="AY200" i="76"/>
  <c r="AX200" i="76"/>
  <c r="AW200" i="76"/>
  <c r="AZ233" i="76"/>
  <c r="AX233" i="76"/>
  <c r="AV233" i="76"/>
  <c r="AY233" i="76"/>
  <c r="AW233" i="76"/>
  <c r="BD189" i="76"/>
  <c r="BD167" i="76"/>
  <c r="AZ189" i="76"/>
  <c r="AX189" i="76"/>
  <c r="AY189" i="76"/>
  <c r="AW189" i="76"/>
  <c r="AV189" i="76"/>
  <c r="AZ167" i="76"/>
  <c r="AX167" i="76"/>
  <c r="AV167" i="76"/>
  <c r="AY167" i="76"/>
  <c r="AW167" i="76"/>
  <c r="BD211" i="76"/>
  <c r="BD244" i="76"/>
  <c r="BD178" i="76"/>
  <c r="AZ211" i="76"/>
  <c r="AX211" i="76"/>
  <c r="AY211" i="76"/>
  <c r="AV211" i="76"/>
  <c r="AW211" i="76"/>
  <c r="AV156" i="76"/>
  <c r="AZ244" i="76"/>
  <c r="AY244" i="76"/>
  <c r="AX244" i="76"/>
  <c r="AW244" i="76"/>
  <c r="AV244" i="76"/>
  <c r="AZ178" i="76"/>
  <c r="AY178" i="76"/>
  <c r="AX178" i="76"/>
  <c r="AV178" i="76"/>
  <c r="AW178" i="76"/>
  <c r="BD222" i="76"/>
  <c r="AW156" i="76"/>
  <c r="AZ222" i="76"/>
  <c r="AY222" i="76"/>
  <c r="AX222" i="76"/>
  <c r="AW222" i="76"/>
  <c r="AV222" i="76"/>
  <c r="AX156" i="76"/>
  <c r="AY156" i="76"/>
  <c r="BD200" i="76"/>
  <c r="BD233" i="76"/>
  <c r="BH222" i="76"/>
  <c r="BH178" i="76"/>
  <c r="BH233" i="76"/>
  <c r="BH244" i="76"/>
  <c r="BH167" i="76"/>
  <c r="BH211" i="76"/>
  <c r="BH200" i="76"/>
  <c r="BH156" i="76"/>
  <c r="BH189" i="76"/>
  <c r="BH146" i="76"/>
  <c r="BH135" i="76"/>
  <c r="BH58" i="76"/>
  <c r="BH124" i="76"/>
  <c r="BH80" i="76"/>
  <c r="BH69" i="76"/>
  <c r="BH91" i="76"/>
  <c r="BH36" i="76"/>
  <c r="BH25" i="76"/>
  <c r="BH113" i="76"/>
  <c r="BH47" i="76"/>
  <c r="BD25" i="76"/>
  <c r="BH102" i="76"/>
  <c r="M317" i="76"/>
  <c r="I317" i="76"/>
  <c r="M11" i="76" l="1"/>
  <c r="P11" i="76" s="1"/>
  <c r="M10" i="76"/>
  <c r="BB18" i="76"/>
  <c r="R6" i="76" s="1"/>
  <c r="AZ18" i="76"/>
  <c r="AV18" i="76"/>
  <c r="AW18" i="76"/>
  <c r="AY18" i="76"/>
  <c r="AX18" i="76"/>
  <c r="BH18" i="76"/>
  <c r="BD18" i="76"/>
  <c r="M8" i="76" s="1"/>
  <c r="P8" i="76" s="1"/>
  <c r="BA36" i="76"/>
  <c r="BA91" i="76"/>
  <c r="BA113" i="76"/>
  <c r="BA58" i="76"/>
  <c r="BA25" i="76"/>
  <c r="BA80" i="76"/>
  <c r="BA47" i="76"/>
  <c r="BA146" i="76"/>
  <c r="BA135" i="76"/>
  <c r="BA69" i="76"/>
  <c r="BA102" i="76"/>
  <c r="BA124" i="76"/>
  <c r="BA211" i="76"/>
  <c r="BA233" i="76"/>
  <c r="BA244" i="76"/>
  <c r="BA167" i="76"/>
  <c r="BA222" i="76"/>
  <c r="BA178" i="76"/>
  <c r="BA156" i="76"/>
  <c r="BA189" i="76"/>
  <c r="BA200" i="76"/>
  <c r="P10" i="76" l="1"/>
  <c r="BA18" i="76"/>
  <c r="M6" i="76" s="1"/>
  <c r="P6" i="76" s="1"/>
  <c r="C22" i="29" l="1"/>
  <c r="C18" i="29" l="1"/>
  <c r="B18" i="29"/>
  <c r="J12" i="29" l="1"/>
  <c r="J11" i="29"/>
  <c r="J9" i="29"/>
  <c r="K8" i="29"/>
  <c r="J7" i="29"/>
  <c r="J6" i="29"/>
  <c r="J5" i="29"/>
  <c r="K7" i="29" l="1"/>
  <c r="O7" i="29"/>
  <c r="K5" i="29"/>
  <c r="O5" i="29"/>
  <c r="K6" i="29"/>
  <c r="O6" i="29"/>
  <c r="K9" i="29"/>
  <c r="O9" i="29"/>
  <c r="O10" i="29"/>
  <c r="O11" i="29"/>
  <c r="O12" i="29"/>
  <c r="K12" i="29"/>
  <c r="A26" i="29"/>
  <c r="E8" i="29"/>
  <c r="A22" i="29" s="1"/>
  <c r="E7" i="29"/>
  <c r="E6" i="29"/>
  <c r="A18" i="29" s="1"/>
  <c r="E5" i="29"/>
  <c r="F5" i="29" s="1"/>
  <c r="E18" i="29" l="1"/>
  <c r="F22" i="29" s="1"/>
  <c r="D22" i="29" s="1"/>
  <c r="F52" i="48"/>
  <c r="G52" i="48" l="1"/>
  <c r="J52" i="48"/>
  <c r="J55" i="48" l="1"/>
  <c r="G55" i="48"/>
  <c r="I11" i="29" s="1"/>
  <c r="G54" i="48"/>
  <c r="I10" i="29" s="1"/>
  <c r="C26"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Raghav Ranjan</author>
    <author>tc={5DFFDF0E-F6F6-463D-B960-2A2A01CE2DAC}</author>
    <author>tc={F335D0B1-E28B-4F0C-A1F0-5056D3C03F96}</author>
    <author>tc={1BE483DA-ECCF-4396-853A-6200FBA6CC94}</author>
    <author>tc={B588AFC7-3503-4B72-A5E2-DCC31CDBDC51}</author>
    <author>tc={1DF510A9-721B-4666-8A60-CC3D26DF9E23}</author>
    <author>tc={0C8C260E-A9FB-4E63-8D23-706F8B6941B3}</author>
    <author>tc={778AEBC0-CAD7-4EDE-98C2-B1972F3DF024}</author>
    <author>tc={8F271FE9-D464-4931-95AA-311207DEEA83}</author>
    <author>tc={D1F14333-0DE2-4C83-BE12-8D9BB4C094C2}</author>
    <author>tc={E2006269-D360-4AF4-B16D-08CB71E40EF3}</author>
    <author>tc={0F26824C-CC8E-46D5-9DC7-E8E114D1F88A}</author>
    <author>tc={00640BBE-A3AA-465A-BD56-882933159281}</author>
    <author>tc={AA6FB64D-2D57-47D3-B12B-B5939C3D2302}</author>
    <author>tc={D671B565-E348-4901-B1EC-1D3401ADAE6D}</author>
    <author>tc={4235DB64-CD62-4C17-8D4F-A46D218FD893}</author>
    <author>tc={39C9429A-CCD9-4117-AFA4-0A3A3532F0F8}</author>
    <author>tc={16BBBBCC-2527-40C6-B85B-5B0ADF6929BB}</author>
    <author>tc={991F069A-AF2C-497C-A1B9-C391C016F4A1}</author>
    <author>tc={28235F04-3165-4552-8584-2460274B71F3}</author>
    <author>tc={449F6BF8-A6FE-47AF-B89F-F1DF58730496}</author>
    <author>tc={33C70179-29FA-4C37-B08C-8B7FCAE818CA}</author>
    <author>tc={924078EF-7F85-456A-8049-63C84370911A}</author>
    <author>tc={A23C1DFD-3AF2-4546-A708-D2533868491C}</author>
    <author>tc={A2FFEF0D-B04B-448F-96A5-D6B936F63BA9}</author>
    <author>tc={20376AD3-3821-4FA3-852A-0DC34350246C}</author>
    <author>tc={20070917-9310-4D9E-AC0C-6B64075F3211}</author>
    <author>tc={D7B3412C-189A-43CA-944A-8AA2885BFE85}</author>
    <author>tc={97A85101-7FAB-4570-BB82-1FDCC6D638C3}</author>
    <author>tc={C2A3EFAB-4E2A-430F-8C2D-AD197543FDBF}</author>
    <author>tc={498B8C1B-7707-47F9-9D32-5D93D991298D}</author>
    <author>tc={43F1C752-FEA4-49DD-AF92-511B3D312C54}</author>
    <author>tc={A3B7471B-E310-4808-80F5-3AAB20B18FC6}</author>
    <author>tc={E3737889-FA7D-433D-A614-6C2D8263E047}</author>
    <author>tc={B32C682F-657B-40C2-AEA1-1A4F66E6E327}</author>
    <author>tc={C0D22FD2-DBE0-4F77-8735-9046A6F01087}</author>
    <author>tc={62626246-0C34-4A54-BAB0-222A310C6FC6}</author>
    <author>tc={3DD84B07-25B6-4C61-9A87-4F21C8AF2EE0}</author>
    <author>tc={CFFF2D5D-ECCE-4A9D-AB70-8B2573E39335}</author>
  </authors>
  <commentList>
    <comment ref="AM66" authorId="0" shapeId="0" xr:uid="{0D33DECC-0CFF-490C-9458-6AE754A3A979}">
      <text>
        <r>
          <rPr>
            <b/>
            <sz val="9"/>
            <color indexed="81"/>
            <rFont val="Tahoma"/>
            <family val="2"/>
          </rPr>
          <t>Raghav Ranjan:</t>
        </r>
        <r>
          <rPr>
            <sz val="9"/>
            <color indexed="81"/>
            <rFont val="Tahoma"/>
            <family val="2"/>
          </rPr>
          <t xml:space="preserve">
No work done due to ROW at 47/5.
</t>
        </r>
      </text>
    </comment>
    <comment ref="AN66" authorId="0" shapeId="0" xr:uid="{1A05F666-ED59-4998-8D44-DF070E26C476}">
      <text>
        <r>
          <rPr>
            <b/>
            <sz val="9"/>
            <color indexed="81"/>
            <rFont val="Tahoma"/>
            <family val="2"/>
          </rPr>
          <t>Raghav Ranjan:</t>
        </r>
        <r>
          <rPr>
            <sz val="9"/>
            <color indexed="81"/>
            <rFont val="Tahoma"/>
            <family val="2"/>
          </rPr>
          <t xml:space="preserve">
No work done due to ROW at 47/5.
</t>
        </r>
      </text>
    </comment>
    <comment ref="AO82" authorId="1" shapeId="0" xr:uid="{5DFFDF0E-F6F6-463D-B960-2A2A01CE2DAC}">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P82" authorId="2" shapeId="0" xr:uid="{F335D0B1-E28B-4F0C-A1F0-5056D3C03F96}">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Q82" authorId="3" shapeId="0" xr:uid="{1BE483DA-ECCF-4396-853A-6200FBA6CC94}">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R82" authorId="4" shapeId="0" xr:uid="{B588AFC7-3503-4B72-A5E2-DCC31CDBDC51}">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S82" authorId="5" shapeId="0" xr:uid="{1DF510A9-721B-4666-8A60-CC3D26DF9E2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2" authorId="6" shapeId="0" xr:uid="{0C8C260E-A9FB-4E63-8D23-706F8B6941B3}">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 ref="AT87" authorId="7" shapeId="0" xr:uid="{778AEBC0-CAD7-4EDE-98C2-B1972F3DF024}">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87" authorId="8" shapeId="0" xr:uid="{8F271FE9-D464-4931-95AA-311207DEEA8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87" authorId="9" shapeId="0" xr:uid="{D1F14333-0DE2-4C83-BE12-8D9BB4C094C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87" authorId="10" shapeId="0" xr:uid="{E2006269-D360-4AF4-B16D-08CB71E40EF3}">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X87" authorId="11" shapeId="0" xr:uid="{0F26824C-CC8E-46D5-9DC7-E8E114D1F88A}">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Y87" authorId="12" shapeId="0" xr:uid="{00640BBE-A3AA-465A-BD56-882933159281}">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U92" authorId="13" shapeId="0" xr:uid="{AA6FB64D-2D57-47D3-B12B-B5939C3D2302}">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V92" authorId="14" shapeId="0" xr:uid="{D671B565-E348-4901-B1EC-1D3401ADAE6D}">
      <text>
        <t>[Threaded comment]
Your version of Excel allows you to read this threaded comment; however, any edits to it will get removed if the file is opened in a newer version of Excel. Learn more: https://go.microsoft.com/fwlink/?linkid=870924
Comment:
    Gang idle due to ROW</t>
      </text>
    </comment>
    <comment ref="AW92" authorId="0" shapeId="0" xr:uid="{549FE85E-9F57-4538-BAD3-1ED239FA8767}">
      <text>
        <r>
          <rPr>
            <b/>
            <sz val="9"/>
            <color indexed="81"/>
            <rFont val="Tahoma"/>
            <family val="2"/>
          </rPr>
          <t>Raghav Ranjan:</t>
        </r>
        <r>
          <rPr>
            <sz val="9"/>
            <color indexed="81"/>
            <rFont val="Tahoma"/>
            <family val="2"/>
          </rPr>
          <t xml:space="preserve">
No work done due to less manpower</t>
        </r>
      </text>
    </comment>
    <comment ref="AX92" authorId="0" shapeId="0" xr:uid="{34AA983E-261B-4E72-8F34-E5FDC5CEBA3B}">
      <text>
        <r>
          <rPr>
            <b/>
            <sz val="9"/>
            <color indexed="81"/>
            <rFont val="Tahoma"/>
            <family val="2"/>
          </rPr>
          <t>Raghav Ranjan:</t>
        </r>
        <r>
          <rPr>
            <sz val="9"/>
            <color indexed="81"/>
            <rFont val="Tahoma"/>
            <family val="2"/>
          </rPr>
          <t xml:space="preserve">
No work done due to less manpower</t>
        </r>
      </text>
    </comment>
    <comment ref="AY92" authorId="0" shapeId="0" xr:uid="{BB695752-4B95-4102-BC2B-5BF9412DAC1D}">
      <text>
        <r>
          <rPr>
            <b/>
            <sz val="9"/>
            <color indexed="81"/>
            <rFont val="Tahoma"/>
            <family val="2"/>
          </rPr>
          <t>Raghav Ranjan:</t>
        </r>
        <r>
          <rPr>
            <sz val="9"/>
            <color indexed="81"/>
            <rFont val="Tahoma"/>
            <family val="2"/>
          </rPr>
          <t xml:space="preserve">
No work done due to less manpower</t>
        </r>
      </text>
    </comment>
    <comment ref="AZ92" authorId="0" shapeId="0" xr:uid="{A3B1B8D8-17D8-43B2-9F26-35759519859B}">
      <text>
        <r>
          <rPr>
            <b/>
            <sz val="9"/>
            <color indexed="81"/>
            <rFont val="Tahoma"/>
            <family val="2"/>
          </rPr>
          <t>Raghav Ranjan:</t>
        </r>
        <r>
          <rPr>
            <sz val="9"/>
            <color indexed="81"/>
            <rFont val="Tahoma"/>
            <family val="2"/>
          </rPr>
          <t xml:space="preserve">
No work done due to less manpower</t>
        </r>
      </text>
    </comment>
    <comment ref="BA92" authorId="0" shapeId="0" xr:uid="{F5F6EFFC-1C87-4550-9ABF-C21776257A6E}">
      <text>
        <r>
          <rPr>
            <b/>
            <sz val="9"/>
            <color indexed="81"/>
            <rFont val="Tahoma"/>
            <family val="2"/>
          </rPr>
          <t>Raghav Ranjan:</t>
        </r>
        <r>
          <rPr>
            <sz val="9"/>
            <color indexed="81"/>
            <rFont val="Tahoma"/>
            <family val="2"/>
          </rPr>
          <t xml:space="preserve">
No work done due to less manpower</t>
        </r>
      </text>
    </comment>
    <comment ref="BB92" authorId="0" shapeId="0" xr:uid="{2672D902-4234-48DE-83B7-9045B6BA5E60}">
      <text>
        <r>
          <rPr>
            <b/>
            <sz val="9"/>
            <color indexed="81"/>
            <rFont val="Tahoma"/>
            <family val="2"/>
          </rPr>
          <t>Raghav Ranjan:</t>
        </r>
        <r>
          <rPr>
            <sz val="9"/>
            <color indexed="81"/>
            <rFont val="Tahoma"/>
            <family val="2"/>
          </rPr>
          <t xml:space="preserve">
No work done due to less manpower</t>
        </r>
      </text>
    </comment>
    <comment ref="BC92" authorId="0" shapeId="0" xr:uid="{5266E33E-C7CB-4F36-8431-0184385F95CB}">
      <text>
        <r>
          <rPr>
            <b/>
            <sz val="9"/>
            <color indexed="81"/>
            <rFont val="Tahoma"/>
            <family val="2"/>
          </rPr>
          <t>Raghav Ranjan:</t>
        </r>
        <r>
          <rPr>
            <sz val="9"/>
            <color indexed="81"/>
            <rFont val="Tahoma"/>
            <family val="2"/>
          </rPr>
          <t xml:space="preserve">
No work done due to less manpower</t>
        </r>
      </text>
    </comment>
    <comment ref="BD92" authorId="0" shapeId="0" xr:uid="{4E95467C-7377-4AA3-943F-5C49EA0F4489}">
      <text>
        <r>
          <rPr>
            <b/>
            <sz val="9"/>
            <color indexed="81"/>
            <rFont val="Tahoma"/>
            <family val="2"/>
          </rPr>
          <t>Raghav Ranjan:</t>
        </r>
        <r>
          <rPr>
            <sz val="9"/>
            <color indexed="81"/>
            <rFont val="Tahoma"/>
            <family val="2"/>
          </rPr>
          <t xml:space="preserve">
No work done due to less manpower</t>
        </r>
      </text>
    </comment>
    <comment ref="BE92" authorId="0" shapeId="0" xr:uid="{4B8AEAFD-6FDF-4C96-AF15-0531AE303980}">
      <text>
        <r>
          <rPr>
            <b/>
            <sz val="9"/>
            <color indexed="81"/>
            <rFont val="Tahoma"/>
            <family val="2"/>
          </rPr>
          <t>Raghav Ranjan:</t>
        </r>
        <r>
          <rPr>
            <sz val="9"/>
            <color indexed="81"/>
            <rFont val="Tahoma"/>
            <family val="2"/>
          </rPr>
          <t xml:space="preserve">
No work done due to less manpower</t>
        </r>
      </text>
    </comment>
    <comment ref="BF92" authorId="0" shapeId="0" xr:uid="{B89B48ED-F687-4B8A-B67A-9B2F1C5240DE}">
      <text>
        <r>
          <rPr>
            <b/>
            <sz val="9"/>
            <color indexed="81"/>
            <rFont val="Tahoma"/>
            <family val="2"/>
          </rPr>
          <t>Raghav Ranjan:</t>
        </r>
        <r>
          <rPr>
            <sz val="9"/>
            <color indexed="81"/>
            <rFont val="Tahoma"/>
            <family val="2"/>
          </rPr>
          <t xml:space="preserve">
No work done due to less manpower</t>
        </r>
      </text>
    </comment>
    <comment ref="BG92" authorId="0" shapeId="0" xr:uid="{87FDD959-77C1-42B0-8C15-43F3AE234905}">
      <text>
        <r>
          <rPr>
            <b/>
            <sz val="9"/>
            <color indexed="81"/>
            <rFont val="Tahoma"/>
            <family val="2"/>
          </rPr>
          <t>Raghav Ranjan:</t>
        </r>
        <r>
          <rPr>
            <sz val="9"/>
            <color indexed="81"/>
            <rFont val="Tahoma"/>
            <family val="2"/>
          </rPr>
          <t xml:space="preserve">
No work done due to less manpower</t>
        </r>
      </text>
    </comment>
    <comment ref="BH92" authorId="0" shapeId="0" xr:uid="{B8BD09B2-EBC0-4610-B994-8FF0A303C9AF}">
      <text>
        <r>
          <rPr>
            <b/>
            <sz val="9"/>
            <color indexed="81"/>
            <rFont val="Tahoma"/>
            <family val="2"/>
          </rPr>
          <t>Raghav Ranjan:</t>
        </r>
        <r>
          <rPr>
            <sz val="9"/>
            <color indexed="81"/>
            <rFont val="Tahoma"/>
            <family val="2"/>
          </rPr>
          <t xml:space="preserve">
No work done due to less manpower</t>
        </r>
      </text>
    </comment>
    <comment ref="BI92" authorId="0" shapeId="0" xr:uid="{CF8FAA13-5546-4F62-8CE2-56F9EDAC53CC}">
      <text>
        <r>
          <rPr>
            <b/>
            <sz val="9"/>
            <color indexed="81"/>
            <rFont val="Tahoma"/>
            <family val="2"/>
          </rPr>
          <t>Raghav Ranjan:</t>
        </r>
        <r>
          <rPr>
            <sz val="9"/>
            <color indexed="81"/>
            <rFont val="Tahoma"/>
            <family val="2"/>
          </rPr>
          <t xml:space="preserve">
No work done due to less manpower</t>
        </r>
      </text>
    </comment>
    <comment ref="BJ92" authorId="0" shapeId="0" xr:uid="{07549090-D53C-4419-B242-C8539CA45C1F}">
      <text>
        <r>
          <rPr>
            <b/>
            <sz val="9"/>
            <color indexed="81"/>
            <rFont val="Tahoma"/>
            <family val="2"/>
          </rPr>
          <t>Raghav Ranjan:</t>
        </r>
        <r>
          <rPr>
            <sz val="9"/>
            <color indexed="81"/>
            <rFont val="Tahoma"/>
            <family val="2"/>
          </rPr>
          <t xml:space="preserve">
No work done due to less manpower</t>
        </r>
      </text>
    </comment>
    <comment ref="AO93" authorId="15" shapeId="0" xr:uid="{4235DB64-CD62-4C17-8D4F-A46D218FD89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3" authorId="16" shapeId="0" xr:uid="{39C9429A-CCD9-4117-AFA4-0A3A3532F0F8}">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Q93" authorId="17" shapeId="0" xr:uid="{16BBBBCC-2527-40C6-B85B-5B0ADF6929BB}">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R93" authorId="18" shapeId="0" xr:uid="{991F069A-AF2C-497C-A1B9-C391C016F4A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S93" authorId="19" shapeId="0" xr:uid="{28235F04-3165-4552-8584-2460274B71F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T93" authorId="20" shapeId="0" xr:uid="{449F6BF8-A6FE-47AF-B89F-F1DF5873049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U93" authorId="21" shapeId="0" xr:uid="{33C70179-29FA-4C37-B08C-8B7FCAE818C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V93" authorId="22" shapeId="0" xr:uid="{924078EF-7F85-456A-8049-63C84370911A}">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W93" authorId="23" shapeId="0" xr:uid="{A23C1DFD-3AF2-4546-A708-D2533868491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X93" authorId="24" shapeId="0" xr:uid="{A2FFEF0D-B04B-448F-96A5-D6B936F63BA9}">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Y93" authorId="25" shapeId="0" xr:uid="{20376AD3-3821-4FA3-852A-0DC34350246C}">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Z93" authorId="26" shapeId="0" xr:uid="{20070917-9310-4D9E-AC0C-6B64075F3211}">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A93" authorId="27" shapeId="0" xr:uid="{D7B3412C-189A-43CA-944A-8AA2885BFE85}">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B93" authorId="28" shapeId="0" xr:uid="{97A85101-7FAB-4570-BB82-1FDCC6D638C3}">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C93" authorId="29" shapeId="0" xr:uid="{C2A3EFAB-4E2A-430F-8C2D-AD197543FDBF}">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D93" authorId="30" shapeId="0" xr:uid="{498B8C1B-7707-47F9-9D32-5D93D991298D}">
      <text>
        <t xml:space="preserve">[Threaded comment]
Your version of Excel allows you to read this threaded comment; however, any edits to it will get removed if the file is opened in a newer version of Excel. Learn more: https://go.microsoft.com/fwlink/?linkid=870924
Comment:
    No work done due to ROW
</t>
      </text>
    </comment>
    <comment ref="BF93" authorId="31" shapeId="0" xr:uid="{43F1C752-FEA4-49DD-AF92-511B3D312C54}">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G93" authorId="32" shapeId="0" xr:uid="{A3B7471B-E310-4808-80F5-3AAB20B18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H93" authorId="33" shapeId="0" xr:uid="{E3737889-FA7D-433D-A614-6C2D8263E04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I93" authorId="34" shapeId="0" xr:uid="{B32C682F-657B-40C2-AEA1-1A4F66E6E32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J93" authorId="35" shapeId="0" xr:uid="{C0D22FD2-DBE0-4F77-8735-9046A6F01087}">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BK93" authorId="36" shapeId="0" xr:uid="{62626246-0C34-4A54-BAB0-222A310C6FC6}">
      <text>
        <t>[Threaded comment]
Your version of Excel allows you to read this threaded comment; however, any edits to it will get removed if the file is opened in a newer version of Excel. Learn more: https://go.microsoft.com/fwlink/?linkid=870924
Comment:
    No work done due to shutdown of 33 KV</t>
      </text>
    </comment>
    <comment ref="AP94" authorId="37" shapeId="0" xr:uid="{3DD84B07-25B6-4C61-9A87-4F21C8AF2EE0}">
      <text>
        <t>[Threaded comment]
Your version of Excel allows you to read this threaded comment; however, any edits to it will get removed if the file is opened in a newer version of Excel. Learn more: https://go.microsoft.com/fwlink/?linkid=870924
Comment:
    No work done.</t>
      </text>
    </comment>
    <comment ref="AW97" authorId="0" shapeId="0" xr:uid="{5713CEA8-F011-4149-8997-B485EE27C673}">
      <text>
        <r>
          <rPr>
            <b/>
            <sz val="9"/>
            <color indexed="81"/>
            <rFont val="Tahoma"/>
            <family val="2"/>
          </rPr>
          <t>Raghav Ranjan:</t>
        </r>
        <r>
          <rPr>
            <sz val="9"/>
            <color indexed="81"/>
            <rFont val="Tahoma"/>
            <family val="2"/>
          </rPr>
          <t xml:space="preserve">
No work done due to less manpower</t>
        </r>
      </text>
    </comment>
    <comment ref="AX97" authorId="0" shapeId="0" xr:uid="{A16EF6A6-3866-4218-8B2F-39A02E3D2033}">
      <text>
        <r>
          <rPr>
            <b/>
            <sz val="9"/>
            <color indexed="81"/>
            <rFont val="Tahoma"/>
            <family val="2"/>
          </rPr>
          <t>Raghav Ranjan:</t>
        </r>
        <r>
          <rPr>
            <sz val="9"/>
            <color indexed="81"/>
            <rFont val="Tahoma"/>
            <family val="2"/>
          </rPr>
          <t xml:space="preserve">
No work done due to less manpower</t>
        </r>
      </text>
    </comment>
    <comment ref="AY97" authorId="0" shapeId="0" xr:uid="{E2CA73F1-AE4A-4378-AE2F-1507570C4822}">
      <text>
        <r>
          <rPr>
            <b/>
            <sz val="9"/>
            <color indexed="81"/>
            <rFont val="Tahoma"/>
            <family val="2"/>
          </rPr>
          <t>Raghav Ranjan:</t>
        </r>
        <r>
          <rPr>
            <sz val="9"/>
            <color indexed="81"/>
            <rFont val="Tahoma"/>
            <family val="2"/>
          </rPr>
          <t xml:space="preserve">
No work done due to less manpower</t>
        </r>
      </text>
    </comment>
    <comment ref="BK97" authorId="38" shapeId="0" xr:uid="{CFFF2D5D-ECCE-4A9D-AB70-8B2573E39335}">
      <text>
        <t>[Threaded comment]
Your version of Excel allows you to read this threaded comment; however, any edits to it will get removed if the file is opened in a newer version of Excel. Learn more: https://go.microsoft.com/fwlink/?linkid=870924
Comment:
    No work done due to ROW</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Raghav Ranjan</author>
    <author>tc={E0A03913-90FE-4B73-9A31-6A72FCA87E93}</author>
  </authors>
  <commentList>
    <comment ref="F112" authorId="0" shapeId="0" xr:uid="{9B96AAB2-9F54-427D-B4FE-06B4554DC01E}">
      <text>
        <r>
          <rPr>
            <b/>
            <sz val="9"/>
            <color indexed="81"/>
            <rFont val="Tahoma"/>
            <family val="2"/>
          </rPr>
          <t>Raghav Ranjan:</t>
        </r>
        <r>
          <rPr>
            <sz val="9"/>
            <color indexed="81"/>
            <rFont val="Tahoma"/>
            <family val="2"/>
          </rPr>
          <t xml:space="preserve">
in approved survey 1 mrc in pit C &amp; D. but actual no any RC casted</t>
        </r>
      </text>
    </comment>
    <comment ref="G372" authorId="1" shapeId="0" xr:uid="{E0A03913-90FE-4B73-9A31-6A72FCA87E93}">
      <text>
        <t>[Threaded comment]
Your version of Excel allows you to read this threaded comment; however, any edits to it will get removed if the file is opened in a newer version of Excel. Learn more: https://go.microsoft.com/fwlink/?linkid=870924
Comment:
    AS PER APPROVED CHECK SURVEY, 1 M RC IN PIT A BUT SAME WAS REVISED (PIT d IN PLACE OF PIT A) AS PER INSTRUCTION BY SACHCHIDANAND ON DATED 28.08.24</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<sst xmlns="http://schemas.openxmlformats.org/spreadsheetml/2006/main" count="18357" uniqueCount="2332">
  <si>
    <t>Date</t>
  </si>
  <si>
    <t>Planning Engineer</t>
  </si>
  <si>
    <t>SL No.</t>
  </si>
  <si>
    <t>Location No.</t>
  </si>
  <si>
    <t>Tower Type</t>
  </si>
  <si>
    <t>End Date</t>
  </si>
  <si>
    <t>Start Date</t>
  </si>
  <si>
    <t>Gang Name</t>
  </si>
  <si>
    <t>Activity</t>
  </si>
  <si>
    <t>Remarks</t>
  </si>
  <si>
    <t>Foundation</t>
  </si>
  <si>
    <t>Final Sag</t>
  </si>
  <si>
    <t>STRINGING</t>
  </si>
  <si>
    <t>Section</t>
  </si>
  <si>
    <t>Section Length</t>
  </si>
  <si>
    <t>Insulator Hoisting</t>
  </si>
  <si>
    <t>Balance</t>
  </si>
  <si>
    <t>LOA Value</t>
  </si>
  <si>
    <t>Project Manager</t>
  </si>
  <si>
    <t>Total</t>
  </si>
  <si>
    <t>DA+3</t>
  </si>
  <si>
    <t>Regional Manager</t>
  </si>
  <si>
    <t>SL. No.</t>
  </si>
  <si>
    <t>As per latest Estimate</t>
  </si>
  <si>
    <t>KEC International Limited</t>
  </si>
  <si>
    <t>22/6</t>
  </si>
  <si>
    <t>30/0</t>
  </si>
  <si>
    <t>31/1</t>
  </si>
  <si>
    <t>22/2</t>
  </si>
  <si>
    <t>35/0</t>
  </si>
  <si>
    <t>36/0</t>
  </si>
  <si>
    <t>20/0</t>
  </si>
  <si>
    <t>DFR</t>
  </si>
  <si>
    <t>24/0</t>
  </si>
  <si>
    <t>25/0</t>
  </si>
  <si>
    <t>59/0</t>
  </si>
  <si>
    <t>26/0</t>
  </si>
  <si>
    <t>Description</t>
  </si>
  <si>
    <t>3/0</t>
  </si>
  <si>
    <t>4/0</t>
  </si>
  <si>
    <t>5/0</t>
  </si>
  <si>
    <t>6/0</t>
  </si>
  <si>
    <t>6/2</t>
  </si>
  <si>
    <t>7/0</t>
  </si>
  <si>
    <t>8/0</t>
  </si>
  <si>
    <t>9/0</t>
  </si>
  <si>
    <t>10/0</t>
  </si>
  <si>
    <t>12/0</t>
  </si>
  <si>
    <t>13/0</t>
  </si>
  <si>
    <t>21/0</t>
  </si>
  <si>
    <t>22/0</t>
  </si>
  <si>
    <t>22/1</t>
  </si>
  <si>
    <t>22/3</t>
  </si>
  <si>
    <t>22/4</t>
  </si>
  <si>
    <t>22/5</t>
  </si>
  <si>
    <t>22/7</t>
  </si>
  <si>
    <t>22/8</t>
  </si>
  <si>
    <t>23/0</t>
  </si>
  <si>
    <t>26/1</t>
  </si>
  <si>
    <t>26/2</t>
  </si>
  <si>
    <t>26/3</t>
  </si>
  <si>
    <t>26/4</t>
  </si>
  <si>
    <t>26/5</t>
  </si>
  <si>
    <t>27/0</t>
  </si>
  <si>
    <t>27/1</t>
  </si>
  <si>
    <t>27/2</t>
  </si>
  <si>
    <t>27/3</t>
  </si>
  <si>
    <t>27/4</t>
  </si>
  <si>
    <t>27/5</t>
  </si>
  <si>
    <t>27/6</t>
  </si>
  <si>
    <t>28/0</t>
  </si>
  <si>
    <t>28/1</t>
  </si>
  <si>
    <t>28/2</t>
  </si>
  <si>
    <t>28/3</t>
  </si>
  <si>
    <t>28/4</t>
  </si>
  <si>
    <t>28/5</t>
  </si>
  <si>
    <t>29/0</t>
  </si>
  <si>
    <t>30/1</t>
  </si>
  <si>
    <t>31/0</t>
  </si>
  <si>
    <t>31/2</t>
  </si>
  <si>
    <t>32/0</t>
  </si>
  <si>
    <t>32/1</t>
  </si>
  <si>
    <t>32/2</t>
  </si>
  <si>
    <t>33/0</t>
  </si>
  <si>
    <t>34/0</t>
  </si>
  <si>
    <t>36/1</t>
  </si>
  <si>
    <t>36/2</t>
  </si>
  <si>
    <t>36/3</t>
  </si>
  <si>
    <t>37/0</t>
  </si>
  <si>
    <t>46/0</t>
  </si>
  <si>
    <t>47/0</t>
  </si>
  <si>
    <t>49/0</t>
  </si>
  <si>
    <t>50/0</t>
  </si>
  <si>
    <t>56/0</t>
  </si>
  <si>
    <t>57/0</t>
  </si>
  <si>
    <t>58/0</t>
  </si>
  <si>
    <t>59/2</t>
  </si>
  <si>
    <t>60/0</t>
  </si>
  <si>
    <t>61/0</t>
  </si>
  <si>
    <t>62/0</t>
  </si>
  <si>
    <t>63/0</t>
  </si>
  <si>
    <t>66/0</t>
  </si>
  <si>
    <t>67/0</t>
  </si>
  <si>
    <t>68/0</t>
  </si>
  <si>
    <t>69/0</t>
  </si>
  <si>
    <t>70/0</t>
  </si>
  <si>
    <t>71/0</t>
  </si>
  <si>
    <t>Sl.No.</t>
  </si>
  <si>
    <t>A</t>
  </si>
  <si>
    <t>Cumm. Progress up to last Month</t>
  </si>
  <si>
    <t>Cumulative Progress</t>
  </si>
  <si>
    <t>Tower Erection (Nos)</t>
  </si>
  <si>
    <t xml:space="preserve">Client Name- </t>
  </si>
  <si>
    <t>Survey</t>
  </si>
  <si>
    <t>Month Sl.No.</t>
  </si>
  <si>
    <t>Loc. No.</t>
  </si>
  <si>
    <t xml:space="preserve">Fdn Comp. Date </t>
  </si>
  <si>
    <t>List of Completed Erection</t>
  </si>
  <si>
    <t>From</t>
  </si>
  <si>
    <t>To</t>
  </si>
  <si>
    <t>Type of Sections</t>
  </si>
  <si>
    <t>Earthing</t>
  </si>
  <si>
    <t>Classification</t>
  </si>
  <si>
    <t>Type of Earthing</t>
  </si>
  <si>
    <t>WIP</t>
  </si>
  <si>
    <t>S.No</t>
  </si>
  <si>
    <t>Erection</t>
  </si>
  <si>
    <t>Linked With Fnd</t>
  </si>
  <si>
    <t>Name of Crossing</t>
  </si>
  <si>
    <t>ROW</t>
  </si>
  <si>
    <t>Today Progress</t>
  </si>
  <si>
    <t>MTD</t>
  </si>
  <si>
    <t>Gangs at present</t>
  </si>
  <si>
    <t>Plan for this Month</t>
  </si>
  <si>
    <t>Type of Tower</t>
  </si>
  <si>
    <t>Soil Classification</t>
  </si>
  <si>
    <t>TOTAL</t>
  </si>
  <si>
    <t>Vendor's Name</t>
  </si>
  <si>
    <t>TOT</t>
  </si>
  <si>
    <t>Name of the Contractor</t>
  </si>
  <si>
    <t>Completion Date</t>
  </si>
  <si>
    <t>List of Tackwelding Progress</t>
  </si>
  <si>
    <r>
      <t xml:space="preserve">Head </t>
    </r>
    <r>
      <rPr>
        <b/>
        <i/>
        <sz val="11"/>
        <color rgb="FF1F497D"/>
        <rFont val="Calibri"/>
        <family val="2"/>
        <scheme val="minor"/>
      </rPr>
      <t xml:space="preserve">- </t>
    </r>
    <r>
      <rPr>
        <b/>
        <i/>
        <sz val="11"/>
        <color rgb="FF4E515E"/>
        <rFont val="Calibri"/>
        <family val="2"/>
        <scheme val="minor"/>
      </rPr>
      <t>T&amp;D</t>
    </r>
  </si>
  <si>
    <t>Sandy</t>
  </si>
  <si>
    <t>-</t>
  </si>
  <si>
    <t>Clear/Yet to attempt</t>
  </si>
  <si>
    <t xml:space="preserve">Project Code - </t>
  </si>
  <si>
    <t>Raghav Ranjan</t>
  </si>
  <si>
    <t>List of Completed Foundations</t>
  </si>
  <si>
    <t>List of Completed Earthing</t>
  </si>
  <si>
    <t>8/1</t>
  </si>
  <si>
    <t>8/6</t>
  </si>
  <si>
    <t>8/7</t>
  </si>
  <si>
    <t>8/8</t>
  </si>
  <si>
    <t>8/10</t>
  </si>
  <si>
    <t>8/11</t>
  </si>
  <si>
    <t>10/3</t>
  </si>
  <si>
    <t>10/5</t>
  </si>
  <si>
    <t>10/6</t>
  </si>
  <si>
    <t>10/7</t>
  </si>
  <si>
    <t>10/8</t>
  </si>
  <si>
    <t>10/9</t>
  </si>
  <si>
    <t>10/10</t>
  </si>
  <si>
    <t>10/11</t>
  </si>
  <si>
    <t>10/12</t>
  </si>
  <si>
    <t>10/13</t>
  </si>
  <si>
    <t>10/14</t>
  </si>
  <si>
    <t>10/17</t>
  </si>
  <si>
    <t>10/18</t>
  </si>
  <si>
    <t>10/19</t>
  </si>
  <si>
    <t>11/5</t>
  </si>
  <si>
    <t>11A/0</t>
  </si>
  <si>
    <t>13/4</t>
  </si>
  <si>
    <t>16/3</t>
  </si>
  <si>
    <t>16/4</t>
  </si>
  <si>
    <t>21/8</t>
  </si>
  <si>
    <t>21/9</t>
  </si>
  <si>
    <t>21/10</t>
  </si>
  <si>
    <t>22/9</t>
  </si>
  <si>
    <t>25/1</t>
  </si>
  <si>
    <t>25/2</t>
  </si>
  <si>
    <t>25/3</t>
  </si>
  <si>
    <t>25/4</t>
  </si>
  <si>
    <t>26/6</t>
  </si>
  <si>
    <t>26/7</t>
  </si>
  <si>
    <t>26/8</t>
  </si>
  <si>
    <t>27/7</t>
  </si>
  <si>
    <t>27/8</t>
  </si>
  <si>
    <t>27/9</t>
  </si>
  <si>
    <t>27/10</t>
  </si>
  <si>
    <t>27/11</t>
  </si>
  <si>
    <t>27/12</t>
  </si>
  <si>
    <t>28/6</t>
  </si>
  <si>
    <t>28/7</t>
  </si>
  <si>
    <t>28/8</t>
  </si>
  <si>
    <t>29/1</t>
  </si>
  <si>
    <t>29/2</t>
  </si>
  <si>
    <t>29/3</t>
  </si>
  <si>
    <t>29/4</t>
  </si>
  <si>
    <t>30/2</t>
  </si>
  <si>
    <t>30/3</t>
  </si>
  <si>
    <t>30/4</t>
  </si>
  <si>
    <t>30/5</t>
  </si>
  <si>
    <t>30/6</t>
  </si>
  <si>
    <t>32/3</t>
  </si>
  <si>
    <t>32/4</t>
  </si>
  <si>
    <t>34/1</t>
  </si>
  <si>
    <t>34/2</t>
  </si>
  <si>
    <t>34/3</t>
  </si>
  <si>
    <t>34/4</t>
  </si>
  <si>
    <t>35/1</t>
  </si>
  <si>
    <t>35/2</t>
  </si>
  <si>
    <t>35/3</t>
  </si>
  <si>
    <t>35/4</t>
  </si>
  <si>
    <t>35/5</t>
  </si>
  <si>
    <t>36/4</t>
  </si>
  <si>
    <t>37/2</t>
  </si>
  <si>
    <t>43/6</t>
  </si>
  <si>
    <t>59/3</t>
  </si>
  <si>
    <t>65/7</t>
  </si>
  <si>
    <t>65/8</t>
  </si>
  <si>
    <t>72/3</t>
  </si>
  <si>
    <t>Kuntal Debnath</t>
  </si>
  <si>
    <t>Nagana Ray and company</t>
  </si>
  <si>
    <t>Ajay Yadav</t>
  </si>
  <si>
    <t>Tack Welding (Nos)</t>
  </si>
  <si>
    <t>Balance on 1st of this month</t>
  </si>
  <si>
    <t>STR P/Out Bal. on starting of this month</t>
  </si>
  <si>
    <t>Progress MTD</t>
  </si>
  <si>
    <t>NH - 68 (Barmer - Jaisalmer)</t>
  </si>
  <si>
    <t>33/1</t>
  </si>
  <si>
    <t>DA+0</t>
  </si>
  <si>
    <t>DA+6</t>
  </si>
  <si>
    <t>DA+9</t>
  </si>
  <si>
    <t>DB2+6</t>
  </si>
  <si>
    <t>SANDY</t>
  </si>
  <si>
    <t>Shakti Construction</t>
  </si>
  <si>
    <t>Jeetu Sachan</t>
  </si>
  <si>
    <t>DD60+0</t>
  </si>
  <si>
    <t>DC1+0</t>
  </si>
  <si>
    <t>DB1+9</t>
  </si>
  <si>
    <t>DB2+9</t>
  </si>
  <si>
    <t>DB1+0</t>
  </si>
  <si>
    <t>DB1+3</t>
  </si>
  <si>
    <t>DC2+0</t>
  </si>
  <si>
    <t>DB2+0</t>
  </si>
  <si>
    <t>DB1+6</t>
  </si>
  <si>
    <t>DD45+3</t>
  </si>
  <si>
    <t>DC2+9</t>
  </si>
  <si>
    <t>DB2+3</t>
  </si>
  <si>
    <t>Mehai Construction</t>
  </si>
  <si>
    <t>N.R. Enterprises</t>
  </si>
  <si>
    <t>Bande Bharat Group</t>
  </si>
  <si>
    <t>A.B. Construction</t>
  </si>
  <si>
    <t>Name of the Substation/TL/Project</t>
  </si>
  <si>
    <t>Transmission &amp; Power Distribution</t>
  </si>
  <si>
    <t>Name of the Executing Agency</t>
  </si>
  <si>
    <t>Nature of Hindrance</t>
  </si>
  <si>
    <t>Affected Activity</t>
  </si>
  <si>
    <t>Affected Gang Name</t>
  </si>
  <si>
    <t>Date  of occurrence</t>
  </si>
  <si>
    <t xml:space="preserve">Date of removal </t>
  </si>
  <si>
    <t xml:space="preserve">Period of hindrance </t>
  </si>
  <si>
    <t>Reference Email dated 26/12/2023.</t>
  </si>
  <si>
    <t>765 KV Fatehgarh-3 Beawer Transmission Line Part-F</t>
  </si>
  <si>
    <t>LOI/EPC/FBTL/PART-F/KEC/01 Dated 11.09.2023</t>
  </si>
  <si>
    <t>Others</t>
  </si>
  <si>
    <t>ROW due to obstruction by land owner at Loc No 37/2. Post Excavation work was stopped by Land owners. After that cleared on 07/12/2023.</t>
  </si>
  <si>
    <t>Check survey is on hold from Gantry to 2/0 due to Non-Finalization of Gantry.</t>
  </si>
  <si>
    <t>Delay in finalization of locations for Soil investigation</t>
  </si>
  <si>
    <t>Nagana Rai</t>
  </si>
  <si>
    <t>Delay in approval of L2 Schedule.</t>
  </si>
  <si>
    <t>Delay in approval of check survey report from Ap 21 to AP 25.</t>
  </si>
  <si>
    <t>Delay in approval of check survey report from Ap 14 to AP 20.</t>
  </si>
  <si>
    <t>Delay in approval of check survey report from Ap 32 to AP 37.</t>
  </si>
  <si>
    <t>ROW at location no 28/1 due to frequent interupption by land owner of PKG F.</t>
  </si>
  <si>
    <t>DRY</t>
  </si>
  <si>
    <t>Gang is idled for full day. During idling attempted 5 nos locations to start the work. But all are found in ROW.</t>
  </si>
  <si>
    <t>Idled Resources (Highly Skilled manpower-1, Skilled:- 2, Semi Skilled:- 3, Unskilled:- 4, JCB with operator:- 1, Azax flori with operator:- 1, Tracktor with operator:- 1, Tanker with Operator:- 1, Bolero/Camper with Diesel:- 1)</t>
  </si>
  <si>
    <t>Refer Mail dated 16/12/2023.</t>
  </si>
  <si>
    <t>Our Whole team of one gang along with its machinery are completely idle at location no 26/2</t>
  </si>
  <si>
    <t>ROW due to obstruction by land owner at Loc No 26/2.</t>
  </si>
  <si>
    <t>Loc/Sec.</t>
  </si>
  <si>
    <t>Gty-2</t>
  </si>
  <si>
    <t>21-25</t>
  </si>
  <si>
    <t>14-20</t>
  </si>
  <si>
    <t>32-37</t>
  </si>
  <si>
    <t>ROW at Location No 27/11.</t>
  </si>
  <si>
    <t>400 KV D/C Mandor-JSW Transmission Line</t>
  </si>
  <si>
    <t>400 KV D/C Line</t>
  </si>
  <si>
    <t>NH</t>
  </si>
  <si>
    <t>Gas Pipe Lines</t>
  </si>
  <si>
    <t>PKG G</t>
  </si>
  <si>
    <t>PKG F</t>
  </si>
  <si>
    <t>220 KV D/C Balotra-Boranada Transmission Line</t>
  </si>
  <si>
    <t>400 KV D/C Barmer-Jaisalmer-2 Line</t>
  </si>
  <si>
    <t>132 KV S/C Sheo-Undoo Line</t>
  </si>
  <si>
    <t>132 KV S/C Undoo-Baytoo Line</t>
  </si>
  <si>
    <t>400 KV S/C Jaisalmer-Barmer Line</t>
  </si>
  <si>
    <t>220 KV D/C Barmer-Akal Line</t>
  </si>
  <si>
    <t>132 KV S/C Sheo-Jaisalmer Line</t>
  </si>
  <si>
    <t>Sr. No.</t>
  </si>
  <si>
    <t>ROW in Foundation work in sawan Moolraj village at Loc No 28/2</t>
  </si>
  <si>
    <t>ROW in Foundation work in sawan Moolraj village at Loc No 28/3</t>
  </si>
  <si>
    <t>ROW in Foundation work in sawan Moolraj village at Loc No 28/4</t>
  </si>
  <si>
    <t>ROW in Foundation work in sawan Moolraj village at Loc No 28/5</t>
  </si>
  <si>
    <t>ROW in Foundation work in sawan Moolraj village at Loc No 28/6</t>
  </si>
  <si>
    <t>ROW in Foundation work in sawan Moolraj village at Loc No 28/7</t>
  </si>
  <si>
    <t>ROW in Foundation work in sawan Moolraj village at Loc No 28/8</t>
  </si>
  <si>
    <t>ROW in Foundation work in sawan Moolraj village at Loc No 29/0</t>
  </si>
  <si>
    <t>ROW in Foundation work in sawan Moolraj village at Loc No 29/1</t>
  </si>
  <si>
    <t>ROW in Foundation work in sawan Moolraj village at Loc No 29/2</t>
  </si>
  <si>
    <t>ROW in Foundation work in sawan Moolraj village at Loc No 29/3</t>
  </si>
  <si>
    <t>ROW in Foundation work in sawan Moolraj village at Loc No 29/4</t>
  </si>
  <si>
    <t>ROW in Foundation work in sawan Moolraj village at Loc No 30/0</t>
  </si>
  <si>
    <t>ROW in Foundation work in sawan Moolraj village at Loc No 30/1</t>
  </si>
  <si>
    <t>ROW in Foundation work in sawan Moolraj village at Loc No 30/2</t>
  </si>
  <si>
    <t>ROW in Foundation work in sawan Moolraj village at Loc No 30/3</t>
  </si>
  <si>
    <t>ROW in Foundation work in sawan Moolraj village at Loc No 30/4</t>
  </si>
  <si>
    <t>ROW in Foundation work in sawan Moolraj village at Loc No 30/5</t>
  </si>
  <si>
    <t>ROW in Foundation work in sawan Moolraj village at Loc No 30/6</t>
  </si>
  <si>
    <t>ROW in Foundation work in sawan Moolraj village at Loc No 31/0</t>
  </si>
  <si>
    <t>ROW in Foundation work in sawan Moolraj village at Loc No 31/1</t>
  </si>
  <si>
    <t>ROW in Foundation work in sawan Moolraj village at Loc No 31/2</t>
  </si>
  <si>
    <t>ROW in Foundation work in sawan Moolraj village at Loc No 32/0</t>
  </si>
  <si>
    <t>Delay in approval of check survey From AP 2-10/12</t>
  </si>
  <si>
    <t>2-10/12</t>
  </si>
  <si>
    <t>Check survey not done due to frequent obstruction by land owner from 10/12 to 11A.</t>
  </si>
  <si>
    <t>10/12-11A</t>
  </si>
  <si>
    <t>Delay in approval of check survey From AP 11A-14.</t>
  </si>
  <si>
    <t>11A-14</t>
  </si>
  <si>
    <t>Check survey not done due to ROW from AP 20-AP 21.</t>
  </si>
  <si>
    <t>20-21</t>
  </si>
  <si>
    <t>Check survey not done due to frequent obstruction by land owner from 38/0 to 39/0.</t>
  </si>
  <si>
    <t>38-39</t>
  </si>
  <si>
    <t>Refer KEC letter dated 02-01-24.</t>
  </si>
  <si>
    <t>Reference Email dated 26/12/2023. Idled Resources (Highly Skilled manpower-1, Skilled:- 2, Semi Skilled:- 3, Unskilled:- 5, JCB with operator:- 1, Azax flori with operator:- 1, Tracktor with operator:- 1, Tanker with Operator:- 1, Bolero/Camper with Diesel:- 1)</t>
  </si>
  <si>
    <t xml:space="preserve">Foundation 
(Nos.) </t>
  </si>
  <si>
    <t>Earthing 
(Nos.)</t>
  </si>
  <si>
    <t>Paying Out 
(Kms)</t>
  </si>
  <si>
    <t>Final Sag 
(Kms)</t>
  </si>
  <si>
    <t>OPGW 
(Kms)</t>
  </si>
  <si>
    <t>Stringing</t>
  </si>
  <si>
    <t>Open</t>
  </si>
  <si>
    <t>Close</t>
  </si>
  <si>
    <t>Effective Date</t>
  </si>
  <si>
    <t>Expressway (Amritsar-Jamnagar)</t>
  </si>
  <si>
    <t>Details of Crossing in 765KV D/C Fatehgarh-III to Beawar Transmission Line</t>
  </si>
  <si>
    <t>Location no 11/5 are on Hold due to ROW during check survey, Centre peg not done for verification of benching and others.</t>
  </si>
  <si>
    <t>Location no 11A/0 are on Hold due to ROW during check survey, Centre peg not done for verification of benching and others.</t>
  </si>
  <si>
    <t>Rajinder Gupta</t>
  </si>
  <si>
    <t>Shifting of 11 KV Line in Location No 26/4 as 11 KV Line pass through centre of the Pit D.</t>
  </si>
  <si>
    <t>Email dated 18/1/24 regarding Frequent obstruction by landowners.</t>
  </si>
  <si>
    <t>Approval reference email dated 23.01.24.</t>
  </si>
  <si>
    <t xml:space="preserve">Email dated 20/01/2024 regarding shifting of 11 KV Line. On dated 23/1/24, FDN location 5 Mtr shifted towards 26/3 for execution of Foundation works. </t>
  </si>
  <si>
    <t>DD60+9</t>
  </si>
  <si>
    <t>Excavation work stopped at 28/2 after completion of 3 Pit excavation works due to ROW.</t>
  </si>
  <si>
    <t>Mateshwari Const.</t>
  </si>
  <si>
    <t>Majisa Construction</t>
  </si>
  <si>
    <t>DC1+6</t>
  </si>
  <si>
    <t>DD60+3</t>
  </si>
  <si>
    <t>Excavation work could not done at 27/5 after completion of 3 Pit excavation works due to ROW.</t>
  </si>
  <si>
    <t>Jai Bhawani Construction</t>
  </si>
  <si>
    <t>Row in foundation work due to Obstruction by land owner in Nimba ki Dhani Village.</t>
  </si>
  <si>
    <t>Excavation work could not done at 27/6 due to ROW.</t>
  </si>
  <si>
    <t>Excavation work could not done at 27/7 due to ROW.</t>
  </si>
  <si>
    <t>Excavation work could not done at 32/1 due to ROW.</t>
  </si>
  <si>
    <t xml:space="preserve">2. Name of Work  </t>
  </si>
  <si>
    <t>3. LOA No. &amp; Date</t>
  </si>
  <si>
    <t>Your email dated 12.02.24 regarding workfront</t>
  </si>
  <si>
    <t>D.P.R. Dated 28-01-24. 10 Nos Manpower are idled due to this hindrances (confirmed by D.P.R. Dated 29.01.2024), Your email dated 12.02.24 regarding workfront</t>
  </si>
  <si>
    <t>Email dated 18/1/24 regarding Frequent obstruction by landowners. Your email dated 12.02.24 regarding workfront</t>
  </si>
  <si>
    <t>ROW in Pit marking as Landowner not allowing for pit marking.</t>
  </si>
  <si>
    <t>24 Locations SPT Confirmed on 24th Feb 2024.</t>
  </si>
  <si>
    <t>Email dated 14.01.2024 regarding KEC - Sterlite's Part G &amp; F 765KV Fategarh -III Beawar TL</t>
  </si>
  <si>
    <t>Swarup Enterprises</t>
  </si>
  <si>
    <t>ROW in Excavation as Landowner not allowing for pit marking.</t>
  </si>
  <si>
    <t>Mehai Contruction</t>
  </si>
  <si>
    <t>DPR of 19.02.24. Email dated Sterlite's Part G &amp; F 765KV Fategarh -III Beawar TL.</t>
  </si>
  <si>
    <t>DPR dated 03.02.24. Email dated 22.02.24 Sterlite's Part G &amp; F 765KV Fategarh -III Beawar TL</t>
  </si>
  <si>
    <t>Pit marking not done due to cultivated land and SPTL not allowing for further pit marking.</t>
  </si>
  <si>
    <t>D.P.R. Dated 22.02.24</t>
  </si>
  <si>
    <t>Email dated 25.02.24 regarding Workfront Delays and Local Villager Interruptions in PKG G &amp; PKG F</t>
  </si>
  <si>
    <t>Due to interruptions by landowners works are stopped. and gang is completely idle along with machinery. (this team have ability to execute the works in two locations at a time).</t>
  </si>
  <si>
    <t>ROW in Pit marking by Landowner. Further nearby location 22/0 excavation not done due to ROW. Excavator machine is standing idle. He committed to increase the gang strength but due to non-availability of clear work front they have planned to reduce the strength if locations not allocated timely.</t>
  </si>
  <si>
    <t>Gang was shifted after completion of location no 23/1 (G) on dated 22.02.24 but due to non-availability of nearby Workfront gang is shifted at 22/5 after one day idling at 22/5. on a progress front he have not worked any productivity till today after 23rd Feb. his time is lapsed on shifting of gang and machinery.</t>
  </si>
  <si>
    <t>Abhijit Dutta</t>
  </si>
  <si>
    <t>Gang idled due to clear workfront not available after completion of 26/6.</t>
  </si>
  <si>
    <t>Email dated 02/03/24 regarding Survey &amp; Foundation update (Workfront Delay/Interruptions updates in PKG G &amp; PKG F</t>
  </si>
  <si>
    <t>22/1:- Completed today. Machinery idled due to Nearby locations not available. Further Gang left the site due to workfront not available.</t>
  </si>
  <si>
    <t>Mateshwari Construction</t>
  </si>
  <si>
    <t>SPTL representatives not aggreed to start pit marking along with Excavation against clear workfront shared on may'10 at loc no 8/8 (F)</t>
  </si>
  <si>
    <t>Vibe Infra</t>
  </si>
  <si>
    <t>New tower optimization and shifting was proposed by SPTL on dated 18th March 2024. Final confirmation for omit of optimization is received on 15.05.2024.</t>
  </si>
  <si>
    <t>Email dated 15/5/24.</t>
  </si>
  <si>
    <t>Works stopped due to ROW by landowners at location No 10/13.</t>
  </si>
  <si>
    <t>Works stopped due to ROW by landowners at location No 10/12.</t>
  </si>
  <si>
    <t>Reference daily progress report.</t>
  </si>
  <si>
    <t>Progress Legends</t>
  </si>
  <si>
    <t>Progress Status as on dated</t>
  </si>
  <si>
    <t>UOM</t>
  </si>
  <si>
    <t>Total qty</t>
  </si>
  <si>
    <t>Completed</t>
  </si>
  <si>
    <t>Stringing WIP</t>
  </si>
  <si>
    <t>Identification for auto fill linked with Summary of visual chart</t>
  </si>
  <si>
    <t>Nos</t>
  </si>
  <si>
    <t>Erection U/P</t>
  </si>
  <si>
    <t>Tackwelding U/P</t>
  </si>
  <si>
    <t>E</t>
  </si>
  <si>
    <t>Tower Erection</t>
  </si>
  <si>
    <t>Foundation U/P</t>
  </si>
  <si>
    <t>Rough Sag</t>
  </si>
  <si>
    <t>KM</t>
  </si>
  <si>
    <t>Earthing U/P</t>
  </si>
  <si>
    <t>Dry</t>
  </si>
  <si>
    <t>Final  Sag</t>
  </si>
  <si>
    <t>LE</t>
  </si>
  <si>
    <t>C</t>
  </si>
  <si>
    <t>Legends &amp; Quantity</t>
  </si>
  <si>
    <t>Forest</t>
  </si>
  <si>
    <t>3 No's/1 No's</t>
  </si>
  <si>
    <t>Erection Completed</t>
  </si>
  <si>
    <t>Welding Completed</t>
  </si>
  <si>
    <t>132/220 KV Line</t>
  </si>
  <si>
    <t>400 KV</t>
  </si>
  <si>
    <t>Gas Pipe Line</t>
  </si>
  <si>
    <t>FDN Completed</t>
  </si>
  <si>
    <t>FOUNDATION</t>
  </si>
  <si>
    <t>EARTHING</t>
  </si>
  <si>
    <t>ERECTION</t>
  </si>
  <si>
    <t>Welding</t>
  </si>
  <si>
    <t>Earthing Completed</t>
  </si>
  <si>
    <t>Total FDN</t>
  </si>
  <si>
    <t>ERE</t>
  </si>
  <si>
    <t>WELD</t>
  </si>
  <si>
    <t>FDN</t>
  </si>
  <si>
    <t>EAR</t>
  </si>
  <si>
    <t>REM</t>
  </si>
  <si>
    <t>Loc No</t>
  </si>
  <si>
    <t>B</t>
  </si>
  <si>
    <t>D</t>
  </si>
  <si>
    <t>CONCATANATE (A,B,C,D)</t>
  </si>
  <si>
    <t>Span length</t>
  </si>
  <si>
    <t>1/0</t>
  </si>
  <si>
    <t>2/0</t>
  </si>
  <si>
    <t>2/1</t>
  </si>
  <si>
    <t>2/2</t>
  </si>
  <si>
    <t>2/3</t>
  </si>
  <si>
    <t>2/4</t>
  </si>
  <si>
    <t>2/5</t>
  </si>
  <si>
    <t>2/6</t>
  </si>
  <si>
    <t>2/7</t>
  </si>
  <si>
    <t>2/8</t>
  </si>
  <si>
    <t>2/9</t>
  </si>
  <si>
    <t>4/1</t>
  </si>
  <si>
    <t>4/2</t>
  </si>
  <si>
    <t>4/3</t>
  </si>
  <si>
    <t>4/4</t>
  </si>
  <si>
    <t>6/1</t>
  </si>
  <si>
    <t>8/2</t>
  </si>
  <si>
    <t>8/3</t>
  </si>
  <si>
    <t>8/4</t>
  </si>
  <si>
    <t>8/5</t>
  </si>
  <si>
    <t>8/9</t>
  </si>
  <si>
    <t>8/12</t>
  </si>
  <si>
    <t>10/1</t>
  </si>
  <si>
    <t>10/2</t>
  </si>
  <si>
    <t>10/4</t>
  </si>
  <si>
    <t>10/15</t>
  </si>
  <si>
    <t>10/16</t>
  </si>
  <si>
    <t>10/20</t>
  </si>
  <si>
    <t>10/21</t>
  </si>
  <si>
    <t>10/22</t>
  </si>
  <si>
    <t>10/23</t>
  </si>
  <si>
    <t>11/0</t>
  </si>
  <si>
    <t>11/1</t>
  </si>
  <si>
    <t>11/2</t>
  </si>
  <si>
    <t>11/3</t>
  </si>
  <si>
    <t>11/4</t>
  </si>
  <si>
    <t>11A/1</t>
  </si>
  <si>
    <t>11A/2</t>
  </si>
  <si>
    <t>11A/3</t>
  </si>
  <si>
    <t>11A/4</t>
  </si>
  <si>
    <t>11A/5</t>
  </si>
  <si>
    <t>11A/6</t>
  </si>
  <si>
    <t>11A/7</t>
  </si>
  <si>
    <t>11A/8</t>
  </si>
  <si>
    <t>11A/9</t>
  </si>
  <si>
    <t>13/1</t>
  </si>
  <si>
    <t>13/2</t>
  </si>
  <si>
    <t>13/3</t>
  </si>
  <si>
    <t>14/0</t>
  </si>
  <si>
    <t>14A/0</t>
  </si>
  <si>
    <t>14A/1</t>
  </si>
  <si>
    <t>14A/2</t>
  </si>
  <si>
    <t>15/0</t>
  </si>
  <si>
    <t>15/1</t>
  </si>
  <si>
    <t>16/0</t>
  </si>
  <si>
    <t>16/1</t>
  </si>
  <si>
    <t>16/2</t>
  </si>
  <si>
    <t>16/5</t>
  </si>
  <si>
    <t>17/0</t>
  </si>
  <si>
    <t>17/1</t>
  </si>
  <si>
    <t>17/2</t>
  </si>
  <si>
    <t>17/3</t>
  </si>
  <si>
    <t>17/4</t>
  </si>
  <si>
    <t>17/5</t>
  </si>
  <si>
    <t>18/0</t>
  </si>
  <si>
    <t>18/1</t>
  </si>
  <si>
    <t>18/2</t>
  </si>
  <si>
    <t>18/3</t>
  </si>
  <si>
    <t>18/4</t>
  </si>
  <si>
    <t>19/0</t>
  </si>
  <si>
    <t>19/1</t>
  </si>
  <si>
    <t>19/2</t>
  </si>
  <si>
    <t>19/3</t>
  </si>
  <si>
    <t>19/4</t>
  </si>
  <si>
    <t>19/5</t>
  </si>
  <si>
    <t>20/1</t>
  </si>
  <si>
    <t>20/2</t>
  </si>
  <si>
    <t>20/3</t>
  </si>
  <si>
    <t>21/1</t>
  </si>
  <si>
    <t>21/2</t>
  </si>
  <si>
    <t>21/3</t>
  </si>
  <si>
    <t>21/4</t>
  </si>
  <si>
    <t>21/5</t>
  </si>
  <si>
    <t>21/6</t>
  </si>
  <si>
    <t>21/7</t>
  </si>
  <si>
    <t>22/10</t>
  </si>
  <si>
    <t>22/11</t>
  </si>
  <si>
    <t>22/12</t>
  </si>
  <si>
    <t>22/13</t>
  </si>
  <si>
    <t>37/1</t>
  </si>
  <si>
    <t>38/0</t>
  </si>
  <si>
    <t>38/1</t>
  </si>
  <si>
    <t>38/2</t>
  </si>
  <si>
    <t>38/3</t>
  </si>
  <si>
    <t>38/4</t>
  </si>
  <si>
    <t>39/0</t>
  </si>
  <si>
    <t>39/1</t>
  </si>
  <si>
    <t>40/0</t>
  </si>
  <si>
    <t>P/O</t>
  </si>
  <si>
    <t>PO</t>
  </si>
  <si>
    <t>FS</t>
  </si>
  <si>
    <t>Progress overview (Tower wise breakups)</t>
  </si>
  <si>
    <t>Total Section Length</t>
  </si>
  <si>
    <t>Punia Construction</t>
  </si>
  <si>
    <t>Jai Bhawani</t>
  </si>
  <si>
    <t>DPR email on regular basis.</t>
  </si>
  <si>
    <t>Works not started due to ROW.</t>
  </si>
  <si>
    <t>40/1</t>
  </si>
  <si>
    <t>40/2</t>
  </si>
  <si>
    <t>40/3</t>
  </si>
  <si>
    <t>41/0</t>
  </si>
  <si>
    <t>41/1</t>
  </si>
  <si>
    <t>41/2</t>
  </si>
  <si>
    <t>42/0</t>
  </si>
  <si>
    <t>42/1</t>
  </si>
  <si>
    <t>42/2</t>
  </si>
  <si>
    <t>42/3</t>
  </si>
  <si>
    <t>42/4</t>
  </si>
  <si>
    <t>42/5</t>
  </si>
  <si>
    <t>42/6</t>
  </si>
  <si>
    <t>43/0</t>
  </si>
  <si>
    <t>43/1</t>
  </si>
  <si>
    <t>43/2</t>
  </si>
  <si>
    <t>43/3</t>
  </si>
  <si>
    <t>43/4</t>
  </si>
  <si>
    <t>43/5</t>
  </si>
  <si>
    <t>43/7</t>
  </si>
  <si>
    <t>43/8</t>
  </si>
  <si>
    <t>43/9</t>
  </si>
  <si>
    <t>43/10</t>
  </si>
  <si>
    <t>43/11</t>
  </si>
  <si>
    <t>Towards Beawar S/S</t>
  </si>
  <si>
    <t>Comp.</t>
  </si>
  <si>
    <t>Notepad:-</t>
  </si>
  <si>
    <t>Check survey not done due to frequent obstruction by land owner from 39/0 to 40/0.</t>
  </si>
  <si>
    <t>39-40</t>
  </si>
  <si>
    <t>Refer KEC letter dated 02-01-24. Reattempted on 09-01-24 but still in ROW. 3rd time attempted on dated 10.07.24 informed to you via mail regarding ROW.</t>
  </si>
  <si>
    <t>J.P. Infra</t>
  </si>
  <si>
    <t>Bipin Kumar</t>
  </si>
  <si>
    <t>R.K. Construction</t>
  </si>
  <si>
    <t>RBM</t>
  </si>
  <si>
    <t>Approved</t>
  </si>
  <si>
    <t>No work-done due to Continuous rain at location</t>
  </si>
  <si>
    <t>Vibe infra</t>
  </si>
  <si>
    <t>Yogendra Mahto</t>
  </si>
  <si>
    <t>Works stopped due to ROW at loc no 16/1.</t>
  </si>
  <si>
    <t>Om Enterprise</t>
  </si>
  <si>
    <t>Works stopped due to ROW at loc no 43/7</t>
  </si>
  <si>
    <t>Nirmal Mahto</t>
  </si>
  <si>
    <t>Sidhi Vinayak</t>
  </si>
  <si>
    <t>Deglal Mahto</t>
  </si>
  <si>
    <t>Jagdish Mahto</t>
  </si>
  <si>
    <t>Mahadev Construction</t>
  </si>
  <si>
    <t>Jailal Ageria</t>
  </si>
  <si>
    <t>Bina Devi</t>
  </si>
  <si>
    <t>Khublal Mahto</t>
  </si>
  <si>
    <t>Parsuram Sai</t>
  </si>
  <si>
    <t>Gang idle due to ROW at 10/19</t>
  </si>
  <si>
    <t>Yogender Mahto</t>
  </si>
  <si>
    <t>D.R. Construction</t>
  </si>
  <si>
    <t>Rafikul Islam</t>
  </si>
  <si>
    <t>Full day ROW. 9 nos manpower alongwith JCB (JCB idled since last 6 days). ROW cleared after 2nd half on dated 29.09.2024</t>
  </si>
  <si>
    <t>Jitendra Enterprises</t>
  </si>
  <si>
    <t>Machinery stucked at location due to ROW, idled (machinery alongwith Gang) till 3 PM on dated 15.10.24. ROW resolved at 03:00 PM.</t>
  </si>
  <si>
    <t>Refer KEC letter dated 02-01-24. SPTL mail dated 20/5/24 having subject Optimization from GTY to AP74 (Part- F). Clearance for check survey received on 17.10.24. however survey team along with machinery idled at this section since 18th. Section is still in ROW. on dated 19.10.2024.</t>
  </si>
  <si>
    <t>Full day ROW from 13/3 G &amp; 12/0 F.</t>
  </si>
  <si>
    <t>Rafikul Islam:- 11A/0 WIP. No work due to ROW.</t>
  </si>
  <si>
    <t>Nirmal Mahto:- 16/2 WIP. No work due to ROW.</t>
  </si>
  <si>
    <t>Jailal ageria:- 16/0 WIP. No work due to ROW.</t>
  </si>
  <si>
    <t>Ashutosh Singh</t>
  </si>
  <si>
    <t>SB Enterprises</t>
  </si>
  <si>
    <t>Laxmi Enterprise</t>
  </si>
  <si>
    <t>H.S. Engineering</t>
  </si>
  <si>
    <t>work could not started due to ROW.</t>
  </si>
  <si>
    <t>Laxmi Enterprises</t>
  </si>
  <si>
    <t>Ashutosh Kumar</t>
  </si>
  <si>
    <t>Mateshwari Construction/HS Engineering</t>
  </si>
  <si>
    <t>Excavation can't be started due to ROW.</t>
  </si>
  <si>
    <t>Parsuram Sahi</t>
  </si>
  <si>
    <t>Excavation can't be started due to ROW in approach road.</t>
  </si>
  <si>
    <t>Jailal Agerai</t>
  </si>
  <si>
    <t>1A/0</t>
  </si>
  <si>
    <t>1A/1</t>
  </si>
  <si>
    <t>1A/2</t>
  </si>
  <si>
    <t>1A/3</t>
  </si>
  <si>
    <t>1A/4</t>
  </si>
  <si>
    <t>1A/5</t>
  </si>
  <si>
    <t>1A/6</t>
  </si>
  <si>
    <t>1A/7</t>
  </si>
  <si>
    <t>1A/8</t>
  </si>
  <si>
    <t>6/1 &amp; 6/2</t>
  </si>
  <si>
    <t>H.s Engineering</t>
  </si>
  <si>
    <t>DPR email on regular basis. Gang reattempted on dated 22.11.24 after allocating by SPTL, but ROW is still not resolved. And gang is being idle.</t>
  </si>
  <si>
    <t>13/1 WIP. No work due to ROW.</t>
  </si>
  <si>
    <t>Karan Singh</t>
  </si>
  <si>
    <t>HS Engineering</t>
  </si>
  <si>
    <t>Bipin Singh</t>
  </si>
  <si>
    <t>Jitendra Yadav</t>
  </si>
  <si>
    <t>Works Stopped due to ROW.</t>
  </si>
  <si>
    <t>13/3, 12/0</t>
  </si>
  <si>
    <t>S.D. Infra</t>
  </si>
  <si>
    <t>Vibe Infra Power</t>
  </si>
  <si>
    <t>Vishwakarma Construction</t>
  </si>
  <si>
    <t>No work done due to ROW by local persons. Gang Idle till 19.12.2024. Further nex location allaocted 8/9 in PKG G.</t>
  </si>
  <si>
    <t>1</t>
  </si>
  <si>
    <t xml:space="preserve">37/3 </t>
  </si>
  <si>
    <t>DD60+6</t>
  </si>
  <si>
    <t>DD60+18</t>
  </si>
  <si>
    <t>DD60+25</t>
  </si>
  <si>
    <t>Gty</t>
  </si>
  <si>
    <t xml:space="preserve">Data taken from Pramanand mail dated 12/12/24. </t>
  </si>
  <si>
    <t>Work can't started due to ROW.</t>
  </si>
  <si>
    <t>Informed to SPTL by mail Communications</t>
  </si>
  <si>
    <t>Naganaray Enterprise</t>
  </si>
  <si>
    <t>Sumit</t>
  </si>
  <si>
    <t>Sumit Kumar</t>
  </si>
  <si>
    <t>Informed to SPTL by mail Communications. This locations is reattmpetd in 28.01.25 after pit marking the locations is found under ROW.</t>
  </si>
  <si>
    <t>Your email dated 12.02.24 regarding workfront. This locations is reattempted on 28.01.2024 after verbal communication by SPTL by the location found in ROW. Again SPTL claimed that ROW cleared on 30.01.25.</t>
  </si>
  <si>
    <t>Rs 283.08 Cr 
Supply -Rs 209.88 Cr., Service.-Rs 73.20 Cr</t>
  </si>
  <si>
    <t>As per approved 0,0,0,1</t>
  </si>
  <si>
    <t>37/3</t>
  </si>
  <si>
    <t>44/0</t>
  </si>
  <si>
    <t>44/1</t>
  </si>
  <si>
    <t>44/2</t>
  </si>
  <si>
    <t>44/3</t>
  </si>
  <si>
    <t>44/4</t>
  </si>
  <si>
    <t>44/5</t>
  </si>
  <si>
    <t>44/6</t>
  </si>
  <si>
    <t>44/7</t>
  </si>
  <si>
    <t>44/8</t>
  </si>
  <si>
    <t>44/9</t>
  </si>
  <si>
    <t>44/10</t>
  </si>
  <si>
    <t>44/11</t>
  </si>
  <si>
    <t>45/0</t>
  </si>
  <si>
    <t>45/1</t>
  </si>
  <si>
    <t>47/1</t>
  </si>
  <si>
    <t>47/2</t>
  </si>
  <si>
    <t>47/3</t>
  </si>
  <si>
    <t>47/4</t>
  </si>
  <si>
    <t>47/5</t>
  </si>
  <si>
    <t>47/6</t>
  </si>
  <si>
    <t>47/7</t>
  </si>
  <si>
    <t>47/8</t>
  </si>
  <si>
    <t>47/9</t>
  </si>
  <si>
    <t>47/10</t>
  </si>
  <si>
    <t>48/0</t>
  </si>
  <si>
    <t>48/1</t>
  </si>
  <si>
    <t>49/1</t>
  </si>
  <si>
    <t>49/2</t>
  </si>
  <si>
    <t>49/3</t>
  </si>
  <si>
    <t>49/4</t>
  </si>
  <si>
    <t>49/5</t>
  </si>
  <si>
    <t>49/6</t>
  </si>
  <si>
    <t>49/7</t>
  </si>
  <si>
    <t>50/1</t>
  </si>
  <si>
    <t>50/2</t>
  </si>
  <si>
    <t>50/3</t>
  </si>
  <si>
    <t>50/4</t>
  </si>
  <si>
    <t>50/5</t>
  </si>
  <si>
    <t>50/6</t>
  </si>
  <si>
    <t>50/7</t>
  </si>
  <si>
    <t>50/8</t>
  </si>
  <si>
    <t>50/9</t>
  </si>
  <si>
    <t>50/10</t>
  </si>
  <si>
    <t>51/0</t>
  </si>
  <si>
    <t>51/1</t>
  </si>
  <si>
    <t>51/2</t>
  </si>
  <si>
    <t>52/0</t>
  </si>
  <si>
    <t>52/1</t>
  </si>
  <si>
    <t>52/2</t>
  </si>
  <si>
    <t>52/3</t>
  </si>
  <si>
    <t>52/4</t>
  </si>
  <si>
    <t>52/5</t>
  </si>
  <si>
    <t>52/6</t>
  </si>
  <si>
    <t>52/7</t>
  </si>
  <si>
    <t>52/8</t>
  </si>
  <si>
    <t>52/9</t>
  </si>
  <si>
    <t>52/10</t>
  </si>
  <si>
    <t>53/0</t>
  </si>
  <si>
    <t>53/1</t>
  </si>
  <si>
    <t>53/2</t>
  </si>
  <si>
    <t>53/3</t>
  </si>
  <si>
    <t>53/4</t>
  </si>
  <si>
    <t>53/5</t>
  </si>
  <si>
    <t>53/6</t>
  </si>
  <si>
    <t>53/7</t>
  </si>
  <si>
    <t>53/8</t>
  </si>
  <si>
    <t>54/0</t>
  </si>
  <si>
    <t>54/1</t>
  </si>
  <si>
    <t>54/2</t>
  </si>
  <si>
    <t>54/3</t>
  </si>
  <si>
    <t>54/4</t>
  </si>
  <si>
    <t>54/5</t>
  </si>
  <si>
    <t>55/0</t>
  </si>
  <si>
    <t>55/1</t>
  </si>
  <si>
    <t>55/2</t>
  </si>
  <si>
    <t>55/3</t>
  </si>
  <si>
    <t>55/4</t>
  </si>
  <si>
    <t>55/5</t>
  </si>
  <si>
    <t>55/6</t>
  </si>
  <si>
    <t>55/7</t>
  </si>
  <si>
    <t>55/8</t>
  </si>
  <si>
    <t>57/1</t>
  </si>
  <si>
    <t>57/2</t>
  </si>
  <si>
    <t>57/3</t>
  </si>
  <si>
    <t>57/4</t>
  </si>
  <si>
    <t>57/5</t>
  </si>
  <si>
    <t>57/6</t>
  </si>
  <si>
    <t>57/7</t>
  </si>
  <si>
    <t>59/1</t>
  </si>
  <si>
    <t>59/4</t>
  </si>
  <si>
    <t>59/5</t>
  </si>
  <si>
    <t>59/6</t>
  </si>
  <si>
    <t>59/7</t>
  </si>
  <si>
    <t>59/8</t>
  </si>
  <si>
    <t>59/9</t>
  </si>
  <si>
    <t>59/10</t>
  </si>
  <si>
    <t>59/11</t>
  </si>
  <si>
    <t>59/12</t>
  </si>
  <si>
    <t>59/13</t>
  </si>
  <si>
    <t>59/14</t>
  </si>
  <si>
    <t>59/15</t>
  </si>
  <si>
    <t>59/16</t>
  </si>
  <si>
    <t>60/1</t>
  </si>
  <si>
    <t>60/2</t>
  </si>
  <si>
    <t>60/3</t>
  </si>
  <si>
    <t>60/4</t>
  </si>
  <si>
    <t>60/5</t>
  </si>
  <si>
    <t>60/6</t>
  </si>
  <si>
    <t>60/7</t>
  </si>
  <si>
    <t>60/8</t>
  </si>
  <si>
    <t>60/9</t>
  </si>
  <si>
    <t>60/10</t>
  </si>
  <si>
    <t>60/11</t>
  </si>
  <si>
    <t>61/1</t>
  </si>
  <si>
    <t>61/2</t>
  </si>
  <si>
    <t>61/3</t>
  </si>
  <si>
    <t>61/4</t>
  </si>
  <si>
    <t>61/5</t>
  </si>
  <si>
    <t>61/6</t>
  </si>
  <si>
    <t>61/7</t>
  </si>
  <si>
    <t>61/8</t>
  </si>
  <si>
    <t>61/9</t>
  </si>
  <si>
    <t>61/10</t>
  </si>
  <si>
    <t>62/1</t>
  </si>
  <si>
    <t>62/2</t>
  </si>
  <si>
    <t>62/3</t>
  </si>
  <si>
    <t>62/4</t>
  </si>
  <si>
    <t>62/5</t>
  </si>
  <si>
    <t>62/6</t>
  </si>
  <si>
    <t>62/7</t>
  </si>
  <si>
    <t>62/8</t>
  </si>
  <si>
    <t>62/9</t>
  </si>
  <si>
    <t>62/10</t>
  </si>
  <si>
    <t>62/11</t>
  </si>
  <si>
    <t>63/1</t>
  </si>
  <si>
    <t>63/2</t>
  </si>
  <si>
    <t>63/3</t>
  </si>
  <si>
    <t>63/4</t>
  </si>
  <si>
    <t>63/5</t>
  </si>
  <si>
    <t>63/6</t>
  </si>
  <si>
    <t>63/7</t>
  </si>
  <si>
    <t>63/8</t>
  </si>
  <si>
    <t>64/0</t>
  </si>
  <si>
    <t>64/1</t>
  </si>
  <si>
    <t>64/2</t>
  </si>
  <si>
    <t>64/3</t>
  </si>
  <si>
    <t>64/4</t>
  </si>
  <si>
    <t>64/5</t>
  </si>
  <si>
    <t>64/6</t>
  </si>
  <si>
    <t>64/7</t>
  </si>
  <si>
    <t>64/8</t>
  </si>
  <si>
    <t>64/9</t>
  </si>
  <si>
    <t>64/10</t>
  </si>
  <si>
    <t>64/11</t>
  </si>
  <si>
    <t>65/0</t>
  </si>
  <si>
    <t>65/1</t>
  </si>
  <si>
    <t>65/2</t>
  </si>
  <si>
    <t>65/3</t>
  </si>
  <si>
    <t>65/4</t>
  </si>
  <si>
    <t>65/5</t>
  </si>
  <si>
    <t>65/6</t>
  </si>
  <si>
    <t>65/9</t>
  </si>
  <si>
    <t>65/10</t>
  </si>
  <si>
    <t>65/11</t>
  </si>
  <si>
    <t>67/1</t>
  </si>
  <si>
    <t>67/2</t>
  </si>
  <si>
    <t>69/1</t>
  </si>
  <si>
    <t>70/1</t>
  </si>
  <si>
    <t>70/2</t>
  </si>
  <si>
    <t>70/3</t>
  </si>
  <si>
    <t>70/4</t>
  </si>
  <si>
    <t>70/5</t>
  </si>
  <si>
    <t>70/6</t>
  </si>
  <si>
    <t>70/7</t>
  </si>
  <si>
    <t>70/8</t>
  </si>
  <si>
    <t>70/9</t>
  </si>
  <si>
    <t>70/10</t>
  </si>
  <si>
    <t>70/11</t>
  </si>
  <si>
    <t>71/1</t>
  </si>
  <si>
    <t>71/2</t>
  </si>
  <si>
    <t>71/3</t>
  </si>
  <si>
    <t>71/4</t>
  </si>
  <si>
    <t>71/5</t>
  </si>
  <si>
    <t>71/6</t>
  </si>
  <si>
    <t>71/7</t>
  </si>
  <si>
    <t>71/8</t>
  </si>
  <si>
    <t>72/0</t>
  </si>
  <si>
    <t>72/1</t>
  </si>
  <si>
    <t>72/2</t>
  </si>
  <si>
    <t>73/0</t>
  </si>
  <si>
    <t>73/1</t>
  </si>
  <si>
    <t>73/2</t>
  </si>
  <si>
    <t>73/3</t>
  </si>
  <si>
    <t>73/4</t>
  </si>
  <si>
    <t>73/5</t>
  </si>
  <si>
    <t>73/6</t>
  </si>
  <si>
    <t>73/7</t>
  </si>
  <si>
    <t>73/8</t>
  </si>
  <si>
    <t>73/9</t>
  </si>
  <si>
    <t>74/0</t>
  </si>
  <si>
    <t>DCT+0</t>
  </si>
  <si>
    <t>DD45+0</t>
  </si>
  <si>
    <t>DC1+3</t>
  </si>
  <si>
    <t>DC2+6</t>
  </si>
  <si>
    <t>DC1+9</t>
  </si>
  <si>
    <t>0</t>
  </si>
  <si>
    <t>WFR</t>
  </si>
  <si>
    <t>DCT1+0</t>
  </si>
  <si>
    <t>Manoj Sharma</t>
  </si>
  <si>
    <t>Mahadev Eng</t>
  </si>
  <si>
    <t xml:space="preserve">Imran </t>
  </si>
  <si>
    <t>Veerteja Enterprises</t>
  </si>
  <si>
    <t>Bhati Const.</t>
  </si>
  <si>
    <t>Kalpana Const.</t>
  </si>
  <si>
    <t>Shree Shyam Const.</t>
  </si>
  <si>
    <t>Awadh Const.</t>
  </si>
  <si>
    <t>Tantray Construction</t>
  </si>
  <si>
    <t>Nadeem</t>
  </si>
  <si>
    <t>Iqbal</t>
  </si>
  <si>
    <t>Bhati</t>
  </si>
  <si>
    <t>Sobha Devi</t>
  </si>
  <si>
    <t>Sunny Const</t>
  </si>
  <si>
    <t>Suraj const</t>
  </si>
  <si>
    <t>Ganesh Const.</t>
  </si>
  <si>
    <t>Chinta devi</t>
  </si>
  <si>
    <t>Sobha devi</t>
  </si>
  <si>
    <t>Chinta Devi</t>
  </si>
  <si>
    <t>Jirwa Devi</t>
  </si>
  <si>
    <t>Sanjeev Kumar</t>
  </si>
  <si>
    <t>Ganesh Sinha</t>
  </si>
  <si>
    <t>Sanjeev kumar</t>
  </si>
  <si>
    <t>Sunny Const.</t>
  </si>
  <si>
    <t>Ganesh Const</t>
  </si>
  <si>
    <t>Suraj Const</t>
  </si>
  <si>
    <t>Ganesh</t>
  </si>
  <si>
    <t>Mansukh lal</t>
  </si>
  <si>
    <t>Bhuvneshwar</t>
  </si>
  <si>
    <t>Uma const</t>
  </si>
  <si>
    <t>Kaushalya const</t>
  </si>
  <si>
    <t>DC2+3</t>
  </si>
  <si>
    <t>.</t>
  </si>
  <si>
    <t>Final Sag Completed</t>
  </si>
  <si>
    <t>Paying out Completed</t>
  </si>
  <si>
    <t>..</t>
  </si>
  <si>
    <t>P/0 WIP</t>
  </si>
  <si>
    <t>,</t>
  </si>
  <si>
    <t>Project Name :- Beawar 765 KV D/C Line, (TB-408 PKG-F)</t>
  </si>
  <si>
    <t>4 No's</t>
  </si>
  <si>
    <t>3 No's/2 No's</t>
  </si>
  <si>
    <t>1 No's</t>
  </si>
  <si>
    <t>Erected Weight (MT)</t>
  </si>
  <si>
    <t>Balance to erect (MT)</t>
  </si>
  <si>
    <t>Wight of individual towers in MT</t>
  </si>
  <si>
    <t>Total Qty. in No's</t>
  </si>
  <si>
    <t>Progress breakups dashboard</t>
  </si>
  <si>
    <t>Total Completed</t>
  </si>
  <si>
    <t>Total Approved</t>
  </si>
  <si>
    <t>CTQ approval awaited</t>
  </si>
  <si>
    <t>CTQ approved</t>
  </si>
  <si>
    <t>JMC Status</t>
  </si>
  <si>
    <t>CTQ not initiated</t>
  </si>
  <si>
    <t>L2 Schedule vs Actual</t>
  </si>
  <si>
    <t>LOI Date:   11-Sep-2023</t>
  </si>
  <si>
    <t>Effective Date:   06-Dec-2023</t>
  </si>
  <si>
    <t>Scope of Work</t>
  </si>
  <si>
    <t>Qty.</t>
  </si>
  <si>
    <t>Release of Sag Template Curve &amp; Tower Spotting Data</t>
  </si>
  <si>
    <t>Sterlite</t>
  </si>
  <si>
    <t xml:space="preserve">Approval of repeated tower design &amp; its BOMS </t>
  </si>
  <si>
    <t>Approval of repeated foundation design/drawings</t>
  </si>
  <si>
    <t>Supply</t>
  </si>
  <si>
    <t>i)</t>
  </si>
  <si>
    <t>Manufacturing of Stubs with Earthing material(incl. B&amp;N)</t>
  </si>
  <si>
    <t>KEC</t>
  </si>
  <si>
    <t>A.</t>
  </si>
  <si>
    <t xml:space="preserve">Inspection of stub </t>
  </si>
  <si>
    <t>Nos.</t>
  </si>
  <si>
    <t>B.</t>
  </si>
  <si>
    <t>Dispatch of stub</t>
  </si>
  <si>
    <t>C.</t>
  </si>
  <si>
    <t>Receipt of stubs at site</t>
  </si>
  <si>
    <t>MFC submitted on</t>
  </si>
  <si>
    <t>MFC received on</t>
  </si>
  <si>
    <t>Actual</t>
  </si>
  <si>
    <t>ii)</t>
  </si>
  <si>
    <t>Manufacturing of Tower (incl B&amp;N)</t>
  </si>
  <si>
    <t>Inspection of tower</t>
  </si>
  <si>
    <t>Dispatch of tower</t>
  </si>
  <si>
    <t>Receipt of complete towers at site</t>
  </si>
  <si>
    <t>iii)</t>
  </si>
  <si>
    <t>Supply of following Tower accessories</t>
  </si>
  <si>
    <t>Danger Plate</t>
  </si>
  <si>
    <t>%</t>
  </si>
  <si>
    <t>Number Plate</t>
  </si>
  <si>
    <t>Phase Plate (Set of three)</t>
  </si>
  <si>
    <t>D.</t>
  </si>
  <si>
    <t>Circuit Plate (Set of Two)</t>
  </si>
  <si>
    <t>&amp;</t>
  </si>
  <si>
    <t>E.</t>
  </si>
  <si>
    <t>Anti-Climbing Device</t>
  </si>
  <si>
    <t>F.</t>
  </si>
  <si>
    <t>Bird Guard (Set of Three)</t>
  </si>
  <si>
    <t>iv)</t>
  </si>
  <si>
    <t>Other's Supply</t>
  </si>
  <si>
    <t>Span Marker</t>
  </si>
  <si>
    <t>Aviation Light</t>
  </si>
  <si>
    <t>v)</t>
  </si>
  <si>
    <t xml:space="preserve">OSM </t>
  </si>
  <si>
    <t>Supply  of  AL59 Zebra Conductor  &amp; associated Acessories</t>
  </si>
  <si>
    <t>Supply  of  Insulator &amp; associated Hardwere</t>
  </si>
  <si>
    <t>Supply  of  Earth Wire &amp; associated Hardwere</t>
  </si>
  <si>
    <t>Supply  of  OPGW &amp; associated Hardwere</t>
  </si>
  <si>
    <t>Establishment of Site Office</t>
  </si>
  <si>
    <t>Route Alignment(Date of Start)</t>
  </si>
  <si>
    <t>Kms</t>
  </si>
  <si>
    <t>Detail Survey</t>
  </si>
  <si>
    <t>Check Survey</t>
  </si>
  <si>
    <t>Actual date of submission</t>
  </si>
  <si>
    <t>Actual date of approval</t>
  </si>
  <si>
    <t>Soil Investigation Location approval</t>
  </si>
  <si>
    <t>Loc</t>
  </si>
  <si>
    <t>Soil Investigation Location at Site</t>
  </si>
  <si>
    <t>G.</t>
  </si>
  <si>
    <t>G.1</t>
  </si>
  <si>
    <t>Foundation(Incl.Earthing)</t>
  </si>
  <si>
    <t>H.</t>
  </si>
  <si>
    <t>H.1</t>
  </si>
  <si>
    <t>Erection of towers (Incl. Tack welding &amp; painting of tower)</t>
  </si>
  <si>
    <t>I.</t>
  </si>
  <si>
    <t>I.2</t>
  </si>
  <si>
    <t>Stringing Conductor &amp; Earthwire</t>
  </si>
  <si>
    <t>OPGW Stringing</t>
  </si>
  <si>
    <t>J.</t>
  </si>
  <si>
    <t>Fixing Of Tower Accessories, aviation painting &amp; installation of span marker</t>
  </si>
  <si>
    <t>K.</t>
  </si>
  <si>
    <t>Kms.</t>
  </si>
  <si>
    <t>REMARKS</t>
  </si>
  <si>
    <t xml:space="preserve">Provisional Tower Quantities are 482 Nos. </t>
  </si>
  <si>
    <t>KEC Section In-Charge</t>
  </si>
  <si>
    <t>Rakesh Pathak</t>
  </si>
  <si>
    <t>Completion Months</t>
  </si>
  <si>
    <t>Nagana Ray And Company</t>
  </si>
  <si>
    <t>Om Const</t>
  </si>
  <si>
    <t>Sb Mehar Const.</t>
  </si>
  <si>
    <t>Mci</t>
  </si>
  <si>
    <t>Rbm</t>
  </si>
  <si>
    <t>Jp Infra</t>
  </si>
  <si>
    <t>Sri Nagana Ray Enterprise</t>
  </si>
  <si>
    <t xml:space="preserve">Meer Const </t>
  </si>
  <si>
    <t>Hs Engineering</t>
  </si>
  <si>
    <t>Jsr Infrastructure</t>
  </si>
  <si>
    <t>Ymk Construction</t>
  </si>
  <si>
    <t>Ymk</t>
  </si>
  <si>
    <t/>
  </si>
  <si>
    <t>Sk Sil</t>
  </si>
  <si>
    <t>FDN No.</t>
  </si>
  <si>
    <t>Pipe</t>
  </si>
  <si>
    <t>R T Singh</t>
  </si>
  <si>
    <t>Suraja Ram</t>
  </si>
  <si>
    <t>Ramagora</t>
  </si>
  <si>
    <t>Done</t>
  </si>
  <si>
    <t>R&amp;A</t>
  </si>
  <si>
    <t xml:space="preserve">50/0 </t>
  </si>
  <si>
    <t>Kuddus ali</t>
  </si>
  <si>
    <t>Gopal Associate</t>
  </si>
  <si>
    <t>MR Power</t>
  </si>
  <si>
    <t>Final sag completed</t>
  </si>
  <si>
    <t>TSE</t>
  </si>
  <si>
    <t>LINE MATERIAL</t>
  </si>
  <si>
    <t>CLR Insulators</t>
  </si>
  <si>
    <t>Hardware Fittings (Set)</t>
  </si>
  <si>
    <t>Conductor Accessories for AL59 Zebra</t>
  </si>
  <si>
    <t>Earthwire Accessories</t>
  </si>
  <si>
    <t>Sl No</t>
  </si>
  <si>
    <t>Twr No.</t>
  </si>
  <si>
    <t>Deviation Angle (DMS)</t>
  </si>
  <si>
    <t>Span (m)</t>
  </si>
  <si>
    <t>Section Length (m)</t>
  </si>
  <si>
    <t>Conductor (Mtr.)</t>
  </si>
  <si>
    <t>Earthwire (Mtr.)</t>
  </si>
  <si>
    <t>210 KN Insulator Rod for 765KV(2*2975 or 1*5950)mm lenth</t>
  </si>
  <si>
    <t>160 KN Insulator Rod for 765KV(2*2975 or 1*5950)mm lenth</t>
  </si>
  <si>
    <t>4x210KN Quad Tension for 765KV</t>
  </si>
  <si>
    <t>160KN Single "I" Pilot string</t>
  </si>
  <si>
    <t>Single tension Insulator string</t>
  </si>
  <si>
    <t>MSCJ</t>
  </si>
  <si>
    <t>Repair Sleeve</t>
  </si>
  <si>
    <t>Hexa Spacer Damper for 765KV AL59 Zebra</t>
  </si>
  <si>
    <t>Rigid Spacer for 765KV AL59 Zebra</t>
  </si>
  <si>
    <t>T - Connector</t>
  </si>
  <si>
    <t>Tension Clamp</t>
  </si>
  <si>
    <t>Suspension Clamp</t>
  </si>
  <si>
    <t>Flexible Copper bond</t>
  </si>
  <si>
    <t>VD</t>
  </si>
  <si>
    <t>GANTRY</t>
  </si>
  <si>
    <t>GTY</t>
  </si>
  <si>
    <t>00°00'00"</t>
  </si>
  <si>
    <t>DE</t>
  </si>
  <si>
    <t>11°14'51"LT</t>
  </si>
  <si>
    <t>52°22'23.88"LT</t>
  </si>
  <si>
    <t>16° 05' 50.64" LT</t>
  </si>
  <si>
    <t>01° 29' 56.04" LT</t>
  </si>
  <si>
    <t>07° 48' 05.04" RT</t>
  </si>
  <si>
    <t>DB1+9,5RC</t>
  </si>
  <si>
    <t>05° 43' 49.08"  LT</t>
  </si>
  <si>
    <t>DB2+9,5RC</t>
  </si>
  <si>
    <t>10° 20' 7.44"  RT</t>
  </si>
  <si>
    <t>04° 51' 39.96" LT</t>
  </si>
  <si>
    <t>01° 26' 19.32" RT</t>
  </si>
  <si>
    <t xml:space="preserve">00° 00' 00" </t>
  </si>
  <si>
    <t>20° 13' 33.24"  RT</t>
  </si>
  <si>
    <t>33° 37' 51.96"  LT</t>
  </si>
  <si>
    <t>01° 00' 23.04"  LT</t>
  </si>
  <si>
    <t>52° 09' 12.24" RT</t>
  </si>
  <si>
    <t>50° 55' 18.84" LT</t>
  </si>
  <si>
    <t>23° 35' 02.76" LT</t>
  </si>
  <si>
    <t>17° 04' 19.92" RT</t>
  </si>
  <si>
    <t>19° 19' 46.92" LT</t>
  </si>
  <si>
    <t>18° 26' 35.88" RT</t>
  </si>
  <si>
    <t>12° 43' 17.04" RT</t>
  </si>
  <si>
    <t>24° 50' 58.2" LT</t>
  </si>
  <si>
    <t>28° 14' 9.24" RT</t>
  </si>
  <si>
    <t>12° 15' 49.68" LT</t>
  </si>
  <si>
    <t>14° 55' 19.2" RT</t>
  </si>
  <si>
    <t>09° 09' 25.92" LT</t>
  </si>
  <si>
    <t>DA+9,2RC</t>
  </si>
  <si>
    <t>34° 59' 23.64" LT</t>
  </si>
  <si>
    <t>32° 40' 24.96" RT</t>
  </si>
  <si>
    <t>15° 53' 08.16" RT</t>
  </si>
  <si>
    <t>00° 51' 11.52" RT</t>
  </si>
  <si>
    <t>19° 33' 38.16" LT</t>
  </si>
  <si>
    <t>00° 00' 00"</t>
  </si>
  <si>
    <t>12° 53' 28.32" RT</t>
  </si>
  <si>
    <t>06° 14' 21.84" RT</t>
  </si>
  <si>
    <t>16° 15' 6.12" LT</t>
  </si>
  <si>
    <t>14° 44' 46.32" LT</t>
  </si>
  <si>
    <t>21° 35' 19.68" RT</t>
  </si>
  <si>
    <t>20° 0' 49.32" RT</t>
  </si>
  <si>
    <t>9° 34' 3.36" LT</t>
  </si>
  <si>
    <t>13° 13' 27.12" LT</t>
  </si>
  <si>
    <t>14° 55' 10.2" LT</t>
  </si>
  <si>
    <t>14° 56' 10.32" RT</t>
  </si>
  <si>
    <t>9° 11' 45.24" LT</t>
  </si>
  <si>
    <t>14° 1' 20.28" LT</t>
  </si>
  <si>
    <t>21° 42' 13.68" RT</t>
  </si>
  <si>
    <t>16° 54' 46" RT</t>
  </si>
  <si>
    <t>17° 31' 50" LT</t>
  </si>
  <si>
    <t>01° 56' 25" RT</t>
  </si>
  <si>
    <t>6° 14' 24.0"  LT</t>
  </si>
  <si>
    <t xml:space="preserve">0° 0' 0" </t>
  </si>
  <si>
    <t>24° 55' 38.28"  RT</t>
  </si>
  <si>
    <t>28° 47' 23"  RT</t>
  </si>
  <si>
    <t>47° 00' 03"  LT</t>
  </si>
  <si>
    <t>29°14'33.0"  LT</t>
  </si>
  <si>
    <t>33° 51' 14.4"  RT</t>
  </si>
  <si>
    <t>8° 23' 20.04"  LT</t>
  </si>
  <si>
    <t>25° 51' 48.24"  RT</t>
  </si>
  <si>
    <t>22° 21' 21.96"  LT</t>
  </si>
  <si>
    <t>6° 57' 38.88"  LT</t>
  </si>
  <si>
    <t>6° 44' 37.68"  RT</t>
  </si>
  <si>
    <t>2° 29' 53.88"  RT</t>
  </si>
  <si>
    <t>5° 23' 07"  LT</t>
  </si>
  <si>
    <t>0° 16' 10"  RT</t>
  </si>
  <si>
    <t>19° 22' 13.08"  RT</t>
  </si>
  <si>
    <t>27° 51' 8.64"  LT</t>
  </si>
  <si>
    <t>0° 0' 0"</t>
  </si>
  <si>
    <t>20° 22' 38.64"  RT</t>
  </si>
  <si>
    <t>13° 28' 15.24"  LT</t>
  </si>
  <si>
    <t>7° 27' 29.88"  RT</t>
  </si>
  <si>
    <t>18° 26' 28.68"  LT</t>
  </si>
  <si>
    <t>13° 49' 10.2"  RT</t>
  </si>
  <si>
    <t>2° 32' 0.6"  RT</t>
  </si>
  <si>
    <t>22° 23' 34.44"  RT</t>
  </si>
  <si>
    <t>17° 55' 44.04"  LT</t>
  </si>
  <si>
    <t>42° 20' 12.84"  RT</t>
  </si>
  <si>
    <t>12° 32' 12.12"  LT</t>
  </si>
  <si>
    <t>19° 34' 30.72"  LT</t>
  </si>
  <si>
    <t>9° 37' 5.52"  LT</t>
  </si>
  <si>
    <t>10° 39' 52.92"  LT</t>
  </si>
  <si>
    <t>13° 10' 26.4"  RT</t>
  </si>
  <si>
    <t>9° 59' 12.84"  RT</t>
  </si>
  <si>
    <t>As per details shared on dated 10.03.2025</t>
  </si>
  <si>
    <t>OPGW</t>
  </si>
  <si>
    <t>Paying out</t>
  </si>
  <si>
    <t>Splicing</t>
  </si>
  <si>
    <t>Splicing done by</t>
  </si>
  <si>
    <t>Revant Sharma</t>
  </si>
  <si>
    <t>Congent Technology</t>
  </si>
  <si>
    <t>Schedule Completion as per LOA: 05-March-2025</t>
  </si>
  <si>
    <t>Cummulative</t>
  </si>
  <si>
    <t>Completion Month</t>
  </si>
  <si>
    <t>Scope &amp; Discription</t>
  </si>
  <si>
    <t xml:space="preserve">KEC International Limited </t>
  </si>
  <si>
    <t>Survey status at TB-408</t>
  </si>
  <si>
    <t>Sl. No</t>
  </si>
  <si>
    <t>Section Length (in Mtrs)</t>
  </si>
  <si>
    <t>Detail Survey received Date</t>
  </si>
  <si>
    <t>Susp.</t>
  </si>
  <si>
    <t>Tens.</t>
  </si>
  <si>
    <t xml:space="preserve">From </t>
  </si>
  <si>
    <t>Status</t>
  </si>
  <si>
    <t>Date of Submission</t>
  </si>
  <si>
    <t>Further Modification date</t>
  </si>
  <si>
    <t>Approved Date</t>
  </si>
  <si>
    <t>Clearances received on 15.07.2024</t>
  </si>
  <si>
    <t>ROW from 26.12.2023 to 25.01.2024</t>
  </si>
  <si>
    <t>ROW Cleared on 16/01/23.  approved on 20.05.2024 having subject Optimization from GTY to AP74 (Part- F)</t>
  </si>
  <si>
    <t>Location no 11/5, 11A/0 are on Hold due to ROW during check survey, Centre peg not done for verification of benching and others. approved on 20.05.2024 having subject Optimization from GTY to AP74 (Part- F)</t>
  </si>
  <si>
    <t>ROW from 06.12.2023 to 14.12.2023</t>
  </si>
  <si>
    <t>Modifications due to shifting.</t>
  </si>
  <si>
    <t>Benching approval awaited</t>
  </si>
  <si>
    <t>ROW from 21.12.2023 to 29.12.2023</t>
  </si>
  <si>
    <t>29-12-2023/06/09/2024</t>
  </si>
  <si>
    <t>resurvey to be done in AP36 to AP40. Confirmed on 20.5.24</t>
  </si>
  <si>
    <t>ROW from 06.12.2023 to 10.10.2024</t>
  </si>
  <si>
    <t>ROW Since 27/1/24</t>
  </si>
  <si>
    <t>ROW Since 20/1/24.</t>
  </si>
  <si>
    <t>Approved.</t>
  </si>
  <si>
    <t>Total (Part-1 &amp; Part-2)</t>
  </si>
  <si>
    <t>C &amp; D type towers</t>
  </si>
  <si>
    <t>B Type Towers</t>
  </si>
  <si>
    <t>Tackwelding</t>
  </si>
  <si>
    <t>Painting</t>
  </si>
  <si>
    <t>Sandeep Singh Kumar</t>
  </si>
  <si>
    <t>Loc No.</t>
  </si>
  <si>
    <t>Str</t>
  </si>
  <si>
    <t>Location Wise Status</t>
  </si>
  <si>
    <t>I.1</t>
  </si>
  <si>
    <t>ROW in check survey works.</t>
  </si>
  <si>
    <t>47-48</t>
  </si>
  <si>
    <t>70-71</t>
  </si>
  <si>
    <t>71-72</t>
  </si>
  <si>
    <t>72-73</t>
  </si>
  <si>
    <t>73-74</t>
  </si>
  <si>
    <t>40-41</t>
  </si>
  <si>
    <t>41-42</t>
  </si>
  <si>
    <t>42-43</t>
  </si>
  <si>
    <t>ROW encountered in Excavation works.</t>
  </si>
  <si>
    <t>ROW encountered while pit marking.</t>
  </si>
  <si>
    <t>ROW encountered during excavation .</t>
  </si>
  <si>
    <t>Span in Mtrs</t>
  </si>
  <si>
    <t>Foundation Status</t>
  </si>
  <si>
    <t>Erection Status</t>
  </si>
  <si>
    <t>Stringing Status</t>
  </si>
  <si>
    <t>Power Line Crossing – 9 nos</t>
  </si>
  <si>
    <t>NH Crossing</t>
  </si>
  <si>
    <t>AP12:- Completed
AP13:- Completed</t>
  </si>
  <si>
    <t>AP66:- Completed
AP67:- Completed</t>
  </si>
  <si>
    <t>AP58:- Completed
AP59:- Completed</t>
  </si>
  <si>
    <t>AP68:- Completed
AP69:- Completed</t>
  </si>
  <si>
    <t>AP65/7:- Completed
AP65/8:- Completed</t>
  </si>
  <si>
    <t>Workfront Status</t>
  </si>
  <si>
    <t>Readiness awaited due to Erec.</t>
  </si>
  <si>
    <t>A. Foundation</t>
  </si>
  <si>
    <t>B. Erection</t>
  </si>
  <si>
    <t>C. Stringing</t>
  </si>
  <si>
    <t>Project Name-</t>
  </si>
  <si>
    <t>Support Required</t>
  </si>
  <si>
    <t>TB-408</t>
  </si>
  <si>
    <t>Name of Project : 765KV D/C Fatehgarh- Beawar Transmission Line</t>
  </si>
  <si>
    <t>Link for go through</t>
  </si>
  <si>
    <t>X-ing Status'!A1</t>
  </si>
  <si>
    <t>L2 Schedule'!A1</t>
  </si>
  <si>
    <t>Hindrance Register (Row)'!A1</t>
  </si>
  <si>
    <t>Survey!A1</t>
  </si>
  <si>
    <t>Foundation!A1</t>
  </si>
  <si>
    <t>Earthing!A1</t>
  </si>
  <si>
    <t>Erection!A1</t>
  </si>
  <si>
    <t>Tackwelding!A1</t>
  </si>
  <si>
    <t>Stringing!A1</t>
  </si>
  <si>
    <t>Stringing associated works'!A1</t>
  </si>
  <si>
    <t>OPGW!A1</t>
  </si>
  <si>
    <t>Visual chart'!A1</t>
  </si>
  <si>
    <t>Page Chart'!A1</t>
  </si>
  <si>
    <t>Shortcut for previous of Full description</t>
  </si>
  <si>
    <t>RC, Benching &amp; Revetment Locations</t>
  </si>
  <si>
    <t>CP Position Up/Down</t>
  </si>
  <si>
    <t>Raised Chimney</t>
  </si>
  <si>
    <t>Chimney Extension</t>
  </si>
  <si>
    <t>Submitted Benching Volume (Cum)</t>
  </si>
  <si>
    <t>Cutting</t>
  </si>
  <si>
    <t>Filling</t>
  </si>
  <si>
    <t>5</t>
  </si>
  <si>
    <t>+0.20</t>
  </si>
  <si>
    <t>259.023</t>
  </si>
  <si>
    <t>-0.25</t>
  </si>
  <si>
    <t>-0.15</t>
  </si>
  <si>
    <t>-0.18</t>
  </si>
  <si>
    <t>+0.40</t>
  </si>
  <si>
    <t>+0.29</t>
  </si>
  <si>
    <t>+1.0</t>
  </si>
  <si>
    <t>Approved Benching Volume (Cum) during check survey</t>
  </si>
  <si>
    <t>Approved Benching Volume (Cum) after execution</t>
  </si>
  <si>
    <t>Progress Summary'!A1</t>
  </si>
  <si>
    <t>YMK</t>
  </si>
  <si>
    <t>All Kind of Soil</t>
  </si>
  <si>
    <t>sandy</t>
  </si>
  <si>
    <t>FR</t>
  </si>
  <si>
    <t>G.2.</t>
  </si>
  <si>
    <t>Earthing Completion Month</t>
  </si>
  <si>
    <t>Sanjay K. Gupta</t>
  </si>
  <si>
    <t>Gty-AP12</t>
  </si>
  <si>
    <t>Sumit Singh</t>
  </si>
  <si>
    <t>Vivek Shukla</t>
  </si>
  <si>
    <t>Section Incharge</t>
  </si>
  <si>
    <t>Email ID</t>
  </si>
  <si>
    <t>Contact Number</t>
  </si>
  <si>
    <t>kumars7@kecrpg.com</t>
  </si>
  <si>
    <t>shuklavk@kecrpg.com</t>
  </si>
  <si>
    <t>singhrt@kecrpg.com</t>
  </si>
  <si>
    <t>Ram Tirath Singh</t>
  </si>
  <si>
    <t>Benching F'!A1</t>
  </si>
  <si>
    <t>AP56:- Completed
AP57:- Completed</t>
  </si>
  <si>
    <t>NH Crossings-3 Nos</t>
  </si>
  <si>
    <t>Gas Pipe Line-1 Nos</t>
  </si>
  <si>
    <t>Clear</t>
  </si>
  <si>
    <t>Span</t>
  </si>
  <si>
    <t>From - To</t>
  </si>
  <si>
    <t>Before L2</t>
  </si>
  <si>
    <t>Resurvey to be done in AP36 to AP40. Confirmed on 20.5.24</t>
  </si>
  <si>
    <t>AP46:- Completed
AP47:- Completed</t>
  </si>
  <si>
    <t>765KV D/C Fatehgarh III- Beawar Transmission Line, PKG F</t>
  </si>
  <si>
    <t>Resonia Limited 
(Formally Sterlite Power Transmission Limited)</t>
  </si>
  <si>
    <t>Weight in MT</t>
  </si>
  <si>
    <t>Total As per LOA</t>
  </si>
  <si>
    <t>Total Executed</t>
  </si>
  <si>
    <t>Informed to SPTL by mail Communications. Work started on 26.04.2025 further during excavation works are stopped the land owners.</t>
  </si>
  <si>
    <t>Informed to SPTL by mail Communications. Reattempted on 25.06.2025.</t>
  </si>
  <si>
    <t>Village Name</t>
  </si>
  <si>
    <t>Mandai</t>
  </si>
  <si>
    <t>Harwa</t>
  </si>
  <si>
    <t>Chak Goonga</t>
  </si>
  <si>
    <t>Goonga</t>
  </si>
  <si>
    <t>Pusar</t>
  </si>
  <si>
    <t>Bisoo Khurd</t>
  </si>
  <si>
    <t>Bhiyad</t>
  </si>
  <si>
    <t>Kashmir</t>
  </si>
  <si>
    <t>Rateu</t>
  </si>
  <si>
    <t>Sawau Moolraj</t>
  </si>
  <si>
    <t>Neemba Ki Dhani</t>
  </si>
  <si>
    <t>Danpura</t>
  </si>
  <si>
    <t>Rampura Kharda</t>
  </si>
  <si>
    <t>Manpura Kharda</t>
  </si>
  <si>
    <t>Kharda Charnan</t>
  </si>
  <si>
    <t>Beniwalon Ki Dhani</t>
  </si>
  <si>
    <t>Pareu</t>
  </si>
  <si>
    <t>Mahadeo Ka Mandir</t>
  </si>
  <si>
    <t>Chimoniyon Ki Dhani</t>
  </si>
  <si>
    <t>Godaron Ki Dhani</t>
  </si>
  <si>
    <t>Daukiyon Ki Dhani</t>
  </si>
  <si>
    <t>Nehru Nagar</t>
  </si>
  <si>
    <t>Nematpura</t>
  </si>
  <si>
    <t>Gangapura</t>
  </si>
  <si>
    <t>Barnama Charnan</t>
  </si>
  <si>
    <t>Khanora</t>
  </si>
  <si>
    <t>Sathuni Purohitan</t>
  </si>
  <si>
    <t>Sathuni Charnan</t>
  </si>
  <si>
    <t>Simarkhiya</t>
  </si>
  <si>
    <t>Bagawas</t>
  </si>
  <si>
    <t>Mohanpura</t>
  </si>
  <si>
    <t>Meghawas</t>
  </si>
  <si>
    <t>Sagaranari</t>
  </si>
  <si>
    <t>Nagana</t>
  </si>
  <si>
    <t>Deoriya</t>
  </si>
  <si>
    <t>Bakati</t>
  </si>
  <si>
    <t>Gwalnada</t>
  </si>
  <si>
    <t>Godawas Kalan</t>
  </si>
  <si>
    <t>Doli Kalan</t>
  </si>
  <si>
    <t>Modathali</t>
  </si>
  <si>
    <t>Piprali</t>
  </si>
  <si>
    <t>Rabariyawas</t>
  </si>
  <si>
    <t>Loonawas Charna</t>
  </si>
  <si>
    <t>Loonawas Khurd</t>
  </si>
  <si>
    <t>Borapadakhamar</t>
  </si>
  <si>
    <t>Katarda</t>
  </si>
  <si>
    <t>Karni Nagar</t>
  </si>
  <si>
    <t>Basni Jhoonthan</t>
  </si>
  <si>
    <t>Sardargarh</t>
  </si>
  <si>
    <t>Village wise breakups</t>
  </si>
  <si>
    <t>Head T&amp;D-North</t>
  </si>
  <si>
    <t>M.R. Choudhary</t>
  </si>
  <si>
    <t>Informed to SPTL by mail Communications, tried on 07.05.25 also after pit marking location is in ROW then Excavation started on loc no 21/7.</t>
  </si>
  <si>
    <t>Sr no</t>
  </si>
  <si>
    <t>Item</t>
  </si>
  <si>
    <t>Unit</t>
  </si>
  <si>
    <t xml:space="preserve">Total </t>
  </si>
  <si>
    <t>Comp Qty</t>
  </si>
  <si>
    <t>Bal Qty</t>
  </si>
  <si>
    <t xml:space="preserve">Remarks </t>
  </si>
  <si>
    <t>Qty</t>
  </si>
  <si>
    <t>Plan</t>
  </si>
  <si>
    <t>Sub-Contractor Name</t>
  </si>
  <si>
    <t>Comp Date</t>
  </si>
  <si>
    <t>Cumulative Till dated</t>
  </si>
  <si>
    <t>Tower Weight</t>
  </si>
  <si>
    <t xml:space="preserve">765KV D/C Fatehgarh III- Beawar Transmission Line, PKG F, Stringing  Status                                </t>
  </si>
  <si>
    <t>Dated</t>
  </si>
  <si>
    <t xml:space="preserve"> Completed in April</t>
  </si>
  <si>
    <t>Cumulative Output till today(Kms)</t>
  </si>
  <si>
    <t>Total Manpower</t>
  </si>
  <si>
    <t>Output Upto Yesterdays (Kms) in May</t>
  </si>
  <si>
    <t>Bhati Construction</t>
  </si>
  <si>
    <t>Bhairo Mahto</t>
  </si>
  <si>
    <t>Date  of 1st attempt</t>
  </si>
  <si>
    <t>Date of removal (Last attempt)</t>
  </si>
  <si>
    <t>Tack-Welding</t>
  </si>
  <si>
    <t>Yet to attempt</t>
  </si>
  <si>
    <t>Village wise dashboard</t>
  </si>
  <si>
    <t>FDN WIP</t>
  </si>
  <si>
    <t>Informed to SPTL by mail Communications. Dated 17.05.2025 location is attempted  with police protection but all the locations are in ROW.</t>
  </si>
  <si>
    <t>Sunny Construction</t>
  </si>
  <si>
    <t>Rabbit bright technology pvt. Ltd.</t>
  </si>
  <si>
    <t>Informed to SPTL by mail Communications. Reattempted on 23.05.2025 but the locations still persist in ROW.</t>
  </si>
  <si>
    <t>Line Name: Part F, 765KV  D/C Fatehgarh- Beawar Transmission Line</t>
  </si>
  <si>
    <t>Checking, Testing &amp; Commissioning/Ready for Commissioning</t>
  </si>
  <si>
    <t>Insulator hoisting not done due to ROW at location no 72/1.</t>
  </si>
  <si>
    <t>Nyce Service &amp; Security</t>
  </si>
  <si>
    <t>Shree Ram Construction</t>
  </si>
  <si>
    <t>Informed to SPTL by mail Communications, Initially ROW resolved on 30th May 2025, Further during execution, ROW encountered on datedx 04.06.2025</t>
  </si>
  <si>
    <t>BR &amp; Sons</t>
  </si>
  <si>
    <t>Crane erection+Derrick Pole</t>
  </si>
  <si>
    <t>Anil Kumar</t>
  </si>
  <si>
    <t>Informed to SPTL by mail Communications. Work stopped after casting of 2 pit.</t>
  </si>
  <si>
    <t>Chanda Enterprises</t>
  </si>
  <si>
    <t>Date of Pit marking Till oct-24/ after Oct casting start date</t>
  </si>
  <si>
    <t>Jwala Singh</t>
  </si>
  <si>
    <t>Derrick</t>
  </si>
  <si>
    <t>Satyam Enterprises (Santosh)</t>
  </si>
  <si>
    <t>Paying Out/R-Sag</t>
  </si>
  <si>
    <t>Sr No</t>
  </si>
  <si>
    <t>Locs</t>
  </si>
  <si>
    <t>Crane Using</t>
  </si>
  <si>
    <t>Manual Erection</t>
  </si>
  <si>
    <t>Gangs</t>
  </si>
  <si>
    <t>Complete Date</t>
  </si>
  <si>
    <t>No of Days</t>
  </si>
  <si>
    <t>Gang</t>
  </si>
  <si>
    <t>Manpower</t>
  </si>
  <si>
    <t>Total Weight/Days</t>
  </si>
  <si>
    <t>Total Average Weight/Days</t>
  </si>
  <si>
    <t>Bhairo Mahto (Departmental)</t>
  </si>
  <si>
    <t>ROW Cleared on 23/6/2025, Check survey completed on the same day.</t>
  </si>
  <si>
    <t>Satyam Enterprises (Vijay)</t>
  </si>
  <si>
    <t>Kewat (Departmental)</t>
  </si>
  <si>
    <t>Anil Kumar+Kewat</t>
  </si>
  <si>
    <t>Nyce Services</t>
  </si>
  <si>
    <t>Jwala Singh (Suraj Kumar)</t>
  </si>
  <si>
    <t>Extension of time (Approved) -1</t>
  </si>
  <si>
    <t>L2-Approved</t>
  </si>
  <si>
    <t>Nice Security &amp; Services</t>
  </si>
  <si>
    <t>AP3:- Completed
AP4:- Completed</t>
  </si>
  <si>
    <t>2nd Section WIP.</t>
  </si>
  <si>
    <t>Dhakad Enterprises</t>
  </si>
  <si>
    <t>T&amp;P Shifting WIP</t>
  </si>
  <si>
    <t>This Months Idling- JPJ Construction was idled 43 manpower with T&amp;P's from 27.05.2025 to 31.05.2025 due to 33 KV shut down not availed on time in AP73-74 (3.788 Kms).</t>
  </si>
  <si>
    <t>AP72-73</t>
  </si>
  <si>
    <t>JPJ construction</t>
  </si>
  <si>
    <t>Infomed to resonia via daily progress report.</t>
  </si>
  <si>
    <t>Plan for Stringing</t>
  </si>
  <si>
    <t>attempeted on 10.07.2025</t>
  </si>
  <si>
    <t>Arawali-2</t>
  </si>
  <si>
    <t>Shymal Sil</t>
  </si>
  <si>
    <t>Partha Pal</t>
  </si>
  <si>
    <t>Priyanka Devi-2</t>
  </si>
  <si>
    <t>Crane erection+Derrick</t>
  </si>
  <si>
    <t>Bhairo Mahto+Kewat</t>
  </si>
  <si>
    <t>AP9:- Completed
AP10:- Completed</t>
  </si>
  <si>
    <t>Manish (Pawan)</t>
  </si>
  <si>
    <t>Yash Infra</t>
  </si>
  <si>
    <t>Hazarilal Yadav-Poonam Kumari</t>
  </si>
  <si>
    <t>Nitish (Pawan)</t>
  </si>
  <si>
    <t>Arawali-1</t>
  </si>
  <si>
    <t>Informed to SPTL by mail Communications. '10/7 (No work done due to ROW, ROW since 20.07.25)</t>
  </si>
  <si>
    <t>Vinay Gupta</t>
  </si>
  <si>
    <t>Anjali Enterprises</t>
  </si>
  <si>
    <t>Informed to SPTL by mail Communications, ROW in approach road when location attempted at 22.06.2025. ROW in approach Road, ROW since 28.06.2025. Final ROW cleared on 25.07.2025.</t>
  </si>
  <si>
    <t>No work done due to ROW. Earlier work is going on Cage.  Cleared on 25.07.2025 (Today).</t>
  </si>
  <si>
    <t>Kewat</t>
  </si>
  <si>
    <t>Informed to SPTL by mail Communications, additional mail having subject Frequent obstruction (ROW) in Both the Package (G &amp; F) dated 25.07.2025 sent by partho pal. Gang idle 21 manpower incl truck and T&amp;P.</t>
  </si>
  <si>
    <t>Sintu_Pawan (Satyam Enterprises)</t>
  </si>
  <si>
    <t>Pusplata (Praful)</t>
  </si>
  <si>
    <t>Pusplata (Kailash)</t>
  </si>
  <si>
    <t>Priyanka Devi</t>
  </si>
  <si>
    <t>01.08.25</t>
  </si>
  <si>
    <t>Aug'25</t>
  </si>
  <si>
    <t>Output -01.08.25</t>
  </si>
  <si>
    <t>Output -02.08.25</t>
  </si>
  <si>
    <t>Output -03.08.25</t>
  </si>
  <si>
    <t>Output -04.08.25</t>
  </si>
  <si>
    <t>Output -05.08.25</t>
  </si>
  <si>
    <t>Output -08.08.25</t>
  </si>
  <si>
    <t>Output -09.08.25</t>
  </si>
  <si>
    <t>Output -10.08.25</t>
  </si>
  <si>
    <t>Output -11.08.25</t>
  </si>
  <si>
    <t>Output -12.08.25</t>
  </si>
  <si>
    <t>Output -13.08.25</t>
  </si>
  <si>
    <t>Output -14.08.25</t>
  </si>
  <si>
    <t>Output -15.08.25</t>
  </si>
  <si>
    <t>Output -16.08.25</t>
  </si>
  <si>
    <t>Output -17.08.25</t>
  </si>
  <si>
    <t>Output -18.08.25</t>
  </si>
  <si>
    <t>Output -19.08.25</t>
  </si>
  <si>
    <t>Output -20.08.25</t>
  </si>
  <si>
    <t>Output -21.08.25</t>
  </si>
  <si>
    <t>Output -22.08.25</t>
  </si>
  <si>
    <t>Output -23.08.25</t>
  </si>
  <si>
    <t>Output -24.08.25</t>
  </si>
  <si>
    <t>Output -25.08.25</t>
  </si>
  <si>
    <t>Output -26.08.25</t>
  </si>
  <si>
    <t>Output -27.08.25</t>
  </si>
  <si>
    <t>Output -28.08.25</t>
  </si>
  <si>
    <t>Output -29.08.25</t>
  </si>
  <si>
    <t>Output -30.08.25</t>
  </si>
  <si>
    <t>Sheetal Singh</t>
  </si>
  <si>
    <t>Usha Tower</t>
  </si>
  <si>
    <t>Pusplata_Rajaram</t>
  </si>
  <si>
    <t>AP23:- Completed
AP24:- Completed</t>
  </si>
  <si>
    <t>Shobha Devi</t>
  </si>
  <si>
    <t>Satyam Enterprises</t>
  </si>
  <si>
    <t>Vinay Construction</t>
  </si>
  <si>
    <t>Dharmendra-Munnilal (Pusplata)</t>
  </si>
  <si>
    <t>Bhairo Mahto+Priyanka Devi (Subodh)</t>
  </si>
  <si>
    <t>Priyanka Devi (Subodh)</t>
  </si>
  <si>
    <t>Pusplata (Ramchandra)</t>
  </si>
  <si>
    <t>Output -06.08.25</t>
  </si>
  <si>
    <t>Rahul Kumar</t>
  </si>
  <si>
    <t>Gauri Shankar</t>
  </si>
  <si>
    <t>Please refer daily progress report. Email dated 07.08.2025 having subject delay in unloading of tower parts</t>
  </si>
  <si>
    <t>Satyam-Manish</t>
  </si>
  <si>
    <t>Pusplata</t>
  </si>
  <si>
    <t>Om Construction_Chandrapal</t>
  </si>
  <si>
    <t>Pusplata_Pankaj</t>
  </si>
  <si>
    <t>Pusplata (Dharamveer)</t>
  </si>
  <si>
    <t>Pusplata (Ashok)</t>
  </si>
  <si>
    <t>% Completion</t>
  </si>
  <si>
    <t>Pusplata (Deepak)</t>
  </si>
  <si>
    <t>Anvi Construction</t>
  </si>
  <si>
    <t>Satyam Enterprises (Pawan)</t>
  </si>
  <si>
    <t>Priyanka Devi (Santosh)</t>
  </si>
  <si>
    <t>Pusplata (Praphul)</t>
  </si>
  <si>
    <t>Pusplata (rajaram)</t>
  </si>
  <si>
    <t>AP26-AP40</t>
  </si>
  <si>
    <t>Jitendra Saini</t>
  </si>
  <si>
    <t>Jainath Mahto</t>
  </si>
  <si>
    <t>AP40-AP58</t>
  </si>
  <si>
    <t>AP58-73</t>
  </si>
  <si>
    <t>Accountable Personal</t>
  </si>
  <si>
    <t>AP12-AP22</t>
  </si>
  <si>
    <t>AP22-AP33</t>
  </si>
  <si>
    <t>sainij@kecrpg.com</t>
  </si>
  <si>
    <t>jainath.kec@gmail.com</t>
  </si>
  <si>
    <t>AP22-AP26</t>
  </si>
  <si>
    <t>AP58-AP74</t>
  </si>
  <si>
    <t>Package</t>
  </si>
  <si>
    <t>Satyam Enterprises (Manish)</t>
  </si>
  <si>
    <t>Pusplata (Santosh/Pankaj Singh)</t>
  </si>
  <si>
    <t>Pusplata_Ramchandra</t>
  </si>
  <si>
    <t>Please refer daily progress report.</t>
  </si>
  <si>
    <t>Output -31.08.25</t>
  </si>
  <si>
    <t>Location can't be allocated for further works, and gang is idled at nearby locations, Thus considered in ROW.</t>
  </si>
  <si>
    <t>Sheetal Singh-1</t>
  </si>
  <si>
    <t>Sheetal Singh-2</t>
  </si>
  <si>
    <t>Sudheer-2 (Priyanka Devi)</t>
  </si>
  <si>
    <t>Jwala Singh-1</t>
  </si>
  <si>
    <t>Informed to SPTL by mail Communications, clearances for this locations is received on 20.08.2025 at nearby 04:00 PM under police protection, However on dated 23.08.2025 the locations again falls under ROW when landowners creating issues. Location resolved on 04.09.2025.</t>
  </si>
  <si>
    <t>Priyanka Devi (Sudheer)</t>
  </si>
  <si>
    <t>Gang Wise Output</t>
  </si>
  <si>
    <t>Output -01.09.25</t>
  </si>
  <si>
    <t>Output -02.09.25</t>
  </si>
  <si>
    <t>Output -03.09.25</t>
  </si>
  <si>
    <t>Output -04.09.25</t>
  </si>
  <si>
    <t>Output -05.09.25</t>
  </si>
  <si>
    <t>Output -06.09.25</t>
  </si>
  <si>
    <t>Output -07.09.25</t>
  </si>
  <si>
    <t>Output -09.09.25</t>
  </si>
  <si>
    <t>Output -10.09.25</t>
  </si>
  <si>
    <t>Output -11.09.25</t>
  </si>
  <si>
    <t>Output -12.09.25</t>
  </si>
  <si>
    <t>Output -13.09.25</t>
  </si>
  <si>
    <t>Output -14.09.25</t>
  </si>
  <si>
    <t>Output -15.09.25</t>
  </si>
  <si>
    <t>Output -16.09.25</t>
  </si>
  <si>
    <t>Output -17.09.25</t>
  </si>
  <si>
    <t>Output -18.09.25</t>
  </si>
  <si>
    <t>Output -19.09.25</t>
  </si>
  <si>
    <t>Output -20.09.25</t>
  </si>
  <si>
    <t>Output -21.09.25</t>
  </si>
  <si>
    <t>Output -22.09.25</t>
  </si>
  <si>
    <t>Output -23.09.25</t>
  </si>
  <si>
    <t>Output -24.09.25</t>
  </si>
  <si>
    <t>Output -25.09.25</t>
  </si>
  <si>
    <t>Output -26.09.25</t>
  </si>
  <si>
    <t>Output -27.09.25</t>
  </si>
  <si>
    <t>Output -28.09.25</t>
  </si>
  <si>
    <t>Output -29.09.25</t>
  </si>
  <si>
    <t>Output -30.09.25</t>
  </si>
  <si>
    <t>Output -31.09.25</t>
  </si>
  <si>
    <t>Output -08.09.25</t>
  </si>
  <si>
    <t>31.08.25</t>
  </si>
  <si>
    <t>AP23:- Balance
AP24:- Completed</t>
  </si>
  <si>
    <t>Vivek Ganju</t>
  </si>
  <si>
    <t>B.S. Infra</t>
  </si>
  <si>
    <t>Shri Shyam Construction</t>
  </si>
  <si>
    <t>DPR email on regular basis. ROW issues in approach road is resloved on dated 10.09.2025. Post clearance received for work was received on 21.07.2025 during attempeted locs falls under ROW in approach. and approach was cleared on 10.09.2025.</t>
  </si>
  <si>
    <t>11 KV LINE SHIFTING</t>
  </si>
  <si>
    <t>11 KV LINE+LT LINE SHIFTING</t>
  </si>
  <si>
    <t>33 KV SHUTDOWN, GANG IDLING SINCE 11.09.2025.</t>
  </si>
  <si>
    <t>28/4 F, Truck reached by yesterday evening but can't be unload due to ROW, same issues earlier encoutered in 27/2 in which we have materials returned to store post reached at site.</t>
  </si>
  <si>
    <t>Remarks (if any)</t>
  </si>
  <si>
    <t>Jwala Singh-2</t>
  </si>
  <si>
    <t>Priyanka Devi (Sontosh)</t>
  </si>
  <si>
    <t>AP5:- Completed
AP6:- Completed</t>
  </si>
  <si>
    <t>Vinay Construction/ Chinta Devi</t>
  </si>
  <si>
    <t>Details of Section incharge</t>
  </si>
  <si>
    <t>JPJ Construction/MC Power</t>
  </si>
  <si>
    <t>AP7:- Completed
AP8:- Completed</t>
  </si>
  <si>
    <t>Derrick+Crane</t>
  </si>
  <si>
    <t>Tonnage</t>
  </si>
  <si>
    <t>MT</t>
  </si>
  <si>
    <t>Informed to SPTL by mail Communications. clearances for this locations is received on 20.08.2025 at nearby 04:00 PM under police protection, However on dated 23.08.2025 the locations again falls under ROW when landowners creating issues. Cleared in presence of police administrator on dated 03.10.2025.</t>
  </si>
  <si>
    <t>Informed to SPTL by mail Communications. Cleared on dated 04.10.2025 with the help of police administration.</t>
  </si>
  <si>
    <t>Check Survey 
(Kms)</t>
  </si>
  <si>
    <t>Panva Devi</t>
  </si>
  <si>
    <t>Readiness awaited due to Tower Inspection</t>
  </si>
  <si>
    <t>Approved Benching volume in JMC</t>
  </si>
  <si>
    <t>Soil Type</t>
  </si>
  <si>
    <t>No of Locs</t>
  </si>
  <si>
    <t>Starting Date</t>
  </si>
  <si>
    <t>Gang Strength</t>
  </si>
  <si>
    <t>ROW, 4 -X arm balance, Left the location based on instruction by resonia Ltd.</t>
  </si>
  <si>
    <t>Please refer daily progress report. X-arm WIP. No work due to ROW as per instruction by resonia Ltd. Further the gang shifted at next location 39/0 F.</t>
  </si>
  <si>
    <t>Santosh Singh</t>
  </si>
  <si>
    <t>Devi Construction</t>
  </si>
  <si>
    <t>HINDRANCE REGISTER 
(Note:- Day to day hindrance are captured on other sheet and intimate to resonia via DPR on Summary Sheet)</t>
  </si>
  <si>
    <t>Informed to SPTL by mail Communications. Cleared on dated 04.10.2025 with the help of police administration. Excavation in all Pit started from 11.10.2025. further Slow progress due to ROCK encountered. No work done due to ROW from 15.10.2025 Machinery idled. 2nos Poklain idle since 15.10.2025. Finally cleared on 26.10.2025.</t>
  </si>
  <si>
    <t>DPR of 19.02.24. Email dated Sterlite's Part G &amp; F 765KV Fategarh -III Beawar TL. Cleared on 28.10.2025.</t>
  </si>
  <si>
    <t>Kamlesh Kumar</t>
  </si>
  <si>
    <t>Shiv Power</t>
  </si>
  <si>
    <t>Informed to SPTL by mail Communications.</t>
  </si>
  <si>
    <t>Delay occurred due to the removal of the insulator from the previously completed hoisting, and the subsequent re-hoisting of the platina roller. As a result, a total of 6 days were lost. This was done based on clear instruction of resonia.</t>
  </si>
  <si>
    <t>AP71-AP72</t>
  </si>
  <si>
    <t>Infomed to resonia via email dated 01.11.2025 having subject Plan for the month of Nov-2025 [PKG F]</t>
  </si>
  <si>
    <t>MC Construction</t>
  </si>
  <si>
    <t>MC Power</t>
  </si>
  <si>
    <t>DPR of 19.02.24. Email dated Sterlite's Part G &amp; F 765KV Fategarh -III Beawar TL. Email dated 25.02.24 regarding Workfront Delays and Local Villager Interruptions in PKG G &amp; PKG F. further, Clearances for this locations is received on 20.08.2025 at nearby 04:00 PM under police protection, However on dated 23.08.2025 the locations again falls under ROW when landowners creating issues. Cleared on dated 04.10.2025 with the help of police administration. Excavation WIP in 2nd pit. from 10.10.2025.Further from 11.10.2025 Locs is in ROW. and then cleared on 13.10.2025.  against Excavation started in all Pit started from 11.10.2025. further Slow progress due to ROCK encountered. No work done due to ROW from 15.10.2025 Machinery idled. 2nos Poklain idle since 15.10.2025. ROW Cleared on 07.11.2025</t>
  </si>
  <si>
    <t>Devi Power</t>
  </si>
  <si>
    <t>Please refer daily progress report. Cleared on 09.11.25 post idling of truck nearby 4 hours.</t>
  </si>
  <si>
    <t>DPR email on regular basis. During execution post excavation ROW encountered from 14.07.2025 to till date, Thus earlier cleared date is revised. No work done due to ROW post Excavation, ROW since 14.07.25 to 13.10.2025. Row Cleared on 13.10.2025 by late evening. Further when the gang shifted at location, The location is stiil in ROW. Chandrapal Gang is idle from 14.10.2025 to 29.10.2025. They have arranged all the constrcution materials but due to non clearance, Gang demobilized from site. Cleared on dated 11.11.25 with the support of police admin.</t>
  </si>
  <si>
    <t>Please refer daily progress report. Cleared on 10.11.25.</t>
  </si>
  <si>
    <t>ROW at location no 71/0. due to this drum was unloded at alternate places.</t>
  </si>
  <si>
    <t>AP70-71</t>
  </si>
  <si>
    <t>informed via daily progress report. Cleared on dated 13.11.2025.</t>
  </si>
  <si>
    <t>Erection Method</t>
  </si>
  <si>
    <t>Jai Bagrangbali</t>
  </si>
  <si>
    <t>P/O-F/S</t>
  </si>
  <si>
    <t>M</t>
  </si>
  <si>
    <t>Final sag completed.</t>
  </si>
  <si>
    <t>Dular chand Patel</t>
  </si>
  <si>
    <t>S. Len-P.O.</t>
  </si>
  <si>
    <t>Vedanta Construction</t>
  </si>
  <si>
    <t>Gopal Associate, Hotline</t>
  </si>
  <si>
    <t>Informed to SPTL by mail Communications. During work progress got interupputed on dated 05.12.2025. informed via DPR and respective whatsapp group.</t>
  </si>
  <si>
    <t>Progress hampered due to ROW in 1st half in AP70-71.</t>
  </si>
  <si>
    <t>Santosh Singh / Laxmi</t>
  </si>
  <si>
    <t>Location cleared on 18.12.25 after idling of 5 hours of truck.</t>
  </si>
  <si>
    <t>Please refer daily progress report. Clearance received via MS teams Call jointly with BCG team.</t>
  </si>
  <si>
    <t>Please refer daily progress report. Allocated this location for works on 12.09.2025. while attending location in in ROW.</t>
  </si>
  <si>
    <t>Please refer daily progress report. Material shifted on 29.09.25 but due to ROW locations falls in ROW. Then the gang moved in PKG G. Police protection availed on 17.12. but not resolved.</t>
  </si>
  <si>
    <t>Extension of time (Approved) -2</t>
  </si>
  <si>
    <t>Vendor Name not confirmed by Section incharge</t>
  </si>
  <si>
    <t>Shubham Singh/Vijay Singh</t>
  </si>
  <si>
    <t>Vivek Shukla/Rajiv Kumar</t>
  </si>
  <si>
    <t>Deepak</t>
  </si>
  <si>
    <t>Post Stringing work</t>
  </si>
  <si>
    <t>Village (49 No's)</t>
  </si>
  <si>
    <t>Scope</t>
  </si>
  <si>
    <t>Dep.</t>
  </si>
  <si>
    <t>Other Fac.</t>
  </si>
  <si>
    <t>Jump.</t>
  </si>
  <si>
    <t>Spac.</t>
  </si>
  <si>
    <t>Clipp.</t>
  </si>
  <si>
    <t>The Shraddha Cooperative Multipurpose Society Limited</t>
  </si>
  <si>
    <t>Please refer daily progress report. Police support taken on 14.11.25 but the locations remains on under hindrance. After that we again attempted on 03.12 and again ROW encountered on 06.12.25. again attempted today in presence of police administration on dated 17.12.25 and the locations is still unreolved. Cleared on 09.01.2026 with thehelp of police admin.</t>
  </si>
  <si>
    <t>AP2-3</t>
  </si>
  <si>
    <t>informed via daily progress report. and email having subject ROW &amp; Order Issues Impacting Progress – Immediate Intervention Required [PKG G &amp; F] dated 10/1/26.</t>
  </si>
  <si>
    <t>Clipping not done due to ROW.</t>
  </si>
  <si>
    <t>70/8 &amp; 70/9</t>
  </si>
  <si>
    <t>Informed to you via daily progress report.</t>
  </si>
  <si>
    <t>informed via daily progress report. Cleared on dated 13.11.2025. Email dated 08.12.2025</t>
  </si>
  <si>
    <t xml:space="preserve">Informed via daily progress report. and email Dated 23.12.25, 24.12.25 &amp; 27.12.25 further email having subject ROW &amp; Order Issues Impacting Progress – Immediate Intervention Required [PKG G &amp; F] </t>
  </si>
  <si>
    <t>Krishna-1</t>
  </si>
  <si>
    <t>Output -07.08.25</t>
  </si>
  <si>
    <t>Project Code</t>
  </si>
  <si>
    <t>Project Name</t>
  </si>
  <si>
    <t>Client Name</t>
  </si>
  <si>
    <t>NOA Start Date</t>
  </si>
  <si>
    <t>LOA End Date</t>
  </si>
  <si>
    <t>PCH</t>
  </si>
  <si>
    <t>Project Manger</t>
  </si>
  <si>
    <t>Supervisor</t>
  </si>
  <si>
    <t>TB408</t>
  </si>
  <si>
    <t>765 KV Beawer Transmission Line, PKG F</t>
  </si>
  <si>
    <t>Resonia Limited</t>
  </si>
  <si>
    <t>Mr. Raghav Ranjan</t>
  </si>
  <si>
    <t>Mr. Sanjay Kumar Gupta</t>
  </si>
  <si>
    <t>Mr. Sandeep Singh Kumar</t>
  </si>
  <si>
    <t>Mr. Partha Pal</t>
  </si>
  <si>
    <t>Dev Saran Swarakar</t>
  </si>
  <si>
    <t>Pradeep Kumar</t>
  </si>
  <si>
    <t>Rajeev Kumar</t>
  </si>
  <si>
    <t>Vikas Kumar</t>
  </si>
  <si>
    <t>Ganesh Singh</t>
  </si>
  <si>
    <t>Dineshwar Mahto</t>
  </si>
  <si>
    <t>Kamla Pal Prasad</t>
  </si>
  <si>
    <t>Bisun Saw</t>
  </si>
  <si>
    <t>Shakib Hussain</t>
  </si>
  <si>
    <t xml:space="preserve">Umesh Prasad </t>
  </si>
  <si>
    <t>Prince Kumar Nirala</t>
  </si>
  <si>
    <t>Pramod Kumar Sahoo</t>
  </si>
  <si>
    <t>Rajesh Pal</t>
  </si>
  <si>
    <t>Ramji Tanti</t>
  </si>
  <si>
    <t xml:space="preserve">Rakesh Pramanik </t>
  </si>
  <si>
    <t>Sam Mahammad</t>
  </si>
  <si>
    <t>Suresh Kumar Pal</t>
  </si>
  <si>
    <t>Hulas Kumar Mahto</t>
  </si>
  <si>
    <t>Vaibhav Sharma</t>
  </si>
  <si>
    <t>Dasharath Mahto</t>
  </si>
  <si>
    <t xml:space="preserve">Mukesh Kumar </t>
  </si>
  <si>
    <t xml:space="preserve">Dashrath Mahto </t>
  </si>
  <si>
    <t>Kartik Mahato</t>
  </si>
  <si>
    <t xml:space="preserve">Gangadin Sahu </t>
  </si>
  <si>
    <t>Dev Narayan Mahto</t>
  </si>
  <si>
    <t>Ashok Kumar</t>
  </si>
  <si>
    <t>Debananda Ray</t>
  </si>
  <si>
    <t>Dev Prakash</t>
  </si>
  <si>
    <t>Jai Lal Mahto</t>
  </si>
  <si>
    <t>Jitendra Kumar</t>
  </si>
  <si>
    <t>Deo Prakash</t>
  </si>
  <si>
    <t>Tribhuwan Mahto</t>
  </si>
  <si>
    <t>Umesh Kumar Mahto</t>
  </si>
  <si>
    <t>Rahul Sharma</t>
  </si>
  <si>
    <t>Karan Pal Singh</t>
  </si>
  <si>
    <t>Pritish Kumar Pradhan</t>
  </si>
  <si>
    <t>Akshay Lal</t>
  </si>
  <si>
    <t>Laxman Sarkar</t>
  </si>
  <si>
    <t>Mr. Virendra Gupta</t>
  </si>
  <si>
    <t>Final Sag not done due to ROW in backstay at 10/12</t>
  </si>
  <si>
    <t>10/12-10/20</t>
  </si>
  <si>
    <t>Paying out not done due to unavailability of Platina in AP55-56</t>
  </si>
  <si>
    <t>55/0-56/0</t>
  </si>
  <si>
    <t>c</t>
  </si>
  <si>
    <t>Swarankar</t>
  </si>
  <si>
    <t>Gang idled from 14.11.2024 to 16.11.2024 after 2nd attampt. After idling SPTL allocate other locations.</t>
  </si>
  <si>
    <t>Extension of time-3  (Proposed)</t>
  </si>
  <si>
    <t>,,</t>
  </si>
  <si>
    <t>Receipt at Phalsund</t>
  </si>
  <si>
    <t>2x160KN
Double Suspension Insulator string</t>
  </si>
  <si>
    <t>Moosedorfer</t>
  </si>
  <si>
    <t>Receipt at Mandli</t>
  </si>
  <si>
    <t>Stringing not started due to ROW.</t>
  </si>
  <si>
    <t>AP43-44</t>
  </si>
  <si>
    <t>AP44-44/6</t>
  </si>
  <si>
    <t>F/Sag not started due to ROW.</t>
  </si>
  <si>
    <t>AP44/6-44/8</t>
  </si>
  <si>
    <t>Informed to you via daily progress report. From 19.02.25 based on resonia instructions, No works will be done and gangs shifted in Package G for rectification. No works will be done until readiness of PKG G.</t>
  </si>
  <si>
    <t>Owner : M/S Resonai Limited</t>
  </si>
  <si>
    <t>Tower Wt. Above Middle Cross Arm</t>
  </si>
  <si>
    <t>Total Tower</t>
  </si>
  <si>
    <t>Total Wt.</t>
  </si>
  <si>
    <t>Colour Specifications</t>
  </si>
  <si>
    <t>Project :  Fatehgarh-3-Beawar 765kV D/C Transmission Line (Hexa AL59 Zebra Conductor) Part-F</t>
  </si>
  <si>
    <t>DA</t>
  </si>
  <si>
    <t xml:space="preserve">White &amp; Orange, Berger BR SYN ENL IS2932 </t>
  </si>
  <si>
    <t>Line Name : 765kV DC Fatehgarh3-Beawar TL</t>
  </si>
  <si>
    <t>DB</t>
  </si>
  <si>
    <t>Contractor : -  Kec International Limited</t>
  </si>
  <si>
    <t>DC</t>
  </si>
  <si>
    <t>DD</t>
  </si>
  <si>
    <t>Installation of Phase Plate, Sets of Six</t>
  </si>
  <si>
    <t>Phase Plate</t>
  </si>
  <si>
    <t>Circuit</t>
  </si>
  <si>
    <t>Circuit Plate</t>
  </si>
  <si>
    <t>Anti Climbing Device</t>
  </si>
  <si>
    <t>Bird Guard</t>
  </si>
  <si>
    <t>Aviation requirements</t>
  </si>
  <si>
    <t>Circuit - 1
Left Side when Face is towards Beawer</t>
  </si>
  <si>
    <t>Circuit - 2 
Right Side when Face is towards Beawer</t>
  </si>
  <si>
    <t>Total Required</t>
  </si>
  <si>
    <t>Circuit - I
Left Side when Face is towards Beawer</t>
  </si>
  <si>
    <t>Circuit - II
Right Side when Face is towards Beawer</t>
  </si>
  <si>
    <t>Set's:- 
CKT I + CKT II</t>
  </si>
  <si>
    <t>Ext</t>
  </si>
  <si>
    <t>Concetanate</t>
  </si>
  <si>
    <t>Span Markers</t>
  </si>
  <si>
    <t>Obstruction Light</t>
  </si>
  <si>
    <t>Bird Flight Divertors (Non LED)</t>
  </si>
  <si>
    <t>Painting Normal Towers</t>
  </si>
  <si>
    <t>Weight of Painting portion</t>
  </si>
  <si>
    <t>m</t>
  </si>
  <si>
    <t>Set of one</t>
  </si>
  <si>
    <t>Top</t>
  </si>
  <si>
    <t>Middle</t>
  </si>
  <si>
    <t>Bottom</t>
  </si>
  <si>
    <t>Set of Six</t>
  </si>
  <si>
    <t>Set of two</t>
  </si>
  <si>
    <t>Sets of 1</t>
  </si>
  <si>
    <t>E/W</t>
  </si>
  <si>
    <t>0001</t>
  </si>
  <si>
    <t>R</t>
  </si>
  <si>
    <t>Y</t>
  </si>
  <si>
    <t>I</t>
  </si>
  <si>
    <t>II</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</si>
  <si>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</si>
  <si>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</si>
  <si>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</si>
  <si>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</si>
  <si>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</si>
  <si>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</si>
  <si>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</si>
  <si>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</si>
  <si>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</si>
  <si>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</si>
  <si>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</si>
  <si>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</si>
  <si>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</si>
  <si>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</si>
  <si>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</si>
  <si>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</si>
  <si>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</si>
  <si>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</si>
  <si>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</si>
  <si>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</si>
  <si>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</si>
  <si>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</si>
  <si>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</si>
  <si>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</si>
  <si>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</si>
  <si>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</si>
  <si>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</si>
  <si>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</si>
  <si>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</si>
  <si>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</si>
  <si>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</si>
  <si>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</si>
  <si>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</si>
  <si>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</si>
  <si>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</si>
  <si>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</si>
  <si>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</si>
  <si>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</si>
  <si>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</si>
  <si>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</si>
  <si>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</si>
  <si>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</si>
  <si>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</si>
  <si>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</si>
  <si>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</si>
  <si>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</si>
  <si>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</si>
  <si>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</si>
  <si>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</si>
  <si>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</si>
  <si>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</si>
  <si>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</si>
  <si>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</si>
  <si>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</si>
  <si>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</si>
  <si>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</si>
  <si>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</si>
  <si>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</si>
  <si>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</si>
  <si>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</si>
  <si>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</si>
  <si>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</si>
  <si>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</si>
  <si>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</si>
  <si>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</si>
  <si>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</si>
  <si>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</si>
  <si>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</si>
  <si>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</si>
  <si>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</si>
  <si>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</si>
  <si>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</si>
  <si>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</si>
  <si>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</si>
  <si>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</si>
  <si>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</si>
  <si>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</si>
  <si>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</si>
  <si>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</si>
  <si>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</si>
  <si>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</si>
  <si>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</si>
  <si>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</si>
  <si>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</si>
  <si>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</si>
  <si>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</si>
  <si>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</si>
  <si>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</si>
  <si>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</si>
  <si>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</si>
  <si>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</si>
  <si>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</si>
  <si>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</si>
  <si>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</si>
  <si>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</si>
  <si>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</si>
  <si>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</si>
  <si>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</si>
  <si>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</si>
  <si>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</si>
  <si>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</si>
  <si>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</si>
  <si>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</si>
  <si>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</si>
  <si>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</si>
  <si>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</si>
  <si>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</si>
  <si>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</si>
  <si>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</si>
  <si>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</si>
  <si>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</si>
  <si>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</si>
  <si>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</si>
  <si>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</si>
  <si>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</si>
  <si>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</si>
  <si>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</si>
  <si>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</si>
  <si>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</si>
  <si>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</si>
  <si>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</si>
  <si>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</si>
  <si>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</si>
  <si>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</si>
  <si>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</si>
  <si>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</si>
  <si>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</si>
  <si>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</si>
  <si>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</si>
  <si>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</si>
  <si>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</si>
  <si>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</si>
  <si>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</si>
  <si>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</si>
  <si>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</si>
  <si>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</si>
  <si>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</si>
  <si>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</si>
  <si>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</si>
  <si>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</si>
  <si>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</si>
  <si>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</si>
  <si>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</si>
  <si>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</si>
  <si>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</si>
  <si>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</si>
  <si>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</si>
  <si>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</si>
  <si>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</si>
  <si>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</si>
  <si>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</si>
  <si>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</si>
  <si>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</si>
  <si>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</si>
  <si>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</si>
  <si>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</si>
  <si>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</si>
  <si>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</si>
  <si>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</si>
  <si>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</si>
  <si>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</si>
  <si>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</si>
  <si>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</si>
  <si>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</si>
  <si>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</si>
  <si>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</si>
  <si>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</si>
  <si>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</si>
  <si>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</si>
  <si>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</si>
  <si>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</si>
  <si>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</si>
  <si>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</si>
  <si>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</si>
  <si>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</si>
  <si>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</si>
  <si>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</si>
  <si>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</si>
  <si>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</si>
  <si>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</si>
  <si>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</si>
  <si>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</si>
  <si>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</si>
  <si>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</si>
  <si>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</si>
  <si>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</si>
  <si>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</si>
  <si>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</si>
  <si>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</si>
  <si>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</si>
  <si>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</si>
  <si>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</si>
  <si>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</si>
  <si>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</si>
  <si>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</si>
  <si>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</si>
  <si>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</si>
  <si>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</si>
  <si>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</si>
  <si>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</si>
  <si>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</si>
  <si>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</si>
  <si>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</si>
  <si>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</si>
  <si>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</si>
  <si>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</si>
  <si>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</si>
  <si>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</si>
  <si>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</si>
  <si>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</si>
  <si>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</si>
  <si>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</si>
  <si>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</si>
  <si>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</si>
  <si>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</si>
  <si>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</si>
  <si>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</si>
  <si>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</si>
  <si>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</si>
  <si>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</si>
  <si>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</si>
  <si>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</si>
  <si>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</si>
  <si>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</si>
  <si>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</si>
  <si>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</si>
  <si>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</si>
  <si>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</si>
  <si>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</si>
  <si>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</si>
  <si>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</si>
  <si>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</si>
  <si>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</si>
  <si>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</si>
  <si>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</si>
  <si>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</si>
  <si>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</si>
  <si>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</si>
  <si>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</si>
  <si>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</si>
  <si>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</si>
  <si>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</si>
  <si>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</si>
  <si>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</si>
  <si>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</si>
  <si>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</si>
  <si>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</si>
  <si>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</si>
  <si>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</si>
  <si>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</si>
  <si>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</si>
  <si>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</si>
  <si>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</si>
  <si>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</si>
  <si>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</si>
  <si>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</si>
  <si>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</si>
  <si>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</si>
  <si>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</si>
  <si>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</si>
  <si>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</si>
  <si>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</si>
  <si>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</si>
  <si>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</si>
  <si>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</si>
  <si>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</si>
  <si>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</si>
  <si>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</si>
  <si>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</si>
  <si>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</si>
  <si>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</si>
  <si>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</si>
  <si>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</si>
  <si>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</si>
  <si>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</si>
  <si>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</si>
  <si>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</si>
  <si>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</si>
  <si>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</si>
  <si>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</si>
  <si>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</si>
  <si>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</si>
  <si>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</si>
  <si>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</si>
  <si>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</si>
  <si>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</si>
  <si>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</si>
  <si>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</si>
  <si>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</si>
  <si>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</si>
  <si>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</si>
  <si>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</si>
  <si>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</si>
  <si>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</si>
  <si>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</si>
  <si>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</si>
  <si>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</si>
  <si>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</si>
  <si>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</si>
  <si>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</si>
  <si>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</si>
  <si>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</si>
  <si>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</si>
  <si>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</si>
  <si>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</si>
  <si>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</si>
  <si>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</si>
  <si>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</si>
  <si>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</si>
  <si>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</si>
  <si>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</si>
  <si>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</si>
  <si>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</si>
  <si>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</si>
  <si>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</si>
  <si>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</si>
  <si>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</si>
  <si>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</si>
  <si>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</si>
  <si>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</si>
  <si>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</si>
  <si>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</si>
  <si>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</si>
  <si>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</si>
  <si>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</si>
  <si>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</si>
  <si>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</si>
  <si>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</si>
  <si>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</si>
  <si>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</si>
  <si>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</si>
  <si>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</si>
  <si>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</si>
  <si>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</si>
  <si>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</si>
  <si>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</si>
  <si>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</si>
  <si>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</si>
  <si>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</si>
  <si>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</si>
  <si>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</si>
  <si>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</si>
  <si>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</si>
  <si>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</si>
  <si>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</si>
  <si>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</si>
  <si>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</si>
  <si>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</si>
  <si>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</si>
  <si>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</si>
  <si>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</si>
  <si>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</si>
  <si>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</si>
  <si>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</si>
  <si>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</si>
  <si>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</si>
  <si>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</si>
  <si>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</si>
  <si>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</si>
  <si>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</si>
  <si>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</si>
  <si>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</si>
  <si>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</si>
  <si>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</si>
  <si>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</si>
  <si>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</si>
  <si>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</si>
  <si>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</si>
  <si>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</si>
  <si>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</si>
  <si>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</si>
  <si>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</si>
  <si>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</si>
  <si>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</si>
  <si>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</si>
  <si>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</si>
  <si>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</si>
  <si>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</si>
  <si>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</si>
  <si>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</si>
  <si>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</si>
  <si>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</si>
  <si>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</si>
  <si>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</si>
  <si>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</si>
  <si>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</si>
  <si>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</si>
  <si>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</si>
  <si>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</si>
  <si>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</si>
  <si>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</si>
  <si>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</si>
  <si>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</si>
  <si>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</si>
  <si>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</si>
  <si>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</si>
  <si>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</si>
  <si>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</si>
  <si>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</si>
  <si>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</si>
  <si>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</si>
  <si>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</si>
  <si>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</si>
  <si>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</si>
  <si>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</si>
  <si>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</si>
  <si>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</si>
  <si>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</si>
  <si>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</si>
  <si>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</si>
  <si>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</si>
  <si>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</si>
  <si>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</si>
  <si>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</si>
  <si>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</si>
  <si>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</si>
  <si>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</si>
  <si>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</si>
  <si>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</si>
  <si>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</si>
  <si>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</si>
  <si>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</si>
  <si>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</si>
  <si>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</si>
  <si>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</si>
  <si>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</si>
  <si>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</si>
  <si>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</si>
  <si>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</si>
  <si>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</si>
  <si>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</si>
  <si>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</si>
  <si>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</si>
  <si>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</si>
  <si>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</si>
  <si>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</si>
  <si>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</si>
  <si>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</si>
  <si>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</si>
  <si>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</si>
  <si>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</si>
  <si>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</si>
  <si>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</si>
  <si>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</si>
  <si>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</si>
  <si>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</si>
  <si>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</si>
  <si>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</si>
  <si>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</si>
  <si>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</si>
  <si>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</si>
  <si>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</si>
  <si>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</si>
  <si>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</si>
  <si>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</si>
  <si>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</si>
  <si>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</si>
  <si>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</si>
  <si>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</si>
  <si>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</si>
  <si>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</si>
  <si>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</si>
  <si>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</si>
  <si>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</si>
  <si>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</si>
  <si>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</si>
  <si>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</si>
  <si>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</si>
  <si>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</si>
  <si>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</si>
  <si>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</si>
  <si>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</si>
  <si>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</si>
  <si>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</si>
  <si>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</si>
  <si>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</si>
  <si>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</si>
  <si>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</si>
  <si>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</si>
  <si>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</si>
  <si>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</si>
  <si>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</si>
  <si>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</si>
  <si>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</si>
  <si>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Accessories &amp; Aviation painting details</t>
  </si>
  <si>
    <t>Installation of Circuit, Sets of two</t>
  </si>
  <si>
    <t>DPR email on regular basis. Work stopped after completion of 1st Section. Works started on 25.02.2025 when attended Locs in ROW after 1st half.</t>
  </si>
  <si>
    <t>Opening Balance (This Month, excl. Tata)</t>
  </si>
  <si>
    <t>28-02-2026
(TE awaited)</t>
  </si>
  <si>
    <t>Deepak Sarkar</t>
  </si>
  <si>
    <t>Nasiruddin</t>
  </si>
  <si>
    <t>Yet to be confirm</t>
  </si>
  <si>
    <t>Paying out not started due to ROW in AP10/0-10/12</t>
  </si>
  <si>
    <t>AP10-10/12</t>
  </si>
  <si>
    <t>Informed to SPTL by mail Communications, Gang idle after shifting of tower parts at many days post that locations was cleared.</t>
  </si>
  <si>
    <t>Informed to SPTL by mail Communications. All the activity of 2 leg is completed on 01.11.2025, Further last pit not done due to ROW. Last pit marking attended dated 13.03.2026 with Police administration support.</t>
  </si>
  <si>
    <t>Shubham Kumar</t>
  </si>
  <si>
    <t>Gty-1/0</t>
  </si>
  <si>
    <t>1/0-1A/0</t>
  </si>
  <si>
    <t>4/0-5/0</t>
  </si>
  <si>
    <t>5/0-6/0</t>
  </si>
  <si>
    <t>6/0-7/0</t>
  </si>
  <si>
    <t>8/0-8/7</t>
  </si>
  <si>
    <t>8/7-9/0</t>
  </si>
  <si>
    <t>10/0-10/12</t>
  </si>
  <si>
    <t>11/0-11A/0</t>
  </si>
  <si>
    <t>11A/0-12/0</t>
  </si>
  <si>
    <t>12/0-13/0</t>
  </si>
  <si>
    <t>13/0-14/0</t>
  </si>
  <si>
    <t>14/0-14A/0</t>
  </si>
  <si>
    <t>15/0-16/0</t>
  </si>
  <si>
    <t>16/0-17/0</t>
  </si>
  <si>
    <t>17/0-18/0</t>
  </si>
  <si>
    <t>18/0-19/0</t>
  </si>
  <si>
    <t>19/0-20/0</t>
  </si>
  <si>
    <t>23/0-24/0</t>
  </si>
  <si>
    <t>24/0-25/0</t>
  </si>
  <si>
    <t>25/0-26/0</t>
  </si>
  <si>
    <t>26/0-27/0</t>
  </si>
  <si>
    <t>44/8-44/10</t>
  </si>
  <si>
    <t>52/0-53/0</t>
  </si>
  <si>
    <t>53/0-54/0</t>
  </si>
  <si>
    <t>54/0-55/0</t>
  </si>
  <si>
    <t>Section Ready for Stringing but the same is not yet started due to section not allocated for further works.</t>
  </si>
  <si>
    <t>Leg Exten. A,B,C,D</t>
  </si>
  <si>
    <t>Pay out Completed</t>
  </si>
  <si>
    <t>1 medium intensity + 2 low intensity, Sets of 1</t>
  </si>
  <si>
    <t>In Nos</t>
  </si>
  <si>
    <t>Please refer daily progress report. ROW resolved on 28.01.2025 with police protection. Prior to that there is 2 more incident in which we have shifted the materials at site and due to ROW material return back to store. Again clearance received on 19.03.2026.</t>
  </si>
  <si>
    <t>33 KV Shutdown not received for Final Sag in AP2-3</t>
  </si>
  <si>
    <t>AP6-7</t>
  </si>
  <si>
    <t>3 Phase done. Rest phase not done due to 33 KV Shutdown not availed since 21/3/26.</t>
  </si>
  <si>
    <t>Gantry</t>
  </si>
  <si>
    <t>R/Sag not started due to ROW.</t>
  </si>
  <si>
    <t>Nasir</t>
  </si>
  <si>
    <t>Insulator hoisting balance 54/4 only.</t>
  </si>
  <si>
    <t>4 phase F/Sag done.</t>
  </si>
  <si>
    <t>Please refer daily progress report. ROW after material shifting but due to this material unloaded at 21/2.</t>
  </si>
  <si>
    <t>Please refer daily progress report. Cleared on 28.03.2026.</t>
  </si>
  <si>
    <t>AP13-14</t>
  </si>
  <si>
    <t>Transfer to others unit</t>
  </si>
  <si>
    <t>Time Extension Extended till- 28.02.2026 (Further Extension applied till 30 July 2026)</t>
  </si>
  <si>
    <t>Deccan</t>
  </si>
  <si>
    <t>Sterlite+Apar</t>
  </si>
  <si>
    <t>1st Phase R/Sag done.</t>
  </si>
  <si>
    <t>5 phase F/Sag done.</t>
  </si>
  <si>
    <t>5 phase F/Sag.</t>
  </si>
  <si>
    <t>Final sag not started yet.</t>
  </si>
  <si>
    <t>1st Phase R/Sag done. 2nd phase Pilot Tight.</t>
  </si>
  <si>
    <t>Bit Cutting WIP.</t>
  </si>
  <si>
    <t>5 Phase R/Sag done.</t>
  </si>
  <si>
    <t>Final Sag completed.</t>
  </si>
  <si>
    <t>Gty-AP1:- Completed.
AP1-1A:- F/Sag WIP.
AP10-10/12:- F/Sag will be started soon.
AP44/6-8:- WIP.
AP55-56:- WIP.</t>
  </si>
  <si>
    <t>Gty-AP1:- Completed.
AP1-1A:- WIP.
AP6-7:- WIP.
AP8/7-9:- WIP
AP9-10:- WIP.
AP13-14:- WIP.
AP14-14A:- WIP
AP44-44/6:- WIP.
AP54-55:- WIP.</t>
  </si>
  <si>
    <t xml:space="preserve">WIP- 15/0, 21/2, 21/8
Today Completed - </t>
  </si>
  <si>
    <t>AP9-10:- Shutdown will be approved from 03.04.2026 to 13.04.2025.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</si>
</sst>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_(* #,##0.00_);_(* \(#,##0.00\);_(* &quot;-&quot;??_);_(@_)"/>
    <numFmt numFmtId="165" formatCode="0.000"/>
    <numFmt numFmtId="166" formatCode="#,##0.000"/>
    <numFmt numFmtId="167" formatCode="[$-409]d/mmm/yy;@"/>
    <numFmt numFmtId="168" formatCode="m/d/yy;@"/>
    <numFmt numFmtId="169" formatCode="[$-F800]dddd\,\ mmmm\ dd\,\ yyyy"/>
    <numFmt numFmtId="170" formatCode="0.0"/>
    <numFmt numFmtId="171" formatCode="[$-409]mmm/yy;@"/>
    <numFmt numFmtId="172" formatCode="[$-409]d/mmm/yyyy;@"/>
    <numFmt numFmtId="173" formatCode="[$-409]mmm\-yy;@"/>
    <numFmt numFmtId="174" formatCode="#,##0.0"/>
    <numFmt numFmtId="175" formatCode="[$-409]d/mmm;@"/>
  </numFmts>
  <fonts count="117" x14ac:knownFonts="1">
    <font>
      <sz val="11"/>
      <name val="Calibri"/>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name val="Calibri"/>
      <family val="2"/>
    </font>
    <font>
      <sz val="11"/>
      <name val="Calibri"/>
      <family val="2"/>
    </font>
    <font>
      <sz val="10"/>
      <name val="Arial"/>
      <family val="2"/>
    </font>
    <font>
      <b/>
      <sz val="11"/>
      <name val="Calibri"/>
      <family val="2"/>
      <scheme val="minor"/>
    </font>
    <font>
      <sz val="8"/>
      <name val="Calibri"/>
      <family val="2"/>
    </font>
    <font>
      <sz val="11"/>
      <name val="Calibri"/>
      <family val="2"/>
      <scheme val="minor"/>
    </font>
    <font>
      <u/>
      <sz val="10"/>
      <color theme="10"/>
      <name val="Arial"/>
      <family val="2"/>
    </font>
    <font>
      <sz val="12"/>
      <color indexed="8"/>
      <name val="Verdana"/>
      <family val="2"/>
    </font>
    <font>
      <sz val="11"/>
      <color rgb="FF000000"/>
      <name val="Calibri"/>
      <family val="2"/>
    </font>
    <font>
      <i/>
      <sz val="11"/>
      <color theme="1"/>
      <name val="Calibri"/>
      <family val="2"/>
      <scheme val="minor"/>
    </font>
    <font>
      <b/>
      <i/>
      <sz val="11"/>
      <name val="Calibri"/>
      <family val="2"/>
      <scheme val="minor"/>
    </font>
    <font>
      <i/>
      <sz val="11"/>
      <name val="Calibri"/>
      <family val="2"/>
    </font>
    <font>
      <sz val="11"/>
      <color indexed="8"/>
      <name val="Calibri"/>
      <family val="2"/>
    </font>
    <font>
      <b/>
      <i/>
      <sz val="11"/>
      <name val="Calibri"/>
      <family val="2"/>
    </font>
    <font>
      <b/>
      <i/>
      <sz val="11"/>
      <color rgb="FF002060"/>
      <name val="Calibri"/>
      <family val="2"/>
      <scheme val="minor"/>
    </font>
    <font>
      <b/>
      <i/>
      <sz val="11"/>
      <color rgb="FF002060"/>
      <name val="Calibri"/>
      <family val="2"/>
    </font>
    <font>
      <b/>
      <i/>
      <sz val="11"/>
      <color rgb="FFFF0000"/>
      <name val="Calibri"/>
      <family val="2"/>
    </font>
    <font>
      <i/>
      <sz val="11"/>
      <color rgb="FF000000"/>
      <name val="Calibri"/>
      <family val="2"/>
      <scheme val="minor"/>
    </font>
    <font>
      <b/>
      <i/>
      <sz val="11"/>
      <color rgb="FF1F497D"/>
      <name val="Calibri"/>
      <family val="2"/>
      <scheme val="minor"/>
    </font>
    <font>
      <b/>
      <i/>
      <sz val="11"/>
      <color rgb="FF4E515E"/>
      <name val="Calibri"/>
      <family val="2"/>
      <scheme val="minor"/>
    </font>
    <font>
      <i/>
      <sz val="11"/>
      <name val="Calibri"/>
      <family val="2"/>
      <scheme val="minor"/>
    </font>
    <font>
      <i/>
      <sz val="11"/>
      <color rgb="FF00B050"/>
      <name val="Calibri"/>
      <family val="2"/>
      <scheme val="minor"/>
    </font>
    <font>
      <sz val="11"/>
      <name val="Calibri"/>
      <family val="2"/>
    </font>
    <font>
      <b/>
      <i/>
      <sz val="11"/>
      <color theme="7"/>
      <name val="Calibri"/>
      <family val="2"/>
    </font>
    <font>
      <b/>
      <i/>
      <sz val="11"/>
      <color rgb="FFFF0000"/>
      <name val="Calibri"/>
      <family val="2"/>
      <scheme val="minor"/>
    </font>
    <font>
      <b/>
      <i/>
      <sz val="11"/>
      <color rgb="FF00B050"/>
      <name val="Calibri"/>
      <family val="2"/>
    </font>
    <font>
      <sz val="8"/>
      <name val="Calibri"/>
      <family val="2"/>
    </font>
    <font>
      <sz val="10"/>
      <name val="Calibri"/>
      <family val="2"/>
      <scheme val="minor"/>
    </font>
    <font>
      <sz val="10"/>
      <color theme="1"/>
      <name val="Calibri"/>
      <family val="2"/>
      <scheme val="minor"/>
    </font>
    <font>
      <b/>
      <u/>
      <sz val="10"/>
      <name val="Calibri"/>
      <family val="2"/>
      <scheme val="minor"/>
    </font>
    <font>
      <b/>
      <sz val="10"/>
      <name val="Calibri"/>
      <family val="2"/>
      <scheme val="minor"/>
    </font>
    <font>
      <sz val="10"/>
      <color rgb="FFFF0000"/>
      <name val="Calibri"/>
      <family val="2"/>
      <scheme val="minor"/>
    </font>
    <font>
      <b/>
      <sz val="10"/>
      <color theme="1"/>
      <name val="Calibri"/>
      <family val="2"/>
      <scheme val="minor"/>
    </font>
    <font>
      <b/>
      <sz val="10"/>
      <color rgb="FFFF0000"/>
      <name val="Calibri"/>
      <family val="2"/>
      <scheme val="minor"/>
    </font>
    <font>
      <sz val="10"/>
      <color rgb="FFFFFF00"/>
      <name val="Calibri"/>
      <family val="2"/>
      <scheme val="minor"/>
    </font>
    <font>
      <b/>
      <sz val="10"/>
      <color rgb="FFC00000"/>
      <name val="Calibri"/>
      <family val="2"/>
      <scheme val="minor"/>
    </font>
    <font>
      <b/>
      <sz val="10"/>
      <color theme="0"/>
      <name val="Calibri"/>
      <family val="2"/>
      <scheme val="minor"/>
    </font>
    <font>
      <sz val="10"/>
      <color theme="0"/>
      <name val="Calibri"/>
      <family val="2"/>
      <scheme val="minor"/>
    </font>
    <font>
      <b/>
      <sz val="11"/>
      <color rgb="FFFF0000"/>
      <name val="Calibri"/>
      <family val="2"/>
      <scheme val="minor"/>
    </font>
    <font>
      <b/>
      <sz val="9"/>
      <color indexed="81"/>
      <name val="Tahoma"/>
      <family val="2"/>
    </font>
    <font>
      <sz val="9"/>
      <color indexed="81"/>
      <name val="Tahoma"/>
      <family val="2"/>
    </font>
    <font>
      <sz val="10"/>
      <color theme="0" tint="-0.34998626667073579"/>
      <name val="Calibri"/>
      <family val="2"/>
      <scheme val="minor"/>
    </font>
    <font>
      <sz val="10"/>
      <color theme="0" tint="-0.249977111117893"/>
      <name val="Calibri"/>
      <family val="2"/>
      <scheme val="minor"/>
    </font>
    <font>
      <sz val="11"/>
      <name val="Calibri"/>
      <family val="2"/>
    </font>
    <font>
      <sz val="10"/>
      <name val="Times New Roman"/>
      <family val="1"/>
    </font>
    <font>
      <sz val="10"/>
      <name val="Calibri"/>
      <family val="2"/>
    </font>
    <font>
      <b/>
      <i/>
      <sz val="10"/>
      <color rgb="FF000000"/>
      <name val="Calibri"/>
      <family val="2"/>
    </font>
    <font>
      <i/>
      <sz val="10"/>
      <color rgb="FF000000"/>
      <name val="Calibri"/>
      <family val="2"/>
    </font>
    <font>
      <b/>
      <sz val="11"/>
      <color rgb="FF002060"/>
      <name val="Calibri"/>
      <family val="2"/>
    </font>
    <font>
      <b/>
      <i/>
      <sz val="11"/>
      <color rgb="FF000000"/>
      <name val="Calibri"/>
      <family val="2"/>
      <scheme val="minor"/>
    </font>
    <font>
      <b/>
      <i/>
      <sz val="11"/>
      <color rgb="FF000000"/>
      <name val="Calibri"/>
      <family val="2"/>
    </font>
    <font>
      <u/>
      <sz val="11"/>
      <color theme="10"/>
      <name val="Calibri"/>
      <family val="2"/>
    </font>
    <font>
      <u/>
      <sz val="11"/>
      <color theme="0"/>
      <name val="Calibri"/>
      <family val="2"/>
    </font>
    <font>
      <u/>
      <sz val="10"/>
      <color theme="0"/>
      <name val="Calibri"/>
      <family val="2"/>
    </font>
    <font>
      <b/>
      <u/>
      <sz val="10"/>
      <name val="Calibri"/>
      <family val="2"/>
    </font>
    <font>
      <b/>
      <sz val="10"/>
      <name val="Calibri"/>
      <family val="2"/>
    </font>
    <font>
      <b/>
      <sz val="10"/>
      <color theme="1"/>
      <name val="Calibri"/>
      <family val="2"/>
    </font>
    <font>
      <sz val="10"/>
      <color theme="1"/>
      <name val="Calibri"/>
      <family val="2"/>
    </font>
    <font>
      <sz val="10"/>
      <color rgb="FFFF0000"/>
      <name val="Calibri"/>
      <family val="2"/>
    </font>
    <font>
      <b/>
      <sz val="10"/>
      <color rgb="FFFF0000"/>
      <name val="Calibri"/>
      <family val="2"/>
    </font>
    <font>
      <sz val="10"/>
      <color rgb="FF000000"/>
      <name val="Calibri"/>
      <family val="2"/>
    </font>
    <font>
      <i/>
      <sz val="10"/>
      <name val="Calibri"/>
      <family val="2"/>
      <scheme val="minor"/>
    </font>
    <font>
      <b/>
      <i/>
      <sz val="10"/>
      <name val="Calibri"/>
      <family val="2"/>
      <scheme val="minor"/>
    </font>
    <font>
      <u/>
      <sz val="10"/>
      <color theme="10"/>
      <name val="Calibri"/>
      <family val="2"/>
    </font>
    <font>
      <b/>
      <u/>
      <sz val="10"/>
      <color theme="1"/>
      <name val="Calibri"/>
      <family val="2"/>
    </font>
    <font>
      <u/>
      <sz val="10"/>
      <color theme="1"/>
      <name val="Calibri"/>
      <family val="2"/>
    </font>
    <font>
      <sz val="10"/>
      <color indexed="8"/>
      <name val="Calibri"/>
      <family val="2"/>
    </font>
    <font>
      <i/>
      <sz val="10"/>
      <name val="Calibri"/>
      <family val="2"/>
    </font>
    <font>
      <b/>
      <i/>
      <sz val="10"/>
      <name val="Calibri"/>
      <family val="2"/>
    </font>
    <font>
      <i/>
      <sz val="10"/>
      <color theme="1"/>
      <name val="Calibri"/>
      <family val="2"/>
    </font>
    <font>
      <i/>
      <sz val="10"/>
      <color rgb="FFFF0000"/>
      <name val="Calibri"/>
      <family val="2"/>
    </font>
    <font>
      <b/>
      <sz val="10"/>
      <color rgb="FF000000"/>
      <name val="Calibri"/>
      <family val="2"/>
    </font>
    <font>
      <b/>
      <i/>
      <sz val="10"/>
      <color theme="1"/>
      <name val="Calibri"/>
      <family val="2"/>
    </font>
    <font>
      <i/>
      <sz val="10"/>
      <color indexed="8"/>
      <name val="Calibri"/>
      <family val="2"/>
    </font>
    <font>
      <b/>
      <i/>
      <sz val="10"/>
      <color indexed="8"/>
      <name val="Calibri"/>
      <family val="2"/>
    </font>
    <font>
      <b/>
      <sz val="10"/>
      <color rgb="FF000000"/>
      <name val="Calibri"/>
      <family val="2"/>
      <scheme val="minor"/>
    </font>
    <font>
      <u/>
      <sz val="10"/>
      <color theme="0"/>
      <name val="Calibri"/>
      <family val="2"/>
      <scheme val="minor"/>
    </font>
    <font>
      <sz val="8"/>
      <name val="Calibri"/>
      <family val="2"/>
    </font>
    <font>
      <b/>
      <i/>
      <sz val="11"/>
      <color theme="2" tint="-0.499984740745262"/>
      <name val="Calibri"/>
      <family val="2"/>
      <scheme val="minor"/>
    </font>
    <font>
      <i/>
      <sz val="11"/>
      <color theme="2" tint="-0.499984740745262"/>
      <name val="Calibri"/>
      <family val="2"/>
      <scheme val="minor"/>
    </font>
    <font>
      <sz val="11"/>
      <color theme="0" tint="-0.499984740745262"/>
      <name val="Calibri"/>
      <family val="2"/>
    </font>
    <font>
      <b/>
      <sz val="11"/>
      <color theme="0"/>
      <name val="Calibri"/>
      <family val="2"/>
    </font>
    <font>
      <sz val="10"/>
      <color theme="10"/>
      <name val="Calibri"/>
      <family val="2"/>
    </font>
    <font>
      <sz val="10"/>
      <color theme="4"/>
      <name val="Calibri"/>
      <family val="2"/>
    </font>
    <font>
      <u/>
      <sz val="8"/>
      <color theme="0"/>
      <name val="Calibri"/>
      <family val="2"/>
    </font>
    <font>
      <b/>
      <sz val="8"/>
      <name val="Calibri"/>
      <family val="2"/>
    </font>
    <font>
      <sz val="8"/>
      <color rgb="FFFF0000"/>
      <name val="Calibri"/>
      <family val="2"/>
    </font>
    <font>
      <b/>
      <sz val="11"/>
      <color theme="1"/>
      <name val="Calibri"/>
      <family val="2"/>
      <scheme val="minor"/>
    </font>
    <font>
      <b/>
      <i/>
      <sz val="11"/>
      <color theme="9" tint="-0.499984740745262"/>
      <name val="Calibri"/>
      <family val="2"/>
      <scheme val="minor"/>
    </font>
    <font>
      <i/>
      <sz val="11"/>
      <color theme="4"/>
      <name val="Calibri"/>
      <family val="2"/>
      <scheme val="minor"/>
    </font>
    <font>
      <b/>
      <sz val="11"/>
      <name val="Calibri"/>
      <family val="2"/>
    </font>
    <font>
      <sz val="12"/>
      <color rgb="FF212529"/>
      <name val="Segoe UI"/>
      <family val="2"/>
    </font>
    <font>
      <b/>
      <sz val="12"/>
      <color theme="0"/>
      <name val="Calibri"/>
      <family val="2"/>
      <scheme val="minor"/>
    </font>
    <font>
      <b/>
      <sz val="12"/>
      <color theme="1"/>
      <name val="Calibri"/>
      <family val="2"/>
      <scheme val="minor"/>
    </font>
  </fonts>
  <fills count="3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indexed="9"/>
        <bgColor indexed="64"/>
      </patternFill>
    </fill>
    <fill>
      <patternFill patternType="solid">
        <fgColor theme="8" tint="0.79998168889431442"/>
        <bgColor indexed="64"/>
      </patternFill>
    </fill>
    <fill>
      <patternFill patternType="solid">
        <fgColor rgb="FF00B050"/>
        <bgColor indexed="64"/>
      </patternFill>
    </fill>
    <fill>
      <patternFill patternType="solid">
        <fgColor rgb="FFCC6600"/>
        <bgColor indexed="64"/>
      </patternFill>
    </fill>
    <fill>
      <patternFill patternType="lightGray">
        <bgColor theme="0"/>
      </patternFill>
    </fill>
    <fill>
      <patternFill patternType="solid">
        <fgColor theme="5" tint="0.79998168889431442"/>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bgColor indexed="64"/>
      </patternFill>
    </fill>
    <fill>
      <patternFill patternType="solid">
        <fgColor theme="2"/>
        <bgColor indexed="64"/>
      </patternFill>
    </fill>
    <fill>
      <patternFill patternType="solid">
        <fgColor rgb="FFDCE6F2"/>
        <bgColor indexed="64"/>
      </patternFill>
    </fill>
    <fill>
      <patternFill patternType="solid">
        <fgColor rgb="FFC3D69B"/>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9FFCC"/>
        <bgColor indexed="64"/>
      </patternFill>
    </fill>
    <fill>
      <patternFill patternType="solid">
        <fgColor theme="0" tint="-4.9989318521683403E-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9"/>
        <bgColor indexed="64"/>
      </patternFill>
    </fill>
    <fill>
      <patternFill patternType="solid">
        <fgColor rgb="FFFF0000"/>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top style="thin">
        <color auto="1"/>
      </top>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double">
        <color indexed="64"/>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rgb="FF0070C0"/>
      </left>
      <right style="thin">
        <color rgb="FF0070C0"/>
      </right>
      <top style="thin">
        <color rgb="FF0070C0"/>
      </top>
      <bottom style="hair">
        <color rgb="FF0070C0"/>
      </bottom>
      <diagonal/>
    </border>
    <border>
      <left style="thin">
        <color rgb="FF0070C0"/>
      </left>
      <right style="thin">
        <color rgb="FF0070C0"/>
      </right>
      <top style="hair">
        <color rgb="FF0070C0"/>
      </top>
      <bottom style="hair">
        <color rgb="FF0070C0"/>
      </bottom>
      <diagonal/>
    </border>
    <border>
      <left style="thin">
        <color rgb="FF0070C0"/>
      </left>
      <right style="thin">
        <color rgb="FF0070C0"/>
      </right>
      <top style="hair">
        <color rgb="FF0070C0"/>
      </top>
      <bottom style="thin">
        <color rgb="FF0070C0"/>
      </bottom>
      <diagonal/>
    </border>
    <border>
      <left style="thin">
        <color rgb="FF0070C0"/>
      </left>
      <right/>
      <top style="hair">
        <color rgb="FF0070C0"/>
      </top>
      <bottom style="hair">
        <color rgb="FF0070C0"/>
      </bottom>
      <diagonal/>
    </border>
    <border>
      <left/>
      <right/>
      <top style="hair">
        <color rgb="FF0070C0"/>
      </top>
      <bottom style="hair">
        <color rgb="FF0070C0"/>
      </bottom>
      <diagonal/>
    </border>
    <border>
      <left/>
      <right style="thin">
        <color rgb="FF0070C0"/>
      </right>
      <top style="hair">
        <color rgb="FF0070C0"/>
      </top>
      <bottom style="hair">
        <color rgb="FF0070C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top style="dashed">
        <color indexed="64"/>
      </top>
      <bottom/>
      <diagonal/>
    </border>
    <border>
      <left/>
      <right style="medium">
        <color indexed="64"/>
      </right>
      <top style="dashed">
        <color indexed="64"/>
      </top>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style="thin">
        <color indexed="64"/>
      </right>
      <top style="thin">
        <color indexed="64"/>
      </top>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right style="thin">
        <color indexed="64"/>
      </right>
      <top style="hair">
        <color indexed="64"/>
      </top>
      <bottom style="medium">
        <color indexed="64"/>
      </bottom>
      <diagonal/>
    </border>
    <border>
      <left/>
      <right style="thin">
        <color indexed="64"/>
      </right>
      <top style="thin">
        <color indexed="64"/>
      </top>
      <bottom style="hair">
        <color indexed="64"/>
      </bottom>
      <diagonal/>
    </border>
    <border>
      <left style="thin">
        <color rgb="FF00B0F0"/>
      </left>
      <right style="thin">
        <color rgb="FF00B0F0"/>
      </right>
      <top style="thin">
        <color rgb="FF00B0F0"/>
      </top>
      <bottom/>
      <diagonal/>
    </border>
    <border>
      <left style="thin">
        <color rgb="FF00B0F0"/>
      </left>
      <right style="thin">
        <color rgb="FF00B0F0"/>
      </right>
      <top style="thin">
        <color rgb="FF00B0F0"/>
      </top>
      <bottom style="thin">
        <color rgb="FF00B0F0"/>
      </bottom>
      <diagonal/>
    </border>
    <border>
      <left style="thin">
        <color theme="7"/>
      </left>
      <right style="thin">
        <color theme="7"/>
      </right>
      <top style="thin">
        <color theme="7"/>
      </top>
      <bottom style="hair">
        <color theme="7"/>
      </bottom>
      <diagonal/>
    </border>
    <border>
      <left style="thin">
        <color theme="7"/>
      </left>
      <right style="thin">
        <color theme="7"/>
      </right>
      <top style="hair">
        <color theme="7"/>
      </top>
      <bottom style="hair">
        <color theme="7"/>
      </bottom>
      <diagonal/>
    </border>
    <border>
      <left style="thin">
        <color theme="7"/>
      </left>
      <right style="thin">
        <color theme="7"/>
      </right>
      <top style="hair">
        <color theme="7"/>
      </top>
      <bottom style="thin">
        <color theme="7"/>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s>
  <cellStyleXfs count="115">
    <xf numFmtId="0" fontId="0" fillId="0" borderId="0">
      <alignment vertical="center"/>
    </xf>
    <xf numFmtId="0" fontId="23" fillId="0" borderId="0">
      <protection locked="0"/>
    </xf>
    <xf numFmtId="0" fontId="24" fillId="0" borderId="0">
      <protection locked="0"/>
    </xf>
    <xf numFmtId="0" fontId="25" fillId="0" borderId="0"/>
    <xf numFmtId="0" fontId="22" fillId="0" borderId="0"/>
    <xf numFmtId="0" fontId="21" fillId="0" borderId="0"/>
    <xf numFmtId="0" fontId="21" fillId="0" borderId="0"/>
    <xf numFmtId="0" fontId="20" fillId="0" borderId="0"/>
    <xf numFmtId="0" fontId="23" fillId="0" borderId="0">
      <alignment vertical="center"/>
    </xf>
    <xf numFmtId="0" fontId="23" fillId="0" borderId="0">
      <alignment vertical="center"/>
    </xf>
    <xf numFmtId="0" fontId="23" fillId="0" borderId="0">
      <alignment vertical="center"/>
    </xf>
    <xf numFmtId="0" fontId="19" fillId="0" borderId="0"/>
    <xf numFmtId="0" fontId="18" fillId="0" borderId="0"/>
    <xf numFmtId="9" fontId="18" fillId="0" borderId="0" applyFont="0" applyFill="0" applyBorder="0" applyAlignment="0" applyProtection="0"/>
    <xf numFmtId="0" fontId="17" fillId="0" borderId="0"/>
    <xf numFmtId="9" fontId="17" fillId="0" borderId="0" applyFont="0" applyFill="0" applyBorder="0" applyAlignment="0" applyProtection="0"/>
    <xf numFmtId="0" fontId="23" fillId="0" borderId="0">
      <protection locked="0"/>
    </xf>
    <xf numFmtId="0" fontId="16" fillId="0" borderId="0"/>
    <xf numFmtId="0" fontId="16" fillId="0" borderId="0"/>
    <xf numFmtId="0" fontId="16" fillId="0" borderId="0"/>
    <xf numFmtId="0" fontId="16" fillId="0" borderId="0"/>
    <xf numFmtId="9" fontId="23" fillId="0" borderId="0" applyFont="0" applyFill="0" applyBorder="0" applyAlignment="0" applyProtection="0"/>
    <xf numFmtId="0" fontId="16" fillId="0" borderId="0"/>
    <xf numFmtId="0" fontId="16" fillId="0" borderId="0"/>
    <xf numFmtId="9" fontId="16" fillId="0" borderId="0" applyFont="0" applyFill="0" applyBorder="0" applyAlignment="0" applyProtection="0"/>
    <xf numFmtId="0" fontId="16" fillId="0" borderId="0"/>
    <xf numFmtId="9" fontId="16" fillId="0" borderId="0" applyFont="0" applyFill="0" applyBorder="0" applyAlignment="0" applyProtection="0"/>
    <xf numFmtId="0" fontId="25" fillId="0" borderId="0"/>
    <xf numFmtId="0" fontId="15" fillId="0" borderId="0"/>
    <xf numFmtId="0" fontId="14" fillId="0" borderId="0"/>
    <xf numFmtId="0" fontId="13" fillId="0" borderId="0"/>
    <xf numFmtId="165"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9" fontId="13" fillId="0" borderId="0" applyFont="0" applyFill="0" applyBorder="0" applyAlignment="0" applyProtection="0"/>
    <xf numFmtId="0" fontId="13" fillId="0" borderId="0"/>
    <xf numFmtId="9" fontId="13" fillId="0" borderId="0" applyFont="0" applyFill="0" applyBorder="0" applyAlignment="0" applyProtection="0"/>
    <xf numFmtId="0" fontId="13" fillId="0" borderId="0"/>
    <xf numFmtId="0" fontId="13" fillId="0" borderId="0"/>
    <xf numFmtId="164" fontId="25" fillId="0" borderId="0" applyFont="0" applyFill="0" applyBorder="0" applyAlignment="0" applyProtection="0"/>
    <xf numFmtId="0" fontId="12" fillId="0" borderId="0"/>
    <xf numFmtId="0" fontId="25" fillId="0" borderId="0"/>
    <xf numFmtId="0" fontId="25" fillId="0" borderId="0"/>
    <xf numFmtId="164" fontId="25" fillId="0" borderId="0" applyFont="0" applyFill="0" applyBorder="0" applyAlignment="0" applyProtection="0"/>
    <xf numFmtId="164" fontId="12" fillId="0" borderId="0" applyFont="0" applyFill="0" applyBorder="0" applyAlignment="0" applyProtection="0"/>
    <xf numFmtId="0" fontId="11" fillId="0" borderId="0"/>
    <xf numFmtId="0" fontId="25" fillId="0" borderId="0"/>
    <xf numFmtId="43" fontId="11" fillId="0" borderId="0" applyFont="0" applyFill="0" applyBorder="0" applyAlignment="0" applyProtection="0"/>
    <xf numFmtId="0" fontId="23" fillId="0" borderId="0">
      <alignment vertical="center"/>
    </xf>
    <xf numFmtId="43" fontId="11" fillId="0" borderId="0" applyFont="0" applyFill="0" applyBorder="0" applyAlignment="0" applyProtection="0"/>
    <xf numFmtId="0" fontId="25" fillId="0" borderId="0"/>
    <xf numFmtId="0" fontId="29" fillId="0" borderId="0" applyNumberFormat="0" applyFill="0" applyBorder="0" applyAlignment="0" applyProtection="0"/>
    <xf numFmtId="0" fontId="30" fillId="0" borderId="0" applyNumberFormat="0" applyFill="0" applyBorder="0" applyProtection="0">
      <alignment vertical="top" wrapText="1"/>
    </xf>
    <xf numFmtId="0" fontId="11" fillId="0" borderId="0"/>
    <xf numFmtId="0" fontId="11" fillId="0" borderId="0"/>
    <xf numFmtId="0" fontId="11" fillId="0" borderId="0"/>
    <xf numFmtId="0" fontId="11" fillId="0" borderId="0"/>
    <xf numFmtId="0" fontId="25" fillId="0" borderId="0"/>
    <xf numFmtId="0" fontId="31" fillId="0" borderId="0"/>
    <xf numFmtId="43" fontId="11" fillId="0" borderId="0" applyFont="0" applyFill="0" applyBorder="0" applyAlignment="0" applyProtection="0"/>
    <xf numFmtId="0" fontId="25" fillId="0" borderId="0"/>
    <xf numFmtId="0" fontId="11" fillId="0" borderId="0"/>
    <xf numFmtId="0" fontId="11" fillId="0" borderId="0"/>
    <xf numFmtId="43" fontId="11" fillId="0" borderId="0" applyFont="0" applyFill="0" applyBorder="0" applyAlignment="0" applyProtection="0"/>
    <xf numFmtId="0" fontId="10" fillId="0" borderId="0"/>
    <xf numFmtId="43" fontId="10" fillId="0" borderId="0" applyFont="0" applyFill="0" applyBorder="0" applyAlignment="0" applyProtection="0"/>
    <xf numFmtId="43" fontId="10" fillId="0" borderId="0" applyFont="0" applyFill="0" applyBorder="0" applyAlignment="0" applyProtection="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9" fillId="0" borderId="0"/>
    <xf numFmtId="0" fontId="35" fillId="0" borderId="0"/>
    <xf numFmtId="0" fontId="9" fillId="0" borderId="0"/>
    <xf numFmtId="0" fontId="23" fillId="0" borderId="0">
      <alignment vertical="center"/>
    </xf>
    <xf numFmtId="0" fontId="25" fillId="0" borderId="0"/>
    <xf numFmtId="0" fontId="35" fillId="0" borderId="0"/>
    <xf numFmtId="0" fontId="25" fillId="0" borderId="0"/>
    <xf numFmtId="0" fontId="9" fillId="0" borderId="0"/>
    <xf numFmtId="0" fontId="8" fillId="0" borderId="0"/>
    <xf numFmtId="0" fontId="8" fillId="0" borderId="0"/>
    <xf numFmtId="0" fontId="8" fillId="0" borderId="0"/>
    <xf numFmtId="43" fontId="45" fillId="0" borderId="0" applyFont="0" applyFill="0" applyBorder="0" applyAlignment="0" applyProtection="0"/>
    <xf numFmtId="0" fontId="7" fillId="0" borderId="0"/>
    <xf numFmtId="43" fontId="23" fillId="0" borderId="0" applyFont="0" applyFill="0" applyBorder="0" applyAlignment="0" applyProtection="0"/>
    <xf numFmtId="0" fontId="6" fillId="0" borderId="0"/>
    <xf numFmtId="0" fontId="5" fillId="0" borderId="0"/>
    <xf numFmtId="0" fontId="4" fillId="0" borderId="0"/>
    <xf numFmtId="0" fontId="3" fillId="0" borderId="0"/>
    <xf numFmtId="9" fontId="66" fillId="0" borderId="0" applyFont="0" applyFill="0" applyBorder="0" applyAlignment="0" applyProtection="0"/>
    <xf numFmtId="0" fontId="67" fillId="0" borderId="0"/>
    <xf numFmtId="164" fontId="67" fillId="0" borderId="0" applyFont="0" applyFill="0" applyBorder="0" applyAlignment="0" applyProtection="0"/>
    <xf numFmtId="0" fontId="25" fillId="0" borderId="0"/>
    <xf numFmtId="0" fontId="2" fillId="0" borderId="0"/>
    <xf numFmtId="0" fontId="2" fillId="0" borderId="0"/>
    <xf numFmtId="0" fontId="74" fillId="0" borderId="0" applyNumberFormat="0" applyFill="0" applyBorder="0" applyAlignment="0" applyProtection="0">
      <alignment vertical="center"/>
    </xf>
    <xf numFmtId="0" fontId="1" fillId="0" borderId="0"/>
    <xf numFmtId="0" fontId="1" fillId="0" borderId="0"/>
  </cellStyleXfs>
  <cellXfs count="1144">
    <xf numFmtId="0" fontId="0" fillId="0" borderId="0" xfId="0">
      <alignment vertical="center"/>
    </xf>
    <xf numFmtId="0" fontId="34" fillId="0" borderId="0" xfId="0" applyFont="1">
      <alignment vertical="center"/>
    </xf>
    <xf numFmtId="0" fontId="38" fillId="0" borderId="22" xfId="96" applyFont="1" applyBorder="1" applyAlignment="1">
      <alignment horizontal="center" vertical="center" wrapText="1"/>
    </xf>
    <xf numFmtId="0" fontId="48" fillId="0" borderId="22" xfId="0" applyFont="1" applyBorder="1" applyAlignment="1">
      <alignment horizontal="center" vertical="center"/>
    </xf>
    <xf numFmtId="2" fontId="38" fillId="0" borderId="23" xfId="96" applyNumberFormat="1" applyFont="1" applyBorder="1" applyAlignment="1">
      <alignment horizontal="center" vertical="center" wrapText="1"/>
    </xf>
    <xf numFmtId="0" fontId="43" fillId="2" borderId="0" xfId="0" applyFont="1" applyFill="1">
      <alignment vertical="center"/>
    </xf>
    <xf numFmtId="0" fontId="40" fillId="2" borderId="0" xfId="0" applyFont="1" applyFill="1" applyAlignment="1">
      <alignment horizontal="center" vertical="center"/>
    </xf>
    <xf numFmtId="0" fontId="40" fillId="2" borderId="0" xfId="0" applyFont="1" applyFill="1" applyAlignment="1"/>
    <xf numFmtId="0" fontId="40" fillId="2" borderId="0" xfId="0" applyFont="1" applyFill="1" applyAlignment="1">
      <alignment horizontal="center"/>
    </xf>
    <xf numFmtId="0" fontId="50" fillId="2" borderId="0" xfId="104" applyFont="1" applyFill="1"/>
    <xf numFmtId="0" fontId="51" fillId="2" borderId="0" xfId="104" applyFont="1" applyFill="1"/>
    <xf numFmtId="0" fontId="50" fillId="2" borderId="0" xfId="104" applyFont="1" applyFill="1" applyAlignment="1">
      <alignment horizontal="center" vertical="center"/>
    </xf>
    <xf numFmtId="0" fontId="53" fillId="2" borderId="32" xfId="70" applyFont="1" applyFill="1" applyBorder="1" applyAlignment="1">
      <alignment horizontal="left"/>
    </xf>
    <xf numFmtId="0" fontId="51" fillId="2" borderId="0" xfId="104" applyFont="1" applyFill="1" applyAlignment="1">
      <alignment horizontal="center" vertical="center"/>
    </xf>
    <xf numFmtId="0" fontId="53" fillId="2" borderId="33" xfId="70" applyFont="1" applyFill="1" applyBorder="1" applyAlignment="1">
      <alignment horizontal="left"/>
    </xf>
    <xf numFmtId="0" fontId="51" fillId="2" borderId="0" xfId="104" applyFont="1" applyFill="1" applyAlignment="1">
      <alignment vertical="center"/>
    </xf>
    <xf numFmtId="0" fontId="50" fillId="2" borderId="0" xfId="104" applyFont="1" applyFill="1" applyAlignment="1">
      <alignment vertical="center"/>
    </xf>
    <xf numFmtId="0" fontId="53" fillId="2" borderId="32" xfId="70" applyFont="1" applyFill="1" applyBorder="1" applyAlignment="1">
      <alignment horizontal="left" vertical="center"/>
    </xf>
    <xf numFmtId="0" fontId="53" fillId="2" borderId="33" xfId="70" applyFont="1" applyFill="1" applyBorder="1" applyAlignment="1">
      <alignment horizontal="left" vertical="center"/>
    </xf>
    <xf numFmtId="0" fontId="56" fillId="2" borderId="1" xfId="104" applyFont="1" applyFill="1" applyBorder="1" applyAlignment="1">
      <alignment horizontal="center" vertical="center"/>
    </xf>
    <xf numFmtId="0" fontId="51" fillId="4" borderId="1" xfId="104" applyFont="1" applyFill="1" applyBorder="1" applyAlignment="1">
      <alignment horizontal="center" vertical="center"/>
    </xf>
    <xf numFmtId="0" fontId="51" fillId="2" borderId="1" xfId="104" applyFont="1" applyFill="1" applyBorder="1" applyAlignment="1">
      <alignment horizontal="center" vertical="center"/>
    </xf>
    <xf numFmtId="0" fontId="53" fillId="2" borderId="18" xfId="104" applyFont="1" applyFill="1" applyBorder="1" applyAlignment="1">
      <alignment horizontal="center" vertical="center"/>
    </xf>
    <xf numFmtId="0" fontId="55" fillId="2" borderId="0" xfId="104" applyFont="1" applyFill="1" applyAlignment="1">
      <alignment horizontal="center" vertical="center"/>
    </xf>
    <xf numFmtId="0" fontId="53" fillId="2" borderId="35" xfId="70" applyFont="1" applyFill="1" applyBorder="1" applyAlignment="1">
      <alignment horizontal="left"/>
    </xf>
    <xf numFmtId="0" fontId="53" fillId="2" borderId="13" xfId="104" applyFont="1" applyFill="1" applyBorder="1" applyAlignment="1">
      <alignment horizontal="center" vertical="center"/>
    </xf>
    <xf numFmtId="0" fontId="51" fillId="8" borderId="1" xfId="104" applyFont="1" applyFill="1" applyBorder="1" applyAlignment="1">
      <alignment horizontal="center" vertical="center"/>
    </xf>
    <xf numFmtId="1" fontId="51" fillId="2" borderId="32" xfId="104" applyNumberFormat="1" applyFont="1" applyFill="1" applyBorder="1" applyAlignment="1">
      <alignment horizontal="center" vertical="center"/>
    </xf>
    <xf numFmtId="0" fontId="51" fillId="2" borderId="35" xfId="104" applyFont="1" applyFill="1" applyBorder="1" applyAlignment="1">
      <alignment horizontal="center" vertical="center"/>
    </xf>
    <xf numFmtId="0" fontId="55" fillId="7" borderId="1" xfId="104" applyFont="1" applyFill="1" applyBorder="1" applyAlignment="1">
      <alignment horizontal="left" vertical="center"/>
    </xf>
    <xf numFmtId="0" fontId="51" fillId="2" borderId="33" xfId="104" applyFont="1" applyFill="1" applyBorder="1" applyAlignment="1">
      <alignment horizontal="center" vertical="center"/>
    </xf>
    <xf numFmtId="0" fontId="50" fillId="2" borderId="13" xfId="104" applyFont="1" applyFill="1" applyBorder="1" applyAlignment="1">
      <alignment horizontal="center" vertical="center"/>
    </xf>
    <xf numFmtId="1" fontId="51" fillId="2" borderId="32" xfId="104" applyNumberFormat="1" applyFont="1" applyFill="1" applyBorder="1" applyAlignment="1">
      <alignment vertical="center"/>
    </xf>
    <xf numFmtId="0" fontId="53" fillId="2" borderId="35" xfId="9" applyFont="1" applyFill="1" applyBorder="1" applyAlignment="1">
      <alignment horizontal="center"/>
    </xf>
    <xf numFmtId="0" fontId="51" fillId="9" borderId="1" xfId="104" applyFont="1" applyFill="1" applyBorder="1" applyAlignment="1">
      <alignment horizontal="center" vertical="center"/>
    </xf>
    <xf numFmtId="0" fontId="51" fillId="2" borderId="33" xfId="104" applyFont="1" applyFill="1" applyBorder="1"/>
    <xf numFmtId="0" fontId="53" fillId="2" borderId="7" xfId="9" applyFont="1" applyFill="1" applyBorder="1" applyAlignment="1">
      <alignment horizontal="center"/>
    </xf>
    <xf numFmtId="0" fontId="51" fillId="2" borderId="7" xfId="104" applyFont="1" applyFill="1" applyBorder="1"/>
    <xf numFmtId="0" fontId="53" fillId="2" borderId="7" xfId="9" applyFont="1" applyFill="1" applyBorder="1" applyAlignment="1"/>
    <xf numFmtId="0" fontId="53" fillId="2" borderId="9" xfId="9" applyFont="1" applyFill="1" applyBorder="1" applyAlignment="1">
      <alignment horizontal="center"/>
    </xf>
    <xf numFmtId="1" fontId="51" fillId="2" borderId="36" xfId="104" applyNumberFormat="1" applyFont="1" applyFill="1" applyBorder="1" applyAlignment="1">
      <alignment horizontal="center" vertical="center"/>
    </xf>
    <xf numFmtId="0" fontId="53" fillId="2" borderId="37" xfId="9" applyFont="1" applyFill="1" applyBorder="1" applyAlignment="1">
      <alignment horizontal="center"/>
    </xf>
    <xf numFmtId="0" fontId="51" fillId="2" borderId="37" xfId="104" applyFont="1" applyFill="1" applyBorder="1" applyAlignment="1">
      <alignment vertical="center"/>
    </xf>
    <xf numFmtId="0" fontId="51" fillId="2" borderId="37" xfId="104" applyFont="1" applyFill="1" applyBorder="1" applyAlignment="1">
      <alignment horizontal="center" vertical="center"/>
    </xf>
    <xf numFmtId="0" fontId="51" fillId="2" borderId="37" xfId="104" applyFont="1" applyFill="1" applyBorder="1"/>
    <xf numFmtId="0" fontId="51" fillId="2" borderId="38" xfId="104" applyFont="1" applyFill="1" applyBorder="1"/>
    <xf numFmtId="0" fontId="53" fillId="2" borderId="0" xfId="104" applyFont="1" applyFill="1" applyAlignment="1">
      <alignment horizontal="center" vertical="center"/>
    </xf>
    <xf numFmtId="0" fontId="28" fillId="2" borderId="0" xfId="9" applyFont="1" applyFill="1" applyAlignment="1">
      <alignment horizontal="center" vertical="center"/>
    </xf>
    <xf numFmtId="0" fontId="59" fillId="2" borderId="34" xfId="70" applyFont="1" applyFill="1" applyBorder="1" applyAlignment="1">
      <alignment horizontal="left"/>
    </xf>
    <xf numFmtId="0" fontId="60" fillId="2" borderId="34" xfId="104" applyFont="1" applyFill="1" applyBorder="1" applyAlignment="1">
      <alignment horizontal="center" vertical="center"/>
    </xf>
    <xf numFmtId="0" fontId="59" fillId="2" borderId="34" xfId="9" applyFont="1" applyFill="1" applyBorder="1" applyAlignment="1">
      <alignment horizontal="center"/>
    </xf>
    <xf numFmtId="0" fontId="59" fillId="2" borderId="8" xfId="9" applyFont="1" applyFill="1" applyBorder="1" applyAlignment="1">
      <alignment horizontal="center"/>
    </xf>
    <xf numFmtId="0" fontId="59" fillId="2" borderId="37" xfId="9" applyFont="1" applyFill="1" applyBorder="1" applyAlignment="1">
      <alignment horizontal="center"/>
    </xf>
    <xf numFmtId="0" fontId="60" fillId="2" borderId="0" xfId="104" applyFont="1" applyFill="1"/>
    <xf numFmtId="1" fontId="55" fillId="2" borderId="32" xfId="104" applyNumberFormat="1" applyFont="1" applyFill="1" applyBorder="1" applyAlignment="1">
      <alignment horizontal="left" vertical="center"/>
    </xf>
    <xf numFmtId="0" fontId="51" fillId="2" borderId="32" xfId="104" applyFont="1" applyFill="1" applyBorder="1"/>
    <xf numFmtId="0" fontId="51" fillId="2" borderId="32" xfId="104" applyFont="1" applyFill="1" applyBorder="1" applyAlignment="1">
      <alignment horizontal="center" vertical="center"/>
    </xf>
    <xf numFmtId="0" fontId="55" fillId="2" borderId="0" xfId="104" applyFont="1" applyFill="1" applyAlignment="1">
      <alignment horizontal="center"/>
    </xf>
    <xf numFmtId="0" fontId="55" fillId="2" borderId="36" xfId="104" applyFont="1" applyFill="1" applyBorder="1" applyAlignment="1">
      <alignment horizontal="center" vertical="center"/>
    </xf>
    <xf numFmtId="0" fontId="56" fillId="2" borderId="0" xfId="104" applyFont="1" applyFill="1"/>
    <xf numFmtId="0" fontId="56" fillId="2" borderId="0" xfId="104" applyFont="1" applyFill="1" applyAlignment="1">
      <alignment horizontal="center" vertical="center"/>
    </xf>
    <xf numFmtId="0" fontId="61" fillId="2" borderId="0" xfId="9" applyFont="1" applyFill="1" applyAlignment="1">
      <alignment horizontal="center" vertical="center"/>
    </xf>
    <xf numFmtId="0" fontId="55" fillId="2" borderId="32" xfId="104" applyFont="1" applyFill="1" applyBorder="1" applyAlignment="1">
      <alignment horizontal="center" vertical="center"/>
    </xf>
    <xf numFmtId="1" fontId="56" fillId="2" borderId="29" xfId="104" applyNumberFormat="1" applyFont="1" applyFill="1" applyBorder="1" applyAlignment="1">
      <alignment horizontal="center" vertical="center"/>
    </xf>
    <xf numFmtId="0" fontId="56" fillId="2" borderId="30" xfId="9" applyFont="1" applyFill="1" applyBorder="1" applyAlignment="1">
      <alignment horizontal="center"/>
    </xf>
    <xf numFmtId="0" fontId="56" fillId="2" borderId="30" xfId="104" applyFont="1" applyFill="1" applyBorder="1" applyAlignment="1">
      <alignment vertical="center"/>
    </xf>
    <xf numFmtId="0" fontId="56" fillId="2" borderId="30" xfId="104" applyFont="1" applyFill="1" applyBorder="1" applyAlignment="1">
      <alignment horizontal="center" vertical="center"/>
    </xf>
    <xf numFmtId="0" fontId="56" fillId="2" borderId="30" xfId="104" applyFont="1" applyFill="1" applyBorder="1"/>
    <xf numFmtId="0" fontId="56" fillId="2" borderId="31" xfId="104" applyFont="1" applyFill="1" applyBorder="1"/>
    <xf numFmtId="0" fontId="60" fillId="2" borderId="40" xfId="104" applyFont="1" applyFill="1" applyBorder="1" applyAlignment="1">
      <alignment horizontal="center" vertical="center"/>
    </xf>
    <xf numFmtId="0" fontId="51" fillId="2" borderId="40" xfId="104" applyFont="1" applyFill="1" applyBorder="1" applyAlignment="1">
      <alignment horizontal="center" vertical="center"/>
    </xf>
    <xf numFmtId="0" fontId="28" fillId="2" borderId="40" xfId="9" applyFont="1" applyFill="1" applyBorder="1" applyAlignment="1">
      <alignment horizontal="center" vertical="center"/>
    </xf>
    <xf numFmtId="0" fontId="51" fillId="2" borderId="41" xfId="104" applyFont="1" applyFill="1" applyBorder="1" applyAlignment="1">
      <alignment horizontal="center" vertical="center"/>
    </xf>
    <xf numFmtId="0" fontId="56" fillId="2" borderId="42" xfId="104" applyFont="1" applyFill="1" applyBorder="1" applyAlignment="1">
      <alignment horizontal="center" vertical="center"/>
    </xf>
    <xf numFmtId="0" fontId="61" fillId="2" borderId="42" xfId="9" applyFont="1" applyFill="1" applyBorder="1" applyAlignment="1">
      <alignment horizontal="center" vertical="center"/>
    </xf>
    <xf numFmtId="0" fontId="56" fillId="2" borderId="43" xfId="104" applyFont="1" applyFill="1" applyBorder="1" applyAlignment="1">
      <alignment horizontal="center" vertical="center"/>
    </xf>
    <xf numFmtId="0" fontId="51" fillId="2" borderId="39" xfId="104" applyFont="1" applyFill="1" applyBorder="1"/>
    <xf numFmtId="0" fontId="60" fillId="2" borderId="40" xfId="104" applyFont="1" applyFill="1" applyBorder="1"/>
    <xf numFmtId="0" fontId="51" fillId="2" borderId="40" xfId="104" applyFont="1" applyFill="1" applyBorder="1"/>
    <xf numFmtId="0" fontId="51" fillId="2" borderId="41" xfId="104" applyFont="1" applyFill="1" applyBorder="1"/>
    <xf numFmtId="0" fontId="53" fillId="2" borderId="32" xfId="70" applyFont="1" applyFill="1" applyBorder="1" applyAlignment="1">
      <alignment vertical="center"/>
    </xf>
    <xf numFmtId="0" fontId="53" fillId="2" borderId="33" xfId="70" applyFont="1" applyFill="1" applyBorder="1" applyAlignment="1">
      <alignment vertical="center"/>
    </xf>
    <xf numFmtId="0" fontId="53" fillId="2" borderId="33" xfId="104" applyFont="1" applyFill="1" applyBorder="1"/>
    <xf numFmtId="0" fontId="59" fillId="2" borderId="33" xfId="104" applyFont="1" applyFill="1" applyBorder="1" applyAlignment="1">
      <alignment horizontal="center"/>
    </xf>
    <xf numFmtId="0" fontId="55" fillId="2" borderId="33" xfId="104" applyFont="1" applyFill="1" applyBorder="1" applyAlignment="1">
      <alignment horizontal="center" vertical="center"/>
    </xf>
    <xf numFmtId="0" fontId="55" fillId="2" borderId="37" xfId="104" applyFont="1" applyFill="1" applyBorder="1" applyAlignment="1">
      <alignment horizontal="center" vertical="center"/>
    </xf>
    <xf numFmtId="0" fontId="53" fillId="2" borderId="37" xfId="104" applyFont="1" applyFill="1" applyBorder="1" applyAlignment="1">
      <alignment horizontal="center" vertical="center"/>
    </xf>
    <xf numFmtId="0" fontId="55" fillId="2" borderId="38" xfId="104" applyFont="1" applyFill="1" applyBorder="1" applyAlignment="1">
      <alignment horizontal="center" vertical="center"/>
    </xf>
    <xf numFmtId="0" fontId="34" fillId="0" borderId="0" xfId="0" applyFont="1" applyAlignment="1">
      <alignment horizontal="left" vertical="center"/>
    </xf>
    <xf numFmtId="0" fontId="26" fillId="2" borderId="40" xfId="9" applyFont="1" applyFill="1" applyBorder="1" applyAlignment="1">
      <alignment horizontal="center" vertical="center"/>
    </xf>
    <xf numFmtId="0" fontId="55" fillId="2" borderId="40" xfId="104" applyFont="1" applyFill="1" applyBorder="1" applyAlignment="1">
      <alignment horizontal="center" vertical="center"/>
    </xf>
    <xf numFmtId="0" fontId="40" fillId="2" borderId="0" xfId="0" applyFont="1" applyFill="1" applyAlignment="1">
      <alignment wrapText="1"/>
    </xf>
    <xf numFmtId="0" fontId="28" fillId="0" borderId="40" xfId="9" applyFont="1" applyBorder="1" applyAlignment="1">
      <alignment horizontal="center" vertical="center"/>
    </xf>
    <xf numFmtId="0" fontId="60" fillId="2" borderId="1" xfId="104" applyFont="1" applyFill="1" applyBorder="1" applyAlignment="1">
      <alignment horizontal="center" vertical="center"/>
    </xf>
    <xf numFmtId="1" fontId="50" fillId="2" borderId="13" xfId="99" applyNumberFormat="1" applyFont="1" applyFill="1" applyBorder="1" applyAlignment="1">
      <alignment horizontal="center" vertical="center"/>
    </xf>
    <xf numFmtId="1" fontId="64" fillId="2" borderId="13" xfId="99" applyNumberFormat="1" applyFont="1" applyFill="1" applyBorder="1" applyAlignment="1">
      <alignment horizontal="center" vertical="center"/>
    </xf>
    <xf numFmtId="20" fontId="33" fillId="6" borderId="1" xfId="0" applyNumberFormat="1" applyFont="1" applyFill="1" applyBorder="1" applyAlignment="1">
      <alignment vertical="center" wrapText="1"/>
    </xf>
    <xf numFmtId="20" fontId="33" fillId="6" borderId="1" xfId="0" applyNumberFormat="1" applyFont="1" applyFill="1" applyBorder="1" applyAlignment="1">
      <alignment horizontal="center" vertical="center" wrapText="1"/>
    </xf>
    <xf numFmtId="20" fontId="33" fillId="6" borderId="1" xfId="0" applyNumberFormat="1" applyFont="1" applyFill="1" applyBorder="1" applyAlignment="1">
      <alignment horizontal="left" vertical="center" wrapText="1"/>
    </xf>
    <xf numFmtId="20" fontId="40" fillId="2" borderId="1" xfId="0" applyNumberFormat="1" applyFont="1" applyFill="1" applyBorder="1" applyAlignment="1">
      <alignment vertical="center" wrapText="1"/>
    </xf>
    <xf numFmtId="20" fontId="33" fillId="6" borderId="1" xfId="73" applyNumberFormat="1" applyFont="1" applyFill="1" applyBorder="1" applyAlignment="1">
      <alignment horizontal="center" vertical="center" wrapText="1"/>
    </xf>
    <xf numFmtId="20" fontId="40" fillId="0" borderId="13" xfId="0" applyNumberFormat="1" applyFont="1" applyBorder="1" applyAlignment="1"/>
    <xf numFmtId="20" fontId="47" fillId="0" borderId="20" xfId="0" applyNumberFormat="1" applyFont="1" applyBorder="1" applyAlignment="1">
      <alignment vertical="center" wrapText="1"/>
    </xf>
    <xf numFmtId="20" fontId="44" fillId="0" borderId="13" xfId="0" applyNumberFormat="1" applyFont="1" applyBorder="1" applyAlignment="1">
      <alignment horizontal="left" vertical="center" wrapText="1"/>
    </xf>
    <xf numFmtId="20" fontId="40" fillId="0" borderId="19" xfId="0" applyNumberFormat="1" applyFont="1" applyBorder="1" applyAlignment="1"/>
    <xf numFmtId="20" fontId="38"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xf>
    <xf numFmtId="20" fontId="39" fillId="0" borderId="22" xfId="96" applyNumberFormat="1" applyFont="1" applyBorder="1" applyAlignment="1">
      <alignment horizontal="center" vertical="center" wrapText="1"/>
    </xf>
    <xf numFmtId="20" fontId="48" fillId="0" borderId="22" xfId="96" applyNumberFormat="1" applyFont="1" applyBorder="1" applyAlignment="1">
      <alignment horizontal="center" vertical="center" wrapText="1"/>
    </xf>
    <xf numFmtId="20" fontId="46" fillId="0" borderId="22" xfId="96" applyNumberFormat="1" applyFont="1" applyBorder="1" applyAlignment="1">
      <alignment horizontal="center" vertical="center" wrapText="1"/>
    </xf>
    <xf numFmtId="1" fontId="43" fillId="5" borderId="18" xfId="73" applyNumberFormat="1" applyFont="1" applyFill="1" applyBorder="1" applyAlignment="1">
      <alignment horizontal="center" vertical="center" wrapText="1"/>
    </xf>
    <xf numFmtId="1" fontId="43" fillId="0" borderId="13" xfId="73" applyNumberFormat="1" applyFont="1" applyBorder="1" applyAlignment="1">
      <alignment horizontal="center" vertical="center" wrapText="1"/>
    </xf>
    <xf numFmtId="1" fontId="43" fillId="0" borderId="19" xfId="73" applyNumberFormat="1" applyFont="1" applyBorder="1" applyAlignment="1">
      <alignment horizontal="center" vertical="center" wrapText="1"/>
    </xf>
    <xf numFmtId="1" fontId="43" fillId="5" borderId="18" xfId="73" quotePrefix="1" applyNumberFormat="1" applyFont="1" applyFill="1" applyBorder="1" applyAlignment="1">
      <alignment horizontal="center" vertical="center" wrapText="1"/>
    </xf>
    <xf numFmtId="1" fontId="38" fillId="0" borderId="22" xfId="96" applyNumberFormat="1" applyFont="1" applyBorder="1" applyAlignment="1">
      <alignment horizontal="center" vertical="center" wrapText="1"/>
    </xf>
    <xf numFmtId="170" fontId="43" fillId="5" borderId="18" xfId="73" applyNumberFormat="1" applyFont="1" applyFill="1" applyBorder="1" applyAlignment="1">
      <alignment horizontal="center" vertical="center" wrapText="1"/>
    </xf>
    <xf numFmtId="1" fontId="43" fillId="0" borderId="18" xfId="73" applyNumberFormat="1" applyFont="1" applyBorder="1" applyAlignment="1">
      <alignment horizontal="center" vertical="center" wrapText="1"/>
    </xf>
    <xf numFmtId="0" fontId="61" fillId="2" borderId="33" xfId="9" applyFont="1" applyFill="1" applyBorder="1">
      <alignment vertical="center"/>
    </xf>
    <xf numFmtId="0" fontId="51" fillId="2" borderId="27" xfId="104" applyFont="1" applyFill="1" applyBorder="1"/>
    <xf numFmtId="0" fontId="51" fillId="2" borderId="28" xfId="104" applyFont="1" applyFill="1" applyBorder="1"/>
    <xf numFmtId="0" fontId="52" fillId="2" borderId="29" xfId="70" applyFont="1" applyFill="1" applyBorder="1" applyAlignment="1">
      <alignment vertical="center"/>
    </xf>
    <xf numFmtId="0" fontId="52" fillId="2" borderId="30" xfId="70" applyFont="1" applyFill="1" applyBorder="1" applyAlignment="1">
      <alignment vertical="center"/>
    </xf>
    <xf numFmtId="0" fontId="52" fillId="2" borderId="31" xfId="70" applyFont="1" applyFill="1" applyBorder="1" applyAlignment="1">
      <alignment vertical="center"/>
    </xf>
    <xf numFmtId="0" fontId="53" fillId="2" borderId="2" xfId="70" applyFont="1" applyFill="1" applyBorder="1" applyAlignment="1">
      <alignment vertical="center"/>
    </xf>
    <xf numFmtId="0" fontId="53" fillId="2" borderId="3" xfId="70" applyFont="1" applyFill="1" applyBorder="1" applyAlignment="1">
      <alignment vertical="center"/>
    </xf>
    <xf numFmtId="0" fontId="53" fillId="2" borderId="4" xfId="70" applyFont="1" applyFill="1" applyBorder="1" applyAlignment="1">
      <alignment vertical="center"/>
    </xf>
    <xf numFmtId="0" fontId="56" fillId="2" borderId="33" xfId="104" applyFont="1" applyFill="1" applyBorder="1" applyAlignment="1">
      <alignment vertical="center"/>
    </xf>
    <xf numFmtId="0" fontId="59" fillId="2" borderId="33" xfId="104" applyFont="1" applyFill="1" applyBorder="1"/>
    <xf numFmtId="0" fontId="55" fillId="2" borderId="32" xfId="104" applyFont="1" applyFill="1" applyBorder="1" applyAlignment="1">
      <alignment vertical="center"/>
    </xf>
    <xf numFmtId="0" fontId="53" fillId="2" borderId="8" xfId="104" applyFont="1" applyFill="1" applyBorder="1"/>
    <xf numFmtId="0" fontId="53" fillId="2" borderId="7" xfId="104" applyFont="1" applyFill="1" applyBorder="1"/>
    <xf numFmtId="0" fontId="51" fillId="2" borderId="32" xfId="104" applyFont="1" applyFill="1" applyBorder="1" applyAlignment="1">
      <alignment vertical="center"/>
    </xf>
    <xf numFmtId="0" fontId="56" fillId="2" borderId="32" xfId="104" applyFont="1" applyFill="1" applyBorder="1" applyAlignment="1">
      <alignment horizontal="center" vertical="center"/>
    </xf>
    <xf numFmtId="1" fontId="50" fillId="2" borderId="0" xfId="99" applyNumberFormat="1" applyFont="1" applyFill="1" applyBorder="1" applyAlignment="1">
      <alignment horizontal="center" vertical="center"/>
    </xf>
    <xf numFmtId="0" fontId="51" fillId="2" borderId="4" xfId="104" applyFont="1" applyFill="1" applyBorder="1"/>
    <xf numFmtId="0" fontId="50" fillId="4" borderId="0" xfId="104" applyFont="1" applyFill="1" applyAlignment="1">
      <alignment horizontal="center" vertical="center"/>
    </xf>
    <xf numFmtId="0" fontId="56" fillId="4" borderId="1" xfId="104" applyFont="1" applyFill="1" applyBorder="1" applyAlignment="1">
      <alignment horizontal="center" vertical="center"/>
    </xf>
    <xf numFmtId="0" fontId="53" fillId="4" borderId="18" xfId="104" applyFont="1" applyFill="1" applyBorder="1" applyAlignment="1">
      <alignment horizontal="center" vertical="center"/>
    </xf>
    <xf numFmtId="0" fontId="53" fillId="4" borderId="13" xfId="104" applyFont="1" applyFill="1" applyBorder="1" applyAlignment="1">
      <alignment horizontal="center" vertical="center"/>
    </xf>
    <xf numFmtId="0" fontId="50" fillId="4" borderId="13" xfId="104" applyFont="1" applyFill="1" applyBorder="1" applyAlignment="1">
      <alignment horizontal="center" vertical="center"/>
    </xf>
    <xf numFmtId="0" fontId="56" fillId="4" borderId="0" xfId="104" applyFont="1" applyFill="1" applyAlignment="1">
      <alignment horizontal="center" vertical="center"/>
    </xf>
    <xf numFmtId="0" fontId="55" fillId="4" borderId="0" xfId="104" applyFont="1" applyFill="1" applyAlignment="1">
      <alignment horizontal="center" vertical="center"/>
    </xf>
    <xf numFmtId="0" fontId="53" fillId="2" borderId="0" xfId="104" applyFont="1" applyFill="1"/>
    <xf numFmtId="0" fontId="55" fillId="2" borderId="0" xfId="104" applyFont="1" applyFill="1" applyAlignment="1">
      <alignment vertical="center" wrapText="1"/>
    </xf>
    <xf numFmtId="0" fontId="59" fillId="2" borderId="0" xfId="104" applyFont="1" applyFill="1"/>
    <xf numFmtId="0" fontId="55" fillId="2" borderId="0" xfId="104" applyFont="1" applyFill="1" applyAlignment="1">
      <alignment horizontal="center" vertical="center" wrapText="1"/>
    </xf>
    <xf numFmtId="1" fontId="64" fillId="2" borderId="0" xfId="99" applyNumberFormat="1" applyFont="1" applyFill="1" applyBorder="1" applyAlignment="1">
      <alignment horizontal="center" vertical="center"/>
    </xf>
    <xf numFmtId="0" fontId="55" fillId="2" borderId="0" xfId="104" applyFont="1" applyFill="1"/>
    <xf numFmtId="0" fontId="55" fillId="2" borderId="13" xfId="104" applyFont="1" applyFill="1" applyBorder="1" applyAlignment="1">
      <alignment horizontal="center" vertical="center" wrapText="1"/>
    </xf>
    <xf numFmtId="0" fontId="53" fillId="2" borderId="0" xfId="70" applyFont="1" applyFill="1" applyAlignment="1">
      <alignment vertical="center"/>
    </xf>
    <xf numFmtId="0" fontId="54" fillId="2" borderId="0" xfId="104" quotePrefix="1" applyFont="1" applyFill="1" applyAlignment="1">
      <alignment horizontal="center" vertical="center"/>
    </xf>
    <xf numFmtId="0" fontId="51" fillId="0" borderId="0" xfId="104" applyFont="1"/>
    <xf numFmtId="14" fontId="53" fillId="2" borderId="0" xfId="70" applyNumberFormat="1" applyFont="1" applyFill="1" applyAlignment="1">
      <alignment vertical="center"/>
    </xf>
    <xf numFmtId="0" fontId="53" fillId="2" borderId="0" xfId="70" applyFont="1" applyFill="1" applyAlignment="1">
      <alignment horizontal="left"/>
    </xf>
    <xf numFmtId="0" fontId="59" fillId="2" borderId="0" xfId="70" applyFont="1" applyFill="1" applyAlignment="1">
      <alignment horizontal="left" vertical="center"/>
    </xf>
    <xf numFmtId="0" fontId="53" fillId="2" borderId="0" xfId="70" applyFont="1" applyFill="1" applyAlignment="1">
      <alignment horizontal="left" vertical="center"/>
    </xf>
    <xf numFmtId="0" fontId="55" fillId="2" borderId="0" xfId="104" applyFont="1" applyFill="1" applyAlignment="1">
      <alignment vertical="center"/>
    </xf>
    <xf numFmtId="0" fontId="59" fillId="2" borderId="0" xfId="104" applyFont="1" applyFill="1" applyAlignment="1">
      <alignment horizontal="center" vertical="center"/>
    </xf>
    <xf numFmtId="0" fontId="59" fillId="2" borderId="0" xfId="70" applyFont="1" applyFill="1" applyAlignment="1">
      <alignment horizontal="center" vertical="center"/>
    </xf>
    <xf numFmtId="170" fontId="53" fillId="2" borderId="0" xfId="70" applyNumberFormat="1" applyFont="1" applyFill="1" applyAlignment="1">
      <alignment vertical="center"/>
    </xf>
    <xf numFmtId="0" fontId="55" fillId="2" borderId="0" xfId="104" applyFont="1" applyFill="1" applyAlignment="1">
      <alignment horizontal="right" vertical="center"/>
    </xf>
    <xf numFmtId="0" fontId="55" fillId="2" borderId="0" xfId="104" applyFont="1" applyFill="1" applyAlignment="1">
      <alignment horizontal="left" vertical="center"/>
    </xf>
    <xf numFmtId="0" fontId="53" fillId="2" borderId="0" xfId="70" applyFont="1" applyFill="1"/>
    <xf numFmtId="0" fontId="53" fillId="2" borderId="0" xfId="70" applyFont="1" applyFill="1" applyAlignment="1">
      <alignment horizontal="center"/>
    </xf>
    <xf numFmtId="0" fontId="53" fillId="2" borderId="0" xfId="70" applyFont="1" applyFill="1" applyAlignment="1">
      <alignment horizontal="right"/>
    </xf>
    <xf numFmtId="0" fontId="53" fillId="2" borderId="0" xfId="9" applyFont="1" applyFill="1" applyAlignment="1">
      <alignment horizontal="center" vertical="center"/>
    </xf>
    <xf numFmtId="0" fontId="58" fillId="2" borderId="0" xfId="104" applyFont="1" applyFill="1" applyAlignment="1">
      <alignment horizontal="center" vertical="center"/>
    </xf>
    <xf numFmtId="0" fontId="57" fillId="2" borderId="0" xfId="104" applyFont="1" applyFill="1" applyAlignment="1">
      <alignment horizontal="center" vertical="center"/>
    </xf>
    <xf numFmtId="0" fontId="53" fillId="2" borderId="0" xfId="9" applyFont="1" applyFill="1" applyAlignment="1">
      <alignment horizontal="center"/>
    </xf>
    <xf numFmtId="0" fontId="58" fillId="2" borderId="0" xfId="104" applyFont="1" applyFill="1" applyAlignment="1">
      <alignment horizontal="right" vertical="center"/>
    </xf>
    <xf numFmtId="0" fontId="53" fillId="2" borderId="0" xfId="9" applyFont="1" applyFill="1" applyAlignment="1"/>
    <xf numFmtId="0" fontId="56" fillId="2" borderId="0" xfId="104" applyFont="1" applyFill="1" applyAlignment="1">
      <alignment horizontal="center" vertical="top"/>
    </xf>
    <xf numFmtId="0" fontId="60" fillId="2" borderId="0" xfId="104" applyFont="1" applyFill="1" applyAlignment="1">
      <alignment horizontal="center" vertical="center"/>
    </xf>
    <xf numFmtId="0" fontId="51" fillId="2" borderId="0" xfId="104" applyFont="1" applyFill="1" applyAlignment="1">
      <alignment horizontal="left" vertical="center"/>
    </xf>
    <xf numFmtId="0" fontId="28" fillId="2" borderId="0" xfId="73" applyFont="1" applyFill="1" applyAlignment="1">
      <alignment horizontal="center" vertical="center"/>
    </xf>
    <xf numFmtId="0" fontId="28" fillId="0" borderId="0" xfId="9" applyFont="1" applyAlignment="1">
      <alignment horizontal="center" vertical="center"/>
    </xf>
    <xf numFmtId="0" fontId="56" fillId="2" borderId="0" xfId="104" applyFont="1" applyFill="1" applyAlignment="1">
      <alignment vertical="center"/>
    </xf>
    <xf numFmtId="0" fontId="28" fillId="0" borderId="0" xfId="73" applyFont="1" applyAlignment="1">
      <alignment horizontal="center" vertical="center"/>
    </xf>
    <xf numFmtId="0" fontId="56" fillId="2" borderId="0" xfId="104" applyFont="1" applyFill="1" applyAlignment="1">
      <alignment horizontal="right" vertical="center"/>
    </xf>
    <xf numFmtId="0" fontId="56" fillId="2" borderId="0" xfId="9" applyFont="1" applyFill="1" applyAlignment="1">
      <alignment horizontal="center" vertical="center"/>
    </xf>
    <xf numFmtId="0" fontId="51" fillId="0" borderId="0" xfId="104" applyFont="1" applyAlignment="1">
      <alignment horizontal="center" vertical="center"/>
    </xf>
    <xf numFmtId="0" fontId="52" fillId="2" borderId="0" xfId="104" applyFont="1" applyFill="1"/>
    <xf numFmtId="0" fontId="59" fillId="2" borderId="0" xfId="104" applyFont="1" applyFill="1" applyAlignment="1">
      <alignment horizontal="center"/>
    </xf>
    <xf numFmtId="0" fontId="53" fillId="2" borderId="37" xfId="104" applyFont="1" applyFill="1" applyBorder="1" applyAlignment="1">
      <alignment horizontal="center"/>
    </xf>
    <xf numFmtId="0" fontId="59" fillId="2" borderId="0" xfId="104" applyFont="1" applyFill="1" applyAlignment="1">
      <alignment horizontal="center" vertical="center" wrapText="1"/>
    </xf>
    <xf numFmtId="0" fontId="53" fillId="13" borderId="0" xfId="70" applyFont="1" applyFill="1" applyAlignment="1">
      <alignment horizontal="left"/>
    </xf>
    <xf numFmtId="0" fontId="53" fillId="11" borderId="0" xfId="70" applyFont="1" applyFill="1" applyAlignment="1">
      <alignment horizontal="left"/>
    </xf>
    <xf numFmtId="0" fontId="69" fillId="15" borderId="51" xfId="0" applyFont="1" applyFill="1" applyBorder="1" applyAlignment="1">
      <alignment horizontal="center" vertical="center" wrapText="1" readingOrder="1"/>
    </xf>
    <xf numFmtId="170" fontId="70" fillId="16" borderId="52" xfId="0" applyNumberFormat="1" applyFont="1" applyFill="1" applyBorder="1" applyAlignment="1">
      <alignment horizontal="center" vertical="center" wrapText="1" readingOrder="1"/>
    </xf>
    <xf numFmtId="1" fontId="70" fillId="16" borderId="52" xfId="0" applyNumberFormat="1" applyFont="1" applyFill="1" applyBorder="1" applyAlignment="1">
      <alignment horizontal="center" vertical="center" wrapText="1" readingOrder="1"/>
    </xf>
    <xf numFmtId="0" fontId="69" fillId="15" borderId="52" xfId="0" applyFont="1" applyFill="1" applyBorder="1" applyAlignment="1">
      <alignment horizontal="center" vertical="center" wrapText="1" readingOrder="1"/>
    </xf>
    <xf numFmtId="0" fontId="71" fillId="0" borderId="0" xfId="0" applyFont="1" applyAlignment="1">
      <alignment vertical="center" wrapText="1"/>
    </xf>
    <xf numFmtId="1" fontId="38" fillId="0" borderId="22" xfId="96" applyNumberFormat="1" applyFont="1" applyBorder="1" applyAlignment="1">
      <alignment horizontal="center" vertical="center"/>
    </xf>
    <xf numFmtId="0" fontId="72" fillId="2" borderId="0" xfId="0" applyFont="1" applyFill="1" applyAlignment="1"/>
    <xf numFmtId="1" fontId="73" fillId="0" borderId="22" xfId="96" applyNumberFormat="1" applyFont="1" applyBorder="1" applyAlignment="1">
      <alignment horizontal="center" vertical="center"/>
    </xf>
    <xf numFmtId="20" fontId="72" fillId="0" borderId="22" xfId="0" applyNumberFormat="1" applyFont="1" applyBorder="1" applyAlignment="1">
      <alignment horizontal="center" vertical="center" wrapText="1"/>
    </xf>
    <xf numFmtId="20" fontId="72" fillId="0" borderId="22" xfId="0" applyNumberFormat="1" applyFont="1" applyBorder="1" applyAlignment="1">
      <alignment horizontal="center" vertical="center"/>
    </xf>
    <xf numFmtId="1" fontId="72" fillId="0" borderId="22" xfId="0" applyNumberFormat="1" applyFont="1" applyBorder="1" applyAlignment="1">
      <alignment horizontal="center" vertical="center" wrapText="1"/>
    </xf>
    <xf numFmtId="2" fontId="73" fillId="0" borderId="23" xfId="96" applyNumberFormat="1" applyFont="1" applyBorder="1" applyAlignment="1">
      <alignment horizontal="center" vertical="center"/>
    </xf>
    <xf numFmtId="2" fontId="38" fillId="0" borderId="23" xfId="96" applyNumberFormat="1" applyFont="1" applyBorder="1" applyAlignment="1">
      <alignment horizontal="center" vertical="center"/>
    </xf>
    <xf numFmtId="0" fontId="38" fillId="0" borderId="23" xfId="96" applyFont="1" applyBorder="1" applyAlignment="1">
      <alignment horizontal="center" vertical="center"/>
    </xf>
    <xf numFmtId="0" fontId="36" fillId="0" borderId="23" xfId="94" applyFont="1" applyBorder="1" applyAlignment="1">
      <alignment horizontal="left" vertical="center"/>
    </xf>
    <xf numFmtId="0" fontId="72" fillId="0" borderId="23" xfId="0" applyFont="1" applyBorder="1" applyAlignment="1"/>
    <xf numFmtId="20" fontId="43" fillId="2" borderId="1" xfId="0" applyNumberFormat="1" applyFont="1" applyFill="1" applyBorder="1" applyAlignment="1">
      <alignment horizontal="center" vertical="center" wrapText="1"/>
    </xf>
    <xf numFmtId="20" fontId="33" fillId="6" borderId="1" xfId="0" applyNumberFormat="1" applyFont="1" applyFill="1" applyBorder="1">
      <alignment vertical="center"/>
    </xf>
    <xf numFmtId="0" fontId="74" fillId="2" borderId="0" xfId="112" quotePrefix="1" applyFill="1">
      <alignment vertical="center"/>
    </xf>
    <xf numFmtId="0" fontId="75" fillId="2" borderId="0" xfId="112" quotePrefix="1" applyFont="1" applyFill="1">
      <alignment vertical="center"/>
    </xf>
    <xf numFmtId="0" fontId="76" fillId="2" borderId="0" xfId="112" quotePrefix="1" applyFont="1" applyFill="1">
      <alignment vertical="center"/>
    </xf>
    <xf numFmtId="0" fontId="68" fillId="2" borderId="0" xfId="0" applyFont="1" applyFill="1">
      <alignment vertical="center"/>
    </xf>
    <xf numFmtId="0" fontId="68" fillId="2" borderId="0" xfId="0" applyFont="1" applyFill="1" applyAlignment="1">
      <alignment horizontal="left" vertical="center"/>
    </xf>
    <xf numFmtId="0" fontId="68" fillId="2" borderId="0" xfId="0" applyFont="1" applyFill="1" applyAlignment="1">
      <alignment horizontal="center" vertical="center"/>
    </xf>
    <xf numFmtId="0" fontId="77" fillId="2" borderId="0" xfId="0" applyFont="1" applyFill="1">
      <alignment vertical="center"/>
    </xf>
    <xf numFmtId="0" fontId="78" fillId="2" borderId="0" xfId="0" applyFont="1" applyFill="1">
      <alignment vertical="center"/>
    </xf>
    <xf numFmtId="0" fontId="78" fillId="2" borderId="1" xfId="0" applyFont="1" applyFill="1" applyBorder="1" applyAlignment="1">
      <alignment horizontal="center" vertical="center"/>
    </xf>
    <xf numFmtId="173" fontId="78" fillId="10" borderId="1" xfId="0" applyNumberFormat="1" applyFont="1" applyFill="1" applyBorder="1" applyAlignment="1">
      <alignment horizontal="center" vertical="center" textRotation="90"/>
    </xf>
    <xf numFmtId="0" fontId="78" fillId="12" borderId="1" xfId="0" quotePrefix="1" applyFont="1" applyFill="1" applyBorder="1" applyAlignment="1">
      <alignment horizontal="center" vertical="center"/>
    </xf>
    <xf numFmtId="0" fontId="78" fillId="12" borderId="1" xfId="0" quotePrefix="1" applyFont="1" applyFill="1" applyBorder="1" applyAlignment="1">
      <alignment horizontal="center" vertical="center" wrapText="1"/>
    </xf>
    <xf numFmtId="0" fontId="68" fillId="2" borderId="0" xfId="0" applyFont="1" applyFill="1" applyAlignment="1">
      <alignment vertical="center" wrapText="1"/>
    </xf>
    <xf numFmtId="0" fontId="78" fillId="2" borderId="1" xfId="0" applyFont="1" applyFill="1" applyBorder="1" applyAlignment="1">
      <alignment horizontal="center" vertical="center" wrapText="1"/>
    </xf>
    <xf numFmtId="0" fontId="78" fillId="2" borderId="1" xfId="0" applyFont="1" applyFill="1" applyBorder="1" applyAlignment="1">
      <alignment horizontal="left" vertical="center" wrapText="1"/>
    </xf>
    <xf numFmtId="0" fontId="68" fillId="2" borderId="1" xfId="0" applyFont="1" applyFill="1" applyBorder="1" applyAlignment="1">
      <alignment horizontal="center" vertical="center" wrapText="1"/>
    </xf>
    <xf numFmtId="17" fontId="78" fillId="2" borderId="1" xfId="0" quotePrefix="1" applyNumberFormat="1" applyFont="1" applyFill="1" applyBorder="1" applyAlignment="1">
      <alignment horizontal="center" vertical="center"/>
    </xf>
    <xf numFmtId="0" fontId="78" fillId="2" borderId="1" xfId="0" quotePrefix="1" applyFont="1" applyFill="1" applyBorder="1" applyAlignment="1">
      <alignment horizontal="center" vertical="center" wrapText="1"/>
    </xf>
    <xf numFmtId="17" fontId="78" fillId="2" borderId="1" xfId="0" quotePrefix="1" applyNumberFormat="1" applyFont="1" applyFill="1" applyBorder="1" applyAlignment="1">
      <alignment horizontal="center" vertical="center" wrapText="1"/>
    </xf>
    <xf numFmtId="0" fontId="68" fillId="2" borderId="1" xfId="0" applyFont="1" applyFill="1" applyBorder="1" applyAlignment="1">
      <alignment vertical="center" wrapText="1"/>
    </xf>
    <xf numFmtId="1" fontId="78" fillId="2" borderId="1" xfId="0" applyNumberFormat="1" applyFont="1" applyFill="1" applyBorder="1" applyAlignment="1">
      <alignment horizontal="center" vertical="center" wrapText="1"/>
    </xf>
    <xf numFmtId="0" fontId="78" fillId="2" borderId="1" xfId="0" applyFont="1" applyFill="1" applyBorder="1" applyAlignment="1">
      <alignment vertical="center" wrapText="1"/>
    </xf>
    <xf numFmtId="2" fontId="68" fillId="2" borderId="1" xfId="0" applyNumberFormat="1" applyFont="1" applyFill="1" applyBorder="1" applyAlignment="1">
      <alignment horizontal="center" vertical="center" wrapText="1"/>
    </xf>
    <xf numFmtId="2" fontId="78" fillId="2" borderId="1" xfId="0" applyNumberFormat="1" applyFont="1" applyFill="1" applyBorder="1" applyAlignment="1">
      <alignment horizontal="left" vertical="center" wrapText="1"/>
    </xf>
    <xf numFmtId="2" fontId="78" fillId="2" borderId="1" xfId="0" applyNumberFormat="1" applyFont="1" applyFill="1" applyBorder="1" applyAlignment="1">
      <alignment horizontal="center" vertical="center" wrapText="1"/>
    </xf>
    <xf numFmtId="1" fontId="68" fillId="2" borderId="1" xfId="0" applyNumberFormat="1" applyFont="1" applyFill="1" applyBorder="1" applyAlignment="1">
      <alignment horizontal="center" vertical="center" wrapText="1"/>
    </xf>
    <xf numFmtId="2" fontId="68" fillId="2" borderId="1" xfId="0" applyNumberFormat="1" applyFont="1" applyFill="1" applyBorder="1" applyAlignment="1">
      <alignment horizontal="left" vertical="center" wrapText="1"/>
    </xf>
    <xf numFmtId="2" fontId="68" fillId="4" borderId="1" xfId="0" applyNumberFormat="1" applyFont="1" applyFill="1" applyBorder="1" applyAlignment="1">
      <alignment horizontal="left" vertical="center" wrapText="1"/>
    </xf>
    <xf numFmtId="2" fontId="68" fillId="4" borderId="1" xfId="0" applyNumberFormat="1" applyFont="1" applyFill="1" applyBorder="1" applyAlignment="1">
      <alignment horizontal="center" vertical="center" wrapText="1"/>
    </xf>
    <xf numFmtId="0" fontId="68" fillId="4" borderId="1" xfId="0" applyFont="1" applyFill="1" applyBorder="1" applyAlignment="1">
      <alignment horizontal="center" vertical="center" wrapText="1"/>
    </xf>
    <xf numFmtId="0" fontId="78" fillId="4" borderId="1" xfId="0" applyFont="1" applyFill="1" applyBorder="1" applyAlignment="1">
      <alignment horizontal="center" vertical="center" wrapText="1"/>
    </xf>
    <xf numFmtId="0" fontId="68" fillId="4" borderId="1" xfId="0" applyFont="1" applyFill="1" applyBorder="1" applyAlignment="1">
      <alignment vertical="center" wrapText="1"/>
    </xf>
    <xf numFmtId="1" fontId="79" fillId="2" borderId="1" xfId="0" applyNumberFormat="1" applyFont="1" applyFill="1" applyBorder="1" applyAlignment="1">
      <alignment horizontal="center" vertical="center" wrapText="1"/>
    </xf>
    <xf numFmtId="2" fontId="79" fillId="2" borderId="1" xfId="0" applyNumberFormat="1" applyFont="1" applyFill="1" applyBorder="1" applyAlignment="1">
      <alignment horizontal="left" vertical="center" wrapText="1"/>
    </xf>
    <xf numFmtId="2" fontId="79" fillId="2" borderId="1" xfId="0" applyNumberFormat="1" applyFont="1" applyFill="1" applyBorder="1" applyAlignment="1">
      <alignment horizontal="center" vertical="center" wrapText="1"/>
    </xf>
    <xf numFmtId="2" fontId="80" fillId="2" borderId="1" xfId="0" applyNumberFormat="1" applyFont="1" applyFill="1" applyBorder="1" applyAlignment="1">
      <alignment horizontal="center" vertical="center" wrapText="1"/>
    </xf>
    <xf numFmtId="0" fontId="80" fillId="2" borderId="1" xfId="0" applyFont="1" applyFill="1" applyBorder="1" applyAlignment="1">
      <alignment horizontal="center" vertical="center" wrapText="1"/>
    </xf>
    <xf numFmtId="0" fontId="79" fillId="2" borderId="1" xfId="0" applyFont="1" applyFill="1" applyBorder="1" applyAlignment="1">
      <alignment horizontal="center" vertical="center"/>
    </xf>
    <xf numFmtId="0" fontId="79" fillId="2" borderId="1" xfId="0" applyFont="1" applyFill="1" applyBorder="1" applyAlignment="1">
      <alignment horizontal="center" vertical="center" wrapText="1"/>
    </xf>
    <xf numFmtId="0" fontId="80" fillId="2" borderId="1" xfId="0" applyFont="1" applyFill="1" applyBorder="1" applyAlignment="1">
      <alignment vertical="center" wrapText="1"/>
    </xf>
    <xf numFmtId="0" fontId="80" fillId="2" borderId="0" xfId="0" applyFont="1" applyFill="1" applyAlignment="1">
      <alignment vertical="center" wrapText="1"/>
    </xf>
    <xf numFmtId="2" fontId="80" fillId="2" borderId="1" xfId="0" applyNumberFormat="1" applyFont="1" applyFill="1" applyBorder="1" applyAlignment="1">
      <alignment horizontal="left" vertical="center" wrapText="1"/>
    </xf>
    <xf numFmtId="1" fontId="80" fillId="2" borderId="1" xfId="0" applyNumberFormat="1" applyFont="1" applyFill="1" applyBorder="1" applyAlignment="1">
      <alignment horizontal="center" vertical="center" wrapText="1"/>
    </xf>
    <xf numFmtId="9" fontId="78" fillId="2" borderId="1" xfId="0" applyNumberFormat="1" applyFont="1" applyFill="1" applyBorder="1" applyAlignment="1">
      <alignment horizontal="center" vertical="center" wrapText="1"/>
    </xf>
    <xf numFmtId="1" fontId="79" fillId="2" borderId="1" xfId="106" applyNumberFormat="1" applyFont="1" applyFill="1" applyBorder="1" applyAlignment="1">
      <alignment horizontal="center" vertical="center" wrapText="1"/>
    </xf>
    <xf numFmtId="9" fontId="79" fillId="2" borderId="1" xfId="0" applyNumberFormat="1" applyFont="1" applyFill="1" applyBorder="1" applyAlignment="1">
      <alignment horizontal="center" vertical="center" wrapText="1"/>
    </xf>
    <xf numFmtId="2" fontId="81" fillId="2" borderId="1" xfId="0" applyNumberFormat="1" applyFont="1" applyFill="1" applyBorder="1" applyAlignment="1">
      <alignment horizontal="center" vertical="center" wrapText="1"/>
    </xf>
    <xf numFmtId="0" fontId="81" fillId="2" borderId="1" xfId="0" applyFont="1" applyFill="1" applyBorder="1" applyAlignment="1">
      <alignment horizontal="center" vertical="center" wrapText="1"/>
    </xf>
    <xf numFmtId="0" fontId="82" fillId="2" borderId="1" xfId="0" applyFont="1" applyFill="1" applyBorder="1" applyAlignment="1">
      <alignment horizontal="center" vertical="center"/>
    </xf>
    <xf numFmtId="0" fontId="82" fillId="2" borderId="1" xfId="0" applyFont="1" applyFill="1" applyBorder="1" applyAlignment="1">
      <alignment horizontal="center" vertical="center" wrapText="1"/>
    </xf>
    <xf numFmtId="9" fontId="82" fillId="2" borderId="1" xfId="0" applyNumberFormat="1" applyFont="1" applyFill="1" applyBorder="1" applyAlignment="1">
      <alignment horizontal="center" vertical="center" wrapText="1"/>
    </xf>
    <xf numFmtId="0" fontId="81" fillId="2" borderId="1" xfId="0" applyFont="1" applyFill="1" applyBorder="1" applyAlignment="1">
      <alignment vertical="center" wrapText="1"/>
    </xf>
    <xf numFmtId="0" fontId="81" fillId="2" borderId="0" xfId="0" applyFont="1" applyFill="1" applyAlignment="1">
      <alignment vertical="center" wrapText="1"/>
    </xf>
    <xf numFmtId="3" fontId="68" fillId="2" borderId="1" xfId="0" applyNumberFormat="1" applyFont="1" applyFill="1" applyBorder="1" applyAlignment="1">
      <alignment horizontal="center" vertical="center" wrapText="1"/>
    </xf>
    <xf numFmtId="9" fontId="79" fillId="2" borderId="1" xfId="106" applyFont="1" applyFill="1" applyBorder="1" applyAlignment="1">
      <alignment horizontal="center" vertical="center" wrapText="1"/>
    </xf>
    <xf numFmtId="3" fontId="78" fillId="2" borderId="1" xfId="0" applyNumberFormat="1" applyFont="1" applyFill="1" applyBorder="1" applyAlignment="1">
      <alignment horizontal="center" vertical="center" wrapText="1"/>
    </xf>
    <xf numFmtId="0" fontId="79" fillId="2" borderId="0" xfId="0" applyFont="1" applyFill="1" applyAlignment="1">
      <alignment vertical="center" wrapText="1"/>
    </xf>
    <xf numFmtId="9" fontId="68" fillId="2" borderId="1" xfId="0" applyNumberFormat="1" applyFont="1" applyFill="1" applyBorder="1" applyAlignment="1">
      <alignment vertical="center" wrapText="1"/>
    </xf>
    <xf numFmtId="0" fontId="81" fillId="2" borderId="0" xfId="0" applyFont="1" applyFill="1">
      <alignment vertical="center"/>
    </xf>
    <xf numFmtId="0" fontId="81" fillId="2" borderId="0" xfId="0" applyFont="1" applyFill="1" applyAlignment="1">
      <alignment horizontal="center" vertical="center"/>
    </xf>
    <xf numFmtId="0" fontId="68" fillId="0" borderId="0" xfId="0" applyFont="1" applyAlignment="1">
      <alignment horizontal="center" vertical="center"/>
    </xf>
    <xf numFmtId="0" fontId="84" fillId="0" borderId="0" xfId="103" applyFont="1" applyAlignment="1">
      <alignment vertical="center"/>
    </xf>
    <xf numFmtId="0" fontId="84" fillId="0" borderId="0" xfId="103" applyFont="1" applyAlignment="1">
      <alignment horizontal="center" vertical="center"/>
    </xf>
    <xf numFmtId="0" fontId="84" fillId="0" borderId="0" xfId="103" applyFont="1" applyAlignment="1">
      <alignment horizontal="center" vertical="center" wrapText="1"/>
    </xf>
    <xf numFmtId="0" fontId="84" fillId="0" borderId="0" xfId="103" applyFont="1" applyAlignment="1">
      <alignment horizontal="left" vertical="center" wrapText="1"/>
    </xf>
    <xf numFmtId="0" fontId="85" fillId="0" borderId="0" xfId="103" applyFont="1" applyAlignment="1">
      <alignment vertical="center"/>
    </xf>
    <xf numFmtId="0" fontId="85" fillId="0" borderId="0" xfId="103" applyFont="1" applyAlignment="1">
      <alignment vertical="center" wrapText="1"/>
    </xf>
    <xf numFmtId="0" fontId="85" fillId="0" borderId="0" xfId="103" applyFont="1" applyAlignment="1">
      <alignment horizontal="left" vertical="center"/>
    </xf>
    <xf numFmtId="0" fontId="85" fillId="0" borderId="0" xfId="103" applyFont="1" applyAlignment="1">
      <alignment horizontal="left" vertical="center" wrapText="1"/>
    </xf>
    <xf numFmtId="0" fontId="85" fillId="0" borderId="18" xfId="103" applyFont="1" applyBorder="1" applyAlignment="1">
      <alignment horizontal="center" vertical="center"/>
    </xf>
    <xf numFmtId="0" fontId="85" fillId="0" borderId="18" xfId="103" applyFont="1" applyBorder="1" applyAlignment="1">
      <alignment horizontal="center" vertical="top" wrapText="1"/>
    </xf>
    <xf numFmtId="0" fontId="85" fillId="0" borderId="18" xfId="103" applyFont="1" applyBorder="1" applyAlignment="1">
      <alignment horizontal="center" vertical="center" wrapText="1"/>
    </xf>
    <xf numFmtId="0" fontId="84" fillId="0" borderId="13" xfId="103" applyFont="1" applyBorder="1" applyAlignment="1">
      <alignment horizontal="center" vertical="center"/>
    </xf>
    <xf numFmtId="0" fontId="84" fillId="0" borderId="13" xfId="103" applyFont="1" applyBorder="1" applyAlignment="1">
      <alignment horizontal="left" vertical="top" wrapText="1"/>
    </xf>
    <xf numFmtId="0" fontId="84" fillId="0" borderId="13" xfId="103" applyFont="1" applyBorder="1" applyAlignment="1">
      <alignment horizontal="center" vertical="center" wrapText="1"/>
    </xf>
    <xf numFmtId="0" fontId="85" fillId="0" borderId="19" xfId="103" applyFont="1" applyBorder="1" applyAlignment="1">
      <alignment horizontal="center" vertical="center"/>
    </xf>
    <xf numFmtId="0" fontId="85" fillId="0" borderId="19" xfId="103" applyFont="1" applyBorder="1" applyAlignment="1">
      <alignment horizontal="center" vertical="center" wrapText="1"/>
    </xf>
    <xf numFmtId="0" fontId="85" fillId="0" borderId="20" xfId="103" applyFont="1" applyBorder="1" applyAlignment="1">
      <alignment horizontal="center" vertical="center"/>
    </xf>
    <xf numFmtId="0" fontId="85" fillId="0" borderId="20" xfId="103" applyFont="1" applyBorder="1" applyAlignment="1">
      <alignment horizontal="center" vertical="center" wrapText="1"/>
    </xf>
    <xf numFmtId="0" fontId="84" fillId="0" borderId="13" xfId="103" applyFont="1" applyBorder="1" applyAlignment="1">
      <alignment horizontal="left" vertical="center" wrapText="1"/>
    </xf>
    <xf numFmtId="0" fontId="84" fillId="0" borderId="13" xfId="103" quotePrefix="1" applyFont="1" applyBorder="1" applyAlignment="1">
      <alignment horizontal="center" vertical="center"/>
    </xf>
    <xf numFmtId="14" fontId="84" fillId="0" borderId="13" xfId="103" applyNumberFormat="1" applyFont="1" applyBorder="1" applyAlignment="1">
      <alignment horizontal="center" vertical="center"/>
    </xf>
    <xf numFmtId="1" fontId="84" fillId="0" borderId="13" xfId="103" applyNumberFormat="1" applyFont="1" applyBorder="1" applyAlignment="1">
      <alignment horizontal="center" vertical="center"/>
    </xf>
    <xf numFmtId="0" fontId="84" fillId="0" borderId="13" xfId="103" applyFont="1" applyBorder="1" applyAlignment="1">
      <alignment vertical="center" wrapText="1"/>
    </xf>
    <xf numFmtId="14" fontId="84" fillId="0" borderId="13" xfId="103" applyNumberFormat="1" applyFont="1" applyBorder="1" applyAlignment="1">
      <alignment vertical="center"/>
    </xf>
    <xf numFmtId="1" fontId="84" fillId="0" borderId="13" xfId="103" applyNumberFormat="1" applyFont="1" applyBorder="1" applyAlignment="1">
      <alignment horizontal="center" vertical="center" wrapText="1"/>
    </xf>
    <xf numFmtId="0" fontId="84" fillId="0" borderId="13" xfId="105" applyFont="1" applyBorder="1" applyAlignment="1">
      <alignment vertical="center" wrapText="1"/>
    </xf>
    <xf numFmtId="0" fontId="84" fillId="0" borderId="13" xfId="103" applyFont="1" applyBorder="1" applyAlignment="1">
      <alignment horizontal="left" vertical="center"/>
    </xf>
    <xf numFmtId="0" fontId="84" fillId="0" borderId="13" xfId="105" applyFont="1" applyBorder="1" applyAlignment="1">
      <alignment vertical="center"/>
    </xf>
    <xf numFmtId="0" fontId="84" fillId="0" borderId="13" xfId="105" applyFont="1" applyBorder="1" applyAlignment="1">
      <alignment horizontal="left" vertical="center"/>
    </xf>
    <xf numFmtId="0" fontId="84" fillId="0" borderId="13" xfId="105" quotePrefix="1" applyFont="1" applyBorder="1" applyAlignment="1">
      <alignment horizontal="center" vertical="center"/>
    </xf>
    <xf numFmtId="0" fontId="84" fillId="0" borderId="13" xfId="105" applyFont="1" applyBorder="1" applyAlignment="1">
      <alignment horizontal="center" vertical="center"/>
    </xf>
    <xf numFmtId="0" fontId="84" fillId="0" borderId="13" xfId="105" applyFont="1" applyBorder="1" applyAlignment="1">
      <alignment horizontal="center" vertical="center" wrapText="1"/>
    </xf>
    <xf numFmtId="14" fontId="84" fillId="0" borderId="13" xfId="105" applyNumberFormat="1" applyFont="1" applyBorder="1" applyAlignment="1">
      <alignment horizontal="center" vertical="center"/>
    </xf>
    <xf numFmtId="14" fontId="84" fillId="0" borderId="13" xfId="103" applyNumberFormat="1" applyFont="1" applyBorder="1" applyAlignment="1">
      <alignment horizontal="center" vertical="center" wrapText="1"/>
    </xf>
    <xf numFmtId="0" fontId="84" fillId="0" borderId="13" xfId="103" applyFont="1" applyBorder="1" applyAlignment="1">
      <alignment vertical="center"/>
    </xf>
    <xf numFmtId="0" fontId="87" fillId="0" borderId="0" xfId="110" applyFont="1" applyAlignment="1">
      <alignment vertical="center"/>
    </xf>
    <xf numFmtId="0" fontId="87" fillId="0" borderId="0" xfId="110" applyFont="1" applyAlignment="1">
      <alignment horizontal="center" vertical="center"/>
    </xf>
    <xf numFmtId="0" fontId="80" fillId="0" borderId="0" xfId="110" applyFont="1" applyAlignment="1">
      <alignment horizontal="center" vertical="center"/>
    </xf>
    <xf numFmtId="0" fontId="80" fillId="0" borderId="0" xfId="110" applyFont="1" applyAlignment="1">
      <alignment vertical="center"/>
    </xf>
    <xf numFmtId="0" fontId="87" fillId="0" borderId="0" xfId="110" applyFont="1" applyAlignment="1">
      <alignment horizontal="left" vertical="center"/>
    </xf>
    <xf numFmtId="0" fontId="88" fillId="0" borderId="0" xfId="110" applyFont="1" applyAlignment="1">
      <alignment vertical="center"/>
    </xf>
    <xf numFmtId="0" fontId="88" fillId="0" borderId="0" xfId="110" applyFont="1" applyAlignment="1">
      <alignment horizontal="center" vertical="center"/>
    </xf>
    <xf numFmtId="0" fontId="88" fillId="0" borderId="0" xfId="110" applyFont="1" applyAlignment="1">
      <alignment horizontal="left" vertical="center"/>
    </xf>
    <xf numFmtId="0" fontId="80" fillId="0" borderId="13" xfId="110" applyFont="1" applyBorder="1" applyAlignment="1">
      <alignment horizontal="center" vertical="center"/>
    </xf>
    <xf numFmtId="2" fontId="80" fillId="0" borderId="13" xfId="110" applyNumberFormat="1" applyFont="1" applyBorder="1" applyAlignment="1">
      <alignment horizontal="center" vertical="center"/>
    </xf>
    <xf numFmtId="14" fontId="80" fillId="0" borderId="13" xfId="110" applyNumberFormat="1" applyFont="1" applyBorder="1" applyAlignment="1">
      <alignment vertical="center"/>
    </xf>
    <xf numFmtId="165" fontId="68" fillId="0" borderId="13" xfId="111" applyNumberFormat="1" applyFont="1" applyBorder="1" applyAlignment="1">
      <alignment horizontal="center" vertical="center"/>
    </xf>
    <xf numFmtId="14" fontId="68" fillId="0" borderId="13" xfId="111" applyNumberFormat="1" applyFont="1" applyBorder="1" applyAlignment="1">
      <alignment horizontal="center" vertical="center" wrapText="1"/>
    </xf>
    <xf numFmtId="0" fontId="68" fillId="0" borderId="13" xfId="111" applyFont="1" applyBorder="1" applyAlignment="1">
      <alignment horizontal="center" vertical="center" wrapText="1"/>
    </xf>
    <xf numFmtId="0" fontId="68" fillId="0" borderId="13" xfId="110" applyFont="1" applyBorder="1" applyAlignment="1">
      <alignment vertical="center"/>
    </xf>
    <xf numFmtId="165" fontId="68" fillId="0" borderId="13" xfId="110" applyNumberFormat="1" applyFont="1" applyBorder="1" applyAlignment="1">
      <alignment horizontal="center" vertical="center"/>
    </xf>
    <xf numFmtId="1" fontId="80" fillId="0" borderId="13" xfId="110" applyNumberFormat="1" applyFont="1" applyBorder="1" applyAlignment="1">
      <alignment horizontal="center" vertical="center"/>
    </xf>
    <xf numFmtId="0" fontId="68" fillId="0" borderId="13" xfId="111" applyFont="1" applyBorder="1" applyAlignment="1">
      <alignment vertical="center" wrapText="1"/>
    </xf>
    <xf numFmtId="0" fontId="68" fillId="0" borderId="13" xfId="110" applyFont="1" applyBorder="1" applyAlignment="1">
      <alignment vertical="center" wrapText="1"/>
    </xf>
    <xf numFmtId="16" fontId="80" fillId="0" borderId="13" xfId="110" quotePrefix="1" applyNumberFormat="1" applyFont="1" applyBorder="1" applyAlignment="1">
      <alignment horizontal="center" vertical="center"/>
    </xf>
    <xf numFmtId="0" fontId="80" fillId="0" borderId="13" xfId="110" quotePrefix="1" applyFont="1" applyBorder="1" applyAlignment="1">
      <alignment horizontal="center" vertical="center"/>
    </xf>
    <xf numFmtId="165" fontId="80" fillId="0" borderId="13" xfId="110" applyNumberFormat="1" applyFont="1" applyBorder="1" applyAlignment="1">
      <alignment horizontal="center" vertical="center"/>
    </xf>
    <xf numFmtId="14" fontId="80" fillId="0" borderId="13" xfId="110" applyNumberFormat="1" applyFont="1" applyBorder="1" applyAlignment="1">
      <alignment horizontal="center" vertical="center"/>
    </xf>
    <xf numFmtId="0" fontId="89" fillId="0" borderId="13" xfId="111" quotePrefix="1" applyFont="1" applyBorder="1" applyAlignment="1">
      <alignment horizontal="center" vertical="center"/>
    </xf>
    <xf numFmtId="14" fontId="89" fillId="0" borderId="13" xfId="111" quotePrefix="1" applyNumberFormat="1" applyFont="1" applyBorder="1" applyAlignment="1">
      <alignment horizontal="center" vertical="center"/>
    </xf>
    <xf numFmtId="0" fontId="68" fillId="0" borderId="13" xfId="111" applyFont="1" applyBorder="1" applyAlignment="1">
      <alignment horizontal="center" vertical="center"/>
    </xf>
    <xf numFmtId="14" fontId="68" fillId="0" borderId="13" xfId="111" applyNumberFormat="1" applyFont="1" applyBorder="1" applyAlignment="1">
      <alignment horizontal="center" vertical="center"/>
    </xf>
    <xf numFmtId="0" fontId="89" fillId="0" borderId="13" xfId="111" applyFont="1" applyBorder="1" applyAlignment="1">
      <alignment horizontal="center" vertical="center"/>
    </xf>
    <xf numFmtId="14" fontId="89" fillId="0" borderId="13" xfId="111" applyNumberFormat="1" applyFont="1" applyBorder="1" applyAlignment="1">
      <alignment horizontal="center" vertical="center"/>
    </xf>
    <xf numFmtId="14" fontId="80" fillId="0" borderId="13" xfId="110" applyNumberFormat="1" applyFont="1" applyBorder="1" applyAlignment="1">
      <alignment horizontal="center" vertical="center" wrapText="1"/>
    </xf>
    <xf numFmtId="0" fontId="80" fillId="0" borderId="13" xfId="110" applyFont="1" applyBorder="1" applyAlignment="1">
      <alignment vertical="center"/>
    </xf>
    <xf numFmtId="0" fontId="80" fillId="0" borderId="13" xfId="110" applyFont="1" applyBorder="1" applyAlignment="1">
      <alignment vertical="center" wrapText="1"/>
    </xf>
    <xf numFmtId="0" fontId="68" fillId="0" borderId="13" xfId="110" applyFont="1" applyBorder="1" applyAlignment="1">
      <alignment horizontal="center" vertical="center"/>
    </xf>
    <xf numFmtId="0" fontId="79" fillId="0" borderId="19" xfId="110" applyFont="1" applyBorder="1" applyAlignment="1">
      <alignment horizontal="center" vertical="center"/>
    </xf>
    <xf numFmtId="165" fontId="79" fillId="0" borderId="19" xfId="110" applyNumberFormat="1" applyFont="1" applyBorder="1" applyAlignment="1">
      <alignment horizontal="center" vertical="center"/>
    </xf>
    <xf numFmtId="1" fontId="78" fillId="0" borderId="19" xfId="110" applyNumberFormat="1" applyFont="1" applyBorder="1" applyAlignment="1">
      <alignment horizontal="center" vertical="center"/>
    </xf>
    <xf numFmtId="165" fontId="78" fillId="0" borderId="19" xfId="110" applyNumberFormat="1" applyFont="1" applyBorder="1" applyAlignment="1">
      <alignment vertical="center"/>
    </xf>
    <xf numFmtId="1" fontId="79" fillId="0" borderId="19" xfId="110" applyNumberFormat="1" applyFont="1" applyBorder="1" applyAlignment="1">
      <alignment horizontal="center" vertical="center"/>
    </xf>
    <xf numFmtId="0" fontId="68" fillId="0" borderId="0" xfId="110" applyFont="1" applyAlignment="1">
      <alignment vertical="center"/>
    </xf>
    <xf numFmtId="0" fontId="90" fillId="0" borderId="0" xfId="0" applyFont="1" applyAlignment="1"/>
    <xf numFmtId="0" fontId="91" fillId="0" borderId="0" xfId="0" applyFont="1" applyAlignment="1">
      <alignment horizontal="left" vertical="center"/>
    </xf>
    <xf numFmtId="0" fontId="91" fillId="0" borderId="0" xfId="0" applyFont="1" applyAlignment="1">
      <alignment horizontal="center" vertical="center" wrapText="1"/>
    </xf>
    <xf numFmtId="0" fontId="90" fillId="0" borderId="13" xfId="0" applyFont="1" applyBorder="1" applyAlignment="1">
      <alignment horizontal="center" vertical="center"/>
    </xf>
    <xf numFmtId="17" fontId="90" fillId="0" borderId="13" xfId="0" applyNumberFormat="1" applyFont="1" applyBorder="1" applyAlignment="1" applyProtection="1">
      <alignment horizontal="center" vertical="center" wrapText="1"/>
      <protection locked="0"/>
    </xf>
    <xf numFmtId="0" fontId="90" fillId="0" borderId="13" xfId="0" quotePrefix="1" applyFont="1" applyBorder="1" applyAlignment="1">
      <alignment horizontal="center" vertical="center"/>
    </xf>
    <xf numFmtId="16" fontId="90" fillId="0" borderId="13" xfId="0" quotePrefix="1" applyNumberFormat="1" applyFont="1" applyBorder="1" applyAlignment="1">
      <alignment horizontal="center" vertical="center"/>
    </xf>
    <xf numFmtId="0" fontId="92" fillId="0" borderId="13" xfId="0" quotePrefix="1" applyFont="1" applyBorder="1" applyAlignment="1">
      <alignment horizontal="center" vertical="center"/>
    </xf>
    <xf numFmtId="0" fontId="68" fillId="0" borderId="0" xfId="0" applyFont="1">
      <alignment vertical="center"/>
    </xf>
    <xf numFmtId="169" fontId="92" fillId="0" borderId="13" xfId="0" applyNumberFormat="1" applyFont="1" applyBorder="1" applyAlignment="1">
      <alignment horizontal="center" vertical="center"/>
    </xf>
    <xf numFmtId="0" fontId="76" fillId="0" borderId="0" xfId="112" quotePrefix="1" applyFont="1" applyFill="1">
      <alignment vertical="center"/>
    </xf>
    <xf numFmtId="0" fontId="94" fillId="0" borderId="13" xfId="88" applyFont="1" applyBorder="1" applyAlignment="1">
      <alignment horizontal="center" vertical="center" wrapText="1"/>
    </xf>
    <xf numFmtId="0" fontId="94" fillId="0" borderId="13" xfId="88" applyFont="1" applyBorder="1" applyAlignment="1">
      <alignment horizontal="center" wrapText="1"/>
    </xf>
    <xf numFmtId="0" fontId="94" fillId="0" borderId="13" xfId="88" applyFont="1" applyBorder="1" applyAlignment="1">
      <alignment horizontal="center" vertical="center" shrinkToFit="1"/>
    </xf>
    <xf numFmtId="0" fontId="68" fillId="0" borderId="13" xfId="0" applyFont="1" applyBorder="1" applyAlignment="1">
      <alignment horizontal="center" vertical="center"/>
    </xf>
    <xf numFmtId="15" fontId="68" fillId="0" borderId="13" xfId="92" applyNumberFormat="1" applyFont="1" applyBorder="1" applyAlignment="1">
      <alignment horizontal="center" vertical="center"/>
    </xf>
    <xf numFmtId="0" fontId="68" fillId="0" borderId="13" xfId="0" applyFont="1" applyBorder="1" applyAlignment="1">
      <alignment horizontal="left" vertical="center"/>
    </xf>
    <xf numFmtId="0" fontId="92" fillId="0" borderId="0" xfId="0" applyFont="1" applyAlignment="1"/>
    <xf numFmtId="166" fontId="92" fillId="0" borderId="0" xfId="0" applyNumberFormat="1" applyFont="1" applyAlignment="1">
      <alignment horizontal="left"/>
    </xf>
    <xf numFmtId="166" fontId="92" fillId="0" borderId="0" xfId="0" applyNumberFormat="1" applyFont="1" applyAlignment="1"/>
    <xf numFmtId="0" fontId="91" fillId="0" borderId="0" xfId="0" applyFont="1" applyAlignment="1">
      <alignment vertical="center" wrapText="1"/>
    </xf>
    <xf numFmtId="0" fontId="92" fillId="0" borderId="0" xfId="0" applyFont="1" applyAlignment="1">
      <alignment horizontal="left" vertical="center"/>
    </xf>
    <xf numFmtId="166" fontId="91" fillId="0" borderId="0" xfId="0" applyNumberFormat="1" applyFont="1" applyAlignment="1">
      <alignment horizontal="left" vertical="center" wrapText="1"/>
    </xf>
    <xf numFmtId="166" fontId="91" fillId="0" borderId="0" xfId="0" applyNumberFormat="1" applyFont="1" applyAlignment="1">
      <alignment horizontal="center" vertical="center" wrapText="1"/>
    </xf>
    <xf numFmtId="0" fontId="92" fillId="0" borderId="12" xfId="0" quotePrefix="1" applyFont="1" applyBorder="1" applyAlignment="1">
      <alignment horizontal="center" vertical="center" wrapText="1"/>
    </xf>
    <xf numFmtId="17" fontId="92" fillId="0" borderId="13" xfId="0" applyNumberFormat="1" applyFont="1" applyBorder="1" applyAlignment="1">
      <alignment horizontal="center" vertical="center"/>
    </xf>
    <xf numFmtId="16" fontId="92" fillId="0" borderId="13" xfId="0" quotePrefix="1" applyNumberFormat="1" applyFont="1" applyBorder="1" applyAlignment="1">
      <alignment horizontal="center" vertical="center"/>
    </xf>
    <xf numFmtId="0" fontId="92" fillId="0" borderId="13" xfId="0" applyFont="1" applyBorder="1" applyAlignment="1">
      <alignment horizontal="center" vertical="center"/>
    </xf>
    <xf numFmtId="49" fontId="92" fillId="0" borderId="13" xfId="0" applyNumberFormat="1" applyFont="1" applyBorder="1" applyAlignment="1">
      <alignment vertical="center" wrapText="1"/>
    </xf>
    <xf numFmtId="169" fontId="92" fillId="0" borderId="13" xfId="0" applyNumberFormat="1" applyFont="1" applyBorder="1" applyAlignment="1">
      <alignment horizontal="left" vertical="center"/>
    </xf>
    <xf numFmtId="166" fontId="92" fillId="0" borderId="20" xfId="0" applyNumberFormat="1" applyFont="1" applyBorder="1" applyAlignment="1">
      <alignment horizontal="left" vertical="center" wrapText="1"/>
    </xf>
    <xf numFmtId="0" fontId="92" fillId="0" borderId="12" xfId="0" applyFont="1" applyBorder="1" applyAlignment="1">
      <alignment horizontal="center" vertical="center"/>
    </xf>
    <xf numFmtId="166" fontId="92" fillId="0" borderId="13" xfId="0" applyNumberFormat="1" applyFont="1" applyBorder="1" applyAlignment="1">
      <alignment horizontal="left" vertical="center"/>
    </xf>
    <xf numFmtId="0" fontId="96" fillId="0" borderId="13" xfId="16" quotePrefix="1" applyFont="1" applyBorder="1" applyAlignment="1" applyProtection="1">
      <alignment horizontal="center" vertical="center"/>
    </xf>
    <xf numFmtId="16" fontId="96" fillId="0" borderId="13" xfId="16" quotePrefix="1" applyNumberFormat="1" applyFont="1" applyBorder="1" applyAlignment="1" applyProtection="1">
      <alignment horizontal="center" vertical="center"/>
    </xf>
    <xf numFmtId="0" fontId="97" fillId="0" borderId="13" xfId="16" quotePrefix="1" applyFont="1" applyBorder="1" applyAlignment="1" applyProtection="1">
      <alignment horizontal="center" vertical="center"/>
    </xf>
    <xf numFmtId="0" fontId="95" fillId="0" borderId="0" xfId="0" applyFont="1" applyAlignment="1"/>
    <xf numFmtId="49" fontId="92" fillId="0" borderId="13" xfId="0" applyNumberFormat="1" applyFont="1" applyBorder="1" applyAlignment="1">
      <alignment horizontal="center" vertical="center"/>
    </xf>
    <xf numFmtId="16" fontId="92" fillId="0" borderId="13" xfId="0" applyNumberFormat="1" applyFont="1" applyBorder="1" applyAlignment="1">
      <alignment horizontal="center" vertical="center"/>
    </xf>
    <xf numFmtId="16" fontId="92" fillId="0" borderId="17" xfId="0" quotePrefix="1" applyNumberFormat="1" applyFont="1" applyBorder="1" applyAlignment="1">
      <alignment horizontal="center" vertical="center"/>
    </xf>
    <xf numFmtId="166" fontId="92" fillId="0" borderId="13" xfId="0" applyNumberFormat="1" applyFont="1" applyBorder="1" applyAlignment="1">
      <alignment horizontal="center" vertical="center"/>
    </xf>
    <xf numFmtId="166" fontId="92" fillId="0" borderId="17" xfId="0" applyNumberFormat="1" applyFont="1" applyBorder="1" applyAlignment="1">
      <alignment horizontal="left" vertical="center"/>
    </xf>
    <xf numFmtId="0" fontId="92" fillId="0" borderId="17" xfId="0" applyFont="1" applyBorder="1" applyAlignment="1">
      <alignment horizontal="center" vertical="center"/>
    </xf>
    <xf numFmtId="0" fontId="92" fillId="0" borderId="16" xfId="0" applyFont="1" applyBorder="1" applyAlignment="1">
      <alignment horizontal="center" vertical="center"/>
    </xf>
    <xf numFmtId="166" fontId="92" fillId="0" borderId="17" xfId="0" applyNumberFormat="1" applyFont="1" applyBorder="1" applyAlignment="1">
      <alignment horizontal="center" vertical="center"/>
    </xf>
    <xf numFmtId="0" fontId="92" fillId="0" borderId="14" xfId="0" applyFont="1" applyBorder="1" applyAlignment="1">
      <alignment horizontal="center" vertical="center"/>
    </xf>
    <xf numFmtId="0" fontId="92" fillId="0" borderId="15" xfId="0" applyFont="1" applyBorder="1" applyAlignment="1">
      <alignment horizontal="center" vertical="center"/>
    </xf>
    <xf numFmtId="0" fontId="96" fillId="0" borderId="15" xfId="16" applyFont="1" applyBorder="1" applyAlignment="1" applyProtection="1">
      <alignment horizontal="center" vertical="center"/>
    </xf>
    <xf numFmtId="0" fontId="92" fillId="0" borderId="15" xfId="0" applyFont="1" applyBorder="1" applyAlignment="1">
      <alignment horizontal="center" vertical="center" wrapText="1"/>
    </xf>
    <xf numFmtId="166" fontId="95" fillId="0" borderId="15" xfId="0" applyNumberFormat="1" applyFont="1" applyBorder="1" applyAlignment="1">
      <alignment horizontal="left" vertical="center"/>
    </xf>
    <xf numFmtId="166" fontId="95" fillId="0" borderId="15" xfId="0" applyNumberFormat="1" applyFont="1" applyBorder="1" applyAlignment="1">
      <alignment horizontal="center" vertical="center"/>
    </xf>
    <xf numFmtId="0" fontId="76" fillId="0" borderId="0" xfId="112" quotePrefix="1" applyFont="1" applyFill="1" applyBorder="1">
      <alignment vertical="center"/>
    </xf>
    <xf numFmtId="0" fontId="90" fillId="0" borderId="0" xfId="0" applyFont="1">
      <alignment vertical="center"/>
    </xf>
    <xf numFmtId="0" fontId="91" fillId="0" borderId="20" xfId="0" applyFont="1" applyBorder="1" applyAlignment="1">
      <alignment horizontal="center" vertical="center"/>
    </xf>
    <xf numFmtId="0" fontId="91" fillId="0" borderId="0" xfId="0" applyFont="1">
      <alignment vertical="center"/>
    </xf>
    <xf numFmtId="0" fontId="50" fillId="0" borderId="0" xfId="0" applyFont="1">
      <alignment vertical="center"/>
    </xf>
    <xf numFmtId="0" fontId="53" fillId="0" borderId="0" xfId="0" applyFont="1">
      <alignment vertical="center"/>
    </xf>
    <xf numFmtId="0" fontId="50" fillId="0" borderId="5" xfId="0" applyFont="1" applyBorder="1" applyAlignment="1">
      <alignment horizontal="center" vertical="center"/>
    </xf>
    <xf numFmtId="0" fontId="50" fillId="0" borderId="5" xfId="88" applyFont="1" applyBorder="1" applyAlignment="1">
      <alignment vertical="center" wrapText="1"/>
    </xf>
    <xf numFmtId="15" fontId="50" fillId="0" borderId="5" xfId="0" applyNumberFormat="1" applyFont="1" applyBorder="1" applyAlignment="1">
      <alignment horizontal="center" vertical="center"/>
    </xf>
    <xf numFmtId="0" fontId="50" fillId="0" borderId="5" xfId="0" applyFont="1" applyBorder="1">
      <alignment vertical="center"/>
    </xf>
    <xf numFmtId="17" fontId="50" fillId="0" borderId="1" xfId="0" applyNumberFormat="1" applyFont="1" applyBorder="1" applyAlignment="1">
      <alignment horizontal="center" vertical="center"/>
    </xf>
    <xf numFmtId="0" fontId="50" fillId="0" borderId="1" xfId="0" applyFont="1" applyBorder="1" applyAlignment="1">
      <alignment horizontal="center" vertical="center"/>
    </xf>
    <xf numFmtId="0" fontId="50" fillId="0" borderId="1" xfId="0" applyFont="1" applyBorder="1">
      <alignment vertical="center"/>
    </xf>
    <xf numFmtId="15" fontId="50" fillId="0" borderId="1" xfId="0" applyNumberFormat="1" applyFont="1" applyBorder="1" applyAlignment="1">
      <alignment horizontal="center" vertical="center"/>
    </xf>
    <xf numFmtId="15" fontId="50" fillId="0" borderId="1" xfId="0" applyNumberFormat="1" applyFont="1" applyBorder="1" applyAlignment="1">
      <alignment horizontal="left" vertical="center"/>
    </xf>
    <xf numFmtId="0" fontId="53" fillId="0" borderId="1" xfId="0" applyFont="1" applyBorder="1" applyAlignment="1">
      <alignment horizontal="center" vertical="center"/>
    </xf>
    <xf numFmtId="0" fontId="99" fillId="0" borderId="0" xfId="112" quotePrefix="1" applyFont="1" applyFill="1">
      <alignment vertical="center"/>
    </xf>
    <xf numFmtId="0" fontId="94" fillId="3" borderId="1" xfId="88" applyFont="1" applyFill="1" applyBorder="1" applyAlignment="1">
      <alignment horizontal="center" vertical="center" wrapText="1"/>
    </xf>
    <xf numFmtId="2" fontId="94" fillId="3" borderId="1" xfId="88" applyNumberFormat="1" applyFont="1" applyFill="1" applyBorder="1" applyAlignment="1">
      <alignment horizontal="center" vertical="center" wrapText="1"/>
    </xf>
    <xf numFmtId="0" fontId="68" fillId="0" borderId="1" xfId="0" applyFont="1" applyBorder="1" applyAlignment="1">
      <alignment horizontal="center" vertical="center"/>
    </xf>
    <xf numFmtId="0" fontId="83" fillId="0" borderId="1" xfId="88" applyFont="1" applyBorder="1" applyAlignment="1">
      <alignment vertical="center" wrapText="1"/>
    </xf>
    <xf numFmtId="15" fontId="68" fillId="0" borderId="1" xfId="0" applyNumberFormat="1" applyFont="1" applyBorder="1" applyAlignment="1">
      <alignment horizontal="center" vertical="center"/>
    </xf>
    <xf numFmtId="0" fontId="68" fillId="0" borderId="1" xfId="0" applyFont="1" applyBorder="1">
      <alignment vertical="center"/>
    </xf>
    <xf numFmtId="17" fontId="68" fillId="0" borderId="1" xfId="0" applyNumberFormat="1" applyFont="1" applyBorder="1" applyAlignment="1">
      <alignment horizontal="center" vertical="center"/>
    </xf>
    <xf numFmtId="14" fontId="80" fillId="0" borderId="1" xfId="8" applyNumberFormat="1" applyFont="1" applyBorder="1" applyAlignment="1">
      <alignment horizontal="center" vertical="center"/>
    </xf>
    <xf numFmtId="0" fontId="80" fillId="0" borderId="1" xfId="8" applyFont="1" applyBorder="1" applyAlignment="1">
      <alignment horizontal="center" vertical="center" wrapText="1"/>
    </xf>
    <xf numFmtId="15" fontId="68" fillId="0" borderId="1" xfId="0" applyNumberFormat="1" applyFont="1" applyBorder="1" applyAlignment="1">
      <alignment horizontal="left" vertical="center"/>
    </xf>
    <xf numFmtId="0" fontId="80" fillId="0" borderId="1" xfId="8" applyFont="1" applyBorder="1" applyAlignment="1">
      <alignment horizontal="center" vertical="center"/>
    </xf>
    <xf numFmtId="165" fontId="68" fillId="0" borderId="1" xfId="0" applyNumberFormat="1" applyFont="1" applyBorder="1" applyAlignment="1">
      <alignment horizontal="center" vertical="center"/>
    </xf>
    <xf numFmtId="0" fontId="78" fillId="0" borderId="1" xfId="0" applyFont="1" applyBorder="1" applyAlignment="1">
      <alignment horizontal="center" vertical="center"/>
    </xf>
    <xf numFmtId="0" fontId="78" fillId="0" borderId="1" xfId="0" applyFont="1" applyBorder="1">
      <alignment vertical="center"/>
    </xf>
    <xf numFmtId="0" fontId="78" fillId="0" borderId="0" xfId="0" applyFont="1">
      <alignment vertical="center"/>
    </xf>
    <xf numFmtId="0" fontId="68" fillId="0" borderId="0" xfId="9" applyFont="1" applyAlignment="1">
      <alignment horizontal="center" vertical="center"/>
    </xf>
    <xf numFmtId="0" fontId="68" fillId="0" borderId="0" xfId="9" applyFont="1">
      <alignment vertical="center"/>
    </xf>
    <xf numFmtId="0" fontId="78" fillId="0" borderId="0" xfId="9" applyFont="1" applyAlignment="1">
      <alignment horizontal="center" vertical="center"/>
    </xf>
    <xf numFmtId="1" fontId="68" fillId="0" borderId="0" xfId="9" applyNumberFormat="1" applyFont="1" applyAlignment="1">
      <alignment horizontal="center" vertical="center"/>
    </xf>
    <xf numFmtId="0" fontId="68" fillId="4" borderId="0" xfId="9" applyFont="1" applyFill="1" applyAlignment="1">
      <alignment horizontal="center" vertical="center"/>
    </xf>
    <xf numFmtId="1" fontId="68" fillId="4" borderId="0" xfId="9" applyNumberFormat="1" applyFont="1" applyFill="1" applyAlignment="1">
      <alignment horizontal="center" vertical="center"/>
    </xf>
    <xf numFmtId="0" fontId="68" fillId="0" borderId="0" xfId="9" quotePrefix="1" applyFont="1" applyAlignment="1">
      <alignment horizontal="center" vertical="center"/>
    </xf>
    <xf numFmtId="0" fontId="78" fillId="14" borderId="1" xfId="0" applyFont="1" applyFill="1" applyBorder="1" applyAlignment="1">
      <alignment horizontal="center" vertical="center"/>
    </xf>
    <xf numFmtId="0" fontId="68" fillId="0" borderId="0" xfId="0" applyFont="1" applyAlignment="1"/>
    <xf numFmtId="49" fontId="78" fillId="10" borderId="54" xfId="0" applyNumberFormat="1" applyFont="1" applyFill="1" applyBorder="1" applyAlignment="1">
      <alignment horizontal="center" vertical="center" wrapText="1"/>
    </xf>
    <xf numFmtId="1" fontId="78" fillId="10" borderId="54" xfId="0" applyNumberFormat="1" applyFont="1" applyFill="1" applyBorder="1" applyAlignment="1">
      <alignment horizontal="center" vertical="center" wrapText="1"/>
    </xf>
    <xf numFmtId="49" fontId="68" fillId="0" borderId="54" xfId="0" applyNumberFormat="1" applyFont="1" applyBorder="1" applyAlignment="1">
      <alignment horizontal="center" vertical="center" wrapText="1"/>
    </xf>
    <xf numFmtId="1" fontId="68" fillId="0" borderId="54" xfId="0" applyNumberFormat="1" applyFont="1" applyBorder="1" applyAlignment="1">
      <alignment horizontal="center" vertical="center" wrapText="1"/>
    </xf>
    <xf numFmtId="0" fontId="68" fillId="0" borderId="54" xfId="0" applyFont="1" applyBorder="1" applyAlignment="1">
      <alignment horizontal="center" vertical="center" wrapText="1"/>
    </xf>
    <xf numFmtId="0" fontId="68" fillId="0" borderId="54" xfId="0" applyFont="1" applyBorder="1" applyAlignment="1">
      <alignment horizontal="center" vertical="center"/>
    </xf>
    <xf numFmtId="165" fontId="68" fillId="0" borderId="54" xfId="0" applyNumberFormat="1" applyFont="1" applyBorder="1" applyAlignment="1">
      <alignment horizontal="center" vertical="center" wrapText="1"/>
    </xf>
    <xf numFmtId="0" fontId="80" fillId="0" borderId="54" xfId="0" applyFont="1" applyBorder="1" applyAlignment="1">
      <alignment horizontal="center" vertical="center"/>
    </xf>
    <xf numFmtId="0" fontId="80" fillId="0" borderId="55" xfId="0" applyFont="1" applyBorder="1" applyAlignment="1">
      <alignment horizontal="center" vertical="center"/>
    </xf>
    <xf numFmtId="49" fontId="68" fillId="0" borderId="55" xfId="0" applyNumberFormat="1" applyFont="1" applyBorder="1" applyAlignment="1">
      <alignment horizontal="center" vertical="center" wrapText="1"/>
    </xf>
    <xf numFmtId="0" fontId="80" fillId="0" borderId="0" xfId="0" applyFont="1" applyAlignment="1"/>
    <xf numFmtId="165" fontId="80" fillId="0" borderId="0" xfId="0" applyNumberFormat="1" applyFont="1" applyAlignment="1"/>
    <xf numFmtId="0" fontId="68" fillId="4" borderId="54" xfId="0" applyFont="1" applyFill="1" applyBorder="1" applyAlignment="1">
      <alignment horizontal="center" vertical="center" wrapText="1"/>
    </xf>
    <xf numFmtId="49" fontId="68" fillId="4" borderId="54" xfId="0" applyNumberFormat="1" applyFont="1" applyFill="1" applyBorder="1" applyAlignment="1">
      <alignment horizontal="center" vertical="center" wrapText="1"/>
    </xf>
    <xf numFmtId="2" fontId="68" fillId="0" borderId="54" xfId="0" applyNumberFormat="1" applyFont="1" applyBorder="1" applyAlignment="1">
      <alignment horizontal="center" vertical="center" wrapText="1"/>
    </xf>
    <xf numFmtId="2" fontId="80" fillId="0" borderId="54" xfId="0" applyNumberFormat="1" applyFont="1" applyBorder="1" applyAlignment="1">
      <alignment horizontal="center" vertical="center"/>
    </xf>
    <xf numFmtId="2" fontId="80" fillId="0" borderId="55" xfId="0" applyNumberFormat="1" applyFont="1" applyBorder="1" applyAlignment="1">
      <alignment horizontal="center" vertical="center"/>
    </xf>
    <xf numFmtId="2" fontId="68" fillId="0" borderId="54" xfId="99" applyNumberFormat="1" applyFont="1" applyFill="1" applyBorder="1" applyAlignment="1">
      <alignment horizontal="center" vertical="center" wrapText="1"/>
    </xf>
    <xf numFmtId="2" fontId="80" fillId="0" borderId="54" xfId="99" applyNumberFormat="1" applyFont="1" applyFill="1" applyBorder="1" applyAlignment="1">
      <alignment horizontal="center" vertical="center"/>
    </xf>
    <xf numFmtId="2" fontId="80" fillId="0" borderId="55" xfId="99" applyNumberFormat="1" applyFont="1" applyFill="1" applyBorder="1" applyAlignment="1">
      <alignment horizontal="center" vertical="center"/>
    </xf>
    <xf numFmtId="0" fontId="78" fillId="0" borderId="0" xfId="0" applyFont="1" applyAlignment="1">
      <alignment horizontal="center" vertical="center"/>
    </xf>
    <xf numFmtId="17" fontId="68" fillId="0" borderId="13" xfId="0" applyNumberFormat="1" applyFont="1" applyBorder="1" applyAlignment="1">
      <alignment horizontal="center" vertical="center"/>
    </xf>
    <xf numFmtId="0" fontId="101" fillId="2" borderId="0" xfId="0" applyFont="1" applyFill="1" applyAlignment="1">
      <alignment horizontal="center" vertical="center" wrapText="1"/>
    </xf>
    <xf numFmtId="20" fontId="101" fillId="2" borderId="0" xfId="73" applyNumberFormat="1" applyFont="1" applyFill="1" applyAlignment="1">
      <alignment horizontal="center" vertical="center" wrapText="1"/>
    </xf>
    <xf numFmtId="20" fontId="102" fillId="2" borderId="0" xfId="0" applyNumberFormat="1" applyFont="1" applyFill="1" applyAlignment="1">
      <alignment horizontal="left" vertical="center" wrapText="1"/>
    </xf>
    <xf numFmtId="0" fontId="102" fillId="2" borderId="0" xfId="0" applyFont="1" applyFill="1">
      <alignment vertical="center"/>
    </xf>
    <xf numFmtId="0" fontId="0" fillId="0" borderId="1" xfId="0" applyBorder="1">
      <alignment vertical="center"/>
    </xf>
    <xf numFmtId="0" fontId="23" fillId="0" borderId="1" xfId="0" applyFont="1" applyBorder="1">
      <alignment vertical="center"/>
    </xf>
    <xf numFmtId="0" fontId="0" fillId="0" borderId="1" xfId="0" applyBorder="1" applyAlignment="1">
      <alignment horizontal="center" vertical="center"/>
    </xf>
    <xf numFmtId="20" fontId="103" fillId="2" borderId="0" xfId="112" quotePrefix="1" applyNumberFormat="1" applyFont="1" applyFill="1" applyAlignment="1">
      <alignment horizontal="left" vertical="center" wrapText="1"/>
    </xf>
    <xf numFmtId="1" fontId="68" fillId="0" borderId="1" xfId="0" applyNumberFormat="1" applyFont="1" applyBorder="1" applyAlignment="1">
      <alignment horizontal="center" vertical="center"/>
    </xf>
    <xf numFmtId="0" fontId="78" fillId="10" borderId="1" xfId="0" applyFont="1" applyFill="1" applyBorder="1" applyAlignment="1">
      <alignment horizontal="center" vertical="center" wrapText="1"/>
    </xf>
    <xf numFmtId="0" fontId="104" fillId="17" borderId="1" xfId="0" applyFont="1" applyFill="1" applyBorder="1" applyAlignment="1">
      <alignment horizontal="center" vertical="center" wrapText="1"/>
    </xf>
    <xf numFmtId="0" fontId="104" fillId="17" borderId="1" xfId="0" applyFont="1" applyFill="1" applyBorder="1" applyAlignment="1">
      <alignment horizontal="center" vertical="center"/>
    </xf>
    <xf numFmtId="0" fontId="59" fillId="17" borderId="1" xfId="88" applyFont="1" applyFill="1" applyBorder="1" applyAlignment="1">
      <alignment horizontal="center" vertical="center" wrapText="1"/>
    </xf>
    <xf numFmtId="2" fontId="59" fillId="17" borderId="1" xfId="88"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0" fontId="50" fillId="0" borderId="0" xfId="0" applyFont="1" applyAlignment="1">
      <alignment horizontal="center" vertical="center"/>
    </xf>
    <xf numFmtId="43" fontId="92" fillId="0" borderId="0" xfId="99" applyFont="1" applyAlignment="1"/>
    <xf numFmtId="0" fontId="68" fillId="2" borderId="1" xfId="0" applyFont="1" applyFill="1" applyBorder="1" applyAlignment="1">
      <alignment horizontal="center" vertical="center"/>
    </xf>
    <xf numFmtId="0" fontId="80" fillId="2" borderId="1" xfId="0" applyFont="1" applyFill="1" applyBorder="1" applyAlignment="1">
      <alignment horizontal="center" vertical="center"/>
    </xf>
    <xf numFmtId="1" fontId="80" fillId="2" borderId="1" xfId="106" applyNumberFormat="1" applyFont="1" applyFill="1" applyBorder="1" applyAlignment="1">
      <alignment horizontal="center" vertical="center" wrapText="1"/>
    </xf>
    <xf numFmtId="9" fontId="80" fillId="2" borderId="1" xfId="106" applyFont="1" applyFill="1" applyBorder="1" applyAlignment="1">
      <alignment horizontal="center" vertical="center" wrapText="1"/>
    </xf>
    <xf numFmtId="0" fontId="50" fillId="0" borderId="1" xfId="0" quotePrefix="1" applyFont="1" applyBorder="1" applyAlignment="1">
      <alignment horizontal="center" vertical="center"/>
    </xf>
    <xf numFmtId="0" fontId="68" fillId="0" borderId="0" xfId="0" applyFont="1" applyAlignment="1">
      <alignment horizontal="left" vertical="center"/>
    </xf>
    <xf numFmtId="20" fontId="43" fillId="0" borderId="13" xfId="73" applyNumberFormat="1" applyFont="1" applyBorder="1" applyAlignment="1">
      <alignment horizontal="left" vertical="center" wrapText="1"/>
    </xf>
    <xf numFmtId="0" fontId="51" fillId="0" borderId="0" xfId="0" applyFont="1">
      <alignment vertical="center"/>
    </xf>
    <xf numFmtId="0" fontId="51" fillId="0" borderId="1" xfId="0" applyFont="1" applyBorder="1" applyAlignment="1">
      <alignment horizontal="center" vertical="center"/>
    </xf>
    <xf numFmtId="0" fontId="51" fillId="0" borderId="1" xfId="0" applyFont="1" applyBorder="1">
      <alignment vertical="center"/>
    </xf>
    <xf numFmtId="0" fontId="53"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14" fontId="51" fillId="0" borderId="1" xfId="0" applyNumberFormat="1" applyFont="1" applyBorder="1" applyAlignment="1">
      <alignment horizontal="center" vertical="center" wrapText="1"/>
    </xf>
    <xf numFmtId="0" fontId="55" fillId="0" borderId="1" xfId="0" applyFont="1" applyBorder="1" applyAlignment="1">
      <alignment horizontal="center" vertical="center" wrapText="1"/>
    </xf>
    <xf numFmtId="14" fontId="55" fillId="21" borderId="1" xfId="0" applyNumberFormat="1" applyFont="1" applyFill="1" applyBorder="1" applyAlignment="1">
      <alignment horizontal="center" vertical="center" wrapText="1"/>
    </xf>
    <xf numFmtId="0" fontId="55" fillId="21" borderId="1" xfId="0" applyFont="1" applyFill="1" applyBorder="1" applyAlignment="1">
      <alignment horizontal="center" vertical="center" wrapText="1"/>
    </xf>
    <xf numFmtId="2" fontId="51" fillId="0" borderId="0" xfId="0" applyNumberFormat="1" applyFont="1">
      <alignment vertical="center"/>
    </xf>
    <xf numFmtId="0" fontId="51" fillId="2" borderId="0" xfId="0" applyFont="1" applyFill="1">
      <alignment vertical="center"/>
    </xf>
    <xf numFmtId="0" fontId="55" fillId="0" borderId="2" xfId="0" applyFont="1" applyBorder="1" applyAlignment="1"/>
    <xf numFmtId="0" fontId="55" fillId="0" borderId="3" xfId="0" applyFont="1" applyBorder="1" applyAlignment="1"/>
    <xf numFmtId="0" fontId="51" fillId="2" borderId="1" xfId="0" applyFont="1" applyFill="1" applyBorder="1" applyAlignment="1">
      <alignment horizontal="center" vertical="center" wrapText="1"/>
    </xf>
    <xf numFmtId="0" fontId="51" fillId="0" borderId="2" xfId="0" applyFont="1" applyBorder="1" applyAlignment="1">
      <alignment horizontal="center" vertical="center" wrapText="1"/>
    </xf>
    <xf numFmtId="0" fontId="51" fillId="0" borderId="34" xfId="0" applyFont="1" applyBorder="1" applyAlignment="1">
      <alignment horizontal="center" vertical="center" wrapText="1"/>
    </xf>
    <xf numFmtId="0" fontId="51" fillId="0" borderId="0" xfId="0" applyFont="1" applyAlignment="1">
      <alignment horizontal="center" vertical="center" wrapText="1"/>
    </xf>
    <xf numFmtId="14" fontId="68" fillId="0" borderId="0" xfId="0" applyNumberFormat="1" applyFont="1" applyAlignment="1"/>
    <xf numFmtId="0" fontId="55" fillId="0" borderId="3" xfId="0" applyFont="1" applyBorder="1" applyAlignment="1">
      <alignment horizontal="right"/>
    </xf>
    <xf numFmtId="14" fontId="55" fillId="0" borderId="4" xfId="0" applyNumberFormat="1" applyFont="1" applyBorder="1" applyAlignment="1">
      <alignment horizontal="left"/>
    </xf>
    <xf numFmtId="0" fontId="57" fillId="4" borderId="1" xfId="104" applyFont="1" applyFill="1" applyBorder="1" applyAlignment="1">
      <alignment vertical="center"/>
    </xf>
    <xf numFmtId="0" fontId="78" fillId="10" borderId="1" xfId="0" applyFont="1" applyFill="1" applyBorder="1" applyAlignment="1">
      <alignment horizontal="center" vertical="center"/>
    </xf>
    <xf numFmtId="0" fontId="78" fillId="0" borderId="0" xfId="0" applyFont="1" applyAlignment="1">
      <alignment horizontal="center" vertical="center" wrapText="1"/>
    </xf>
    <xf numFmtId="0" fontId="78" fillId="0" borderId="1" xfId="0" applyFont="1" applyBorder="1" applyAlignment="1">
      <alignment horizontal="left" vertical="center"/>
    </xf>
    <xf numFmtId="0" fontId="105" fillId="0" borderId="1" xfId="112" quotePrefix="1" applyFont="1" applyFill="1" applyBorder="1" applyAlignment="1">
      <alignment horizontal="center" vertical="center"/>
    </xf>
    <xf numFmtId="0" fontId="106" fillId="0" borderId="1" xfId="0" applyFont="1" applyBorder="1" applyAlignment="1">
      <alignment horizontal="center" vertical="center"/>
    </xf>
    <xf numFmtId="0" fontId="78" fillId="19" borderId="1" xfId="0" applyFont="1" applyFill="1" applyBorder="1" applyAlignment="1">
      <alignment horizontal="left" vertical="center"/>
    </xf>
    <xf numFmtId="0" fontId="78" fillId="19" borderId="1" xfId="0" applyFont="1" applyFill="1" applyBorder="1" applyAlignment="1">
      <alignment horizontal="center" vertical="center"/>
    </xf>
    <xf numFmtId="1" fontId="60" fillId="2" borderId="13" xfId="99" applyNumberFormat="1" applyFont="1" applyFill="1" applyBorder="1" applyAlignment="1">
      <alignment horizontal="center" vertical="center"/>
    </xf>
    <xf numFmtId="0" fontId="51" fillId="4" borderId="0" xfId="104" applyFont="1" applyFill="1" applyAlignment="1">
      <alignment horizontal="center" vertical="center"/>
    </xf>
    <xf numFmtId="0" fontId="53" fillId="2" borderId="13" xfId="104" applyFont="1" applyFill="1" applyBorder="1" applyAlignment="1">
      <alignment horizontal="left" vertical="center"/>
    </xf>
    <xf numFmtId="170" fontId="43" fillId="0" borderId="19" xfId="73" applyNumberFormat="1" applyFont="1" applyBorder="1" applyAlignment="1">
      <alignment horizontal="center" vertical="center" wrapText="1"/>
    </xf>
    <xf numFmtId="2" fontId="79" fillId="0" borderId="1" xfId="0" applyNumberFormat="1" applyFont="1" applyBorder="1" applyAlignment="1">
      <alignment horizontal="left" vertical="center" wrapText="1"/>
    </xf>
    <xf numFmtId="2" fontId="80" fillId="0" borderId="1" xfId="0" applyNumberFormat="1" applyFont="1" applyBorder="1" applyAlignment="1">
      <alignment horizontal="center" vertical="center" wrapText="1"/>
    </xf>
    <xf numFmtId="0" fontId="80" fillId="0" borderId="1" xfId="0" applyFont="1" applyBorder="1" applyAlignment="1">
      <alignment horizontal="center" vertical="center" wrapText="1"/>
    </xf>
    <xf numFmtId="0" fontId="80" fillId="0" borderId="1" xfId="0" applyFont="1" applyBorder="1" applyAlignment="1">
      <alignment horizontal="center" vertical="center"/>
    </xf>
    <xf numFmtId="1" fontId="80" fillId="0" borderId="1" xfId="0" applyNumberFormat="1" applyFont="1" applyBorder="1" applyAlignment="1">
      <alignment horizontal="center" vertical="center" wrapText="1"/>
    </xf>
    <xf numFmtId="1" fontId="80" fillId="0" borderId="1" xfId="106" applyNumberFormat="1" applyFont="1" applyFill="1" applyBorder="1" applyAlignment="1">
      <alignment horizontal="center" vertical="center" wrapText="1"/>
    </xf>
    <xf numFmtId="0" fontId="80" fillId="0" borderId="1" xfId="0" applyFont="1" applyBorder="1" applyAlignment="1">
      <alignment vertical="center" wrapText="1"/>
    </xf>
    <xf numFmtId="0" fontId="80" fillId="0" borderId="0" xfId="0" applyFont="1" applyAlignment="1">
      <alignment vertical="center" wrapText="1"/>
    </xf>
    <xf numFmtId="1" fontId="80" fillId="0" borderId="1" xfId="0" applyNumberFormat="1" applyFont="1" applyBorder="1" applyAlignment="1">
      <alignment horizontal="center" vertical="center"/>
    </xf>
    <xf numFmtId="2" fontId="80" fillId="0" borderId="1" xfId="0" applyNumberFormat="1" applyFont="1" applyBorder="1" applyAlignment="1">
      <alignment horizontal="left" vertical="center" wrapText="1"/>
    </xf>
    <xf numFmtId="9" fontId="80" fillId="0" borderId="1" xfId="106" applyFont="1" applyFill="1" applyBorder="1" applyAlignment="1">
      <alignment horizontal="center" vertical="center" wrapText="1"/>
    </xf>
    <xf numFmtId="3" fontId="78" fillId="0" borderId="1" xfId="0" applyNumberFormat="1" applyFont="1" applyBorder="1" applyAlignment="1">
      <alignment horizontal="center" vertical="center" wrapText="1"/>
    </xf>
    <xf numFmtId="2" fontId="79" fillId="0" borderId="1" xfId="0" applyNumberFormat="1" applyFont="1" applyBorder="1" applyAlignment="1">
      <alignment horizontal="center" vertical="center" wrapText="1"/>
    </xf>
    <xf numFmtId="0" fontId="79" fillId="0" borderId="1" xfId="0" applyFont="1" applyBorder="1" applyAlignment="1">
      <alignment horizontal="center" vertical="center" wrapText="1"/>
    </xf>
    <xf numFmtId="0" fontId="79" fillId="0" borderId="0" xfId="0" applyFont="1" applyAlignment="1">
      <alignment vertical="center" wrapText="1"/>
    </xf>
    <xf numFmtId="1" fontId="80" fillId="0" borderId="0" xfId="0" applyNumberFormat="1" applyFont="1" applyAlignment="1">
      <alignment horizontal="center" vertical="center" wrapText="1"/>
    </xf>
    <xf numFmtId="0" fontId="68" fillId="0" borderId="0" xfId="0" applyFont="1" applyAlignment="1">
      <alignment vertical="center" wrapText="1"/>
    </xf>
    <xf numFmtId="1" fontId="79" fillId="0" borderId="1" xfId="0" applyNumberFormat="1" applyFont="1" applyBorder="1" applyAlignment="1">
      <alignment horizontal="center" vertical="center" wrapText="1"/>
    </xf>
    <xf numFmtId="0" fontId="78" fillId="0" borderId="1" xfId="0" applyFont="1" applyBorder="1" applyAlignment="1">
      <alignment horizontal="center" vertical="center" wrapText="1"/>
    </xf>
    <xf numFmtId="9" fontId="78" fillId="0" borderId="1" xfId="0" applyNumberFormat="1" applyFont="1" applyBorder="1" applyAlignment="1">
      <alignment horizontal="center" vertical="center"/>
    </xf>
    <xf numFmtId="9" fontId="68" fillId="0" borderId="1" xfId="0" applyNumberFormat="1" applyFont="1" applyBorder="1" applyAlignment="1">
      <alignment horizontal="center" vertical="center"/>
    </xf>
    <xf numFmtId="0" fontId="50" fillId="2" borderId="1" xfId="0" applyFont="1" applyFill="1" applyBorder="1" applyAlignment="1">
      <alignment horizontal="left" vertical="center" wrapText="1"/>
    </xf>
    <xf numFmtId="20" fontId="47" fillId="0" borderId="13" xfId="0" applyNumberFormat="1" applyFont="1" applyBorder="1" applyAlignment="1">
      <alignment horizontal="left" vertical="center" wrapText="1"/>
    </xf>
    <xf numFmtId="0" fontId="55" fillId="23" borderId="1" xfId="0" applyFont="1" applyFill="1" applyBorder="1" applyAlignment="1">
      <alignment horizontal="center" vertical="center"/>
    </xf>
    <xf numFmtId="170" fontId="43" fillId="0" borderId="13" xfId="73" applyNumberFormat="1" applyFont="1" applyBorder="1" applyAlignment="1">
      <alignment horizontal="center" vertical="center" wrapText="1"/>
    </xf>
    <xf numFmtId="0" fontId="90" fillId="0" borderId="0" xfId="0" applyFont="1" applyAlignment="1">
      <alignment horizontal="center" vertical="center"/>
    </xf>
    <xf numFmtId="0" fontId="91" fillId="0" borderId="0" xfId="0" applyFont="1" applyAlignment="1">
      <alignment horizontal="center" wrapText="1"/>
    </xf>
    <xf numFmtId="0" fontId="91" fillId="0" borderId="0" xfId="0" applyFont="1" applyAlignment="1">
      <alignment horizontal="center"/>
    </xf>
    <xf numFmtId="0" fontId="91" fillId="0" borderId="0" xfId="0" applyFont="1" applyAlignment="1">
      <alignment horizontal="center" vertical="center"/>
    </xf>
    <xf numFmtId="168" fontId="91" fillId="0" borderId="0" xfId="0" applyNumberFormat="1" applyFont="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14" fontId="91" fillId="0" borderId="13" xfId="0" applyNumberFormat="1" applyFont="1" applyBorder="1" applyAlignment="1">
      <alignment horizontal="center" vertical="center" wrapText="1"/>
    </xf>
    <xf numFmtId="168" fontId="91" fillId="0" borderId="13" xfId="0" applyNumberFormat="1" applyFont="1" applyBorder="1" applyAlignment="1" applyProtection="1">
      <alignment horizontal="center" vertical="center" wrapText="1"/>
      <protection locked="0"/>
    </xf>
    <xf numFmtId="1" fontId="91" fillId="0" borderId="13" xfId="0" applyNumberFormat="1" applyFont="1" applyBorder="1" applyAlignment="1" applyProtection="1">
      <alignment horizontal="center" vertical="center" wrapText="1"/>
      <protection locked="0"/>
    </xf>
    <xf numFmtId="17" fontId="91" fillId="0" borderId="13" xfId="0" applyNumberFormat="1" applyFont="1" applyBorder="1" applyAlignment="1" applyProtection="1">
      <alignment horizontal="center" vertical="center" wrapText="1"/>
      <protection locked="0"/>
    </xf>
    <xf numFmtId="171" fontId="91" fillId="0" borderId="13" xfId="0" applyNumberFormat="1" applyFont="1" applyBorder="1" applyAlignment="1" applyProtection="1">
      <alignment horizontal="center" vertical="center" wrapText="1"/>
      <protection locked="0"/>
    </xf>
    <xf numFmtId="0" fontId="91" fillId="0" borderId="13" xfId="0" applyFont="1" applyBorder="1" applyAlignment="1" applyProtection="1">
      <alignment horizontal="left" vertical="center"/>
      <protection locked="0"/>
    </xf>
    <xf numFmtId="167" fontId="90" fillId="0" borderId="0" xfId="0" applyNumberFormat="1" applyFont="1" applyAlignment="1" applyProtection="1">
      <alignment vertical="center" wrapText="1"/>
      <protection locked="0"/>
    </xf>
    <xf numFmtId="167" fontId="90" fillId="0" borderId="13" xfId="0" applyNumberFormat="1" applyFont="1" applyBorder="1" applyAlignment="1">
      <alignment horizontal="center" vertical="center"/>
    </xf>
    <xf numFmtId="0" fontId="90" fillId="0" borderId="13" xfId="0" applyFont="1" applyBorder="1" applyAlignment="1" applyProtection="1">
      <alignment horizontal="left" vertical="center"/>
      <protection locked="0"/>
    </xf>
    <xf numFmtId="165" fontId="90" fillId="0" borderId="13" xfId="0" applyNumberFormat="1" applyFont="1" applyBorder="1" applyAlignment="1" applyProtection="1">
      <alignment vertical="center" wrapText="1"/>
      <protection locked="0"/>
    </xf>
    <xf numFmtId="165" fontId="90" fillId="0" borderId="0" xfId="0" applyNumberFormat="1" applyFont="1" applyAlignment="1" applyProtection="1">
      <alignment vertical="center" wrapText="1"/>
      <protection locked="0"/>
    </xf>
    <xf numFmtId="17" fontId="90" fillId="0" borderId="13" xfId="0" applyNumberFormat="1" applyFont="1" applyBorder="1" applyAlignment="1">
      <alignment horizontal="center" vertical="center"/>
    </xf>
    <xf numFmtId="49" fontId="90" fillId="0" borderId="13" xfId="0" quotePrefix="1" applyNumberFormat="1" applyFont="1" applyBorder="1" applyAlignment="1">
      <alignment horizontal="center" vertical="center"/>
    </xf>
    <xf numFmtId="167" fontId="93" fillId="0" borderId="0" xfId="0" applyNumberFormat="1" applyFont="1" applyAlignment="1" applyProtection="1">
      <alignment vertical="center" wrapText="1"/>
      <protection locked="0"/>
    </xf>
    <xf numFmtId="0" fontId="93" fillId="0" borderId="0" xfId="0" applyFont="1" applyAlignment="1"/>
    <xf numFmtId="0" fontId="90" fillId="0" borderId="0" xfId="0" applyFont="1" applyAlignment="1">
      <alignment horizontal="left"/>
    </xf>
    <xf numFmtId="0" fontId="90" fillId="0" borderId="13" xfId="0" applyFont="1" applyBorder="1" applyAlignment="1">
      <alignment horizontal="left" vertical="center"/>
    </xf>
    <xf numFmtId="17" fontId="90" fillId="0" borderId="13" xfId="0" quotePrefix="1" applyNumberFormat="1" applyFont="1" applyBorder="1" applyAlignment="1">
      <alignment horizontal="center" vertical="center"/>
    </xf>
    <xf numFmtId="0" fontId="90" fillId="0" borderId="13" xfId="0" applyFont="1" applyBorder="1" applyAlignment="1">
      <alignment horizontal="center"/>
    </xf>
    <xf numFmtId="17" fontId="90" fillId="0" borderId="13" xfId="0" applyNumberFormat="1" applyFont="1" applyBorder="1" applyAlignment="1">
      <alignment horizontal="center"/>
    </xf>
    <xf numFmtId="17" fontId="90" fillId="0" borderId="13" xfId="0" quotePrefix="1" applyNumberFormat="1" applyFont="1" applyBorder="1" applyAlignment="1">
      <alignment horizontal="center"/>
    </xf>
    <xf numFmtId="165" fontId="90" fillId="0" borderId="13" xfId="0" applyNumberFormat="1" applyFont="1" applyBorder="1" applyAlignment="1" applyProtection="1">
      <alignment horizontal="left" vertical="center" wrapText="1"/>
      <protection locked="0"/>
    </xf>
    <xf numFmtId="20" fontId="47" fillId="0" borderId="13" xfId="0" quotePrefix="1" applyNumberFormat="1" applyFont="1" applyBorder="1" applyAlignment="1">
      <alignment horizontal="left" vertical="center" wrapText="1"/>
    </xf>
    <xf numFmtId="0" fontId="107" fillId="2" borderId="0" xfId="112" quotePrefix="1" applyFont="1" applyFill="1">
      <alignment vertical="center"/>
    </xf>
    <xf numFmtId="49" fontId="27" fillId="0" borderId="0" xfId="107" applyNumberFormat="1" applyFont="1" applyAlignment="1">
      <alignment horizontal="center" vertical="center"/>
    </xf>
    <xf numFmtId="1" fontId="27" fillId="0" borderId="0" xfId="107" applyNumberFormat="1" applyFont="1" applyAlignment="1">
      <alignment horizontal="center" vertical="center"/>
    </xf>
    <xf numFmtId="0" fontId="27" fillId="0" borderId="0" xfId="107" applyFont="1" applyAlignment="1">
      <alignment horizontal="center"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wrapText="1"/>
    </xf>
    <xf numFmtId="49" fontId="108" fillId="0" borderId="1" xfId="107" applyNumberFormat="1" applyFont="1" applyBorder="1" applyAlignment="1">
      <alignment horizontal="center" vertical="center" wrapText="1"/>
    </xf>
    <xf numFmtId="2" fontId="108" fillId="0" borderId="1" xfId="107" applyNumberFormat="1" applyFont="1" applyBorder="1" applyAlignment="1">
      <alignment horizontal="center" vertical="center" wrapText="1"/>
    </xf>
    <xf numFmtId="1" fontId="27" fillId="0" borderId="1" xfId="107" applyNumberFormat="1" applyFont="1" applyBorder="1" applyAlignment="1">
      <alignment horizontal="center" vertical="center" wrapText="1"/>
    </xf>
    <xf numFmtId="2" fontId="27" fillId="0" borderId="1" xfId="107" applyNumberFormat="1" applyFont="1" applyBorder="1" applyAlignment="1">
      <alignment horizontal="center" vertical="center"/>
    </xf>
    <xf numFmtId="2" fontId="27" fillId="0" borderId="1" xfId="107" applyNumberFormat="1" applyFont="1" applyBorder="1" applyAlignment="1">
      <alignment horizontal="center" vertical="center" wrapText="1"/>
    </xf>
    <xf numFmtId="1" fontId="27" fillId="0" borderId="1" xfId="108" applyNumberFormat="1" applyFont="1" applyFill="1" applyBorder="1" applyAlignment="1">
      <alignment horizontal="center" vertical="center" wrapText="1"/>
    </xf>
    <xf numFmtId="1" fontId="27" fillId="0" borderId="1" xfId="107" applyNumberFormat="1" applyFont="1" applyBorder="1" applyAlignment="1">
      <alignment horizontal="center" vertical="center"/>
    </xf>
    <xf numFmtId="0" fontId="27" fillId="0" borderId="1" xfId="107" applyFont="1" applyBorder="1" applyAlignment="1">
      <alignment vertical="center" wrapText="1"/>
    </xf>
    <xf numFmtId="0" fontId="27" fillId="0" borderId="1" xfId="107" applyFont="1" applyBorder="1" applyAlignment="1">
      <alignment horizontal="center" vertical="center"/>
    </xf>
    <xf numFmtId="0" fontId="27" fillId="0" borderId="0" xfId="107" applyFont="1"/>
    <xf numFmtId="0" fontId="27" fillId="0" borderId="1" xfId="107" applyFont="1" applyBorder="1" applyAlignment="1">
      <alignment horizontal="left" vertical="center"/>
    </xf>
    <xf numFmtId="1" fontId="27" fillId="0" borderId="1" xfId="109" applyNumberFormat="1" applyFont="1" applyBorder="1" applyAlignment="1">
      <alignment horizontal="center" vertical="center" wrapText="1"/>
    </xf>
    <xf numFmtId="1" fontId="108" fillId="0" borderId="1" xfId="109" applyNumberFormat="1" applyFont="1" applyBorder="1" applyAlignment="1">
      <alignment horizontal="center" vertical="center" wrapText="1"/>
    </xf>
    <xf numFmtId="2" fontId="109" fillId="0" borderId="1" xfId="107" applyNumberFormat="1" applyFont="1" applyBorder="1" applyAlignment="1">
      <alignment horizontal="center" vertical="center"/>
    </xf>
    <xf numFmtId="49" fontId="27" fillId="0" borderId="1" xfId="107" applyNumberFormat="1" applyFont="1" applyBorder="1" applyAlignment="1">
      <alignment horizontal="center" vertical="center"/>
    </xf>
    <xf numFmtId="0" fontId="110" fillId="0" borderId="1" xfId="0" applyFont="1" applyBorder="1" applyAlignment="1">
      <alignment horizontal="center" vertical="center"/>
    </xf>
    <xf numFmtId="165" fontId="110" fillId="0" borderId="1" xfId="0" applyNumberFormat="1" applyFont="1" applyBorder="1" applyAlignment="1">
      <alignment horizontal="center" vertical="center"/>
    </xf>
    <xf numFmtId="0" fontId="0" fillId="0" borderId="0" xfId="0" applyAlignment="1">
      <alignment horizontal="center" vertical="center"/>
    </xf>
    <xf numFmtId="170" fontId="0" fillId="0" borderId="1" xfId="0" applyNumberFormat="1" applyBorder="1" applyAlignment="1">
      <alignment horizontal="center" vertical="center"/>
    </xf>
    <xf numFmtId="169" fontId="90" fillId="0" borderId="13" xfId="0" applyNumberFormat="1" applyFont="1" applyBorder="1" applyAlignment="1">
      <alignment horizontal="center" vertical="center"/>
    </xf>
    <xf numFmtId="166" fontId="90" fillId="0" borderId="13" xfId="0" applyNumberFormat="1" applyFont="1" applyBorder="1" applyAlignment="1">
      <alignment horizontal="center" vertical="center"/>
    </xf>
    <xf numFmtId="20" fontId="111" fillId="2" borderId="18" xfId="0" applyNumberFormat="1" applyFont="1" applyFill="1" applyBorder="1" applyAlignment="1">
      <alignment horizontal="left" vertical="center" wrapText="1"/>
    </xf>
    <xf numFmtId="1" fontId="40" fillId="2" borderId="0" xfId="0" applyNumberFormat="1" applyFont="1" applyFill="1" applyAlignment="1"/>
    <xf numFmtId="165" fontId="43" fillId="2" borderId="0" xfId="0" applyNumberFormat="1" applyFont="1" applyFill="1">
      <alignment vertical="center"/>
    </xf>
    <xf numFmtId="2" fontId="50" fillId="0" borderId="1" xfId="0" applyNumberFormat="1" applyFont="1" applyBorder="1" applyAlignment="1">
      <alignment horizontal="center" vertical="center"/>
    </xf>
    <xf numFmtId="0" fontId="0" fillId="0" borderId="0" xfId="0" applyAlignment="1"/>
    <xf numFmtId="169" fontId="70" fillId="16" borderId="52" xfId="0" applyNumberFormat="1" applyFont="1" applyFill="1" applyBorder="1" applyAlignment="1">
      <alignment horizontal="center" vertical="center" wrapText="1" readingOrder="1"/>
    </xf>
    <xf numFmtId="2" fontId="51" fillId="0" borderId="2" xfId="0" applyNumberFormat="1" applyFont="1" applyBorder="1" applyAlignment="1">
      <alignment horizontal="center" vertical="center" wrapText="1"/>
    </xf>
    <xf numFmtId="20" fontId="43" fillId="5" borderId="18" xfId="73" applyNumberFormat="1" applyFont="1" applyFill="1" applyBorder="1" applyAlignment="1">
      <alignment horizontal="left" vertical="center" wrapText="1"/>
    </xf>
    <xf numFmtId="20" fontId="43" fillId="0" borderId="19" xfId="73" applyNumberFormat="1" applyFont="1" applyBorder="1" applyAlignment="1">
      <alignment horizontal="left" vertical="center" wrapText="1"/>
    </xf>
    <xf numFmtId="170" fontId="32" fillId="0" borderId="19" xfId="0" applyNumberFormat="1" applyFont="1" applyBorder="1" applyAlignment="1">
      <alignment horizontal="center" vertical="center" wrapText="1"/>
    </xf>
    <xf numFmtId="0" fontId="51" fillId="0" borderId="1" xfId="0" applyFont="1" applyBorder="1" applyAlignment="1">
      <alignment horizontal="left" vertical="center" wrapText="1"/>
    </xf>
    <xf numFmtId="0" fontId="50" fillId="0" borderId="1" xfId="92" applyFont="1" applyBorder="1" applyAlignment="1">
      <alignment horizontal="center" vertical="center"/>
    </xf>
    <xf numFmtId="1" fontId="51" fillId="0" borderId="1" xfId="0" applyNumberFormat="1" applyFont="1" applyBorder="1" applyAlignment="1">
      <alignment horizontal="center" vertical="center" wrapText="1"/>
    </xf>
    <xf numFmtId="2" fontId="51" fillId="0" borderId="1" xfId="0" applyNumberFormat="1" applyFont="1" applyBorder="1" applyAlignment="1">
      <alignment horizontal="center" vertical="center" wrapText="1"/>
    </xf>
    <xf numFmtId="0" fontId="51" fillId="0" borderId="1" xfId="8" applyFont="1" applyBorder="1" applyAlignment="1">
      <alignment vertical="center" wrapText="1"/>
    </xf>
    <xf numFmtId="14" fontId="51" fillId="0" borderId="1" xfId="8" applyNumberFormat="1" applyFont="1" applyBorder="1" applyAlignment="1">
      <alignment horizontal="center" vertical="center"/>
    </xf>
    <xf numFmtId="0" fontId="51" fillId="0" borderId="1" xfId="8" quotePrefix="1" applyFont="1" applyBorder="1" applyAlignment="1">
      <alignment horizontal="center" vertical="center"/>
    </xf>
    <xf numFmtId="165" fontId="51" fillId="0" borderId="1" xfId="0" applyNumberFormat="1" applyFont="1" applyBorder="1" applyAlignment="1">
      <alignment horizontal="center" vertical="center"/>
    </xf>
    <xf numFmtId="0" fontId="51" fillId="0" borderId="1" xfId="8" applyFont="1" applyBorder="1" applyAlignment="1">
      <alignment horizontal="center" vertical="center"/>
    </xf>
    <xf numFmtId="165" fontId="55" fillId="21" borderId="1" xfId="0" applyNumberFormat="1" applyFont="1" applyFill="1" applyBorder="1" applyAlignment="1">
      <alignment horizontal="center" vertical="center" wrapText="1"/>
    </xf>
    <xf numFmtId="0" fontId="55" fillId="24" borderId="47" xfId="104" applyFont="1" applyFill="1" applyBorder="1" applyAlignment="1">
      <alignment horizontal="center" vertical="center"/>
    </xf>
    <xf numFmtId="0" fontId="55" fillId="24" borderId="47" xfId="104" applyFont="1" applyFill="1" applyBorder="1" applyAlignment="1">
      <alignment horizontal="center"/>
    </xf>
    <xf numFmtId="0" fontId="53" fillId="24" borderId="47" xfId="104" applyFont="1" applyFill="1" applyBorder="1" applyAlignment="1">
      <alignment horizontal="center"/>
    </xf>
    <xf numFmtId="0" fontId="56" fillId="2" borderId="5" xfId="104" applyFont="1" applyFill="1" applyBorder="1" applyAlignment="1">
      <alignment horizontal="center" vertical="center"/>
    </xf>
    <xf numFmtId="0" fontId="56" fillId="4" borderId="5" xfId="104" applyFont="1" applyFill="1" applyBorder="1" applyAlignment="1">
      <alignment horizontal="center" vertical="center"/>
    </xf>
    <xf numFmtId="166" fontId="90" fillId="0" borderId="13" xfId="0" applyNumberFormat="1" applyFont="1" applyBorder="1" applyAlignment="1">
      <alignment horizontal="left" vertical="center"/>
    </xf>
    <xf numFmtId="0" fontId="68" fillId="0" borderId="1" xfId="0" quotePrefix="1" applyFont="1" applyBorder="1" applyAlignment="1">
      <alignment horizontal="center" vertical="center"/>
    </xf>
    <xf numFmtId="14" fontId="55" fillId="0" borderId="1" xfId="0" applyNumberFormat="1" applyFont="1" applyBorder="1" applyAlignment="1">
      <alignment horizontal="center" vertical="center" textRotation="90" wrapText="1"/>
    </xf>
    <xf numFmtId="0" fontId="51" fillId="0" borderId="1" xfId="0" applyFont="1" applyBorder="1" applyAlignment="1">
      <alignment horizontal="left" vertical="center"/>
    </xf>
    <xf numFmtId="0" fontId="0" fillId="0" borderId="0" xfId="0" applyAlignment="1">
      <alignment vertical="center" wrapText="1"/>
    </xf>
    <xf numFmtId="170" fontId="51" fillId="0" borderId="1" xfId="0" applyNumberFormat="1" applyFont="1" applyBorder="1" applyAlignment="1">
      <alignment horizontal="center" vertical="center" wrapText="1"/>
    </xf>
    <xf numFmtId="20" fontId="43" fillId="0" borderId="13" xfId="58" applyNumberFormat="1" applyFont="1" applyBorder="1" applyAlignment="1">
      <alignment horizontal="left" vertical="center" wrapText="1"/>
    </xf>
    <xf numFmtId="170" fontId="55" fillId="21" borderId="1" xfId="0" applyNumberFormat="1" applyFont="1" applyFill="1" applyBorder="1" applyAlignment="1">
      <alignment horizontal="center" vertical="center" wrapText="1"/>
    </xf>
    <xf numFmtId="2" fontId="51" fillId="0" borderId="1" xfId="0" applyNumberFormat="1" applyFont="1" applyBorder="1" applyAlignment="1">
      <alignment horizontal="center" vertical="center"/>
    </xf>
    <xf numFmtId="0" fontId="95" fillId="13" borderId="0" xfId="0" applyFont="1" applyFill="1" applyAlignment="1"/>
    <xf numFmtId="1" fontId="51" fillId="0" borderId="0" xfId="0" applyNumberFormat="1" applyFont="1">
      <alignment vertical="center"/>
    </xf>
    <xf numFmtId="0" fontId="92" fillId="0" borderId="0" xfId="0" applyFont="1" applyAlignment="1">
      <alignment horizontal="center"/>
    </xf>
    <xf numFmtId="0" fontId="112" fillId="2" borderId="0" xfId="0" applyFont="1" applyFill="1">
      <alignment vertical="center"/>
    </xf>
    <xf numFmtId="1" fontId="112" fillId="2" borderId="0" xfId="0" applyNumberFormat="1" applyFont="1" applyFill="1" applyAlignment="1">
      <alignment horizontal="center" vertical="center"/>
    </xf>
    <xf numFmtId="0" fontId="112" fillId="2" borderId="0" xfId="0" applyFont="1" applyFill="1" applyAlignment="1">
      <alignment horizontal="center" vertical="center" wrapText="1"/>
    </xf>
    <xf numFmtId="0" fontId="74" fillId="0" borderId="1" xfId="112" applyBorder="1">
      <alignment vertical="center"/>
    </xf>
    <xf numFmtId="0" fontId="95" fillId="13" borderId="12" xfId="0" applyFont="1" applyFill="1" applyBorder="1" applyAlignment="1">
      <alignment horizontal="center" vertical="center"/>
    </xf>
    <xf numFmtId="0" fontId="95" fillId="13" borderId="13" xfId="0" applyFont="1" applyFill="1" applyBorder="1" applyAlignment="1">
      <alignment horizontal="center" vertical="center"/>
    </xf>
    <xf numFmtId="16" fontId="95" fillId="13" borderId="13" xfId="0" quotePrefix="1" applyNumberFormat="1" applyFont="1" applyFill="1" applyBorder="1" applyAlignment="1">
      <alignment horizontal="center" vertical="center"/>
    </xf>
    <xf numFmtId="0" fontId="95" fillId="13" borderId="13" xfId="0" quotePrefix="1" applyFont="1" applyFill="1" applyBorder="1" applyAlignment="1">
      <alignment horizontal="center" vertical="center"/>
    </xf>
    <xf numFmtId="169" fontId="95" fillId="13" borderId="13" xfId="0" applyNumberFormat="1" applyFont="1" applyFill="1" applyBorder="1" applyAlignment="1">
      <alignment horizontal="center" vertical="center"/>
    </xf>
    <xf numFmtId="166" fontId="95" fillId="13" borderId="13" xfId="0" applyNumberFormat="1" applyFont="1" applyFill="1" applyBorder="1" applyAlignment="1">
      <alignment horizontal="center" vertical="center"/>
    </xf>
    <xf numFmtId="3" fontId="95" fillId="13" borderId="13" xfId="0" applyNumberFormat="1" applyFont="1" applyFill="1" applyBorder="1" applyAlignment="1">
      <alignment horizontal="center" vertical="center"/>
    </xf>
    <xf numFmtId="170" fontId="51" fillId="0" borderId="0" xfId="0" applyNumberFormat="1" applyFont="1">
      <alignment vertical="center"/>
    </xf>
    <xf numFmtId="170" fontId="51" fillId="0" borderId="1" xfId="0" applyNumberFormat="1" applyFont="1" applyBorder="1" applyAlignment="1">
      <alignment horizontal="center" vertical="center"/>
    </xf>
    <xf numFmtId="0" fontId="76" fillId="2" borderId="0" xfId="112" quotePrefix="1" applyFont="1" applyFill="1" applyAlignment="1">
      <alignment horizontal="center" vertical="center"/>
    </xf>
    <xf numFmtId="0" fontId="86" fillId="2" borderId="0" xfId="112" quotePrefix="1" applyFont="1" applyFill="1" applyAlignment="1">
      <alignment horizontal="center" vertical="center"/>
    </xf>
    <xf numFmtId="2" fontId="43" fillId="2" borderId="0" xfId="0" applyNumberFormat="1" applyFont="1" applyFill="1">
      <alignment vertical="center"/>
    </xf>
    <xf numFmtId="0" fontId="78" fillId="0" borderId="0" xfId="0" applyFont="1" applyAlignment="1">
      <alignment horizontal="left" vertical="center"/>
    </xf>
    <xf numFmtId="0" fontId="51" fillId="4" borderId="1" xfId="0" applyFont="1" applyFill="1" applyBorder="1" applyAlignment="1">
      <alignment horizontal="center" vertical="center" wrapText="1"/>
    </xf>
    <xf numFmtId="49" fontId="68" fillId="0" borderId="54" xfId="0" quotePrefix="1" applyNumberFormat="1" applyFont="1" applyBorder="1" applyAlignment="1">
      <alignment horizontal="center" vertical="center" wrapText="1"/>
    </xf>
    <xf numFmtId="0" fontId="50" fillId="0" borderId="1" xfId="0" applyFont="1" applyBorder="1" applyAlignment="1">
      <alignment vertical="center" wrapText="1"/>
    </xf>
    <xf numFmtId="0" fontId="51" fillId="21" borderId="1" xfId="0" applyFont="1" applyFill="1" applyBorder="1" applyAlignment="1">
      <alignment horizontal="center" vertical="center" wrapText="1"/>
    </xf>
    <xf numFmtId="0" fontId="51" fillId="21" borderId="1" xfId="0" applyFont="1" applyFill="1" applyBorder="1" applyAlignment="1">
      <alignment horizontal="left" vertical="center" wrapText="1"/>
    </xf>
    <xf numFmtId="0" fontId="51" fillId="21" borderId="1" xfId="8" quotePrefix="1" applyFont="1" applyFill="1" applyBorder="1" applyAlignment="1">
      <alignment horizontal="center" vertical="center"/>
    </xf>
    <xf numFmtId="0" fontId="50" fillId="21" borderId="1" xfId="92" applyFont="1" applyFill="1" applyBorder="1" applyAlignment="1">
      <alignment horizontal="center" vertical="center"/>
    </xf>
    <xf numFmtId="2" fontId="51" fillId="21" borderId="1" xfId="0" applyNumberFormat="1" applyFont="1" applyFill="1" applyBorder="1" applyAlignment="1">
      <alignment horizontal="center" vertical="center" wrapText="1"/>
    </xf>
    <xf numFmtId="14" fontId="51" fillId="21" borderId="1" xfId="0" applyNumberFormat="1" applyFont="1" applyFill="1" applyBorder="1" applyAlignment="1">
      <alignment horizontal="center" vertical="center" wrapText="1"/>
    </xf>
    <xf numFmtId="1" fontId="51" fillId="21" borderId="1" xfId="0" applyNumberFormat="1" applyFont="1" applyFill="1" applyBorder="1" applyAlignment="1">
      <alignment horizontal="center" vertical="center" wrapText="1"/>
    </xf>
    <xf numFmtId="0" fontId="51" fillId="21" borderId="1" xfId="8" applyFont="1" applyFill="1" applyBorder="1" applyAlignment="1">
      <alignment vertical="center" wrapText="1"/>
    </xf>
    <xf numFmtId="0" fontId="51" fillId="21" borderId="0" xfId="0" applyFont="1" applyFill="1">
      <alignment vertical="center"/>
    </xf>
    <xf numFmtId="170" fontId="51" fillId="21" borderId="0" xfId="0" applyNumberFormat="1" applyFont="1" applyFill="1">
      <alignment vertical="center"/>
    </xf>
    <xf numFmtId="0" fontId="78" fillId="14" borderId="1" xfId="0" applyFont="1" applyFill="1" applyBorder="1" applyAlignment="1">
      <alignment horizontal="center" vertical="center" wrapText="1"/>
    </xf>
    <xf numFmtId="0" fontId="86" fillId="0" borderId="0" xfId="112" quotePrefix="1" applyFont="1" applyFill="1" applyBorder="1">
      <alignment vertical="center"/>
    </xf>
    <xf numFmtId="170" fontId="68" fillId="0" borderId="54" xfId="0" applyNumberFormat="1" applyFont="1" applyBorder="1" applyAlignment="1">
      <alignment horizontal="center" vertical="center" wrapText="1"/>
    </xf>
    <xf numFmtId="0" fontId="78" fillId="0" borderId="0" xfId="0" applyFont="1" applyAlignment="1">
      <alignment horizontal="right" vertical="center"/>
    </xf>
    <xf numFmtId="170" fontId="78" fillId="0" borderId="0" xfId="0" applyNumberFormat="1" applyFont="1" applyAlignment="1">
      <alignment horizontal="center" vertical="center"/>
    </xf>
    <xf numFmtId="1" fontId="78" fillId="0" borderId="0" xfId="0" applyNumberFormat="1" applyFont="1" applyAlignment="1">
      <alignment horizontal="center" vertical="center"/>
    </xf>
    <xf numFmtId="166" fontId="91" fillId="0" borderId="1" xfId="0" applyNumberFormat="1" applyFont="1" applyBorder="1" applyAlignment="1">
      <alignment horizontal="center" vertical="center" wrapText="1"/>
    </xf>
    <xf numFmtId="0" fontId="95" fillId="0" borderId="6" xfId="0" applyFont="1" applyBorder="1" applyAlignment="1">
      <alignment horizontal="center" vertical="center" wrapText="1"/>
    </xf>
    <xf numFmtId="166" fontId="91" fillId="0" borderId="6" xfId="0" applyNumberFormat="1" applyFont="1" applyBorder="1" applyAlignment="1">
      <alignment horizontal="center" vertical="center" wrapText="1"/>
    </xf>
    <xf numFmtId="0" fontId="95" fillId="0" borderId="46" xfId="0" applyFont="1" applyBorder="1" applyAlignment="1">
      <alignment horizontal="center" vertical="center" wrapText="1"/>
    </xf>
    <xf numFmtId="49" fontId="95" fillId="0" borderId="6" xfId="0" applyNumberFormat="1" applyFont="1" applyBorder="1" applyAlignment="1">
      <alignment horizontal="center" vertical="center" wrapText="1"/>
    </xf>
    <xf numFmtId="0" fontId="95" fillId="0" borderId="6" xfId="0" applyFont="1" applyBorder="1" applyAlignment="1">
      <alignment horizontal="center" vertical="center"/>
    </xf>
    <xf numFmtId="0" fontId="79" fillId="25" borderId="13" xfId="110" applyFont="1" applyFill="1" applyBorder="1" applyAlignment="1">
      <alignment horizontal="center" vertical="center"/>
    </xf>
    <xf numFmtId="0" fontId="78" fillId="25" borderId="13" xfId="111" applyFont="1" applyFill="1" applyBorder="1" applyAlignment="1">
      <alignment horizontal="center" vertical="center" wrapText="1"/>
    </xf>
    <xf numFmtId="174" fontId="92" fillId="0" borderId="13" xfId="0" applyNumberFormat="1" applyFont="1" applyBorder="1" applyAlignment="1">
      <alignment horizontal="center" vertical="center"/>
    </xf>
    <xf numFmtId="0" fontId="108" fillId="0" borderId="1" xfId="107" applyFont="1" applyBorder="1" applyAlignment="1">
      <alignment horizontal="center" vertical="center" wrapText="1"/>
    </xf>
    <xf numFmtId="0" fontId="34" fillId="2" borderId="0" xfId="0" applyFont="1" applyFill="1" applyAlignment="1">
      <alignment horizontal="left" vertical="center"/>
    </xf>
    <xf numFmtId="15" fontId="50" fillId="4" borderId="1" xfId="0" applyNumberFormat="1" applyFont="1" applyFill="1" applyBorder="1" applyAlignment="1">
      <alignment horizontal="center" vertical="center"/>
    </xf>
    <xf numFmtId="20" fontId="33" fillId="0" borderId="17" xfId="58" applyNumberFormat="1" applyFont="1" applyBorder="1" applyAlignment="1">
      <alignment vertical="center" wrapText="1"/>
    </xf>
    <xf numFmtId="0" fontId="53" fillId="0" borderId="0" xfId="0" applyFont="1" applyAlignment="1">
      <alignment horizontal="center" vertical="center"/>
    </xf>
    <xf numFmtId="0" fontId="90" fillId="0" borderId="12" xfId="0" applyFont="1" applyBorder="1" applyAlignment="1">
      <alignment horizontal="center" vertical="center"/>
    </xf>
    <xf numFmtId="174" fontId="90" fillId="0" borderId="13" xfId="0" applyNumberFormat="1" applyFont="1" applyBorder="1" applyAlignment="1">
      <alignment horizontal="center" vertical="center"/>
    </xf>
    <xf numFmtId="170" fontId="50" fillId="0" borderId="1" xfId="0" applyNumberFormat="1" applyFont="1" applyBorder="1" applyAlignment="1">
      <alignment horizontal="center" vertical="center"/>
    </xf>
    <xf numFmtId="2" fontId="50" fillId="4" borderId="1" xfId="0" applyNumberFormat="1" applyFont="1" applyFill="1" applyBorder="1" applyAlignment="1">
      <alignment horizontal="center" vertical="center"/>
    </xf>
    <xf numFmtId="0" fontId="114" fillId="0" borderId="0" xfId="0" applyFont="1">
      <alignment vertical="center"/>
    </xf>
    <xf numFmtId="170" fontId="53" fillId="0" borderId="1" xfId="0" applyNumberFormat="1" applyFont="1" applyBorder="1" applyAlignment="1">
      <alignment horizontal="center" vertical="center"/>
    </xf>
    <xf numFmtId="0" fontId="47" fillId="0" borderId="13" xfId="99" applyNumberFormat="1" applyFont="1" applyBorder="1" applyAlignment="1">
      <alignment vertical="center" wrapText="1"/>
    </xf>
    <xf numFmtId="0" fontId="68" fillId="4" borderId="1" xfId="0" applyFont="1" applyFill="1" applyBorder="1" applyAlignment="1">
      <alignment horizontal="center" vertical="center"/>
    </xf>
    <xf numFmtId="1" fontId="68" fillId="4" borderId="1" xfId="0" applyNumberFormat="1" applyFont="1" applyFill="1" applyBorder="1" applyAlignment="1">
      <alignment horizontal="center" vertical="center"/>
    </xf>
    <xf numFmtId="0" fontId="68" fillId="4" borderId="0" xfId="0" applyFont="1" applyFill="1" applyAlignment="1">
      <alignment horizontal="left" vertical="center"/>
    </xf>
    <xf numFmtId="0" fontId="68" fillId="4" borderId="0" xfId="0" applyFont="1" applyFill="1" applyAlignment="1">
      <alignment horizontal="center" vertical="center"/>
    </xf>
    <xf numFmtId="0" fontId="68" fillId="4" borderId="0" xfId="0" applyFont="1" applyFill="1">
      <alignment vertical="center"/>
    </xf>
    <xf numFmtId="0" fontId="34" fillId="2" borderId="0" xfId="0" applyFont="1" applyFill="1">
      <alignment vertical="center"/>
    </xf>
    <xf numFmtId="0" fontId="75" fillId="2" borderId="0" xfId="112" quotePrefix="1" applyFont="1" applyFill="1" applyAlignment="1">
      <alignment horizontal="center" vertical="center"/>
    </xf>
    <xf numFmtId="0" fontId="34" fillId="0" borderId="0" xfId="0" applyFont="1" applyAlignment="1">
      <alignment horizontal="center" vertical="center"/>
    </xf>
    <xf numFmtId="170" fontId="70" fillId="10" borderId="52" xfId="0" applyNumberFormat="1" applyFont="1" applyFill="1" applyBorder="1" applyAlignment="1">
      <alignment horizontal="center" vertical="center" wrapText="1" readingOrder="1"/>
    </xf>
    <xf numFmtId="170" fontId="70" fillId="16" borderId="52" xfId="0" applyNumberFormat="1" applyFont="1" applyFill="1" applyBorder="1" applyAlignment="1">
      <alignment horizontal="left" vertical="center" wrapText="1" readingOrder="1"/>
    </xf>
    <xf numFmtId="170" fontId="70" fillId="10" borderId="52" xfId="0" applyNumberFormat="1" applyFont="1" applyFill="1" applyBorder="1" applyAlignment="1">
      <alignment horizontal="left" vertical="center" wrapText="1" readingOrder="1"/>
    </xf>
    <xf numFmtId="174" fontId="93" fillId="26" borderId="0" xfId="0" applyNumberFormat="1" applyFont="1" applyFill="1" applyAlignment="1">
      <alignment horizontal="center" vertical="center" wrapText="1"/>
    </xf>
    <xf numFmtId="174" fontId="90" fillId="0" borderId="0" xfId="0" applyNumberFormat="1" applyFont="1" applyAlignment="1">
      <alignment horizontal="center" vertical="center" wrapText="1"/>
    </xf>
    <xf numFmtId="174" fontId="92" fillId="0" borderId="0" xfId="0" applyNumberFormat="1" applyFont="1" applyAlignment="1">
      <alignment horizontal="center" vertical="center"/>
    </xf>
    <xf numFmtId="166" fontId="95" fillId="0" borderId="0" xfId="0" applyNumberFormat="1" applyFont="1" applyAlignment="1">
      <alignment horizontal="right"/>
    </xf>
    <xf numFmtId="2" fontId="91" fillId="0" borderId="0" xfId="0" applyNumberFormat="1" applyFont="1" applyAlignment="1">
      <alignment horizontal="center" vertical="center" wrapText="1"/>
    </xf>
    <xf numFmtId="1" fontId="68" fillId="0" borderId="0" xfId="0" applyNumberFormat="1" applyFont="1" applyAlignment="1"/>
    <xf numFmtId="0" fontId="92" fillId="4" borderId="16" xfId="0" applyFont="1" applyFill="1" applyBorder="1" applyAlignment="1">
      <alignment horizontal="center" vertical="center"/>
    </xf>
    <xf numFmtId="0" fontId="92" fillId="4" borderId="17" xfId="0" applyFont="1" applyFill="1" applyBorder="1" applyAlignment="1">
      <alignment horizontal="center" vertical="center"/>
    </xf>
    <xf numFmtId="16" fontId="92" fillId="4" borderId="17" xfId="0" quotePrefix="1" applyNumberFormat="1" applyFont="1" applyFill="1" applyBorder="1" applyAlignment="1">
      <alignment horizontal="center" vertical="center"/>
    </xf>
    <xf numFmtId="169" fontId="90" fillId="4" borderId="13" xfId="0" applyNumberFormat="1" applyFont="1" applyFill="1" applyBorder="1" applyAlignment="1">
      <alignment horizontal="center" vertical="center"/>
    </xf>
    <xf numFmtId="166" fontId="92" fillId="4" borderId="17" xfId="0" applyNumberFormat="1" applyFont="1" applyFill="1" applyBorder="1" applyAlignment="1">
      <alignment horizontal="left" vertical="center"/>
    </xf>
    <xf numFmtId="166" fontId="92" fillId="4" borderId="17" xfId="0" applyNumberFormat="1" applyFont="1" applyFill="1" applyBorder="1" applyAlignment="1">
      <alignment horizontal="center" vertical="center"/>
    </xf>
    <xf numFmtId="0" fontId="92" fillId="4" borderId="0" xfId="0" applyFont="1" applyFill="1" applyAlignment="1">
      <alignment horizontal="center"/>
    </xf>
    <xf numFmtId="0" fontId="92" fillId="4" borderId="0" xfId="0" applyFont="1" applyFill="1" applyAlignment="1"/>
    <xf numFmtId="0" fontId="92" fillId="4" borderId="17" xfId="0" quotePrefix="1" applyFont="1" applyFill="1" applyBorder="1" applyAlignment="1">
      <alignment horizontal="center" vertical="center"/>
    </xf>
    <xf numFmtId="0" fontId="68" fillId="10" borderId="1" xfId="0" applyFont="1" applyFill="1" applyBorder="1" applyAlignment="1">
      <alignment horizontal="center" vertical="center"/>
    </xf>
    <xf numFmtId="1" fontId="51" fillId="2" borderId="0" xfId="104" applyNumberFormat="1" applyFont="1" applyFill="1" applyAlignment="1">
      <alignment horizontal="center" vertical="center"/>
    </xf>
    <xf numFmtId="0" fontId="68" fillId="4" borderId="54" xfId="0" quotePrefix="1" applyFont="1" applyFill="1" applyBorder="1" applyAlignment="1">
      <alignment horizontal="center" vertical="center" wrapText="1"/>
    </xf>
    <xf numFmtId="0" fontId="78" fillId="2" borderId="0" xfId="0" applyFont="1" applyFill="1" applyAlignment="1">
      <alignment horizontal="left" vertical="center"/>
    </xf>
    <xf numFmtId="1" fontId="43" fillId="0" borderId="13" xfId="99" applyNumberFormat="1" applyFont="1" applyFill="1" applyBorder="1" applyAlignment="1">
      <alignment horizontal="center" vertical="center" wrapText="1"/>
    </xf>
    <xf numFmtId="2" fontId="53" fillId="0" borderId="1" xfId="0" applyNumberFormat="1" applyFont="1" applyBorder="1" applyAlignment="1">
      <alignment horizontal="center" vertical="center"/>
    </xf>
    <xf numFmtId="170" fontId="50" fillId="0" borderId="5" xfId="0" applyNumberFormat="1" applyFont="1" applyBorder="1" applyAlignment="1">
      <alignment horizontal="center" vertical="center"/>
    </xf>
    <xf numFmtId="170" fontId="68" fillId="0" borderId="1" xfId="0" applyNumberFormat="1" applyFont="1" applyBorder="1" applyAlignment="1">
      <alignment horizontal="center" vertical="center"/>
    </xf>
    <xf numFmtId="0" fontId="78" fillId="19" borderId="1" xfId="0" applyFont="1" applyFill="1" applyBorder="1" applyAlignment="1">
      <alignment horizontal="center" vertical="center" wrapText="1"/>
    </xf>
    <xf numFmtId="0" fontId="68" fillId="0" borderId="0" xfId="9" applyFont="1" applyAlignment="1">
      <alignment vertical="center" wrapText="1"/>
    </xf>
    <xf numFmtId="17" fontId="68" fillId="0" borderId="1" xfId="0" applyNumberFormat="1" applyFont="1" applyBorder="1" applyAlignment="1">
      <alignment horizontal="center" vertical="center" wrapText="1"/>
    </xf>
    <xf numFmtId="0" fontId="68" fillId="0" borderId="0" xfId="0" applyFont="1" applyAlignment="1">
      <alignment wrapText="1"/>
    </xf>
    <xf numFmtId="0" fontId="90" fillId="0" borderId="0" xfId="0" applyFont="1" applyAlignment="1">
      <alignment vertical="center" wrapText="1"/>
    </xf>
    <xf numFmtId="0" fontId="92" fillId="0" borderId="0" xfId="0" applyFont="1" applyAlignment="1">
      <alignment wrapText="1"/>
    </xf>
    <xf numFmtId="0" fontId="68" fillId="0" borderId="0" xfId="0" applyFont="1" applyAlignment="1">
      <alignment horizontal="center" vertical="center" wrapText="1"/>
    </xf>
    <xf numFmtId="0" fontId="80" fillId="0" borderId="13" xfId="110" applyFont="1" applyBorder="1" applyAlignment="1">
      <alignment horizontal="center" vertical="center" wrapText="1"/>
    </xf>
    <xf numFmtId="0" fontId="84" fillId="0" borderId="0" xfId="103" applyFont="1" applyAlignment="1">
      <alignment vertical="center" wrapText="1"/>
    </xf>
    <xf numFmtId="0" fontId="0" fillId="0" borderId="0" xfId="0" applyAlignment="1">
      <alignment horizontal="center" vertical="center" wrapText="1"/>
    </xf>
    <xf numFmtId="2" fontId="68" fillId="4" borderId="54" xfId="99" applyNumberFormat="1" applyFont="1" applyFill="1" applyBorder="1" applyAlignment="1">
      <alignment horizontal="center" vertical="center" wrapText="1"/>
    </xf>
    <xf numFmtId="2" fontId="68" fillId="0" borderId="1" xfId="0" applyNumberFormat="1" applyFont="1" applyBorder="1" applyAlignment="1">
      <alignment horizontal="center" vertical="center"/>
    </xf>
    <xf numFmtId="14" fontId="50" fillId="0" borderId="1" xfId="0" applyNumberFormat="1" applyFont="1" applyBorder="1">
      <alignment vertical="center"/>
    </xf>
    <xf numFmtId="0" fontId="50" fillId="4" borderId="1" xfId="0" applyFont="1" applyFill="1" applyBorder="1" applyAlignment="1">
      <alignment horizontal="center" vertical="center"/>
    </xf>
    <xf numFmtId="0" fontId="50" fillId="4" borderId="1" xfId="0" quotePrefix="1" applyFont="1" applyFill="1" applyBorder="1" applyAlignment="1">
      <alignment horizontal="center" vertical="center"/>
    </xf>
    <xf numFmtId="0" fontId="50" fillId="4" borderId="1" xfId="0" applyFont="1" applyFill="1" applyBorder="1" applyAlignment="1">
      <alignment vertical="center" wrapText="1"/>
    </xf>
    <xf numFmtId="170" fontId="50" fillId="4" borderId="1" xfId="0" applyNumberFormat="1" applyFont="1" applyFill="1" applyBorder="1" applyAlignment="1">
      <alignment horizontal="center" vertical="center"/>
    </xf>
    <xf numFmtId="17" fontId="50" fillId="4" borderId="1" xfId="0" applyNumberFormat="1" applyFont="1" applyFill="1" applyBorder="1" applyAlignment="1">
      <alignment horizontal="center" vertical="center"/>
    </xf>
    <xf numFmtId="0" fontId="50" fillId="4" borderId="0" xfId="0" applyFont="1" applyFill="1" applyAlignment="1">
      <alignment horizontal="center" vertical="center"/>
    </xf>
    <xf numFmtId="0" fontId="50" fillId="4" borderId="0" xfId="0" applyFont="1" applyFill="1">
      <alignment vertical="center"/>
    </xf>
    <xf numFmtId="165" fontId="50" fillId="0" borderId="1" xfId="0" applyNumberFormat="1" applyFont="1" applyBorder="1" applyAlignment="1">
      <alignment horizontal="center" vertical="center"/>
    </xf>
    <xf numFmtId="0" fontId="0" fillId="28" borderId="1" xfId="0" applyFill="1" applyBorder="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0" fontId="23" fillId="0" borderId="0" xfId="0" applyFont="1" applyAlignment="1"/>
    <xf numFmtId="2" fontId="50" fillId="0" borderId="0" xfId="0" applyNumberFormat="1" applyFont="1">
      <alignment vertical="center"/>
    </xf>
    <xf numFmtId="0" fontId="23" fillId="0" borderId="0" xfId="0" applyFont="1" applyAlignment="1">
      <alignment horizontal="left" vertical="top"/>
    </xf>
    <xf numFmtId="0" fontId="115" fillId="20" borderId="1" xfId="0" applyFont="1" applyFill="1" applyBorder="1" applyAlignment="1">
      <alignment horizontal="center" vertical="center" wrapText="1"/>
    </xf>
    <xf numFmtId="0" fontId="28" fillId="0" borderId="0" xfId="0" applyFont="1">
      <alignment vertical="center"/>
    </xf>
    <xf numFmtId="0" fontId="28" fillId="0" borderId="0" xfId="0" applyFont="1" applyAlignment="1">
      <alignment vertical="center" wrapText="1"/>
    </xf>
    <xf numFmtId="0" fontId="28" fillId="0" borderId="1" xfId="0" applyFont="1" applyBorder="1" applyAlignment="1">
      <alignment horizontal="center" vertical="center"/>
    </xf>
    <xf numFmtId="14" fontId="28" fillId="0" borderId="1" xfId="0" applyNumberFormat="1" applyFont="1" applyBorder="1" applyAlignment="1">
      <alignment horizontal="center" vertical="center"/>
    </xf>
    <xf numFmtId="170" fontId="28" fillId="0" borderId="1" xfId="0" applyNumberFormat="1" applyFont="1" applyBorder="1" applyAlignment="1">
      <alignment horizontal="center" vertical="center"/>
    </xf>
    <xf numFmtId="0" fontId="28" fillId="0" borderId="1" xfId="0" applyFont="1" applyBorder="1">
      <alignment vertical="center"/>
    </xf>
    <xf numFmtId="14" fontId="28" fillId="0" borderId="1" xfId="0" applyNumberFormat="1" applyFont="1" applyBorder="1">
      <alignment vertical="center"/>
    </xf>
    <xf numFmtId="170"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1" xfId="0" quotePrefix="1" applyFont="1" applyBorder="1">
      <alignment vertical="center"/>
    </xf>
    <xf numFmtId="0" fontId="116" fillId="0" borderId="1" xfId="0" applyFont="1" applyBorder="1" applyAlignment="1">
      <alignment horizontal="center" vertical="center"/>
    </xf>
    <xf numFmtId="165" fontId="116" fillId="0" borderId="1" xfId="0" applyNumberFormat="1" applyFont="1" applyBorder="1" applyAlignment="1">
      <alignment horizontal="center" vertical="center"/>
    </xf>
    <xf numFmtId="0" fontId="28" fillId="0" borderId="1" xfId="0" applyFont="1" applyBorder="1" applyAlignment="1"/>
    <xf numFmtId="170" fontId="28" fillId="0" borderId="0" xfId="0" applyNumberFormat="1" applyFont="1">
      <alignment vertical="center"/>
    </xf>
    <xf numFmtId="0" fontId="84" fillId="0" borderId="13" xfId="103" quotePrefix="1" applyFont="1" applyBorder="1" applyAlignment="1">
      <alignment horizontal="center" vertical="center" wrapText="1"/>
    </xf>
    <xf numFmtId="1" fontId="51" fillId="2" borderId="0" xfId="104" applyNumberFormat="1" applyFont="1" applyFill="1" applyAlignment="1">
      <alignment vertical="center"/>
    </xf>
    <xf numFmtId="170" fontId="43" fillId="2" borderId="0" xfId="0" applyNumberFormat="1" applyFont="1" applyFill="1">
      <alignment vertical="center"/>
    </xf>
    <xf numFmtId="0" fontId="91" fillId="0" borderId="58" xfId="0" applyFont="1" applyBorder="1" applyAlignment="1">
      <alignment horizontal="center" vertical="center"/>
    </xf>
    <xf numFmtId="0" fontId="90" fillId="0" borderId="20" xfId="0" applyFont="1" applyBorder="1" applyAlignment="1">
      <alignment horizontal="center" vertical="center"/>
    </xf>
    <xf numFmtId="0" fontId="95" fillId="2" borderId="0" xfId="0" applyFont="1" applyFill="1" applyAlignment="1">
      <alignment horizontal="center" vertical="center" wrapText="1"/>
    </xf>
    <xf numFmtId="0" fontId="108" fillId="0" borderId="0" xfId="107" applyFont="1" applyAlignment="1">
      <alignment horizontal="center" vertical="center"/>
    </xf>
    <xf numFmtId="1" fontId="108" fillId="27" borderId="1" xfId="107" applyNumberFormat="1" applyFont="1" applyFill="1" applyBorder="1" applyAlignment="1">
      <alignment horizontal="center" vertical="center"/>
    </xf>
    <xf numFmtId="1" fontId="108" fillId="6" borderId="1" xfId="107" applyNumberFormat="1" applyFont="1" applyFill="1" applyBorder="1" applyAlignment="1">
      <alignment horizontal="center" vertical="center"/>
    </xf>
    <xf numFmtId="0" fontId="108" fillId="6" borderId="1" xfId="107" applyFont="1" applyFill="1" applyBorder="1" applyAlignment="1">
      <alignment horizontal="center" vertical="center"/>
    </xf>
    <xf numFmtId="1" fontId="108"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xf>
    <xf numFmtId="1" fontId="27" fillId="25" borderId="1" xfId="107" applyNumberFormat="1" applyFont="1" applyFill="1" applyBorder="1" applyAlignment="1">
      <alignment horizontal="center" vertical="center" wrapText="1"/>
    </xf>
    <xf numFmtId="20" fontId="43" fillId="0" borderId="17" xfId="58" applyNumberFormat="1" applyFont="1" applyBorder="1" applyAlignment="1">
      <alignment vertical="center" wrapText="1"/>
    </xf>
    <xf numFmtId="0" fontId="68" fillId="0" borderId="1" xfId="0" applyFont="1" applyBorder="1" applyAlignment="1">
      <alignment horizontal="center" vertical="center" wrapText="1"/>
    </xf>
    <xf numFmtId="0" fontId="68" fillId="10" borderId="1" xfId="0" applyFont="1" applyFill="1" applyBorder="1" applyAlignment="1">
      <alignment horizontal="center" vertical="center" wrapText="1"/>
    </xf>
    <xf numFmtId="0" fontId="68" fillId="0" borderId="0" xfId="0" quotePrefix="1" applyFont="1" applyAlignment="1">
      <alignment vertical="center" wrapText="1"/>
    </xf>
    <xf numFmtId="16" fontId="68" fillId="0" borderId="0" xfId="0" quotePrefix="1" applyNumberFormat="1" applyFont="1" applyAlignment="1">
      <alignment vertical="center" wrapText="1"/>
    </xf>
    <xf numFmtId="20" fontId="40" fillId="0" borderId="13" xfId="0" applyNumberFormat="1" applyFont="1" applyBorder="1">
      <alignment vertical="center"/>
    </xf>
    <xf numFmtId="0" fontId="80" fillId="0" borderId="0" xfId="113" applyFont="1"/>
    <xf numFmtId="0" fontId="80" fillId="0" borderId="0" xfId="113" applyFont="1" applyAlignment="1">
      <alignment horizontal="center"/>
    </xf>
    <xf numFmtId="0" fontId="79" fillId="0" borderId="1" xfId="113" applyFont="1" applyBorder="1" applyAlignment="1">
      <alignment horizontal="center"/>
    </xf>
    <xf numFmtId="0" fontId="79" fillId="0" borderId="0" xfId="113" applyFont="1"/>
    <xf numFmtId="0" fontId="80" fillId="0" borderId="0" xfId="113" applyFont="1" applyAlignment="1">
      <alignment horizontal="center" vertical="center"/>
    </xf>
    <xf numFmtId="0" fontId="25" fillId="0" borderId="1" xfId="113" applyFont="1" applyBorder="1" applyAlignment="1">
      <alignment horizontal="center" vertical="center"/>
    </xf>
    <xf numFmtId="170" fontId="1" fillId="0" borderId="1" xfId="113" applyNumberFormat="1" applyBorder="1" applyAlignment="1">
      <alignment horizontal="center" vertical="center"/>
    </xf>
    <xf numFmtId="0" fontId="80" fillId="0" borderId="1" xfId="113" applyFont="1" applyBorder="1" applyAlignment="1">
      <alignment horizontal="center"/>
    </xf>
    <xf numFmtId="0" fontId="79" fillId="0" borderId="1" xfId="113" applyFont="1" applyBorder="1" applyAlignment="1">
      <alignment horizontal="center" vertical="center" wrapText="1"/>
    </xf>
    <xf numFmtId="0" fontId="79" fillId="0" borderId="1" xfId="113" applyFont="1" applyBorder="1" applyAlignment="1">
      <alignment horizontal="center" vertical="center"/>
    </xf>
    <xf numFmtId="0" fontId="79" fillId="0" borderId="0" xfId="113" applyFont="1" applyAlignment="1">
      <alignment horizontal="center"/>
    </xf>
    <xf numFmtId="1" fontId="78" fillId="0" borderId="2" xfId="113" applyNumberFormat="1" applyFont="1" applyBorder="1" applyAlignment="1">
      <alignment horizontal="center" vertical="center" wrapText="1"/>
    </xf>
    <xf numFmtId="0" fontId="79" fillId="0" borderId="0" xfId="113" applyFont="1" applyAlignment="1">
      <alignment horizontal="center" vertical="center"/>
    </xf>
    <xf numFmtId="1" fontId="68" fillId="2" borderId="1" xfId="113" applyNumberFormat="1" applyFont="1" applyFill="1" applyBorder="1" applyAlignment="1">
      <alignment horizontal="center" vertical="center" wrapText="1"/>
    </xf>
    <xf numFmtId="0" fontId="78" fillId="2" borderId="1" xfId="113" applyFont="1" applyFill="1" applyBorder="1" applyAlignment="1">
      <alignment horizontal="center" vertical="center"/>
    </xf>
    <xf numFmtId="2" fontId="68" fillId="2" borderId="2" xfId="113" applyNumberFormat="1" applyFont="1" applyFill="1" applyBorder="1" applyAlignment="1">
      <alignment horizontal="center" vertical="center"/>
    </xf>
    <xf numFmtId="0" fontId="80" fillId="0" borderId="1" xfId="113" applyFont="1" applyBorder="1"/>
    <xf numFmtId="165" fontId="68" fillId="2" borderId="2" xfId="113" applyNumberFormat="1" applyFont="1" applyFill="1" applyBorder="1" applyAlignment="1">
      <alignment horizontal="center" vertical="center"/>
    </xf>
    <xf numFmtId="1" fontId="78" fillId="2" borderId="1" xfId="113" applyNumberFormat="1" applyFont="1" applyFill="1" applyBorder="1" applyAlignment="1">
      <alignment horizontal="center" vertical="center" wrapText="1"/>
    </xf>
    <xf numFmtId="0" fontId="80" fillId="0" borderId="1" xfId="113" applyFont="1" applyBorder="1" applyAlignment="1">
      <alignment horizontal="center" vertical="center"/>
    </xf>
    <xf numFmtId="0" fontId="80" fillId="0" borderId="1" xfId="113" quotePrefix="1" applyFont="1" applyBorder="1" applyAlignment="1">
      <alignment horizontal="center" vertical="center"/>
    </xf>
    <xf numFmtId="0" fontId="80" fillId="2" borderId="1" xfId="113" applyFont="1" applyFill="1" applyBorder="1" applyAlignment="1">
      <alignment horizontal="center" vertical="center"/>
    </xf>
    <xf numFmtId="0" fontId="80" fillId="2" borderId="0" xfId="113" applyFont="1" applyFill="1"/>
    <xf numFmtId="0" fontId="80" fillId="2" borderId="0" xfId="113" applyFont="1" applyFill="1" applyAlignment="1">
      <alignment horizontal="center" vertical="center"/>
    </xf>
    <xf numFmtId="0" fontId="80" fillId="2" borderId="1" xfId="113" applyFont="1" applyFill="1" applyBorder="1"/>
    <xf numFmtId="0" fontId="80" fillId="2" borderId="1" xfId="113" applyFont="1" applyFill="1" applyBorder="1" applyAlignment="1">
      <alignment horizontal="center"/>
    </xf>
    <xf numFmtId="1" fontId="68" fillId="0" borderId="1" xfId="113" applyNumberFormat="1" applyFont="1" applyBorder="1" applyAlignment="1">
      <alignment horizontal="center" vertical="center" wrapText="1"/>
    </xf>
    <xf numFmtId="1" fontId="68" fillId="4" borderId="1" xfId="113" applyNumberFormat="1" applyFont="1" applyFill="1" applyBorder="1" applyAlignment="1">
      <alignment horizontal="center" vertical="center" wrapText="1"/>
    </xf>
    <xf numFmtId="1" fontId="78" fillId="4" borderId="1" xfId="113" applyNumberFormat="1" applyFont="1" applyFill="1" applyBorder="1" applyAlignment="1">
      <alignment horizontal="center" vertical="center" wrapText="1"/>
    </xf>
    <xf numFmtId="0" fontId="80" fillId="4" borderId="1" xfId="113" applyFont="1" applyFill="1" applyBorder="1" applyAlignment="1">
      <alignment horizontal="center" vertical="center"/>
    </xf>
    <xf numFmtId="165" fontId="68" fillId="4" borderId="2" xfId="113" applyNumberFormat="1" applyFont="1" applyFill="1" applyBorder="1" applyAlignment="1">
      <alignment horizontal="center" vertical="center"/>
    </xf>
    <xf numFmtId="0" fontId="80" fillId="4" borderId="1" xfId="113" applyFont="1" applyFill="1" applyBorder="1"/>
    <xf numFmtId="0" fontId="80" fillId="4" borderId="1" xfId="113" applyFont="1" applyFill="1" applyBorder="1" applyAlignment="1">
      <alignment horizontal="center"/>
    </xf>
    <xf numFmtId="0" fontId="80" fillId="29" borderId="1" xfId="113" applyFont="1" applyFill="1" applyBorder="1" applyAlignment="1">
      <alignment horizontal="center"/>
    </xf>
    <xf numFmtId="0" fontId="80" fillId="4" borderId="0" xfId="113" applyFont="1" applyFill="1"/>
    <xf numFmtId="0" fontId="80" fillId="4" borderId="0" xfId="113" applyFont="1" applyFill="1" applyAlignment="1">
      <alignment horizontal="center" vertical="center"/>
    </xf>
    <xf numFmtId="0" fontId="68" fillId="2" borderId="1" xfId="113" applyFont="1" applyFill="1" applyBorder="1" applyAlignment="1">
      <alignment horizontal="center" vertical="center"/>
    </xf>
    <xf numFmtId="0" fontId="68" fillId="0" borderId="1" xfId="113" applyFont="1" applyBorder="1" applyAlignment="1">
      <alignment horizontal="center" vertical="center"/>
    </xf>
    <xf numFmtId="165" fontId="78" fillId="2" borderId="2" xfId="113" applyNumberFormat="1" applyFont="1" applyFill="1" applyBorder="1" applyAlignment="1">
      <alignment horizontal="center" vertical="center"/>
    </xf>
    <xf numFmtId="165" fontId="80" fillId="0" borderId="2" xfId="113" applyNumberFormat="1" applyFont="1" applyBorder="1" applyAlignment="1">
      <alignment horizontal="center"/>
    </xf>
    <xf numFmtId="1" fontId="68" fillId="30" borderId="1" xfId="113" applyNumberFormat="1" applyFont="1" applyFill="1" applyBorder="1" applyAlignment="1">
      <alignment horizontal="center" vertical="center" wrapText="1"/>
    </xf>
    <xf numFmtId="0" fontId="80" fillId="30" borderId="1" xfId="113" applyFont="1" applyFill="1" applyBorder="1" applyAlignment="1">
      <alignment horizontal="center"/>
    </xf>
    <xf numFmtId="165" fontId="80" fillId="30" borderId="2" xfId="113" applyNumberFormat="1" applyFont="1" applyFill="1" applyBorder="1" applyAlignment="1">
      <alignment horizontal="center"/>
    </xf>
    <xf numFmtId="0" fontId="80" fillId="30" borderId="1" xfId="113" applyFont="1" applyFill="1" applyBorder="1" applyAlignment="1">
      <alignment horizontal="center" vertical="center"/>
    </xf>
    <xf numFmtId="0" fontId="80" fillId="30" borderId="1" xfId="113" applyFont="1" applyFill="1" applyBorder="1"/>
    <xf numFmtId="0" fontId="80" fillId="30" borderId="0" xfId="113" applyFont="1" applyFill="1"/>
    <xf numFmtId="0" fontId="80" fillId="30" borderId="0" xfId="113" applyFont="1" applyFill="1" applyAlignment="1">
      <alignment horizontal="center" vertical="center"/>
    </xf>
    <xf numFmtId="165" fontId="80" fillId="4" borderId="2" xfId="113" applyNumberFormat="1" applyFont="1" applyFill="1" applyBorder="1" applyAlignment="1">
      <alignment horizontal="center"/>
    </xf>
    <xf numFmtId="0" fontId="80" fillId="29" borderId="1" xfId="113" applyFont="1" applyFill="1" applyBorder="1" applyAlignment="1">
      <alignment horizontal="center" vertical="center"/>
    </xf>
    <xf numFmtId="0" fontId="80" fillId="0" borderId="2" xfId="113" applyFont="1" applyBorder="1" applyAlignment="1">
      <alignment horizontal="center"/>
    </xf>
    <xf numFmtId="0" fontId="80" fillId="0" borderId="30" xfId="113" applyFont="1" applyBorder="1" applyAlignment="1">
      <alignment vertical="center"/>
    </xf>
    <xf numFmtId="0" fontId="80" fillId="0" borderId="0" xfId="113" applyFont="1" applyAlignment="1">
      <alignment vertical="center"/>
    </xf>
    <xf numFmtId="0" fontId="79" fillId="0" borderId="0" xfId="113" applyFont="1" applyAlignment="1">
      <alignment vertical="center"/>
    </xf>
    <xf numFmtId="1" fontId="78" fillId="0" borderId="0" xfId="113" applyNumberFormat="1" applyFont="1"/>
    <xf numFmtId="0" fontId="78" fillId="0" borderId="0" xfId="113" applyFont="1" applyAlignment="1">
      <alignment vertical="center"/>
    </xf>
    <xf numFmtId="170" fontId="78" fillId="0" borderId="0" xfId="113" applyNumberFormat="1" applyFont="1" applyAlignment="1">
      <alignment vertical="center"/>
    </xf>
    <xf numFmtId="0" fontId="79" fillId="0" borderId="34" xfId="113" applyFont="1" applyBorder="1" applyAlignment="1">
      <alignment vertical="center"/>
    </xf>
    <xf numFmtId="2" fontId="78" fillId="0" borderId="1" xfId="0" applyNumberFormat="1" applyFont="1" applyBorder="1" applyAlignment="1">
      <alignment horizontal="center" vertical="center"/>
    </xf>
    <xf numFmtId="175" fontId="91" fillId="0" borderId="0" xfId="0" applyNumberFormat="1" applyFont="1" applyAlignment="1" applyProtection="1">
      <alignment horizontal="center" vertical="center" textRotation="90" wrapText="1"/>
      <protection locked="0"/>
    </xf>
    <xf numFmtId="1" fontId="91" fillId="0" borderId="0" xfId="0" applyNumberFormat="1" applyFont="1" applyAlignment="1">
      <alignment horizontal="center" vertical="center" wrapText="1"/>
    </xf>
    <xf numFmtId="1" fontId="91" fillId="0" borderId="0" xfId="0" applyNumberFormat="1" applyFont="1" applyAlignment="1" applyProtection="1">
      <alignment horizontal="center" vertical="center" wrapText="1"/>
      <protection locked="0"/>
    </xf>
    <xf numFmtId="1" fontId="90" fillId="0" borderId="0" xfId="0" applyNumberFormat="1" applyFont="1" applyAlignment="1" applyProtection="1">
      <alignment horizontal="center" vertical="center" wrapText="1"/>
      <protection locked="0"/>
    </xf>
    <xf numFmtId="1" fontId="90" fillId="0" borderId="0" xfId="0" applyNumberFormat="1" applyFont="1" applyAlignment="1">
      <alignment horizontal="center" vertical="center"/>
    </xf>
    <xf numFmtId="14" fontId="80" fillId="0" borderId="1" xfId="113" applyNumberFormat="1" applyFont="1" applyBorder="1"/>
    <xf numFmtId="0" fontId="79" fillId="0" borderId="2" xfId="113" applyFont="1" applyBorder="1" applyAlignment="1">
      <alignment horizontal="center" vertical="center"/>
    </xf>
    <xf numFmtId="0" fontId="80" fillId="0" borderId="2" xfId="113" applyFont="1" applyBorder="1"/>
    <xf numFmtId="0" fontId="80" fillId="0" borderId="2" xfId="113" applyFont="1" applyBorder="1" applyAlignment="1">
      <alignment horizontal="center" vertical="center"/>
    </xf>
    <xf numFmtId="14" fontId="80" fillId="0" borderId="0" xfId="113" applyNumberFormat="1" applyFont="1"/>
    <xf numFmtId="14" fontId="80" fillId="0" borderId="1" xfId="113" applyNumberFormat="1" applyFont="1" applyBorder="1" applyAlignment="1">
      <alignment horizontal="center"/>
    </xf>
    <xf numFmtId="20" fontId="43" fillId="0" borderId="17" xfId="58" applyNumberFormat="1" applyFont="1" applyBorder="1" applyAlignment="1">
      <alignment horizontal="center" vertical="center" wrapText="1"/>
    </xf>
    <xf numFmtId="20" fontId="33" fillId="0" borderId="17" xfId="58" applyNumberFormat="1" applyFont="1" applyBorder="1" applyAlignment="1">
      <alignment horizontal="center" vertical="center" wrapText="1"/>
    </xf>
    <xf numFmtId="0" fontId="92" fillId="4" borderId="0" xfId="0" quotePrefix="1" applyFont="1" applyFill="1" applyAlignment="1"/>
    <xf numFmtId="170" fontId="40" fillId="2" borderId="0" xfId="0" applyNumberFormat="1" applyFont="1" applyFill="1" applyAlignment="1"/>
    <xf numFmtId="14" fontId="84" fillId="0" borderId="0" xfId="103" applyNumberFormat="1" applyFont="1" applyAlignment="1">
      <alignment vertical="center"/>
    </xf>
    <xf numFmtId="169" fontId="92" fillId="4" borderId="13" xfId="0" applyNumberFormat="1" applyFont="1" applyFill="1" applyBorder="1" applyAlignment="1">
      <alignment horizontal="center" vertical="center"/>
    </xf>
    <xf numFmtId="1" fontId="78" fillId="0" borderId="1" xfId="113" applyNumberFormat="1" applyFont="1" applyBorder="1" applyAlignment="1">
      <alignment horizontal="center" vertical="center"/>
    </xf>
    <xf numFmtId="0" fontId="79" fillId="0" borderId="5" xfId="113" applyFont="1" applyBorder="1" applyAlignment="1">
      <alignment horizontal="center" vertical="center"/>
    </xf>
    <xf numFmtId="0" fontId="80" fillId="2" borderId="2" xfId="113" applyFont="1" applyFill="1" applyBorder="1"/>
    <xf numFmtId="1" fontId="78" fillId="0" borderId="2" xfId="113" applyNumberFormat="1" applyFont="1" applyBorder="1" applyAlignment="1">
      <alignment horizontal="center" vertical="center"/>
    </xf>
    <xf numFmtId="0" fontId="79" fillId="0" borderId="0" xfId="113" applyFont="1" applyAlignment="1">
      <alignment horizontal="center" vertical="center" wrapText="1"/>
    </xf>
    <xf numFmtId="0" fontId="78" fillId="0" borderId="0" xfId="113" applyFont="1" applyAlignment="1">
      <alignment horizontal="center" vertical="center" wrapText="1"/>
    </xf>
    <xf numFmtId="0" fontId="79" fillId="20" borderId="2" xfId="113" applyFont="1" applyFill="1" applyBorder="1" applyAlignment="1">
      <alignment horizontal="center"/>
    </xf>
    <xf numFmtId="0" fontId="79" fillId="20" borderId="1" xfId="113" applyFont="1" applyFill="1" applyBorder="1" applyAlignment="1">
      <alignment horizontal="center"/>
    </xf>
    <xf numFmtId="0" fontId="79" fillId="31" borderId="1" xfId="113" applyFont="1" applyFill="1" applyBorder="1" applyAlignment="1">
      <alignment horizontal="center"/>
    </xf>
    <xf numFmtId="0" fontId="79" fillId="27" borderId="1" xfId="113" applyFont="1" applyFill="1" applyBorder="1" applyAlignment="1">
      <alignment horizontal="center"/>
    </xf>
    <xf numFmtId="0" fontId="79" fillId="10" borderId="1" xfId="113" applyFont="1" applyFill="1" applyBorder="1" applyAlignment="1">
      <alignment horizontal="center"/>
    </xf>
    <xf numFmtId="0" fontId="79" fillId="32" borderId="1" xfId="113" applyFont="1" applyFill="1" applyBorder="1" applyAlignment="1">
      <alignment horizontal="center"/>
    </xf>
    <xf numFmtId="0" fontId="79" fillId="32" borderId="2"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9" fillId="32" borderId="1" xfId="113" applyFont="1" applyFill="1" applyBorder="1" applyAlignment="1">
      <alignment horizontal="center" vertical="center"/>
    </xf>
    <xf numFmtId="0" fontId="79" fillId="0" borderId="0" xfId="113" applyFont="1" applyAlignment="1">
      <alignment vertical="center" wrapText="1"/>
    </xf>
    <xf numFmtId="0" fontId="59" fillId="0" borderId="1" xfId="70" applyFont="1" applyBorder="1" applyAlignment="1">
      <alignment horizontal="left" vertical="center"/>
    </xf>
    <xf numFmtId="0" fontId="59" fillId="0" borderId="1" xfId="104" applyFont="1" applyBorder="1" applyAlignment="1">
      <alignment horizontal="center" vertical="center"/>
    </xf>
    <xf numFmtId="0" fontId="59" fillId="0" borderId="1" xfId="70" applyFont="1" applyBorder="1" applyAlignment="1">
      <alignment horizontal="center" vertical="center"/>
    </xf>
    <xf numFmtId="1" fontId="59" fillId="0" borderId="1" xfId="70" applyNumberFormat="1" applyFont="1" applyBorder="1" applyAlignment="1">
      <alignment horizontal="center" vertical="center"/>
    </xf>
    <xf numFmtId="1" fontId="59" fillId="0" borderId="6" xfId="70" applyNumberFormat="1" applyFont="1" applyBorder="1" applyAlignment="1">
      <alignment horizontal="center" vertical="center"/>
    </xf>
    <xf numFmtId="1" fontId="27" fillId="33" borderId="1" xfId="107" applyNumberFormat="1" applyFont="1" applyFill="1" applyBorder="1" applyAlignment="1">
      <alignment horizontal="center" vertical="center"/>
    </xf>
    <xf numFmtId="1" fontId="27" fillId="34" borderId="1" xfId="107" applyNumberFormat="1" applyFont="1" applyFill="1" applyBorder="1" applyAlignment="1">
      <alignment horizontal="center" vertical="center"/>
    </xf>
    <xf numFmtId="1" fontId="53" fillId="0" borderId="1" xfId="0" applyNumberFormat="1" applyFont="1" applyBorder="1" applyAlignment="1">
      <alignment horizontal="center" vertical="center"/>
    </xf>
    <xf numFmtId="170" fontId="50" fillId="18" borderId="1" xfId="0" applyNumberFormat="1" applyFont="1" applyFill="1" applyBorder="1" applyAlignment="1">
      <alignment horizontal="center" vertical="center"/>
    </xf>
    <xf numFmtId="1" fontId="108" fillId="0" borderId="0" xfId="107" applyNumberFormat="1" applyFont="1" applyAlignment="1">
      <alignment horizontal="center" vertical="center"/>
    </xf>
    <xf numFmtId="1" fontId="108" fillId="0" borderId="0" xfId="107" applyNumberFormat="1" applyFont="1" applyAlignment="1">
      <alignment horizontal="right" vertical="center"/>
    </xf>
    <xf numFmtId="0" fontId="27" fillId="0" borderId="1" xfId="107" applyFont="1" applyBorder="1" applyAlignment="1">
      <alignment horizontal="center" vertical="center" wrapText="1"/>
    </xf>
    <xf numFmtId="1" fontId="27" fillId="0" borderId="0" xfId="107" applyNumberFormat="1" applyFont="1" applyAlignment="1">
      <alignment horizontal="right" vertical="center"/>
    </xf>
    <xf numFmtId="0" fontId="108" fillId="0" borderId="1" xfId="107" applyFont="1" applyBorder="1" applyAlignment="1">
      <alignment horizontal="center" vertical="center"/>
    </xf>
    <xf numFmtId="1" fontId="108" fillId="0" borderId="1" xfId="107" applyNumberFormat="1" applyFont="1" applyBorder="1" applyAlignment="1">
      <alignment horizontal="center" vertical="center"/>
    </xf>
    <xf numFmtId="0" fontId="108" fillId="0" borderId="6" xfId="107" applyFont="1" applyBorder="1" applyAlignment="1">
      <alignment horizontal="center" vertical="center"/>
    </xf>
    <xf numFmtId="0" fontId="108" fillId="0" borderId="5" xfId="107" applyFont="1" applyBorder="1" applyAlignment="1">
      <alignment horizontal="center" vertical="center"/>
    </xf>
    <xf numFmtId="0" fontId="108" fillId="0" borderId="2" xfId="107" applyFont="1" applyBorder="1" applyAlignment="1">
      <alignment horizontal="center" vertical="center"/>
    </xf>
    <xf numFmtId="0" fontId="108" fillId="0" borderId="3" xfId="107" applyFont="1" applyBorder="1" applyAlignment="1">
      <alignment horizontal="center" vertical="center"/>
    </xf>
    <xf numFmtId="0" fontId="108" fillId="0" borderId="4" xfId="107" applyFont="1" applyBorder="1" applyAlignment="1">
      <alignment horizontal="center" vertical="center"/>
    </xf>
    <xf numFmtId="1" fontId="108" fillId="0" borderId="2" xfId="107" applyNumberFormat="1" applyFont="1" applyBorder="1" applyAlignment="1">
      <alignment horizontal="center" vertical="center"/>
    </xf>
    <xf numFmtId="1" fontId="108" fillId="0" borderId="3" xfId="107" applyNumberFormat="1" applyFont="1" applyBorder="1" applyAlignment="1">
      <alignment horizontal="center" vertical="center"/>
    </xf>
    <xf numFmtId="1" fontId="108" fillId="0" borderId="4" xfId="107" applyNumberFormat="1" applyFont="1" applyBorder="1" applyAlignment="1">
      <alignment horizontal="center" vertical="center"/>
    </xf>
    <xf numFmtId="1" fontId="27" fillId="0" borderId="1" xfId="107" applyNumberFormat="1" applyFont="1" applyBorder="1" applyAlignment="1">
      <alignment horizontal="center" vertical="center"/>
    </xf>
    <xf numFmtId="1" fontId="108" fillId="6" borderId="1" xfId="107" applyNumberFormat="1" applyFont="1" applyFill="1" applyBorder="1" applyAlignment="1">
      <alignment horizontal="center" vertical="center"/>
    </xf>
    <xf numFmtId="1" fontId="108" fillId="27" borderId="1" xfId="107" applyNumberFormat="1" applyFont="1" applyFill="1" applyBorder="1" applyAlignment="1">
      <alignment horizontal="center" vertical="center"/>
    </xf>
    <xf numFmtId="1" fontId="108" fillId="25" borderId="2" xfId="107" applyNumberFormat="1" applyFont="1" applyFill="1" applyBorder="1" applyAlignment="1">
      <alignment horizontal="center" vertical="center"/>
    </xf>
    <xf numFmtId="1" fontId="108" fillId="25" borderId="3" xfId="107" applyNumberFormat="1" applyFont="1" applyFill="1" applyBorder="1" applyAlignment="1">
      <alignment horizontal="center" vertical="center"/>
    </xf>
    <xf numFmtId="1" fontId="108" fillId="25" borderId="4" xfId="107" applyNumberFormat="1" applyFont="1" applyFill="1" applyBorder="1" applyAlignment="1">
      <alignment horizontal="center" vertical="center"/>
    </xf>
    <xf numFmtId="20" fontId="40" fillId="2" borderId="2" xfId="0" applyNumberFormat="1" applyFont="1" applyFill="1" applyBorder="1" applyAlignment="1">
      <alignment horizontal="left" vertical="center" wrapText="1"/>
    </xf>
    <xf numFmtId="20" fontId="40" fillId="2" borderId="3" xfId="0" applyNumberFormat="1" applyFont="1" applyFill="1" applyBorder="1" applyAlignment="1">
      <alignment horizontal="left" vertical="center" wrapText="1"/>
    </xf>
    <xf numFmtId="20" fontId="40" fillId="2" borderId="4" xfId="0" applyNumberFormat="1" applyFont="1" applyFill="1" applyBorder="1" applyAlignment="1">
      <alignment horizontal="left" vertical="center" wrapText="1"/>
    </xf>
    <xf numFmtId="20" fontId="40" fillId="0" borderId="6" xfId="0" applyNumberFormat="1" applyFont="1" applyBorder="1" applyAlignment="1">
      <alignment horizontal="center" vertical="center" wrapText="1"/>
    </xf>
    <xf numFmtId="20" fontId="40" fillId="0" borderId="10" xfId="0" applyNumberFormat="1" applyFont="1" applyBorder="1" applyAlignment="1">
      <alignment horizontal="center" vertical="center" wrapText="1"/>
    </xf>
    <xf numFmtId="20" fontId="40" fillId="0" borderId="5" xfId="0" applyNumberFormat="1" applyFont="1" applyBorder="1" applyAlignment="1">
      <alignment horizontal="center" vertical="center" wrapText="1"/>
    </xf>
    <xf numFmtId="20" fontId="40" fillId="2" borderId="1" xfId="0" applyNumberFormat="1" applyFont="1" applyFill="1" applyBorder="1" applyAlignment="1">
      <alignment horizontal="left" vertical="center" wrapText="1"/>
    </xf>
    <xf numFmtId="20" fontId="40" fillId="0" borderId="11" xfId="0" applyNumberFormat="1" applyFont="1" applyBorder="1" applyAlignment="1">
      <alignment horizontal="left" vertical="center"/>
    </xf>
    <xf numFmtId="20" fontId="43" fillId="2" borderId="2" xfId="0" applyNumberFormat="1" applyFont="1" applyFill="1" applyBorder="1" applyAlignment="1">
      <alignment horizontal="left" vertical="center" wrapText="1"/>
    </xf>
    <xf numFmtId="20" fontId="43" fillId="2" borderId="3" xfId="0" applyNumberFormat="1" applyFont="1" applyFill="1" applyBorder="1" applyAlignment="1">
      <alignment horizontal="left" vertical="center" wrapText="1"/>
    </xf>
    <xf numFmtId="20" fontId="43" fillId="2" borderId="4" xfId="0" applyNumberFormat="1" applyFont="1" applyFill="1" applyBorder="1" applyAlignment="1">
      <alignment horizontal="left" vertical="center" wrapText="1"/>
    </xf>
    <xf numFmtId="172" fontId="40" fillId="2" borderId="2" xfId="0" applyNumberFormat="1" applyFont="1" applyFill="1" applyBorder="1" applyAlignment="1">
      <alignment horizontal="center" vertical="center" wrapText="1"/>
    </xf>
    <xf numFmtId="172" fontId="40" fillId="2" borderId="4" xfId="0" applyNumberFormat="1" applyFont="1" applyFill="1" applyBorder="1" applyAlignment="1">
      <alignment horizontal="center" vertical="center" wrapText="1"/>
    </xf>
    <xf numFmtId="172" fontId="40" fillId="2" borderId="1" xfId="0" applyNumberFormat="1" applyFont="1" applyFill="1" applyBorder="1" applyAlignment="1">
      <alignment horizontal="left" vertical="center" wrapText="1"/>
    </xf>
    <xf numFmtId="20" fontId="43" fillId="2" borderId="1" xfId="0" quotePrefix="1" applyNumberFormat="1" applyFont="1" applyFill="1" applyBorder="1" applyAlignment="1">
      <alignment horizontal="left" vertical="center" wrapText="1"/>
    </xf>
    <xf numFmtId="1" fontId="43" fillId="0" borderId="17" xfId="73" applyNumberFormat="1" applyFont="1" applyBorder="1" applyAlignment="1">
      <alignment horizontal="center" vertical="center" wrapText="1"/>
    </xf>
    <xf numFmtId="1" fontId="43" fillId="0" borderId="20" xfId="73" applyNumberFormat="1" applyFont="1" applyBorder="1" applyAlignment="1">
      <alignment horizontal="center" vertical="center" wrapText="1"/>
    </xf>
    <xf numFmtId="20" fontId="37" fillId="0" borderId="22" xfId="96" applyNumberFormat="1" applyFont="1" applyBorder="1" applyAlignment="1">
      <alignment horizontal="left" vertical="center"/>
    </xf>
    <xf numFmtId="0" fontId="37" fillId="0" borderId="22" xfId="0" applyFont="1" applyBorder="1" applyAlignment="1">
      <alignment horizontal="left" vertical="center"/>
    </xf>
    <xf numFmtId="20" fontId="37" fillId="0" borderId="21" xfId="96" applyNumberFormat="1" applyFont="1" applyBorder="1" applyAlignment="1">
      <alignment horizontal="center" vertical="center"/>
    </xf>
    <xf numFmtId="20" fontId="37" fillId="0" borderId="24" xfId="96" applyNumberFormat="1" applyFont="1" applyBorder="1" applyAlignment="1">
      <alignment horizontal="center" vertical="center"/>
    </xf>
    <xf numFmtId="20" fontId="37" fillId="0" borderId="25" xfId="96" applyNumberFormat="1" applyFont="1" applyBorder="1" applyAlignment="1">
      <alignment horizontal="center" vertical="center"/>
    </xf>
    <xf numFmtId="20" fontId="37" fillId="0" borderId="26" xfId="96" applyNumberFormat="1" applyFont="1" applyBorder="1" applyAlignment="1">
      <alignment horizontal="center" vertical="center"/>
    </xf>
    <xf numFmtId="0" fontId="36" fillId="2" borderId="52" xfId="0" applyFont="1" applyFill="1" applyBorder="1" applyAlignment="1">
      <alignment horizontal="center" vertical="center"/>
    </xf>
    <xf numFmtId="0" fontId="69" fillId="10" borderId="52" xfId="0" applyFont="1" applyFill="1" applyBorder="1" applyAlignment="1">
      <alignment horizontal="center" vertical="center" wrapText="1" readingOrder="1"/>
    </xf>
    <xf numFmtId="170" fontId="69" fillId="10" borderId="52" xfId="0" applyNumberFormat="1" applyFont="1" applyFill="1" applyBorder="1" applyAlignment="1">
      <alignment horizontal="center" vertical="center" wrapText="1" readingOrder="1"/>
    </xf>
    <xf numFmtId="0" fontId="77" fillId="2" borderId="0" xfId="0" applyFont="1" applyFill="1" applyAlignment="1">
      <alignment horizontal="center" vertical="center"/>
    </xf>
    <xf numFmtId="0" fontId="68" fillId="2" borderId="0" xfId="0" applyFont="1" applyFill="1" applyAlignment="1">
      <alignment horizontal="left" vertical="top" wrapText="1"/>
    </xf>
    <xf numFmtId="1" fontId="68" fillId="2" borderId="6" xfId="0" applyNumberFormat="1" applyFont="1" applyFill="1" applyBorder="1" applyAlignment="1">
      <alignment horizontal="center" vertical="center" wrapText="1"/>
    </xf>
    <xf numFmtId="1" fontId="68" fillId="2" borderId="10" xfId="0" applyNumberFormat="1" applyFont="1" applyFill="1" applyBorder="1" applyAlignment="1">
      <alignment horizontal="center" vertical="center" wrapText="1"/>
    </xf>
    <xf numFmtId="1" fontId="68" fillId="2" borderId="5" xfId="0" applyNumberFormat="1" applyFont="1" applyFill="1" applyBorder="1" applyAlignment="1">
      <alignment horizontal="center" vertical="center" wrapText="1"/>
    </xf>
    <xf numFmtId="1" fontId="79" fillId="0" borderId="6" xfId="0" applyNumberFormat="1" applyFont="1" applyBorder="1" applyAlignment="1">
      <alignment horizontal="center" vertical="center" wrapText="1"/>
    </xf>
    <xf numFmtId="1" fontId="79" fillId="0" borderId="5" xfId="0" applyNumberFormat="1" applyFont="1" applyBorder="1" applyAlignment="1">
      <alignment horizontal="center" vertical="center" wrapText="1"/>
    </xf>
    <xf numFmtId="3" fontId="78" fillId="0" borderId="6" xfId="0" applyNumberFormat="1" applyFont="1" applyBorder="1" applyAlignment="1">
      <alignment horizontal="center" vertical="center" wrapText="1"/>
    </xf>
    <xf numFmtId="3" fontId="78" fillId="0" borderId="5" xfId="0" applyNumberFormat="1" applyFont="1" applyBorder="1" applyAlignment="1">
      <alignment horizontal="center" vertical="center" wrapText="1"/>
    </xf>
    <xf numFmtId="3" fontId="78" fillId="0" borderId="10" xfId="0" applyNumberFormat="1" applyFont="1" applyBorder="1" applyAlignment="1">
      <alignment horizontal="center" vertical="center" wrapText="1"/>
    </xf>
    <xf numFmtId="1" fontId="79" fillId="0" borderId="10" xfId="0" applyNumberFormat="1" applyFont="1" applyBorder="1" applyAlignment="1">
      <alignment horizontal="center" vertical="center" wrapText="1"/>
    </xf>
    <xf numFmtId="0" fontId="78" fillId="10" borderId="1" xfId="0" applyFont="1" applyFill="1" applyBorder="1" applyAlignment="1">
      <alignment horizontal="center" vertical="center"/>
    </xf>
    <xf numFmtId="0" fontId="78" fillId="10" borderId="2" xfId="0" applyFont="1" applyFill="1" applyBorder="1" applyAlignment="1">
      <alignment horizontal="center" vertical="center" wrapText="1"/>
    </xf>
    <xf numFmtId="0" fontId="78" fillId="10" borderId="3" xfId="0" applyFont="1" applyFill="1" applyBorder="1" applyAlignment="1">
      <alignment horizontal="center" vertical="center" wrapText="1"/>
    </xf>
    <xf numFmtId="0" fontId="68" fillId="4" borderId="0" xfId="0" applyFont="1" applyFill="1" applyAlignment="1">
      <alignment horizontal="left" vertical="center" wrapText="1"/>
    </xf>
    <xf numFmtId="0" fontId="78" fillId="10" borderId="1" xfId="0" applyFont="1" applyFill="1" applyBorder="1" applyAlignment="1">
      <alignment horizontal="center" vertical="center" wrapText="1"/>
    </xf>
    <xf numFmtId="0" fontId="78" fillId="10" borderId="1" xfId="0" applyFont="1" applyFill="1" applyBorder="1" applyAlignment="1"/>
    <xf numFmtId="0" fontId="68" fillId="10" borderId="1" xfId="0" applyFont="1" applyFill="1" applyBorder="1" applyAlignment="1"/>
    <xf numFmtId="0" fontId="78" fillId="10" borderId="1" xfId="0" applyFont="1" applyFill="1" applyBorder="1" applyAlignment="1">
      <alignment horizontal="center" vertical="center" textRotation="90" wrapText="1"/>
    </xf>
    <xf numFmtId="0" fontId="68" fillId="10" borderId="1" xfId="0" applyFont="1" applyFill="1" applyBorder="1">
      <alignment vertical="center"/>
    </xf>
    <xf numFmtId="0" fontId="78" fillId="10" borderId="2" xfId="0" applyFont="1" applyFill="1" applyBorder="1" applyAlignment="1">
      <alignment horizontal="center" vertical="center"/>
    </xf>
    <xf numFmtId="0" fontId="78" fillId="10" borderId="3" xfId="0" applyFont="1" applyFill="1" applyBorder="1" applyAlignment="1">
      <alignment horizontal="center" vertical="center"/>
    </xf>
    <xf numFmtId="0" fontId="78" fillId="10" borderId="4" xfId="0" applyFont="1" applyFill="1" applyBorder="1" applyAlignment="1">
      <alignment horizontal="center" vertical="center" wrapText="1"/>
    </xf>
    <xf numFmtId="0" fontId="85" fillId="0" borderId="1" xfId="103" applyFont="1" applyBorder="1" applyAlignment="1">
      <alignment horizontal="center" vertical="center"/>
    </xf>
    <xf numFmtId="0" fontId="85" fillId="0" borderId="19" xfId="103" applyFont="1" applyBorder="1" applyAlignment="1">
      <alignment horizontal="center" vertical="center"/>
    </xf>
    <xf numFmtId="0" fontId="85" fillId="0" borderId="0" xfId="103" applyFont="1" applyAlignment="1">
      <alignment horizontal="center" vertical="center" wrapText="1"/>
    </xf>
    <xf numFmtId="0" fontId="55" fillId="0" borderId="1" xfId="0" applyFont="1" applyBorder="1" applyAlignment="1">
      <alignment horizontal="center"/>
    </xf>
    <xf numFmtId="0" fontId="78" fillId="20" borderId="1" xfId="0" applyFont="1" applyFill="1" applyBorder="1" applyAlignment="1">
      <alignment horizontal="center" vertical="center"/>
    </xf>
    <xf numFmtId="0" fontId="78" fillId="22" borderId="1" xfId="0" applyFont="1" applyFill="1" applyBorder="1" applyAlignment="1">
      <alignment horizontal="center" vertical="center"/>
    </xf>
    <xf numFmtId="0" fontId="78" fillId="22" borderId="1" xfId="0" applyFont="1" applyFill="1" applyBorder="1" applyAlignment="1">
      <alignment horizontal="center" vertical="center" wrapText="1"/>
    </xf>
    <xf numFmtId="0" fontId="78" fillId="14" borderId="1" xfId="0" applyFont="1" applyFill="1" applyBorder="1" applyAlignment="1">
      <alignment horizontal="center" vertical="center"/>
    </xf>
    <xf numFmtId="0" fontId="78" fillId="14" borderId="1" xfId="0" applyFont="1" applyFill="1" applyBorder="1" applyAlignment="1">
      <alignment horizontal="center" vertical="center" wrapText="1"/>
    </xf>
    <xf numFmtId="0" fontId="80" fillId="0" borderId="35" xfId="110" applyFont="1" applyBorder="1" applyAlignment="1">
      <alignment horizontal="center" vertical="center" wrapText="1"/>
    </xf>
    <xf numFmtId="0" fontId="77" fillId="25" borderId="6" xfId="110" applyFont="1" applyFill="1" applyBorder="1" applyAlignment="1">
      <alignment horizontal="center" vertical="center" wrapText="1"/>
    </xf>
    <xf numFmtId="0" fontId="77" fillId="25" borderId="20" xfId="110" applyFont="1" applyFill="1" applyBorder="1" applyAlignment="1">
      <alignment horizontal="center" vertical="center" wrapText="1"/>
    </xf>
    <xf numFmtId="0" fontId="79" fillId="25" borderId="6" xfId="110" applyFont="1" applyFill="1" applyBorder="1" applyAlignment="1">
      <alignment horizontal="center" vertical="center" wrapText="1"/>
    </xf>
    <xf numFmtId="0" fontId="79" fillId="25" borderId="20" xfId="110" applyFont="1" applyFill="1" applyBorder="1" applyAlignment="1">
      <alignment horizontal="center" vertical="center" wrapText="1"/>
    </xf>
    <xf numFmtId="0" fontId="79" fillId="0" borderId="19" xfId="110" applyFont="1" applyBorder="1" applyAlignment="1">
      <alignment horizontal="center" vertical="center"/>
    </xf>
    <xf numFmtId="0" fontId="78" fillId="25" borderId="18" xfId="110" applyFont="1" applyFill="1" applyBorder="1" applyAlignment="1">
      <alignment horizontal="center" vertical="center" wrapText="1"/>
    </xf>
    <xf numFmtId="0" fontId="78" fillId="25" borderId="13" xfId="110" applyFont="1" applyFill="1" applyBorder="1" applyAlignment="1">
      <alignment horizontal="center" vertical="center" wrapText="1"/>
    </xf>
    <xf numFmtId="0" fontId="79" fillId="25" borderId="18" xfId="110" applyFont="1" applyFill="1" applyBorder="1" applyAlignment="1">
      <alignment horizontal="center" vertical="center"/>
    </xf>
    <xf numFmtId="0" fontId="78" fillId="25" borderId="18" xfId="111" applyFont="1" applyFill="1" applyBorder="1" applyAlignment="1">
      <alignment horizontal="center" vertical="center" wrapText="1"/>
    </xf>
    <xf numFmtId="0" fontId="78" fillId="25" borderId="13" xfId="111" applyFont="1" applyFill="1" applyBorder="1" applyAlignment="1">
      <alignment horizontal="center" vertical="center" wrapText="1"/>
    </xf>
    <xf numFmtId="0" fontId="77" fillId="25" borderId="56" xfId="110" applyFont="1" applyFill="1" applyBorder="1" applyAlignment="1">
      <alignment horizontal="center" vertical="center" wrapText="1"/>
    </xf>
    <xf numFmtId="0" fontId="77" fillId="25" borderId="57" xfId="110" applyFont="1" applyFill="1" applyBorder="1" applyAlignment="1">
      <alignment horizontal="center" vertical="center" wrapText="1"/>
    </xf>
    <xf numFmtId="0" fontId="77" fillId="25" borderId="50" xfId="110" applyFont="1" applyFill="1" applyBorder="1" applyAlignment="1">
      <alignment horizontal="center" vertical="center" wrapText="1"/>
    </xf>
    <xf numFmtId="168" fontId="91" fillId="0" borderId="18" xfId="0" applyNumberFormat="1" applyFont="1" applyBorder="1" applyAlignment="1" applyProtection="1">
      <alignment horizontal="center" vertical="center" wrapText="1"/>
      <protection locked="0"/>
    </xf>
    <xf numFmtId="168"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protection locked="0"/>
    </xf>
    <xf numFmtId="0" fontId="91" fillId="0" borderId="13" xfId="0" applyFont="1" applyBorder="1" applyAlignment="1" applyProtection="1">
      <alignment horizontal="center" vertical="center"/>
      <protection locked="0"/>
    </xf>
    <xf numFmtId="14" fontId="91" fillId="0" borderId="18" xfId="0" applyNumberFormat="1" applyFont="1" applyBorder="1" applyAlignment="1">
      <alignment horizontal="center" vertical="center" wrapText="1"/>
    </xf>
    <xf numFmtId="14" fontId="91" fillId="0" borderId="13" xfId="0" applyNumberFormat="1" applyFont="1" applyBorder="1" applyAlignment="1">
      <alignment horizontal="center" vertical="center" wrapText="1"/>
    </xf>
    <xf numFmtId="167" fontId="91" fillId="0" borderId="18" xfId="0" applyNumberFormat="1" applyFont="1" applyBorder="1" applyAlignment="1" applyProtection="1">
      <alignment horizontal="center" vertical="center" wrapText="1"/>
      <protection locked="0"/>
    </xf>
    <xf numFmtId="167" fontId="91" fillId="0" borderId="13" xfId="0" applyNumberFormat="1" applyFont="1" applyBorder="1" applyAlignment="1" applyProtection="1">
      <alignment horizontal="center" vertical="center" wrapText="1"/>
      <protection locked="0"/>
    </xf>
    <xf numFmtId="0" fontId="91" fillId="0" borderId="18" xfId="0" applyFont="1" applyBorder="1" applyAlignment="1" applyProtection="1">
      <alignment horizontal="center" vertical="center" wrapText="1"/>
      <protection locked="0"/>
    </xf>
    <xf numFmtId="0" fontId="91" fillId="0" borderId="13" xfId="0" applyFont="1" applyBorder="1" applyAlignment="1" applyProtection="1">
      <alignment horizontal="center" vertical="center" wrapText="1"/>
      <protection locked="0"/>
    </xf>
    <xf numFmtId="0" fontId="91" fillId="0" borderId="18" xfId="0" applyFont="1" applyBorder="1" applyAlignment="1">
      <alignment horizontal="center" vertical="center" wrapText="1"/>
    </xf>
    <xf numFmtId="0" fontId="91" fillId="0" borderId="13" xfId="0" applyFont="1" applyBorder="1" applyAlignment="1">
      <alignment horizontal="center" vertical="center" wrapText="1"/>
    </xf>
    <xf numFmtId="0" fontId="94" fillId="0" borderId="18" xfId="88" applyFont="1" applyBorder="1" applyAlignment="1">
      <alignment horizontal="center" vertical="center" wrapText="1"/>
    </xf>
    <xf numFmtId="0" fontId="53" fillId="20" borderId="6" xfId="0" applyFont="1" applyFill="1" applyBorder="1" applyAlignment="1">
      <alignment horizontal="center" vertical="center" wrapText="1"/>
    </xf>
    <xf numFmtId="0" fontId="53" fillId="20" borderId="5" xfId="0" applyFont="1" applyFill="1" applyBorder="1" applyAlignment="1">
      <alignment horizontal="center" vertical="center" wrapText="1"/>
    </xf>
    <xf numFmtId="0" fontId="55" fillId="21" borderId="1" xfId="0" applyFont="1" applyFill="1" applyBorder="1" applyAlignment="1">
      <alignment horizontal="center" vertical="center" wrapText="1"/>
    </xf>
    <xf numFmtId="0" fontId="53" fillId="20" borderId="2" xfId="0" applyFont="1" applyFill="1" applyBorder="1" applyAlignment="1">
      <alignment horizontal="center" vertical="center" wrapText="1"/>
    </xf>
    <xf numFmtId="0" fontId="53" fillId="20" borderId="3" xfId="0" applyFont="1" applyFill="1" applyBorder="1" applyAlignment="1">
      <alignment horizontal="center" vertical="center" wrapText="1"/>
    </xf>
    <xf numFmtId="0" fontId="53" fillId="20" borderId="4" xfId="0" applyFont="1" applyFill="1" applyBorder="1" applyAlignment="1">
      <alignment horizontal="center" vertical="center" wrapText="1"/>
    </xf>
    <xf numFmtId="14" fontId="53" fillId="20" borderId="6" xfId="0" applyNumberFormat="1" applyFont="1" applyFill="1" applyBorder="1" applyAlignment="1">
      <alignment horizontal="center" vertical="center" wrapText="1"/>
    </xf>
    <xf numFmtId="14" fontId="53" fillId="20" borderId="5" xfId="0" applyNumberFormat="1" applyFont="1" applyFill="1" applyBorder="1" applyAlignment="1">
      <alignment horizontal="center" vertical="center" wrapText="1"/>
    </xf>
    <xf numFmtId="0" fontId="55" fillId="23" borderId="6" xfId="0" applyFont="1" applyFill="1" applyBorder="1" applyAlignment="1">
      <alignment horizontal="center" vertical="center"/>
    </xf>
    <xf numFmtId="0" fontId="55" fillId="23" borderId="5" xfId="0" applyFont="1" applyFill="1" applyBorder="1" applyAlignment="1">
      <alignment horizontal="center" vertical="center"/>
    </xf>
    <xf numFmtId="0" fontId="55" fillId="23" borderId="1" xfId="0" applyFont="1" applyFill="1" applyBorder="1" applyAlignment="1">
      <alignment horizontal="center" vertical="center"/>
    </xf>
    <xf numFmtId="0" fontId="53" fillId="20" borderId="2" xfId="0" applyFont="1" applyFill="1" applyBorder="1" applyAlignment="1">
      <alignment horizontal="center" vertical="center"/>
    </xf>
    <xf numFmtId="0" fontId="53" fillId="20" borderId="3" xfId="0" applyFont="1" applyFill="1" applyBorder="1" applyAlignment="1">
      <alignment horizontal="center" vertical="center"/>
    </xf>
    <xf numFmtId="0" fontId="116" fillId="0" borderId="1" xfId="0" applyFont="1" applyBorder="1" applyAlignment="1">
      <alignment horizontal="center"/>
    </xf>
    <xf numFmtId="0" fontId="115" fillId="20" borderId="2" xfId="0" applyFont="1" applyFill="1" applyBorder="1" applyAlignment="1">
      <alignment horizontal="center" vertical="center" wrapText="1"/>
    </xf>
    <xf numFmtId="0" fontId="115" fillId="20" borderId="3" xfId="0" applyFont="1" applyFill="1" applyBorder="1" applyAlignment="1">
      <alignment horizontal="center" vertical="center" wrapText="1"/>
    </xf>
    <xf numFmtId="0" fontId="115" fillId="20" borderId="4" xfId="0" applyFont="1" applyFill="1" applyBorder="1" applyAlignment="1">
      <alignment horizontal="center" vertical="center" wrapText="1"/>
    </xf>
    <xf numFmtId="0" fontId="115" fillId="20" borderId="1" xfId="0" applyFont="1" applyFill="1" applyBorder="1" applyAlignment="1">
      <alignment horizontal="center" vertical="center" wrapText="1"/>
    </xf>
    <xf numFmtId="0" fontId="53" fillId="0" borderId="2" xfId="0" applyFont="1" applyBorder="1" applyAlignment="1">
      <alignment horizontal="center" vertical="center"/>
    </xf>
    <xf numFmtId="0" fontId="53" fillId="0" borderId="3" xfId="0" applyFont="1" applyBorder="1" applyAlignment="1">
      <alignment horizontal="center" vertical="center"/>
    </xf>
    <xf numFmtId="0" fontId="53" fillId="0" borderId="4" xfId="0" applyFont="1" applyBorder="1" applyAlignment="1">
      <alignment horizontal="center" vertical="center"/>
    </xf>
    <xf numFmtId="0" fontId="98" fillId="18" borderId="1" xfId="88" applyFont="1" applyFill="1" applyBorder="1" applyAlignment="1">
      <alignment horizontal="center" vertical="center" wrapText="1"/>
    </xf>
    <xf numFmtId="0" fontId="59" fillId="17" borderId="2" xfId="88" applyFont="1" applyFill="1" applyBorder="1" applyAlignment="1">
      <alignment horizontal="center" vertical="center" wrapText="1"/>
    </xf>
    <xf numFmtId="0" fontId="59" fillId="17" borderId="3" xfId="88" applyFont="1" applyFill="1" applyBorder="1" applyAlignment="1">
      <alignment horizontal="center" vertical="center" wrapText="1"/>
    </xf>
    <xf numFmtId="0" fontId="59" fillId="17" borderId="4" xfId="88" applyFont="1" applyFill="1" applyBorder="1" applyAlignment="1">
      <alignment horizontal="center" vertical="center" wrapText="1"/>
    </xf>
    <xf numFmtId="0" fontId="59" fillId="17" borderId="1" xfId="88" applyFont="1" applyFill="1" applyBorder="1" applyAlignment="1">
      <alignment horizontal="center" vertical="center" wrapText="1"/>
    </xf>
    <xf numFmtId="0" fontId="59" fillId="17" borderId="1" xfId="88" applyFont="1" applyFill="1" applyBorder="1" applyAlignment="1">
      <alignment horizontal="center" vertical="center"/>
    </xf>
    <xf numFmtId="0" fontId="51" fillId="0" borderId="6" xfId="0" applyFont="1" applyBorder="1" applyAlignment="1">
      <alignment horizontal="center" vertical="center" wrapText="1"/>
    </xf>
    <xf numFmtId="0" fontId="51" fillId="0" borderId="5" xfId="0" applyFont="1" applyBorder="1" applyAlignment="1">
      <alignment horizontal="center" vertical="center" wrapText="1"/>
    </xf>
    <xf numFmtId="14" fontId="55" fillId="0" borderId="6" xfId="0" applyNumberFormat="1" applyFont="1" applyBorder="1" applyAlignment="1">
      <alignment horizontal="center" vertical="center" wrapText="1"/>
    </xf>
    <xf numFmtId="14" fontId="55" fillId="0" borderId="5" xfId="0" applyNumberFormat="1" applyFont="1" applyBorder="1" applyAlignment="1">
      <alignment horizontal="center" vertical="center" wrapText="1"/>
    </xf>
    <xf numFmtId="0" fontId="55" fillId="0" borderId="6" xfId="0" applyFont="1" applyBorder="1" applyAlignment="1">
      <alignment horizontal="center" vertical="center" wrapText="1"/>
    </xf>
    <xf numFmtId="0" fontId="55" fillId="0" borderId="5" xfId="0" applyFont="1" applyBorder="1" applyAlignment="1">
      <alignment horizontal="center" vertical="center" wrapText="1"/>
    </xf>
    <xf numFmtId="0" fontId="55" fillId="2" borderId="6" xfId="0" applyFont="1" applyFill="1" applyBorder="1" applyAlignment="1">
      <alignment horizontal="center" vertical="center" wrapText="1"/>
    </xf>
    <xf numFmtId="0" fontId="55" fillId="2" borderId="5" xfId="0" applyFont="1" applyFill="1" applyBorder="1" applyAlignment="1">
      <alignment horizontal="center" vertical="center" wrapText="1"/>
    </xf>
    <xf numFmtId="0" fontId="55" fillId="0" borderId="2"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78" fillId="0" borderId="1" xfId="0" applyFont="1" applyBorder="1" applyAlignment="1">
      <alignment horizontal="center" vertical="center"/>
    </xf>
    <xf numFmtId="0" fontId="94" fillId="3" borderId="1" xfId="88" applyFont="1" applyFill="1" applyBorder="1" applyAlignment="1">
      <alignment horizontal="center" vertical="center"/>
    </xf>
    <xf numFmtId="0" fontId="94" fillId="3" borderId="1" xfId="88" applyFont="1" applyFill="1" applyBorder="1" applyAlignment="1">
      <alignment horizontal="center" vertical="center" wrapText="1"/>
    </xf>
    <xf numFmtId="0" fontId="94" fillId="3" borderId="6" xfId="88" applyFont="1" applyFill="1" applyBorder="1" applyAlignment="1">
      <alignment horizontal="center" vertical="center" wrapText="1"/>
    </xf>
    <xf numFmtId="0" fontId="94" fillId="3" borderId="5" xfId="88" applyFont="1" applyFill="1" applyBorder="1" applyAlignment="1">
      <alignment horizontal="center" vertical="center" wrapText="1"/>
    </xf>
    <xf numFmtId="0" fontId="79" fillId="0" borderId="1" xfId="113" applyFont="1" applyBorder="1" applyAlignment="1">
      <alignment horizontal="center" vertical="center" wrapText="1"/>
    </xf>
    <xf numFmtId="1" fontId="78" fillId="0" borderId="1" xfId="113" applyNumberFormat="1" applyFont="1" applyBorder="1" applyAlignment="1">
      <alignment horizontal="center" vertical="center"/>
    </xf>
    <xf numFmtId="0" fontId="79" fillId="20" borderId="2" xfId="113" applyFont="1" applyFill="1" applyBorder="1" applyAlignment="1">
      <alignment horizontal="center"/>
    </xf>
    <xf numFmtId="0" fontId="79" fillId="20" borderId="3" xfId="113" applyFont="1" applyFill="1" applyBorder="1" applyAlignment="1">
      <alignment horizontal="center"/>
    </xf>
    <xf numFmtId="0" fontId="79" fillId="20" borderId="4" xfId="113" applyFont="1" applyFill="1" applyBorder="1" applyAlignment="1">
      <alignment horizontal="center"/>
    </xf>
    <xf numFmtId="0" fontId="79" fillId="0" borderId="2" xfId="113" applyFont="1" applyBorder="1" applyAlignment="1">
      <alignment horizontal="center"/>
    </xf>
    <xf numFmtId="0" fontId="79" fillId="0" borderId="3" xfId="113" applyFont="1" applyBorder="1" applyAlignment="1">
      <alignment horizontal="center"/>
    </xf>
    <xf numFmtId="0" fontId="79" fillId="0" borderId="4" xfId="113" applyFont="1" applyBorder="1" applyAlignment="1">
      <alignment horizontal="center"/>
    </xf>
    <xf numFmtId="0" fontId="79" fillId="0" borderId="6" xfId="113" applyFont="1" applyBorder="1" applyAlignment="1">
      <alignment horizontal="center" vertical="center" wrapText="1"/>
    </xf>
    <xf numFmtId="0" fontId="79" fillId="0" borderId="10" xfId="113" applyFont="1" applyBorder="1" applyAlignment="1">
      <alignment horizontal="center" vertical="center" wrapText="1"/>
    </xf>
    <xf numFmtId="0" fontId="79" fillId="0" borderId="5" xfId="113" applyFont="1" applyBorder="1" applyAlignment="1">
      <alignment horizontal="center" vertical="center" wrapText="1"/>
    </xf>
    <xf numFmtId="0" fontId="79" fillId="0" borderId="59" xfId="113" applyFont="1" applyBorder="1" applyAlignment="1">
      <alignment horizontal="center" vertical="center" wrapText="1"/>
    </xf>
    <xf numFmtId="0" fontId="79" fillId="0" borderId="34" xfId="113" applyFont="1" applyBorder="1" applyAlignment="1">
      <alignment horizontal="center" vertical="center" wrapText="1"/>
    </xf>
    <xf numFmtId="0" fontId="79" fillId="0" borderId="8" xfId="113" applyFont="1" applyBorder="1" applyAlignment="1">
      <alignment horizontal="center" vertical="center" wrapText="1"/>
    </xf>
    <xf numFmtId="0" fontId="79" fillId="0" borderId="0" xfId="113" applyFont="1" applyAlignment="1">
      <alignment horizontal="center" vertical="center" wrapText="1"/>
    </xf>
    <xf numFmtId="0" fontId="79" fillId="31" borderId="1" xfId="113" applyFont="1" applyFill="1" applyBorder="1" applyAlignment="1">
      <alignment horizontal="center" vertical="center" wrapText="1"/>
    </xf>
    <xf numFmtId="0" fontId="79" fillId="31" borderId="2" xfId="113" applyFont="1" applyFill="1" applyBorder="1" applyAlignment="1">
      <alignment horizontal="center" vertical="center" wrapText="1"/>
    </xf>
    <xf numFmtId="0" fontId="79" fillId="31" borderId="3" xfId="113" applyFont="1" applyFill="1" applyBorder="1" applyAlignment="1">
      <alignment horizontal="center" vertical="center" wrapText="1"/>
    </xf>
    <xf numFmtId="0" fontId="79" fillId="31" borderId="4" xfId="113" applyFont="1" applyFill="1" applyBorder="1" applyAlignment="1">
      <alignment horizontal="center" vertical="center" wrapText="1"/>
    </xf>
    <xf numFmtId="0" fontId="79" fillId="31" borderId="6" xfId="113" applyFont="1" applyFill="1" applyBorder="1" applyAlignment="1">
      <alignment horizontal="center" vertical="center" wrapText="1"/>
    </xf>
    <xf numFmtId="0" fontId="79" fillId="31" borderId="5" xfId="113" applyFont="1" applyFill="1" applyBorder="1" applyAlignment="1">
      <alignment horizontal="center" vertical="center" wrapText="1"/>
    </xf>
    <xf numFmtId="0" fontId="79" fillId="27" borderId="1" xfId="113" applyFont="1" applyFill="1" applyBorder="1" applyAlignment="1">
      <alignment horizontal="center" vertical="center" wrapText="1"/>
    </xf>
    <xf numFmtId="0" fontId="80" fillId="0" borderId="0" xfId="113" applyFont="1" applyAlignment="1">
      <alignment horizontal="center" wrapText="1"/>
    </xf>
    <xf numFmtId="0" fontId="80" fillId="0" borderId="0" xfId="113" applyFont="1" applyAlignment="1">
      <alignment horizontal="center" vertical="center" wrapText="1"/>
    </xf>
    <xf numFmtId="0" fontId="80" fillId="0" borderId="0" xfId="113" applyFont="1" applyAlignment="1">
      <alignment horizontal="center" vertical="center"/>
    </xf>
    <xf numFmtId="0" fontId="79" fillId="0" borderId="1" xfId="113" applyFont="1" applyBorder="1" applyAlignment="1">
      <alignment horizontal="center" vertical="center"/>
    </xf>
    <xf numFmtId="0" fontId="79" fillId="20" borderId="59" xfId="113" applyFont="1" applyFill="1" applyBorder="1" applyAlignment="1">
      <alignment horizontal="center" vertical="center" wrapText="1"/>
    </xf>
    <xf numFmtId="0" fontId="79" fillId="20" borderId="11" xfId="113" applyFont="1" applyFill="1" applyBorder="1" applyAlignment="1">
      <alignment horizontal="center" vertical="center" wrapText="1"/>
    </xf>
    <xf numFmtId="0" fontId="79" fillId="20" borderId="60" xfId="113" applyFont="1" applyFill="1" applyBorder="1" applyAlignment="1">
      <alignment horizontal="center" vertical="center" wrapText="1"/>
    </xf>
    <xf numFmtId="0" fontId="79" fillId="20" borderId="8" xfId="113" applyFont="1" applyFill="1" applyBorder="1" applyAlignment="1">
      <alignment horizontal="center" vertical="center" wrapText="1"/>
    </xf>
    <xf numFmtId="0" fontId="79" fillId="20" borderId="7" xfId="113" applyFont="1" applyFill="1" applyBorder="1" applyAlignment="1">
      <alignment horizontal="center" vertical="center" wrapText="1"/>
    </xf>
    <xf numFmtId="0" fontId="79" fillId="20" borderId="9" xfId="113" applyFont="1" applyFill="1" applyBorder="1" applyAlignment="1">
      <alignment horizontal="center" vertical="center" wrapText="1"/>
    </xf>
    <xf numFmtId="0" fontId="79" fillId="20" borderId="6" xfId="113" applyFont="1" applyFill="1" applyBorder="1" applyAlignment="1">
      <alignment horizontal="center" vertical="center" wrapText="1"/>
    </xf>
    <xf numFmtId="0" fontId="79" fillId="20" borderId="5" xfId="113" applyFont="1" applyFill="1" applyBorder="1" applyAlignment="1">
      <alignment horizontal="center" vertical="center" wrapText="1"/>
    </xf>
    <xf numFmtId="1" fontId="78" fillId="0" borderId="1" xfId="113" applyNumberFormat="1" applyFont="1" applyBorder="1" applyAlignment="1">
      <alignment horizontal="center" vertical="center" wrapText="1"/>
    </xf>
    <xf numFmtId="49" fontId="78" fillId="2" borderId="1" xfId="113" applyNumberFormat="1" applyFont="1" applyFill="1" applyBorder="1" applyAlignment="1">
      <alignment horizontal="center" vertical="center" wrapText="1"/>
    </xf>
    <xf numFmtId="1" fontId="78" fillId="0" borderId="2" xfId="113" applyNumberFormat="1" applyFont="1" applyBorder="1" applyAlignment="1">
      <alignment horizontal="center" vertical="center" wrapText="1"/>
    </xf>
    <xf numFmtId="0" fontId="79" fillId="20" borderId="1" xfId="113" applyFont="1" applyFill="1" applyBorder="1" applyAlignment="1">
      <alignment horizontal="center" vertical="center" wrapText="1"/>
    </xf>
    <xf numFmtId="0" fontId="79" fillId="27" borderId="2" xfId="113" applyFont="1" applyFill="1" applyBorder="1" applyAlignment="1">
      <alignment horizontal="center" vertical="center" wrapText="1"/>
    </xf>
    <xf numFmtId="0" fontId="79" fillId="27" borderId="3" xfId="113" applyFont="1" applyFill="1" applyBorder="1" applyAlignment="1">
      <alignment horizontal="center" vertical="center" wrapText="1"/>
    </xf>
    <xf numFmtId="0" fontId="79" fillId="27" borderId="4" xfId="113" applyFont="1" applyFill="1" applyBorder="1" applyAlignment="1">
      <alignment horizontal="center" vertical="center" wrapText="1"/>
    </xf>
    <xf numFmtId="0" fontId="79" fillId="27" borderId="6" xfId="113" applyFont="1" applyFill="1" applyBorder="1" applyAlignment="1">
      <alignment horizontal="center" vertical="center" wrapText="1"/>
    </xf>
    <xf numFmtId="0" fontId="79" fillId="27" borderId="5" xfId="113" applyFont="1" applyFill="1" applyBorder="1" applyAlignment="1">
      <alignment horizontal="center" vertical="center" wrapText="1"/>
    </xf>
    <xf numFmtId="0" fontId="79" fillId="10" borderId="2" xfId="113" applyFont="1" applyFill="1" applyBorder="1" applyAlignment="1">
      <alignment horizontal="center" vertical="center" wrapText="1"/>
    </xf>
    <xf numFmtId="0" fontId="79" fillId="10" borderId="3" xfId="113" applyFont="1" applyFill="1" applyBorder="1" applyAlignment="1">
      <alignment horizontal="center" vertical="center" wrapText="1"/>
    </xf>
    <xf numFmtId="0" fontId="79" fillId="10" borderId="4" xfId="113" applyFont="1" applyFill="1" applyBorder="1" applyAlignment="1">
      <alignment horizontal="center" vertical="center" wrapText="1"/>
    </xf>
    <xf numFmtId="0" fontId="79" fillId="10" borderId="6" xfId="113" applyFont="1" applyFill="1" applyBorder="1" applyAlignment="1">
      <alignment horizontal="center" vertical="center" wrapText="1"/>
    </xf>
    <xf numFmtId="0" fontId="79" fillId="10" borderId="5" xfId="113" applyFont="1" applyFill="1" applyBorder="1" applyAlignment="1">
      <alignment horizontal="center" vertical="center" wrapText="1"/>
    </xf>
    <xf numFmtId="0" fontId="79" fillId="10" borderId="1" xfId="113" applyFont="1" applyFill="1" applyBorder="1" applyAlignment="1">
      <alignment horizontal="center" vertical="center" wrapText="1"/>
    </xf>
    <xf numFmtId="0" fontId="79" fillId="32" borderId="2" xfId="113" applyFont="1" applyFill="1" applyBorder="1" applyAlignment="1">
      <alignment horizontal="center" vertical="center" wrapText="1"/>
    </xf>
    <xf numFmtId="0" fontId="79" fillId="32" borderId="3" xfId="113" applyFont="1" applyFill="1" applyBorder="1" applyAlignment="1">
      <alignment horizontal="center" vertical="center" wrapText="1"/>
    </xf>
    <xf numFmtId="0" fontId="79" fillId="32" borderId="6" xfId="113" applyFont="1" applyFill="1" applyBorder="1" applyAlignment="1">
      <alignment horizontal="center" vertical="center" wrapText="1"/>
    </xf>
    <xf numFmtId="0" fontId="79" fillId="32" borderId="5" xfId="113" applyFont="1" applyFill="1" applyBorder="1" applyAlignment="1">
      <alignment horizontal="center" vertical="center" wrapText="1"/>
    </xf>
    <xf numFmtId="0" fontId="79" fillId="32" borderId="4" xfId="113" applyFont="1" applyFill="1" applyBorder="1" applyAlignment="1">
      <alignment horizontal="center" vertical="center" wrapText="1"/>
    </xf>
    <xf numFmtId="0" fontId="79" fillId="32" borderId="1" xfId="113" applyFont="1" applyFill="1" applyBorder="1" applyAlignment="1">
      <alignment horizontal="center" vertical="center" wrapText="1"/>
    </xf>
    <xf numFmtId="0" fontId="78" fillId="32" borderId="2" xfId="113" applyFont="1" applyFill="1" applyBorder="1" applyAlignment="1">
      <alignment horizontal="center" vertical="center" wrapText="1"/>
    </xf>
    <xf numFmtId="0" fontId="78" fillId="32" borderId="3" xfId="113" applyFont="1" applyFill="1" applyBorder="1" applyAlignment="1">
      <alignment horizontal="center" vertical="center" wrapText="1"/>
    </xf>
    <xf numFmtId="0" fontId="53" fillId="2" borderId="1" xfId="104" applyFont="1" applyFill="1" applyBorder="1" applyAlignment="1">
      <alignment horizontal="center" vertical="center"/>
    </xf>
    <xf numFmtId="0" fontId="53" fillId="2" borderId="2" xfId="70" applyFont="1" applyFill="1" applyBorder="1" applyAlignment="1">
      <alignment horizontal="center" vertical="center"/>
    </xf>
    <xf numFmtId="0" fontId="53" fillId="2" borderId="3" xfId="70" applyFont="1" applyFill="1" applyBorder="1" applyAlignment="1">
      <alignment horizontal="center" vertical="center"/>
    </xf>
    <xf numFmtId="0" fontId="53" fillId="2" borderId="4" xfId="70" applyFont="1" applyFill="1" applyBorder="1" applyAlignment="1">
      <alignment horizontal="center" vertical="center"/>
    </xf>
    <xf numFmtId="0" fontId="55" fillId="2" borderId="2" xfId="104" applyFont="1" applyFill="1" applyBorder="1" applyAlignment="1">
      <alignment horizontal="center" vertical="center"/>
    </xf>
    <xf numFmtId="0" fontId="55" fillId="2" borderId="3" xfId="104" applyFont="1" applyFill="1" applyBorder="1" applyAlignment="1">
      <alignment horizontal="center" vertical="center"/>
    </xf>
    <xf numFmtId="0" fontId="55" fillId="2" borderId="4" xfId="104" applyFont="1" applyFill="1" applyBorder="1" applyAlignment="1">
      <alignment horizontal="center" vertical="center"/>
    </xf>
    <xf numFmtId="0" fontId="53" fillId="10" borderId="2" xfId="70" applyFont="1" applyFill="1" applyBorder="1" applyAlignment="1">
      <alignment horizontal="center" vertical="center"/>
    </xf>
    <xf numFmtId="0" fontId="53" fillId="10" borderId="3" xfId="70" applyFont="1" applyFill="1" applyBorder="1" applyAlignment="1">
      <alignment horizontal="center" vertical="center"/>
    </xf>
    <xf numFmtId="0" fontId="53" fillId="10" borderId="4" xfId="70" applyFont="1" applyFill="1" applyBorder="1" applyAlignment="1">
      <alignment horizontal="center" vertical="center"/>
    </xf>
    <xf numFmtId="14" fontId="53" fillId="2" borderId="2" xfId="70" applyNumberFormat="1" applyFont="1" applyFill="1" applyBorder="1" applyAlignment="1">
      <alignment horizontal="center" vertical="center" wrapText="1"/>
    </xf>
    <xf numFmtId="14" fontId="53" fillId="2" borderId="3" xfId="70" applyNumberFormat="1" applyFont="1" applyFill="1" applyBorder="1" applyAlignment="1">
      <alignment horizontal="center" vertical="center" wrapText="1"/>
    </xf>
    <xf numFmtId="14" fontId="53" fillId="2" borderId="4" xfId="70" applyNumberFormat="1" applyFont="1" applyFill="1" applyBorder="1" applyAlignment="1">
      <alignment horizontal="center" vertical="center" wrapText="1"/>
    </xf>
    <xf numFmtId="0" fontId="53" fillId="4" borderId="2" xfId="70" applyFont="1" applyFill="1" applyBorder="1" applyAlignment="1">
      <alignment horizontal="center" vertical="center"/>
    </xf>
    <xf numFmtId="0" fontId="53" fillId="4" borderId="3" xfId="70" applyFont="1" applyFill="1" applyBorder="1" applyAlignment="1">
      <alignment horizontal="center" vertical="center"/>
    </xf>
    <xf numFmtId="0" fontId="53" fillId="4" borderId="4" xfId="70" applyFont="1" applyFill="1" applyBorder="1" applyAlignment="1">
      <alignment horizontal="center" vertical="center"/>
    </xf>
    <xf numFmtId="170" fontId="53" fillId="2" borderId="2" xfId="70" applyNumberFormat="1" applyFont="1" applyFill="1" applyBorder="1" applyAlignment="1">
      <alignment horizontal="center" vertical="center"/>
    </xf>
    <xf numFmtId="170" fontId="53" fillId="2" borderId="4" xfId="70" applyNumberFormat="1" applyFont="1" applyFill="1" applyBorder="1" applyAlignment="1">
      <alignment horizontal="center" vertical="center"/>
    </xf>
    <xf numFmtId="1" fontId="53" fillId="2" borderId="2" xfId="70" applyNumberFormat="1" applyFont="1" applyFill="1" applyBorder="1" applyAlignment="1">
      <alignment horizontal="center" vertical="center"/>
    </xf>
    <xf numFmtId="1" fontId="53" fillId="2" borderId="3" xfId="70" applyNumberFormat="1" applyFont="1" applyFill="1" applyBorder="1" applyAlignment="1">
      <alignment horizontal="center" vertical="center"/>
    </xf>
    <xf numFmtId="1" fontId="53" fillId="2" borderId="4" xfId="70" applyNumberFormat="1" applyFont="1" applyFill="1" applyBorder="1" applyAlignment="1">
      <alignment horizontal="center" vertical="center"/>
    </xf>
    <xf numFmtId="1" fontId="55" fillId="2" borderId="2" xfId="104" applyNumberFormat="1" applyFont="1" applyFill="1" applyBorder="1" applyAlignment="1">
      <alignment horizontal="center" vertical="center"/>
    </xf>
    <xf numFmtId="1" fontId="55" fillId="2" borderId="4" xfId="104" applyNumberFormat="1" applyFont="1" applyFill="1" applyBorder="1" applyAlignment="1">
      <alignment horizontal="center" vertical="center"/>
    </xf>
    <xf numFmtId="0" fontId="55" fillId="2" borderId="18" xfId="104" applyFont="1" applyFill="1" applyBorder="1" applyAlignment="1">
      <alignment horizontal="center" vertical="center" wrapText="1"/>
    </xf>
    <xf numFmtId="0" fontId="55" fillId="2" borderId="13" xfId="104" applyFont="1" applyFill="1" applyBorder="1" applyAlignment="1">
      <alignment horizontal="center" vertical="center" wrapText="1"/>
    </xf>
    <xf numFmtId="0" fontId="53" fillId="2" borderId="18" xfId="104" applyFont="1" applyFill="1" applyBorder="1" applyAlignment="1">
      <alignment horizontal="center" vertical="center"/>
    </xf>
    <xf numFmtId="0" fontId="53" fillId="2" borderId="13" xfId="104" applyFont="1" applyFill="1" applyBorder="1" applyAlignment="1">
      <alignment horizontal="center" vertical="center"/>
    </xf>
    <xf numFmtId="0" fontId="55" fillId="11" borderId="18" xfId="104" applyFont="1" applyFill="1" applyBorder="1" applyAlignment="1">
      <alignment horizontal="center"/>
    </xf>
    <xf numFmtId="0" fontId="55" fillId="11" borderId="13" xfId="104" applyFont="1" applyFill="1" applyBorder="1" applyAlignment="1">
      <alignment horizontal="center" vertical="center"/>
    </xf>
    <xf numFmtId="0" fontId="55" fillId="11" borderId="13" xfId="104" applyFont="1" applyFill="1" applyBorder="1" applyAlignment="1">
      <alignment horizontal="center"/>
    </xf>
    <xf numFmtId="1" fontId="55" fillId="24" borderId="47" xfId="104" applyNumberFormat="1" applyFont="1" applyFill="1" applyBorder="1" applyAlignment="1">
      <alignment horizontal="center" vertical="center"/>
    </xf>
    <xf numFmtId="0" fontId="55" fillId="24" borderId="47" xfId="104" applyFont="1" applyFill="1" applyBorder="1" applyAlignment="1">
      <alignment horizontal="center" vertical="center"/>
    </xf>
    <xf numFmtId="1" fontId="65" fillId="2" borderId="44" xfId="104" applyNumberFormat="1" applyFont="1" applyFill="1" applyBorder="1" applyAlignment="1">
      <alignment horizontal="center" vertical="center"/>
    </xf>
    <xf numFmtId="1" fontId="65" fillId="2" borderId="45" xfId="104" applyNumberFormat="1" applyFont="1" applyFill="1" applyBorder="1" applyAlignment="1">
      <alignment horizontal="center" vertical="center"/>
    </xf>
    <xf numFmtId="1" fontId="65" fillId="2" borderId="13" xfId="104" applyNumberFormat="1" applyFont="1" applyFill="1" applyBorder="1" applyAlignment="1">
      <alignment horizontal="center" vertical="center"/>
    </xf>
    <xf numFmtId="1" fontId="55" fillId="24" borderId="47" xfId="104" applyNumberFormat="1" applyFont="1" applyFill="1" applyBorder="1" applyAlignment="1">
      <alignment horizontal="center"/>
    </xf>
    <xf numFmtId="1" fontId="50" fillId="2" borderId="13" xfId="99" applyNumberFormat="1" applyFont="1" applyFill="1" applyBorder="1" applyAlignment="1">
      <alignment horizontal="center" vertical="center"/>
    </xf>
    <xf numFmtId="0" fontId="53" fillId="2" borderId="0" xfId="70" applyFont="1" applyFill="1" applyAlignment="1">
      <alignment horizontal="center" vertical="center"/>
    </xf>
    <xf numFmtId="0" fontId="60" fillId="2" borderId="6" xfId="104" applyFont="1" applyFill="1" applyBorder="1" applyAlignment="1">
      <alignment horizontal="center"/>
    </xf>
    <xf numFmtId="0" fontId="60" fillId="2" borderId="10" xfId="104" applyFont="1" applyFill="1" applyBorder="1" applyAlignment="1">
      <alignment horizontal="center"/>
    </xf>
    <xf numFmtId="0" fontId="60" fillId="2" borderId="20" xfId="104" applyFont="1" applyFill="1" applyBorder="1" applyAlignment="1">
      <alignment horizontal="center"/>
    </xf>
    <xf numFmtId="0" fontId="55" fillId="24" borderId="48" xfId="104" applyFont="1" applyFill="1" applyBorder="1" applyAlignment="1">
      <alignment horizontal="center" vertical="center"/>
    </xf>
    <xf numFmtId="0" fontId="55" fillId="24" borderId="49" xfId="104" applyFont="1" applyFill="1" applyBorder="1" applyAlignment="1">
      <alignment horizontal="center" vertical="center"/>
    </xf>
    <xf numFmtId="0" fontId="53" fillId="2" borderId="1" xfId="70" applyFont="1" applyFill="1" applyBorder="1" applyAlignment="1">
      <alignment horizontal="center" vertical="center"/>
    </xf>
    <xf numFmtId="0" fontId="59" fillId="2" borderId="0" xfId="104" applyFont="1" applyFill="1" applyAlignment="1">
      <alignment horizontal="center" vertical="center"/>
    </xf>
    <xf numFmtId="0" fontId="59" fillId="2" borderId="0" xfId="104" applyFont="1" applyFill="1" applyAlignment="1">
      <alignment horizontal="center" vertical="center" wrapText="1"/>
    </xf>
    <xf numFmtId="0" fontId="59" fillId="2" borderId="0" xfId="104" applyFont="1" applyFill="1" applyAlignment="1">
      <alignment horizontal="center"/>
    </xf>
    <xf numFmtId="1" fontId="53" fillId="24" borderId="47" xfId="104" applyNumberFormat="1" applyFont="1" applyFill="1" applyBorder="1" applyAlignment="1">
      <alignment horizontal="center"/>
    </xf>
    <xf numFmtId="1" fontId="51" fillId="2" borderId="44" xfId="99" applyNumberFormat="1" applyFont="1" applyFill="1" applyBorder="1" applyAlignment="1">
      <alignment horizontal="center" vertical="center"/>
    </xf>
    <xf numFmtId="1" fontId="51" fillId="2" borderId="45" xfId="99" applyNumberFormat="1" applyFont="1" applyFill="1" applyBorder="1" applyAlignment="1">
      <alignment horizontal="center" vertical="center"/>
    </xf>
    <xf numFmtId="0" fontId="68" fillId="0" borderId="0" xfId="9" applyFont="1" applyAlignment="1">
      <alignment horizontal="center" vertical="center"/>
    </xf>
    <xf numFmtId="0" fontId="78" fillId="0" borderId="0" xfId="9" applyFont="1" applyAlignment="1">
      <alignment horizontal="center" vertical="center"/>
    </xf>
    <xf numFmtId="49" fontId="78" fillId="10" borderId="54" xfId="0" applyNumberFormat="1" applyFont="1" applyFill="1" applyBorder="1" applyAlignment="1">
      <alignment horizontal="center" vertical="center" wrapText="1"/>
    </xf>
    <xf numFmtId="0" fontId="79" fillId="10" borderId="53" xfId="0" applyFont="1" applyFill="1" applyBorder="1" applyAlignment="1">
      <alignment horizontal="center"/>
    </xf>
    <xf numFmtId="1" fontId="78" fillId="10" borderId="54" xfId="0" applyNumberFormat="1" applyFont="1" applyFill="1" applyBorder="1" applyAlignment="1">
      <alignment horizontal="center" vertical="center" wrapText="1"/>
    </xf>
    <xf numFmtId="0" fontId="113" fillId="23" borderId="1" xfId="0" applyFont="1" applyFill="1" applyBorder="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2" fontId="43" fillId="0" borderId="13" xfId="73" applyNumberFormat="1" applyFont="1" applyBorder="1" applyAlignment="1">
      <alignment horizontal="center" vertical="center" wrapText="1"/>
    </xf>
  </cellXfs>
  <cellStyles count="115">
    <cellStyle name="Comma" xfId="99" builtinId="3"/>
    <cellStyle name="Comma 2" xfId="52" xr:uid="{00000000-0005-0000-0000-000000000000}"/>
    <cellStyle name="Comma 2 2" xfId="62" xr:uid="{C853C2B0-7510-4EC7-8F92-B3AC9AE0AF22}"/>
    <cellStyle name="Comma 2 2 2" xfId="79" xr:uid="{DA112349-7F3C-4529-A750-C9780B670BB5}"/>
    <cellStyle name="Comma 2 3" xfId="60" xr:uid="{7EC2348F-805A-46C8-9BFD-26EE0037466A}"/>
    <cellStyle name="Comma 2 4" xfId="78" xr:uid="{FA2A50FA-486B-4A87-ADE2-84EB42A0400F}"/>
    <cellStyle name="Comma 3" xfId="56" xr:uid="{00000000-0005-0000-0000-000001000000}"/>
    <cellStyle name="Comma 4" xfId="57" xr:uid="{00000000-0005-0000-0000-000002000000}"/>
    <cellStyle name="Comma 4 2" xfId="76" xr:uid="{39160A07-B05A-4E0C-BE55-5382D55BBDDF}"/>
    <cellStyle name="Comma 4 3" xfId="87" xr:uid="{E6382459-29AB-4284-B81F-053F831755A3}"/>
    <cellStyle name="Comma 5" xfId="72" xr:uid="{F80151EE-5143-410F-ADFF-47C46A478805}"/>
    <cellStyle name="Comma 6" xfId="84" xr:uid="{8574CC6D-315E-47B1-9EE9-F9F4020A4043}"/>
    <cellStyle name="Comma 7" xfId="101" xr:uid="{DE2C99B0-EA09-4DF0-8BB8-0F70431BF552}"/>
    <cellStyle name="Comma 8" xfId="108" xr:uid="{B7F3C94D-B781-4FF5-A3C8-8462749A3095}"/>
    <cellStyle name="Comma 9 3" xfId="31" xr:uid="{00000000-0005-0000-0000-000003000000}"/>
    <cellStyle name="Hyperlink" xfId="112" builtinId="8"/>
    <cellStyle name="Hyperlink 2" xfId="64" xr:uid="{64D6F0CD-DC52-4F7B-9A0B-2999580CE2C3}"/>
    <cellStyle name="Normal" xfId="0" builtinId="0"/>
    <cellStyle name="Normal 10" xfId="12" xr:uid="{00000000-0005-0000-0000-000005000000}"/>
    <cellStyle name="Normal 10 2" xfId="14" xr:uid="{00000000-0005-0000-0000-000006000000}"/>
    <cellStyle name="Normal 10 2 2" xfId="25" xr:uid="{00000000-0005-0000-0000-000007000000}"/>
    <cellStyle name="Normal 10 2 2 2" xfId="48" xr:uid="{00000000-0005-0000-0000-000008000000}"/>
    <cellStyle name="Normal 10 2 3" xfId="39" xr:uid="{00000000-0005-0000-0000-000009000000}"/>
    <cellStyle name="Normal 10 3" xfId="23" xr:uid="{00000000-0005-0000-0000-00000A000000}"/>
    <cellStyle name="Normal 10 3 2" xfId="46" xr:uid="{00000000-0005-0000-0000-00000B000000}"/>
    <cellStyle name="Normal 10 4" xfId="37" xr:uid="{00000000-0005-0000-0000-00000C000000}"/>
    <cellStyle name="Normal 11" xfId="28" xr:uid="{00000000-0005-0000-0000-00000D000000}"/>
    <cellStyle name="Normal 11 2" xfId="29" xr:uid="{00000000-0005-0000-0000-00000E000000}"/>
    <cellStyle name="Normal 11 2 2" xfId="51" xr:uid="{00000000-0005-0000-0000-00000F000000}"/>
    <cellStyle name="Normal 11 3" xfId="50" xr:uid="{00000000-0005-0000-0000-000010000000}"/>
    <cellStyle name="Normal 12" xfId="53" xr:uid="{00000000-0005-0000-0000-000011000000}"/>
    <cellStyle name="Normal 12 2" xfId="55" xr:uid="{00000000-0005-0000-0000-000012000000}"/>
    <cellStyle name="Normal 13" xfId="58" xr:uid="{C03EA669-83EB-4C5F-B1BE-A1BE1645C1C8}"/>
    <cellStyle name="Normal 14" xfId="77" xr:uid="{65E637AD-F5DF-4C5C-8116-6C1CF86DA69B}"/>
    <cellStyle name="Normal 14 2 2" xfId="70" xr:uid="{9E43B3EC-B8F4-4C15-9BF4-DD10695D5F00}"/>
    <cellStyle name="Normal 15" xfId="88" xr:uid="{E5B6339B-698C-4F84-A7CA-ABC0FF40FB4A}"/>
    <cellStyle name="Normal 16" xfId="96" xr:uid="{9FC7AD91-01E4-4201-B653-00079FB5A86A}"/>
    <cellStyle name="Normal 17" xfId="103" xr:uid="{A6C55AA9-D73B-42E6-9A08-A71B8F3EF238}"/>
    <cellStyle name="Normal 17 2" xfId="105" xr:uid="{5F8B3F1E-F3DC-4E42-8E39-24D1A7918E46}"/>
    <cellStyle name="Normal 18" xfId="107" xr:uid="{DFC5E320-D6D4-43B2-9EBA-7A238F4499A6}"/>
    <cellStyle name="Normal 18 2" xfId="95" xr:uid="{2AF21A12-4744-4032-8AC5-3FE4806DCBEE}"/>
    <cellStyle name="Normal 18 2 2" xfId="98" xr:uid="{BBB36576-A582-4EB3-9533-9BEB6F5F912B}"/>
    <cellStyle name="Normal 18 2 3" xfId="100" xr:uid="{E4E9F0DA-EA4B-4376-8114-AFC69732E03C}"/>
    <cellStyle name="Normal 19" xfId="110" xr:uid="{0337483A-AA24-4A56-A912-6AF07F839AAE}"/>
    <cellStyle name="Normal 197" xfId="54" xr:uid="{00000000-0005-0000-0000-000013000000}"/>
    <cellStyle name="Normal 2" xfId="1" xr:uid="{00000000-0005-0000-0000-000014000000}"/>
    <cellStyle name="Normal 2 10" xfId="92" xr:uid="{81DD93B1-E804-4109-94AC-A4CC616B8B51}"/>
    <cellStyle name="Normal 2 2" xfId="2" xr:uid="{00000000-0005-0000-0000-000015000000}"/>
    <cellStyle name="Normal 2 2 2" xfId="16" xr:uid="{00000000-0005-0000-0000-000016000000}"/>
    <cellStyle name="Normal 2 2 2 2" xfId="114" xr:uid="{D347500B-EDA1-4020-9B0C-E1D1DD94EA03}"/>
    <cellStyle name="Normal 2 2 3" xfId="65" xr:uid="{0FEEDDFC-CE65-46AE-99DC-5DA606CCE484}"/>
    <cellStyle name="Normal 2 2 3 2" xfId="109" xr:uid="{0DFA8F8A-44FC-4DC8-818F-B7EAF942CDFE}"/>
    <cellStyle name="Normal 2 2 4" xfId="93" xr:uid="{52D57D46-F8DC-47B7-AE73-93720E33FC93}"/>
    <cellStyle name="Normal 2 3" xfId="9" xr:uid="{00000000-0005-0000-0000-000017000000}"/>
    <cellStyle name="Normal 2 3 2" xfId="73" xr:uid="{95EF3419-D58F-4C2A-B711-9D23333E248B}"/>
    <cellStyle name="Normal 2 3 3" xfId="89" xr:uid="{57EEFAB5-55B3-4BDB-AB9C-93396A93C14F}"/>
    <cellStyle name="Normal 2 4" xfId="27" xr:uid="{00000000-0005-0000-0000-000018000000}"/>
    <cellStyle name="Normal 2 5" xfId="6" xr:uid="{00000000-0005-0000-0000-000019000000}"/>
    <cellStyle name="Normal 2 5 2" xfId="19" xr:uid="{00000000-0005-0000-0000-00001A000000}"/>
    <cellStyle name="Normal 2 5 2 2" xfId="43" xr:uid="{00000000-0005-0000-0000-00001B000000}"/>
    <cellStyle name="Normal 2 5 3" xfId="34" xr:uid="{00000000-0005-0000-0000-00001C000000}"/>
    <cellStyle name="Normal 20" xfId="113" xr:uid="{C1EC3DF1-D2E7-4D1F-A18B-B33E5B254C5F}"/>
    <cellStyle name="Normal 23 3" xfId="30" xr:uid="{00000000-0005-0000-0000-00001D000000}"/>
    <cellStyle name="Normal 23 3 2" xfId="67" xr:uid="{19B71E96-89C6-400D-AA61-FCFE60EB082C}"/>
    <cellStyle name="Normal 23 3 3" xfId="81" xr:uid="{B46DA42C-3AF3-4351-9444-534A0AA1B5D9}"/>
    <cellStyle name="Normal 3" xfId="4" xr:uid="{00000000-0005-0000-0000-00001E000000}"/>
    <cellStyle name="Normal 3 10" xfId="59" xr:uid="{70735575-FC07-42E9-B0C3-2E2F63C43A97}"/>
    <cellStyle name="Normal 3 2" xfId="17" xr:uid="{00000000-0005-0000-0000-00001F000000}"/>
    <cellStyle name="Normal 3 2 2" xfId="41" xr:uid="{00000000-0005-0000-0000-000020000000}"/>
    <cellStyle name="Normal 3 2 3" xfId="66" xr:uid="{8CEB699F-2780-4F49-B6AA-16817A9DFA17}"/>
    <cellStyle name="Normal 3 2 4" xfId="80" xr:uid="{2F8800DA-2AE4-476E-95AF-B618F4E37ADD}"/>
    <cellStyle name="Normal 3 2 5" xfId="94" xr:uid="{1903990F-2694-4615-96C8-2871F0493126}"/>
    <cellStyle name="Normal 3 3" xfId="32" xr:uid="{00000000-0005-0000-0000-000021000000}"/>
    <cellStyle name="Normal 3 4" xfId="61" xr:uid="{DC0F85E3-A328-4D85-B537-84CDB54BD821}"/>
    <cellStyle name="Normal 3 4 2" xfId="90" xr:uid="{126C5832-27BE-4B18-84A6-B3F2D5ED004D}"/>
    <cellStyle name="Normal 3 4 2 2" xfId="97" xr:uid="{A991EF56-2C80-4267-93A2-36D77FED9965}"/>
    <cellStyle name="Normal 3 5" xfId="91" xr:uid="{A9EDFE98-8295-484B-9583-05E7053E3025}"/>
    <cellStyle name="Normal 31 2" xfId="63" xr:uid="{CA66989C-2F19-4A18-AB2E-530B5544375C}"/>
    <cellStyle name="Normal 4" xfId="5" xr:uid="{00000000-0005-0000-0000-000022000000}"/>
    <cellStyle name="Normal 4 2" xfId="18" xr:uid="{00000000-0005-0000-0000-000023000000}"/>
    <cellStyle name="Normal 4 2 2" xfId="42" xr:uid="{00000000-0005-0000-0000-000024000000}"/>
    <cellStyle name="Normal 4 2 3" xfId="68" xr:uid="{3699DECA-C4DC-4FF0-A666-5663F228507A}"/>
    <cellStyle name="Normal 4 2 4" xfId="82" xr:uid="{F2E53FC0-1BEE-4340-93C2-9729B0A2BBC2}"/>
    <cellStyle name="Normal 4 2 5" xfId="102" xr:uid="{FD17AEAE-6C06-4B9B-AF50-ED1384559E80}"/>
    <cellStyle name="Normal 4 2 5 2" xfId="104" xr:uid="{F97501CC-0DE5-4AC7-BB09-6BADB398553F}"/>
    <cellStyle name="Normal 4 3" xfId="33" xr:uid="{00000000-0005-0000-0000-000025000000}"/>
    <cellStyle name="Normal 5" xfId="7" xr:uid="{00000000-0005-0000-0000-000026000000}"/>
    <cellStyle name="Normal 5 2" xfId="20" xr:uid="{00000000-0005-0000-0000-000027000000}"/>
    <cellStyle name="Normal 5 2 2" xfId="44" xr:uid="{00000000-0005-0000-0000-000028000000}"/>
    <cellStyle name="Normal 5 3" xfId="35" xr:uid="{00000000-0005-0000-0000-000029000000}"/>
    <cellStyle name="Normal 5 4" xfId="69" xr:uid="{4AEE91D2-F87E-43F1-A2A0-606AF574951E}"/>
    <cellStyle name="Normal 5 5" xfId="83" xr:uid="{4C35BBA7-A8C8-4B55-B565-4B1CE88B034C}"/>
    <cellStyle name="Normal 5 6" xfId="111" xr:uid="{FB3D42EA-22F6-47E5-A4C4-4CB6060FD0A7}"/>
    <cellStyle name="Normal 6" xfId="3" xr:uid="{00000000-0005-0000-0000-00002A000000}"/>
    <cellStyle name="Normal 7" xfId="8" xr:uid="{00000000-0005-0000-0000-00002B000000}"/>
    <cellStyle name="Normal 7 2" xfId="74" xr:uid="{1661C7C8-80BF-4FFB-AD6E-C9D22C95512E}"/>
    <cellStyle name="Normal 7 3" xfId="85" xr:uid="{B0CBFBFC-4F70-40DB-B366-3E7A755CCC02}"/>
    <cellStyle name="Normal 8" xfId="11" xr:uid="{00000000-0005-0000-0000-00002C000000}"/>
    <cellStyle name="Normal 8 2" xfId="22" xr:uid="{00000000-0005-0000-0000-00002D000000}"/>
    <cellStyle name="Normal 8 2 2" xfId="45" xr:uid="{00000000-0005-0000-0000-00002E000000}"/>
    <cellStyle name="Normal 8 3" xfId="36" xr:uid="{00000000-0005-0000-0000-00002F000000}"/>
    <cellStyle name="Normal 8 4" xfId="75" xr:uid="{A89E0A47-0502-4F22-B6CD-3406405EAE79}"/>
    <cellStyle name="Normal 8 5" xfId="86" xr:uid="{E35B186D-E33D-4D10-B5F7-128F8D3ED18A}"/>
    <cellStyle name="Normal 9" xfId="10" xr:uid="{00000000-0005-0000-0000-000030000000}"/>
    <cellStyle name="Percent" xfId="106" builtinId="5"/>
    <cellStyle name="Percent 2" xfId="13" xr:uid="{00000000-0005-0000-0000-000031000000}"/>
    <cellStyle name="Percent 2 2" xfId="15" xr:uid="{00000000-0005-0000-0000-000032000000}"/>
    <cellStyle name="Percent 2 2 2" xfId="26" xr:uid="{00000000-0005-0000-0000-000033000000}"/>
    <cellStyle name="Percent 2 2 2 2" xfId="49" xr:uid="{00000000-0005-0000-0000-000034000000}"/>
    <cellStyle name="Percent 2 2 3" xfId="40" xr:uid="{00000000-0005-0000-0000-000035000000}"/>
    <cellStyle name="Percent 2 3" xfId="24" xr:uid="{00000000-0005-0000-0000-000036000000}"/>
    <cellStyle name="Percent 2 3 2" xfId="47" xr:uid="{00000000-0005-0000-0000-000037000000}"/>
    <cellStyle name="Percent 2 4" xfId="38" xr:uid="{00000000-0005-0000-0000-000038000000}"/>
    <cellStyle name="Percent 3" xfId="21" xr:uid="{00000000-0005-0000-0000-000039000000}"/>
    <cellStyle name="TableStyleLight1" xfId="71" xr:uid="{B5D96B7A-D023-4D29-9577-83AC3C2045A2}"/>
  </cellStyles>
  <dxfs count="272">
    <dxf>
      <fill>
        <patternFill patternType="solid">
          <bgColor theme="0" tint="-0.24994659260841701"/>
        </patternFill>
      </fill>
    </dxf>
    <dxf>
      <fill>
        <patternFill patternType="solid">
          <bgColor theme="0" tint="-0.2499465926084170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ill>
        <patternFill>
          <bgColor theme="5" tint="0.79998168889431442"/>
        </patternFill>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9C5700"/>
      </font>
      <fill>
        <patternFill>
          <bgColor rgb="FFFFEB9C"/>
        </patternFill>
      </fill>
    </dxf>
    <dxf>
      <fill>
        <patternFill patternType="gray125"/>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ill>
        <patternFill>
          <bgColor theme="7"/>
        </patternFill>
      </fill>
    </dxf>
    <dxf>
      <fill>
        <patternFill>
          <bgColor theme="7"/>
        </patternFill>
      </fill>
    </dxf>
    <dxf>
      <font>
        <color rgb="FF9C5700"/>
      </font>
      <fill>
        <patternFill>
          <bgColor rgb="FFFFEB9C"/>
        </patternFill>
      </fill>
    </dxf>
    <dxf>
      <fill>
        <patternFill patternType="gray125"/>
      </fill>
    </dxf>
    <dxf>
      <fill>
        <patternFill>
          <bgColor theme="5" tint="0.79998168889431442"/>
        </patternFill>
      </fill>
    </dxf>
    <dxf>
      <font>
        <color rgb="FF9C5700"/>
      </font>
      <fill>
        <patternFill>
          <bgColor rgb="FFFFEB9C"/>
        </patternFill>
      </fill>
    </dxf>
    <dxf>
      <font>
        <color theme="5" tint="-0.24994659260841701"/>
      </font>
      <fill>
        <patternFill>
          <bgColor theme="5" tint="-0.24994659260841701"/>
        </patternFill>
      </fill>
    </dxf>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FF00"/>
        </patternFill>
      </fill>
    </dxf>
    <dxf>
      <fill>
        <patternFill>
          <bgColor theme="9" tint="0.59996337778862885"/>
        </patternFill>
      </fill>
    </dxf>
    <dxf>
      <fill>
        <patternFill>
          <bgColor theme="7" tint="0.79998168889431442"/>
        </patternFill>
      </fill>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hair">
          <color indexed="64"/>
        </top>
        <bottom style="hair">
          <color indexed="64"/>
        </bottom>
      </border>
    </dxf>
    <dxf>
      <border outline="0">
        <top style="thin">
          <color indexed="64"/>
        </top>
      </border>
    </dxf>
    <dxf>
      <font>
        <strike val="0"/>
        <outline val="0"/>
        <shadow val="0"/>
        <vertAlign val="baseline"/>
        <sz val="10"/>
        <name val="Calibri"/>
        <family val="2"/>
      </font>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strike val="0"/>
        <condense val="0"/>
        <extend val="0"/>
        <outline val="0"/>
        <shadow val="0"/>
        <u val="none"/>
        <vertAlign val="baseline"/>
        <sz val="10"/>
        <color auto="1"/>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numFmt numFmtId="19" formatCode="dd/mm/yyyy"/>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hair">
          <color indexed="64"/>
        </top>
        <bottom style="hair">
          <color indexed="64"/>
        </bottom>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style="hair">
          <color indexed="64"/>
        </top>
        <bottom style="hair">
          <color indexed="64"/>
        </bottom>
      </border>
    </dxf>
    <dxf>
      <border outline="0">
        <top style="thin">
          <color indexed="64"/>
        </top>
      </border>
    </dxf>
    <dxf>
      <font>
        <b val="0"/>
        <i/>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border outline="0">
        <bottom style="hair">
          <color indexed="64"/>
        </bottom>
      </border>
    </dxf>
    <dxf>
      <font>
        <b/>
        <i/>
        <strike val="0"/>
        <condense val="0"/>
        <extend val="0"/>
        <outline val="0"/>
        <shadow val="0"/>
        <u val="none"/>
        <vertAlign val="baseline"/>
        <sz val="10"/>
        <color auto="1"/>
        <name val="Calibri"/>
        <family val="2"/>
        <scheme val="minor"/>
      </font>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333"/>
      <color rgb="FFFF3300"/>
      <color rgb="FF99FFCC"/>
      <color rgb="FFFF99FF"/>
      <color rgb="FFFFCCFF"/>
      <color rgb="FF00FF99"/>
      <color rgb="FF62FAB2"/>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4.xml"/><Relationship Id="rId21" Type="http://schemas.openxmlformats.org/officeDocument/2006/relationships/worksheet" Target="worksheets/sheet21.xml"/><Relationship Id="rId42" Type="http://schemas.openxmlformats.org/officeDocument/2006/relationships/externalLink" Target="externalLinks/externalLink20.xml"/><Relationship Id="rId47" Type="http://schemas.openxmlformats.org/officeDocument/2006/relationships/externalLink" Target="externalLinks/externalLink25.xml"/><Relationship Id="rId63" Type="http://schemas.openxmlformats.org/officeDocument/2006/relationships/externalLink" Target="externalLinks/externalLink41.xml"/><Relationship Id="rId68"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externalLink" Target="externalLinks/externalLink18.xml"/><Relationship Id="rId45" Type="http://schemas.openxmlformats.org/officeDocument/2006/relationships/externalLink" Target="externalLinks/externalLink23.xml"/><Relationship Id="rId53" Type="http://schemas.openxmlformats.org/officeDocument/2006/relationships/externalLink" Target="externalLinks/externalLink31.xml"/><Relationship Id="rId58" Type="http://schemas.openxmlformats.org/officeDocument/2006/relationships/externalLink" Target="externalLinks/externalLink36.xml"/><Relationship Id="rId66" Type="http://schemas.openxmlformats.org/officeDocument/2006/relationships/externalLink" Target="externalLinks/externalLink44.xml"/><Relationship Id="rId74" Type="http://schemas.microsoft.com/office/2017/06/relationships/rdRichValueStructure" Target="richData/rdrichvaluestructure.xml"/><Relationship Id="rId5" Type="http://schemas.openxmlformats.org/officeDocument/2006/relationships/worksheet" Target="worksheets/sheet5.xml"/><Relationship Id="rId61" Type="http://schemas.openxmlformats.org/officeDocument/2006/relationships/externalLink" Target="externalLinks/externalLink3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externalLink" Target="externalLinks/externalLink21.xml"/><Relationship Id="rId48" Type="http://schemas.openxmlformats.org/officeDocument/2006/relationships/externalLink" Target="externalLinks/externalLink26.xml"/><Relationship Id="rId56" Type="http://schemas.openxmlformats.org/officeDocument/2006/relationships/externalLink" Target="externalLinks/externalLink34.xml"/><Relationship Id="rId64" Type="http://schemas.openxmlformats.org/officeDocument/2006/relationships/externalLink" Target="externalLinks/externalLink42.xml"/><Relationship Id="rId69" Type="http://schemas.openxmlformats.org/officeDocument/2006/relationships/styles" Target="styles.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29.xml"/><Relationship Id="rId72" Type="http://schemas.microsoft.com/office/2022/10/relationships/richValueRel" Target="richData/richValueRel.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 Id="rId46" Type="http://schemas.openxmlformats.org/officeDocument/2006/relationships/externalLink" Target="externalLinks/externalLink24.xml"/><Relationship Id="rId59" Type="http://schemas.openxmlformats.org/officeDocument/2006/relationships/externalLink" Target="externalLinks/externalLink37.xml"/><Relationship Id="rId67" Type="http://schemas.openxmlformats.org/officeDocument/2006/relationships/externalLink" Target="externalLinks/externalLink45.xml"/><Relationship Id="rId20" Type="http://schemas.openxmlformats.org/officeDocument/2006/relationships/worksheet" Target="worksheets/sheet20.xml"/><Relationship Id="rId41" Type="http://schemas.openxmlformats.org/officeDocument/2006/relationships/externalLink" Target="externalLinks/externalLink19.xml"/><Relationship Id="rId54" Type="http://schemas.openxmlformats.org/officeDocument/2006/relationships/externalLink" Target="externalLinks/externalLink32.xml"/><Relationship Id="rId62" Type="http://schemas.openxmlformats.org/officeDocument/2006/relationships/externalLink" Target="externalLinks/externalLink40.xml"/><Relationship Id="rId70" Type="http://schemas.openxmlformats.org/officeDocument/2006/relationships/sharedStrings" Target="sharedStrings.xml"/><Relationship Id="rId75"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49" Type="http://schemas.openxmlformats.org/officeDocument/2006/relationships/externalLink" Target="externalLinks/externalLink27.xml"/><Relationship Id="rId57" Type="http://schemas.openxmlformats.org/officeDocument/2006/relationships/externalLink" Target="externalLinks/externalLink35.xml"/><Relationship Id="rId10" Type="http://schemas.openxmlformats.org/officeDocument/2006/relationships/worksheet" Target="worksheets/sheet10.xml"/><Relationship Id="rId31" Type="http://schemas.openxmlformats.org/officeDocument/2006/relationships/externalLink" Target="externalLinks/externalLink9.xml"/><Relationship Id="rId44" Type="http://schemas.openxmlformats.org/officeDocument/2006/relationships/externalLink" Target="externalLinks/externalLink22.xml"/><Relationship Id="rId52" Type="http://schemas.openxmlformats.org/officeDocument/2006/relationships/externalLink" Target="externalLinks/externalLink30.xml"/><Relationship Id="rId60" Type="http://schemas.openxmlformats.org/officeDocument/2006/relationships/externalLink" Target="externalLinks/externalLink38.xml"/><Relationship Id="rId65" Type="http://schemas.openxmlformats.org/officeDocument/2006/relationships/externalLink" Target="externalLinks/externalLink43.xml"/><Relationship Id="rId73"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7.xml"/><Relationship Id="rId34" Type="http://schemas.openxmlformats.org/officeDocument/2006/relationships/externalLink" Target="externalLinks/externalLink12.xml"/><Relationship Id="rId50" Type="http://schemas.openxmlformats.org/officeDocument/2006/relationships/externalLink" Target="externalLinks/externalLink28.xml"/><Relationship Id="rId55" Type="http://schemas.openxmlformats.org/officeDocument/2006/relationships/externalLink" Target="externalLinks/externalLink33.xml"/><Relationship Id="rId76" Type="http://schemas.microsoft.com/office/2017/10/relationships/person" Target="persons/person.xml"/><Relationship Id="rId7" Type="http://schemas.openxmlformats.org/officeDocument/2006/relationships/worksheet" Target="worksheets/sheet7.xml"/><Relationship Id="rId71" Type="http://schemas.openxmlformats.org/officeDocument/2006/relationships/sheetMetadata" Target="metadata.xml"/><Relationship Id="rId2" Type="http://schemas.openxmlformats.org/officeDocument/2006/relationships/worksheet" Target="worksheets/sheet2.xml"/><Relationship Id="rId29" Type="http://schemas.openxmlformats.org/officeDocument/2006/relationships/externalLink" Target="externalLinks/externalLink7.xml"/></Relationships>
</file>

<file path=xl/drawings/_rels/drawing2.xml.rels><?xml version="1.0" encoding="UTF-8" standalone="yes"?>
<Relationships xmlns="http://schemas.openxmlformats.org/package/2006/relationships"><Relationship Id="rId3" Type="http://schemas.openxmlformats.org/officeDocument/2006/relationships/image" Target="../media/image4.sv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emf"/><Relationship Id="rId5" Type="http://schemas.openxmlformats.org/officeDocument/2006/relationships/image" Target="../media/image6.sv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0</xdr:colOff>
      <xdr:row>14</xdr:row>
      <xdr:rowOff>0</xdr:rowOff>
    </xdr:from>
    <xdr:to>
      <xdr:col>7</xdr:col>
      <xdr:colOff>19439</xdr:colOff>
      <xdr:row>14</xdr:row>
      <xdr:rowOff>485970</xdr:rowOff>
    </xdr:to>
    <xdr:sp macro="" textlink="">
      <xdr:nvSpPr>
        <xdr:cNvPr id="6" name="Left Bracket 5">
          <a:extLst>
            <a:ext uri="{FF2B5EF4-FFF2-40B4-BE49-F238E27FC236}">
              <a16:creationId xmlns:a16="http://schemas.microsoft.com/office/drawing/2014/main" id="{CE92E347-8AAB-452F-A30E-78743C02CED7}"/>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0</xdr:colOff>
      <xdr:row>14</xdr:row>
      <xdr:rowOff>0</xdr:rowOff>
    </xdr:from>
    <xdr:to>
      <xdr:col>7</xdr:col>
      <xdr:colOff>19439</xdr:colOff>
      <xdr:row>14</xdr:row>
      <xdr:rowOff>485970</xdr:rowOff>
    </xdr:to>
    <xdr:sp macro="" textlink="">
      <xdr:nvSpPr>
        <xdr:cNvPr id="7" name="Left Bracket 6">
          <a:extLst>
            <a:ext uri="{FF2B5EF4-FFF2-40B4-BE49-F238E27FC236}">
              <a16:creationId xmlns:a16="http://schemas.microsoft.com/office/drawing/2014/main" id="{49D3B5C0-E8EC-464D-83C4-0E80AAC38DCE}"/>
            </a:ext>
          </a:extLst>
        </xdr:cNvPr>
        <xdr:cNvSpPr/>
      </xdr:nvSpPr>
      <xdr:spPr>
        <a:xfrm>
          <a:off x="5924550" y="3009900"/>
          <a:ext cx="19439" cy="190695"/>
        </a:xfrm>
        <a:prstGeom prst="leftBracket">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40</xdr:col>
      <xdr:colOff>0</xdr:colOff>
      <xdr:row>304</xdr:row>
      <xdr:rowOff>140391</xdr:rowOff>
    </xdr:from>
    <xdr:to>
      <xdr:col>45</xdr:col>
      <xdr:colOff>250632</xdr:colOff>
      <xdr:row>313</xdr:row>
      <xdr:rowOff>3309</xdr:rowOff>
    </xdr:to>
    <xdr:pic>
      <xdr:nvPicPr>
        <xdr:cNvPr id="643" name="Picture 642">
          <a:extLst>
            <a:ext uri="{FF2B5EF4-FFF2-40B4-BE49-F238E27FC236}">
              <a16:creationId xmlns:a16="http://schemas.microsoft.com/office/drawing/2014/main" id="{00000000-0008-0000-0A00-000083020000}"/>
            </a:ext>
          </a:extLst>
        </xdr:cNvPr>
        <xdr:cNvPicPr>
          <a:picLocks noChangeAspect="1"/>
        </xdr:cNvPicPr>
      </xdr:nvPicPr>
      <xdr:blipFill>
        <a:blip xmlns:r="http://schemas.openxmlformats.org/officeDocument/2006/relationships" r:embed="rId1" cstate="email">
          <a:duotone>
            <a:schemeClr val="accent5">
              <a:shade val="45000"/>
              <a:satMod val="135000"/>
            </a:schemeClr>
            <a:prstClr val="white"/>
          </a:duotone>
          <a:extLst>
            <a:ext uri="{28A0092B-C50C-407E-A947-70E740481C1C}">
              <a14:useLocalDpi xmlns:a14="http://schemas.microsoft.com/office/drawing/2010/main"/>
            </a:ext>
          </a:extLst>
        </a:blip>
        <a:stretch>
          <a:fillRect/>
        </a:stretch>
      </xdr:blipFill>
      <xdr:spPr>
        <a:xfrm>
          <a:off x="11355917" y="49553974"/>
          <a:ext cx="1679382" cy="1291668"/>
        </a:xfrm>
        <a:prstGeom prst="rect">
          <a:avLst/>
        </a:prstGeom>
      </xdr:spPr>
    </xdr:pic>
    <xdr:clientData/>
  </xdr:twoCellAnchor>
  <xdr:twoCellAnchor>
    <xdr:from>
      <xdr:col>20</xdr:col>
      <xdr:colOff>0</xdr:colOff>
      <xdr:row>4</xdr:row>
      <xdr:rowOff>57150</xdr:rowOff>
    </xdr:from>
    <xdr:to>
      <xdr:col>21</xdr:col>
      <xdr:colOff>0</xdr:colOff>
      <xdr:row>6</xdr:row>
      <xdr:rowOff>0</xdr:rowOff>
    </xdr:to>
    <xdr:sp macro="" textlink="">
      <xdr:nvSpPr>
        <xdr:cNvPr id="2" name="AutoShape 46">
          <a:extLst>
            <a:ext uri="{FF2B5EF4-FFF2-40B4-BE49-F238E27FC236}">
              <a16:creationId xmlns:a16="http://schemas.microsoft.com/office/drawing/2014/main" id="{00000000-0008-0000-0A00-000002000000}"/>
            </a:ext>
          </a:extLst>
        </xdr:cNvPr>
        <xdr:cNvSpPr>
          <a:spLocks noChangeArrowheads="1"/>
        </xdr:cNvSpPr>
      </xdr:nvSpPr>
      <xdr:spPr bwMode="auto">
        <a:xfrm>
          <a:off x="5638800" y="838200"/>
          <a:ext cx="285750" cy="3429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3" name="AutoShape 46">
          <a:extLst>
            <a:ext uri="{FF2B5EF4-FFF2-40B4-BE49-F238E27FC236}">
              <a16:creationId xmlns:a16="http://schemas.microsoft.com/office/drawing/2014/main" id="{00000000-0008-0000-0A00-000003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4" name="AutoShape 46">
          <a:extLst>
            <a:ext uri="{FF2B5EF4-FFF2-40B4-BE49-F238E27FC236}">
              <a16:creationId xmlns:a16="http://schemas.microsoft.com/office/drawing/2014/main" id="{00000000-0008-0000-0A00-000004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5" name="AutoShape 46">
          <a:extLst>
            <a:ext uri="{FF2B5EF4-FFF2-40B4-BE49-F238E27FC236}">
              <a16:creationId xmlns:a16="http://schemas.microsoft.com/office/drawing/2014/main" id="{00000000-0008-0000-0A00-000005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6" name="AutoShape 46">
          <a:extLst>
            <a:ext uri="{FF2B5EF4-FFF2-40B4-BE49-F238E27FC236}">
              <a16:creationId xmlns:a16="http://schemas.microsoft.com/office/drawing/2014/main" id="{00000000-0008-0000-0A00-000006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7" name="AutoShape 46">
          <a:extLst>
            <a:ext uri="{FF2B5EF4-FFF2-40B4-BE49-F238E27FC236}">
              <a16:creationId xmlns:a16="http://schemas.microsoft.com/office/drawing/2014/main" id="{00000000-0008-0000-0A00-000007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8" name="AutoShape 46">
          <a:extLst>
            <a:ext uri="{FF2B5EF4-FFF2-40B4-BE49-F238E27FC236}">
              <a16:creationId xmlns:a16="http://schemas.microsoft.com/office/drawing/2014/main" id="{00000000-0008-0000-0A00-000008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9" name="AutoShape 46">
          <a:extLst>
            <a:ext uri="{FF2B5EF4-FFF2-40B4-BE49-F238E27FC236}">
              <a16:creationId xmlns:a16="http://schemas.microsoft.com/office/drawing/2014/main" id="{00000000-0008-0000-0A00-000009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8</xdr:row>
      <xdr:rowOff>0</xdr:rowOff>
    </xdr:from>
    <xdr:to>
      <xdr:col>20</xdr:col>
      <xdr:colOff>352425</xdr:colOff>
      <xdr:row>8</xdr:row>
      <xdr:rowOff>0</xdr:rowOff>
    </xdr:to>
    <xdr:sp macro="" textlink="">
      <xdr:nvSpPr>
        <xdr:cNvPr id="10" name="AutoShape 46">
          <a:extLst>
            <a:ext uri="{FF2B5EF4-FFF2-40B4-BE49-F238E27FC236}">
              <a16:creationId xmlns:a16="http://schemas.microsoft.com/office/drawing/2014/main" id="{00000000-0008-0000-0A00-00000A000000}"/>
            </a:ext>
          </a:extLst>
        </xdr:cNvPr>
        <xdr:cNvSpPr>
          <a:spLocks noChangeArrowheads="1"/>
        </xdr:cNvSpPr>
      </xdr:nvSpPr>
      <xdr:spPr bwMode="auto">
        <a:xfrm>
          <a:off x="5638800" y="1381125"/>
          <a:ext cx="285750" cy="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12</xdr:row>
      <xdr:rowOff>74084</xdr:rowOff>
    </xdr:from>
    <xdr:to>
      <xdr:col>21</xdr:col>
      <xdr:colOff>0</xdr:colOff>
      <xdr:row>14</xdr:row>
      <xdr:rowOff>0</xdr:rowOff>
    </xdr:to>
    <xdr:sp macro="" textlink="">
      <xdr:nvSpPr>
        <xdr:cNvPr id="15" name="AutoShape 46">
          <a:extLst>
            <a:ext uri="{FF2B5EF4-FFF2-40B4-BE49-F238E27FC236}">
              <a16:creationId xmlns:a16="http://schemas.microsoft.com/office/drawing/2014/main" id="{00000000-0008-0000-0A00-00000F000000}"/>
            </a:ext>
          </a:extLst>
        </xdr:cNvPr>
        <xdr:cNvSpPr>
          <a:spLocks noChangeArrowheads="1"/>
        </xdr:cNvSpPr>
      </xdr:nvSpPr>
      <xdr:spPr bwMode="auto">
        <a:xfrm>
          <a:off x="5638800" y="2426759"/>
          <a:ext cx="285750" cy="325966"/>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38100</xdr:colOff>
      <xdr:row>20</xdr:row>
      <xdr:rowOff>0</xdr:rowOff>
    </xdr:from>
    <xdr:to>
      <xdr:col>3</xdr:col>
      <xdr:colOff>276225</xdr:colOff>
      <xdr:row>21</xdr:row>
      <xdr:rowOff>70593</xdr:rowOff>
    </xdr:to>
    <xdr:sp macro="" textlink="">
      <xdr:nvSpPr>
        <xdr:cNvPr id="16" name="Arrow: Notched Right 15">
          <a:extLst>
            <a:ext uri="{FF2B5EF4-FFF2-40B4-BE49-F238E27FC236}">
              <a16:creationId xmlns:a16="http://schemas.microsoft.com/office/drawing/2014/main" id="{00000000-0008-0000-0A00-000010000000}"/>
            </a:ext>
          </a:extLst>
        </xdr:cNvPr>
        <xdr:cNvSpPr/>
      </xdr:nvSpPr>
      <xdr:spPr>
        <a:xfrm>
          <a:off x="228600" y="3695700"/>
          <a:ext cx="809625" cy="261093"/>
        </a:xfrm>
        <a:prstGeom prst="notchedRightArrow">
          <a:avLst>
            <a:gd name="adj1" fmla="val 50000"/>
            <a:gd name="adj2" fmla="val 65401"/>
          </a:avLst>
        </a:prstGeom>
        <a:no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18</xdr:col>
      <xdr:colOff>22412</xdr:colOff>
      <xdr:row>11</xdr:row>
      <xdr:rowOff>52917</xdr:rowOff>
    </xdr:from>
    <xdr:to>
      <xdr:col>20</xdr:col>
      <xdr:colOff>162297</xdr:colOff>
      <xdr:row>11</xdr:row>
      <xdr:rowOff>160868</xdr:rowOff>
    </xdr:to>
    <xdr:sp macro="" textlink="">
      <xdr:nvSpPr>
        <xdr:cNvPr id="18" name="Freeform 2950">
          <a:extLst>
            <a:ext uri="{FF2B5EF4-FFF2-40B4-BE49-F238E27FC236}">
              <a16:creationId xmlns:a16="http://schemas.microsoft.com/office/drawing/2014/main" id="{00000000-0008-0000-0A00-000012000000}"/>
            </a:ext>
          </a:extLst>
        </xdr:cNvPr>
        <xdr:cNvSpPr>
          <a:spLocks noChangeArrowheads="1"/>
        </xdr:cNvSpPr>
      </xdr:nvSpPr>
      <xdr:spPr bwMode="auto">
        <a:xfrm>
          <a:off x="5177118" y="2204446"/>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12700</xdr:colOff>
      <xdr:row>4</xdr:row>
      <xdr:rowOff>59267</xdr:rowOff>
    </xdr:from>
    <xdr:to>
      <xdr:col>20</xdr:col>
      <xdr:colOff>138642</xdr:colOff>
      <xdr:row>4</xdr:row>
      <xdr:rowOff>164042</xdr:rowOff>
    </xdr:to>
    <xdr:sp macro="" textlink="">
      <xdr:nvSpPr>
        <xdr:cNvPr id="19" name="Freeform 2950">
          <a:extLst>
            <a:ext uri="{FF2B5EF4-FFF2-40B4-BE49-F238E27FC236}">
              <a16:creationId xmlns:a16="http://schemas.microsoft.com/office/drawing/2014/main" id="{00000000-0008-0000-0A00-000013000000}"/>
            </a:ext>
          </a:extLst>
        </xdr:cNvPr>
        <xdr:cNvSpPr>
          <a:spLocks noChangeArrowheads="1"/>
        </xdr:cNvSpPr>
      </xdr:nvSpPr>
      <xdr:spPr bwMode="auto">
        <a:xfrm>
          <a:off x="5080000" y="840317"/>
          <a:ext cx="697442" cy="10477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12700" algn="ctr">
          <a:solidFill>
            <a:srgbClr val="000000"/>
          </a:solidFill>
          <a:prstDash val="solid"/>
          <a:round/>
          <a:headEnd/>
          <a:tailEnd/>
        </a:ln>
      </xdr:spPr>
    </xdr:sp>
    <xdr:clientData/>
  </xdr:twoCellAnchor>
  <xdr:oneCellAnchor>
    <xdr:from>
      <xdr:col>29</xdr:col>
      <xdr:colOff>0</xdr:colOff>
      <xdr:row>21</xdr:row>
      <xdr:rowOff>0</xdr:rowOff>
    </xdr:from>
    <xdr:ext cx="266699" cy="394547"/>
    <xdr:pic>
      <xdr:nvPicPr>
        <xdr:cNvPr id="20" name="Graphic 19" descr="Road with solid fill">
          <a:extLst>
            <a:ext uri="{FF2B5EF4-FFF2-40B4-BE49-F238E27FC236}">
              <a16:creationId xmlns:a16="http://schemas.microsoft.com/office/drawing/2014/main" id="{00000000-0008-0000-0A00-00001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95750"/>
          <a:ext cx="266699" cy="394547"/>
        </a:xfrm>
        <a:prstGeom prst="rect">
          <a:avLst/>
        </a:prstGeom>
      </xdr:spPr>
    </xdr:pic>
    <xdr:clientData/>
  </xdr:oneCellAnchor>
  <xdr:twoCellAnchor editAs="oneCell">
    <xdr:from>
      <xdr:col>9</xdr:col>
      <xdr:colOff>169335</xdr:colOff>
      <xdr:row>11</xdr:row>
      <xdr:rowOff>179918</xdr:rowOff>
    </xdr:from>
    <xdr:to>
      <xdr:col>10</xdr:col>
      <xdr:colOff>272181</xdr:colOff>
      <xdr:row>13</xdr:row>
      <xdr:rowOff>178743</xdr:rowOff>
    </xdr:to>
    <xdr:pic>
      <xdr:nvPicPr>
        <xdr:cNvPr id="21" name="Graphic 20" descr="Forest scene">
          <a:extLst>
            <a:ext uri="{FF2B5EF4-FFF2-40B4-BE49-F238E27FC236}">
              <a16:creationId xmlns:a16="http://schemas.microsoft.com/office/drawing/2014/main" id="{00000000-0008-0000-0A00-000015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2667002" y="2328335"/>
          <a:ext cx="388596" cy="400989"/>
        </a:xfrm>
        <a:prstGeom prst="rect">
          <a:avLst/>
        </a:prstGeom>
      </xdr:spPr>
    </xdr:pic>
    <xdr:clientData/>
  </xdr:twoCellAnchor>
  <xdr:twoCellAnchor>
    <xdr:from>
      <xdr:col>6</xdr:col>
      <xdr:colOff>18286</xdr:colOff>
      <xdr:row>15</xdr:row>
      <xdr:rowOff>42341</xdr:rowOff>
    </xdr:from>
    <xdr:to>
      <xdr:col>6</xdr:col>
      <xdr:colOff>179922</xdr:colOff>
      <xdr:row>17</xdr:row>
      <xdr:rowOff>31758</xdr:rowOff>
    </xdr:to>
    <xdr:sp macro="" textlink="">
      <xdr:nvSpPr>
        <xdr:cNvPr id="24" name="AutoShape 1512">
          <a:extLst>
            <a:ext uri="{FF2B5EF4-FFF2-40B4-BE49-F238E27FC236}">
              <a16:creationId xmlns:a16="http://schemas.microsoft.com/office/drawing/2014/main" id="{00000000-0008-0000-0A00-000018000000}"/>
            </a:ext>
          </a:extLst>
        </xdr:cNvPr>
        <xdr:cNvSpPr>
          <a:spLocks noChangeArrowheads="1"/>
        </xdr:cNvSpPr>
      </xdr:nvSpPr>
      <xdr:spPr bwMode="auto">
        <a:xfrm rot="5400000" flipV="1">
          <a:off x="1552195" y="3099482"/>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xdr:col>
      <xdr:colOff>157788</xdr:colOff>
      <xdr:row>15</xdr:row>
      <xdr:rowOff>42334</xdr:rowOff>
    </xdr:from>
    <xdr:to>
      <xdr:col>3</xdr:col>
      <xdr:colOff>0</xdr:colOff>
      <xdr:row>17</xdr:row>
      <xdr:rowOff>42334</xdr:rowOff>
    </xdr:to>
    <xdr:sp macro="" textlink="">
      <xdr:nvSpPr>
        <xdr:cNvPr id="25" name="AutoShape 1512">
          <a:extLst>
            <a:ext uri="{FF2B5EF4-FFF2-40B4-BE49-F238E27FC236}">
              <a16:creationId xmlns:a16="http://schemas.microsoft.com/office/drawing/2014/main" id="{00000000-0008-0000-0A00-000019000000}"/>
            </a:ext>
          </a:extLst>
        </xdr:cNvPr>
        <xdr:cNvSpPr>
          <a:spLocks noChangeArrowheads="1"/>
        </xdr:cNvSpPr>
      </xdr:nvSpPr>
      <xdr:spPr bwMode="auto">
        <a:xfrm rot="5400000" flipV="1">
          <a:off x="507519" y="3121603"/>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13</xdr:col>
      <xdr:colOff>176926</xdr:colOff>
      <xdr:row>12</xdr:row>
      <xdr:rowOff>31361</xdr:rowOff>
    </xdr:from>
    <xdr:to>
      <xdr:col>14</xdr:col>
      <xdr:colOff>174014</xdr:colOff>
      <xdr:row>14</xdr:row>
      <xdr:rowOff>0</xdr:rowOff>
    </xdr:to>
    <xdr:sp macro="" textlink="">
      <xdr:nvSpPr>
        <xdr:cNvPr id="26" name="Equals 167">
          <a:extLst>
            <a:ext uri="{FF2B5EF4-FFF2-40B4-BE49-F238E27FC236}">
              <a16:creationId xmlns:a16="http://schemas.microsoft.com/office/drawing/2014/main" id="{00000000-0008-0000-0A00-00001A000000}"/>
            </a:ext>
          </a:extLst>
        </xdr:cNvPr>
        <xdr:cNvSpPr/>
      </xdr:nvSpPr>
      <xdr:spPr>
        <a:xfrm rot="5400000">
          <a:off x="3772550" y="2426962"/>
          <a:ext cx="368689" cy="282838"/>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256210</xdr:colOff>
      <xdr:row>15</xdr:row>
      <xdr:rowOff>0</xdr:rowOff>
    </xdr:from>
    <xdr:to>
      <xdr:col>10</xdr:col>
      <xdr:colOff>115934</xdr:colOff>
      <xdr:row>17</xdr:row>
      <xdr:rowOff>62443</xdr:rowOff>
    </xdr:to>
    <xdr:sp macro="" textlink="">
      <xdr:nvSpPr>
        <xdr:cNvPr id="27" name="Minus Sign 26">
          <a:extLst>
            <a:ext uri="{FF2B5EF4-FFF2-40B4-BE49-F238E27FC236}">
              <a16:creationId xmlns:a16="http://schemas.microsoft.com/office/drawing/2014/main" id="{00000000-0008-0000-0A00-00001B000000}"/>
            </a:ext>
          </a:extLst>
        </xdr:cNvPr>
        <xdr:cNvSpPr/>
      </xdr:nvSpPr>
      <xdr:spPr>
        <a:xfrm>
          <a:off x="2180260" y="2952750"/>
          <a:ext cx="716974" cy="44344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44</xdr:col>
      <xdr:colOff>10582</xdr:colOff>
      <xdr:row>0</xdr:row>
      <xdr:rowOff>142082</xdr:rowOff>
    </xdr:from>
    <xdr:to>
      <xdr:col>45</xdr:col>
      <xdr:colOff>240241</xdr:colOff>
      <xdr:row>4</xdr:row>
      <xdr:rowOff>1</xdr:rowOff>
    </xdr:to>
    <xdr:grpSp>
      <xdr:nvGrpSpPr>
        <xdr:cNvPr id="28" name="Group 27">
          <a:extLst>
            <a:ext uri="{FF2B5EF4-FFF2-40B4-BE49-F238E27FC236}">
              <a16:creationId xmlns:a16="http://schemas.microsoft.com/office/drawing/2014/main" id="{00000000-0008-0000-0A00-00001C000000}"/>
            </a:ext>
          </a:extLst>
        </xdr:cNvPr>
        <xdr:cNvGrpSpPr>
          <a:grpSpLocks/>
        </xdr:cNvGrpSpPr>
      </xdr:nvGrpSpPr>
      <xdr:grpSpPr bwMode="auto">
        <a:xfrm>
          <a:off x="12472457" y="142082"/>
          <a:ext cx="513141" cy="640330"/>
          <a:chOff x="10" y="10"/>
          <a:chExt cx="920" cy="558"/>
        </a:xfrm>
      </xdr:grpSpPr>
      <xdr:sp macro="" textlink="">
        <xdr:nvSpPr>
          <xdr:cNvPr id="29" name="Freeform 2">
            <a:extLst>
              <a:ext uri="{FF2B5EF4-FFF2-40B4-BE49-F238E27FC236}">
                <a16:creationId xmlns:a16="http://schemas.microsoft.com/office/drawing/2014/main" id="{00000000-0008-0000-0A00-00001D00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30" name="Group 1389">
            <a:extLst>
              <a:ext uri="{FF2B5EF4-FFF2-40B4-BE49-F238E27FC236}">
                <a16:creationId xmlns:a16="http://schemas.microsoft.com/office/drawing/2014/main" id="{00000000-0008-0000-0A00-00001E000000}"/>
              </a:ext>
            </a:extLst>
          </xdr:cNvPr>
          <xdr:cNvGrpSpPr>
            <a:grpSpLocks/>
          </xdr:cNvGrpSpPr>
        </xdr:nvGrpSpPr>
        <xdr:grpSpPr bwMode="auto">
          <a:xfrm>
            <a:off x="37" y="47"/>
            <a:ext cx="304" cy="490"/>
            <a:chOff x="37" y="47"/>
            <a:chExt cx="304" cy="490"/>
          </a:xfrm>
        </xdr:grpSpPr>
        <xdr:sp macro="" textlink="">
          <xdr:nvSpPr>
            <xdr:cNvPr id="38" name="Freeform 4">
              <a:extLst>
                <a:ext uri="{FF2B5EF4-FFF2-40B4-BE49-F238E27FC236}">
                  <a16:creationId xmlns:a16="http://schemas.microsoft.com/office/drawing/2014/main" id="{00000000-0008-0000-0A00-00002600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9" name="Freeform 5">
              <a:extLst>
                <a:ext uri="{FF2B5EF4-FFF2-40B4-BE49-F238E27FC236}">
                  <a16:creationId xmlns:a16="http://schemas.microsoft.com/office/drawing/2014/main" id="{00000000-0008-0000-0A00-00002700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40" name="Freeform 6">
              <a:extLst>
                <a:ext uri="{FF2B5EF4-FFF2-40B4-BE49-F238E27FC236}">
                  <a16:creationId xmlns:a16="http://schemas.microsoft.com/office/drawing/2014/main" id="{00000000-0008-0000-0A00-00002800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31" name="Freeform 7">
            <a:extLst>
              <a:ext uri="{FF2B5EF4-FFF2-40B4-BE49-F238E27FC236}">
                <a16:creationId xmlns:a16="http://schemas.microsoft.com/office/drawing/2014/main" id="{00000000-0008-0000-0A00-00001F00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2" name="Rectangle 31">
            <a:extLst>
              <a:ext uri="{FF2B5EF4-FFF2-40B4-BE49-F238E27FC236}">
                <a16:creationId xmlns:a16="http://schemas.microsoft.com/office/drawing/2014/main" id="{00000000-0008-0000-0A00-00002000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3" name="Rectangle 32">
            <a:extLst>
              <a:ext uri="{FF2B5EF4-FFF2-40B4-BE49-F238E27FC236}">
                <a16:creationId xmlns:a16="http://schemas.microsoft.com/office/drawing/2014/main" id="{00000000-0008-0000-0A00-00002100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4" name="Rectangle 33">
            <a:extLst>
              <a:ext uri="{FF2B5EF4-FFF2-40B4-BE49-F238E27FC236}">
                <a16:creationId xmlns:a16="http://schemas.microsoft.com/office/drawing/2014/main" id="{00000000-0008-0000-0A00-00002200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5" name="Freeform 11">
            <a:extLst>
              <a:ext uri="{FF2B5EF4-FFF2-40B4-BE49-F238E27FC236}">
                <a16:creationId xmlns:a16="http://schemas.microsoft.com/office/drawing/2014/main" id="{00000000-0008-0000-0A00-00002300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6" name="Freeform 12">
            <a:extLst>
              <a:ext uri="{FF2B5EF4-FFF2-40B4-BE49-F238E27FC236}">
                <a16:creationId xmlns:a16="http://schemas.microsoft.com/office/drawing/2014/main" id="{00000000-0008-0000-0A00-00002400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37" name="Freeform 13">
            <a:extLst>
              <a:ext uri="{FF2B5EF4-FFF2-40B4-BE49-F238E27FC236}">
                <a16:creationId xmlns:a16="http://schemas.microsoft.com/office/drawing/2014/main" id="{00000000-0008-0000-0A00-00002500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xdr:from>
      <xdr:col>4</xdr:col>
      <xdr:colOff>1</xdr:colOff>
      <xdr:row>21</xdr:row>
      <xdr:rowOff>95874</xdr:rowOff>
    </xdr:from>
    <xdr:to>
      <xdr:col>4</xdr:col>
      <xdr:colOff>285748</xdr:colOff>
      <xdr:row>23</xdr:row>
      <xdr:rowOff>624</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1075766"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xdr:row>
      <xdr:rowOff>95874</xdr:rowOff>
    </xdr:from>
    <xdr:to>
      <xdr:col>6</xdr:col>
      <xdr:colOff>285749</xdr:colOff>
      <xdr:row>23</xdr:row>
      <xdr:rowOff>624</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658473" y="3995521"/>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xdr:row>
      <xdr:rowOff>84666</xdr:rowOff>
    </xdr:from>
    <xdr:to>
      <xdr:col>8</xdr:col>
      <xdr:colOff>285749</xdr:colOff>
      <xdr:row>22</xdr:row>
      <xdr:rowOff>179916</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224117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xdr:row>
      <xdr:rowOff>84666</xdr:rowOff>
    </xdr:from>
    <xdr:to>
      <xdr:col>10</xdr:col>
      <xdr:colOff>285749</xdr:colOff>
      <xdr:row>22</xdr:row>
      <xdr:rowOff>179916</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823884"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xdr:row>
      <xdr:rowOff>84666</xdr:rowOff>
    </xdr:from>
    <xdr:to>
      <xdr:col>12</xdr:col>
      <xdr:colOff>285749</xdr:colOff>
      <xdr:row>22</xdr:row>
      <xdr:rowOff>179916</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406590" y="4186019"/>
          <a:ext cx="285747" cy="285750"/>
        </a:xfrm>
        <a:prstGeom prst="triangle">
          <a:avLst/>
        </a:prstGeom>
        <a:solidFill>
          <a:srgbClr val="EE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xdr:row>
      <xdr:rowOff>84666</xdr:rowOff>
    </xdr:from>
    <xdr:to>
      <xdr:col>14</xdr:col>
      <xdr:colOff>285749</xdr:colOff>
      <xdr:row>22</xdr:row>
      <xdr:rowOff>179916</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3924302" y="41804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xdr:row>
      <xdr:rowOff>84666</xdr:rowOff>
    </xdr:from>
    <xdr:to>
      <xdr:col>16</xdr:col>
      <xdr:colOff>285749</xdr:colOff>
      <xdr:row>22</xdr:row>
      <xdr:rowOff>179916</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4572002"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xdr:row>
      <xdr:rowOff>84666</xdr:rowOff>
    </xdr:from>
    <xdr:to>
      <xdr:col>18</xdr:col>
      <xdr:colOff>285749</xdr:colOff>
      <xdr:row>22</xdr:row>
      <xdr:rowOff>179916</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5154708"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xdr:row>
      <xdr:rowOff>84666</xdr:rowOff>
    </xdr:from>
    <xdr:to>
      <xdr:col>20</xdr:col>
      <xdr:colOff>285749</xdr:colOff>
      <xdr:row>22</xdr:row>
      <xdr:rowOff>179916</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5638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xdr:row>
      <xdr:rowOff>84666</xdr:rowOff>
    </xdr:from>
    <xdr:to>
      <xdr:col>22</xdr:col>
      <xdr:colOff>285749</xdr:colOff>
      <xdr:row>22</xdr:row>
      <xdr:rowOff>179916</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6320120"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xdr:row>
      <xdr:rowOff>84666</xdr:rowOff>
    </xdr:from>
    <xdr:to>
      <xdr:col>24</xdr:col>
      <xdr:colOff>285749</xdr:colOff>
      <xdr:row>22</xdr:row>
      <xdr:rowOff>179916</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6781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xdr:row>
      <xdr:rowOff>84666</xdr:rowOff>
    </xdr:from>
    <xdr:to>
      <xdr:col>26</xdr:col>
      <xdr:colOff>285749</xdr:colOff>
      <xdr:row>22</xdr:row>
      <xdr:rowOff>179916</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7353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xdr:row>
      <xdr:rowOff>84666</xdr:rowOff>
    </xdr:from>
    <xdr:to>
      <xdr:col>28</xdr:col>
      <xdr:colOff>285749</xdr:colOff>
      <xdr:row>22</xdr:row>
      <xdr:rowOff>179916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7924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xdr:row>
      <xdr:rowOff>84666</xdr:rowOff>
    </xdr:from>
    <xdr:to>
      <xdr:col>30</xdr:col>
      <xdr:colOff>285749</xdr:colOff>
      <xdr:row>22</xdr:row>
      <xdr:rowOff>179916</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8496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xdr:row>
      <xdr:rowOff>84666</xdr:rowOff>
    </xdr:from>
    <xdr:to>
      <xdr:col>32</xdr:col>
      <xdr:colOff>285749</xdr:colOff>
      <xdr:row>22</xdr:row>
      <xdr:rowOff>179916</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9067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xdr:row>
      <xdr:rowOff>84666</xdr:rowOff>
    </xdr:from>
    <xdr:to>
      <xdr:col>34</xdr:col>
      <xdr:colOff>285749</xdr:colOff>
      <xdr:row>22</xdr:row>
      <xdr:rowOff>179916</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9639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xdr:row>
      <xdr:rowOff>84666</xdr:rowOff>
    </xdr:from>
    <xdr:to>
      <xdr:col>36</xdr:col>
      <xdr:colOff>285749</xdr:colOff>
      <xdr:row>22</xdr:row>
      <xdr:rowOff>179916</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10399061" y="4186019"/>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xdr:row>
      <xdr:rowOff>84666</xdr:rowOff>
    </xdr:from>
    <xdr:to>
      <xdr:col>38</xdr:col>
      <xdr:colOff>285749</xdr:colOff>
      <xdr:row>22</xdr:row>
      <xdr:rowOff>179916</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10782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xdr:row>
      <xdr:rowOff>84666</xdr:rowOff>
    </xdr:from>
    <xdr:to>
      <xdr:col>40</xdr:col>
      <xdr:colOff>285749</xdr:colOff>
      <xdr:row>22</xdr:row>
      <xdr:rowOff>179916</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13538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xdr:row>
      <xdr:rowOff>84666</xdr:rowOff>
    </xdr:from>
    <xdr:to>
      <xdr:col>42</xdr:col>
      <xdr:colOff>285749</xdr:colOff>
      <xdr:row>22</xdr:row>
      <xdr:rowOff>179916</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11925302" y="41804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xdr:row>
      <xdr:rowOff>84666</xdr:rowOff>
    </xdr:from>
    <xdr:to>
      <xdr:col>44</xdr:col>
      <xdr:colOff>285749</xdr:colOff>
      <xdr:row>22</xdr:row>
      <xdr:rowOff>179916</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12729884" y="4186019"/>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153</xdr:row>
      <xdr:rowOff>0</xdr:rowOff>
    </xdr:from>
    <xdr:ext cx="266699" cy="394547"/>
    <xdr:pic>
      <xdr:nvPicPr>
        <xdr:cNvPr id="63" name="Graphic 62" descr="Road with solid fill">
          <a:extLst>
            <a:ext uri="{FF2B5EF4-FFF2-40B4-BE49-F238E27FC236}">
              <a16:creationId xmlns:a16="http://schemas.microsoft.com/office/drawing/2014/main" id="{00000000-0008-0000-0A00-00003F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6038850"/>
          <a:ext cx="266699" cy="394547"/>
        </a:xfrm>
        <a:prstGeom prst="rect">
          <a:avLst/>
        </a:prstGeom>
      </xdr:spPr>
    </xdr:pic>
    <xdr:clientData/>
  </xdr:oneCellAnchor>
  <xdr:oneCellAnchor>
    <xdr:from>
      <xdr:col>29</xdr:col>
      <xdr:colOff>0</xdr:colOff>
      <xdr:row>32</xdr:row>
      <xdr:rowOff>0</xdr:rowOff>
    </xdr:from>
    <xdr:ext cx="266699" cy="394547"/>
    <xdr:pic>
      <xdr:nvPicPr>
        <xdr:cNvPr id="64" name="Graphic 63" descr="Road with solid fill">
          <a:extLst>
            <a:ext uri="{FF2B5EF4-FFF2-40B4-BE49-F238E27FC236}">
              <a16:creationId xmlns:a16="http://schemas.microsoft.com/office/drawing/2014/main" id="{00000000-0008-0000-0A00-00004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7791450"/>
          <a:ext cx="266699" cy="394547"/>
        </a:xfrm>
        <a:prstGeom prst="rect">
          <a:avLst/>
        </a:prstGeom>
      </xdr:spPr>
    </xdr:pic>
    <xdr:clientData/>
  </xdr:oneCellAnchor>
  <xdr:twoCellAnchor>
    <xdr:from>
      <xdr:col>4</xdr:col>
      <xdr:colOff>2</xdr:colOff>
      <xdr:row>32</xdr:row>
      <xdr:rowOff>84666</xdr:rowOff>
    </xdr:from>
    <xdr:to>
      <xdr:col>4</xdr:col>
      <xdr:colOff>285749</xdr:colOff>
      <xdr:row>33</xdr:row>
      <xdr:rowOff>179916</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1075767" y="7872754"/>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32</xdr:row>
      <xdr:rowOff>84666</xdr:rowOff>
    </xdr:from>
    <xdr:to>
      <xdr:col>6</xdr:col>
      <xdr:colOff>285749</xdr:colOff>
      <xdr:row>33</xdr:row>
      <xdr:rowOff>179916</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1638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32</xdr:row>
      <xdr:rowOff>84666</xdr:rowOff>
    </xdr:from>
    <xdr:to>
      <xdr:col>8</xdr:col>
      <xdr:colOff>285749</xdr:colOff>
      <xdr:row>33</xdr:row>
      <xdr:rowOff>179916</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209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32</xdr:row>
      <xdr:rowOff>84666</xdr:rowOff>
    </xdr:from>
    <xdr:to>
      <xdr:col>10</xdr:col>
      <xdr:colOff>285749</xdr:colOff>
      <xdr:row>33</xdr:row>
      <xdr:rowOff>179916</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2781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32</xdr:row>
      <xdr:rowOff>84666</xdr:rowOff>
    </xdr:from>
    <xdr:to>
      <xdr:col>12</xdr:col>
      <xdr:colOff>285749</xdr:colOff>
      <xdr:row>33</xdr:row>
      <xdr:rowOff>179916</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3352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32</xdr:row>
      <xdr:rowOff>84666</xdr:rowOff>
    </xdr:from>
    <xdr:to>
      <xdr:col>14</xdr:col>
      <xdr:colOff>285749</xdr:colOff>
      <xdr:row>33</xdr:row>
      <xdr:rowOff>179916</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3924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32</xdr:row>
      <xdr:rowOff>84666</xdr:rowOff>
    </xdr:from>
    <xdr:to>
      <xdr:col>16</xdr:col>
      <xdr:colOff>285749</xdr:colOff>
      <xdr:row>33</xdr:row>
      <xdr:rowOff>179916</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4495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32</xdr:row>
      <xdr:rowOff>84666</xdr:rowOff>
    </xdr:from>
    <xdr:to>
      <xdr:col>18</xdr:col>
      <xdr:colOff>285749</xdr:colOff>
      <xdr:row>33</xdr:row>
      <xdr:rowOff>179916</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5067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32</xdr:row>
      <xdr:rowOff>84666</xdr:rowOff>
    </xdr:from>
    <xdr:to>
      <xdr:col>20</xdr:col>
      <xdr:colOff>285749</xdr:colOff>
      <xdr:row>33</xdr:row>
      <xdr:rowOff>179916</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5675315" y="6057635"/>
          <a:ext cx="285747" cy="28376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32</xdr:row>
      <xdr:rowOff>84666</xdr:rowOff>
    </xdr:from>
    <xdr:to>
      <xdr:col>22</xdr:col>
      <xdr:colOff>285749</xdr:colOff>
      <xdr:row>33</xdr:row>
      <xdr:rowOff>179916</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6210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32</xdr:row>
      <xdr:rowOff>84666</xdr:rowOff>
    </xdr:from>
    <xdr:to>
      <xdr:col>24</xdr:col>
      <xdr:colOff>285749</xdr:colOff>
      <xdr:row>33</xdr:row>
      <xdr:rowOff>179916</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6781802" y="7876116"/>
          <a:ext cx="285747" cy="2857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32</xdr:row>
      <xdr:rowOff>84666</xdr:rowOff>
    </xdr:from>
    <xdr:to>
      <xdr:col>26</xdr:col>
      <xdr:colOff>285749</xdr:colOff>
      <xdr:row>33</xdr:row>
      <xdr:rowOff>179916</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7353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32</xdr:row>
      <xdr:rowOff>84666</xdr:rowOff>
    </xdr:from>
    <xdr:to>
      <xdr:col>28</xdr:col>
      <xdr:colOff>285749</xdr:colOff>
      <xdr:row>33</xdr:row>
      <xdr:rowOff>179916</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7924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32</xdr:row>
      <xdr:rowOff>84666</xdr:rowOff>
    </xdr:from>
    <xdr:to>
      <xdr:col>30</xdr:col>
      <xdr:colOff>285749</xdr:colOff>
      <xdr:row>33</xdr:row>
      <xdr:rowOff>179916</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8496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32</xdr:row>
      <xdr:rowOff>84666</xdr:rowOff>
    </xdr:from>
    <xdr:to>
      <xdr:col>32</xdr:col>
      <xdr:colOff>285749</xdr:colOff>
      <xdr:row>33</xdr:row>
      <xdr:rowOff>179916</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9067802" y="78761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32</xdr:row>
      <xdr:rowOff>84666</xdr:rowOff>
    </xdr:from>
    <xdr:to>
      <xdr:col>34</xdr:col>
      <xdr:colOff>285749</xdr:colOff>
      <xdr:row>33</xdr:row>
      <xdr:rowOff>179916</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639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32</xdr:row>
      <xdr:rowOff>84666</xdr:rowOff>
    </xdr:from>
    <xdr:to>
      <xdr:col>36</xdr:col>
      <xdr:colOff>285749</xdr:colOff>
      <xdr:row>33</xdr:row>
      <xdr:rowOff>179916</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0210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32</xdr:row>
      <xdr:rowOff>84666</xdr:rowOff>
    </xdr:from>
    <xdr:to>
      <xdr:col>38</xdr:col>
      <xdr:colOff>285749</xdr:colOff>
      <xdr:row>33</xdr:row>
      <xdr:rowOff>179916</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10782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32</xdr:row>
      <xdr:rowOff>84666</xdr:rowOff>
    </xdr:from>
    <xdr:to>
      <xdr:col>40</xdr:col>
      <xdr:colOff>285749</xdr:colOff>
      <xdr:row>33</xdr:row>
      <xdr:rowOff>179916</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11353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32</xdr:row>
      <xdr:rowOff>84666</xdr:rowOff>
    </xdr:from>
    <xdr:to>
      <xdr:col>42</xdr:col>
      <xdr:colOff>285749</xdr:colOff>
      <xdr:row>33</xdr:row>
      <xdr:rowOff>179916</xdr:rowOff>
    </xdr:to>
    <xdr:sp macro="" textlink="">
      <xdr:nvSpPr>
        <xdr:cNvPr id="84" name="Isosceles Triangle 83">
          <a:extLst>
            <a:ext uri="{FF2B5EF4-FFF2-40B4-BE49-F238E27FC236}">
              <a16:creationId xmlns:a16="http://schemas.microsoft.com/office/drawing/2014/main" id="{00000000-0008-0000-0A00-000054000000}"/>
            </a:ext>
          </a:extLst>
        </xdr:cNvPr>
        <xdr:cNvSpPr/>
      </xdr:nvSpPr>
      <xdr:spPr>
        <a:xfrm>
          <a:off x="119253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32</xdr:row>
      <xdr:rowOff>84666</xdr:rowOff>
    </xdr:from>
    <xdr:to>
      <xdr:col>44</xdr:col>
      <xdr:colOff>285749</xdr:colOff>
      <xdr:row>33</xdr:row>
      <xdr:rowOff>179916</xdr:rowOff>
    </xdr:to>
    <xdr:sp macro="" textlink="">
      <xdr:nvSpPr>
        <xdr:cNvPr id="85" name="Isosceles Triangle 84">
          <a:extLst>
            <a:ext uri="{FF2B5EF4-FFF2-40B4-BE49-F238E27FC236}">
              <a16:creationId xmlns:a16="http://schemas.microsoft.com/office/drawing/2014/main" id="{00000000-0008-0000-0A00-000055000000}"/>
            </a:ext>
          </a:extLst>
        </xdr:cNvPr>
        <xdr:cNvSpPr/>
      </xdr:nvSpPr>
      <xdr:spPr>
        <a:xfrm>
          <a:off x="12496802" y="78761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163</xdr:row>
      <xdr:rowOff>0</xdr:rowOff>
    </xdr:from>
    <xdr:ext cx="266699" cy="394547"/>
    <xdr:pic>
      <xdr:nvPicPr>
        <xdr:cNvPr id="86" name="Graphic 85" descr="Road with solid fill">
          <a:extLst>
            <a:ext uri="{FF2B5EF4-FFF2-40B4-BE49-F238E27FC236}">
              <a16:creationId xmlns:a16="http://schemas.microsoft.com/office/drawing/2014/main" id="{00000000-0008-0000-0A00-00005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9544050"/>
          <a:ext cx="266699" cy="394547"/>
        </a:xfrm>
        <a:prstGeom prst="rect">
          <a:avLst/>
        </a:prstGeom>
      </xdr:spPr>
    </xdr:pic>
    <xdr:clientData/>
  </xdr:oneCellAnchor>
  <xdr:twoCellAnchor>
    <xdr:from>
      <xdr:col>4</xdr:col>
      <xdr:colOff>2</xdr:colOff>
      <xdr:row>163</xdr:row>
      <xdr:rowOff>84666</xdr:rowOff>
    </xdr:from>
    <xdr:to>
      <xdr:col>4</xdr:col>
      <xdr:colOff>285749</xdr:colOff>
      <xdr:row>164</xdr:row>
      <xdr:rowOff>179916</xdr:rowOff>
    </xdr:to>
    <xdr:sp macro="" textlink="">
      <xdr:nvSpPr>
        <xdr:cNvPr id="87" name="Isosceles Triangle 86">
          <a:extLst>
            <a:ext uri="{FF2B5EF4-FFF2-40B4-BE49-F238E27FC236}">
              <a16:creationId xmlns:a16="http://schemas.microsoft.com/office/drawing/2014/main" id="{00000000-0008-0000-0A00-000057000000}"/>
            </a:ext>
          </a:extLst>
        </xdr:cNvPr>
        <xdr:cNvSpPr/>
      </xdr:nvSpPr>
      <xdr:spPr>
        <a:xfrm>
          <a:off x="1066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163</xdr:row>
      <xdr:rowOff>84666</xdr:rowOff>
    </xdr:from>
    <xdr:to>
      <xdr:col>6</xdr:col>
      <xdr:colOff>285749</xdr:colOff>
      <xdr:row>164</xdr:row>
      <xdr:rowOff>179916</xdr:rowOff>
    </xdr:to>
    <xdr:sp macro="" textlink="">
      <xdr:nvSpPr>
        <xdr:cNvPr id="88" name="Isosceles Triangle 87">
          <a:extLst>
            <a:ext uri="{FF2B5EF4-FFF2-40B4-BE49-F238E27FC236}">
              <a16:creationId xmlns:a16="http://schemas.microsoft.com/office/drawing/2014/main" id="{00000000-0008-0000-0A00-000058000000}"/>
            </a:ext>
          </a:extLst>
        </xdr:cNvPr>
        <xdr:cNvSpPr/>
      </xdr:nvSpPr>
      <xdr:spPr>
        <a:xfrm>
          <a:off x="1638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163</xdr:row>
      <xdr:rowOff>84666</xdr:rowOff>
    </xdr:from>
    <xdr:to>
      <xdr:col>8</xdr:col>
      <xdr:colOff>285749</xdr:colOff>
      <xdr:row>164</xdr:row>
      <xdr:rowOff>179916</xdr:rowOff>
    </xdr:to>
    <xdr:sp macro="" textlink="">
      <xdr:nvSpPr>
        <xdr:cNvPr id="89" name="Isosceles Triangle 88">
          <a:extLst>
            <a:ext uri="{FF2B5EF4-FFF2-40B4-BE49-F238E27FC236}">
              <a16:creationId xmlns:a16="http://schemas.microsoft.com/office/drawing/2014/main" id="{00000000-0008-0000-0A00-000059000000}"/>
            </a:ext>
          </a:extLst>
        </xdr:cNvPr>
        <xdr:cNvSpPr/>
      </xdr:nvSpPr>
      <xdr:spPr>
        <a:xfrm>
          <a:off x="2209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163</xdr:row>
      <xdr:rowOff>84666</xdr:rowOff>
    </xdr:from>
    <xdr:to>
      <xdr:col>10</xdr:col>
      <xdr:colOff>285749</xdr:colOff>
      <xdr:row>164</xdr:row>
      <xdr:rowOff>179916</xdr:rowOff>
    </xdr:to>
    <xdr:sp macro="" textlink="">
      <xdr:nvSpPr>
        <xdr:cNvPr id="90" name="Isosceles Triangle 89">
          <a:extLst>
            <a:ext uri="{FF2B5EF4-FFF2-40B4-BE49-F238E27FC236}">
              <a16:creationId xmlns:a16="http://schemas.microsoft.com/office/drawing/2014/main" id="{00000000-0008-0000-0A00-00005A000000}"/>
            </a:ext>
          </a:extLst>
        </xdr:cNvPr>
        <xdr:cNvSpPr/>
      </xdr:nvSpPr>
      <xdr:spPr>
        <a:xfrm>
          <a:off x="2781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163</xdr:row>
      <xdr:rowOff>84666</xdr:rowOff>
    </xdr:from>
    <xdr:to>
      <xdr:col>12</xdr:col>
      <xdr:colOff>285749</xdr:colOff>
      <xdr:row>164</xdr:row>
      <xdr:rowOff>179916</xdr:rowOff>
    </xdr:to>
    <xdr:sp macro="" textlink="">
      <xdr:nvSpPr>
        <xdr:cNvPr id="91" name="Isosceles Triangle 90">
          <a:extLst>
            <a:ext uri="{FF2B5EF4-FFF2-40B4-BE49-F238E27FC236}">
              <a16:creationId xmlns:a16="http://schemas.microsoft.com/office/drawing/2014/main" id="{00000000-0008-0000-0A00-00005B000000}"/>
            </a:ext>
          </a:extLst>
        </xdr:cNvPr>
        <xdr:cNvSpPr/>
      </xdr:nvSpPr>
      <xdr:spPr>
        <a:xfrm>
          <a:off x="3352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163</xdr:row>
      <xdr:rowOff>84666</xdr:rowOff>
    </xdr:from>
    <xdr:to>
      <xdr:col>14</xdr:col>
      <xdr:colOff>285749</xdr:colOff>
      <xdr:row>164</xdr:row>
      <xdr:rowOff>179916</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924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163</xdr:row>
      <xdr:rowOff>84666</xdr:rowOff>
    </xdr:from>
    <xdr:to>
      <xdr:col>16</xdr:col>
      <xdr:colOff>285749</xdr:colOff>
      <xdr:row>164</xdr:row>
      <xdr:rowOff>179916</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495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163</xdr:row>
      <xdr:rowOff>84666</xdr:rowOff>
    </xdr:from>
    <xdr:to>
      <xdr:col>18</xdr:col>
      <xdr:colOff>285749</xdr:colOff>
      <xdr:row>164</xdr:row>
      <xdr:rowOff>179916</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067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163</xdr:row>
      <xdr:rowOff>84666</xdr:rowOff>
    </xdr:from>
    <xdr:to>
      <xdr:col>20</xdr:col>
      <xdr:colOff>285749</xdr:colOff>
      <xdr:row>164</xdr:row>
      <xdr:rowOff>179916</xdr:rowOff>
    </xdr:to>
    <xdr:sp macro="" textlink="">
      <xdr:nvSpPr>
        <xdr:cNvPr id="95" name="Isosceles Triangle 94">
          <a:extLst>
            <a:ext uri="{FF2B5EF4-FFF2-40B4-BE49-F238E27FC236}">
              <a16:creationId xmlns:a16="http://schemas.microsoft.com/office/drawing/2014/main" id="{00000000-0008-0000-0A00-00005F000000}"/>
            </a:ext>
          </a:extLst>
        </xdr:cNvPr>
        <xdr:cNvSpPr/>
      </xdr:nvSpPr>
      <xdr:spPr>
        <a:xfrm>
          <a:off x="5638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163</xdr:row>
      <xdr:rowOff>84666</xdr:rowOff>
    </xdr:from>
    <xdr:to>
      <xdr:col>22</xdr:col>
      <xdr:colOff>285749</xdr:colOff>
      <xdr:row>164</xdr:row>
      <xdr:rowOff>179916</xdr:rowOff>
    </xdr:to>
    <xdr:sp macro="" textlink="">
      <xdr:nvSpPr>
        <xdr:cNvPr id="96" name="Isosceles Triangle 95">
          <a:extLst>
            <a:ext uri="{FF2B5EF4-FFF2-40B4-BE49-F238E27FC236}">
              <a16:creationId xmlns:a16="http://schemas.microsoft.com/office/drawing/2014/main" id="{00000000-0008-0000-0A00-000060000000}"/>
            </a:ext>
          </a:extLst>
        </xdr:cNvPr>
        <xdr:cNvSpPr/>
      </xdr:nvSpPr>
      <xdr:spPr>
        <a:xfrm>
          <a:off x="6210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163</xdr:row>
      <xdr:rowOff>84666</xdr:rowOff>
    </xdr:from>
    <xdr:to>
      <xdr:col>24</xdr:col>
      <xdr:colOff>285749</xdr:colOff>
      <xdr:row>164</xdr:row>
      <xdr:rowOff>179916</xdr:rowOff>
    </xdr:to>
    <xdr:sp macro="" textlink="">
      <xdr:nvSpPr>
        <xdr:cNvPr id="97" name="Isosceles Triangle 96">
          <a:extLst>
            <a:ext uri="{FF2B5EF4-FFF2-40B4-BE49-F238E27FC236}">
              <a16:creationId xmlns:a16="http://schemas.microsoft.com/office/drawing/2014/main" id="{00000000-0008-0000-0A00-000061000000}"/>
            </a:ext>
          </a:extLst>
        </xdr:cNvPr>
        <xdr:cNvSpPr/>
      </xdr:nvSpPr>
      <xdr:spPr>
        <a:xfrm>
          <a:off x="67818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163</xdr:row>
      <xdr:rowOff>84666</xdr:rowOff>
    </xdr:from>
    <xdr:to>
      <xdr:col>26</xdr:col>
      <xdr:colOff>285749</xdr:colOff>
      <xdr:row>164</xdr:row>
      <xdr:rowOff>179916</xdr:rowOff>
    </xdr:to>
    <xdr:sp macro="" textlink="">
      <xdr:nvSpPr>
        <xdr:cNvPr id="98" name="Isosceles Triangle 97">
          <a:extLst>
            <a:ext uri="{FF2B5EF4-FFF2-40B4-BE49-F238E27FC236}">
              <a16:creationId xmlns:a16="http://schemas.microsoft.com/office/drawing/2014/main" id="{00000000-0008-0000-0A00-000062000000}"/>
            </a:ext>
          </a:extLst>
        </xdr:cNvPr>
        <xdr:cNvSpPr/>
      </xdr:nvSpPr>
      <xdr:spPr>
        <a:xfrm>
          <a:off x="7353302" y="96287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163</xdr:row>
      <xdr:rowOff>84666</xdr:rowOff>
    </xdr:from>
    <xdr:to>
      <xdr:col>28</xdr:col>
      <xdr:colOff>285749</xdr:colOff>
      <xdr:row>164</xdr:row>
      <xdr:rowOff>179916</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7924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163</xdr:row>
      <xdr:rowOff>84666</xdr:rowOff>
    </xdr:from>
    <xdr:to>
      <xdr:col>30</xdr:col>
      <xdr:colOff>285749</xdr:colOff>
      <xdr:row>164</xdr:row>
      <xdr:rowOff>179916</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8496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163</xdr:row>
      <xdr:rowOff>84666</xdr:rowOff>
    </xdr:from>
    <xdr:to>
      <xdr:col>32</xdr:col>
      <xdr:colOff>285749</xdr:colOff>
      <xdr:row>164</xdr:row>
      <xdr:rowOff>179916</xdr:rowOff>
    </xdr:to>
    <xdr:sp macro="" textlink="">
      <xdr:nvSpPr>
        <xdr:cNvPr id="101" name="Isosceles Triangle 100">
          <a:extLst>
            <a:ext uri="{FF2B5EF4-FFF2-40B4-BE49-F238E27FC236}">
              <a16:creationId xmlns:a16="http://schemas.microsoft.com/office/drawing/2014/main" id="{00000000-0008-0000-0A00-000065000000}"/>
            </a:ext>
          </a:extLst>
        </xdr:cNvPr>
        <xdr:cNvSpPr/>
      </xdr:nvSpPr>
      <xdr:spPr>
        <a:xfrm>
          <a:off x="9067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163</xdr:row>
      <xdr:rowOff>84666</xdr:rowOff>
    </xdr:from>
    <xdr:to>
      <xdr:col>34</xdr:col>
      <xdr:colOff>285749</xdr:colOff>
      <xdr:row>164</xdr:row>
      <xdr:rowOff>179916</xdr:rowOff>
    </xdr:to>
    <xdr:sp macro="" textlink="">
      <xdr:nvSpPr>
        <xdr:cNvPr id="102" name="Isosceles Triangle 101">
          <a:extLst>
            <a:ext uri="{FF2B5EF4-FFF2-40B4-BE49-F238E27FC236}">
              <a16:creationId xmlns:a16="http://schemas.microsoft.com/office/drawing/2014/main" id="{00000000-0008-0000-0A00-000066000000}"/>
            </a:ext>
          </a:extLst>
        </xdr:cNvPr>
        <xdr:cNvSpPr/>
      </xdr:nvSpPr>
      <xdr:spPr>
        <a:xfrm>
          <a:off x="9639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163</xdr:row>
      <xdr:rowOff>84666</xdr:rowOff>
    </xdr:from>
    <xdr:to>
      <xdr:col>36</xdr:col>
      <xdr:colOff>285749</xdr:colOff>
      <xdr:row>164</xdr:row>
      <xdr:rowOff>179916</xdr:rowOff>
    </xdr:to>
    <xdr:sp macro="" textlink="">
      <xdr:nvSpPr>
        <xdr:cNvPr id="103" name="Isosceles Triangle 102">
          <a:extLst>
            <a:ext uri="{FF2B5EF4-FFF2-40B4-BE49-F238E27FC236}">
              <a16:creationId xmlns:a16="http://schemas.microsoft.com/office/drawing/2014/main" id="{00000000-0008-0000-0A00-000067000000}"/>
            </a:ext>
          </a:extLst>
        </xdr:cNvPr>
        <xdr:cNvSpPr/>
      </xdr:nvSpPr>
      <xdr:spPr>
        <a:xfrm>
          <a:off x="10210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163</xdr:row>
      <xdr:rowOff>84666</xdr:rowOff>
    </xdr:from>
    <xdr:to>
      <xdr:col>38</xdr:col>
      <xdr:colOff>285749</xdr:colOff>
      <xdr:row>164</xdr:row>
      <xdr:rowOff>179916</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0782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163</xdr:row>
      <xdr:rowOff>84666</xdr:rowOff>
    </xdr:from>
    <xdr:to>
      <xdr:col>40</xdr:col>
      <xdr:colOff>285749</xdr:colOff>
      <xdr:row>164</xdr:row>
      <xdr:rowOff>179916</xdr:rowOff>
    </xdr:to>
    <xdr:sp macro="" textlink="">
      <xdr:nvSpPr>
        <xdr:cNvPr id="105" name="Isosceles Triangle 104">
          <a:extLst>
            <a:ext uri="{FF2B5EF4-FFF2-40B4-BE49-F238E27FC236}">
              <a16:creationId xmlns:a16="http://schemas.microsoft.com/office/drawing/2014/main" id="{00000000-0008-0000-0A00-000069000000}"/>
            </a:ext>
          </a:extLst>
        </xdr:cNvPr>
        <xdr:cNvSpPr/>
      </xdr:nvSpPr>
      <xdr:spPr>
        <a:xfrm>
          <a:off x="11353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163</xdr:row>
      <xdr:rowOff>84666</xdr:rowOff>
    </xdr:from>
    <xdr:to>
      <xdr:col>42</xdr:col>
      <xdr:colOff>285749</xdr:colOff>
      <xdr:row>164</xdr:row>
      <xdr:rowOff>179916</xdr:rowOff>
    </xdr:to>
    <xdr:sp macro="" textlink="">
      <xdr:nvSpPr>
        <xdr:cNvPr id="106" name="Isosceles Triangle 105">
          <a:extLst>
            <a:ext uri="{FF2B5EF4-FFF2-40B4-BE49-F238E27FC236}">
              <a16:creationId xmlns:a16="http://schemas.microsoft.com/office/drawing/2014/main" id="{00000000-0008-0000-0A00-00006A000000}"/>
            </a:ext>
          </a:extLst>
        </xdr:cNvPr>
        <xdr:cNvSpPr/>
      </xdr:nvSpPr>
      <xdr:spPr>
        <a:xfrm>
          <a:off x="119253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163</xdr:row>
      <xdr:rowOff>84666</xdr:rowOff>
    </xdr:from>
    <xdr:to>
      <xdr:col>44</xdr:col>
      <xdr:colOff>285749</xdr:colOff>
      <xdr:row>164</xdr:row>
      <xdr:rowOff>179916</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12496802" y="9628716"/>
          <a:ext cx="285747" cy="2857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152</xdr:row>
      <xdr:rowOff>0</xdr:rowOff>
    </xdr:from>
    <xdr:ext cx="266699" cy="394547"/>
    <xdr:pic>
      <xdr:nvPicPr>
        <xdr:cNvPr id="108" name="Graphic 107" descr="Road with solid fill">
          <a:extLst>
            <a:ext uri="{FF2B5EF4-FFF2-40B4-BE49-F238E27FC236}">
              <a16:creationId xmlns:a16="http://schemas.microsoft.com/office/drawing/2014/main" id="{00000000-0008-0000-0A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5848350"/>
          <a:ext cx="266699" cy="394547"/>
        </a:xfrm>
        <a:prstGeom prst="rect">
          <a:avLst/>
        </a:prstGeom>
      </xdr:spPr>
    </xdr:pic>
    <xdr:clientData/>
  </xdr:oneCellAnchor>
  <xdr:twoCellAnchor>
    <xdr:from>
      <xdr:col>4</xdr:col>
      <xdr:colOff>2</xdr:colOff>
      <xdr:row>152</xdr:row>
      <xdr:rowOff>84666</xdr:rowOff>
    </xdr:from>
    <xdr:to>
      <xdr:col>4</xdr:col>
      <xdr:colOff>285749</xdr:colOff>
      <xdr:row>153</xdr:row>
      <xdr:rowOff>179916</xdr:rowOff>
    </xdr:to>
    <xdr:sp macro="" textlink="">
      <xdr:nvSpPr>
        <xdr:cNvPr id="109" name="Isosceles Triangle 108">
          <a:extLst>
            <a:ext uri="{FF2B5EF4-FFF2-40B4-BE49-F238E27FC236}">
              <a16:creationId xmlns:a16="http://schemas.microsoft.com/office/drawing/2014/main" id="{00000000-0008-0000-0A00-00006D000000}"/>
            </a:ext>
          </a:extLst>
        </xdr:cNvPr>
        <xdr:cNvSpPr/>
      </xdr:nvSpPr>
      <xdr:spPr>
        <a:xfrm>
          <a:off x="1066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110" name="Isosceles Triangle 109">
          <a:extLst>
            <a:ext uri="{FF2B5EF4-FFF2-40B4-BE49-F238E27FC236}">
              <a16:creationId xmlns:a16="http://schemas.microsoft.com/office/drawing/2014/main" id="{00000000-0008-0000-0A00-00006E000000}"/>
            </a:ext>
          </a:extLst>
        </xdr:cNvPr>
        <xdr:cNvSpPr/>
      </xdr:nvSpPr>
      <xdr:spPr>
        <a:xfrm>
          <a:off x="1638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111" name="Isosceles Triangle 110">
          <a:extLst>
            <a:ext uri="{FF2B5EF4-FFF2-40B4-BE49-F238E27FC236}">
              <a16:creationId xmlns:a16="http://schemas.microsoft.com/office/drawing/2014/main" id="{00000000-0008-0000-0A00-00006F000000}"/>
            </a:ext>
          </a:extLst>
        </xdr:cNvPr>
        <xdr:cNvSpPr/>
      </xdr:nvSpPr>
      <xdr:spPr>
        <a:xfrm>
          <a:off x="2209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2781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113" name="Isosceles Triangle 112">
          <a:extLst>
            <a:ext uri="{FF2B5EF4-FFF2-40B4-BE49-F238E27FC236}">
              <a16:creationId xmlns:a16="http://schemas.microsoft.com/office/drawing/2014/main" id="{00000000-0008-0000-0A00-000071000000}"/>
            </a:ext>
          </a:extLst>
        </xdr:cNvPr>
        <xdr:cNvSpPr/>
      </xdr:nvSpPr>
      <xdr:spPr>
        <a:xfrm>
          <a:off x="3352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114" name="Isosceles Triangle 113">
          <a:extLst>
            <a:ext uri="{FF2B5EF4-FFF2-40B4-BE49-F238E27FC236}">
              <a16:creationId xmlns:a16="http://schemas.microsoft.com/office/drawing/2014/main" id="{00000000-0008-0000-0A00-000072000000}"/>
            </a:ext>
          </a:extLst>
        </xdr:cNvPr>
        <xdr:cNvSpPr/>
      </xdr:nvSpPr>
      <xdr:spPr>
        <a:xfrm>
          <a:off x="3924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4495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5067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5638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2103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6781802" y="5933016"/>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152</xdr:row>
      <xdr:rowOff>84666</xdr:rowOff>
    </xdr:from>
    <xdr:to>
      <xdr:col>26</xdr:col>
      <xdr:colOff>285749</xdr:colOff>
      <xdr:row>153</xdr:row>
      <xdr:rowOff>179916</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7353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152</xdr:row>
      <xdr:rowOff>84666</xdr:rowOff>
    </xdr:from>
    <xdr:to>
      <xdr:col>28</xdr:col>
      <xdr:colOff>285749</xdr:colOff>
      <xdr:row>153</xdr:row>
      <xdr:rowOff>179916</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7924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152</xdr:row>
      <xdr:rowOff>84666</xdr:rowOff>
    </xdr:from>
    <xdr:to>
      <xdr:col>30</xdr:col>
      <xdr:colOff>285749</xdr:colOff>
      <xdr:row>153</xdr:row>
      <xdr:rowOff>179916</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8496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152</xdr:row>
      <xdr:rowOff>84666</xdr:rowOff>
    </xdr:from>
    <xdr:to>
      <xdr:col>32</xdr:col>
      <xdr:colOff>285749</xdr:colOff>
      <xdr:row>153</xdr:row>
      <xdr:rowOff>179916</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9067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152</xdr:row>
      <xdr:rowOff>84666</xdr:rowOff>
    </xdr:from>
    <xdr:to>
      <xdr:col>34</xdr:col>
      <xdr:colOff>285749</xdr:colOff>
      <xdr:row>153</xdr:row>
      <xdr:rowOff>179916</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9639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152</xdr:row>
      <xdr:rowOff>84666</xdr:rowOff>
    </xdr:from>
    <xdr:to>
      <xdr:col>36</xdr:col>
      <xdr:colOff>285749</xdr:colOff>
      <xdr:row>153</xdr:row>
      <xdr:rowOff>179916</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10210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152</xdr:row>
      <xdr:rowOff>84666</xdr:rowOff>
    </xdr:from>
    <xdr:to>
      <xdr:col>38</xdr:col>
      <xdr:colOff>285749</xdr:colOff>
      <xdr:row>153</xdr:row>
      <xdr:rowOff>179916</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10782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152</xdr:row>
      <xdr:rowOff>84666</xdr:rowOff>
    </xdr:from>
    <xdr:to>
      <xdr:col>40</xdr:col>
      <xdr:colOff>285749</xdr:colOff>
      <xdr:row>153</xdr:row>
      <xdr:rowOff>179916</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1353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152</xdr:row>
      <xdr:rowOff>84666</xdr:rowOff>
    </xdr:from>
    <xdr:to>
      <xdr:col>42</xdr:col>
      <xdr:colOff>285749</xdr:colOff>
      <xdr:row>153</xdr:row>
      <xdr:rowOff>179916</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119253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152</xdr:row>
      <xdr:rowOff>84666</xdr:rowOff>
    </xdr:from>
    <xdr:to>
      <xdr:col>44</xdr:col>
      <xdr:colOff>285749</xdr:colOff>
      <xdr:row>153</xdr:row>
      <xdr:rowOff>179916</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12496802" y="5933016"/>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43</xdr:row>
      <xdr:rowOff>0</xdr:rowOff>
    </xdr:from>
    <xdr:ext cx="266699" cy="394547"/>
    <xdr:pic>
      <xdr:nvPicPr>
        <xdr:cNvPr id="130" name="Graphic 129" descr="Road with solid fill">
          <a:extLst>
            <a:ext uri="{FF2B5EF4-FFF2-40B4-BE49-F238E27FC236}">
              <a16:creationId xmlns:a16="http://schemas.microsoft.com/office/drawing/2014/main" id="{00000000-0008-0000-0A00-00008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1449050"/>
          <a:ext cx="266699" cy="394547"/>
        </a:xfrm>
        <a:prstGeom prst="rect">
          <a:avLst/>
        </a:prstGeom>
      </xdr:spPr>
    </xdr:pic>
    <xdr:clientData/>
  </xdr:oneCellAnchor>
  <xdr:twoCellAnchor>
    <xdr:from>
      <xdr:col>4</xdr:col>
      <xdr:colOff>2</xdr:colOff>
      <xdr:row>43</xdr:row>
      <xdr:rowOff>84666</xdr:rowOff>
    </xdr:from>
    <xdr:to>
      <xdr:col>4</xdr:col>
      <xdr:colOff>285749</xdr:colOff>
      <xdr:row>44</xdr:row>
      <xdr:rowOff>179916</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1066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43</xdr:row>
      <xdr:rowOff>84666</xdr:rowOff>
    </xdr:from>
    <xdr:to>
      <xdr:col>6</xdr:col>
      <xdr:colOff>285749</xdr:colOff>
      <xdr:row>44</xdr:row>
      <xdr:rowOff>179916</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1638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43</xdr:row>
      <xdr:rowOff>84666</xdr:rowOff>
    </xdr:from>
    <xdr:to>
      <xdr:col>8</xdr:col>
      <xdr:colOff>285749</xdr:colOff>
      <xdr:row>44</xdr:row>
      <xdr:rowOff>179916</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2209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43</xdr:row>
      <xdr:rowOff>84666</xdr:rowOff>
    </xdr:from>
    <xdr:to>
      <xdr:col>10</xdr:col>
      <xdr:colOff>285749</xdr:colOff>
      <xdr:row>44</xdr:row>
      <xdr:rowOff>179916</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2781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43</xdr:row>
      <xdr:rowOff>84666</xdr:rowOff>
    </xdr:from>
    <xdr:to>
      <xdr:col>12</xdr:col>
      <xdr:colOff>285749</xdr:colOff>
      <xdr:row>44</xdr:row>
      <xdr:rowOff>179916</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3352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43</xdr:row>
      <xdr:rowOff>84666</xdr:rowOff>
    </xdr:from>
    <xdr:to>
      <xdr:col>14</xdr:col>
      <xdr:colOff>285749</xdr:colOff>
      <xdr:row>44</xdr:row>
      <xdr:rowOff>179916</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3924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43</xdr:row>
      <xdr:rowOff>84666</xdr:rowOff>
    </xdr:from>
    <xdr:to>
      <xdr:col>16</xdr:col>
      <xdr:colOff>285749</xdr:colOff>
      <xdr:row>45</xdr:row>
      <xdr:rowOff>3984</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4572002"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43</xdr:row>
      <xdr:rowOff>84666</xdr:rowOff>
    </xdr:from>
    <xdr:to>
      <xdr:col>18</xdr:col>
      <xdr:colOff>285749</xdr:colOff>
      <xdr:row>44</xdr:row>
      <xdr:rowOff>179916</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5067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43</xdr:row>
      <xdr:rowOff>84666</xdr:rowOff>
    </xdr:from>
    <xdr:to>
      <xdr:col>20</xdr:col>
      <xdr:colOff>285749</xdr:colOff>
      <xdr:row>44</xdr:row>
      <xdr:rowOff>179916</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5638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43</xdr:row>
      <xdr:rowOff>84666</xdr:rowOff>
    </xdr:from>
    <xdr:to>
      <xdr:col>22</xdr:col>
      <xdr:colOff>285749</xdr:colOff>
      <xdr:row>44</xdr:row>
      <xdr:rowOff>179916</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6210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43</xdr:row>
      <xdr:rowOff>84666</xdr:rowOff>
    </xdr:from>
    <xdr:to>
      <xdr:col>24</xdr:col>
      <xdr:colOff>285749</xdr:colOff>
      <xdr:row>44</xdr:row>
      <xdr:rowOff>179916</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6781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43</xdr:row>
      <xdr:rowOff>84666</xdr:rowOff>
    </xdr:from>
    <xdr:to>
      <xdr:col>26</xdr:col>
      <xdr:colOff>285749</xdr:colOff>
      <xdr:row>44</xdr:row>
      <xdr:rowOff>179916</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73533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43</xdr:row>
      <xdr:rowOff>84666</xdr:rowOff>
    </xdr:from>
    <xdr:to>
      <xdr:col>28</xdr:col>
      <xdr:colOff>285749</xdr:colOff>
      <xdr:row>44</xdr:row>
      <xdr:rowOff>179916</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7924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43</xdr:row>
      <xdr:rowOff>84666</xdr:rowOff>
    </xdr:from>
    <xdr:to>
      <xdr:col>30</xdr:col>
      <xdr:colOff>285749</xdr:colOff>
      <xdr:row>44</xdr:row>
      <xdr:rowOff>179916</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8496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43</xdr:row>
      <xdr:rowOff>84666</xdr:rowOff>
    </xdr:from>
    <xdr:to>
      <xdr:col>32</xdr:col>
      <xdr:colOff>285749</xdr:colOff>
      <xdr:row>44</xdr:row>
      <xdr:rowOff>179916</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9067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43</xdr:row>
      <xdr:rowOff>84666</xdr:rowOff>
    </xdr:from>
    <xdr:to>
      <xdr:col>34</xdr:col>
      <xdr:colOff>285749</xdr:colOff>
      <xdr:row>45</xdr:row>
      <xdr:rowOff>3984</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9816355" y="11492254"/>
          <a:ext cx="285747" cy="233083"/>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43</xdr:row>
      <xdr:rowOff>84666</xdr:rowOff>
    </xdr:from>
    <xdr:to>
      <xdr:col>36</xdr:col>
      <xdr:colOff>285749</xdr:colOff>
      <xdr:row>44</xdr:row>
      <xdr:rowOff>179916</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2108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43</xdr:row>
      <xdr:rowOff>84666</xdr:rowOff>
    </xdr:from>
    <xdr:to>
      <xdr:col>38</xdr:col>
      <xdr:colOff>285749</xdr:colOff>
      <xdr:row>45</xdr:row>
      <xdr:rowOff>2116</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0784419" y="7662333"/>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43</xdr:row>
      <xdr:rowOff>84666</xdr:rowOff>
    </xdr:from>
    <xdr:to>
      <xdr:col>40</xdr:col>
      <xdr:colOff>285749</xdr:colOff>
      <xdr:row>45</xdr:row>
      <xdr:rowOff>2116</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11355919" y="7662333"/>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43</xdr:row>
      <xdr:rowOff>84666</xdr:rowOff>
    </xdr:from>
    <xdr:to>
      <xdr:col>42</xdr:col>
      <xdr:colOff>285749</xdr:colOff>
      <xdr:row>44</xdr:row>
      <xdr:rowOff>179916</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1925302" y="115337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43</xdr:row>
      <xdr:rowOff>84666</xdr:rowOff>
    </xdr:from>
    <xdr:to>
      <xdr:col>44</xdr:col>
      <xdr:colOff>285749</xdr:colOff>
      <xdr:row>44</xdr:row>
      <xdr:rowOff>179916</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12496802" y="11533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174</xdr:row>
      <xdr:rowOff>0</xdr:rowOff>
    </xdr:from>
    <xdr:ext cx="266699" cy="394547"/>
    <xdr:pic>
      <xdr:nvPicPr>
        <xdr:cNvPr id="152" name="Graphic 151" descr="Road with solid fill">
          <a:extLst>
            <a:ext uri="{FF2B5EF4-FFF2-40B4-BE49-F238E27FC236}">
              <a16:creationId xmlns:a16="http://schemas.microsoft.com/office/drawing/2014/main" id="{00000000-0008-0000-0A00-000098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3068300"/>
          <a:ext cx="266699" cy="394547"/>
        </a:xfrm>
        <a:prstGeom prst="rect">
          <a:avLst/>
        </a:prstGeom>
      </xdr:spPr>
    </xdr:pic>
    <xdr:clientData/>
  </xdr:oneCellAnchor>
  <xdr:twoCellAnchor>
    <xdr:from>
      <xdr:col>4</xdr:col>
      <xdr:colOff>2</xdr:colOff>
      <xdr:row>174</xdr:row>
      <xdr:rowOff>84666</xdr:rowOff>
    </xdr:from>
    <xdr:to>
      <xdr:col>4</xdr:col>
      <xdr:colOff>285749</xdr:colOff>
      <xdr:row>175</xdr:row>
      <xdr:rowOff>179916</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066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174</xdr:row>
      <xdr:rowOff>84666</xdr:rowOff>
    </xdr:from>
    <xdr:to>
      <xdr:col>6</xdr:col>
      <xdr:colOff>285749</xdr:colOff>
      <xdr:row>175</xdr:row>
      <xdr:rowOff>179916</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1638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174</xdr:row>
      <xdr:rowOff>84666</xdr:rowOff>
    </xdr:from>
    <xdr:to>
      <xdr:col>8</xdr:col>
      <xdr:colOff>285749</xdr:colOff>
      <xdr:row>175</xdr:row>
      <xdr:rowOff>179916</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2209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174</xdr:row>
      <xdr:rowOff>84666</xdr:rowOff>
    </xdr:from>
    <xdr:to>
      <xdr:col>10</xdr:col>
      <xdr:colOff>285749</xdr:colOff>
      <xdr:row>175</xdr:row>
      <xdr:rowOff>179916</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2781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174</xdr:row>
      <xdr:rowOff>84666</xdr:rowOff>
    </xdr:from>
    <xdr:to>
      <xdr:col>12</xdr:col>
      <xdr:colOff>285749</xdr:colOff>
      <xdr:row>175</xdr:row>
      <xdr:rowOff>179916</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3352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174</xdr:row>
      <xdr:rowOff>84666</xdr:rowOff>
    </xdr:from>
    <xdr:to>
      <xdr:col>14</xdr:col>
      <xdr:colOff>285749</xdr:colOff>
      <xdr:row>175</xdr:row>
      <xdr:rowOff>179916</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3924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174</xdr:row>
      <xdr:rowOff>84666</xdr:rowOff>
    </xdr:from>
    <xdr:to>
      <xdr:col>16</xdr:col>
      <xdr:colOff>285749</xdr:colOff>
      <xdr:row>175</xdr:row>
      <xdr:rowOff>179916</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4495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174</xdr:row>
      <xdr:rowOff>84666</xdr:rowOff>
    </xdr:from>
    <xdr:to>
      <xdr:col>18</xdr:col>
      <xdr:colOff>285749</xdr:colOff>
      <xdr:row>175</xdr:row>
      <xdr:rowOff>179916</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5067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174</xdr:row>
      <xdr:rowOff>84666</xdr:rowOff>
    </xdr:from>
    <xdr:to>
      <xdr:col>20</xdr:col>
      <xdr:colOff>285749</xdr:colOff>
      <xdr:row>175</xdr:row>
      <xdr:rowOff>179916</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5638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174</xdr:row>
      <xdr:rowOff>84666</xdr:rowOff>
    </xdr:from>
    <xdr:to>
      <xdr:col>22</xdr:col>
      <xdr:colOff>285749</xdr:colOff>
      <xdr:row>175</xdr:row>
      <xdr:rowOff>179916</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6210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174</xdr:row>
      <xdr:rowOff>84666</xdr:rowOff>
    </xdr:from>
    <xdr:to>
      <xdr:col>24</xdr:col>
      <xdr:colOff>285749</xdr:colOff>
      <xdr:row>175</xdr:row>
      <xdr:rowOff>179916</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6781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174</xdr:row>
      <xdr:rowOff>84666</xdr:rowOff>
    </xdr:from>
    <xdr:to>
      <xdr:col>26</xdr:col>
      <xdr:colOff>285749</xdr:colOff>
      <xdr:row>175</xdr:row>
      <xdr:rowOff>179916</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7353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174</xdr:row>
      <xdr:rowOff>84666</xdr:rowOff>
    </xdr:from>
    <xdr:to>
      <xdr:col>28</xdr:col>
      <xdr:colOff>285749</xdr:colOff>
      <xdr:row>175</xdr:row>
      <xdr:rowOff>179916</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7924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174</xdr:row>
      <xdr:rowOff>84666</xdr:rowOff>
    </xdr:from>
    <xdr:to>
      <xdr:col>30</xdr:col>
      <xdr:colOff>285749</xdr:colOff>
      <xdr:row>175</xdr:row>
      <xdr:rowOff>179916</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8496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174</xdr:row>
      <xdr:rowOff>84666</xdr:rowOff>
    </xdr:from>
    <xdr:to>
      <xdr:col>32</xdr:col>
      <xdr:colOff>285749</xdr:colOff>
      <xdr:row>175</xdr:row>
      <xdr:rowOff>179916</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9067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174</xdr:row>
      <xdr:rowOff>84666</xdr:rowOff>
    </xdr:from>
    <xdr:to>
      <xdr:col>34</xdr:col>
      <xdr:colOff>285749</xdr:colOff>
      <xdr:row>175</xdr:row>
      <xdr:rowOff>179916</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9639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174</xdr:row>
      <xdr:rowOff>84666</xdr:rowOff>
    </xdr:from>
    <xdr:to>
      <xdr:col>36</xdr:col>
      <xdr:colOff>285749</xdr:colOff>
      <xdr:row>175</xdr:row>
      <xdr:rowOff>179916</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10210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174</xdr:row>
      <xdr:rowOff>84666</xdr:rowOff>
    </xdr:from>
    <xdr:to>
      <xdr:col>38</xdr:col>
      <xdr:colOff>285749</xdr:colOff>
      <xdr:row>175</xdr:row>
      <xdr:rowOff>179916</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107823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174</xdr:row>
      <xdr:rowOff>84666</xdr:rowOff>
    </xdr:from>
    <xdr:to>
      <xdr:col>40</xdr:col>
      <xdr:colOff>285749</xdr:colOff>
      <xdr:row>175</xdr:row>
      <xdr:rowOff>179916</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11353802" y="131529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174</xdr:row>
      <xdr:rowOff>84666</xdr:rowOff>
    </xdr:from>
    <xdr:to>
      <xdr:col>42</xdr:col>
      <xdr:colOff>285749</xdr:colOff>
      <xdr:row>175</xdr:row>
      <xdr:rowOff>179916</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119253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174</xdr:row>
      <xdr:rowOff>84666</xdr:rowOff>
    </xdr:from>
    <xdr:to>
      <xdr:col>44</xdr:col>
      <xdr:colOff>285749</xdr:colOff>
      <xdr:row>175</xdr:row>
      <xdr:rowOff>179916</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12496802" y="131529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oneCellAnchor>
    <xdr:from>
      <xdr:col>29</xdr:col>
      <xdr:colOff>0</xdr:colOff>
      <xdr:row>54</xdr:row>
      <xdr:rowOff>0</xdr:rowOff>
    </xdr:from>
    <xdr:ext cx="266699" cy="394547"/>
    <xdr:pic>
      <xdr:nvPicPr>
        <xdr:cNvPr id="174" name="Graphic 173" descr="Road with solid fill">
          <a:extLst>
            <a:ext uri="{FF2B5EF4-FFF2-40B4-BE49-F238E27FC236}">
              <a16:creationId xmlns:a16="http://schemas.microsoft.com/office/drawing/2014/main" id="{00000000-0008-0000-0A00-0000A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4859000"/>
          <a:ext cx="266699" cy="394547"/>
        </a:xfrm>
        <a:prstGeom prst="rect">
          <a:avLst/>
        </a:prstGeom>
      </xdr:spPr>
    </xdr:pic>
    <xdr:clientData/>
  </xdr:oneCellAnchor>
  <xdr:twoCellAnchor>
    <xdr:from>
      <xdr:col>4</xdr:col>
      <xdr:colOff>2</xdr:colOff>
      <xdr:row>54</xdr:row>
      <xdr:rowOff>84666</xdr:rowOff>
    </xdr:from>
    <xdr:to>
      <xdr:col>4</xdr:col>
      <xdr:colOff>285749</xdr:colOff>
      <xdr:row>55</xdr:row>
      <xdr:rowOff>179916</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066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54</xdr:row>
      <xdr:rowOff>84666</xdr:rowOff>
    </xdr:from>
    <xdr:to>
      <xdr:col>6</xdr:col>
      <xdr:colOff>285749</xdr:colOff>
      <xdr:row>55</xdr:row>
      <xdr:rowOff>179916</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1638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54</xdr:row>
      <xdr:rowOff>84666</xdr:rowOff>
    </xdr:from>
    <xdr:to>
      <xdr:col>8</xdr:col>
      <xdr:colOff>285749</xdr:colOff>
      <xdr:row>55</xdr:row>
      <xdr:rowOff>179916</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2209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54</xdr:row>
      <xdr:rowOff>84666</xdr:rowOff>
    </xdr:from>
    <xdr:to>
      <xdr:col>10</xdr:col>
      <xdr:colOff>285749</xdr:colOff>
      <xdr:row>55</xdr:row>
      <xdr:rowOff>179916</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2781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54</xdr:row>
      <xdr:rowOff>84666</xdr:rowOff>
    </xdr:from>
    <xdr:to>
      <xdr:col>12</xdr:col>
      <xdr:colOff>285749</xdr:colOff>
      <xdr:row>55</xdr:row>
      <xdr:rowOff>179916</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3352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54</xdr:row>
      <xdr:rowOff>84666</xdr:rowOff>
    </xdr:from>
    <xdr:to>
      <xdr:col>15</xdr:col>
      <xdr:colOff>2267</xdr:colOff>
      <xdr:row>56</xdr:row>
      <xdr:rowOff>2116</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3900716"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54</xdr:row>
      <xdr:rowOff>84666</xdr:rowOff>
    </xdr:from>
    <xdr:to>
      <xdr:col>16</xdr:col>
      <xdr:colOff>285749</xdr:colOff>
      <xdr:row>55</xdr:row>
      <xdr:rowOff>179916</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4495802" y="149436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54</xdr:row>
      <xdr:rowOff>84666</xdr:rowOff>
    </xdr:from>
    <xdr:to>
      <xdr:col>18</xdr:col>
      <xdr:colOff>285749</xdr:colOff>
      <xdr:row>55</xdr:row>
      <xdr:rowOff>179916</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50673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54</xdr:row>
      <xdr:rowOff>84666</xdr:rowOff>
    </xdr:from>
    <xdr:to>
      <xdr:col>20</xdr:col>
      <xdr:colOff>285749</xdr:colOff>
      <xdr:row>55</xdr:row>
      <xdr:rowOff>179916</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638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54</xdr:row>
      <xdr:rowOff>84666</xdr:rowOff>
    </xdr:from>
    <xdr:to>
      <xdr:col>23</xdr:col>
      <xdr:colOff>2266</xdr:colOff>
      <xdr:row>56</xdr:row>
      <xdr:rowOff>2116</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168573" y="980243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54</xdr:row>
      <xdr:rowOff>84666</xdr:rowOff>
    </xdr:from>
    <xdr:to>
      <xdr:col>24</xdr:col>
      <xdr:colOff>285749</xdr:colOff>
      <xdr:row>55</xdr:row>
      <xdr:rowOff>179916</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6781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54</xdr:row>
      <xdr:rowOff>84666</xdr:rowOff>
    </xdr:from>
    <xdr:to>
      <xdr:col>26</xdr:col>
      <xdr:colOff>285749</xdr:colOff>
      <xdr:row>55</xdr:row>
      <xdr:rowOff>179916</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7353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54</xdr:row>
      <xdr:rowOff>84666</xdr:rowOff>
    </xdr:from>
    <xdr:to>
      <xdr:col>28</xdr:col>
      <xdr:colOff>285749</xdr:colOff>
      <xdr:row>55</xdr:row>
      <xdr:rowOff>179916</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7924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54</xdr:row>
      <xdr:rowOff>84666</xdr:rowOff>
    </xdr:from>
    <xdr:to>
      <xdr:col>30</xdr:col>
      <xdr:colOff>285749</xdr:colOff>
      <xdr:row>55</xdr:row>
      <xdr:rowOff>179916</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8496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54</xdr:row>
      <xdr:rowOff>84666</xdr:rowOff>
    </xdr:from>
    <xdr:to>
      <xdr:col>32</xdr:col>
      <xdr:colOff>285749</xdr:colOff>
      <xdr:row>55</xdr:row>
      <xdr:rowOff>179916</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9067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54</xdr:row>
      <xdr:rowOff>84666</xdr:rowOff>
    </xdr:from>
    <xdr:to>
      <xdr:col>34</xdr:col>
      <xdr:colOff>285749</xdr:colOff>
      <xdr:row>55</xdr:row>
      <xdr:rowOff>179916</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9639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54</xdr:row>
      <xdr:rowOff>84666</xdr:rowOff>
    </xdr:from>
    <xdr:to>
      <xdr:col>36</xdr:col>
      <xdr:colOff>285749</xdr:colOff>
      <xdr:row>55</xdr:row>
      <xdr:rowOff>179916</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10210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54</xdr:row>
      <xdr:rowOff>84666</xdr:rowOff>
    </xdr:from>
    <xdr:to>
      <xdr:col>38</xdr:col>
      <xdr:colOff>285749</xdr:colOff>
      <xdr:row>55</xdr:row>
      <xdr:rowOff>179916</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0782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54</xdr:row>
      <xdr:rowOff>84666</xdr:rowOff>
    </xdr:from>
    <xdr:to>
      <xdr:col>40</xdr:col>
      <xdr:colOff>285749</xdr:colOff>
      <xdr:row>55</xdr:row>
      <xdr:rowOff>179916</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113538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54</xdr:row>
      <xdr:rowOff>84666</xdr:rowOff>
    </xdr:from>
    <xdr:to>
      <xdr:col>42</xdr:col>
      <xdr:colOff>285749</xdr:colOff>
      <xdr:row>55</xdr:row>
      <xdr:rowOff>179916</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11925302" y="14943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54</xdr:row>
      <xdr:rowOff>84666</xdr:rowOff>
    </xdr:from>
    <xdr:to>
      <xdr:col>44</xdr:col>
      <xdr:colOff>285749</xdr:colOff>
      <xdr:row>55</xdr:row>
      <xdr:rowOff>179916</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12496802" y="149436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185</xdr:row>
      <xdr:rowOff>0</xdr:rowOff>
    </xdr:from>
    <xdr:ext cx="266699" cy="394547"/>
    <xdr:pic>
      <xdr:nvPicPr>
        <xdr:cNvPr id="196" name="Graphic 195" descr="Road with solid fill">
          <a:extLst>
            <a:ext uri="{FF2B5EF4-FFF2-40B4-BE49-F238E27FC236}">
              <a16:creationId xmlns:a16="http://schemas.microsoft.com/office/drawing/2014/main" id="{00000000-0008-0000-0A00-0000C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6478250"/>
          <a:ext cx="266699" cy="394547"/>
        </a:xfrm>
        <a:prstGeom prst="rect">
          <a:avLst/>
        </a:prstGeom>
      </xdr:spPr>
    </xdr:pic>
    <xdr:clientData/>
  </xdr:oneCellAnchor>
  <xdr:twoCellAnchor>
    <xdr:from>
      <xdr:col>4</xdr:col>
      <xdr:colOff>10585</xdr:colOff>
      <xdr:row>185</xdr:row>
      <xdr:rowOff>84666</xdr:rowOff>
    </xdr:from>
    <xdr:to>
      <xdr:col>5</xdr:col>
      <xdr:colOff>10582</xdr:colOff>
      <xdr:row>187</xdr:row>
      <xdr:rowOff>2116</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1079502" y="30405916"/>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185</xdr:row>
      <xdr:rowOff>84666</xdr:rowOff>
    </xdr:from>
    <xdr:to>
      <xdr:col>6</xdr:col>
      <xdr:colOff>285749</xdr:colOff>
      <xdr:row>186</xdr:row>
      <xdr:rowOff>179916</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638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185</xdr:row>
      <xdr:rowOff>84666</xdr:rowOff>
    </xdr:from>
    <xdr:to>
      <xdr:col>8</xdr:col>
      <xdr:colOff>285749</xdr:colOff>
      <xdr:row>186</xdr:row>
      <xdr:rowOff>179916</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2209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185</xdr:row>
      <xdr:rowOff>84666</xdr:rowOff>
    </xdr:from>
    <xdr:to>
      <xdr:col>10</xdr:col>
      <xdr:colOff>285749</xdr:colOff>
      <xdr:row>186</xdr:row>
      <xdr:rowOff>179916</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781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185</xdr:row>
      <xdr:rowOff>84666</xdr:rowOff>
    </xdr:from>
    <xdr:to>
      <xdr:col>12</xdr:col>
      <xdr:colOff>285749</xdr:colOff>
      <xdr:row>186</xdr:row>
      <xdr:rowOff>179916</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3352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185</xdr:row>
      <xdr:rowOff>84666</xdr:rowOff>
    </xdr:from>
    <xdr:to>
      <xdr:col>14</xdr:col>
      <xdr:colOff>285749</xdr:colOff>
      <xdr:row>186</xdr:row>
      <xdr:rowOff>179916</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3924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185</xdr:row>
      <xdr:rowOff>84666</xdr:rowOff>
    </xdr:from>
    <xdr:to>
      <xdr:col>16</xdr:col>
      <xdr:colOff>285749</xdr:colOff>
      <xdr:row>186</xdr:row>
      <xdr:rowOff>179916</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4495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185</xdr:row>
      <xdr:rowOff>84666</xdr:rowOff>
    </xdr:from>
    <xdr:to>
      <xdr:col>18</xdr:col>
      <xdr:colOff>285749</xdr:colOff>
      <xdr:row>186</xdr:row>
      <xdr:rowOff>179916</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5067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185</xdr:row>
      <xdr:rowOff>84666</xdr:rowOff>
    </xdr:from>
    <xdr:to>
      <xdr:col>20</xdr:col>
      <xdr:colOff>285749</xdr:colOff>
      <xdr:row>186</xdr:row>
      <xdr:rowOff>179916</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5638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185</xdr:row>
      <xdr:rowOff>84666</xdr:rowOff>
    </xdr:from>
    <xdr:to>
      <xdr:col>22</xdr:col>
      <xdr:colOff>285749</xdr:colOff>
      <xdr:row>186</xdr:row>
      <xdr:rowOff>179916</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6210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185</xdr:row>
      <xdr:rowOff>84666</xdr:rowOff>
    </xdr:from>
    <xdr:to>
      <xdr:col>24</xdr:col>
      <xdr:colOff>285749</xdr:colOff>
      <xdr:row>186</xdr:row>
      <xdr:rowOff>179916</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6781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185</xdr:row>
      <xdr:rowOff>84666</xdr:rowOff>
    </xdr:from>
    <xdr:to>
      <xdr:col>26</xdr:col>
      <xdr:colOff>285749</xdr:colOff>
      <xdr:row>186</xdr:row>
      <xdr:rowOff>179916</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7353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185</xdr:row>
      <xdr:rowOff>84666</xdr:rowOff>
    </xdr:from>
    <xdr:to>
      <xdr:col>28</xdr:col>
      <xdr:colOff>285749</xdr:colOff>
      <xdr:row>186</xdr:row>
      <xdr:rowOff>179916</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924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185</xdr:row>
      <xdr:rowOff>84666</xdr:rowOff>
    </xdr:from>
    <xdr:to>
      <xdr:col>30</xdr:col>
      <xdr:colOff>285749</xdr:colOff>
      <xdr:row>186</xdr:row>
      <xdr:rowOff>179916</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8496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185</xdr:row>
      <xdr:rowOff>84666</xdr:rowOff>
    </xdr:from>
    <xdr:to>
      <xdr:col>32</xdr:col>
      <xdr:colOff>285749</xdr:colOff>
      <xdr:row>186</xdr:row>
      <xdr:rowOff>179916</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9067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185</xdr:row>
      <xdr:rowOff>84666</xdr:rowOff>
    </xdr:from>
    <xdr:to>
      <xdr:col>34</xdr:col>
      <xdr:colOff>285749</xdr:colOff>
      <xdr:row>186</xdr:row>
      <xdr:rowOff>179916</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96393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185</xdr:row>
      <xdr:rowOff>84666</xdr:rowOff>
    </xdr:from>
    <xdr:to>
      <xdr:col>36</xdr:col>
      <xdr:colOff>285749</xdr:colOff>
      <xdr:row>186</xdr:row>
      <xdr:rowOff>179916</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10210802" y="165629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185</xdr:row>
      <xdr:rowOff>84666</xdr:rowOff>
    </xdr:from>
    <xdr:to>
      <xdr:col>38</xdr:col>
      <xdr:colOff>285749</xdr:colOff>
      <xdr:row>186</xdr:row>
      <xdr:rowOff>179916</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0782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185</xdr:row>
      <xdr:rowOff>84666</xdr:rowOff>
    </xdr:from>
    <xdr:to>
      <xdr:col>40</xdr:col>
      <xdr:colOff>285749</xdr:colOff>
      <xdr:row>186</xdr:row>
      <xdr:rowOff>179916</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11353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185</xdr:row>
      <xdr:rowOff>84666</xdr:rowOff>
    </xdr:from>
    <xdr:to>
      <xdr:col>42</xdr:col>
      <xdr:colOff>285749</xdr:colOff>
      <xdr:row>186</xdr:row>
      <xdr:rowOff>179916</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119253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185</xdr:row>
      <xdr:rowOff>84666</xdr:rowOff>
    </xdr:from>
    <xdr:to>
      <xdr:col>44</xdr:col>
      <xdr:colOff>285749</xdr:colOff>
      <xdr:row>186</xdr:row>
      <xdr:rowOff>179916</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12496802" y="165629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65</xdr:row>
      <xdr:rowOff>0</xdr:rowOff>
    </xdr:from>
    <xdr:ext cx="266699" cy="394547"/>
    <xdr:pic>
      <xdr:nvPicPr>
        <xdr:cNvPr id="218" name="Graphic 217" descr="Road with solid fill">
          <a:extLst>
            <a:ext uri="{FF2B5EF4-FFF2-40B4-BE49-F238E27FC236}">
              <a16:creationId xmlns:a16="http://schemas.microsoft.com/office/drawing/2014/main" id="{00000000-0008-0000-0A00-0000D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8268950"/>
          <a:ext cx="266699" cy="394547"/>
        </a:xfrm>
        <a:prstGeom prst="rect">
          <a:avLst/>
        </a:prstGeom>
      </xdr:spPr>
    </xdr:pic>
    <xdr:clientData/>
  </xdr:oneCellAnchor>
  <xdr:twoCellAnchor>
    <xdr:from>
      <xdr:col>4</xdr:col>
      <xdr:colOff>2</xdr:colOff>
      <xdr:row>65</xdr:row>
      <xdr:rowOff>84666</xdr:rowOff>
    </xdr:from>
    <xdr:to>
      <xdr:col>4</xdr:col>
      <xdr:colOff>285749</xdr:colOff>
      <xdr:row>66</xdr:row>
      <xdr:rowOff>179916</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106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65</xdr:row>
      <xdr:rowOff>84666</xdr:rowOff>
    </xdr:from>
    <xdr:to>
      <xdr:col>6</xdr:col>
      <xdr:colOff>285749</xdr:colOff>
      <xdr:row>66</xdr:row>
      <xdr:rowOff>179916</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638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65</xdr:row>
      <xdr:rowOff>84666</xdr:rowOff>
    </xdr:from>
    <xdr:to>
      <xdr:col>8</xdr:col>
      <xdr:colOff>285749</xdr:colOff>
      <xdr:row>66</xdr:row>
      <xdr:rowOff>179916</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209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65</xdr:row>
      <xdr:rowOff>84666</xdr:rowOff>
    </xdr:from>
    <xdr:to>
      <xdr:col>10</xdr:col>
      <xdr:colOff>285749</xdr:colOff>
      <xdr:row>66</xdr:row>
      <xdr:rowOff>179916</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2781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65</xdr:row>
      <xdr:rowOff>84666</xdr:rowOff>
    </xdr:from>
    <xdr:to>
      <xdr:col>12</xdr:col>
      <xdr:colOff>285749</xdr:colOff>
      <xdr:row>66</xdr:row>
      <xdr:rowOff>179916</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3352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65</xdr:row>
      <xdr:rowOff>84666</xdr:rowOff>
    </xdr:from>
    <xdr:to>
      <xdr:col>14</xdr:col>
      <xdr:colOff>285749</xdr:colOff>
      <xdr:row>66</xdr:row>
      <xdr:rowOff>179916</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3924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65</xdr:row>
      <xdr:rowOff>84666</xdr:rowOff>
    </xdr:from>
    <xdr:to>
      <xdr:col>16</xdr:col>
      <xdr:colOff>285749</xdr:colOff>
      <xdr:row>66</xdr:row>
      <xdr:rowOff>179916</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4495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65</xdr:row>
      <xdr:rowOff>84666</xdr:rowOff>
    </xdr:from>
    <xdr:to>
      <xdr:col>18</xdr:col>
      <xdr:colOff>285749</xdr:colOff>
      <xdr:row>66</xdr:row>
      <xdr:rowOff>179916</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50673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65</xdr:row>
      <xdr:rowOff>84666</xdr:rowOff>
    </xdr:from>
    <xdr:to>
      <xdr:col>20</xdr:col>
      <xdr:colOff>285749</xdr:colOff>
      <xdr:row>67</xdr:row>
      <xdr:rowOff>2116</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675315" y="11326150"/>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65</xdr:row>
      <xdr:rowOff>84666</xdr:rowOff>
    </xdr:from>
    <xdr:to>
      <xdr:col>22</xdr:col>
      <xdr:colOff>285749</xdr:colOff>
      <xdr:row>66</xdr:row>
      <xdr:rowOff>179916</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210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65</xdr:row>
      <xdr:rowOff>84666</xdr:rowOff>
    </xdr:from>
    <xdr:to>
      <xdr:col>24</xdr:col>
      <xdr:colOff>285749</xdr:colOff>
      <xdr:row>66</xdr:row>
      <xdr:rowOff>179916</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6781802" y="18353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65</xdr:row>
      <xdr:rowOff>84666</xdr:rowOff>
    </xdr:from>
    <xdr:to>
      <xdr:col>26</xdr:col>
      <xdr:colOff>285749</xdr:colOff>
      <xdr:row>66</xdr:row>
      <xdr:rowOff>179916</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7353302" y="183536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65</xdr:row>
      <xdr:rowOff>84666</xdr:rowOff>
    </xdr:from>
    <xdr:to>
      <xdr:col>28</xdr:col>
      <xdr:colOff>285749</xdr:colOff>
      <xdr:row>66</xdr:row>
      <xdr:rowOff>179916</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7924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65</xdr:row>
      <xdr:rowOff>84666</xdr:rowOff>
    </xdr:from>
    <xdr:to>
      <xdr:col>30</xdr:col>
      <xdr:colOff>285749</xdr:colOff>
      <xdr:row>66</xdr:row>
      <xdr:rowOff>179916</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8496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65</xdr:row>
      <xdr:rowOff>84666</xdr:rowOff>
    </xdr:from>
    <xdr:to>
      <xdr:col>32</xdr:col>
      <xdr:colOff>285749</xdr:colOff>
      <xdr:row>66</xdr:row>
      <xdr:rowOff>179916</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9067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65</xdr:row>
      <xdr:rowOff>84666</xdr:rowOff>
    </xdr:from>
    <xdr:to>
      <xdr:col>34</xdr:col>
      <xdr:colOff>285749</xdr:colOff>
      <xdr:row>66</xdr:row>
      <xdr:rowOff>179916</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9639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65</xdr:row>
      <xdr:rowOff>84666</xdr:rowOff>
    </xdr:from>
    <xdr:to>
      <xdr:col>36</xdr:col>
      <xdr:colOff>285749</xdr:colOff>
      <xdr:row>66</xdr:row>
      <xdr:rowOff>179916</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0210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65</xdr:row>
      <xdr:rowOff>84666</xdr:rowOff>
    </xdr:from>
    <xdr:to>
      <xdr:col>38</xdr:col>
      <xdr:colOff>285749</xdr:colOff>
      <xdr:row>66</xdr:row>
      <xdr:rowOff>179916</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10782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65</xdr:row>
      <xdr:rowOff>84666</xdr:rowOff>
    </xdr:from>
    <xdr:to>
      <xdr:col>40</xdr:col>
      <xdr:colOff>285749</xdr:colOff>
      <xdr:row>66</xdr:row>
      <xdr:rowOff>179916</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11353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65</xdr:row>
      <xdr:rowOff>84666</xdr:rowOff>
    </xdr:from>
    <xdr:to>
      <xdr:col>42</xdr:col>
      <xdr:colOff>285749</xdr:colOff>
      <xdr:row>66</xdr:row>
      <xdr:rowOff>179916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119253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65</xdr:row>
      <xdr:rowOff>84666</xdr:rowOff>
    </xdr:from>
    <xdr:to>
      <xdr:col>44</xdr:col>
      <xdr:colOff>285749</xdr:colOff>
      <xdr:row>66</xdr:row>
      <xdr:rowOff>179916</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496802" y="18353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196</xdr:row>
      <xdr:rowOff>0</xdr:rowOff>
    </xdr:from>
    <xdr:ext cx="266699" cy="394547"/>
    <xdr:pic>
      <xdr:nvPicPr>
        <xdr:cNvPr id="240" name="Graphic 239" descr="Road with solid fill">
          <a:extLst>
            <a:ext uri="{FF2B5EF4-FFF2-40B4-BE49-F238E27FC236}">
              <a16:creationId xmlns:a16="http://schemas.microsoft.com/office/drawing/2014/main" id="{00000000-0008-0000-0A00-0000F0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19888200"/>
          <a:ext cx="266699" cy="394547"/>
        </a:xfrm>
        <a:prstGeom prst="rect">
          <a:avLst/>
        </a:prstGeom>
      </xdr:spPr>
    </xdr:pic>
    <xdr:clientData/>
  </xdr:oneCellAnchor>
  <xdr:twoCellAnchor>
    <xdr:from>
      <xdr:col>4</xdr:col>
      <xdr:colOff>2</xdr:colOff>
      <xdr:row>196</xdr:row>
      <xdr:rowOff>84666</xdr:rowOff>
    </xdr:from>
    <xdr:to>
      <xdr:col>4</xdr:col>
      <xdr:colOff>285749</xdr:colOff>
      <xdr:row>197</xdr:row>
      <xdr:rowOff>179916</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1066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196</xdr:row>
      <xdr:rowOff>84666</xdr:rowOff>
    </xdr:from>
    <xdr:to>
      <xdr:col>6</xdr:col>
      <xdr:colOff>285749</xdr:colOff>
      <xdr:row>197</xdr:row>
      <xdr:rowOff>179916</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1638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196</xdr:row>
      <xdr:rowOff>84666</xdr:rowOff>
    </xdr:from>
    <xdr:to>
      <xdr:col>8</xdr:col>
      <xdr:colOff>285749</xdr:colOff>
      <xdr:row>197</xdr:row>
      <xdr:rowOff>179916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2209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196</xdr:row>
      <xdr:rowOff>84666</xdr:rowOff>
    </xdr:from>
    <xdr:to>
      <xdr:col>10</xdr:col>
      <xdr:colOff>285749</xdr:colOff>
      <xdr:row>197</xdr:row>
      <xdr:rowOff>179916</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2781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196</xdr:row>
      <xdr:rowOff>84666</xdr:rowOff>
    </xdr:from>
    <xdr:to>
      <xdr:col>12</xdr:col>
      <xdr:colOff>285749</xdr:colOff>
      <xdr:row>197</xdr:row>
      <xdr:rowOff>179916</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3352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196</xdr:row>
      <xdr:rowOff>84666</xdr:rowOff>
    </xdr:from>
    <xdr:to>
      <xdr:col>14</xdr:col>
      <xdr:colOff>285749</xdr:colOff>
      <xdr:row>197</xdr:row>
      <xdr:rowOff>179916</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3924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196</xdr:row>
      <xdr:rowOff>84666</xdr:rowOff>
    </xdr:from>
    <xdr:to>
      <xdr:col>16</xdr:col>
      <xdr:colOff>285749</xdr:colOff>
      <xdr:row>197</xdr:row>
      <xdr:rowOff>179916</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4495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196</xdr:row>
      <xdr:rowOff>84666</xdr:rowOff>
    </xdr:from>
    <xdr:to>
      <xdr:col>18</xdr:col>
      <xdr:colOff>285749</xdr:colOff>
      <xdr:row>197</xdr:row>
      <xdr:rowOff>179916</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5067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196</xdr:row>
      <xdr:rowOff>84666</xdr:rowOff>
    </xdr:from>
    <xdr:to>
      <xdr:col>20</xdr:col>
      <xdr:colOff>285749</xdr:colOff>
      <xdr:row>197</xdr:row>
      <xdr:rowOff>179916</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5638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196</xdr:row>
      <xdr:rowOff>84666</xdr:rowOff>
    </xdr:from>
    <xdr:to>
      <xdr:col>22</xdr:col>
      <xdr:colOff>285749</xdr:colOff>
      <xdr:row>197</xdr:row>
      <xdr:rowOff>179916</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6210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196</xdr:row>
      <xdr:rowOff>84666</xdr:rowOff>
    </xdr:from>
    <xdr:to>
      <xdr:col>24</xdr:col>
      <xdr:colOff>285749</xdr:colOff>
      <xdr:row>197</xdr:row>
      <xdr:rowOff>179916</xdr:rowOff>
    </xdr:to>
    <xdr:sp macro="" textlink="">
      <xdr:nvSpPr>
        <xdr:cNvPr id="251" name="Isosceles Triangle 250">
          <a:extLst>
            <a:ext uri="{FF2B5EF4-FFF2-40B4-BE49-F238E27FC236}">
              <a16:creationId xmlns:a16="http://schemas.microsoft.com/office/drawing/2014/main" id="{00000000-0008-0000-0A00-0000FB000000}"/>
            </a:ext>
          </a:extLst>
        </xdr:cNvPr>
        <xdr:cNvSpPr/>
      </xdr:nvSpPr>
      <xdr:spPr>
        <a:xfrm>
          <a:off x="6781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196</xdr:row>
      <xdr:rowOff>84666</xdr:rowOff>
    </xdr:from>
    <xdr:to>
      <xdr:col>26</xdr:col>
      <xdr:colOff>285749</xdr:colOff>
      <xdr:row>197</xdr:row>
      <xdr:rowOff>179916</xdr:rowOff>
    </xdr:to>
    <xdr:sp macro="" textlink="">
      <xdr:nvSpPr>
        <xdr:cNvPr id="252" name="Isosceles Triangle 251">
          <a:extLst>
            <a:ext uri="{FF2B5EF4-FFF2-40B4-BE49-F238E27FC236}">
              <a16:creationId xmlns:a16="http://schemas.microsoft.com/office/drawing/2014/main" id="{00000000-0008-0000-0A00-0000FC000000}"/>
            </a:ext>
          </a:extLst>
        </xdr:cNvPr>
        <xdr:cNvSpPr/>
      </xdr:nvSpPr>
      <xdr:spPr>
        <a:xfrm>
          <a:off x="7353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196</xdr:row>
      <xdr:rowOff>84666</xdr:rowOff>
    </xdr:from>
    <xdr:to>
      <xdr:col>28</xdr:col>
      <xdr:colOff>285749</xdr:colOff>
      <xdr:row>197</xdr:row>
      <xdr:rowOff>179916</xdr:rowOff>
    </xdr:to>
    <xdr:sp macro="" textlink="">
      <xdr:nvSpPr>
        <xdr:cNvPr id="253" name="Isosceles Triangle 252">
          <a:extLst>
            <a:ext uri="{FF2B5EF4-FFF2-40B4-BE49-F238E27FC236}">
              <a16:creationId xmlns:a16="http://schemas.microsoft.com/office/drawing/2014/main" id="{00000000-0008-0000-0A00-0000FD000000}"/>
            </a:ext>
          </a:extLst>
        </xdr:cNvPr>
        <xdr:cNvSpPr/>
      </xdr:nvSpPr>
      <xdr:spPr>
        <a:xfrm>
          <a:off x="7924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196</xdr:row>
      <xdr:rowOff>84666</xdr:rowOff>
    </xdr:from>
    <xdr:to>
      <xdr:col>30</xdr:col>
      <xdr:colOff>285749</xdr:colOff>
      <xdr:row>197</xdr:row>
      <xdr:rowOff>179916</xdr:rowOff>
    </xdr:to>
    <xdr:sp macro="" textlink="">
      <xdr:nvSpPr>
        <xdr:cNvPr id="254" name="Isosceles Triangle 253">
          <a:extLst>
            <a:ext uri="{FF2B5EF4-FFF2-40B4-BE49-F238E27FC236}">
              <a16:creationId xmlns:a16="http://schemas.microsoft.com/office/drawing/2014/main" id="{00000000-0008-0000-0A00-0000FE000000}"/>
            </a:ext>
          </a:extLst>
        </xdr:cNvPr>
        <xdr:cNvSpPr/>
      </xdr:nvSpPr>
      <xdr:spPr>
        <a:xfrm>
          <a:off x="84963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196</xdr:row>
      <xdr:rowOff>84666</xdr:rowOff>
    </xdr:from>
    <xdr:to>
      <xdr:col>32</xdr:col>
      <xdr:colOff>285749</xdr:colOff>
      <xdr:row>197</xdr:row>
      <xdr:rowOff>179916</xdr:rowOff>
    </xdr:to>
    <xdr:sp macro="" textlink="">
      <xdr:nvSpPr>
        <xdr:cNvPr id="255" name="Isosceles Triangle 254">
          <a:extLst>
            <a:ext uri="{FF2B5EF4-FFF2-40B4-BE49-F238E27FC236}">
              <a16:creationId xmlns:a16="http://schemas.microsoft.com/office/drawing/2014/main" id="{00000000-0008-0000-0A00-0000FF000000}"/>
            </a:ext>
          </a:extLst>
        </xdr:cNvPr>
        <xdr:cNvSpPr/>
      </xdr:nvSpPr>
      <xdr:spPr>
        <a:xfrm>
          <a:off x="9067802" y="199728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196</xdr:row>
      <xdr:rowOff>84666</xdr:rowOff>
    </xdr:from>
    <xdr:to>
      <xdr:col>34</xdr:col>
      <xdr:colOff>285749</xdr:colOff>
      <xdr:row>197</xdr:row>
      <xdr:rowOff>179916</xdr:rowOff>
    </xdr:to>
    <xdr:sp macro="" textlink="">
      <xdr:nvSpPr>
        <xdr:cNvPr id="256" name="Isosceles Triangle 255">
          <a:extLst>
            <a:ext uri="{FF2B5EF4-FFF2-40B4-BE49-F238E27FC236}">
              <a16:creationId xmlns:a16="http://schemas.microsoft.com/office/drawing/2014/main" id="{00000000-0008-0000-0A00-000000010000}"/>
            </a:ext>
          </a:extLst>
        </xdr:cNvPr>
        <xdr:cNvSpPr/>
      </xdr:nvSpPr>
      <xdr:spPr>
        <a:xfrm>
          <a:off x="9639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196</xdr:row>
      <xdr:rowOff>84666</xdr:rowOff>
    </xdr:from>
    <xdr:to>
      <xdr:col>36</xdr:col>
      <xdr:colOff>285749</xdr:colOff>
      <xdr:row>197</xdr:row>
      <xdr:rowOff>179916</xdr:rowOff>
    </xdr:to>
    <xdr:sp macro="" textlink="">
      <xdr:nvSpPr>
        <xdr:cNvPr id="257" name="Isosceles Triangle 256">
          <a:extLst>
            <a:ext uri="{FF2B5EF4-FFF2-40B4-BE49-F238E27FC236}">
              <a16:creationId xmlns:a16="http://schemas.microsoft.com/office/drawing/2014/main" id="{00000000-0008-0000-0A00-000001010000}"/>
            </a:ext>
          </a:extLst>
        </xdr:cNvPr>
        <xdr:cNvSpPr/>
      </xdr:nvSpPr>
      <xdr:spPr>
        <a:xfrm>
          <a:off x="10210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196</xdr:row>
      <xdr:rowOff>84666</xdr:rowOff>
    </xdr:from>
    <xdr:to>
      <xdr:col>38</xdr:col>
      <xdr:colOff>285749</xdr:colOff>
      <xdr:row>197</xdr:row>
      <xdr:rowOff>179916</xdr:rowOff>
    </xdr:to>
    <xdr:sp macro="" textlink="">
      <xdr:nvSpPr>
        <xdr:cNvPr id="258" name="Isosceles Triangle 257">
          <a:extLst>
            <a:ext uri="{FF2B5EF4-FFF2-40B4-BE49-F238E27FC236}">
              <a16:creationId xmlns:a16="http://schemas.microsoft.com/office/drawing/2014/main" id="{00000000-0008-0000-0A00-000002010000}"/>
            </a:ext>
          </a:extLst>
        </xdr:cNvPr>
        <xdr:cNvSpPr/>
      </xdr:nvSpPr>
      <xdr:spPr>
        <a:xfrm>
          <a:off x="10782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196</xdr:row>
      <xdr:rowOff>84666</xdr:rowOff>
    </xdr:from>
    <xdr:to>
      <xdr:col>40</xdr:col>
      <xdr:colOff>285749</xdr:colOff>
      <xdr:row>197</xdr:row>
      <xdr:rowOff>179916</xdr:rowOff>
    </xdr:to>
    <xdr:sp macro="" textlink="">
      <xdr:nvSpPr>
        <xdr:cNvPr id="259" name="Isosceles Triangle 258">
          <a:extLst>
            <a:ext uri="{FF2B5EF4-FFF2-40B4-BE49-F238E27FC236}">
              <a16:creationId xmlns:a16="http://schemas.microsoft.com/office/drawing/2014/main" id="{00000000-0008-0000-0A00-000003010000}"/>
            </a:ext>
          </a:extLst>
        </xdr:cNvPr>
        <xdr:cNvSpPr/>
      </xdr:nvSpPr>
      <xdr:spPr>
        <a:xfrm>
          <a:off x="11353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196</xdr:row>
      <xdr:rowOff>84666</xdr:rowOff>
    </xdr:from>
    <xdr:to>
      <xdr:col>42</xdr:col>
      <xdr:colOff>285749</xdr:colOff>
      <xdr:row>197</xdr:row>
      <xdr:rowOff>179916</xdr:rowOff>
    </xdr:to>
    <xdr:sp macro="" textlink="">
      <xdr:nvSpPr>
        <xdr:cNvPr id="260" name="Isosceles Triangle 259">
          <a:extLst>
            <a:ext uri="{FF2B5EF4-FFF2-40B4-BE49-F238E27FC236}">
              <a16:creationId xmlns:a16="http://schemas.microsoft.com/office/drawing/2014/main" id="{00000000-0008-0000-0A00-000004010000}"/>
            </a:ext>
          </a:extLst>
        </xdr:cNvPr>
        <xdr:cNvSpPr/>
      </xdr:nvSpPr>
      <xdr:spPr>
        <a:xfrm>
          <a:off x="119253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196</xdr:row>
      <xdr:rowOff>84666</xdr:rowOff>
    </xdr:from>
    <xdr:to>
      <xdr:col>44</xdr:col>
      <xdr:colOff>285749</xdr:colOff>
      <xdr:row>197</xdr:row>
      <xdr:rowOff>179916</xdr:rowOff>
    </xdr:to>
    <xdr:sp macro="" textlink="">
      <xdr:nvSpPr>
        <xdr:cNvPr id="261" name="Isosceles Triangle 260">
          <a:extLst>
            <a:ext uri="{FF2B5EF4-FFF2-40B4-BE49-F238E27FC236}">
              <a16:creationId xmlns:a16="http://schemas.microsoft.com/office/drawing/2014/main" id="{00000000-0008-0000-0A00-000005010000}"/>
            </a:ext>
          </a:extLst>
        </xdr:cNvPr>
        <xdr:cNvSpPr/>
      </xdr:nvSpPr>
      <xdr:spPr>
        <a:xfrm>
          <a:off x="12496802" y="199728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76</xdr:row>
      <xdr:rowOff>0</xdr:rowOff>
    </xdr:from>
    <xdr:ext cx="266699" cy="394547"/>
    <xdr:pic>
      <xdr:nvPicPr>
        <xdr:cNvPr id="262" name="Graphic 261" descr="Road with solid fill">
          <a:extLst>
            <a:ext uri="{FF2B5EF4-FFF2-40B4-BE49-F238E27FC236}">
              <a16:creationId xmlns:a16="http://schemas.microsoft.com/office/drawing/2014/main" id="{00000000-0008-0000-0A00-00000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1678900"/>
          <a:ext cx="266699" cy="394547"/>
        </a:xfrm>
        <a:prstGeom prst="rect">
          <a:avLst/>
        </a:prstGeom>
      </xdr:spPr>
    </xdr:pic>
    <xdr:clientData/>
  </xdr:oneCellAnchor>
  <xdr:twoCellAnchor>
    <xdr:from>
      <xdr:col>4</xdr:col>
      <xdr:colOff>2</xdr:colOff>
      <xdr:row>76</xdr:row>
      <xdr:rowOff>84666</xdr:rowOff>
    </xdr:from>
    <xdr:to>
      <xdr:col>4</xdr:col>
      <xdr:colOff>285749</xdr:colOff>
      <xdr:row>77</xdr:row>
      <xdr:rowOff>179916</xdr:rowOff>
    </xdr:to>
    <xdr:sp macro="" textlink="">
      <xdr:nvSpPr>
        <xdr:cNvPr id="263" name="Isosceles Triangle 262">
          <a:extLst>
            <a:ext uri="{FF2B5EF4-FFF2-40B4-BE49-F238E27FC236}">
              <a16:creationId xmlns:a16="http://schemas.microsoft.com/office/drawing/2014/main" id="{00000000-0008-0000-0A00-000007010000}"/>
            </a:ext>
          </a:extLst>
        </xdr:cNvPr>
        <xdr:cNvSpPr/>
      </xdr:nvSpPr>
      <xdr:spPr>
        <a:xfrm>
          <a:off x="1066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76</xdr:row>
      <xdr:rowOff>84666</xdr:rowOff>
    </xdr:from>
    <xdr:to>
      <xdr:col>6</xdr:col>
      <xdr:colOff>285749</xdr:colOff>
      <xdr:row>77</xdr:row>
      <xdr:rowOff>179916</xdr:rowOff>
    </xdr:to>
    <xdr:sp macro="" textlink="">
      <xdr:nvSpPr>
        <xdr:cNvPr id="264" name="Isosceles Triangle 263">
          <a:extLst>
            <a:ext uri="{FF2B5EF4-FFF2-40B4-BE49-F238E27FC236}">
              <a16:creationId xmlns:a16="http://schemas.microsoft.com/office/drawing/2014/main" id="{00000000-0008-0000-0A00-000008010000}"/>
            </a:ext>
          </a:extLst>
        </xdr:cNvPr>
        <xdr:cNvSpPr/>
      </xdr:nvSpPr>
      <xdr:spPr>
        <a:xfrm>
          <a:off x="1638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76</xdr:row>
      <xdr:rowOff>84666</xdr:rowOff>
    </xdr:from>
    <xdr:to>
      <xdr:col>8</xdr:col>
      <xdr:colOff>285749</xdr:colOff>
      <xdr:row>77</xdr:row>
      <xdr:rowOff>179916</xdr:rowOff>
    </xdr:to>
    <xdr:sp macro="" textlink="">
      <xdr:nvSpPr>
        <xdr:cNvPr id="265" name="Isosceles Triangle 264">
          <a:extLst>
            <a:ext uri="{FF2B5EF4-FFF2-40B4-BE49-F238E27FC236}">
              <a16:creationId xmlns:a16="http://schemas.microsoft.com/office/drawing/2014/main" id="{00000000-0008-0000-0A00-000009010000}"/>
            </a:ext>
          </a:extLst>
        </xdr:cNvPr>
        <xdr:cNvSpPr/>
      </xdr:nvSpPr>
      <xdr:spPr>
        <a:xfrm>
          <a:off x="2209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76</xdr:row>
      <xdr:rowOff>84666</xdr:rowOff>
    </xdr:from>
    <xdr:to>
      <xdr:col>10</xdr:col>
      <xdr:colOff>285749</xdr:colOff>
      <xdr:row>77</xdr:row>
      <xdr:rowOff>179916</xdr:rowOff>
    </xdr:to>
    <xdr:sp macro="" textlink="">
      <xdr:nvSpPr>
        <xdr:cNvPr id="266" name="Isosceles Triangle 265">
          <a:extLst>
            <a:ext uri="{FF2B5EF4-FFF2-40B4-BE49-F238E27FC236}">
              <a16:creationId xmlns:a16="http://schemas.microsoft.com/office/drawing/2014/main" id="{00000000-0008-0000-0A00-00000A010000}"/>
            </a:ext>
          </a:extLst>
        </xdr:cNvPr>
        <xdr:cNvSpPr/>
      </xdr:nvSpPr>
      <xdr:spPr>
        <a:xfrm>
          <a:off x="2781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76</xdr:row>
      <xdr:rowOff>84666</xdr:rowOff>
    </xdr:from>
    <xdr:to>
      <xdr:col>12</xdr:col>
      <xdr:colOff>285749</xdr:colOff>
      <xdr:row>77</xdr:row>
      <xdr:rowOff>179916</xdr:rowOff>
    </xdr:to>
    <xdr:sp macro="" textlink="">
      <xdr:nvSpPr>
        <xdr:cNvPr id="267" name="Isosceles Triangle 266">
          <a:extLst>
            <a:ext uri="{FF2B5EF4-FFF2-40B4-BE49-F238E27FC236}">
              <a16:creationId xmlns:a16="http://schemas.microsoft.com/office/drawing/2014/main" id="{00000000-0008-0000-0A00-00000B010000}"/>
            </a:ext>
          </a:extLst>
        </xdr:cNvPr>
        <xdr:cNvSpPr/>
      </xdr:nvSpPr>
      <xdr:spPr>
        <a:xfrm>
          <a:off x="3352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76</xdr:row>
      <xdr:rowOff>84666</xdr:rowOff>
    </xdr:from>
    <xdr:to>
      <xdr:col>14</xdr:col>
      <xdr:colOff>285749</xdr:colOff>
      <xdr:row>77</xdr:row>
      <xdr:rowOff>179916</xdr:rowOff>
    </xdr:to>
    <xdr:sp macro="" textlink="">
      <xdr:nvSpPr>
        <xdr:cNvPr id="268" name="Isosceles Triangle 267">
          <a:extLst>
            <a:ext uri="{FF2B5EF4-FFF2-40B4-BE49-F238E27FC236}">
              <a16:creationId xmlns:a16="http://schemas.microsoft.com/office/drawing/2014/main" id="{00000000-0008-0000-0A00-00000C010000}"/>
            </a:ext>
          </a:extLst>
        </xdr:cNvPr>
        <xdr:cNvSpPr/>
      </xdr:nvSpPr>
      <xdr:spPr>
        <a:xfrm>
          <a:off x="3924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76</xdr:row>
      <xdr:rowOff>84666</xdr:rowOff>
    </xdr:from>
    <xdr:to>
      <xdr:col>16</xdr:col>
      <xdr:colOff>285749</xdr:colOff>
      <xdr:row>77</xdr:row>
      <xdr:rowOff>179916</xdr:rowOff>
    </xdr:to>
    <xdr:sp macro="" textlink="">
      <xdr:nvSpPr>
        <xdr:cNvPr id="269" name="Isosceles Triangle 268">
          <a:extLst>
            <a:ext uri="{FF2B5EF4-FFF2-40B4-BE49-F238E27FC236}">
              <a16:creationId xmlns:a16="http://schemas.microsoft.com/office/drawing/2014/main" id="{00000000-0008-0000-0A00-00000D010000}"/>
            </a:ext>
          </a:extLst>
        </xdr:cNvPr>
        <xdr:cNvSpPr/>
      </xdr:nvSpPr>
      <xdr:spPr>
        <a:xfrm>
          <a:off x="4495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76</xdr:row>
      <xdr:rowOff>84666</xdr:rowOff>
    </xdr:from>
    <xdr:to>
      <xdr:col>18</xdr:col>
      <xdr:colOff>285749</xdr:colOff>
      <xdr:row>77</xdr:row>
      <xdr:rowOff>179916</xdr:rowOff>
    </xdr:to>
    <xdr:sp macro="" textlink="">
      <xdr:nvSpPr>
        <xdr:cNvPr id="270" name="Isosceles Triangle 269">
          <a:extLst>
            <a:ext uri="{FF2B5EF4-FFF2-40B4-BE49-F238E27FC236}">
              <a16:creationId xmlns:a16="http://schemas.microsoft.com/office/drawing/2014/main" id="{00000000-0008-0000-0A00-00000E010000}"/>
            </a:ext>
          </a:extLst>
        </xdr:cNvPr>
        <xdr:cNvSpPr/>
      </xdr:nvSpPr>
      <xdr:spPr>
        <a:xfrm>
          <a:off x="5067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76</xdr:row>
      <xdr:rowOff>84666</xdr:rowOff>
    </xdr:from>
    <xdr:to>
      <xdr:col>20</xdr:col>
      <xdr:colOff>285749</xdr:colOff>
      <xdr:row>77</xdr:row>
      <xdr:rowOff>179916</xdr:rowOff>
    </xdr:to>
    <xdr:sp macro="" textlink="">
      <xdr:nvSpPr>
        <xdr:cNvPr id="271" name="Isosceles Triangle 270">
          <a:extLst>
            <a:ext uri="{FF2B5EF4-FFF2-40B4-BE49-F238E27FC236}">
              <a16:creationId xmlns:a16="http://schemas.microsoft.com/office/drawing/2014/main" id="{00000000-0008-0000-0A00-00000F010000}"/>
            </a:ext>
          </a:extLst>
        </xdr:cNvPr>
        <xdr:cNvSpPr/>
      </xdr:nvSpPr>
      <xdr:spPr>
        <a:xfrm>
          <a:off x="56388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76</xdr:row>
      <xdr:rowOff>84666</xdr:rowOff>
    </xdr:from>
    <xdr:to>
      <xdr:col>22</xdr:col>
      <xdr:colOff>285749</xdr:colOff>
      <xdr:row>77</xdr:row>
      <xdr:rowOff>179916</xdr:rowOff>
    </xdr:to>
    <xdr:sp macro="" textlink="">
      <xdr:nvSpPr>
        <xdr:cNvPr id="272" name="Isosceles Triangle 271">
          <a:extLst>
            <a:ext uri="{FF2B5EF4-FFF2-40B4-BE49-F238E27FC236}">
              <a16:creationId xmlns:a16="http://schemas.microsoft.com/office/drawing/2014/main" id="{00000000-0008-0000-0A00-000010010000}"/>
            </a:ext>
          </a:extLst>
        </xdr:cNvPr>
        <xdr:cNvSpPr/>
      </xdr:nvSpPr>
      <xdr:spPr>
        <a:xfrm>
          <a:off x="6210302" y="21763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76</xdr:row>
      <xdr:rowOff>84666</xdr:rowOff>
    </xdr:from>
    <xdr:to>
      <xdr:col>24</xdr:col>
      <xdr:colOff>285749</xdr:colOff>
      <xdr:row>77</xdr:row>
      <xdr:rowOff>179916</xdr:rowOff>
    </xdr:to>
    <xdr:sp macro="" textlink="">
      <xdr:nvSpPr>
        <xdr:cNvPr id="273" name="Isosceles Triangle 272">
          <a:extLst>
            <a:ext uri="{FF2B5EF4-FFF2-40B4-BE49-F238E27FC236}">
              <a16:creationId xmlns:a16="http://schemas.microsoft.com/office/drawing/2014/main" id="{00000000-0008-0000-0A00-000011010000}"/>
            </a:ext>
          </a:extLst>
        </xdr:cNvPr>
        <xdr:cNvSpPr/>
      </xdr:nvSpPr>
      <xdr:spPr>
        <a:xfrm>
          <a:off x="6781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76</xdr:row>
      <xdr:rowOff>84666</xdr:rowOff>
    </xdr:from>
    <xdr:to>
      <xdr:col>26</xdr:col>
      <xdr:colOff>285749</xdr:colOff>
      <xdr:row>77</xdr:row>
      <xdr:rowOff>179916</xdr:rowOff>
    </xdr:to>
    <xdr:sp macro="" textlink="">
      <xdr:nvSpPr>
        <xdr:cNvPr id="274" name="Isosceles Triangle 273">
          <a:extLst>
            <a:ext uri="{FF2B5EF4-FFF2-40B4-BE49-F238E27FC236}">
              <a16:creationId xmlns:a16="http://schemas.microsoft.com/office/drawing/2014/main" id="{00000000-0008-0000-0A00-000012010000}"/>
            </a:ext>
          </a:extLst>
        </xdr:cNvPr>
        <xdr:cNvSpPr/>
      </xdr:nvSpPr>
      <xdr:spPr>
        <a:xfrm>
          <a:off x="7353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76</xdr:row>
      <xdr:rowOff>84666</xdr:rowOff>
    </xdr:from>
    <xdr:to>
      <xdr:col>28</xdr:col>
      <xdr:colOff>285749</xdr:colOff>
      <xdr:row>77</xdr:row>
      <xdr:rowOff>179916</xdr:rowOff>
    </xdr:to>
    <xdr:sp macro="" textlink="">
      <xdr:nvSpPr>
        <xdr:cNvPr id="275" name="Isosceles Triangle 274">
          <a:extLst>
            <a:ext uri="{FF2B5EF4-FFF2-40B4-BE49-F238E27FC236}">
              <a16:creationId xmlns:a16="http://schemas.microsoft.com/office/drawing/2014/main" id="{00000000-0008-0000-0A00-000013010000}"/>
            </a:ext>
          </a:extLst>
        </xdr:cNvPr>
        <xdr:cNvSpPr/>
      </xdr:nvSpPr>
      <xdr:spPr>
        <a:xfrm>
          <a:off x="7924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76</xdr:row>
      <xdr:rowOff>84666</xdr:rowOff>
    </xdr:from>
    <xdr:to>
      <xdr:col>30</xdr:col>
      <xdr:colOff>285749</xdr:colOff>
      <xdr:row>77</xdr:row>
      <xdr:rowOff>179916</xdr:rowOff>
    </xdr:to>
    <xdr:sp macro="" textlink="">
      <xdr:nvSpPr>
        <xdr:cNvPr id="276" name="Isosceles Triangle 275">
          <a:extLst>
            <a:ext uri="{FF2B5EF4-FFF2-40B4-BE49-F238E27FC236}">
              <a16:creationId xmlns:a16="http://schemas.microsoft.com/office/drawing/2014/main" id="{00000000-0008-0000-0A00-000014010000}"/>
            </a:ext>
          </a:extLst>
        </xdr:cNvPr>
        <xdr:cNvSpPr/>
      </xdr:nvSpPr>
      <xdr:spPr>
        <a:xfrm>
          <a:off x="8496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76</xdr:row>
      <xdr:rowOff>84666</xdr:rowOff>
    </xdr:from>
    <xdr:to>
      <xdr:col>32</xdr:col>
      <xdr:colOff>285749</xdr:colOff>
      <xdr:row>77</xdr:row>
      <xdr:rowOff>179916</xdr:rowOff>
    </xdr:to>
    <xdr:sp macro="" textlink="">
      <xdr:nvSpPr>
        <xdr:cNvPr id="277" name="Isosceles Triangle 276">
          <a:extLst>
            <a:ext uri="{FF2B5EF4-FFF2-40B4-BE49-F238E27FC236}">
              <a16:creationId xmlns:a16="http://schemas.microsoft.com/office/drawing/2014/main" id="{00000000-0008-0000-0A00-000015010000}"/>
            </a:ext>
          </a:extLst>
        </xdr:cNvPr>
        <xdr:cNvSpPr/>
      </xdr:nvSpPr>
      <xdr:spPr>
        <a:xfrm>
          <a:off x="9067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76</xdr:row>
      <xdr:rowOff>84666</xdr:rowOff>
    </xdr:from>
    <xdr:to>
      <xdr:col>34</xdr:col>
      <xdr:colOff>285749</xdr:colOff>
      <xdr:row>77</xdr:row>
      <xdr:rowOff>179916</xdr:rowOff>
    </xdr:to>
    <xdr:sp macro="" textlink="">
      <xdr:nvSpPr>
        <xdr:cNvPr id="278" name="Isosceles Triangle 277">
          <a:extLst>
            <a:ext uri="{FF2B5EF4-FFF2-40B4-BE49-F238E27FC236}">
              <a16:creationId xmlns:a16="http://schemas.microsoft.com/office/drawing/2014/main" id="{00000000-0008-0000-0A00-000016010000}"/>
            </a:ext>
          </a:extLst>
        </xdr:cNvPr>
        <xdr:cNvSpPr/>
      </xdr:nvSpPr>
      <xdr:spPr>
        <a:xfrm>
          <a:off x="9639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76</xdr:row>
      <xdr:rowOff>84666</xdr:rowOff>
    </xdr:from>
    <xdr:to>
      <xdr:col>36</xdr:col>
      <xdr:colOff>285749</xdr:colOff>
      <xdr:row>77</xdr:row>
      <xdr:rowOff>179916</xdr:rowOff>
    </xdr:to>
    <xdr:sp macro="" textlink="">
      <xdr:nvSpPr>
        <xdr:cNvPr id="279" name="Isosceles Triangle 278">
          <a:extLst>
            <a:ext uri="{FF2B5EF4-FFF2-40B4-BE49-F238E27FC236}">
              <a16:creationId xmlns:a16="http://schemas.microsoft.com/office/drawing/2014/main" id="{00000000-0008-0000-0A00-000017010000}"/>
            </a:ext>
          </a:extLst>
        </xdr:cNvPr>
        <xdr:cNvSpPr/>
      </xdr:nvSpPr>
      <xdr:spPr>
        <a:xfrm>
          <a:off x="10210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76</xdr:row>
      <xdr:rowOff>84666</xdr:rowOff>
    </xdr:from>
    <xdr:to>
      <xdr:col>38</xdr:col>
      <xdr:colOff>285749</xdr:colOff>
      <xdr:row>77</xdr:row>
      <xdr:rowOff>179916</xdr:rowOff>
    </xdr:to>
    <xdr:sp macro="" textlink="">
      <xdr:nvSpPr>
        <xdr:cNvPr id="280" name="Isosceles Triangle 279">
          <a:extLst>
            <a:ext uri="{FF2B5EF4-FFF2-40B4-BE49-F238E27FC236}">
              <a16:creationId xmlns:a16="http://schemas.microsoft.com/office/drawing/2014/main" id="{00000000-0008-0000-0A00-000018010000}"/>
            </a:ext>
          </a:extLst>
        </xdr:cNvPr>
        <xdr:cNvSpPr/>
      </xdr:nvSpPr>
      <xdr:spPr>
        <a:xfrm>
          <a:off x="10782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76</xdr:row>
      <xdr:rowOff>84666</xdr:rowOff>
    </xdr:from>
    <xdr:to>
      <xdr:col>40</xdr:col>
      <xdr:colOff>285749</xdr:colOff>
      <xdr:row>77</xdr:row>
      <xdr:rowOff>179916</xdr:rowOff>
    </xdr:to>
    <xdr:sp macro="" textlink="">
      <xdr:nvSpPr>
        <xdr:cNvPr id="281" name="Isosceles Triangle 280">
          <a:extLst>
            <a:ext uri="{FF2B5EF4-FFF2-40B4-BE49-F238E27FC236}">
              <a16:creationId xmlns:a16="http://schemas.microsoft.com/office/drawing/2014/main" id="{00000000-0008-0000-0A00-000019010000}"/>
            </a:ext>
          </a:extLst>
        </xdr:cNvPr>
        <xdr:cNvSpPr/>
      </xdr:nvSpPr>
      <xdr:spPr>
        <a:xfrm>
          <a:off x="113538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76</xdr:row>
      <xdr:rowOff>84666</xdr:rowOff>
    </xdr:from>
    <xdr:to>
      <xdr:col>42</xdr:col>
      <xdr:colOff>285749</xdr:colOff>
      <xdr:row>77</xdr:row>
      <xdr:rowOff>179916</xdr:rowOff>
    </xdr:to>
    <xdr:sp macro="" textlink="">
      <xdr:nvSpPr>
        <xdr:cNvPr id="282" name="Isosceles Triangle 281">
          <a:extLst>
            <a:ext uri="{FF2B5EF4-FFF2-40B4-BE49-F238E27FC236}">
              <a16:creationId xmlns:a16="http://schemas.microsoft.com/office/drawing/2014/main" id="{00000000-0008-0000-0A00-00001A010000}"/>
            </a:ext>
          </a:extLst>
        </xdr:cNvPr>
        <xdr:cNvSpPr/>
      </xdr:nvSpPr>
      <xdr:spPr>
        <a:xfrm>
          <a:off x="11925302" y="217635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76</xdr:row>
      <xdr:rowOff>84666</xdr:rowOff>
    </xdr:from>
    <xdr:to>
      <xdr:col>44</xdr:col>
      <xdr:colOff>285749</xdr:colOff>
      <xdr:row>77</xdr:row>
      <xdr:rowOff>179916</xdr:rowOff>
    </xdr:to>
    <xdr:sp macro="" textlink="">
      <xdr:nvSpPr>
        <xdr:cNvPr id="283" name="Isosceles Triangle 282">
          <a:extLst>
            <a:ext uri="{FF2B5EF4-FFF2-40B4-BE49-F238E27FC236}">
              <a16:creationId xmlns:a16="http://schemas.microsoft.com/office/drawing/2014/main" id="{00000000-0008-0000-0A00-00001B010000}"/>
            </a:ext>
          </a:extLst>
        </xdr:cNvPr>
        <xdr:cNvSpPr/>
      </xdr:nvSpPr>
      <xdr:spPr>
        <a:xfrm>
          <a:off x="12496802" y="217635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207</xdr:row>
      <xdr:rowOff>0</xdr:rowOff>
    </xdr:from>
    <xdr:ext cx="266699" cy="394547"/>
    <xdr:pic>
      <xdr:nvPicPr>
        <xdr:cNvPr id="284" name="Graphic 283" descr="Road with solid fill">
          <a:extLst>
            <a:ext uri="{FF2B5EF4-FFF2-40B4-BE49-F238E27FC236}">
              <a16:creationId xmlns:a16="http://schemas.microsoft.com/office/drawing/2014/main" id="{00000000-0008-0000-0A00-00001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3298150"/>
          <a:ext cx="266699" cy="394547"/>
        </a:xfrm>
        <a:prstGeom prst="rect">
          <a:avLst/>
        </a:prstGeom>
      </xdr:spPr>
    </xdr:pic>
    <xdr:clientData/>
  </xdr:oneCellAnchor>
  <xdr:twoCellAnchor>
    <xdr:from>
      <xdr:col>4</xdr:col>
      <xdr:colOff>2</xdr:colOff>
      <xdr:row>207</xdr:row>
      <xdr:rowOff>84666</xdr:rowOff>
    </xdr:from>
    <xdr:to>
      <xdr:col>4</xdr:col>
      <xdr:colOff>285749</xdr:colOff>
      <xdr:row>208</xdr:row>
      <xdr:rowOff>179916</xdr:rowOff>
    </xdr:to>
    <xdr:sp macro="" textlink="">
      <xdr:nvSpPr>
        <xdr:cNvPr id="285" name="Isosceles Triangle 284">
          <a:extLst>
            <a:ext uri="{FF2B5EF4-FFF2-40B4-BE49-F238E27FC236}">
              <a16:creationId xmlns:a16="http://schemas.microsoft.com/office/drawing/2014/main" id="{00000000-0008-0000-0A00-00001D010000}"/>
            </a:ext>
          </a:extLst>
        </xdr:cNvPr>
        <xdr:cNvSpPr/>
      </xdr:nvSpPr>
      <xdr:spPr>
        <a:xfrm>
          <a:off x="106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207</xdr:row>
      <xdr:rowOff>84666</xdr:rowOff>
    </xdr:from>
    <xdr:to>
      <xdr:col>6</xdr:col>
      <xdr:colOff>285749</xdr:colOff>
      <xdr:row>208</xdr:row>
      <xdr:rowOff>179916</xdr:rowOff>
    </xdr:to>
    <xdr:sp macro="" textlink="">
      <xdr:nvSpPr>
        <xdr:cNvPr id="286" name="Isosceles Triangle 285">
          <a:extLst>
            <a:ext uri="{FF2B5EF4-FFF2-40B4-BE49-F238E27FC236}">
              <a16:creationId xmlns:a16="http://schemas.microsoft.com/office/drawing/2014/main" id="{00000000-0008-0000-0A00-00001E010000}"/>
            </a:ext>
          </a:extLst>
        </xdr:cNvPr>
        <xdr:cNvSpPr/>
      </xdr:nvSpPr>
      <xdr:spPr>
        <a:xfrm>
          <a:off x="1638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207</xdr:row>
      <xdr:rowOff>84666</xdr:rowOff>
    </xdr:from>
    <xdr:to>
      <xdr:col>8</xdr:col>
      <xdr:colOff>285749</xdr:colOff>
      <xdr:row>208</xdr:row>
      <xdr:rowOff>179916</xdr:rowOff>
    </xdr:to>
    <xdr:sp macro="" textlink="">
      <xdr:nvSpPr>
        <xdr:cNvPr id="287" name="Isosceles Triangle 286">
          <a:extLst>
            <a:ext uri="{FF2B5EF4-FFF2-40B4-BE49-F238E27FC236}">
              <a16:creationId xmlns:a16="http://schemas.microsoft.com/office/drawing/2014/main" id="{00000000-0008-0000-0A00-00001F010000}"/>
            </a:ext>
          </a:extLst>
        </xdr:cNvPr>
        <xdr:cNvSpPr/>
      </xdr:nvSpPr>
      <xdr:spPr>
        <a:xfrm>
          <a:off x="2209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207</xdr:row>
      <xdr:rowOff>84666</xdr:rowOff>
    </xdr:from>
    <xdr:to>
      <xdr:col>10</xdr:col>
      <xdr:colOff>285749</xdr:colOff>
      <xdr:row>208</xdr:row>
      <xdr:rowOff>179916</xdr:rowOff>
    </xdr:to>
    <xdr:sp macro="" textlink="">
      <xdr:nvSpPr>
        <xdr:cNvPr id="288" name="Isosceles Triangle 287">
          <a:extLst>
            <a:ext uri="{FF2B5EF4-FFF2-40B4-BE49-F238E27FC236}">
              <a16:creationId xmlns:a16="http://schemas.microsoft.com/office/drawing/2014/main" id="{00000000-0008-0000-0A00-000020010000}"/>
            </a:ext>
          </a:extLst>
        </xdr:cNvPr>
        <xdr:cNvSpPr/>
      </xdr:nvSpPr>
      <xdr:spPr>
        <a:xfrm>
          <a:off x="2781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207</xdr:row>
      <xdr:rowOff>84666</xdr:rowOff>
    </xdr:from>
    <xdr:to>
      <xdr:col>12</xdr:col>
      <xdr:colOff>285749</xdr:colOff>
      <xdr:row>208</xdr:row>
      <xdr:rowOff>179916</xdr:rowOff>
    </xdr:to>
    <xdr:sp macro="" textlink="">
      <xdr:nvSpPr>
        <xdr:cNvPr id="289" name="Isosceles Triangle 288">
          <a:extLst>
            <a:ext uri="{FF2B5EF4-FFF2-40B4-BE49-F238E27FC236}">
              <a16:creationId xmlns:a16="http://schemas.microsoft.com/office/drawing/2014/main" id="{00000000-0008-0000-0A00-000021010000}"/>
            </a:ext>
          </a:extLst>
        </xdr:cNvPr>
        <xdr:cNvSpPr/>
      </xdr:nvSpPr>
      <xdr:spPr>
        <a:xfrm>
          <a:off x="3352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207</xdr:row>
      <xdr:rowOff>84666</xdr:rowOff>
    </xdr:from>
    <xdr:to>
      <xdr:col>14</xdr:col>
      <xdr:colOff>285749</xdr:colOff>
      <xdr:row>208</xdr:row>
      <xdr:rowOff>179916</xdr:rowOff>
    </xdr:to>
    <xdr:sp macro="" textlink="">
      <xdr:nvSpPr>
        <xdr:cNvPr id="290" name="Isosceles Triangle 289">
          <a:extLst>
            <a:ext uri="{FF2B5EF4-FFF2-40B4-BE49-F238E27FC236}">
              <a16:creationId xmlns:a16="http://schemas.microsoft.com/office/drawing/2014/main" id="{00000000-0008-0000-0A00-000022010000}"/>
            </a:ext>
          </a:extLst>
        </xdr:cNvPr>
        <xdr:cNvSpPr/>
      </xdr:nvSpPr>
      <xdr:spPr>
        <a:xfrm>
          <a:off x="3924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207</xdr:row>
      <xdr:rowOff>84666</xdr:rowOff>
    </xdr:from>
    <xdr:to>
      <xdr:col>16</xdr:col>
      <xdr:colOff>285749</xdr:colOff>
      <xdr:row>208</xdr:row>
      <xdr:rowOff>179916</xdr:rowOff>
    </xdr:to>
    <xdr:sp macro="" textlink="">
      <xdr:nvSpPr>
        <xdr:cNvPr id="291" name="Isosceles Triangle 290">
          <a:extLst>
            <a:ext uri="{FF2B5EF4-FFF2-40B4-BE49-F238E27FC236}">
              <a16:creationId xmlns:a16="http://schemas.microsoft.com/office/drawing/2014/main" id="{00000000-0008-0000-0A00-000023010000}"/>
            </a:ext>
          </a:extLst>
        </xdr:cNvPr>
        <xdr:cNvSpPr/>
      </xdr:nvSpPr>
      <xdr:spPr>
        <a:xfrm>
          <a:off x="4495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207</xdr:row>
      <xdr:rowOff>84666</xdr:rowOff>
    </xdr:from>
    <xdr:to>
      <xdr:col>18</xdr:col>
      <xdr:colOff>285749</xdr:colOff>
      <xdr:row>208</xdr:row>
      <xdr:rowOff>179916</xdr:rowOff>
    </xdr:to>
    <xdr:sp macro="" textlink="">
      <xdr:nvSpPr>
        <xdr:cNvPr id="292" name="Isosceles Triangle 291">
          <a:extLst>
            <a:ext uri="{FF2B5EF4-FFF2-40B4-BE49-F238E27FC236}">
              <a16:creationId xmlns:a16="http://schemas.microsoft.com/office/drawing/2014/main" id="{00000000-0008-0000-0A00-000024010000}"/>
            </a:ext>
          </a:extLst>
        </xdr:cNvPr>
        <xdr:cNvSpPr/>
      </xdr:nvSpPr>
      <xdr:spPr>
        <a:xfrm>
          <a:off x="5067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207</xdr:row>
      <xdr:rowOff>84666</xdr:rowOff>
    </xdr:from>
    <xdr:to>
      <xdr:col>20</xdr:col>
      <xdr:colOff>285749</xdr:colOff>
      <xdr:row>208</xdr:row>
      <xdr:rowOff>179916</xdr:rowOff>
    </xdr:to>
    <xdr:sp macro="" textlink="">
      <xdr:nvSpPr>
        <xdr:cNvPr id="293" name="Isosceles Triangle 292">
          <a:extLst>
            <a:ext uri="{FF2B5EF4-FFF2-40B4-BE49-F238E27FC236}">
              <a16:creationId xmlns:a16="http://schemas.microsoft.com/office/drawing/2014/main" id="{00000000-0008-0000-0A00-000025010000}"/>
            </a:ext>
          </a:extLst>
        </xdr:cNvPr>
        <xdr:cNvSpPr/>
      </xdr:nvSpPr>
      <xdr:spPr>
        <a:xfrm>
          <a:off x="5638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207</xdr:row>
      <xdr:rowOff>84666</xdr:rowOff>
    </xdr:from>
    <xdr:to>
      <xdr:col>22</xdr:col>
      <xdr:colOff>285749</xdr:colOff>
      <xdr:row>208</xdr:row>
      <xdr:rowOff>179916</xdr:rowOff>
    </xdr:to>
    <xdr:sp macro="" textlink="">
      <xdr:nvSpPr>
        <xdr:cNvPr id="294" name="Isosceles Triangle 293">
          <a:extLst>
            <a:ext uri="{FF2B5EF4-FFF2-40B4-BE49-F238E27FC236}">
              <a16:creationId xmlns:a16="http://schemas.microsoft.com/office/drawing/2014/main" id="{00000000-0008-0000-0A00-000026010000}"/>
            </a:ext>
          </a:extLst>
        </xdr:cNvPr>
        <xdr:cNvSpPr/>
      </xdr:nvSpPr>
      <xdr:spPr>
        <a:xfrm>
          <a:off x="6210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chemeClr val="bg1"/>
            </a:solidFill>
          </a:endParaRPr>
        </a:p>
      </xdr:txBody>
    </xdr:sp>
    <xdr:clientData/>
  </xdr:twoCellAnchor>
  <xdr:twoCellAnchor>
    <xdr:from>
      <xdr:col>24</xdr:col>
      <xdr:colOff>2</xdr:colOff>
      <xdr:row>207</xdr:row>
      <xdr:rowOff>84666</xdr:rowOff>
    </xdr:from>
    <xdr:to>
      <xdr:col>24</xdr:col>
      <xdr:colOff>285749</xdr:colOff>
      <xdr:row>208</xdr:row>
      <xdr:rowOff>179916</xdr:rowOff>
    </xdr:to>
    <xdr:sp macro="" textlink="">
      <xdr:nvSpPr>
        <xdr:cNvPr id="295" name="Isosceles Triangle 294">
          <a:extLst>
            <a:ext uri="{FF2B5EF4-FFF2-40B4-BE49-F238E27FC236}">
              <a16:creationId xmlns:a16="http://schemas.microsoft.com/office/drawing/2014/main" id="{00000000-0008-0000-0A00-000027010000}"/>
            </a:ext>
          </a:extLst>
        </xdr:cNvPr>
        <xdr:cNvSpPr/>
      </xdr:nvSpPr>
      <xdr:spPr>
        <a:xfrm>
          <a:off x="6781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207</xdr:row>
      <xdr:rowOff>84666</xdr:rowOff>
    </xdr:from>
    <xdr:to>
      <xdr:col>26</xdr:col>
      <xdr:colOff>285749</xdr:colOff>
      <xdr:row>208</xdr:row>
      <xdr:rowOff>179916</xdr:rowOff>
    </xdr:to>
    <xdr:sp macro="" textlink="">
      <xdr:nvSpPr>
        <xdr:cNvPr id="296" name="Isosceles Triangle 295">
          <a:extLst>
            <a:ext uri="{FF2B5EF4-FFF2-40B4-BE49-F238E27FC236}">
              <a16:creationId xmlns:a16="http://schemas.microsoft.com/office/drawing/2014/main" id="{00000000-0008-0000-0A00-000028010000}"/>
            </a:ext>
          </a:extLst>
        </xdr:cNvPr>
        <xdr:cNvSpPr/>
      </xdr:nvSpPr>
      <xdr:spPr>
        <a:xfrm>
          <a:off x="7353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207</xdr:row>
      <xdr:rowOff>84666</xdr:rowOff>
    </xdr:from>
    <xdr:to>
      <xdr:col>28</xdr:col>
      <xdr:colOff>285749</xdr:colOff>
      <xdr:row>208</xdr:row>
      <xdr:rowOff>179916</xdr:rowOff>
    </xdr:to>
    <xdr:sp macro="" textlink="">
      <xdr:nvSpPr>
        <xdr:cNvPr id="297" name="Isosceles Triangle 296">
          <a:extLst>
            <a:ext uri="{FF2B5EF4-FFF2-40B4-BE49-F238E27FC236}">
              <a16:creationId xmlns:a16="http://schemas.microsoft.com/office/drawing/2014/main" id="{00000000-0008-0000-0A00-000029010000}"/>
            </a:ext>
          </a:extLst>
        </xdr:cNvPr>
        <xdr:cNvSpPr/>
      </xdr:nvSpPr>
      <xdr:spPr>
        <a:xfrm>
          <a:off x="7924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207</xdr:row>
      <xdr:rowOff>84666</xdr:rowOff>
    </xdr:from>
    <xdr:to>
      <xdr:col>30</xdr:col>
      <xdr:colOff>285749</xdr:colOff>
      <xdr:row>208</xdr:row>
      <xdr:rowOff>179916</xdr:rowOff>
    </xdr:to>
    <xdr:sp macro="" textlink="">
      <xdr:nvSpPr>
        <xdr:cNvPr id="298" name="Isosceles Triangle 297">
          <a:extLst>
            <a:ext uri="{FF2B5EF4-FFF2-40B4-BE49-F238E27FC236}">
              <a16:creationId xmlns:a16="http://schemas.microsoft.com/office/drawing/2014/main" id="{00000000-0008-0000-0A00-00002A010000}"/>
            </a:ext>
          </a:extLst>
        </xdr:cNvPr>
        <xdr:cNvSpPr/>
      </xdr:nvSpPr>
      <xdr:spPr>
        <a:xfrm>
          <a:off x="8496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207</xdr:row>
      <xdr:rowOff>84666</xdr:rowOff>
    </xdr:from>
    <xdr:to>
      <xdr:col>32</xdr:col>
      <xdr:colOff>285749</xdr:colOff>
      <xdr:row>208</xdr:row>
      <xdr:rowOff>179916</xdr:rowOff>
    </xdr:to>
    <xdr:sp macro="" textlink="">
      <xdr:nvSpPr>
        <xdr:cNvPr id="299" name="Isosceles Triangle 298">
          <a:extLst>
            <a:ext uri="{FF2B5EF4-FFF2-40B4-BE49-F238E27FC236}">
              <a16:creationId xmlns:a16="http://schemas.microsoft.com/office/drawing/2014/main" id="{00000000-0008-0000-0A00-00002B010000}"/>
            </a:ext>
          </a:extLst>
        </xdr:cNvPr>
        <xdr:cNvSpPr/>
      </xdr:nvSpPr>
      <xdr:spPr>
        <a:xfrm>
          <a:off x="9067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207</xdr:row>
      <xdr:rowOff>84666</xdr:rowOff>
    </xdr:from>
    <xdr:to>
      <xdr:col>34</xdr:col>
      <xdr:colOff>285749</xdr:colOff>
      <xdr:row>208</xdr:row>
      <xdr:rowOff>179916</xdr:rowOff>
    </xdr:to>
    <xdr:sp macro="" textlink="">
      <xdr:nvSpPr>
        <xdr:cNvPr id="300" name="Isosceles Triangle 299">
          <a:extLst>
            <a:ext uri="{FF2B5EF4-FFF2-40B4-BE49-F238E27FC236}">
              <a16:creationId xmlns:a16="http://schemas.microsoft.com/office/drawing/2014/main" id="{00000000-0008-0000-0A00-00002C010000}"/>
            </a:ext>
          </a:extLst>
        </xdr:cNvPr>
        <xdr:cNvSpPr/>
      </xdr:nvSpPr>
      <xdr:spPr>
        <a:xfrm>
          <a:off x="9639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207</xdr:row>
      <xdr:rowOff>84666</xdr:rowOff>
    </xdr:from>
    <xdr:to>
      <xdr:col>36</xdr:col>
      <xdr:colOff>285749</xdr:colOff>
      <xdr:row>208</xdr:row>
      <xdr:rowOff>179916</xdr:rowOff>
    </xdr:to>
    <xdr:sp macro="" textlink="">
      <xdr:nvSpPr>
        <xdr:cNvPr id="301" name="Isosceles Triangle 300">
          <a:extLst>
            <a:ext uri="{FF2B5EF4-FFF2-40B4-BE49-F238E27FC236}">
              <a16:creationId xmlns:a16="http://schemas.microsoft.com/office/drawing/2014/main" id="{00000000-0008-0000-0A00-00002D010000}"/>
            </a:ext>
          </a:extLst>
        </xdr:cNvPr>
        <xdr:cNvSpPr/>
      </xdr:nvSpPr>
      <xdr:spPr>
        <a:xfrm>
          <a:off x="10210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207</xdr:row>
      <xdr:rowOff>84666</xdr:rowOff>
    </xdr:from>
    <xdr:to>
      <xdr:col>38</xdr:col>
      <xdr:colOff>285749</xdr:colOff>
      <xdr:row>208</xdr:row>
      <xdr:rowOff>179916</xdr:rowOff>
    </xdr:to>
    <xdr:sp macro="" textlink="">
      <xdr:nvSpPr>
        <xdr:cNvPr id="302" name="Isosceles Triangle 301">
          <a:extLst>
            <a:ext uri="{FF2B5EF4-FFF2-40B4-BE49-F238E27FC236}">
              <a16:creationId xmlns:a16="http://schemas.microsoft.com/office/drawing/2014/main" id="{00000000-0008-0000-0A00-00002E010000}"/>
            </a:ext>
          </a:extLst>
        </xdr:cNvPr>
        <xdr:cNvSpPr/>
      </xdr:nvSpPr>
      <xdr:spPr>
        <a:xfrm>
          <a:off x="10782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207</xdr:row>
      <xdr:rowOff>84666</xdr:rowOff>
    </xdr:from>
    <xdr:to>
      <xdr:col>40</xdr:col>
      <xdr:colOff>285749</xdr:colOff>
      <xdr:row>208</xdr:row>
      <xdr:rowOff>179916</xdr:rowOff>
    </xdr:to>
    <xdr:sp macro="" textlink="">
      <xdr:nvSpPr>
        <xdr:cNvPr id="303" name="Isosceles Triangle 302">
          <a:extLst>
            <a:ext uri="{FF2B5EF4-FFF2-40B4-BE49-F238E27FC236}">
              <a16:creationId xmlns:a16="http://schemas.microsoft.com/office/drawing/2014/main" id="{00000000-0008-0000-0A00-00002F010000}"/>
            </a:ext>
          </a:extLst>
        </xdr:cNvPr>
        <xdr:cNvSpPr/>
      </xdr:nvSpPr>
      <xdr:spPr>
        <a:xfrm>
          <a:off x="11353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207</xdr:row>
      <xdr:rowOff>84666</xdr:rowOff>
    </xdr:from>
    <xdr:to>
      <xdr:col>42</xdr:col>
      <xdr:colOff>285749</xdr:colOff>
      <xdr:row>208</xdr:row>
      <xdr:rowOff>179916</xdr:rowOff>
    </xdr:to>
    <xdr:sp macro="" textlink="">
      <xdr:nvSpPr>
        <xdr:cNvPr id="304" name="Isosceles Triangle 303">
          <a:extLst>
            <a:ext uri="{FF2B5EF4-FFF2-40B4-BE49-F238E27FC236}">
              <a16:creationId xmlns:a16="http://schemas.microsoft.com/office/drawing/2014/main" id="{00000000-0008-0000-0A00-000030010000}"/>
            </a:ext>
          </a:extLst>
        </xdr:cNvPr>
        <xdr:cNvSpPr/>
      </xdr:nvSpPr>
      <xdr:spPr>
        <a:xfrm>
          <a:off x="119253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207</xdr:row>
      <xdr:rowOff>84666</xdr:rowOff>
    </xdr:from>
    <xdr:to>
      <xdr:col>44</xdr:col>
      <xdr:colOff>285749</xdr:colOff>
      <xdr:row>208</xdr:row>
      <xdr:rowOff>179916</xdr:rowOff>
    </xdr:to>
    <xdr:sp macro="" textlink="">
      <xdr:nvSpPr>
        <xdr:cNvPr id="305" name="Isosceles Triangle 304">
          <a:extLst>
            <a:ext uri="{FF2B5EF4-FFF2-40B4-BE49-F238E27FC236}">
              <a16:creationId xmlns:a16="http://schemas.microsoft.com/office/drawing/2014/main" id="{00000000-0008-0000-0A00-000031010000}"/>
            </a:ext>
          </a:extLst>
        </xdr:cNvPr>
        <xdr:cNvSpPr/>
      </xdr:nvSpPr>
      <xdr:spPr>
        <a:xfrm>
          <a:off x="12496802" y="233828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87</xdr:row>
      <xdr:rowOff>0</xdr:rowOff>
    </xdr:from>
    <xdr:ext cx="266699" cy="394547"/>
    <xdr:pic>
      <xdr:nvPicPr>
        <xdr:cNvPr id="306" name="Graphic 305" descr="Road with solid fill">
          <a:extLst>
            <a:ext uri="{FF2B5EF4-FFF2-40B4-BE49-F238E27FC236}">
              <a16:creationId xmlns:a16="http://schemas.microsoft.com/office/drawing/2014/main" id="{00000000-0008-0000-0A00-00003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5088850"/>
          <a:ext cx="266699" cy="394547"/>
        </a:xfrm>
        <a:prstGeom prst="rect">
          <a:avLst/>
        </a:prstGeom>
      </xdr:spPr>
    </xdr:pic>
    <xdr:clientData/>
  </xdr:oneCellAnchor>
  <xdr:twoCellAnchor>
    <xdr:from>
      <xdr:col>4</xdr:col>
      <xdr:colOff>2</xdr:colOff>
      <xdr:row>87</xdr:row>
      <xdr:rowOff>84666</xdr:rowOff>
    </xdr:from>
    <xdr:to>
      <xdr:col>4</xdr:col>
      <xdr:colOff>285749</xdr:colOff>
      <xdr:row>88</xdr:row>
      <xdr:rowOff>179916</xdr:rowOff>
    </xdr:to>
    <xdr:sp macro="" textlink="">
      <xdr:nvSpPr>
        <xdr:cNvPr id="307" name="Isosceles Triangle 306">
          <a:extLst>
            <a:ext uri="{FF2B5EF4-FFF2-40B4-BE49-F238E27FC236}">
              <a16:creationId xmlns:a16="http://schemas.microsoft.com/office/drawing/2014/main" id="{00000000-0008-0000-0A00-000033010000}"/>
            </a:ext>
          </a:extLst>
        </xdr:cNvPr>
        <xdr:cNvSpPr/>
      </xdr:nvSpPr>
      <xdr:spPr>
        <a:xfrm>
          <a:off x="10668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87</xdr:row>
      <xdr:rowOff>84666</xdr:rowOff>
    </xdr:from>
    <xdr:to>
      <xdr:col>6</xdr:col>
      <xdr:colOff>285749</xdr:colOff>
      <xdr:row>88</xdr:row>
      <xdr:rowOff>179916</xdr:rowOff>
    </xdr:to>
    <xdr:sp macro="" textlink="">
      <xdr:nvSpPr>
        <xdr:cNvPr id="308" name="Isosceles Triangle 307">
          <a:extLst>
            <a:ext uri="{FF2B5EF4-FFF2-40B4-BE49-F238E27FC236}">
              <a16:creationId xmlns:a16="http://schemas.microsoft.com/office/drawing/2014/main" id="{00000000-0008-0000-0A00-000034010000}"/>
            </a:ext>
          </a:extLst>
        </xdr:cNvPr>
        <xdr:cNvSpPr/>
      </xdr:nvSpPr>
      <xdr:spPr>
        <a:xfrm>
          <a:off x="1638302" y="251735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87</xdr:row>
      <xdr:rowOff>84666</xdr:rowOff>
    </xdr:from>
    <xdr:to>
      <xdr:col>8</xdr:col>
      <xdr:colOff>285749</xdr:colOff>
      <xdr:row>89</xdr:row>
      <xdr:rowOff>2116</xdr:rowOff>
    </xdr:to>
    <xdr:sp macro="" textlink="">
      <xdr:nvSpPr>
        <xdr:cNvPr id="309" name="Isosceles Triangle 308">
          <a:extLst>
            <a:ext uri="{FF2B5EF4-FFF2-40B4-BE49-F238E27FC236}">
              <a16:creationId xmlns:a16="http://schemas.microsoft.com/office/drawing/2014/main" id="{00000000-0008-0000-0A00-000035010000}"/>
            </a:ext>
          </a:extLst>
        </xdr:cNvPr>
        <xdr:cNvSpPr/>
      </xdr:nvSpPr>
      <xdr:spPr>
        <a:xfrm>
          <a:off x="2222502" y="1469958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87</xdr:row>
      <xdr:rowOff>84666</xdr:rowOff>
    </xdr:from>
    <xdr:to>
      <xdr:col>11</xdr:col>
      <xdr:colOff>2267</xdr:colOff>
      <xdr:row>89</xdr:row>
      <xdr:rowOff>2116</xdr:rowOff>
    </xdr:to>
    <xdr:sp macro="" textlink="">
      <xdr:nvSpPr>
        <xdr:cNvPr id="310" name="Isosceles Triangle 309">
          <a:extLst>
            <a:ext uri="{FF2B5EF4-FFF2-40B4-BE49-F238E27FC236}">
              <a16:creationId xmlns:a16="http://schemas.microsoft.com/office/drawing/2014/main" id="{00000000-0008-0000-0A00-000036010000}"/>
            </a:ext>
          </a:extLst>
        </xdr:cNvPr>
        <xdr:cNvSpPr/>
      </xdr:nvSpPr>
      <xdr:spPr>
        <a:xfrm>
          <a:off x="2766788" y="1487109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87</xdr:row>
      <xdr:rowOff>84666</xdr:rowOff>
    </xdr:from>
    <xdr:to>
      <xdr:col>12</xdr:col>
      <xdr:colOff>285749</xdr:colOff>
      <xdr:row>88</xdr:row>
      <xdr:rowOff>179916</xdr:rowOff>
    </xdr:to>
    <xdr:sp macro="" textlink="">
      <xdr:nvSpPr>
        <xdr:cNvPr id="311" name="Isosceles Triangle 310">
          <a:extLst>
            <a:ext uri="{FF2B5EF4-FFF2-40B4-BE49-F238E27FC236}">
              <a16:creationId xmlns:a16="http://schemas.microsoft.com/office/drawing/2014/main" id="{00000000-0008-0000-0A00-000037010000}"/>
            </a:ext>
          </a:extLst>
        </xdr:cNvPr>
        <xdr:cNvSpPr/>
      </xdr:nvSpPr>
      <xdr:spPr>
        <a:xfrm>
          <a:off x="3352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87</xdr:row>
      <xdr:rowOff>84666</xdr:rowOff>
    </xdr:from>
    <xdr:to>
      <xdr:col>14</xdr:col>
      <xdr:colOff>285749</xdr:colOff>
      <xdr:row>88</xdr:row>
      <xdr:rowOff>179916</xdr:rowOff>
    </xdr:to>
    <xdr:sp macro="" textlink="">
      <xdr:nvSpPr>
        <xdr:cNvPr id="312" name="Isosceles Triangle 311">
          <a:extLst>
            <a:ext uri="{FF2B5EF4-FFF2-40B4-BE49-F238E27FC236}">
              <a16:creationId xmlns:a16="http://schemas.microsoft.com/office/drawing/2014/main" id="{00000000-0008-0000-0A00-000038010000}"/>
            </a:ext>
          </a:extLst>
        </xdr:cNvPr>
        <xdr:cNvSpPr/>
      </xdr:nvSpPr>
      <xdr:spPr>
        <a:xfrm>
          <a:off x="3924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87</xdr:row>
      <xdr:rowOff>84666</xdr:rowOff>
    </xdr:from>
    <xdr:to>
      <xdr:col>16</xdr:col>
      <xdr:colOff>285749</xdr:colOff>
      <xdr:row>88</xdr:row>
      <xdr:rowOff>179916</xdr:rowOff>
    </xdr:to>
    <xdr:sp macro="" textlink="">
      <xdr:nvSpPr>
        <xdr:cNvPr id="313" name="Isosceles Triangle 312">
          <a:extLst>
            <a:ext uri="{FF2B5EF4-FFF2-40B4-BE49-F238E27FC236}">
              <a16:creationId xmlns:a16="http://schemas.microsoft.com/office/drawing/2014/main" id="{00000000-0008-0000-0A00-000039010000}"/>
            </a:ext>
          </a:extLst>
        </xdr:cNvPr>
        <xdr:cNvSpPr/>
      </xdr:nvSpPr>
      <xdr:spPr>
        <a:xfrm>
          <a:off x="4495802" y="25173516"/>
          <a:ext cx="285747" cy="257175"/>
        </a:xfrm>
        <a:prstGeom prst="triangle">
          <a:avLst/>
        </a:prstGeom>
        <a:solidFill>
          <a:srgbClr val="FFFF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87</xdr:row>
      <xdr:rowOff>84666</xdr:rowOff>
    </xdr:from>
    <xdr:to>
      <xdr:col>18</xdr:col>
      <xdr:colOff>285749</xdr:colOff>
      <xdr:row>88</xdr:row>
      <xdr:rowOff>179916</xdr:rowOff>
    </xdr:to>
    <xdr:sp macro="" textlink="">
      <xdr:nvSpPr>
        <xdr:cNvPr id="314" name="Isosceles Triangle 313">
          <a:extLst>
            <a:ext uri="{FF2B5EF4-FFF2-40B4-BE49-F238E27FC236}">
              <a16:creationId xmlns:a16="http://schemas.microsoft.com/office/drawing/2014/main" id="{00000000-0008-0000-0A00-00003A010000}"/>
            </a:ext>
          </a:extLst>
        </xdr:cNvPr>
        <xdr:cNvSpPr/>
      </xdr:nvSpPr>
      <xdr:spPr>
        <a:xfrm>
          <a:off x="5067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87</xdr:row>
      <xdr:rowOff>84666</xdr:rowOff>
    </xdr:from>
    <xdr:to>
      <xdr:col>20</xdr:col>
      <xdr:colOff>285749</xdr:colOff>
      <xdr:row>88</xdr:row>
      <xdr:rowOff>179916</xdr:rowOff>
    </xdr:to>
    <xdr:sp macro="" textlink="">
      <xdr:nvSpPr>
        <xdr:cNvPr id="315" name="Isosceles Triangle 314">
          <a:extLst>
            <a:ext uri="{FF2B5EF4-FFF2-40B4-BE49-F238E27FC236}">
              <a16:creationId xmlns:a16="http://schemas.microsoft.com/office/drawing/2014/main" id="{00000000-0008-0000-0A00-00003B010000}"/>
            </a:ext>
          </a:extLst>
        </xdr:cNvPr>
        <xdr:cNvSpPr/>
      </xdr:nvSpPr>
      <xdr:spPr>
        <a:xfrm>
          <a:off x="5638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87</xdr:row>
      <xdr:rowOff>84666</xdr:rowOff>
    </xdr:from>
    <xdr:to>
      <xdr:col>22</xdr:col>
      <xdr:colOff>285749</xdr:colOff>
      <xdr:row>88</xdr:row>
      <xdr:rowOff>179916</xdr:rowOff>
    </xdr:to>
    <xdr:sp macro="" textlink="">
      <xdr:nvSpPr>
        <xdr:cNvPr id="316" name="Isosceles Triangle 315">
          <a:extLst>
            <a:ext uri="{FF2B5EF4-FFF2-40B4-BE49-F238E27FC236}">
              <a16:creationId xmlns:a16="http://schemas.microsoft.com/office/drawing/2014/main" id="{00000000-0008-0000-0A00-00003C010000}"/>
            </a:ext>
          </a:extLst>
        </xdr:cNvPr>
        <xdr:cNvSpPr/>
      </xdr:nvSpPr>
      <xdr:spPr>
        <a:xfrm>
          <a:off x="6210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87</xdr:row>
      <xdr:rowOff>84666</xdr:rowOff>
    </xdr:from>
    <xdr:to>
      <xdr:col>24</xdr:col>
      <xdr:colOff>285749</xdr:colOff>
      <xdr:row>88</xdr:row>
      <xdr:rowOff>179916</xdr:rowOff>
    </xdr:to>
    <xdr:sp macro="" textlink="">
      <xdr:nvSpPr>
        <xdr:cNvPr id="317" name="Isosceles Triangle 316">
          <a:extLst>
            <a:ext uri="{FF2B5EF4-FFF2-40B4-BE49-F238E27FC236}">
              <a16:creationId xmlns:a16="http://schemas.microsoft.com/office/drawing/2014/main" id="{00000000-0008-0000-0A00-00003D010000}"/>
            </a:ext>
          </a:extLst>
        </xdr:cNvPr>
        <xdr:cNvSpPr/>
      </xdr:nvSpPr>
      <xdr:spPr>
        <a:xfrm>
          <a:off x="67818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87</xdr:row>
      <xdr:rowOff>84666</xdr:rowOff>
    </xdr:from>
    <xdr:to>
      <xdr:col>26</xdr:col>
      <xdr:colOff>285749</xdr:colOff>
      <xdr:row>88</xdr:row>
      <xdr:rowOff>179916</xdr:rowOff>
    </xdr:to>
    <xdr:sp macro="" textlink="">
      <xdr:nvSpPr>
        <xdr:cNvPr id="318" name="Isosceles Triangle 317">
          <a:extLst>
            <a:ext uri="{FF2B5EF4-FFF2-40B4-BE49-F238E27FC236}">
              <a16:creationId xmlns:a16="http://schemas.microsoft.com/office/drawing/2014/main" id="{00000000-0008-0000-0A00-00003E010000}"/>
            </a:ext>
          </a:extLst>
        </xdr:cNvPr>
        <xdr:cNvSpPr/>
      </xdr:nvSpPr>
      <xdr:spPr>
        <a:xfrm>
          <a:off x="7353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87</xdr:row>
      <xdr:rowOff>84666</xdr:rowOff>
    </xdr:from>
    <xdr:to>
      <xdr:col>28</xdr:col>
      <xdr:colOff>285749</xdr:colOff>
      <xdr:row>88</xdr:row>
      <xdr:rowOff>179916</xdr:rowOff>
    </xdr:to>
    <xdr:sp macro="" textlink="">
      <xdr:nvSpPr>
        <xdr:cNvPr id="319" name="Isosceles Triangle 318">
          <a:extLst>
            <a:ext uri="{FF2B5EF4-FFF2-40B4-BE49-F238E27FC236}">
              <a16:creationId xmlns:a16="http://schemas.microsoft.com/office/drawing/2014/main" id="{00000000-0008-0000-0A00-00003F010000}"/>
            </a:ext>
          </a:extLst>
        </xdr:cNvPr>
        <xdr:cNvSpPr/>
      </xdr:nvSpPr>
      <xdr:spPr>
        <a:xfrm>
          <a:off x="7924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87</xdr:row>
      <xdr:rowOff>84666</xdr:rowOff>
    </xdr:from>
    <xdr:to>
      <xdr:col>30</xdr:col>
      <xdr:colOff>285749</xdr:colOff>
      <xdr:row>88</xdr:row>
      <xdr:rowOff>179916</xdr:rowOff>
    </xdr:to>
    <xdr:sp macro="" textlink="">
      <xdr:nvSpPr>
        <xdr:cNvPr id="320" name="Isosceles Triangle 319">
          <a:extLst>
            <a:ext uri="{FF2B5EF4-FFF2-40B4-BE49-F238E27FC236}">
              <a16:creationId xmlns:a16="http://schemas.microsoft.com/office/drawing/2014/main" id="{00000000-0008-0000-0A00-000040010000}"/>
            </a:ext>
          </a:extLst>
        </xdr:cNvPr>
        <xdr:cNvSpPr/>
      </xdr:nvSpPr>
      <xdr:spPr>
        <a:xfrm>
          <a:off x="8496302" y="2517351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87</xdr:row>
      <xdr:rowOff>84666</xdr:rowOff>
    </xdr:from>
    <xdr:to>
      <xdr:col>32</xdr:col>
      <xdr:colOff>285749</xdr:colOff>
      <xdr:row>88</xdr:row>
      <xdr:rowOff>179916</xdr:rowOff>
    </xdr:to>
    <xdr:sp macro="" textlink="">
      <xdr:nvSpPr>
        <xdr:cNvPr id="321" name="Isosceles Triangle 320">
          <a:extLst>
            <a:ext uri="{FF2B5EF4-FFF2-40B4-BE49-F238E27FC236}">
              <a16:creationId xmlns:a16="http://schemas.microsoft.com/office/drawing/2014/main" id="{00000000-0008-0000-0A00-000041010000}"/>
            </a:ext>
          </a:extLst>
        </xdr:cNvPr>
        <xdr:cNvSpPr/>
      </xdr:nvSpPr>
      <xdr:spPr>
        <a:xfrm>
          <a:off x="9067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87</xdr:row>
      <xdr:rowOff>84666</xdr:rowOff>
    </xdr:from>
    <xdr:to>
      <xdr:col>34</xdr:col>
      <xdr:colOff>285749</xdr:colOff>
      <xdr:row>88</xdr:row>
      <xdr:rowOff>179916</xdr:rowOff>
    </xdr:to>
    <xdr:sp macro="" textlink="">
      <xdr:nvSpPr>
        <xdr:cNvPr id="322" name="Isosceles Triangle 321">
          <a:extLst>
            <a:ext uri="{FF2B5EF4-FFF2-40B4-BE49-F238E27FC236}">
              <a16:creationId xmlns:a16="http://schemas.microsoft.com/office/drawing/2014/main" id="{00000000-0008-0000-0A00-000042010000}"/>
            </a:ext>
          </a:extLst>
        </xdr:cNvPr>
        <xdr:cNvSpPr/>
      </xdr:nvSpPr>
      <xdr:spPr>
        <a:xfrm>
          <a:off x="9639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87</xdr:row>
      <xdr:rowOff>84666</xdr:rowOff>
    </xdr:from>
    <xdr:to>
      <xdr:col>36</xdr:col>
      <xdr:colOff>285749</xdr:colOff>
      <xdr:row>88</xdr:row>
      <xdr:rowOff>179916</xdr:rowOff>
    </xdr:to>
    <xdr:sp macro="" textlink="">
      <xdr:nvSpPr>
        <xdr:cNvPr id="323" name="Isosceles Triangle 322">
          <a:extLst>
            <a:ext uri="{FF2B5EF4-FFF2-40B4-BE49-F238E27FC236}">
              <a16:creationId xmlns:a16="http://schemas.microsoft.com/office/drawing/2014/main" id="{00000000-0008-0000-0A00-000043010000}"/>
            </a:ext>
          </a:extLst>
        </xdr:cNvPr>
        <xdr:cNvSpPr/>
      </xdr:nvSpPr>
      <xdr:spPr>
        <a:xfrm>
          <a:off x="10210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87</xdr:row>
      <xdr:rowOff>84666</xdr:rowOff>
    </xdr:from>
    <xdr:to>
      <xdr:col>38</xdr:col>
      <xdr:colOff>285749</xdr:colOff>
      <xdr:row>88</xdr:row>
      <xdr:rowOff>179916</xdr:rowOff>
    </xdr:to>
    <xdr:sp macro="" textlink="">
      <xdr:nvSpPr>
        <xdr:cNvPr id="324" name="Isosceles Triangle 323">
          <a:extLst>
            <a:ext uri="{FF2B5EF4-FFF2-40B4-BE49-F238E27FC236}">
              <a16:creationId xmlns:a16="http://schemas.microsoft.com/office/drawing/2014/main" id="{00000000-0008-0000-0A00-000044010000}"/>
            </a:ext>
          </a:extLst>
        </xdr:cNvPr>
        <xdr:cNvSpPr/>
      </xdr:nvSpPr>
      <xdr:spPr>
        <a:xfrm>
          <a:off x="10782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87</xdr:row>
      <xdr:rowOff>84666</xdr:rowOff>
    </xdr:from>
    <xdr:to>
      <xdr:col>40</xdr:col>
      <xdr:colOff>285749</xdr:colOff>
      <xdr:row>88</xdr:row>
      <xdr:rowOff>179916</xdr:rowOff>
    </xdr:to>
    <xdr:sp macro="" textlink="">
      <xdr:nvSpPr>
        <xdr:cNvPr id="325" name="Isosceles Triangle 324">
          <a:extLst>
            <a:ext uri="{FF2B5EF4-FFF2-40B4-BE49-F238E27FC236}">
              <a16:creationId xmlns:a16="http://schemas.microsoft.com/office/drawing/2014/main" id="{00000000-0008-0000-0A00-000045010000}"/>
            </a:ext>
          </a:extLst>
        </xdr:cNvPr>
        <xdr:cNvSpPr/>
      </xdr:nvSpPr>
      <xdr:spPr>
        <a:xfrm>
          <a:off x="11353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87</xdr:row>
      <xdr:rowOff>84666</xdr:rowOff>
    </xdr:from>
    <xdr:to>
      <xdr:col>42</xdr:col>
      <xdr:colOff>285749</xdr:colOff>
      <xdr:row>88</xdr:row>
      <xdr:rowOff>179916</xdr:rowOff>
    </xdr:to>
    <xdr:sp macro="" textlink="">
      <xdr:nvSpPr>
        <xdr:cNvPr id="326" name="Isosceles Triangle 325">
          <a:extLst>
            <a:ext uri="{FF2B5EF4-FFF2-40B4-BE49-F238E27FC236}">
              <a16:creationId xmlns:a16="http://schemas.microsoft.com/office/drawing/2014/main" id="{00000000-0008-0000-0A00-000046010000}"/>
            </a:ext>
          </a:extLst>
        </xdr:cNvPr>
        <xdr:cNvSpPr/>
      </xdr:nvSpPr>
      <xdr:spPr>
        <a:xfrm>
          <a:off x="119253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87</xdr:row>
      <xdr:rowOff>84666</xdr:rowOff>
    </xdr:from>
    <xdr:to>
      <xdr:col>44</xdr:col>
      <xdr:colOff>285749</xdr:colOff>
      <xdr:row>88</xdr:row>
      <xdr:rowOff>179916</xdr:rowOff>
    </xdr:to>
    <xdr:sp macro="" textlink="">
      <xdr:nvSpPr>
        <xdr:cNvPr id="327" name="Isosceles Triangle 326">
          <a:extLst>
            <a:ext uri="{FF2B5EF4-FFF2-40B4-BE49-F238E27FC236}">
              <a16:creationId xmlns:a16="http://schemas.microsoft.com/office/drawing/2014/main" id="{00000000-0008-0000-0A00-000047010000}"/>
            </a:ext>
          </a:extLst>
        </xdr:cNvPr>
        <xdr:cNvSpPr/>
      </xdr:nvSpPr>
      <xdr:spPr>
        <a:xfrm>
          <a:off x="12496802" y="251735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218</xdr:row>
      <xdr:rowOff>0</xdr:rowOff>
    </xdr:from>
    <xdr:ext cx="266699" cy="394547"/>
    <xdr:pic>
      <xdr:nvPicPr>
        <xdr:cNvPr id="328" name="Graphic 327" descr="Road with solid fill">
          <a:extLst>
            <a:ext uri="{FF2B5EF4-FFF2-40B4-BE49-F238E27FC236}">
              <a16:creationId xmlns:a16="http://schemas.microsoft.com/office/drawing/2014/main" id="{00000000-0008-0000-0A00-00004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6708100"/>
          <a:ext cx="266699" cy="394547"/>
        </a:xfrm>
        <a:prstGeom prst="rect">
          <a:avLst/>
        </a:prstGeom>
      </xdr:spPr>
    </xdr:pic>
    <xdr:clientData/>
  </xdr:oneCellAnchor>
  <xdr:twoCellAnchor>
    <xdr:from>
      <xdr:col>4</xdr:col>
      <xdr:colOff>2</xdr:colOff>
      <xdr:row>218</xdr:row>
      <xdr:rowOff>84666</xdr:rowOff>
    </xdr:from>
    <xdr:to>
      <xdr:col>4</xdr:col>
      <xdr:colOff>285749</xdr:colOff>
      <xdr:row>219</xdr:row>
      <xdr:rowOff>179916</xdr:rowOff>
    </xdr:to>
    <xdr:sp macro="" textlink="">
      <xdr:nvSpPr>
        <xdr:cNvPr id="329" name="Isosceles Triangle 328">
          <a:extLst>
            <a:ext uri="{FF2B5EF4-FFF2-40B4-BE49-F238E27FC236}">
              <a16:creationId xmlns:a16="http://schemas.microsoft.com/office/drawing/2014/main" id="{00000000-0008-0000-0A00-000049010000}"/>
            </a:ext>
          </a:extLst>
        </xdr:cNvPr>
        <xdr:cNvSpPr/>
      </xdr:nvSpPr>
      <xdr:spPr>
        <a:xfrm>
          <a:off x="106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218</xdr:row>
      <xdr:rowOff>84666</xdr:rowOff>
    </xdr:from>
    <xdr:to>
      <xdr:col>6</xdr:col>
      <xdr:colOff>285749</xdr:colOff>
      <xdr:row>219</xdr:row>
      <xdr:rowOff>179916</xdr:rowOff>
    </xdr:to>
    <xdr:sp macro="" textlink="">
      <xdr:nvSpPr>
        <xdr:cNvPr id="330" name="Isosceles Triangle 329">
          <a:extLst>
            <a:ext uri="{FF2B5EF4-FFF2-40B4-BE49-F238E27FC236}">
              <a16:creationId xmlns:a16="http://schemas.microsoft.com/office/drawing/2014/main" id="{00000000-0008-0000-0A00-00004A010000}"/>
            </a:ext>
          </a:extLst>
        </xdr:cNvPr>
        <xdr:cNvSpPr/>
      </xdr:nvSpPr>
      <xdr:spPr>
        <a:xfrm>
          <a:off x="1638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218</xdr:row>
      <xdr:rowOff>84666</xdr:rowOff>
    </xdr:from>
    <xdr:to>
      <xdr:col>8</xdr:col>
      <xdr:colOff>285749</xdr:colOff>
      <xdr:row>219</xdr:row>
      <xdr:rowOff>179916</xdr:rowOff>
    </xdr:to>
    <xdr:sp macro="" textlink="">
      <xdr:nvSpPr>
        <xdr:cNvPr id="331" name="Isosceles Triangle 330">
          <a:extLst>
            <a:ext uri="{FF2B5EF4-FFF2-40B4-BE49-F238E27FC236}">
              <a16:creationId xmlns:a16="http://schemas.microsoft.com/office/drawing/2014/main" id="{00000000-0008-0000-0A00-00004B010000}"/>
            </a:ext>
          </a:extLst>
        </xdr:cNvPr>
        <xdr:cNvSpPr/>
      </xdr:nvSpPr>
      <xdr:spPr>
        <a:xfrm>
          <a:off x="2209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218</xdr:row>
      <xdr:rowOff>84666</xdr:rowOff>
    </xdr:from>
    <xdr:to>
      <xdr:col>10</xdr:col>
      <xdr:colOff>285749</xdr:colOff>
      <xdr:row>219</xdr:row>
      <xdr:rowOff>179916</xdr:rowOff>
    </xdr:to>
    <xdr:sp macro="" textlink="">
      <xdr:nvSpPr>
        <xdr:cNvPr id="332" name="Isosceles Triangle 331">
          <a:extLst>
            <a:ext uri="{FF2B5EF4-FFF2-40B4-BE49-F238E27FC236}">
              <a16:creationId xmlns:a16="http://schemas.microsoft.com/office/drawing/2014/main" id="{00000000-0008-0000-0A00-00004C010000}"/>
            </a:ext>
          </a:extLst>
        </xdr:cNvPr>
        <xdr:cNvSpPr/>
      </xdr:nvSpPr>
      <xdr:spPr>
        <a:xfrm>
          <a:off x="2781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218</xdr:row>
      <xdr:rowOff>84666</xdr:rowOff>
    </xdr:from>
    <xdr:to>
      <xdr:col>12</xdr:col>
      <xdr:colOff>285749</xdr:colOff>
      <xdr:row>219</xdr:row>
      <xdr:rowOff>179916</xdr:rowOff>
    </xdr:to>
    <xdr:sp macro="" textlink="">
      <xdr:nvSpPr>
        <xdr:cNvPr id="333" name="Isosceles Triangle 332">
          <a:extLst>
            <a:ext uri="{FF2B5EF4-FFF2-40B4-BE49-F238E27FC236}">
              <a16:creationId xmlns:a16="http://schemas.microsoft.com/office/drawing/2014/main" id="{00000000-0008-0000-0A00-00004D010000}"/>
            </a:ext>
          </a:extLst>
        </xdr:cNvPr>
        <xdr:cNvSpPr/>
      </xdr:nvSpPr>
      <xdr:spPr>
        <a:xfrm>
          <a:off x="3352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218</xdr:row>
      <xdr:rowOff>84666</xdr:rowOff>
    </xdr:from>
    <xdr:to>
      <xdr:col>14</xdr:col>
      <xdr:colOff>285749</xdr:colOff>
      <xdr:row>219</xdr:row>
      <xdr:rowOff>179916</xdr:rowOff>
    </xdr:to>
    <xdr:sp macro="" textlink="">
      <xdr:nvSpPr>
        <xdr:cNvPr id="334" name="Isosceles Triangle 333">
          <a:extLst>
            <a:ext uri="{FF2B5EF4-FFF2-40B4-BE49-F238E27FC236}">
              <a16:creationId xmlns:a16="http://schemas.microsoft.com/office/drawing/2014/main" id="{00000000-0008-0000-0A00-00004E010000}"/>
            </a:ext>
          </a:extLst>
        </xdr:cNvPr>
        <xdr:cNvSpPr/>
      </xdr:nvSpPr>
      <xdr:spPr>
        <a:xfrm>
          <a:off x="3924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218</xdr:row>
      <xdr:rowOff>84666</xdr:rowOff>
    </xdr:from>
    <xdr:to>
      <xdr:col>16</xdr:col>
      <xdr:colOff>285749</xdr:colOff>
      <xdr:row>219</xdr:row>
      <xdr:rowOff>179916</xdr:rowOff>
    </xdr:to>
    <xdr:sp macro="" textlink="">
      <xdr:nvSpPr>
        <xdr:cNvPr id="335" name="Isosceles Triangle 334">
          <a:extLst>
            <a:ext uri="{FF2B5EF4-FFF2-40B4-BE49-F238E27FC236}">
              <a16:creationId xmlns:a16="http://schemas.microsoft.com/office/drawing/2014/main" id="{00000000-0008-0000-0A00-00004F010000}"/>
            </a:ext>
          </a:extLst>
        </xdr:cNvPr>
        <xdr:cNvSpPr/>
      </xdr:nvSpPr>
      <xdr:spPr>
        <a:xfrm>
          <a:off x="4495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218</xdr:row>
      <xdr:rowOff>84666</xdr:rowOff>
    </xdr:from>
    <xdr:to>
      <xdr:col>18</xdr:col>
      <xdr:colOff>285749</xdr:colOff>
      <xdr:row>219</xdr:row>
      <xdr:rowOff>179916</xdr:rowOff>
    </xdr:to>
    <xdr:sp macro="" textlink="">
      <xdr:nvSpPr>
        <xdr:cNvPr id="336" name="Isosceles Triangle 335">
          <a:extLst>
            <a:ext uri="{FF2B5EF4-FFF2-40B4-BE49-F238E27FC236}">
              <a16:creationId xmlns:a16="http://schemas.microsoft.com/office/drawing/2014/main" id="{00000000-0008-0000-0A00-000050010000}"/>
            </a:ext>
          </a:extLst>
        </xdr:cNvPr>
        <xdr:cNvSpPr/>
      </xdr:nvSpPr>
      <xdr:spPr>
        <a:xfrm>
          <a:off x="5067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218</xdr:row>
      <xdr:rowOff>84666</xdr:rowOff>
    </xdr:from>
    <xdr:to>
      <xdr:col>20</xdr:col>
      <xdr:colOff>285749</xdr:colOff>
      <xdr:row>219</xdr:row>
      <xdr:rowOff>179916</xdr:rowOff>
    </xdr:to>
    <xdr:sp macro="" textlink="">
      <xdr:nvSpPr>
        <xdr:cNvPr id="337" name="Isosceles Triangle 336">
          <a:extLst>
            <a:ext uri="{FF2B5EF4-FFF2-40B4-BE49-F238E27FC236}">
              <a16:creationId xmlns:a16="http://schemas.microsoft.com/office/drawing/2014/main" id="{00000000-0008-0000-0A00-000051010000}"/>
            </a:ext>
          </a:extLst>
        </xdr:cNvPr>
        <xdr:cNvSpPr/>
      </xdr:nvSpPr>
      <xdr:spPr>
        <a:xfrm>
          <a:off x="5638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218</xdr:row>
      <xdr:rowOff>84666</xdr:rowOff>
    </xdr:from>
    <xdr:to>
      <xdr:col>22</xdr:col>
      <xdr:colOff>285749</xdr:colOff>
      <xdr:row>219</xdr:row>
      <xdr:rowOff>179916</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6210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218</xdr:row>
      <xdr:rowOff>84666</xdr:rowOff>
    </xdr:from>
    <xdr:to>
      <xdr:col>24</xdr:col>
      <xdr:colOff>285749</xdr:colOff>
      <xdr:row>219</xdr:row>
      <xdr:rowOff>179916</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781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218</xdr:row>
      <xdr:rowOff>84666</xdr:rowOff>
    </xdr:from>
    <xdr:to>
      <xdr:col>26</xdr:col>
      <xdr:colOff>285749</xdr:colOff>
      <xdr:row>219</xdr:row>
      <xdr:rowOff>179916</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353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218</xdr:row>
      <xdr:rowOff>84666</xdr:rowOff>
    </xdr:from>
    <xdr:to>
      <xdr:col>28</xdr:col>
      <xdr:colOff>285749</xdr:colOff>
      <xdr:row>219</xdr:row>
      <xdr:rowOff>179916</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7924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218</xdr:row>
      <xdr:rowOff>84666</xdr:rowOff>
    </xdr:from>
    <xdr:to>
      <xdr:col>30</xdr:col>
      <xdr:colOff>285749</xdr:colOff>
      <xdr:row>219</xdr:row>
      <xdr:rowOff>179916</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8496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218</xdr:row>
      <xdr:rowOff>84666</xdr:rowOff>
    </xdr:from>
    <xdr:to>
      <xdr:col>32</xdr:col>
      <xdr:colOff>285749</xdr:colOff>
      <xdr:row>219</xdr:row>
      <xdr:rowOff>179916</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9067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218</xdr:row>
      <xdr:rowOff>84666</xdr:rowOff>
    </xdr:from>
    <xdr:to>
      <xdr:col>34</xdr:col>
      <xdr:colOff>285749</xdr:colOff>
      <xdr:row>219</xdr:row>
      <xdr:rowOff>179916</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9639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218</xdr:row>
      <xdr:rowOff>84666</xdr:rowOff>
    </xdr:from>
    <xdr:to>
      <xdr:col>36</xdr:col>
      <xdr:colOff>285749</xdr:colOff>
      <xdr:row>219</xdr:row>
      <xdr:rowOff>179916</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210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218</xdr:row>
      <xdr:rowOff>84666</xdr:rowOff>
    </xdr:from>
    <xdr:to>
      <xdr:col>38</xdr:col>
      <xdr:colOff>285749</xdr:colOff>
      <xdr:row>219</xdr:row>
      <xdr:rowOff>179916</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782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218</xdr:row>
      <xdr:rowOff>84666</xdr:rowOff>
    </xdr:from>
    <xdr:to>
      <xdr:col>40</xdr:col>
      <xdr:colOff>285749</xdr:colOff>
      <xdr:row>219</xdr:row>
      <xdr:rowOff>179916</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1353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218</xdr:row>
      <xdr:rowOff>84666</xdr:rowOff>
    </xdr:from>
    <xdr:to>
      <xdr:col>42</xdr:col>
      <xdr:colOff>285749</xdr:colOff>
      <xdr:row>219</xdr:row>
      <xdr:rowOff>179916</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119253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218</xdr:row>
      <xdr:rowOff>84666</xdr:rowOff>
    </xdr:from>
    <xdr:to>
      <xdr:col>44</xdr:col>
      <xdr:colOff>285749</xdr:colOff>
      <xdr:row>219</xdr:row>
      <xdr:rowOff>179916</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12496802" y="267927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98</xdr:row>
      <xdr:rowOff>0</xdr:rowOff>
    </xdr:from>
    <xdr:ext cx="266699" cy="394547"/>
    <xdr:pic>
      <xdr:nvPicPr>
        <xdr:cNvPr id="350" name="Graphic 349" descr="Road with solid fill">
          <a:extLst>
            <a:ext uri="{FF2B5EF4-FFF2-40B4-BE49-F238E27FC236}">
              <a16:creationId xmlns:a16="http://schemas.microsoft.com/office/drawing/2014/main" id="{00000000-0008-0000-0A00-00005E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28498800"/>
          <a:ext cx="266699" cy="394547"/>
        </a:xfrm>
        <a:prstGeom prst="rect">
          <a:avLst/>
        </a:prstGeom>
      </xdr:spPr>
    </xdr:pic>
    <xdr:clientData/>
  </xdr:oneCellAnchor>
  <xdr:twoCellAnchor>
    <xdr:from>
      <xdr:col>4</xdr:col>
      <xdr:colOff>2</xdr:colOff>
      <xdr:row>98</xdr:row>
      <xdr:rowOff>84666</xdr:rowOff>
    </xdr:from>
    <xdr:to>
      <xdr:col>4</xdr:col>
      <xdr:colOff>285749</xdr:colOff>
      <xdr:row>99</xdr:row>
      <xdr:rowOff>179916</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1066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98</xdr:row>
      <xdr:rowOff>84666</xdr:rowOff>
    </xdr:from>
    <xdr:to>
      <xdr:col>6</xdr:col>
      <xdr:colOff>285749</xdr:colOff>
      <xdr:row>99</xdr:row>
      <xdr:rowOff>179916</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1638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98</xdr:row>
      <xdr:rowOff>84666</xdr:rowOff>
    </xdr:from>
    <xdr:to>
      <xdr:col>8</xdr:col>
      <xdr:colOff>285749</xdr:colOff>
      <xdr:row>99</xdr:row>
      <xdr:rowOff>179916</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2209802" y="285834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98</xdr:row>
      <xdr:rowOff>84666</xdr:rowOff>
    </xdr:from>
    <xdr:to>
      <xdr:col>10</xdr:col>
      <xdr:colOff>285749</xdr:colOff>
      <xdr:row>99</xdr:row>
      <xdr:rowOff>179916</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2781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98</xdr:row>
      <xdr:rowOff>84666</xdr:rowOff>
    </xdr:from>
    <xdr:to>
      <xdr:col>12</xdr:col>
      <xdr:colOff>285749</xdr:colOff>
      <xdr:row>99</xdr:row>
      <xdr:rowOff>179916</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3352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98</xdr:row>
      <xdr:rowOff>84666</xdr:rowOff>
    </xdr:from>
    <xdr:to>
      <xdr:col>14</xdr:col>
      <xdr:colOff>285749</xdr:colOff>
      <xdr:row>99</xdr:row>
      <xdr:rowOff>179916</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3924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98</xdr:row>
      <xdr:rowOff>84666</xdr:rowOff>
    </xdr:from>
    <xdr:to>
      <xdr:col>16</xdr:col>
      <xdr:colOff>285749</xdr:colOff>
      <xdr:row>99</xdr:row>
      <xdr:rowOff>179916</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4495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98</xdr:row>
      <xdr:rowOff>84666</xdr:rowOff>
    </xdr:from>
    <xdr:to>
      <xdr:col>18</xdr:col>
      <xdr:colOff>285749</xdr:colOff>
      <xdr:row>99</xdr:row>
      <xdr:rowOff>179916</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5067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98</xdr:row>
      <xdr:rowOff>84666</xdr:rowOff>
    </xdr:from>
    <xdr:to>
      <xdr:col>20</xdr:col>
      <xdr:colOff>285749</xdr:colOff>
      <xdr:row>99</xdr:row>
      <xdr:rowOff>179916</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5638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98</xdr:row>
      <xdr:rowOff>84666</xdr:rowOff>
    </xdr:from>
    <xdr:to>
      <xdr:col>22</xdr:col>
      <xdr:colOff>285749</xdr:colOff>
      <xdr:row>99</xdr:row>
      <xdr:rowOff>179916</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6210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98</xdr:row>
      <xdr:rowOff>84666</xdr:rowOff>
    </xdr:from>
    <xdr:to>
      <xdr:col>24</xdr:col>
      <xdr:colOff>285749</xdr:colOff>
      <xdr:row>99</xdr:row>
      <xdr:rowOff>179916</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6781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98</xdr:row>
      <xdr:rowOff>84666</xdr:rowOff>
    </xdr:from>
    <xdr:to>
      <xdr:col>26</xdr:col>
      <xdr:colOff>285749</xdr:colOff>
      <xdr:row>99</xdr:row>
      <xdr:rowOff>179916</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7353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98</xdr:row>
      <xdr:rowOff>84666</xdr:rowOff>
    </xdr:from>
    <xdr:to>
      <xdr:col>28</xdr:col>
      <xdr:colOff>285749</xdr:colOff>
      <xdr:row>99</xdr:row>
      <xdr:rowOff>179916</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7924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98</xdr:row>
      <xdr:rowOff>84666</xdr:rowOff>
    </xdr:from>
    <xdr:to>
      <xdr:col>30</xdr:col>
      <xdr:colOff>285749</xdr:colOff>
      <xdr:row>99</xdr:row>
      <xdr:rowOff>179916</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8496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98</xdr:row>
      <xdr:rowOff>84666</xdr:rowOff>
    </xdr:from>
    <xdr:to>
      <xdr:col>32</xdr:col>
      <xdr:colOff>285749</xdr:colOff>
      <xdr:row>99</xdr:row>
      <xdr:rowOff>179916</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067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98</xdr:row>
      <xdr:rowOff>84666</xdr:rowOff>
    </xdr:from>
    <xdr:to>
      <xdr:col>35</xdr:col>
      <xdr:colOff>2267</xdr:colOff>
      <xdr:row>100</xdr:row>
      <xdr:rowOff>2116</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9570359" y="16560648"/>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98</xdr:row>
      <xdr:rowOff>84666</xdr:rowOff>
    </xdr:from>
    <xdr:to>
      <xdr:col>36</xdr:col>
      <xdr:colOff>285749</xdr:colOff>
      <xdr:row>99</xdr:row>
      <xdr:rowOff>179916</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210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98</xdr:row>
      <xdr:rowOff>84666</xdr:rowOff>
    </xdr:from>
    <xdr:to>
      <xdr:col>38</xdr:col>
      <xdr:colOff>285749</xdr:colOff>
      <xdr:row>99</xdr:row>
      <xdr:rowOff>179916</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10782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98</xdr:row>
      <xdr:rowOff>84666</xdr:rowOff>
    </xdr:from>
    <xdr:to>
      <xdr:col>40</xdr:col>
      <xdr:colOff>285749</xdr:colOff>
      <xdr:row>99</xdr:row>
      <xdr:rowOff>179916</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11353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98</xdr:row>
      <xdr:rowOff>84666</xdr:rowOff>
    </xdr:from>
    <xdr:to>
      <xdr:col>42</xdr:col>
      <xdr:colOff>285749</xdr:colOff>
      <xdr:row>99</xdr:row>
      <xdr:rowOff>179916</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19253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98</xdr:row>
      <xdr:rowOff>84666</xdr:rowOff>
    </xdr:from>
    <xdr:to>
      <xdr:col>44</xdr:col>
      <xdr:colOff>285749</xdr:colOff>
      <xdr:row>99</xdr:row>
      <xdr:rowOff>179916</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12496802" y="285834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229</xdr:row>
      <xdr:rowOff>0</xdr:rowOff>
    </xdr:from>
    <xdr:ext cx="266699" cy="394547"/>
    <xdr:pic>
      <xdr:nvPicPr>
        <xdr:cNvPr id="372" name="Graphic 371" descr="Road with solid fill">
          <a:extLst>
            <a:ext uri="{FF2B5EF4-FFF2-40B4-BE49-F238E27FC236}">
              <a16:creationId xmlns:a16="http://schemas.microsoft.com/office/drawing/2014/main" id="{00000000-0008-0000-0A00-00007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0118050"/>
          <a:ext cx="266699" cy="394547"/>
        </a:xfrm>
        <a:prstGeom prst="rect">
          <a:avLst/>
        </a:prstGeom>
      </xdr:spPr>
    </xdr:pic>
    <xdr:clientData/>
  </xdr:oneCellAnchor>
  <xdr:twoCellAnchor>
    <xdr:from>
      <xdr:col>4</xdr:col>
      <xdr:colOff>2</xdr:colOff>
      <xdr:row>229</xdr:row>
      <xdr:rowOff>84666</xdr:rowOff>
    </xdr:from>
    <xdr:to>
      <xdr:col>4</xdr:col>
      <xdr:colOff>285749</xdr:colOff>
      <xdr:row>230</xdr:row>
      <xdr:rowOff>179916</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6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229</xdr:row>
      <xdr:rowOff>84666</xdr:rowOff>
    </xdr:from>
    <xdr:to>
      <xdr:col>6</xdr:col>
      <xdr:colOff>285749</xdr:colOff>
      <xdr:row>230</xdr:row>
      <xdr:rowOff>179916</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1638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229</xdr:row>
      <xdr:rowOff>84666</xdr:rowOff>
    </xdr:from>
    <xdr:to>
      <xdr:col>8</xdr:col>
      <xdr:colOff>285749</xdr:colOff>
      <xdr:row>230</xdr:row>
      <xdr:rowOff>179916</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2209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229</xdr:row>
      <xdr:rowOff>84666</xdr:rowOff>
    </xdr:from>
    <xdr:to>
      <xdr:col>10</xdr:col>
      <xdr:colOff>285749</xdr:colOff>
      <xdr:row>230</xdr:row>
      <xdr:rowOff>179916</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2781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229</xdr:row>
      <xdr:rowOff>84666</xdr:rowOff>
    </xdr:from>
    <xdr:to>
      <xdr:col>12</xdr:col>
      <xdr:colOff>285749</xdr:colOff>
      <xdr:row>230</xdr:row>
      <xdr:rowOff>179916</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3352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229</xdr:row>
      <xdr:rowOff>84666</xdr:rowOff>
    </xdr:from>
    <xdr:to>
      <xdr:col>14</xdr:col>
      <xdr:colOff>285749</xdr:colOff>
      <xdr:row>230</xdr:row>
      <xdr:rowOff>179916</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3924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229</xdr:row>
      <xdr:rowOff>84666</xdr:rowOff>
    </xdr:from>
    <xdr:to>
      <xdr:col>16</xdr:col>
      <xdr:colOff>285749</xdr:colOff>
      <xdr:row>230</xdr:row>
      <xdr:rowOff>179916</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4495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229</xdr:row>
      <xdr:rowOff>84666</xdr:rowOff>
    </xdr:from>
    <xdr:to>
      <xdr:col>18</xdr:col>
      <xdr:colOff>285749</xdr:colOff>
      <xdr:row>230</xdr:row>
      <xdr:rowOff>179916</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5067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229</xdr:row>
      <xdr:rowOff>84666</xdr:rowOff>
    </xdr:from>
    <xdr:to>
      <xdr:col>20</xdr:col>
      <xdr:colOff>285749</xdr:colOff>
      <xdr:row>230</xdr:row>
      <xdr:rowOff>179916</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5638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229</xdr:row>
      <xdr:rowOff>84666</xdr:rowOff>
    </xdr:from>
    <xdr:to>
      <xdr:col>22</xdr:col>
      <xdr:colOff>285749</xdr:colOff>
      <xdr:row>230</xdr:row>
      <xdr:rowOff>179916</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6210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229</xdr:row>
      <xdr:rowOff>84666</xdr:rowOff>
    </xdr:from>
    <xdr:to>
      <xdr:col>24</xdr:col>
      <xdr:colOff>285749</xdr:colOff>
      <xdr:row>230</xdr:row>
      <xdr:rowOff>179916</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781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229</xdr:row>
      <xdr:rowOff>84666</xdr:rowOff>
    </xdr:from>
    <xdr:to>
      <xdr:col>26</xdr:col>
      <xdr:colOff>285749</xdr:colOff>
      <xdr:row>230</xdr:row>
      <xdr:rowOff>179916</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7353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229</xdr:row>
      <xdr:rowOff>84666</xdr:rowOff>
    </xdr:from>
    <xdr:to>
      <xdr:col>28</xdr:col>
      <xdr:colOff>285749</xdr:colOff>
      <xdr:row>230</xdr:row>
      <xdr:rowOff>179916</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924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229</xdr:row>
      <xdr:rowOff>84666</xdr:rowOff>
    </xdr:from>
    <xdr:to>
      <xdr:col>30</xdr:col>
      <xdr:colOff>285749</xdr:colOff>
      <xdr:row>230</xdr:row>
      <xdr:rowOff>179916</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8496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229</xdr:row>
      <xdr:rowOff>84666</xdr:rowOff>
    </xdr:from>
    <xdr:to>
      <xdr:col>32</xdr:col>
      <xdr:colOff>285749</xdr:colOff>
      <xdr:row>230</xdr:row>
      <xdr:rowOff>179916</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9067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229</xdr:row>
      <xdr:rowOff>84666</xdr:rowOff>
    </xdr:from>
    <xdr:to>
      <xdr:col>34</xdr:col>
      <xdr:colOff>285749</xdr:colOff>
      <xdr:row>230</xdr:row>
      <xdr:rowOff>179916</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9639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229</xdr:row>
      <xdr:rowOff>84666</xdr:rowOff>
    </xdr:from>
    <xdr:to>
      <xdr:col>36</xdr:col>
      <xdr:colOff>285749</xdr:colOff>
      <xdr:row>230</xdr:row>
      <xdr:rowOff>179916</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10210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229</xdr:row>
      <xdr:rowOff>84666</xdr:rowOff>
    </xdr:from>
    <xdr:to>
      <xdr:col>38</xdr:col>
      <xdr:colOff>285749</xdr:colOff>
      <xdr:row>230</xdr:row>
      <xdr:rowOff>179916</xdr:rowOff>
    </xdr:to>
    <xdr:sp macro="" textlink="">
      <xdr:nvSpPr>
        <xdr:cNvPr id="390" name="Isosceles Triangle 389">
          <a:extLst>
            <a:ext uri="{FF2B5EF4-FFF2-40B4-BE49-F238E27FC236}">
              <a16:creationId xmlns:a16="http://schemas.microsoft.com/office/drawing/2014/main" id="{00000000-0008-0000-0A00-000086010000}"/>
            </a:ext>
          </a:extLst>
        </xdr:cNvPr>
        <xdr:cNvSpPr/>
      </xdr:nvSpPr>
      <xdr:spPr>
        <a:xfrm>
          <a:off x="10782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229</xdr:row>
      <xdr:rowOff>84666</xdr:rowOff>
    </xdr:from>
    <xdr:to>
      <xdr:col>40</xdr:col>
      <xdr:colOff>285749</xdr:colOff>
      <xdr:row>230</xdr:row>
      <xdr:rowOff>179916</xdr:rowOff>
    </xdr:to>
    <xdr:sp macro="" textlink="">
      <xdr:nvSpPr>
        <xdr:cNvPr id="391" name="Isosceles Triangle 390">
          <a:extLst>
            <a:ext uri="{FF2B5EF4-FFF2-40B4-BE49-F238E27FC236}">
              <a16:creationId xmlns:a16="http://schemas.microsoft.com/office/drawing/2014/main" id="{00000000-0008-0000-0A00-000087010000}"/>
            </a:ext>
          </a:extLst>
        </xdr:cNvPr>
        <xdr:cNvSpPr/>
      </xdr:nvSpPr>
      <xdr:spPr>
        <a:xfrm>
          <a:off x="11353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229</xdr:row>
      <xdr:rowOff>84666</xdr:rowOff>
    </xdr:from>
    <xdr:to>
      <xdr:col>42</xdr:col>
      <xdr:colOff>285749</xdr:colOff>
      <xdr:row>230</xdr:row>
      <xdr:rowOff>179916</xdr:rowOff>
    </xdr:to>
    <xdr:sp macro="" textlink="">
      <xdr:nvSpPr>
        <xdr:cNvPr id="392" name="Isosceles Triangle 391">
          <a:extLst>
            <a:ext uri="{FF2B5EF4-FFF2-40B4-BE49-F238E27FC236}">
              <a16:creationId xmlns:a16="http://schemas.microsoft.com/office/drawing/2014/main" id="{00000000-0008-0000-0A00-000088010000}"/>
            </a:ext>
          </a:extLst>
        </xdr:cNvPr>
        <xdr:cNvSpPr/>
      </xdr:nvSpPr>
      <xdr:spPr>
        <a:xfrm>
          <a:off x="119253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229</xdr:row>
      <xdr:rowOff>84666</xdr:rowOff>
    </xdr:from>
    <xdr:to>
      <xdr:col>44</xdr:col>
      <xdr:colOff>285749</xdr:colOff>
      <xdr:row>230</xdr:row>
      <xdr:rowOff>179916</xdr:rowOff>
    </xdr:to>
    <xdr:sp macro="" textlink="">
      <xdr:nvSpPr>
        <xdr:cNvPr id="393" name="Isosceles Triangle 392">
          <a:extLst>
            <a:ext uri="{FF2B5EF4-FFF2-40B4-BE49-F238E27FC236}">
              <a16:creationId xmlns:a16="http://schemas.microsoft.com/office/drawing/2014/main" id="{00000000-0008-0000-0A00-000089010000}"/>
            </a:ext>
          </a:extLst>
        </xdr:cNvPr>
        <xdr:cNvSpPr/>
      </xdr:nvSpPr>
      <xdr:spPr>
        <a:xfrm>
          <a:off x="12496802" y="302027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109</xdr:row>
      <xdr:rowOff>0</xdr:rowOff>
    </xdr:from>
    <xdr:ext cx="266699" cy="394547"/>
    <xdr:pic>
      <xdr:nvPicPr>
        <xdr:cNvPr id="394" name="Graphic 393" descr="Road with solid fill">
          <a:extLst>
            <a:ext uri="{FF2B5EF4-FFF2-40B4-BE49-F238E27FC236}">
              <a16:creationId xmlns:a16="http://schemas.microsoft.com/office/drawing/2014/main" id="{00000000-0008-0000-0A00-00008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1908750"/>
          <a:ext cx="266699" cy="394547"/>
        </a:xfrm>
        <a:prstGeom prst="rect">
          <a:avLst/>
        </a:prstGeom>
      </xdr:spPr>
    </xdr:pic>
    <xdr:clientData/>
  </xdr:oneCellAnchor>
  <xdr:twoCellAnchor>
    <xdr:from>
      <xdr:col>4</xdr:col>
      <xdr:colOff>2</xdr:colOff>
      <xdr:row>109</xdr:row>
      <xdr:rowOff>84666</xdr:rowOff>
    </xdr:from>
    <xdr:to>
      <xdr:col>4</xdr:col>
      <xdr:colOff>285749</xdr:colOff>
      <xdr:row>110</xdr:row>
      <xdr:rowOff>179916</xdr:rowOff>
    </xdr:to>
    <xdr:sp macro="" textlink="">
      <xdr:nvSpPr>
        <xdr:cNvPr id="395" name="Isosceles Triangle 394">
          <a:extLst>
            <a:ext uri="{FF2B5EF4-FFF2-40B4-BE49-F238E27FC236}">
              <a16:creationId xmlns:a16="http://schemas.microsoft.com/office/drawing/2014/main" id="{00000000-0008-0000-0A00-00008B010000}"/>
            </a:ext>
          </a:extLst>
        </xdr:cNvPr>
        <xdr:cNvSpPr/>
      </xdr:nvSpPr>
      <xdr:spPr>
        <a:xfrm>
          <a:off x="106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109</xdr:row>
      <xdr:rowOff>84666</xdr:rowOff>
    </xdr:from>
    <xdr:to>
      <xdr:col>6</xdr:col>
      <xdr:colOff>285749</xdr:colOff>
      <xdr:row>110</xdr:row>
      <xdr:rowOff>179916</xdr:rowOff>
    </xdr:to>
    <xdr:sp macro="" textlink="">
      <xdr:nvSpPr>
        <xdr:cNvPr id="396" name="Isosceles Triangle 395">
          <a:extLst>
            <a:ext uri="{FF2B5EF4-FFF2-40B4-BE49-F238E27FC236}">
              <a16:creationId xmlns:a16="http://schemas.microsoft.com/office/drawing/2014/main" id="{00000000-0008-0000-0A00-00008C010000}"/>
            </a:ext>
          </a:extLst>
        </xdr:cNvPr>
        <xdr:cNvSpPr/>
      </xdr:nvSpPr>
      <xdr:spPr>
        <a:xfrm>
          <a:off x="1638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109</xdr:row>
      <xdr:rowOff>84666</xdr:rowOff>
    </xdr:from>
    <xdr:to>
      <xdr:col>8</xdr:col>
      <xdr:colOff>285749</xdr:colOff>
      <xdr:row>111</xdr:row>
      <xdr:rowOff>2116</xdr:rowOff>
    </xdr:to>
    <xdr:sp macro="" textlink="">
      <xdr:nvSpPr>
        <xdr:cNvPr id="397" name="Isosceles Triangle 396">
          <a:extLst>
            <a:ext uri="{FF2B5EF4-FFF2-40B4-BE49-F238E27FC236}">
              <a16:creationId xmlns:a16="http://schemas.microsoft.com/office/drawing/2014/main" id="{00000000-0008-0000-0A00-00008D010000}"/>
            </a:ext>
          </a:extLst>
        </xdr:cNvPr>
        <xdr:cNvSpPr/>
      </xdr:nvSpPr>
      <xdr:spPr>
        <a:xfrm>
          <a:off x="2222502" y="18073025"/>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109</xdr:row>
      <xdr:rowOff>84666</xdr:rowOff>
    </xdr:from>
    <xdr:to>
      <xdr:col>10</xdr:col>
      <xdr:colOff>285749</xdr:colOff>
      <xdr:row>110</xdr:row>
      <xdr:rowOff>179916</xdr:rowOff>
    </xdr:to>
    <xdr:sp macro="" textlink="">
      <xdr:nvSpPr>
        <xdr:cNvPr id="398" name="Isosceles Triangle 397">
          <a:extLst>
            <a:ext uri="{FF2B5EF4-FFF2-40B4-BE49-F238E27FC236}">
              <a16:creationId xmlns:a16="http://schemas.microsoft.com/office/drawing/2014/main" id="{00000000-0008-0000-0A00-00008E010000}"/>
            </a:ext>
          </a:extLst>
        </xdr:cNvPr>
        <xdr:cNvSpPr/>
      </xdr:nvSpPr>
      <xdr:spPr>
        <a:xfrm>
          <a:off x="2781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109</xdr:row>
      <xdr:rowOff>84666</xdr:rowOff>
    </xdr:from>
    <xdr:to>
      <xdr:col>12</xdr:col>
      <xdr:colOff>285749</xdr:colOff>
      <xdr:row>110</xdr:row>
      <xdr:rowOff>179916</xdr:rowOff>
    </xdr:to>
    <xdr:sp macro="" textlink="">
      <xdr:nvSpPr>
        <xdr:cNvPr id="399" name="Isosceles Triangle 398">
          <a:extLst>
            <a:ext uri="{FF2B5EF4-FFF2-40B4-BE49-F238E27FC236}">
              <a16:creationId xmlns:a16="http://schemas.microsoft.com/office/drawing/2014/main" id="{00000000-0008-0000-0A00-00008F010000}"/>
            </a:ext>
          </a:extLst>
        </xdr:cNvPr>
        <xdr:cNvSpPr/>
      </xdr:nvSpPr>
      <xdr:spPr>
        <a:xfrm>
          <a:off x="3352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109</xdr:row>
      <xdr:rowOff>84666</xdr:rowOff>
    </xdr:from>
    <xdr:to>
      <xdr:col>14</xdr:col>
      <xdr:colOff>285749</xdr:colOff>
      <xdr:row>110</xdr:row>
      <xdr:rowOff>179916</xdr:rowOff>
    </xdr:to>
    <xdr:sp macro="" textlink="">
      <xdr:nvSpPr>
        <xdr:cNvPr id="400" name="Isosceles Triangle 399">
          <a:extLst>
            <a:ext uri="{FF2B5EF4-FFF2-40B4-BE49-F238E27FC236}">
              <a16:creationId xmlns:a16="http://schemas.microsoft.com/office/drawing/2014/main" id="{00000000-0008-0000-0A00-000090010000}"/>
            </a:ext>
          </a:extLst>
        </xdr:cNvPr>
        <xdr:cNvSpPr/>
      </xdr:nvSpPr>
      <xdr:spPr>
        <a:xfrm>
          <a:off x="3924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109</xdr:row>
      <xdr:rowOff>84666</xdr:rowOff>
    </xdr:from>
    <xdr:to>
      <xdr:col>16</xdr:col>
      <xdr:colOff>285749</xdr:colOff>
      <xdr:row>110</xdr:row>
      <xdr:rowOff>179916</xdr:rowOff>
    </xdr:to>
    <xdr:sp macro="" textlink="">
      <xdr:nvSpPr>
        <xdr:cNvPr id="401" name="Isosceles Triangle 400">
          <a:extLst>
            <a:ext uri="{FF2B5EF4-FFF2-40B4-BE49-F238E27FC236}">
              <a16:creationId xmlns:a16="http://schemas.microsoft.com/office/drawing/2014/main" id="{00000000-0008-0000-0A00-000091010000}"/>
            </a:ext>
          </a:extLst>
        </xdr:cNvPr>
        <xdr:cNvSpPr/>
      </xdr:nvSpPr>
      <xdr:spPr>
        <a:xfrm>
          <a:off x="4495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109</xdr:row>
      <xdr:rowOff>84666</xdr:rowOff>
    </xdr:from>
    <xdr:to>
      <xdr:col>18</xdr:col>
      <xdr:colOff>285749</xdr:colOff>
      <xdr:row>110</xdr:row>
      <xdr:rowOff>179916</xdr:rowOff>
    </xdr:to>
    <xdr:sp macro="" textlink="">
      <xdr:nvSpPr>
        <xdr:cNvPr id="402" name="Isosceles Triangle 401">
          <a:extLst>
            <a:ext uri="{FF2B5EF4-FFF2-40B4-BE49-F238E27FC236}">
              <a16:creationId xmlns:a16="http://schemas.microsoft.com/office/drawing/2014/main" id="{00000000-0008-0000-0A00-000092010000}"/>
            </a:ext>
          </a:extLst>
        </xdr:cNvPr>
        <xdr:cNvSpPr/>
      </xdr:nvSpPr>
      <xdr:spPr>
        <a:xfrm>
          <a:off x="5067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109</xdr:row>
      <xdr:rowOff>84666</xdr:rowOff>
    </xdr:from>
    <xdr:to>
      <xdr:col>20</xdr:col>
      <xdr:colOff>285749</xdr:colOff>
      <xdr:row>110</xdr:row>
      <xdr:rowOff>179916</xdr:rowOff>
    </xdr:to>
    <xdr:sp macro="" textlink="">
      <xdr:nvSpPr>
        <xdr:cNvPr id="403" name="Isosceles Triangle 402">
          <a:extLst>
            <a:ext uri="{FF2B5EF4-FFF2-40B4-BE49-F238E27FC236}">
              <a16:creationId xmlns:a16="http://schemas.microsoft.com/office/drawing/2014/main" id="{00000000-0008-0000-0A00-000093010000}"/>
            </a:ext>
          </a:extLst>
        </xdr:cNvPr>
        <xdr:cNvSpPr/>
      </xdr:nvSpPr>
      <xdr:spPr>
        <a:xfrm>
          <a:off x="5638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109</xdr:row>
      <xdr:rowOff>84666</xdr:rowOff>
    </xdr:from>
    <xdr:to>
      <xdr:col>22</xdr:col>
      <xdr:colOff>285749</xdr:colOff>
      <xdr:row>110</xdr:row>
      <xdr:rowOff>179916</xdr:rowOff>
    </xdr:to>
    <xdr:sp macro="" textlink="">
      <xdr:nvSpPr>
        <xdr:cNvPr id="404" name="Isosceles Triangle 403">
          <a:extLst>
            <a:ext uri="{FF2B5EF4-FFF2-40B4-BE49-F238E27FC236}">
              <a16:creationId xmlns:a16="http://schemas.microsoft.com/office/drawing/2014/main" id="{00000000-0008-0000-0A00-000094010000}"/>
            </a:ext>
          </a:extLst>
        </xdr:cNvPr>
        <xdr:cNvSpPr/>
      </xdr:nvSpPr>
      <xdr:spPr>
        <a:xfrm>
          <a:off x="6210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109</xdr:row>
      <xdr:rowOff>84666</xdr:rowOff>
    </xdr:from>
    <xdr:to>
      <xdr:col>24</xdr:col>
      <xdr:colOff>285749</xdr:colOff>
      <xdr:row>110</xdr:row>
      <xdr:rowOff>179916</xdr:rowOff>
    </xdr:to>
    <xdr:sp macro="" textlink="">
      <xdr:nvSpPr>
        <xdr:cNvPr id="405" name="Isosceles Triangle 404">
          <a:extLst>
            <a:ext uri="{FF2B5EF4-FFF2-40B4-BE49-F238E27FC236}">
              <a16:creationId xmlns:a16="http://schemas.microsoft.com/office/drawing/2014/main" id="{00000000-0008-0000-0A00-000095010000}"/>
            </a:ext>
          </a:extLst>
        </xdr:cNvPr>
        <xdr:cNvSpPr/>
      </xdr:nvSpPr>
      <xdr:spPr>
        <a:xfrm>
          <a:off x="6781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109</xdr:row>
      <xdr:rowOff>84666</xdr:rowOff>
    </xdr:from>
    <xdr:to>
      <xdr:col>26</xdr:col>
      <xdr:colOff>285749</xdr:colOff>
      <xdr:row>110</xdr:row>
      <xdr:rowOff>179916</xdr:rowOff>
    </xdr:to>
    <xdr:sp macro="" textlink="">
      <xdr:nvSpPr>
        <xdr:cNvPr id="406" name="Isosceles Triangle 405">
          <a:extLst>
            <a:ext uri="{FF2B5EF4-FFF2-40B4-BE49-F238E27FC236}">
              <a16:creationId xmlns:a16="http://schemas.microsoft.com/office/drawing/2014/main" id="{00000000-0008-0000-0A00-000096010000}"/>
            </a:ext>
          </a:extLst>
        </xdr:cNvPr>
        <xdr:cNvSpPr/>
      </xdr:nvSpPr>
      <xdr:spPr>
        <a:xfrm>
          <a:off x="7353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109</xdr:row>
      <xdr:rowOff>84666</xdr:rowOff>
    </xdr:from>
    <xdr:to>
      <xdr:col>28</xdr:col>
      <xdr:colOff>285749</xdr:colOff>
      <xdr:row>110</xdr:row>
      <xdr:rowOff>179916</xdr:rowOff>
    </xdr:to>
    <xdr:sp macro="" textlink="">
      <xdr:nvSpPr>
        <xdr:cNvPr id="407" name="Isosceles Triangle 406">
          <a:extLst>
            <a:ext uri="{FF2B5EF4-FFF2-40B4-BE49-F238E27FC236}">
              <a16:creationId xmlns:a16="http://schemas.microsoft.com/office/drawing/2014/main" id="{00000000-0008-0000-0A00-000097010000}"/>
            </a:ext>
          </a:extLst>
        </xdr:cNvPr>
        <xdr:cNvSpPr/>
      </xdr:nvSpPr>
      <xdr:spPr>
        <a:xfrm>
          <a:off x="7924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109</xdr:row>
      <xdr:rowOff>84666</xdr:rowOff>
    </xdr:from>
    <xdr:to>
      <xdr:col>30</xdr:col>
      <xdr:colOff>285749</xdr:colOff>
      <xdr:row>110</xdr:row>
      <xdr:rowOff>179916</xdr:rowOff>
    </xdr:to>
    <xdr:sp macro="" textlink="">
      <xdr:nvSpPr>
        <xdr:cNvPr id="408" name="Isosceles Triangle 407">
          <a:extLst>
            <a:ext uri="{FF2B5EF4-FFF2-40B4-BE49-F238E27FC236}">
              <a16:creationId xmlns:a16="http://schemas.microsoft.com/office/drawing/2014/main" id="{00000000-0008-0000-0A00-000098010000}"/>
            </a:ext>
          </a:extLst>
        </xdr:cNvPr>
        <xdr:cNvSpPr/>
      </xdr:nvSpPr>
      <xdr:spPr>
        <a:xfrm>
          <a:off x="8496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109</xdr:row>
      <xdr:rowOff>84666</xdr:rowOff>
    </xdr:from>
    <xdr:to>
      <xdr:col>32</xdr:col>
      <xdr:colOff>285749</xdr:colOff>
      <xdr:row>110</xdr:row>
      <xdr:rowOff>179916</xdr:rowOff>
    </xdr:to>
    <xdr:sp macro="" textlink="">
      <xdr:nvSpPr>
        <xdr:cNvPr id="409" name="Isosceles Triangle 408">
          <a:extLst>
            <a:ext uri="{FF2B5EF4-FFF2-40B4-BE49-F238E27FC236}">
              <a16:creationId xmlns:a16="http://schemas.microsoft.com/office/drawing/2014/main" id="{00000000-0008-0000-0A00-000099010000}"/>
            </a:ext>
          </a:extLst>
        </xdr:cNvPr>
        <xdr:cNvSpPr/>
      </xdr:nvSpPr>
      <xdr:spPr>
        <a:xfrm>
          <a:off x="9067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109</xdr:row>
      <xdr:rowOff>84666</xdr:rowOff>
    </xdr:from>
    <xdr:to>
      <xdr:col>34</xdr:col>
      <xdr:colOff>285749</xdr:colOff>
      <xdr:row>110</xdr:row>
      <xdr:rowOff>179916</xdr:rowOff>
    </xdr:to>
    <xdr:sp macro="" textlink="">
      <xdr:nvSpPr>
        <xdr:cNvPr id="410" name="Isosceles Triangle 409">
          <a:extLst>
            <a:ext uri="{FF2B5EF4-FFF2-40B4-BE49-F238E27FC236}">
              <a16:creationId xmlns:a16="http://schemas.microsoft.com/office/drawing/2014/main" id="{00000000-0008-0000-0A00-00009A010000}"/>
            </a:ext>
          </a:extLst>
        </xdr:cNvPr>
        <xdr:cNvSpPr/>
      </xdr:nvSpPr>
      <xdr:spPr>
        <a:xfrm>
          <a:off x="9639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109</xdr:row>
      <xdr:rowOff>84666</xdr:rowOff>
    </xdr:from>
    <xdr:to>
      <xdr:col>36</xdr:col>
      <xdr:colOff>285749</xdr:colOff>
      <xdr:row>110</xdr:row>
      <xdr:rowOff>179916</xdr:rowOff>
    </xdr:to>
    <xdr:sp macro="" textlink="">
      <xdr:nvSpPr>
        <xdr:cNvPr id="411" name="Isosceles Triangle 410">
          <a:extLst>
            <a:ext uri="{FF2B5EF4-FFF2-40B4-BE49-F238E27FC236}">
              <a16:creationId xmlns:a16="http://schemas.microsoft.com/office/drawing/2014/main" id="{00000000-0008-0000-0A00-00009B010000}"/>
            </a:ext>
          </a:extLst>
        </xdr:cNvPr>
        <xdr:cNvSpPr/>
      </xdr:nvSpPr>
      <xdr:spPr>
        <a:xfrm>
          <a:off x="10210802" y="319934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109</xdr:row>
      <xdr:rowOff>84666</xdr:rowOff>
    </xdr:from>
    <xdr:to>
      <xdr:col>38</xdr:col>
      <xdr:colOff>285749</xdr:colOff>
      <xdr:row>110</xdr:row>
      <xdr:rowOff>179916</xdr:rowOff>
    </xdr:to>
    <xdr:sp macro="" textlink="">
      <xdr:nvSpPr>
        <xdr:cNvPr id="412" name="Isosceles Triangle 411">
          <a:extLst>
            <a:ext uri="{FF2B5EF4-FFF2-40B4-BE49-F238E27FC236}">
              <a16:creationId xmlns:a16="http://schemas.microsoft.com/office/drawing/2014/main" id="{00000000-0008-0000-0A00-00009C010000}"/>
            </a:ext>
          </a:extLst>
        </xdr:cNvPr>
        <xdr:cNvSpPr/>
      </xdr:nvSpPr>
      <xdr:spPr>
        <a:xfrm>
          <a:off x="10782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109</xdr:row>
      <xdr:rowOff>84666</xdr:rowOff>
    </xdr:from>
    <xdr:to>
      <xdr:col>40</xdr:col>
      <xdr:colOff>285749</xdr:colOff>
      <xdr:row>110</xdr:row>
      <xdr:rowOff>179916</xdr:rowOff>
    </xdr:to>
    <xdr:sp macro="" textlink="">
      <xdr:nvSpPr>
        <xdr:cNvPr id="413" name="Isosceles Triangle 412">
          <a:extLst>
            <a:ext uri="{FF2B5EF4-FFF2-40B4-BE49-F238E27FC236}">
              <a16:creationId xmlns:a16="http://schemas.microsoft.com/office/drawing/2014/main" id="{00000000-0008-0000-0A00-00009D010000}"/>
            </a:ext>
          </a:extLst>
        </xdr:cNvPr>
        <xdr:cNvSpPr/>
      </xdr:nvSpPr>
      <xdr:spPr>
        <a:xfrm>
          <a:off x="11353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109</xdr:row>
      <xdr:rowOff>84666</xdr:rowOff>
    </xdr:from>
    <xdr:to>
      <xdr:col>42</xdr:col>
      <xdr:colOff>285749</xdr:colOff>
      <xdr:row>110</xdr:row>
      <xdr:rowOff>179916</xdr:rowOff>
    </xdr:to>
    <xdr:sp macro="" textlink="">
      <xdr:nvSpPr>
        <xdr:cNvPr id="414" name="Isosceles Triangle 413">
          <a:extLst>
            <a:ext uri="{FF2B5EF4-FFF2-40B4-BE49-F238E27FC236}">
              <a16:creationId xmlns:a16="http://schemas.microsoft.com/office/drawing/2014/main" id="{00000000-0008-0000-0A00-00009E010000}"/>
            </a:ext>
          </a:extLst>
        </xdr:cNvPr>
        <xdr:cNvSpPr/>
      </xdr:nvSpPr>
      <xdr:spPr>
        <a:xfrm>
          <a:off x="119253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109</xdr:row>
      <xdr:rowOff>84666</xdr:rowOff>
    </xdr:from>
    <xdr:to>
      <xdr:col>44</xdr:col>
      <xdr:colOff>285749</xdr:colOff>
      <xdr:row>110</xdr:row>
      <xdr:rowOff>179916</xdr:rowOff>
    </xdr:to>
    <xdr:sp macro="" textlink="">
      <xdr:nvSpPr>
        <xdr:cNvPr id="415" name="Isosceles Triangle 414">
          <a:extLst>
            <a:ext uri="{FF2B5EF4-FFF2-40B4-BE49-F238E27FC236}">
              <a16:creationId xmlns:a16="http://schemas.microsoft.com/office/drawing/2014/main" id="{00000000-0008-0000-0A00-00009F010000}"/>
            </a:ext>
          </a:extLst>
        </xdr:cNvPr>
        <xdr:cNvSpPr/>
      </xdr:nvSpPr>
      <xdr:spPr>
        <a:xfrm>
          <a:off x="12496802" y="319934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240</xdr:row>
      <xdr:rowOff>0</xdr:rowOff>
    </xdr:from>
    <xdr:ext cx="266699" cy="394547"/>
    <xdr:pic>
      <xdr:nvPicPr>
        <xdr:cNvPr id="416" name="Graphic 415" descr="Road with solid fill">
          <a:extLst>
            <a:ext uri="{FF2B5EF4-FFF2-40B4-BE49-F238E27FC236}">
              <a16:creationId xmlns:a16="http://schemas.microsoft.com/office/drawing/2014/main" id="{00000000-0008-0000-0A00-0000A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3528000"/>
          <a:ext cx="266699" cy="394547"/>
        </a:xfrm>
        <a:prstGeom prst="rect">
          <a:avLst/>
        </a:prstGeom>
      </xdr:spPr>
    </xdr:pic>
    <xdr:clientData/>
  </xdr:oneCellAnchor>
  <xdr:twoCellAnchor>
    <xdr:from>
      <xdr:col>4</xdr:col>
      <xdr:colOff>2</xdr:colOff>
      <xdr:row>240</xdr:row>
      <xdr:rowOff>84666</xdr:rowOff>
    </xdr:from>
    <xdr:to>
      <xdr:col>4</xdr:col>
      <xdr:colOff>285749</xdr:colOff>
      <xdr:row>241</xdr:row>
      <xdr:rowOff>179916</xdr:rowOff>
    </xdr:to>
    <xdr:sp macro="" textlink="">
      <xdr:nvSpPr>
        <xdr:cNvPr id="417" name="Isosceles Triangle 416">
          <a:extLst>
            <a:ext uri="{FF2B5EF4-FFF2-40B4-BE49-F238E27FC236}">
              <a16:creationId xmlns:a16="http://schemas.microsoft.com/office/drawing/2014/main" id="{00000000-0008-0000-0A00-0000A1010000}"/>
            </a:ext>
          </a:extLst>
        </xdr:cNvPr>
        <xdr:cNvSpPr/>
      </xdr:nvSpPr>
      <xdr:spPr>
        <a:xfrm>
          <a:off x="106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240</xdr:row>
      <xdr:rowOff>84666</xdr:rowOff>
    </xdr:from>
    <xdr:to>
      <xdr:col>6</xdr:col>
      <xdr:colOff>285749</xdr:colOff>
      <xdr:row>241</xdr:row>
      <xdr:rowOff>179916</xdr:rowOff>
    </xdr:to>
    <xdr:sp macro="" textlink="">
      <xdr:nvSpPr>
        <xdr:cNvPr id="418" name="Isosceles Triangle 417">
          <a:extLst>
            <a:ext uri="{FF2B5EF4-FFF2-40B4-BE49-F238E27FC236}">
              <a16:creationId xmlns:a16="http://schemas.microsoft.com/office/drawing/2014/main" id="{00000000-0008-0000-0A00-0000A2010000}"/>
            </a:ext>
          </a:extLst>
        </xdr:cNvPr>
        <xdr:cNvSpPr/>
      </xdr:nvSpPr>
      <xdr:spPr>
        <a:xfrm>
          <a:off x="1638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240</xdr:row>
      <xdr:rowOff>84666</xdr:rowOff>
    </xdr:from>
    <xdr:to>
      <xdr:col>8</xdr:col>
      <xdr:colOff>285749</xdr:colOff>
      <xdr:row>241</xdr:row>
      <xdr:rowOff>179916</xdr:rowOff>
    </xdr:to>
    <xdr:sp macro="" textlink="">
      <xdr:nvSpPr>
        <xdr:cNvPr id="419" name="Isosceles Triangle 418">
          <a:extLst>
            <a:ext uri="{FF2B5EF4-FFF2-40B4-BE49-F238E27FC236}">
              <a16:creationId xmlns:a16="http://schemas.microsoft.com/office/drawing/2014/main" id="{00000000-0008-0000-0A00-0000A3010000}"/>
            </a:ext>
          </a:extLst>
        </xdr:cNvPr>
        <xdr:cNvSpPr/>
      </xdr:nvSpPr>
      <xdr:spPr>
        <a:xfrm>
          <a:off x="2209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240</xdr:row>
      <xdr:rowOff>84666</xdr:rowOff>
    </xdr:from>
    <xdr:to>
      <xdr:col>10</xdr:col>
      <xdr:colOff>285749</xdr:colOff>
      <xdr:row>241</xdr:row>
      <xdr:rowOff>179916</xdr:rowOff>
    </xdr:to>
    <xdr:sp macro="" textlink="">
      <xdr:nvSpPr>
        <xdr:cNvPr id="420" name="Isosceles Triangle 419">
          <a:extLst>
            <a:ext uri="{FF2B5EF4-FFF2-40B4-BE49-F238E27FC236}">
              <a16:creationId xmlns:a16="http://schemas.microsoft.com/office/drawing/2014/main" id="{00000000-0008-0000-0A00-0000A4010000}"/>
            </a:ext>
          </a:extLst>
        </xdr:cNvPr>
        <xdr:cNvSpPr/>
      </xdr:nvSpPr>
      <xdr:spPr>
        <a:xfrm>
          <a:off x="2781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240</xdr:row>
      <xdr:rowOff>84666</xdr:rowOff>
    </xdr:from>
    <xdr:to>
      <xdr:col>12</xdr:col>
      <xdr:colOff>285749</xdr:colOff>
      <xdr:row>241</xdr:row>
      <xdr:rowOff>179916</xdr:rowOff>
    </xdr:to>
    <xdr:sp macro="" textlink="">
      <xdr:nvSpPr>
        <xdr:cNvPr id="421" name="Isosceles Triangle 420">
          <a:extLst>
            <a:ext uri="{FF2B5EF4-FFF2-40B4-BE49-F238E27FC236}">
              <a16:creationId xmlns:a16="http://schemas.microsoft.com/office/drawing/2014/main" id="{00000000-0008-0000-0A00-0000A5010000}"/>
            </a:ext>
          </a:extLst>
        </xdr:cNvPr>
        <xdr:cNvSpPr/>
      </xdr:nvSpPr>
      <xdr:spPr>
        <a:xfrm>
          <a:off x="3352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240</xdr:row>
      <xdr:rowOff>84666</xdr:rowOff>
    </xdr:from>
    <xdr:to>
      <xdr:col>14</xdr:col>
      <xdr:colOff>285749</xdr:colOff>
      <xdr:row>241</xdr:row>
      <xdr:rowOff>179916</xdr:rowOff>
    </xdr:to>
    <xdr:sp macro="" textlink="">
      <xdr:nvSpPr>
        <xdr:cNvPr id="422" name="Isosceles Triangle 421">
          <a:extLst>
            <a:ext uri="{FF2B5EF4-FFF2-40B4-BE49-F238E27FC236}">
              <a16:creationId xmlns:a16="http://schemas.microsoft.com/office/drawing/2014/main" id="{00000000-0008-0000-0A00-0000A6010000}"/>
            </a:ext>
          </a:extLst>
        </xdr:cNvPr>
        <xdr:cNvSpPr/>
      </xdr:nvSpPr>
      <xdr:spPr>
        <a:xfrm>
          <a:off x="3924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240</xdr:row>
      <xdr:rowOff>84666</xdr:rowOff>
    </xdr:from>
    <xdr:to>
      <xdr:col>16</xdr:col>
      <xdr:colOff>285749</xdr:colOff>
      <xdr:row>241</xdr:row>
      <xdr:rowOff>179916</xdr:rowOff>
    </xdr:to>
    <xdr:sp macro="" textlink="">
      <xdr:nvSpPr>
        <xdr:cNvPr id="423" name="Isosceles Triangle 422">
          <a:extLst>
            <a:ext uri="{FF2B5EF4-FFF2-40B4-BE49-F238E27FC236}">
              <a16:creationId xmlns:a16="http://schemas.microsoft.com/office/drawing/2014/main" id="{00000000-0008-0000-0A00-0000A7010000}"/>
            </a:ext>
          </a:extLst>
        </xdr:cNvPr>
        <xdr:cNvSpPr/>
      </xdr:nvSpPr>
      <xdr:spPr>
        <a:xfrm>
          <a:off x="4495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240</xdr:row>
      <xdr:rowOff>84666</xdr:rowOff>
    </xdr:from>
    <xdr:to>
      <xdr:col>18</xdr:col>
      <xdr:colOff>285749</xdr:colOff>
      <xdr:row>241</xdr:row>
      <xdr:rowOff>179916</xdr:rowOff>
    </xdr:to>
    <xdr:sp macro="" textlink="">
      <xdr:nvSpPr>
        <xdr:cNvPr id="424" name="Isosceles Triangle 423">
          <a:extLst>
            <a:ext uri="{FF2B5EF4-FFF2-40B4-BE49-F238E27FC236}">
              <a16:creationId xmlns:a16="http://schemas.microsoft.com/office/drawing/2014/main" id="{00000000-0008-0000-0A00-0000A8010000}"/>
            </a:ext>
          </a:extLst>
        </xdr:cNvPr>
        <xdr:cNvSpPr/>
      </xdr:nvSpPr>
      <xdr:spPr>
        <a:xfrm>
          <a:off x="5067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240</xdr:row>
      <xdr:rowOff>84666</xdr:rowOff>
    </xdr:from>
    <xdr:to>
      <xdr:col>20</xdr:col>
      <xdr:colOff>285749</xdr:colOff>
      <xdr:row>241</xdr:row>
      <xdr:rowOff>179916</xdr:rowOff>
    </xdr:to>
    <xdr:sp macro="" textlink="">
      <xdr:nvSpPr>
        <xdr:cNvPr id="425" name="Isosceles Triangle 424">
          <a:extLst>
            <a:ext uri="{FF2B5EF4-FFF2-40B4-BE49-F238E27FC236}">
              <a16:creationId xmlns:a16="http://schemas.microsoft.com/office/drawing/2014/main" id="{00000000-0008-0000-0A00-0000A9010000}"/>
            </a:ext>
          </a:extLst>
        </xdr:cNvPr>
        <xdr:cNvSpPr/>
      </xdr:nvSpPr>
      <xdr:spPr>
        <a:xfrm>
          <a:off x="5638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240</xdr:row>
      <xdr:rowOff>84666</xdr:rowOff>
    </xdr:from>
    <xdr:to>
      <xdr:col>22</xdr:col>
      <xdr:colOff>285749</xdr:colOff>
      <xdr:row>241</xdr:row>
      <xdr:rowOff>179916</xdr:rowOff>
    </xdr:to>
    <xdr:sp macro="" textlink="">
      <xdr:nvSpPr>
        <xdr:cNvPr id="426" name="Isosceles Triangle 425">
          <a:extLst>
            <a:ext uri="{FF2B5EF4-FFF2-40B4-BE49-F238E27FC236}">
              <a16:creationId xmlns:a16="http://schemas.microsoft.com/office/drawing/2014/main" id="{00000000-0008-0000-0A00-0000AA010000}"/>
            </a:ext>
          </a:extLst>
        </xdr:cNvPr>
        <xdr:cNvSpPr/>
      </xdr:nvSpPr>
      <xdr:spPr>
        <a:xfrm>
          <a:off x="6210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240</xdr:row>
      <xdr:rowOff>84666</xdr:rowOff>
    </xdr:from>
    <xdr:to>
      <xdr:col>24</xdr:col>
      <xdr:colOff>285749</xdr:colOff>
      <xdr:row>241</xdr:row>
      <xdr:rowOff>179916</xdr:rowOff>
    </xdr:to>
    <xdr:sp macro="" textlink="">
      <xdr:nvSpPr>
        <xdr:cNvPr id="427" name="Isosceles Triangle 426">
          <a:extLst>
            <a:ext uri="{FF2B5EF4-FFF2-40B4-BE49-F238E27FC236}">
              <a16:creationId xmlns:a16="http://schemas.microsoft.com/office/drawing/2014/main" id="{00000000-0008-0000-0A00-0000AB010000}"/>
            </a:ext>
          </a:extLst>
        </xdr:cNvPr>
        <xdr:cNvSpPr/>
      </xdr:nvSpPr>
      <xdr:spPr>
        <a:xfrm>
          <a:off x="6781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240</xdr:row>
      <xdr:rowOff>84666</xdr:rowOff>
    </xdr:from>
    <xdr:to>
      <xdr:col>26</xdr:col>
      <xdr:colOff>285749</xdr:colOff>
      <xdr:row>241</xdr:row>
      <xdr:rowOff>179916</xdr:rowOff>
    </xdr:to>
    <xdr:sp macro="" textlink="">
      <xdr:nvSpPr>
        <xdr:cNvPr id="428" name="Isosceles Triangle 427">
          <a:extLst>
            <a:ext uri="{FF2B5EF4-FFF2-40B4-BE49-F238E27FC236}">
              <a16:creationId xmlns:a16="http://schemas.microsoft.com/office/drawing/2014/main" id="{00000000-0008-0000-0A00-0000AC010000}"/>
            </a:ext>
          </a:extLst>
        </xdr:cNvPr>
        <xdr:cNvSpPr/>
      </xdr:nvSpPr>
      <xdr:spPr>
        <a:xfrm>
          <a:off x="7353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240</xdr:row>
      <xdr:rowOff>84666</xdr:rowOff>
    </xdr:from>
    <xdr:to>
      <xdr:col>28</xdr:col>
      <xdr:colOff>285749</xdr:colOff>
      <xdr:row>241</xdr:row>
      <xdr:rowOff>179916</xdr:rowOff>
    </xdr:to>
    <xdr:sp macro="" textlink="">
      <xdr:nvSpPr>
        <xdr:cNvPr id="429" name="Isosceles Triangle 428">
          <a:extLst>
            <a:ext uri="{FF2B5EF4-FFF2-40B4-BE49-F238E27FC236}">
              <a16:creationId xmlns:a16="http://schemas.microsoft.com/office/drawing/2014/main" id="{00000000-0008-0000-0A00-0000AD010000}"/>
            </a:ext>
          </a:extLst>
        </xdr:cNvPr>
        <xdr:cNvSpPr/>
      </xdr:nvSpPr>
      <xdr:spPr>
        <a:xfrm>
          <a:off x="7924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240</xdr:row>
      <xdr:rowOff>84666</xdr:rowOff>
    </xdr:from>
    <xdr:to>
      <xdr:col>30</xdr:col>
      <xdr:colOff>285749</xdr:colOff>
      <xdr:row>241</xdr:row>
      <xdr:rowOff>179916</xdr:rowOff>
    </xdr:to>
    <xdr:sp macro="" textlink="">
      <xdr:nvSpPr>
        <xdr:cNvPr id="430" name="Isosceles Triangle 429">
          <a:extLst>
            <a:ext uri="{FF2B5EF4-FFF2-40B4-BE49-F238E27FC236}">
              <a16:creationId xmlns:a16="http://schemas.microsoft.com/office/drawing/2014/main" id="{00000000-0008-0000-0A00-0000AE010000}"/>
            </a:ext>
          </a:extLst>
        </xdr:cNvPr>
        <xdr:cNvSpPr/>
      </xdr:nvSpPr>
      <xdr:spPr>
        <a:xfrm>
          <a:off x="8496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240</xdr:row>
      <xdr:rowOff>84666</xdr:rowOff>
    </xdr:from>
    <xdr:to>
      <xdr:col>32</xdr:col>
      <xdr:colOff>285749</xdr:colOff>
      <xdr:row>241</xdr:row>
      <xdr:rowOff>179916</xdr:rowOff>
    </xdr:to>
    <xdr:sp macro="" textlink="">
      <xdr:nvSpPr>
        <xdr:cNvPr id="431" name="Isosceles Triangle 430">
          <a:extLst>
            <a:ext uri="{FF2B5EF4-FFF2-40B4-BE49-F238E27FC236}">
              <a16:creationId xmlns:a16="http://schemas.microsoft.com/office/drawing/2014/main" id="{00000000-0008-0000-0A00-0000AF010000}"/>
            </a:ext>
          </a:extLst>
        </xdr:cNvPr>
        <xdr:cNvSpPr/>
      </xdr:nvSpPr>
      <xdr:spPr>
        <a:xfrm>
          <a:off x="9067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240</xdr:row>
      <xdr:rowOff>84666</xdr:rowOff>
    </xdr:from>
    <xdr:to>
      <xdr:col>34</xdr:col>
      <xdr:colOff>285749</xdr:colOff>
      <xdr:row>241</xdr:row>
      <xdr:rowOff>179916</xdr:rowOff>
    </xdr:to>
    <xdr:sp macro="" textlink="">
      <xdr:nvSpPr>
        <xdr:cNvPr id="432" name="Isosceles Triangle 431">
          <a:extLst>
            <a:ext uri="{FF2B5EF4-FFF2-40B4-BE49-F238E27FC236}">
              <a16:creationId xmlns:a16="http://schemas.microsoft.com/office/drawing/2014/main" id="{00000000-0008-0000-0A00-0000B0010000}"/>
            </a:ext>
          </a:extLst>
        </xdr:cNvPr>
        <xdr:cNvSpPr/>
      </xdr:nvSpPr>
      <xdr:spPr>
        <a:xfrm>
          <a:off x="9639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240</xdr:row>
      <xdr:rowOff>84666</xdr:rowOff>
    </xdr:from>
    <xdr:to>
      <xdr:col>36</xdr:col>
      <xdr:colOff>285749</xdr:colOff>
      <xdr:row>241</xdr:row>
      <xdr:rowOff>179916</xdr:rowOff>
    </xdr:to>
    <xdr:sp macro="" textlink="">
      <xdr:nvSpPr>
        <xdr:cNvPr id="433" name="Isosceles Triangle 432">
          <a:extLst>
            <a:ext uri="{FF2B5EF4-FFF2-40B4-BE49-F238E27FC236}">
              <a16:creationId xmlns:a16="http://schemas.microsoft.com/office/drawing/2014/main" id="{00000000-0008-0000-0A00-0000B1010000}"/>
            </a:ext>
          </a:extLst>
        </xdr:cNvPr>
        <xdr:cNvSpPr/>
      </xdr:nvSpPr>
      <xdr:spPr>
        <a:xfrm>
          <a:off x="10210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240</xdr:row>
      <xdr:rowOff>84666</xdr:rowOff>
    </xdr:from>
    <xdr:to>
      <xdr:col>38</xdr:col>
      <xdr:colOff>285749</xdr:colOff>
      <xdr:row>241</xdr:row>
      <xdr:rowOff>179916</xdr:rowOff>
    </xdr:to>
    <xdr:sp macro="" textlink="">
      <xdr:nvSpPr>
        <xdr:cNvPr id="434" name="Isosceles Triangle 433">
          <a:extLst>
            <a:ext uri="{FF2B5EF4-FFF2-40B4-BE49-F238E27FC236}">
              <a16:creationId xmlns:a16="http://schemas.microsoft.com/office/drawing/2014/main" id="{00000000-0008-0000-0A00-0000B2010000}"/>
            </a:ext>
          </a:extLst>
        </xdr:cNvPr>
        <xdr:cNvSpPr/>
      </xdr:nvSpPr>
      <xdr:spPr>
        <a:xfrm>
          <a:off x="10782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240</xdr:row>
      <xdr:rowOff>84666</xdr:rowOff>
    </xdr:from>
    <xdr:to>
      <xdr:col>40</xdr:col>
      <xdr:colOff>285749</xdr:colOff>
      <xdr:row>241</xdr:row>
      <xdr:rowOff>179916</xdr:rowOff>
    </xdr:to>
    <xdr:sp macro="" textlink="">
      <xdr:nvSpPr>
        <xdr:cNvPr id="435" name="Isosceles Triangle 434">
          <a:extLst>
            <a:ext uri="{FF2B5EF4-FFF2-40B4-BE49-F238E27FC236}">
              <a16:creationId xmlns:a16="http://schemas.microsoft.com/office/drawing/2014/main" id="{00000000-0008-0000-0A00-0000B3010000}"/>
            </a:ext>
          </a:extLst>
        </xdr:cNvPr>
        <xdr:cNvSpPr/>
      </xdr:nvSpPr>
      <xdr:spPr>
        <a:xfrm>
          <a:off x="11353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240</xdr:row>
      <xdr:rowOff>84666</xdr:rowOff>
    </xdr:from>
    <xdr:to>
      <xdr:col>42</xdr:col>
      <xdr:colOff>285749</xdr:colOff>
      <xdr:row>241</xdr:row>
      <xdr:rowOff>179916</xdr:rowOff>
    </xdr:to>
    <xdr:sp macro="" textlink="">
      <xdr:nvSpPr>
        <xdr:cNvPr id="436" name="Isosceles Triangle 435">
          <a:extLst>
            <a:ext uri="{FF2B5EF4-FFF2-40B4-BE49-F238E27FC236}">
              <a16:creationId xmlns:a16="http://schemas.microsoft.com/office/drawing/2014/main" id="{00000000-0008-0000-0A00-0000B4010000}"/>
            </a:ext>
          </a:extLst>
        </xdr:cNvPr>
        <xdr:cNvSpPr/>
      </xdr:nvSpPr>
      <xdr:spPr>
        <a:xfrm>
          <a:off x="119253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240</xdr:row>
      <xdr:rowOff>84666</xdr:rowOff>
    </xdr:from>
    <xdr:to>
      <xdr:col>44</xdr:col>
      <xdr:colOff>285749</xdr:colOff>
      <xdr:row>241</xdr:row>
      <xdr:rowOff>179916</xdr:rowOff>
    </xdr:to>
    <xdr:sp macro="" textlink="">
      <xdr:nvSpPr>
        <xdr:cNvPr id="437" name="Isosceles Triangle 436">
          <a:extLst>
            <a:ext uri="{FF2B5EF4-FFF2-40B4-BE49-F238E27FC236}">
              <a16:creationId xmlns:a16="http://schemas.microsoft.com/office/drawing/2014/main" id="{00000000-0008-0000-0A00-0000B5010000}"/>
            </a:ext>
          </a:extLst>
        </xdr:cNvPr>
        <xdr:cNvSpPr/>
      </xdr:nvSpPr>
      <xdr:spPr>
        <a:xfrm>
          <a:off x="12496802" y="336126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120</xdr:row>
      <xdr:rowOff>0</xdr:rowOff>
    </xdr:from>
    <xdr:ext cx="266699" cy="394547"/>
    <xdr:pic>
      <xdr:nvPicPr>
        <xdr:cNvPr id="438" name="Graphic 437" descr="Road with solid fill">
          <a:extLst>
            <a:ext uri="{FF2B5EF4-FFF2-40B4-BE49-F238E27FC236}">
              <a16:creationId xmlns:a16="http://schemas.microsoft.com/office/drawing/2014/main" id="{00000000-0008-0000-0A00-0000B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5318700"/>
          <a:ext cx="266699" cy="394547"/>
        </a:xfrm>
        <a:prstGeom prst="rect">
          <a:avLst/>
        </a:prstGeom>
      </xdr:spPr>
    </xdr:pic>
    <xdr:clientData/>
  </xdr:oneCellAnchor>
  <xdr:twoCellAnchor>
    <xdr:from>
      <xdr:col>4</xdr:col>
      <xdr:colOff>2</xdr:colOff>
      <xdr:row>120</xdr:row>
      <xdr:rowOff>84666</xdr:rowOff>
    </xdr:from>
    <xdr:to>
      <xdr:col>4</xdr:col>
      <xdr:colOff>285749</xdr:colOff>
      <xdr:row>121</xdr:row>
      <xdr:rowOff>179916</xdr:rowOff>
    </xdr:to>
    <xdr:sp macro="" textlink="">
      <xdr:nvSpPr>
        <xdr:cNvPr id="439" name="Isosceles Triangle 438">
          <a:extLst>
            <a:ext uri="{FF2B5EF4-FFF2-40B4-BE49-F238E27FC236}">
              <a16:creationId xmlns:a16="http://schemas.microsoft.com/office/drawing/2014/main" id="{00000000-0008-0000-0A00-0000B7010000}"/>
            </a:ext>
          </a:extLst>
        </xdr:cNvPr>
        <xdr:cNvSpPr/>
      </xdr:nvSpPr>
      <xdr:spPr>
        <a:xfrm>
          <a:off x="1066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120</xdr:row>
      <xdr:rowOff>84666</xdr:rowOff>
    </xdr:from>
    <xdr:to>
      <xdr:col>6</xdr:col>
      <xdr:colOff>285749</xdr:colOff>
      <xdr:row>122</xdr:row>
      <xdr:rowOff>2116</xdr:rowOff>
    </xdr:to>
    <xdr:sp macro="" textlink="">
      <xdr:nvSpPr>
        <xdr:cNvPr id="440" name="Isosceles Triangle 439">
          <a:extLst>
            <a:ext uri="{FF2B5EF4-FFF2-40B4-BE49-F238E27FC236}">
              <a16:creationId xmlns:a16="http://schemas.microsoft.com/office/drawing/2014/main" id="{00000000-0008-0000-0A00-0000B8010000}"/>
            </a:ext>
          </a:extLst>
        </xdr:cNvPr>
        <xdr:cNvSpPr/>
      </xdr:nvSpPr>
      <xdr:spPr>
        <a:xfrm>
          <a:off x="1647033"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120</xdr:row>
      <xdr:rowOff>84666</xdr:rowOff>
    </xdr:from>
    <xdr:to>
      <xdr:col>8</xdr:col>
      <xdr:colOff>285749</xdr:colOff>
      <xdr:row>121</xdr:row>
      <xdr:rowOff>179916</xdr:rowOff>
    </xdr:to>
    <xdr:sp macro="" textlink="">
      <xdr:nvSpPr>
        <xdr:cNvPr id="441" name="Isosceles Triangle 440">
          <a:extLst>
            <a:ext uri="{FF2B5EF4-FFF2-40B4-BE49-F238E27FC236}">
              <a16:creationId xmlns:a16="http://schemas.microsoft.com/office/drawing/2014/main" id="{00000000-0008-0000-0A00-0000B9010000}"/>
            </a:ext>
          </a:extLst>
        </xdr:cNvPr>
        <xdr:cNvSpPr/>
      </xdr:nvSpPr>
      <xdr:spPr>
        <a:xfrm>
          <a:off x="2209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120</xdr:row>
      <xdr:rowOff>84666</xdr:rowOff>
    </xdr:from>
    <xdr:to>
      <xdr:col>10</xdr:col>
      <xdr:colOff>285749</xdr:colOff>
      <xdr:row>121</xdr:row>
      <xdr:rowOff>179916</xdr:rowOff>
    </xdr:to>
    <xdr:sp macro="" textlink="">
      <xdr:nvSpPr>
        <xdr:cNvPr id="442" name="Isosceles Triangle 441">
          <a:extLst>
            <a:ext uri="{FF2B5EF4-FFF2-40B4-BE49-F238E27FC236}">
              <a16:creationId xmlns:a16="http://schemas.microsoft.com/office/drawing/2014/main" id="{00000000-0008-0000-0A00-0000BA010000}"/>
            </a:ext>
          </a:extLst>
        </xdr:cNvPr>
        <xdr:cNvSpPr/>
      </xdr:nvSpPr>
      <xdr:spPr>
        <a:xfrm>
          <a:off x="2781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120</xdr:row>
      <xdr:rowOff>84666</xdr:rowOff>
    </xdr:from>
    <xdr:to>
      <xdr:col>12</xdr:col>
      <xdr:colOff>285749</xdr:colOff>
      <xdr:row>121</xdr:row>
      <xdr:rowOff>179916</xdr:rowOff>
    </xdr:to>
    <xdr:sp macro="" textlink="">
      <xdr:nvSpPr>
        <xdr:cNvPr id="443" name="Isosceles Triangle 442">
          <a:extLst>
            <a:ext uri="{FF2B5EF4-FFF2-40B4-BE49-F238E27FC236}">
              <a16:creationId xmlns:a16="http://schemas.microsoft.com/office/drawing/2014/main" id="{00000000-0008-0000-0A00-0000BB010000}"/>
            </a:ext>
          </a:extLst>
        </xdr:cNvPr>
        <xdr:cNvSpPr/>
      </xdr:nvSpPr>
      <xdr:spPr>
        <a:xfrm>
          <a:off x="3352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120</xdr:row>
      <xdr:rowOff>84666</xdr:rowOff>
    </xdr:from>
    <xdr:to>
      <xdr:col>14</xdr:col>
      <xdr:colOff>285749</xdr:colOff>
      <xdr:row>121</xdr:row>
      <xdr:rowOff>179916</xdr:rowOff>
    </xdr:to>
    <xdr:sp macro="" textlink="">
      <xdr:nvSpPr>
        <xdr:cNvPr id="444" name="Isosceles Triangle 443">
          <a:extLst>
            <a:ext uri="{FF2B5EF4-FFF2-40B4-BE49-F238E27FC236}">
              <a16:creationId xmlns:a16="http://schemas.microsoft.com/office/drawing/2014/main" id="{00000000-0008-0000-0A00-0000BC010000}"/>
            </a:ext>
          </a:extLst>
        </xdr:cNvPr>
        <xdr:cNvSpPr/>
      </xdr:nvSpPr>
      <xdr:spPr>
        <a:xfrm>
          <a:off x="3924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120</xdr:row>
      <xdr:rowOff>84666</xdr:rowOff>
    </xdr:from>
    <xdr:to>
      <xdr:col>16</xdr:col>
      <xdr:colOff>285749</xdr:colOff>
      <xdr:row>121</xdr:row>
      <xdr:rowOff>179916</xdr:rowOff>
    </xdr:to>
    <xdr:sp macro="" textlink="">
      <xdr:nvSpPr>
        <xdr:cNvPr id="445" name="Isosceles Triangle 444">
          <a:extLst>
            <a:ext uri="{FF2B5EF4-FFF2-40B4-BE49-F238E27FC236}">
              <a16:creationId xmlns:a16="http://schemas.microsoft.com/office/drawing/2014/main" id="{00000000-0008-0000-0A00-0000BD010000}"/>
            </a:ext>
          </a:extLst>
        </xdr:cNvPr>
        <xdr:cNvSpPr/>
      </xdr:nvSpPr>
      <xdr:spPr>
        <a:xfrm>
          <a:off x="4495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120</xdr:row>
      <xdr:rowOff>84666</xdr:rowOff>
    </xdr:from>
    <xdr:to>
      <xdr:col>18</xdr:col>
      <xdr:colOff>285749</xdr:colOff>
      <xdr:row>121</xdr:row>
      <xdr:rowOff>179916</xdr:rowOff>
    </xdr:to>
    <xdr:sp macro="" textlink="">
      <xdr:nvSpPr>
        <xdr:cNvPr id="446" name="Isosceles Triangle 445">
          <a:extLst>
            <a:ext uri="{FF2B5EF4-FFF2-40B4-BE49-F238E27FC236}">
              <a16:creationId xmlns:a16="http://schemas.microsoft.com/office/drawing/2014/main" id="{00000000-0008-0000-0A00-0000BE010000}"/>
            </a:ext>
          </a:extLst>
        </xdr:cNvPr>
        <xdr:cNvSpPr/>
      </xdr:nvSpPr>
      <xdr:spPr>
        <a:xfrm>
          <a:off x="5067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120</xdr:row>
      <xdr:rowOff>84666</xdr:rowOff>
    </xdr:from>
    <xdr:to>
      <xdr:col>20</xdr:col>
      <xdr:colOff>285749</xdr:colOff>
      <xdr:row>121</xdr:row>
      <xdr:rowOff>179916</xdr:rowOff>
    </xdr:to>
    <xdr:sp macro="" textlink="">
      <xdr:nvSpPr>
        <xdr:cNvPr id="447" name="Isosceles Triangle 446">
          <a:extLst>
            <a:ext uri="{FF2B5EF4-FFF2-40B4-BE49-F238E27FC236}">
              <a16:creationId xmlns:a16="http://schemas.microsoft.com/office/drawing/2014/main" id="{00000000-0008-0000-0A00-0000BF010000}"/>
            </a:ext>
          </a:extLst>
        </xdr:cNvPr>
        <xdr:cNvSpPr/>
      </xdr:nvSpPr>
      <xdr:spPr>
        <a:xfrm>
          <a:off x="5638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120</xdr:row>
      <xdr:rowOff>84666</xdr:rowOff>
    </xdr:from>
    <xdr:to>
      <xdr:col>22</xdr:col>
      <xdr:colOff>285749</xdr:colOff>
      <xdr:row>121</xdr:row>
      <xdr:rowOff>179916</xdr:rowOff>
    </xdr:to>
    <xdr:sp macro="" textlink="">
      <xdr:nvSpPr>
        <xdr:cNvPr id="448" name="Isosceles Triangle 447">
          <a:extLst>
            <a:ext uri="{FF2B5EF4-FFF2-40B4-BE49-F238E27FC236}">
              <a16:creationId xmlns:a16="http://schemas.microsoft.com/office/drawing/2014/main" id="{00000000-0008-0000-0A00-0000C0010000}"/>
            </a:ext>
          </a:extLst>
        </xdr:cNvPr>
        <xdr:cNvSpPr/>
      </xdr:nvSpPr>
      <xdr:spPr>
        <a:xfrm>
          <a:off x="6210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120</xdr:row>
      <xdr:rowOff>84666</xdr:rowOff>
    </xdr:from>
    <xdr:to>
      <xdr:col>24</xdr:col>
      <xdr:colOff>285749</xdr:colOff>
      <xdr:row>121</xdr:row>
      <xdr:rowOff>179916</xdr:rowOff>
    </xdr:to>
    <xdr:sp macro="" textlink="">
      <xdr:nvSpPr>
        <xdr:cNvPr id="449" name="Isosceles Triangle 448">
          <a:extLst>
            <a:ext uri="{FF2B5EF4-FFF2-40B4-BE49-F238E27FC236}">
              <a16:creationId xmlns:a16="http://schemas.microsoft.com/office/drawing/2014/main" id="{00000000-0008-0000-0A00-0000C1010000}"/>
            </a:ext>
          </a:extLst>
        </xdr:cNvPr>
        <xdr:cNvSpPr/>
      </xdr:nvSpPr>
      <xdr:spPr>
        <a:xfrm>
          <a:off x="6781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120</xdr:row>
      <xdr:rowOff>84666</xdr:rowOff>
    </xdr:from>
    <xdr:to>
      <xdr:col>26</xdr:col>
      <xdr:colOff>285749</xdr:colOff>
      <xdr:row>121</xdr:row>
      <xdr:rowOff>179916</xdr:rowOff>
    </xdr:to>
    <xdr:sp macro="" textlink="">
      <xdr:nvSpPr>
        <xdr:cNvPr id="450" name="Isosceles Triangle 449">
          <a:extLst>
            <a:ext uri="{FF2B5EF4-FFF2-40B4-BE49-F238E27FC236}">
              <a16:creationId xmlns:a16="http://schemas.microsoft.com/office/drawing/2014/main" id="{00000000-0008-0000-0A00-0000C2010000}"/>
            </a:ext>
          </a:extLst>
        </xdr:cNvPr>
        <xdr:cNvSpPr/>
      </xdr:nvSpPr>
      <xdr:spPr>
        <a:xfrm>
          <a:off x="73533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120</xdr:row>
      <xdr:rowOff>84666</xdr:rowOff>
    </xdr:from>
    <xdr:to>
      <xdr:col>28</xdr:col>
      <xdr:colOff>285749</xdr:colOff>
      <xdr:row>121</xdr:row>
      <xdr:rowOff>179916</xdr:rowOff>
    </xdr:to>
    <xdr:sp macro="" textlink="">
      <xdr:nvSpPr>
        <xdr:cNvPr id="451" name="Isosceles Triangle 450">
          <a:extLst>
            <a:ext uri="{FF2B5EF4-FFF2-40B4-BE49-F238E27FC236}">
              <a16:creationId xmlns:a16="http://schemas.microsoft.com/office/drawing/2014/main" id="{00000000-0008-0000-0A00-0000C3010000}"/>
            </a:ext>
          </a:extLst>
        </xdr:cNvPr>
        <xdr:cNvSpPr/>
      </xdr:nvSpPr>
      <xdr:spPr>
        <a:xfrm>
          <a:off x="7924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120</xdr:row>
      <xdr:rowOff>84666</xdr:rowOff>
    </xdr:from>
    <xdr:to>
      <xdr:col>30</xdr:col>
      <xdr:colOff>285749</xdr:colOff>
      <xdr:row>121</xdr:row>
      <xdr:rowOff>179916</xdr:rowOff>
    </xdr:to>
    <xdr:sp macro="" textlink="">
      <xdr:nvSpPr>
        <xdr:cNvPr id="452" name="Isosceles Triangle 451">
          <a:extLst>
            <a:ext uri="{FF2B5EF4-FFF2-40B4-BE49-F238E27FC236}">
              <a16:creationId xmlns:a16="http://schemas.microsoft.com/office/drawing/2014/main" id="{00000000-0008-0000-0A00-0000C4010000}"/>
            </a:ext>
          </a:extLst>
        </xdr:cNvPr>
        <xdr:cNvSpPr/>
      </xdr:nvSpPr>
      <xdr:spPr>
        <a:xfrm>
          <a:off x="8496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120</xdr:row>
      <xdr:rowOff>84666</xdr:rowOff>
    </xdr:from>
    <xdr:to>
      <xdr:col>32</xdr:col>
      <xdr:colOff>285749</xdr:colOff>
      <xdr:row>121</xdr:row>
      <xdr:rowOff>179916</xdr:rowOff>
    </xdr:to>
    <xdr:sp macro="" textlink="">
      <xdr:nvSpPr>
        <xdr:cNvPr id="453" name="Isosceles Triangle 452">
          <a:extLst>
            <a:ext uri="{FF2B5EF4-FFF2-40B4-BE49-F238E27FC236}">
              <a16:creationId xmlns:a16="http://schemas.microsoft.com/office/drawing/2014/main" id="{00000000-0008-0000-0A00-0000C5010000}"/>
            </a:ext>
          </a:extLst>
        </xdr:cNvPr>
        <xdr:cNvSpPr/>
      </xdr:nvSpPr>
      <xdr:spPr>
        <a:xfrm>
          <a:off x="9067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120</xdr:row>
      <xdr:rowOff>84666</xdr:rowOff>
    </xdr:from>
    <xdr:to>
      <xdr:col>34</xdr:col>
      <xdr:colOff>285749</xdr:colOff>
      <xdr:row>122</xdr:row>
      <xdr:rowOff>2116</xdr:rowOff>
    </xdr:to>
    <xdr:sp macro="" textlink="">
      <xdr:nvSpPr>
        <xdr:cNvPr id="454" name="Isosceles Triangle 453">
          <a:extLst>
            <a:ext uri="{FF2B5EF4-FFF2-40B4-BE49-F238E27FC236}">
              <a16:creationId xmlns:a16="http://schemas.microsoft.com/office/drawing/2014/main" id="{00000000-0008-0000-0A00-0000C6010000}"/>
            </a:ext>
          </a:extLst>
        </xdr:cNvPr>
        <xdr:cNvSpPr/>
      </xdr:nvSpPr>
      <xdr:spPr>
        <a:xfrm>
          <a:off x="9703596" y="19759744"/>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120</xdr:row>
      <xdr:rowOff>84666</xdr:rowOff>
    </xdr:from>
    <xdr:to>
      <xdr:col>36</xdr:col>
      <xdr:colOff>285749</xdr:colOff>
      <xdr:row>121</xdr:row>
      <xdr:rowOff>179916</xdr:rowOff>
    </xdr:to>
    <xdr:sp macro="" textlink="">
      <xdr:nvSpPr>
        <xdr:cNvPr id="455" name="Isosceles Triangle 454">
          <a:extLst>
            <a:ext uri="{FF2B5EF4-FFF2-40B4-BE49-F238E27FC236}">
              <a16:creationId xmlns:a16="http://schemas.microsoft.com/office/drawing/2014/main" id="{00000000-0008-0000-0A00-0000C7010000}"/>
            </a:ext>
          </a:extLst>
        </xdr:cNvPr>
        <xdr:cNvSpPr/>
      </xdr:nvSpPr>
      <xdr:spPr>
        <a:xfrm>
          <a:off x="10210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120</xdr:row>
      <xdr:rowOff>84666</xdr:rowOff>
    </xdr:from>
    <xdr:to>
      <xdr:col>38</xdr:col>
      <xdr:colOff>285749</xdr:colOff>
      <xdr:row>121</xdr:row>
      <xdr:rowOff>179916</xdr:rowOff>
    </xdr:to>
    <xdr:sp macro="" textlink="">
      <xdr:nvSpPr>
        <xdr:cNvPr id="456" name="Isosceles Triangle 455">
          <a:extLst>
            <a:ext uri="{FF2B5EF4-FFF2-40B4-BE49-F238E27FC236}">
              <a16:creationId xmlns:a16="http://schemas.microsoft.com/office/drawing/2014/main" id="{00000000-0008-0000-0A00-0000C8010000}"/>
            </a:ext>
          </a:extLst>
        </xdr:cNvPr>
        <xdr:cNvSpPr/>
      </xdr:nvSpPr>
      <xdr:spPr>
        <a:xfrm>
          <a:off x="10782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120</xdr:row>
      <xdr:rowOff>84666</xdr:rowOff>
    </xdr:from>
    <xdr:to>
      <xdr:col>40</xdr:col>
      <xdr:colOff>285749</xdr:colOff>
      <xdr:row>121</xdr:row>
      <xdr:rowOff>179916</xdr:rowOff>
    </xdr:to>
    <xdr:sp macro="" textlink="">
      <xdr:nvSpPr>
        <xdr:cNvPr id="457" name="Isosceles Triangle 456">
          <a:extLst>
            <a:ext uri="{FF2B5EF4-FFF2-40B4-BE49-F238E27FC236}">
              <a16:creationId xmlns:a16="http://schemas.microsoft.com/office/drawing/2014/main" id="{00000000-0008-0000-0A00-0000C9010000}"/>
            </a:ext>
          </a:extLst>
        </xdr:cNvPr>
        <xdr:cNvSpPr/>
      </xdr:nvSpPr>
      <xdr:spPr>
        <a:xfrm>
          <a:off x="11353802" y="354033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120</xdr:row>
      <xdr:rowOff>84666</xdr:rowOff>
    </xdr:from>
    <xdr:to>
      <xdr:col>42</xdr:col>
      <xdr:colOff>285749</xdr:colOff>
      <xdr:row>121</xdr:row>
      <xdr:rowOff>179916</xdr:rowOff>
    </xdr:to>
    <xdr:sp macro="" textlink="">
      <xdr:nvSpPr>
        <xdr:cNvPr id="458" name="Isosceles Triangle 457">
          <a:extLst>
            <a:ext uri="{FF2B5EF4-FFF2-40B4-BE49-F238E27FC236}">
              <a16:creationId xmlns:a16="http://schemas.microsoft.com/office/drawing/2014/main" id="{00000000-0008-0000-0A00-0000CA010000}"/>
            </a:ext>
          </a:extLst>
        </xdr:cNvPr>
        <xdr:cNvSpPr/>
      </xdr:nvSpPr>
      <xdr:spPr>
        <a:xfrm>
          <a:off x="11925302" y="354033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120</xdr:row>
      <xdr:rowOff>84666</xdr:rowOff>
    </xdr:from>
    <xdr:to>
      <xdr:col>44</xdr:col>
      <xdr:colOff>285749</xdr:colOff>
      <xdr:row>121</xdr:row>
      <xdr:rowOff>179916</xdr:rowOff>
    </xdr:to>
    <xdr:sp macro="" textlink="">
      <xdr:nvSpPr>
        <xdr:cNvPr id="459" name="Isosceles Triangle 458">
          <a:extLst>
            <a:ext uri="{FF2B5EF4-FFF2-40B4-BE49-F238E27FC236}">
              <a16:creationId xmlns:a16="http://schemas.microsoft.com/office/drawing/2014/main" id="{00000000-0008-0000-0A00-0000CB010000}"/>
            </a:ext>
          </a:extLst>
        </xdr:cNvPr>
        <xdr:cNvSpPr/>
      </xdr:nvSpPr>
      <xdr:spPr>
        <a:xfrm>
          <a:off x="12496802" y="354033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251</xdr:row>
      <xdr:rowOff>0</xdr:rowOff>
    </xdr:from>
    <xdr:ext cx="266699" cy="394547"/>
    <xdr:pic>
      <xdr:nvPicPr>
        <xdr:cNvPr id="460" name="Graphic 459" descr="Road with solid fill">
          <a:extLst>
            <a:ext uri="{FF2B5EF4-FFF2-40B4-BE49-F238E27FC236}">
              <a16:creationId xmlns:a16="http://schemas.microsoft.com/office/drawing/2014/main" id="{00000000-0008-0000-0A00-0000CC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6937950"/>
          <a:ext cx="266699" cy="394547"/>
        </a:xfrm>
        <a:prstGeom prst="rect">
          <a:avLst/>
        </a:prstGeom>
      </xdr:spPr>
    </xdr:pic>
    <xdr:clientData/>
  </xdr:oneCellAnchor>
  <xdr:twoCellAnchor>
    <xdr:from>
      <xdr:col>4</xdr:col>
      <xdr:colOff>2</xdr:colOff>
      <xdr:row>251</xdr:row>
      <xdr:rowOff>84666</xdr:rowOff>
    </xdr:from>
    <xdr:to>
      <xdr:col>4</xdr:col>
      <xdr:colOff>285749</xdr:colOff>
      <xdr:row>252</xdr:row>
      <xdr:rowOff>179916</xdr:rowOff>
    </xdr:to>
    <xdr:sp macro="" textlink="">
      <xdr:nvSpPr>
        <xdr:cNvPr id="461" name="Isosceles Triangle 460">
          <a:extLst>
            <a:ext uri="{FF2B5EF4-FFF2-40B4-BE49-F238E27FC236}">
              <a16:creationId xmlns:a16="http://schemas.microsoft.com/office/drawing/2014/main" id="{00000000-0008-0000-0A00-0000CD010000}"/>
            </a:ext>
          </a:extLst>
        </xdr:cNvPr>
        <xdr:cNvSpPr/>
      </xdr:nvSpPr>
      <xdr:spPr>
        <a:xfrm>
          <a:off x="106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251</xdr:row>
      <xdr:rowOff>84666</xdr:rowOff>
    </xdr:from>
    <xdr:to>
      <xdr:col>6</xdr:col>
      <xdr:colOff>285749</xdr:colOff>
      <xdr:row>252</xdr:row>
      <xdr:rowOff>179916</xdr:rowOff>
    </xdr:to>
    <xdr:sp macro="" textlink="">
      <xdr:nvSpPr>
        <xdr:cNvPr id="462" name="Isosceles Triangle 461">
          <a:extLst>
            <a:ext uri="{FF2B5EF4-FFF2-40B4-BE49-F238E27FC236}">
              <a16:creationId xmlns:a16="http://schemas.microsoft.com/office/drawing/2014/main" id="{00000000-0008-0000-0A00-0000CE010000}"/>
            </a:ext>
          </a:extLst>
        </xdr:cNvPr>
        <xdr:cNvSpPr/>
      </xdr:nvSpPr>
      <xdr:spPr>
        <a:xfrm>
          <a:off x="1638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251</xdr:row>
      <xdr:rowOff>84666</xdr:rowOff>
    </xdr:from>
    <xdr:to>
      <xdr:col>8</xdr:col>
      <xdr:colOff>285749</xdr:colOff>
      <xdr:row>253</xdr:row>
      <xdr:rowOff>2116</xdr:rowOff>
    </xdr:to>
    <xdr:sp macro="" textlink="">
      <xdr:nvSpPr>
        <xdr:cNvPr id="463" name="Isosceles Triangle 462">
          <a:extLst>
            <a:ext uri="{FF2B5EF4-FFF2-40B4-BE49-F238E27FC236}">
              <a16:creationId xmlns:a16="http://schemas.microsoft.com/office/drawing/2014/main" id="{00000000-0008-0000-0A00-0000CF010000}"/>
            </a:ext>
          </a:extLst>
        </xdr:cNvPr>
        <xdr:cNvSpPr/>
      </xdr:nvSpPr>
      <xdr:spPr>
        <a:xfrm>
          <a:off x="2211919" y="40756416"/>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251</xdr:row>
      <xdr:rowOff>84666</xdr:rowOff>
    </xdr:from>
    <xdr:to>
      <xdr:col>10</xdr:col>
      <xdr:colOff>285749</xdr:colOff>
      <xdr:row>252</xdr:row>
      <xdr:rowOff>179916</xdr:rowOff>
    </xdr:to>
    <xdr:sp macro="" textlink="">
      <xdr:nvSpPr>
        <xdr:cNvPr id="464" name="Isosceles Triangle 463">
          <a:extLst>
            <a:ext uri="{FF2B5EF4-FFF2-40B4-BE49-F238E27FC236}">
              <a16:creationId xmlns:a16="http://schemas.microsoft.com/office/drawing/2014/main" id="{00000000-0008-0000-0A00-0000D0010000}"/>
            </a:ext>
          </a:extLst>
        </xdr:cNvPr>
        <xdr:cNvSpPr/>
      </xdr:nvSpPr>
      <xdr:spPr>
        <a:xfrm>
          <a:off x="2781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251</xdr:row>
      <xdr:rowOff>84666</xdr:rowOff>
    </xdr:from>
    <xdr:to>
      <xdr:col>12</xdr:col>
      <xdr:colOff>285749</xdr:colOff>
      <xdr:row>252</xdr:row>
      <xdr:rowOff>179916</xdr:rowOff>
    </xdr:to>
    <xdr:sp macro="" textlink="">
      <xdr:nvSpPr>
        <xdr:cNvPr id="465" name="Isosceles Triangle 464">
          <a:extLst>
            <a:ext uri="{FF2B5EF4-FFF2-40B4-BE49-F238E27FC236}">
              <a16:creationId xmlns:a16="http://schemas.microsoft.com/office/drawing/2014/main" id="{00000000-0008-0000-0A00-0000D1010000}"/>
            </a:ext>
          </a:extLst>
        </xdr:cNvPr>
        <xdr:cNvSpPr/>
      </xdr:nvSpPr>
      <xdr:spPr>
        <a:xfrm>
          <a:off x="3352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251</xdr:row>
      <xdr:rowOff>84666</xdr:rowOff>
    </xdr:from>
    <xdr:to>
      <xdr:col>14</xdr:col>
      <xdr:colOff>285749</xdr:colOff>
      <xdr:row>252</xdr:row>
      <xdr:rowOff>179916</xdr:rowOff>
    </xdr:to>
    <xdr:sp macro="" textlink="">
      <xdr:nvSpPr>
        <xdr:cNvPr id="466" name="Isosceles Triangle 465">
          <a:extLst>
            <a:ext uri="{FF2B5EF4-FFF2-40B4-BE49-F238E27FC236}">
              <a16:creationId xmlns:a16="http://schemas.microsoft.com/office/drawing/2014/main" id="{00000000-0008-0000-0A00-0000D2010000}"/>
            </a:ext>
          </a:extLst>
        </xdr:cNvPr>
        <xdr:cNvSpPr/>
      </xdr:nvSpPr>
      <xdr:spPr>
        <a:xfrm>
          <a:off x="3924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251</xdr:row>
      <xdr:rowOff>84666</xdr:rowOff>
    </xdr:from>
    <xdr:to>
      <xdr:col>16</xdr:col>
      <xdr:colOff>285749</xdr:colOff>
      <xdr:row>252</xdr:row>
      <xdr:rowOff>179916</xdr:rowOff>
    </xdr:to>
    <xdr:sp macro="" textlink="">
      <xdr:nvSpPr>
        <xdr:cNvPr id="467" name="Isosceles Triangle 466">
          <a:extLst>
            <a:ext uri="{FF2B5EF4-FFF2-40B4-BE49-F238E27FC236}">
              <a16:creationId xmlns:a16="http://schemas.microsoft.com/office/drawing/2014/main" id="{00000000-0008-0000-0A00-0000D3010000}"/>
            </a:ext>
          </a:extLst>
        </xdr:cNvPr>
        <xdr:cNvSpPr/>
      </xdr:nvSpPr>
      <xdr:spPr>
        <a:xfrm>
          <a:off x="4495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251</xdr:row>
      <xdr:rowOff>84666</xdr:rowOff>
    </xdr:from>
    <xdr:to>
      <xdr:col>18</xdr:col>
      <xdr:colOff>285749</xdr:colOff>
      <xdr:row>252</xdr:row>
      <xdr:rowOff>179916</xdr:rowOff>
    </xdr:to>
    <xdr:sp macro="" textlink="">
      <xdr:nvSpPr>
        <xdr:cNvPr id="468" name="Isosceles Triangle 467">
          <a:extLst>
            <a:ext uri="{FF2B5EF4-FFF2-40B4-BE49-F238E27FC236}">
              <a16:creationId xmlns:a16="http://schemas.microsoft.com/office/drawing/2014/main" id="{00000000-0008-0000-0A00-0000D4010000}"/>
            </a:ext>
          </a:extLst>
        </xdr:cNvPr>
        <xdr:cNvSpPr/>
      </xdr:nvSpPr>
      <xdr:spPr>
        <a:xfrm>
          <a:off x="5067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251</xdr:row>
      <xdr:rowOff>84666</xdr:rowOff>
    </xdr:from>
    <xdr:to>
      <xdr:col>20</xdr:col>
      <xdr:colOff>285749</xdr:colOff>
      <xdr:row>252</xdr:row>
      <xdr:rowOff>179916</xdr:rowOff>
    </xdr:to>
    <xdr:sp macro="" textlink="">
      <xdr:nvSpPr>
        <xdr:cNvPr id="469" name="Isosceles Triangle 468">
          <a:extLst>
            <a:ext uri="{FF2B5EF4-FFF2-40B4-BE49-F238E27FC236}">
              <a16:creationId xmlns:a16="http://schemas.microsoft.com/office/drawing/2014/main" id="{00000000-0008-0000-0A00-0000D5010000}"/>
            </a:ext>
          </a:extLst>
        </xdr:cNvPr>
        <xdr:cNvSpPr/>
      </xdr:nvSpPr>
      <xdr:spPr>
        <a:xfrm>
          <a:off x="5638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251</xdr:row>
      <xdr:rowOff>84666</xdr:rowOff>
    </xdr:from>
    <xdr:to>
      <xdr:col>22</xdr:col>
      <xdr:colOff>285749</xdr:colOff>
      <xdr:row>252</xdr:row>
      <xdr:rowOff>179916</xdr:rowOff>
    </xdr:to>
    <xdr:sp macro="" textlink="">
      <xdr:nvSpPr>
        <xdr:cNvPr id="470" name="Isosceles Triangle 469">
          <a:extLst>
            <a:ext uri="{FF2B5EF4-FFF2-40B4-BE49-F238E27FC236}">
              <a16:creationId xmlns:a16="http://schemas.microsoft.com/office/drawing/2014/main" id="{00000000-0008-0000-0A00-0000D6010000}"/>
            </a:ext>
          </a:extLst>
        </xdr:cNvPr>
        <xdr:cNvSpPr/>
      </xdr:nvSpPr>
      <xdr:spPr>
        <a:xfrm>
          <a:off x="62103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251</xdr:row>
      <xdr:rowOff>84666</xdr:rowOff>
    </xdr:from>
    <xdr:to>
      <xdr:col>24</xdr:col>
      <xdr:colOff>285749</xdr:colOff>
      <xdr:row>252</xdr:row>
      <xdr:rowOff>179916</xdr:rowOff>
    </xdr:to>
    <xdr:sp macro="" textlink="">
      <xdr:nvSpPr>
        <xdr:cNvPr id="471" name="Isosceles Triangle 470">
          <a:extLst>
            <a:ext uri="{FF2B5EF4-FFF2-40B4-BE49-F238E27FC236}">
              <a16:creationId xmlns:a16="http://schemas.microsoft.com/office/drawing/2014/main" id="{00000000-0008-0000-0A00-0000D7010000}"/>
            </a:ext>
          </a:extLst>
        </xdr:cNvPr>
        <xdr:cNvSpPr/>
      </xdr:nvSpPr>
      <xdr:spPr>
        <a:xfrm>
          <a:off x="6781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251</xdr:row>
      <xdr:rowOff>84666</xdr:rowOff>
    </xdr:from>
    <xdr:to>
      <xdr:col>26</xdr:col>
      <xdr:colOff>285749</xdr:colOff>
      <xdr:row>252</xdr:row>
      <xdr:rowOff>179916</xdr:rowOff>
    </xdr:to>
    <xdr:sp macro="" textlink="">
      <xdr:nvSpPr>
        <xdr:cNvPr id="472" name="Isosceles Triangle 471">
          <a:extLst>
            <a:ext uri="{FF2B5EF4-FFF2-40B4-BE49-F238E27FC236}">
              <a16:creationId xmlns:a16="http://schemas.microsoft.com/office/drawing/2014/main" id="{00000000-0008-0000-0A00-0000D8010000}"/>
            </a:ext>
          </a:extLst>
        </xdr:cNvPr>
        <xdr:cNvSpPr/>
      </xdr:nvSpPr>
      <xdr:spPr>
        <a:xfrm>
          <a:off x="7353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251</xdr:row>
      <xdr:rowOff>84666</xdr:rowOff>
    </xdr:from>
    <xdr:to>
      <xdr:col>28</xdr:col>
      <xdr:colOff>285749</xdr:colOff>
      <xdr:row>252</xdr:row>
      <xdr:rowOff>179916</xdr:rowOff>
    </xdr:to>
    <xdr:sp macro="" textlink="">
      <xdr:nvSpPr>
        <xdr:cNvPr id="473" name="Isosceles Triangle 472">
          <a:extLst>
            <a:ext uri="{FF2B5EF4-FFF2-40B4-BE49-F238E27FC236}">
              <a16:creationId xmlns:a16="http://schemas.microsoft.com/office/drawing/2014/main" id="{00000000-0008-0000-0A00-0000D9010000}"/>
            </a:ext>
          </a:extLst>
        </xdr:cNvPr>
        <xdr:cNvSpPr/>
      </xdr:nvSpPr>
      <xdr:spPr>
        <a:xfrm>
          <a:off x="7924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251</xdr:row>
      <xdr:rowOff>84666</xdr:rowOff>
    </xdr:from>
    <xdr:to>
      <xdr:col>30</xdr:col>
      <xdr:colOff>285749</xdr:colOff>
      <xdr:row>252</xdr:row>
      <xdr:rowOff>179916</xdr:rowOff>
    </xdr:to>
    <xdr:sp macro="" textlink="">
      <xdr:nvSpPr>
        <xdr:cNvPr id="474" name="Isosceles Triangle 473">
          <a:extLst>
            <a:ext uri="{FF2B5EF4-FFF2-40B4-BE49-F238E27FC236}">
              <a16:creationId xmlns:a16="http://schemas.microsoft.com/office/drawing/2014/main" id="{00000000-0008-0000-0A00-0000DA010000}"/>
            </a:ext>
          </a:extLst>
        </xdr:cNvPr>
        <xdr:cNvSpPr/>
      </xdr:nvSpPr>
      <xdr:spPr>
        <a:xfrm>
          <a:off x="8496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251</xdr:row>
      <xdr:rowOff>84666</xdr:rowOff>
    </xdr:from>
    <xdr:to>
      <xdr:col>32</xdr:col>
      <xdr:colOff>285749</xdr:colOff>
      <xdr:row>252</xdr:row>
      <xdr:rowOff>179916</xdr:rowOff>
    </xdr:to>
    <xdr:sp macro="" textlink="">
      <xdr:nvSpPr>
        <xdr:cNvPr id="475" name="Isosceles Triangle 474">
          <a:extLst>
            <a:ext uri="{FF2B5EF4-FFF2-40B4-BE49-F238E27FC236}">
              <a16:creationId xmlns:a16="http://schemas.microsoft.com/office/drawing/2014/main" id="{00000000-0008-0000-0A00-0000DB010000}"/>
            </a:ext>
          </a:extLst>
        </xdr:cNvPr>
        <xdr:cNvSpPr/>
      </xdr:nvSpPr>
      <xdr:spPr>
        <a:xfrm>
          <a:off x="9067802" y="370226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251</xdr:row>
      <xdr:rowOff>84666</xdr:rowOff>
    </xdr:from>
    <xdr:to>
      <xdr:col>34</xdr:col>
      <xdr:colOff>285749</xdr:colOff>
      <xdr:row>252</xdr:row>
      <xdr:rowOff>179916</xdr:rowOff>
    </xdr:to>
    <xdr:sp macro="" textlink="">
      <xdr:nvSpPr>
        <xdr:cNvPr id="476" name="Isosceles Triangle 475">
          <a:extLst>
            <a:ext uri="{FF2B5EF4-FFF2-40B4-BE49-F238E27FC236}">
              <a16:creationId xmlns:a16="http://schemas.microsoft.com/office/drawing/2014/main" id="{00000000-0008-0000-0A00-0000DC010000}"/>
            </a:ext>
          </a:extLst>
        </xdr:cNvPr>
        <xdr:cNvSpPr/>
      </xdr:nvSpPr>
      <xdr:spPr>
        <a:xfrm>
          <a:off x="96393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251</xdr:row>
      <xdr:rowOff>84666</xdr:rowOff>
    </xdr:from>
    <xdr:to>
      <xdr:col>36</xdr:col>
      <xdr:colOff>285749</xdr:colOff>
      <xdr:row>252</xdr:row>
      <xdr:rowOff>179916</xdr:rowOff>
    </xdr:to>
    <xdr:sp macro="" textlink="">
      <xdr:nvSpPr>
        <xdr:cNvPr id="477" name="Isosceles Triangle 476">
          <a:extLst>
            <a:ext uri="{FF2B5EF4-FFF2-40B4-BE49-F238E27FC236}">
              <a16:creationId xmlns:a16="http://schemas.microsoft.com/office/drawing/2014/main" id="{00000000-0008-0000-0A00-0000DD010000}"/>
            </a:ext>
          </a:extLst>
        </xdr:cNvPr>
        <xdr:cNvSpPr/>
      </xdr:nvSpPr>
      <xdr:spPr>
        <a:xfrm>
          <a:off x="10210802" y="370226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251</xdr:row>
      <xdr:rowOff>84666</xdr:rowOff>
    </xdr:from>
    <xdr:to>
      <xdr:col>38</xdr:col>
      <xdr:colOff>285749</xdr:colOff>
      <xdr:row>252</xdr:row>
      <xdr:rowOff>179916</xdr:rowOff>
    </xdr:to>
    <xdr:sp macro="" textlink="">
      <xdr:nvSpPr>
        <xdr:cNvPr id="478" name="Isosceles Triangle 477">
          <a:extLst>
            <a:ext uri="{FF2B5EF4-FFF2-40B4-BE49-F238E27FC236}">
              <a16:creationId xmlns:a16="http://schemas.microsoft.com/office/drawing/2014/main" id="{00000000-0008-0000-0A00-0000DE010000}"/>
            </a:ext>
          </a:extLst>
        </xdr:cNvPr>
        <xdr:cNvSpPr/>
      </xdr:nvSpPr>
      <xdr:spPr>
        <a:xfrm>
          <a:off x="10782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251</xdr:row>
      <xdr:rowOff>84666</xdr:rowOff>
    </xdr:from>
    <xdr:to>
      <xdr:col>40</xdr:col>
      <xdr:colOff>285749</xdr:colOff>
      <xdr:row>252</xdr:row>
      <xdr:rowOff>179916</xdr:rowOff>
    </xdr:to>
    <xdr:sp macro="" textlink="">
      <xdr:nvSpPr>
        <xdr:cNvPr id="479" name="Isosceles Triangle 478">
          <a:extLst>
            <a:ext uri="{FF2B5EF4-FFF2-40B4-BE49-F238E27FC236}">
              <a16:creationId xmlns:a16="http://schemas.microsoft.com/office/drawing/2014/main" id="{00000000-0008-0000-0A00-0000DF010000}"/>
            </a:ext>
          </a:extLst>
        </xdr:cNvPr>
        <xdr:cNvSpPr/>
      </xdr:nvSpPr>
      <xdr:spPr>
        <a:xfrm>
          <a:off x="11353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251</xdr:row>
      <xdr:rowOff>84666</xdr:rowOff>
    </xdr:from>
    <xdr:to>
      <xdr:col>42</xdr:col>
      <xdr:colOff>285749</xdr:colOff>
      <xdr:row>252</xdr:row>
      <xdr:rowOff>179916</xdr:rowOff>
    </xdr:to>
    <xdr:sp macro="" textlink="">
      <xdr:nvSpPr>
        <xdr:cNvPr id="480" name="Isosceles Triangle 479">
          <a:extLst>
            <a:ext uri="{FF2B5EF4-FFF2-40B4-BE49-F238E27FC236}">
              <a16:creationId xmlns:a16="http://schemas.microsoft.com/office/drawing/2014/main" id="{00000000-0008-0000-0A00-0000E0010000}"/>
            </a:ext>
          </a:extLst>
        </xdr:cNvPr>
        <xdr:cNvSpPr/>
      </xdr:nvSpPr>
      <xdr:spPr>
        <a:xfrm>
          <a:off x="119253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251</xdr:row>
      <xdr:rowOff>84666</xdr:rowOff>
    </xdr:from>
    <xdr:to>
      <xdr:col>44</xdr:col>
      <xdr:colOff>285749</xdr:colOff>
      <xdr:row>252</xdr:row>
      <xdr:rowOff>179916</xdr:rowOff>
    </xdr:to>
    <xdr:sp macro="" textlink="">
      <xdr:nvSpPr>
        <xdr:cNvPr id="481" name="Isosceles Triangle 480">
          <a:extLst>
            <a:ext uri="{FF2B5EF4-FFF2-40B4-BE49-F238E27FC236}">
              <a16:creationId xmlns:a16="http://schemas.microsoft.com/office/drawing/2014/main" id="{00000000-0008-0000-0A00-0000E1010000}"/>
            </a:ext>
          </a:extLst>
        </xdr:cNvPr>
        <xdr:cNvSpPr/>
      </xdr:nvSpPr>
      <xdr:spPr>
        <a:xfrm>
          <a:off x="12496802" y="3702261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131</xdr:row>
      <xdr:rowOff>0</xdr:rowOff>
    </xdr:from>
    <xdr:ext cx="266699" cy="394547"/>
    <xdr:pic>
      <xdr:nvPicPr>
        <xdr:cNvPr id="482" name="Graphic 481" descr="Road with solid fill">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38728650"/>
          <a:ext cx="266699" cy="394547"/>
        </a:xfrm>
        <a:prstGeom prst="rect">
          <a:avLst/>
        </a:prstGeom>
      </xdr:spPr>
    </xdr:pic>
    <xdr:clientData/>
  </xdr:oneCellAnchor>
  <xdr:twoCellAnchor>
    <xdr:from>
      <xdr:col>4</xdr:col>
      <xdr:colOff>2</xdr:colOff>
      <xdr:row>131</xdr:row>
      <xdr:rowOff>84666</xdr:rowOff>
    </xdr:from>
    <xdr:to>
      <xdr:col>4</xdr:col>
      <xdr:colOff>285749</xdr:colOff>
      <xdr:row>132</xdr:row>
      <xdr:rowOff>179916</xdr:rowOff>
    </xdr:to>
    <xdr:sp macro="" textlink="">
      <xdr:nvSpPr>
        <xdr:cNvPr id="483" name="Isosceles Triangle 482">
          <a:extLst>
            <a:ext uri="{FF2B5EF4-FFF2-40B4-BE49-F238E27FC236}">
              <a16:creationId xmlns:a16="http://schemas.microsoft.com/office/drawing/2014/main" id="{00000000-0008-0000-0A00-0000E3010000}"/>
            </a:ext>
          </a:extLst>
        </xdr:cNvPr>
        <xdr:cNvSpPr/>
      </xdr:nvSpPr>
      <xdr:spPr>
        <a:xfrm>
          <a:off x="1066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131</xdr:row>
      <xdr:rowOff>84666</xdr:rowOff>
    </xdr:from>
    <xdr:to>
      <xdr:col>6</xdr:col>
      <xdr:colOff>285749</xdr:colOff>
      <xdr:row>132</xdr:row>
      <xdr:rowOff>179916</xdr:rowOff>
    </xdr:to>
    <xdr:sp macro="" textlink="">
      <xdr:nvSpPr>
        <xdr:cNvPr id="484" name="Isosceles Triangle 483">
          <a:extLst>
            <a:ext uri="{FF2B5EF4-FFF2-40B4-BE49-F238E27FC236}">
              <a16:creationId xmlns:a16="http://schemas.microsoft.com/office/drawing/2014/main" id="{00000000-0008-0000-0A00-0000E4010000}"/>
            </a:ext>
          </a:extLst>
        </xdr:cNvPr>
        <xdr:cNvSpPr/>
      </xdr:nvSpPr>
      <xdr:spPr>
        <a:xfrm>
          <a:off x="1638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131</xdr:row>
      <xdr:rowOff>84666</xdr:rowOff>
    </xdr:from>
    <xdr:to>
      <xdr:col>8</xdr:col>
      <xdr:colOff>285749</xdr:colOff>
      <xdr:row>132</xdr:row>
      <xdr:rowOff>179916</xdr:rowOff>
    </xdr:to>
    <xdr:sp macro="" textlink="">
      <xdr:nvSpPr>
        <xdr:cNvPr id="485" name="Isosceles Triangle 484">
          <a:extLst>
            <a:ext uri="{FF2B5EF4-FFF2-40B4-BE49-F238E27FC236}">
              <a16:creationId xmlns:a16="http://schemas.microsoft.com/office/drawing/2014/main" id="{00000000-0008-0000-0A00-0000E5010000}"/>
            </a:ext>
          </a:extLst>
        </xdr:cNvPr>
        <xdr:cNvSpPr/>
      </xdr:nvSpPr>
      <xdr:spPr>
        <a:xfrm>
          <a:off x="2209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10</xdr:col>
      <xdr:colOff>2</xdr:colOff>
      <xdr:row>131</xdr:row>
      <xdr:rowOff>84666</xdr:rowOff>
    </xdr:from>
    <xdr:to>
      <xdr:col>10</xdr:col>
      <xdr:colOff>285749</xdr:colOff>
      <xdr:row>132</xdr:row>
      <xdr:rowOff>179916</xdr:rowOff>
    </xdr:to>
    <xdr:sp macro="" textlink="">
      <xdr:nvSpPr>
        <xdr:cNvPr id="486" name="Isosceles Triangle 485">
          <a:extLst>
            <a:ext uri="{FF2B5EF4-FFF2-40B4-BE49-F238E27FC236}">
              <a16:creationId xmlns:a16="http://schemas.microsoft.com/office/drawing/2014/main" id="{00000000-0008-0000-0A00-0000E6010000}"/>
            </a:ext>
          </a:extLst>
        </xdr:cNvPr>
        <xdr:cNvSpPr/>
      </xdr:nvSpPr>
      <xdr:spPr>
        <a:xfrm>
          <a:off x="2781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131</xdr:row>
      <xdr:rowOff>84666</xdr:rowOff>
    </xdr:from>
    <xdr:to>
      <xdr:col>12</xdr:col>
      <xdr:colOff>285749</xdr:colOff>
      <xdr:row>132</xdr:row>
      <xdr:rowOff>179916</xdr:rowOff>
    </xdr:to>
    <xdr:sp macro="" textlink="">
      <xdr:nvSpPr>
        <xdr:cNvPr id="487" name="Isosceles Triangle 486">
          <a:extLst>
            <a:ext uri="{FF2B5EF4-FFF2-40B4-BE49-F238E27FC236}">
              <a16:creationId xmlns:a16="http://schemas.microsoft.com/office/drawing/2014/main" id="{00000000-0008-0000-0A00-0000E7010000}"/>
            </a:ext>
          </a:extLst>
        </xdr:cNvPr>
        <xdr:cNvSpPr/>
      </xdr:nvSpPr>
      <xdr:spPr>
        <a:xfrm>
          <a:off x="3352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131</xdr:row>
      <xdr:rowOff>84666</xdr:rowOff>
    </xdr:from>
    <xdr:to>
      <xdr:col>14</xdr:col>
      <xdr:colOff>285749</xdr:colOff>
      <xdr:row>132</xdr:row>
      <xdr:rowOff>179916</xdr:rowOff>
    </xdr:to>
    <xdr:sp macro="" textlink="">
      <xdr:nvSpPr>
        <xdr:cNvPr id="488" name="Isosceles Triangle 487">
          <a:extLst>
            <a:ext uri="{FF2B5EF4-FFF2-40B4-BE49-F238E27FC236}">
              <a16:creationId xmlns:a16="http://schemas.microsoft.com/office/drawing/2014/main" id="{00000000-0008-0000-0A00-0000E8010000}"/>
            </a:ext>
          </a:extLst>
        </xdr:cNvPr>
        <xdr:cNvSpPr/>
      </xdr:nvSpPr>
      <xdr:spPr>
        <a:xfrm>
          <a:off x="3924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131</xdr:row>
      <xdr:rowOff>84666</xdr:rowOff>
    </xdr:from>
    <xdr:to>
      <xdr:col>16</xdr:col>
      <xdr:colOff>285749</xdr:colOff>
      <xdr:row>132</xdr:row>
      <xdr:rowOff>179916</xdr:rowOff>
    </xdr:to>
    <xdr:sp macro="" textlink="">
      <xdr:nvSpPr>
        <xdr:cNvPr id="489" name="Isosceles Triangle 488">
          <a:extLst>
            <a:ext uri="{FF2B5EF4-FFF2-40B4-BE49-F238E27FC236}">
              <a16:creationId xmlns:a16="http://schemas.microsoft.com/office/drawing/2014/main" id="{00000000-0008-0000-0A00-0000E9010000}"/>
            </a:ext>
          </a:extLst>
        </xdr:cNvPr>
        <xdr:cNvSpPr/>
      </xdr:nvSpPr>
      <xdr:spPr>
        <a:xfrm>
          <a:off x="4495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131</xdr:row>
      <xdr:rowOff>84666</xdr:rowOff>
    </xdr:from>
    <xdr:to>
      <xdr:col>18</xdr:col>
      <xdr:colOff>285749</xdr:colOff>
      <xdr:row>132</xdr:row>
      <xdr:rowOff>179916</xdr:rowOff>
    </xdr:to>
    <xdr:sp macro="" textlink="">
      <xdr:nvSpPr>
        <xdr:cNvPr id="490" name="Isosceles Triangle 489">
          <a:extLst>
            <a:ext uri="{FF2B5EF4-FFF2-40B4-BE49-F238E27FC236}">
              <a16:creationId xmlns:a16="http://schemas.microsoft.com/office/drawing/2014/main" id="{00000000-0008-0000-0A00-0000EA010000}"/>
            </a:ext>
          </a:extLst>
        </xdr:cNvPr>
        <xdr:cNvSpPr/>
      </xdr:nvSpPr>
      <xdr:spPr>
        <a:xfrm>
          <a:off x="5067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131</xdr:row>
      <xdr:rowOff>84666</xdr:rowOff>
    </xdr:from>
    <xdr:to>
      <xdr:col>20</xdr:col>
      <xdr:colOff>285749</xdr:colOff>
      <xdr:row>132</xdr:row>
      <xdr:rowOff>179916</xdr:rowOff>
    </xdr:to>
    <xdr:sp macro="" textlink="">
      <xdr:nvSpPr>
        <xdr:cNvPr id="491" name="Isosceles Triangle 490">
          <a:extLst>
            <a:ext uri="{FF2B5EF4-FFF2-40B4-BE49-F238E27FC236}">
              <a16:creationId xmlns:a16="http://schemas.microsoft.com/office/drawing/2014/main" id="{00000000-0008-0000-0A00-0000EB010000}"/>
            </a:ext>
          </a:extLst>
        </xdr:cNvPr>
        <xdr:cNvSpPr/>
      </xdr:nvSpPr>
      <xdr:spPr>
        <a:xfrm>
          <a:off x="5638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131</xdr:row>
      <xdr:rowOff>84666</xdr:rowOff>
    </xdr:from>
    <xdr:to>
      <xdr:col>22</xdr:col>
      <xdr:colOff>285749</xdr:colOff>
      <xdr:row>132</xdr:row>
      <xdr:rowOff>179916</xdr:rowOff>
    </xdr:to>
    <xdr:sp macro="" textlink="">
      <xdr:nvSpPr>
        <xdr:cNvPr id="492" name="Isosceles Triangle 491">
          <a:extLst>
            <a:ext uri="{FF2B5EF4-FFF2-40B4-BE49-F238E27FC236}">
              <a16:creationId xmlns:a16="http://schemas.microsoft.com/office/drawing/2014/main" id="{00000000-0008-0000-0A00-0000EC010000}"/>
            </a:ext>
          </a:extLst>
        </xdr:cNvPr>
        <xdr:cNvSpPr/>
      </xdr:nvSpPr>
      <xdr:spPr>
        <a:xfrm>
          <a:off x="6210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131</xdr:row>
      <xdr:rowOff>84666</xdr:rowOff>
    </xdr:from>
    <xdr:to>
      <xdr:col>24</xdr:col>
      <xdr:colOff>285749</xdr:colOff>
      <xdr:row>132</xdr:row>
      <xdr:rowOff>179916</xdr:rowOff>
    </xdr:to>
    <xdr:sp macro="" textlink="">
      <xdr:nvSpPr>
        <xdr:cNvPr id="493" name="Isosceles Triangle 492">
          <a:extLst>
            <a:ext uri="{FF2B5EF4-FFF2-40B4-BE49-F238E27FC236}">
              <a16:creationId xmlns:a16="http://schemas.microsoft.com/office/drawing/2014/main" id="{00000000-0008-0000-0A00-0000ED010000}"/>
            </a:ext>
          </a:extLst>
        </xdr:cNvPr>
        <xdr:cNvSpPr/>
      </xdr:nvSpPr>
      <xdr:spPr>
        <a:xfrm>
          <a:off x="6781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131</xdr:row>
      <xdr:rowOff>84666</xdr:rowOff>
    </xdr:from>
    <xdr:to>
      <xdr:col>26</xdr:col>
      <xdr:colOff>285749</xdr:colOff>
      <xdr:row>132</xdr:row>
      <xdr:rowOff>179916</xdr:rowOff>
    </xdr:to>
    <xdr:sp macro="" textlink="">
      <xdr:nvSpPr>
        <xdr:cNvPr id="494" name="Isosceles Triangle 493">
          <a:extLst>
            <a:ext uri="{FF2B5EF4-FFF2-40B4-BE49-F238E27FC236}">
              <a16:creationId xmlns:a16="http://schemas.microsoft.com/office/drawing/2014/main" id="{00000000-0008-0000-0A00-0000EE010000}"/>
            </a:ext>
          </a:extLst>
        </xdr:cNvPr>
        <xdr:cNvSpPr/>
      </xdr:nvSpPr>
      <xdr:spPr>
        <a:xfrm>
          <a:off x="7353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131</xdr:row>
      <xdr:rowOff>84666</xdr:rowOff>
    </xdr:from>
    <xdr:to>
      <xdr:col>28</xdr:col>
      <xdr:colOff>285749</xdr:colOff>
      <xdr:row>132</xdr:row>
      <xdr:rowOff>179916</xdr:rowOff>
    </xdr:to>
    <xdr:sp macro="" textlink="">
      <xdr:nvSpPr>
        <xdr:cNvPr id="495" name="Isosceles Triangle 494">
          <a:extLst>
            <a:ext uri="{FF2B5EF4-FFF2-40B4-BE49-F238E27FC236}">
              <a16:creationId xmlns:a16="http://schemas.microsoft.com/office/drawing/2014/main" id="{00000000-0008-0000-0A00-0000EF010000}"/>
            </a:ext>
          </a:extLst>
        </xdr:cNvPr>
        <xdr:cNvSpPr/>
      </xdr:nvSpPr>
      <xdr:spPr>
        <a:xfrm>
          <a:off x="7924802" y="3881331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131</xdr:row>
      <xdr:rowOff>84666</xdr:rowOff>
    </xdr:from>
    <xdr:to>
      <xdr:col>30</xdr:col>
      <xdr:colOff>285749</xdr:colOff>
      <xdr:row>132</xdr:row>
      <xdr:rowOff>179916</xdr:rowOff>
    </xdr:to>
    <xdr:sp macro="" textlink="">
      <xdr:nvSpPr>
        <xdr:cNvPr id="496" name="Isosceles Triangle 495">
          <a:extLst>
            <a:ext uri="{FF2B5EF4-FFF2-40B4-BE49-F238E27FC236}">
              <a16:creationId xmlns:a16="http://schemas.microsoft.com/office/drawing/2014/main" id="{00000000-0008-0000-0A00-0000F0010000}"/>
            </a:ext>
          </a:extLst>
        </xdr:cNvPr>
        <xdr:cNvSpPr/>
      </xdr:nvSpPr>
      <xdr:spPr>
        <a:xfrm>
          <a:off x="8496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131</xdr:row>
      <xdr:rowOff>84666</xdr:rowOff>
    </xdr:from>
    <xdr:to>
      <xdr:col>32</xdr:col>
      <xdr:colOff>285749</xdr:colOff>
      <xdr:row>132</xdr:row>
      <xdr:rowOff>179916</xdr:rowOff>
    </xdr:to>
    <xdr:sp macro="" textlink="">
      <xdr:nvSpPr>
        <xdr:cNvPr id="497" name="Isosceles Triangle 496">
          <a:extLst>
            <a:ext uri="{FF2B5EF4-FFF2-40B4-BE49-F238E27FC236}">
              <a16:creationId xmlns:a16="http://schemas.microsoft.com/office/drawing/2014/main" id="{00000000-0008-0000-0A00-0000F1010000}"/>
            </a:ext>
          </a:extLst>
        </xdr:cNvPr>
        <xdr:cNvSpPr/>
      </xdr:nvSpPr>
      <xdr:spPr>
        <a:xfrm>
          <a:off x="9067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131</xdr:row>
      <xdr:rowOff>84666</xdr:rowOff>
    </xdr:from>
    <xdr:to>
      <xdr:col>34</xdr:col>
      <xdr:colOff>285749</xdr:colOff>
      <xdr:row>132</xdr:row>
      <xdr:rowOff>179916</xdr:rowOff>
    </xdr:to>
    <xdr:sp macro="" textlink="">
      <xdr:nvSpPr>
        <xdr:cNvPr id="498" name="Isosceles Triangle 497">
          <a:extLst>
            <a:ext uri="{FF2B5EF4-FFF2-40B4-BE49-F238E27FC236}">
              <a16:creationId xmlns:a16="http://schemas.microsoft.com/office/drawing/2014/main" id="{00000000-0008-0000-0A00-0000F2010000}"/>
            </a:ext>
          </a:extLst>
        </xdr:cNvPr>
        <xdr:cNvSpPr/>
      </xdr:nvSpPr>
      <xdr:spPr>
        <a:xfrm>
          <a:off x="9639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131</xdr:row>
      <xdr:rowOff>84666</xdr:rowOff>
    </xdr:from>
    <xdr:to>
      <xdr:col>36</xdr:col>
      <xdr:colOff>285749</xdr:colOff>
      <xdr:row>132</xdr:row>
      <xdr:rowOff>179916</xdr:rowOff>
    </xdr:to>
    <xdr:sp macro="" textlink="">
      <xdr:nvSpPr>
        <xdr:cNvPr id="499" name="Isosceles Triangle 498">
          <a:extLst>
            <a:ext uri="{FF2B5EF4-FFF2-40B4-BE49-F238E27FC236}">
              <a16:creationId xmlns:a16="http://schemas.microsoft.com/office/drawing/2014/main" id="{00000000-0008-0000-0A00-0000F3010000}"/>
            </a:ext>
          </a:extLst>
        </xdr:cNvPr>
        <xdr:cNvSpPr/>
      </xdr:nvSpPr>
      <xdr:spPr>
        <a:xfrm>
          <a:off x="10210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131</xdr:row>
      <xdr:rowOff>84666</xdr:rowOff>
    </xdr:from>
    <xdr:to>
      <xdr:col>38</xdr:col>
      <xdr:colOff>285749</xdr:colOff>
      <xdr:row>132</xdr:row>
      <xdr:rowOff>179916</xdr:rowOff>
    </xdr:to>
    <xdr:sp macro="" textlink="">
      <xdr:nvSpPr>
        <xdr:cNvPr id="500" name="Isosceles Triangle 499">
          <a:extLst>
            <a:ext uri="{FF2B5EF4-FFF2-40B4-BE49-F238E27FC236}">
              <a16:creationId xmlns:a16="http://schemas.microsoft.com/office/drawing/2014/main" id="{00000000-0008-0000-0A00-0000F4010000}"/>
            </a:ext>
          </a:extLst>
        </xdr:cNvPr>
        <xdr:cNvSpPr/>
      </xdr:nvSpPr>
      <xdr:spPr>
        <a:xfrm>
          <a:off x="10782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131</xdr:row>
      <xdr:rowOff>84666</xdr:rowOff>
    </xdr:from>
    <xdr:to>
      <xdr:col>40</xdr:col>
      <xdr:colOff>285749</xdr:colOff>
      <xdr:row>132</xdr:row>
      <xdr:rowOff>179916</xdr:rowOff>
    </xdr:to>
    <xdr:sp macro="" textlink="">
      <xdr:nvSpPr>
        <xdr:cNvPr id="501" name="Isosceles Triangle 500">
          <a:extLst>
            <a:ext uri="{FF2B5EF4-FFF2-40B4-BE49-F238E27FC236}">
              <a16:creationId xmlns:a16="http://schemas.microsoft.com/office/drawing/2014/main" id="{00000000-0008-0000-0A00-0000F5010000}"/>
            </a:ext>
          </a:extLst>
        </xdr:cNvPr>
        <xdr:cNvSpPr/>
      </xdr:nvSpPr>
      <xdr:spPr>
        <a:xfrm>
          <a:off x="113538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131</xdr:row>
      <xdr:rowOff>84666</xdr:rowOff>
    </xdr:from>
    <xdr:to>
      <xdr:col>42</xdr:col>
      <xdr:colOff>285749</xdr:colOff>
      <xdr:row>132</xdr:row>
      <xdr:rowOff>179916</xdr:rowOff>
    </xdr:to>
    <xdr:sp macro="" textlink="">
      <xdr:nvSpPr>
        <xdr:cNvPr id="502" name="Isosceles Triangle 501">
          <a:extLst>
            <a:ext uri="{FF2B5EF4-FFF2-40B4-BE49-F238E27FC236}">
              <a16:creationId xmlns:a16="http://schemas.microsoft.com/office/drawing/2014/main" id="{00000000-0008-0000-0A00-0000F6010000}"/>
            </a:ext>
          </a:extLst>
        </xdr:cNvPr>
        <xdr:cNvSpPr/>
      </xdr:nvSpPr>
      <xdr:spPr>
        <a:xfrm>
          <a:off x="11925302" y="3881331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131</xdr:row>
      <xdr:rowOff>84666</xdr:rowOff>
    </xdr:from>
    <xdr:to>
      <xdr:col>45</xdr:col>
      <xdr:colOff>2267</xdr:colOff>
      <xdr:row>133</xdr:row>
      <xdr:rowOff>2116</xdr:rowOff>
    </xdr:to>
    <xdr:sp macro="" textlink="">
      <xdr:nvSpPr>
        <xdr:cNvPr id="503" name="Isosceles Triangle 502">
          <a:extLst>
            <a:ext uri="{FF2B5EF4-FFF2-40B4-BE49-F238E27FC236}">
              <a16:creationId xmlns:a16="http://schemas.microsoft.com/office/drawing/2014/main" id="{00000000-0008-0000-0A00-0000F7010000}"/>
            </a:ext>
          </a:extLst>
        </xdr:cNvPr>
        <xdr:cNvSpPr/>
      </xdr:nvSpPr>
      <xdr:spPr>
        <a:xfrm>
          <a:off x="12405181" y="21629309"/>
          <a:ext cx="285747" cy="2349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262</xdr:row>
      <xdr:rowOff>0</xdr:rowOff>
    </xdr:from>
    <xdr:ext cx="266699" cy="394547"/>
    <xdr:pic>
      <xdr:nvPicPr>
        <xdr:cNvPr id="504" name="Graphic 503" descr="Road with solid fill">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0347900"/>
          <a:ext cx="266699" cy="394547"/>
        </a:xfrm>
        <a:prstGeom prst="rect">
          <a:avLst/>
        </a:prstGeom>
      </xdr:spPr>
    </xdr:pic>
    <xdr:clientData/>
  </xdr:oneCellAnchor>
  <xdr:twoCellAnchor>
    <xdr:from>
      <xdr:col>4</xdr:col>
      <xdr:colOff>2</xdr:colOff>
      <xdr:row>262</xdr:row>
      <xdr:rowOff>84666</xdr:rowOff>
    </xdr:from>
    <xdr:to>
      <xdr:col>4</xdr:col>
      <xdr:colOff>285749</xdr:colOff>
      <xdr:row>263</xdr:row>
      <xdr:rowOff>179916</xdr:rowOff>
    </xdr:to>
    <xdr:sp macro="" textlink="">
      <xdr:nvSpPr>
        <xdr:cNvPr id="505" name="Isosceles Triangle 504">
          <a:extLst>
            <a:ext uri="{FF2B5EF4-FFF2-40B4-BE49-F238E27FC236}">
              <a16:creationId xmlns:a16="http://schemas.microsoft.com/office/drawing/2014/main" id="{00000000-0008-0000-0A00-0000F9010000}"/>
            </a:ext>
          </a:extLst>
        </xdr:cNvPr>
        <xdr:cNvSpPr/>
      </xdr:nvSpPr>
      <xdr:spPr>
        <a:xfrm>
          <a:off x="106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262</xdr:row>
      <xdr:rowOff>84666</xdr:rowOff>
    </xdr:from>
    <xdr:to>
      <xdr:col>6</xdr:col>
      <xdr:colOff>285749</xdr:colOff>
      <xdr:row>263</xdr:row>
      <xdr:rowOff>179916</xdr:rowOff>
    </xdr:to>
    <xdr:sp macro="" textlink="">
      <xdr:nvSpPr>
        <xdr:cNvPr id="506" name="Isosceles Triangle 505">
          <a:extLst>
            <a:ext uri="{FF2B5EF4-FFF2-40B4-BE49-F238E27FC236}">
              <a16:creationId xmlns:a16="http://schemas.microsoft.com/office/drawing/2014/main" id="{00000000-0008-0000-0A00-0000FA010000}"/>
            </a:ext>
          </a:extLst>
        </xdr:cNvPr>
        <xdr:cNvSpPr/>
      </xdr:nvSpPr>
      <xdr:spPr>
        <a:xfrm>
          <a:off x="1638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262</xdr:row>
      <xdr:rowOff>84666</xdr:rowOff>
    </xdr:from>
    <xdr:to>
      <xdr:col>8</xdr:col>
      <xdr:colOff>285749</xdr:colOff>
      <xdr:row>263</xdr:row>
      <xdr:rowOff>179916</xdr:rowOff>
    </xdr:to>
    <xdr:sp macro="" textlink="">
      <xdr:nvSpPr>
        <xdr:cNvPr id="507" name="Isosceles Triangle 506">
          <a:extLst>
            <a:ext uri="{FF2B5EF4-FFF2-40B4-BE49-F238E27FC236}">
              <a16:creationId xmlns:a16="http://schemas.microsoft.com/office/drawing/2014/main" id="{00000000-0008-0000-0A00-0000FB010000}"/>
            </a:ext>
          </a:extLst>
        </xdr:cNvPr>
        <xdr:cNvSpPr/>
      </xdr:nvSpPr>
      <xdr:spPr>
        <a:xfrm>
          <a:off x="2209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262</xdr:row>
      <xdr:rowOff>84666</xdr:rowOff>
    </xdr:from>
    <xdr:to>
      <xdr:col>10</xdr:col>
      <xdr:colOff>285749</xdr:colOff>
      <xdr:row>263</xdr:row>
      <xdr:rowOff>179916</xdr:rowOff>
    </xdr:to>
    <xdr:sp macro="" textlink="">
      <xdr:nvSpPr>
        <xdr:cNvPr id="508" name="Isosceles Triangle 507">
          <a:extLst>
            <a:ext uri="{FF2B5EF4-FFF2-40B4-BE49-F238E27FC236}">
              <a16:creationId xmlns:a16="http://schemas.microsoft.com/office/drawing/2014/main" id="{00000000-0008-0000-0A00-0000FC010000}"/>
            </a:ext>
          </a:extLst>
        </xdr:cNvPr>
        <xdr:cNvSpPr/>
      </xdr:nvSpPr>
      <xdr:spPr>
        <a:xfrm>
          <a:off x="2781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262</xdr:row>
      <xdr:rowOff>84666</xdr:rowOff>
    </xdr:from>
    <xdr:to>
      <xdr:col>12</xdr:col>
      <xdr:colOff>285749</xdr:colOff>
      <xdr:row>263</xdr:row>
      <xdr:rowOff>179916</xdr:rowOff>
    </xdr:to>
    <xdr:sp macro="" textlink="">
      <xdr:nvSpPr>
        <xdr:cNvPr id="509" name="Isosceles Triangle 508">
          <a:extLst>
            <a:ext uri="{FF2B5EF4-FFF2-40B4-BE49-F238E27FC236}">
              <a16:creationId xmlns:a16="http://schemas.microsoft.com/office/drawing/2014/main" id="{00000000-0008-0000-0A00-0000FD010000}"/>
            </a:ext>
          </a:extLst>
        </xdr:cNvPr>
        <xdr:cNvSpPr/>
      </xdr:nvSpPr>
      <xdr:spPr>
        <a:xfrm>
          <a:off x="3352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262</xdr:row>
      <xdr:rowOff>84666</xdr:rowOff>
    </xdr:from>
    <xdr:to>
      <xdr:col>14</xdr:col>
      <xdr:colOff>285749</xdr:colOff>
      <xdr:row>263</xdr:row>
      <xdr:rowOff>179916</xdr:rowOff>
    </xdr:to>
    <xdr:sp macro="" textlink="">
      <xdr:nvSpPr>
        <xdr:cNvPr id="510" name="Isosceles Triangle 509">
          <a:extLst>
            <a:ext uri="{FF2B5EF4-FFF2-40B4-BE49-F238E27FC236}">
              <a16:creationId xmlns:a16="http://schemas.microsoft.com/office/drawing/2014/main" id="{00000000-0008-0000-0A00-0000FE010000}"/>
            </a:ext>
          </a:extLst>
        </xdr:cNvPr>
        <xdr:cNvSpPr/>
      </xdr:nvSpPr>
      <xdr:spPr>
        <a:xfrm>
          <a:off x="3924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262</xdr:row>
      <xdr:rowOff>84666</xdr:rowOff>
    </xdr:from>
    <xdr:to>
      <xdr:col>16</xdr:col>
      <xdr:colOff>285749</xdr:colOff>
      <xdr:row>263</xdr:row>
      <xdr:rowOff>179916</xdr:rowOff>
    </xdr:to>
    <xdr:sp macro="" textlink="">
      <xdr:nvSpPr>
        <xdr:cNvPr id="511" name="Isosceles Triangle 510">
          <a:extLst>
            <a:ext uri="{FF2B5EF4-FFF2-40B4-BE49-F238E27FC236}">
              <a16:creationId xmlns:a16="http://schemas.microsoft.com/office/drawing/2014/main" id="{00000000-0008-0000-0A00-0000FF010000}"/>
            </a:ext>
          </a:extLst>
        </xdr:cNvPr>
        <xdr:cNvSpPr/>
      </xdr:nvSpPr>
      <xdr:spPr>
        <a:xfrm>
          <a:off x="4495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262</xdr:row>
      <xdr:rowOff>84666</xdr:rowOff>
    </xdr:from>
    <xdr:to>
      <xdr:col>18</xdr:col>
      <xdr:colOff>285749</xdr:colOff>
      <xdr:row>263</xdr:row>
      <xdr:rowOff>179916</xdr:rowOff>
    </xdr:to>
    <xdr:sp macro="" textlink="">
      <xdr:nvSpPr>
        <xdr:cNvPr id="512" name="Isosceles Triangle 511">
          <a:extLst>
            <a:ext uri="{FF2B5EF4-FFF2-40B4-BE49-F238E27FC236}">
              <a16:creationId xmlns:a16="http://schemas.microsoft.com/office/drawing/2014/main" id="{00000000-0008-0000-0A00-000000020000}"/>
            </a:ext>
          </a:extLst>
        </xdr:cNvPr>
        <xdr:cNvSpPr/>
      </xdr:nvSpPr>
      <xdr:spPr>
        <a:xfrm>
          <a:off x="5067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262</xdr:row>
      <xdr:rowOff>84666</xdr:rowOff>
    </xdr:from>
    <xdr:to>
      <xdr:col>20</xdr:col>
      <xdr:colOff>285749</xdr:colOff>
      <xdr:row>263</xdr:row>
      <xdr:rowOff>179916</xdr:rowOff>
    </xdr:to>
    <xdr:sp macro="" textlink="">
      <xdr:nvSpPr>
        <xdr:cNvPr id="513" name="Isosceles Triangle 512">
          <a:extLst>
            <a:ext uri="{FF2B5EF4-FFF2-40B4-BE49-F238E27FC236}">
              <a16:creationId xmlns:a16="http://schemas.microsoft.com/office/drawing/2014/main" id="{00000000-0008-0000-0A00-000001020000}"/>
            </a:ext>
          </a:extLst>
        </xdr:cNvPr>
        <xdr:cNvSpPr/>
      </xdr:nvSpPr>
      <xdr:spPr>
        <a:xfrm>
          <a:off x="5638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262</xdr:row>
      <xdr:rowOff>84666</xdr:rowOff>
    </xdr:from>
    <xdr:to>
      <xdr:col>22</xdr:col>
      <xdr:colOff>285749</xdr:colOff>
      <xdr:row>263</xdr:row>
      <xdr:rowOff>179916</xdr:rowOff>
    </xdr:to>
    <xdr:sp macro="" textlink="">
      <xdr:nvSpPr>
        <xdr:cNvPr id="514" name="Isosceles Triangle 513">
          <a:extLst>
            <a:ext uri="{FF2B5EF4-FFF2-40B4-BE49-F238E27FC236}">
              <a16:creationId xmlns:a16="http://schemas.microsoft.com/office/drawing/2014/main" id="{00000000-0008-0000-0A00-000002020000}"/>
            </a:ext>
          </a:extLst>
        </xdr:cNvPr>
        <xdr:cNvSpPr/>
      </xdr:nvSpPr>
      <xdr:spPr>
        <a:xfrm>
          <a:off x="6210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262</xdr:row>
      <xdr:rowOff>84666</xdr:rowOff>
    </xdr:from>
    <xdr:to>
      <xdr:col>24</xdr:col>
      <xdr:colOff>285749</xdr:colOff>
      <xdr:row>263</xdr:row>
      <xdr:rowOff>179916</xdr:rowOff>
    </xdr:to>
    <xdr:sp macro="" textlink="">
      <xdr:nvSpPr>
        <xdr:cNvPr id="515" name="Isosceles Triangle 514">
          <a:extLst>
            <a:ext uri="{FF2B5EF4-FFF2-40B4-BE49-F238E27FC236}">
              <a16:creationId xmlns:a16="http://schemas.microsoft.com/office/drawing/2014/main" id="{00000000-0008-0000-0A00-000003020000}"/>
            </a:ext>
          </a:extLst>
        </xdr:cNvPr>
        <xdr:cNvSpPr/>
      </xdr:nvSpPr>
      <xdr:spPr>
        <a:xfrm>
          <a:off x="6781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262</xdr:row>
      <xdr:rowOff>84666</xdr:rowOff>
    </xdr:from>
    <xdr:to>
      <xdr:col>26</xdr:col>
      <xdr:colOff>285749</xdr:colOff>
      <xdr:row>263</xdr:row>
      <xdr:rowOff>179916</xdr:rowOff>
    </xdr:to>
    <xdr:sp macro="" textlink="">
      <xdr:nvSpPr>
        <xdr:cNvPr id="516" name="Isosceles Triangle 515">
          <a:extLst>
            <a:ext uri="{FF2B5EF4-FFF2-40B4-BE49-F238E27FC236}">
              <a16:creationId xmlns:a16="http://schemas.microsoft.com/office/drawing/2014/main" id="{00000000-0008-0000-0A00-000004020000}"/>
            </a:ext>
          </a:extLst>
        </xdr:cNvPr>
        <xdr:cNvSpPr/>
      </xdr:nvSpPr>
      <xdr:spPr>
        <a:xfrm>
          <a:off x="7353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262</xdr:row>
      <xdr:rowOff>84666</xdr:rowOff>
    </xdr:from>
    <xdr:to>
      <xdr:col>28</xdr:col>
      <xdr:colOff>285749</xdr:colOff>
      <xdr:row>263</xdr:row>
      <xdr:rowOff>179916</xdr:rowOff>
    </xdr:to>
    <xdr:sp macro="" textlink="">
      <xdr:nvSpPr>
        <xdr:cNvPr id="517" name="Isosceles Triangle 516">
          <a:extLst>
            <a:ext uri="{FF2B5EF4-FFF2-40B4-BE49-F238E27FC236}">
              <a16:creationId xmlns:a16="http://schemas.microsoft.com/office/drawing/2014/main" id="{00000000-0008-0000-0A00-000005020000}"/>
            </a:ext>
          </a:extLst>
        </xdr:cNvPr>
        <xdr:cNvSpPr/>
      </xdr:nvSpPr>
      <xdr:spPr>
        <a:xfrm>
          <a:off x="7924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262</xdr:row>
      <xdr:rowOff>84666</xdr:rowOff>
    </xdr:from>
    <xdr:to>
      <xdr:col>30</xdr:col>
      <xdr:colOff>285749</xdr:colOff>
      <xdr:row>263</xdr:row>
      <xdr:rowOff>179916</xdr:rowOff>
    </xdr:to>
    <xdr:sp macro="" textlink="">
      <xdr:nvSpPr>
        <xdr:cNvPr id="518" name="Isosceles Triangle 517">
          <a:extLst>
            <a:ext uri="{FF2B5EF4-FFF2-40B4-BE49-F238E27FC236}">
              <a16:creationId xmlns:a16="http://schemas.microsoft.com/office/drawing/2014/main" id="{00000000-0008-0000-0A00-000006020000}"/>
            </a:ext>
          </a:extLst>
        </xdr:cNvPr>
        <xdr:cNvSpPr/>
      </xdr:nvSpPr>
      <xdr:spPr>
        <a:xfrm>
          <a:off x="8496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262</xdr:row>
      <xdr:rowOff>84666</xdr:rowOff>
    </xdr:from>
    <xdr:to>
      <xdr:col>32</xdr:col>
      <xdr:colOff>285749</xdr:colOff>
      <xdr:row>263</xdr:row>
      <xdr:rowOff>179916</xdr:rowOff>
    </xdr:to>
    <xdr:sp macro="" textlink="">
      <xdr:nvSpPr>
        <xdr:cNvPr id="519" name="Isosceles Triangle 518">
          <a:extLst>
            <a:ext uri="{FF2B5EF4-FFF2-40B4-BE49-F238E27FC236}">
              <a16:creationId xmlns:a16="http://schemas.microsoft.com/office/drawing/2014/main" id="{00000000-0008-0000-0A00-000007020000}"/>
            </a:ext>
          </a:extLst>
        </xdr:cNvPr>
        <xdr:cNvSpPr/>
      </xdr:nvSpPr>
      <xdr:spPr>
        <a:xfrm>
          <a:off x="9067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262</xdr:row>
      <xdr:rowOff>84666</xdr:rowOff>
    </xdr:from>
    <xdr:to>
      <xdr:col>34</xdr:col>
      <xdr:colOff>285749</xdr:colOff>
      <xdr:row>263</xdr:row>
      <xdr:rowOff>179916</xdr:rowOff>
    </xdr:to>
    <xdr:sp macro="" textlink="">
      <xdr:nvSpPr>
        <xdr:cNvPr id="520" name="Isosceles Triangle 519">
          <a:extLst>
            <a:ext uri="{FF2B5EF4-FFF2-40B4-BE49-F238E27FC236}">
              <a16:creationId xmlns:a16="http://schemas.microsoft.com/office/drawing/2014/main" id="{00000000-0008-0000-0A00-000008020000}"/>
            </a:ext>
          </a:extLst>
        </xdr:cNvPr>
        <xdr:cNvSpPr/>
      </xdr:nvSpPr>
      <xdr:spPr>
        <a:xfrm>
          <a:off x="9639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262</xdr:row>
      <xdr:rowOff>84666</xdr:rowOff>
    </xdr:from>
    <xdr:to>
      <xdr:col>36</xdr:col>
      <xdr:colOff>285749</xdr:colOff>
      <xdr:row>263</xdr:row>
      <xdr:rowOff>179916</xdr:rowOff>
    </xdr:to>
    <xdr:sp macro="" textlink="">
      <xdr:nvSpPr>
        <xdr:cNvPr id="521" name="Isosceles Triangle 520">
          <a:extLst>
            <a:ext uri="{FF2B5EF4-FFF2-40B4-BE49-F238E27FC236}">
              <a16:creationId xmlns:a16="http://schemas.microsoft.com/office/drawing/2014/main" id="{00000000-0008-0000-0A00-000009020000}"/>
            </a:ext>
          </a:extLst>
        </xdr:cNvPr>
        <xdr:cNvSpPr/>
      </xdr:nvSpPr>
      <xdr:spPr>
        <a:xfrm>
          <a:off x="10210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262</xdr:row>
      <xdr:rowOff>84666</xdr:rowOff>
    </xdr:from>
    <xdr:to>
      <xdr:col>38</xdr:col>
      <xdr:colOff>285749</xdr:colOff>
      <xdr:row>263</xdr:row>
      <xdr:rowOff>179916</xdr:rowOff>
    </xdr:to>
    <xdr:sp macro="" textlink="">
      <xdr:nvSpPr>
        <xdr:cNvPr id="522" name="Isosceles Triangle 521">
          <a:extLst>
            <a:ext uri="{FF2B5EF4-FFF2-40B4-BE49-F238E27FC236}">
              <a16:creationId xmlns:a16="http://schemas.microsoft.com/office/drawing/2014/main" id="{00000000-0008-0000-0A00-00000A020000}"/>
            </a:ext>
          </a:extLst>
        </xdr:cNvPr>
        <xdr:cNvSpPr/>
      </xdr:nvSpPr>
      <xdr:spPr>
        <a:xfrm>
          <a:off x="10782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262</xdr:row>
      <xdr:rowOff>84666</xdr:rowOff>
    </xdr:from>
    <xdr:to>
      <xdr:col>40</xdr:col>
      <xdr:colOff>285749</xdr:colOff>
      <xdr:row>263</xdr:row>
      <xdr:rowOff>179916</xdr:rowOff>
    </xdr:to>
    <xdr:sp macro="" textlink="">
      <xdr:nvSpPr>
        <xdr:cNvPr id="523" name="Isosceles Triangle 522">
          <a:extLst>
            <a:ext uri="{FF2B5EF4-FFF2-40B4-BE49-F238E27FC236}">
              <a16:creationId xmlns:a16="http://schemas.microsoft.com/office/drawing/2014/main" id="{00000000-0008-0000-0A00-00000B020000}"/>
            </a:ext>
          </a:extLst>
        </xdr:cNvPr>
        <xdr:cNvSpPr/>
      </xdr:nvSpPr>
      <xdr:spPr>
        <a:xfrm>
          <a:off x="11353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42</xdr:col>
      <xdr:colOff>2</xdr:colOff>
      <xdr:row>262</xdr:row>
      <xdr:rowOff>84666</xdr:rowOff>
    </xdr:from>
    <xdr:to>
      <xdr:col>42</xdr:col>
      <xdr:colOff>285749</xdr:colOff>
      <xdr:row>263</xdr:row>
      <xdr:rowOff>179916</xdr:rowOff>
    </xdr:to>
    <xdr:sp macro="" textlink="">
      <xdr:nvSpPr>
        <xdr:cNvPr id="524" name="Isosceles Triangle 523">
          <a:extLst>
            <a:ext uri="{FF2B5EF4-FFF2-40B4-BE49-F238E27FC236}">
              <a16:creationId xmlns:a16="http://schemas.microsoft.com/office/drawing/2014/main" id="{00000000-0008-0000-0A00-00000C020000}"/>
            </a:ext>
          </a:extLst>
        </xdr:cNvPr>
        <xdr:cNvSpPr/>
      </xdr:nvSpPr>
      <xdr:spPr>
        <a:xfrm>
          <a:off x="119253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262</xdr:row>
      <xdr:rowOff>84666</xdr:rowOff>
    </xdr:from>
    <xdr:to>
      <xdr:col>44</xdr:col>
      <xdr:colOff>285749</xdr:colOff>
      <xdr:row>263</xdr:row>
      <xdr:rowOff>179916</xdr:rowOff>
    </xdr:to>
    <xdr:sp macro="" textlink="">
      <xdr:nvSpPr>
        <xdr:cNvPr id="525" name="Isosceles Triangle 524">
          <a:extLst>
            <a:ext uri="{FF2B5EF4-FFF2-40B4-BE49-F238E27FC236}">
              <a16:creationId xmlns:a16="http://schemas.microsoft.com/office/drawing/2014/main" id="{00000000-0008-0000-0A00-00000D020000}"/>
            </a:ext>
          </a:extLst>
        </xdr:cNvPr>
        <xdr:cNvSpPr/>
      </xdr:nvSpPr>
      <xdr:spPr>
        <a:xfrm>
          <a:off x="12496802" y="40432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142</xdr:row>
      <xdr:rowOff>0</xdr:rowOff>
    </xdr:from>
    <xdr:ext cx="266699" cy="394547"/>
    <xdr:pic>
      <xdr:nvPicPr>
        <xdr:cNvPr id="526" name="Graphic 525" descr="Road with solid fill">
          <a:extLst>
            <a:ext uri="{FF2B5EF4-FFF2-40B4-BE49-F238E27FC236}">
              <a16:creationId xmlns:a16="http://schemas.microsoft.com/office/drawing/2014/main" id="{00000000-0008-0000-0A00-00000E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2138600"/>
          <a:ext cx="266699" cy="394547"/>
        </a:xfrm>
        <a:prstGeom prst="rect">
          <a:avLst/>
        </a:prstGeom>
      </xdr:spPr>
    </xdr:pic>
    <xdr:clientData/>
  </xdr:oneCellAnchor>
  <xdr:twoCellAnchor>
    <xdr:from>
      <xdr:col>4</xdr:col>
      <xdr:colOff>2</xdr:colOff>
      <xdr:row>142</xdr:row>
      <xdr:rowOff>84666</xdr:rowOff>
    </xdr:from>
    <xdr:to>
      <xdr:col>4</xdr:col>
      <xdr:colOff>285749</xdr:colOff>
      <xdr:row>143</xdr:row>
      <xdr:rowOff>179916</xdr:rowOff>
    </xdr:to>
    <xdr:sp macro="" textlink="">
      <xdr:nvSpPr>
        <xdr:cNvPr id="527" name="Isosceles Triangle 526">
          <a:extLst>
            <a:ext uri="{FF2B5EF4-FFF2-40B4-BE49-F238E27FC236}">
              <a16:creationId xmlns:a16="http://schemas.microsoft.com/office/drawing/2014/main" id="{00000000-0008-0000-0A00-00000F020000}"/>
            </a:ext>
          </a:extLst>
        </xdr:cNvPr>
        <xdr:cNvSpPr/>
      </xdr:nvSpPr>
      <xdr:spPr>
        <a:xfrm>
          <a:off x="1066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28" name="Isosceles Triangle 527">
          <a:extLst>
            <a:ext uri="{FF2B5EF4-FFF2-40B4-BE49-F238E27FC236}">
              <a16:creationId xmlns:a16="http://schemas.microsoft.com/office/drawing/2014/main" id="{00000000-0008-0000-0A00-000010020000}"/>
            </a:ext>
          </a:extLst>
        </xdr:cNvPr>
        <xdr:cNvSpPr/>
      </xdr:nvSpPr>
      <xdr:spPr>
        <a:xfrm>
          <a:off x="1638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29" name="Isosceles Triangle 528">
          <a:extLst>
            <a:ext uri="{FF2B5EF4-FFF2-40B4-BE49-F238E27FC236}">
              <a16:creationId xmlns:a16="http://schemas.microsoft.com/office/drawing/2014/main" id="{00000000-0008-0000-0A00-000011020000}"/>
            </a:ext>
          </a:extLst>
        </xdr:cNvPr>
        <xdr:cNvSpPr/>
      </xdr:nvSpPr>
      <xdr:spPr>
        <a:xfrm>
          <a:off x="2209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30" name="Isosceles Triangle 529">
          <a:extLst>
            <a:ext uri="{FF2B5EF4-FFF2-40B4-BE49-F238E27FC236}">
              <a16:creationId xmlns:a16="http://schemas.microsoft.com/office/drawing/2014/main" id="{00000000-0008-0000-0A00-000012020000}"/>
            </a:ext>
          </a:extLst>
        </xdr:cNvPr>
        <xdr:cNvSpPr/>
      </xdr:nvSpPr>
      <xdr:spPr>
        <a:xfrm>
          <a:off x="2781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31" name="Isosceles Triangle 530">
          <a:extLst>
            <a:ext uri="{FF2B5EF4-FFF2-40B4-BE49-F238E27FC236}">
              <a16:creationId xmlns:a16="http://schemas.microsoft.com/office/drawing/2014/main" id="{00000000-0008-0000-0A00-000013020000}"/>
            </a:ext>
          </a:extLst>
        </xdr:cNvPr>
        <xdr:cNvSpPr/>
      </xdr:nvSpPr>
      <xdr:spPr>
        <a:xfrm>
          <a:off x="3352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32" name="Isosceles Triangle 531">
          <a:extLst>
            <a:ext uri="{FF2B5EF4-FFF2-40B4-BE49-F238E27FC236}">
              <a16:creationId xmlns:a16="http://schemas.microsoft.com/office/drawing/2014/main" id="{00000000-0008-0000-0A00-000014020000}"/>
            </a:ext>
          </a:extLst>
        </xdr:cNvPr>
        <xdr:cNvSpPr/>
      </xdr:nvSpPr>
      <xdr:spPr>
        <a:xfrm>
          <a:off x="3924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33" name="Isosceles Triangle 532">
          <a:extLst>
            <a:ext uri="{FF2B5EF4-FFF2-40B4-BE49-F238E27FC236}">
              <a16:creationId xmlns:a16="http://schemas.microsoft.com/office/drawing/2014/main" id="{00000000-0008-0000-0A00-000015020000}"/>
            </a:ext>
          </a:extLst>
        </xdr:cNvPr>
        <xdr:cNvSpPr/>
      </xdr:nvSpPr>
      <xdr:spPr>
        <a:xfrm>
          <a:off x="4495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34" name="Isosceles Triangle 533">
          <a:extLst>
            <a:ext uri="{FF2B5EF4-FFF2-40B4-BE49-F238E27FC236}">
              <a16:creationId xmlns:a16="http://schemas.microsoft.com/office/drawing/2014/main" id="{00000000-0008-0000-0A00-000016020000}"/>
            </a:ext>
          </a:extLst>
        </xdr:cNvPr>
        <xdr:cNvSpPr/>
      </xdr:nvSpPr>
      <xdr:spPr>
        <a:xfrm>
          <a:off x="5067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35" name="Isosceles Triangle 534">
          <a:extLst>
            <a:ext uri="{FF2B5EF4-FFF2-40B4-BE49-F238E27FC236}">
              <a16:creationId xmlns:a16="http://schemas.microsoft.com/office/drawing/2014/main" id="{00000000-0008-0000-0A00-000017020000}"/>
            </a:ext>
          </a:extLst>
        </xdr:cNvPr>
        <xdr:cNvSpPr/>
      </xdr:nvSpPr>
      <xdr:spPr>
        <a:xfrm>
          <a:off x="56388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36" name="Isosceles Triangle 535">
          <a:extLst>
            <a:ext uri="{FF2B5EF4-FFF2-40B4-BE49-F238E27FC236}">
              <a16:creationId xmlns:a16="http://schemas.microsoft.com/office/drawing/2014/main" id="{00000000-0008-0000-0A00-000018020000}"/>
            </a:ext>
          </a:extLst>
        </xdr:cNvPr>
        <xdr:cNvSpPr/>
      </xdr:nvSpPr>
      <xdr:spPr>
        <a:xfrm>
          <a:off x="6210302" y="42223266"/>
          <a:ext cx="285747" cy="257175"/>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142</xdr:row>
      <xdr:rowOff>84666</xdr:rowOff>
    </xdr:from>
    <xdr:to>
      <xdr:col>24</xdr:col>
      <xdr:colOff>285749</xdr:colOff>
      <xdr:row>143</xdr:row>
      <xdr:rowOff>179916</xdr:rowOff>
    </xdr:to>
    <xdr:sp macro="" textlink="">
      <xdr:nvSpPr>
        <xdr:cNvPr id="537" name="Isosceles Triangle 536">
          <a:extLst>
            <a:ext uri="{FF2B5EF4-FFF2-40B4-BE49-F238E27FC236}">
              <a16:creationId xmlns:a16="http://schemas.microsoft.com/office/drawing/2014/main" id="{00000000-0008-0000-0A00-000019020000}"/>
            </a:ext>
          </a:extLst>
        </xdr:cNvPr>
        <xdr:cNvSpPr/>
      </xdr:nvSpPr>
      <xdr:spPr>
        <a:xfrm>
          <a:off x="6781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26</xdr:col>
      <xdr:colOff>2</xdr:colOff>
      <xdr:row>142</xdr:row>
      <xdr:rowOff>84666</xdr:rowOff>
    </xdr:from>
    <xdr:to>
      <xdr:col>26</xdr:col>
      <xdr:colOff>285749</xdr:colOff>
      <xdr:row>143</xdr:row>
      <xdr:rowOff>179916</xdr:rowOff>
    </xdr:to>
    <xdr:sp macro="" textlink="">
      <xdr:nvSpPr>
        <xdr:cNvPr id="538" name="Isosceles Triangle 537">
          <a:extLst>
            <a:ext uri="{FF2B5EF4-FFF2-40B4-BE49-F238E27FC236}">
              <a16:creationId xmlns:a16="http://schemas.microsoft.com/office/drawing/2014/main" id="{00000000-0008-0000-0A00-00001A020000}"/>
            </a:ext>
          </a:extLst>
        </xdr:cNvPr>
        <xdr:cNvSpPr/>
      </xdr:nvSpPr>
      <xdr:spPr>
        <a:xfrm>
          <a:off x="7353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28</xdr:col>
      <xdr:colOff>2</xdr:colOff>
      <xdr:row>142</xdr:row>
      <xdr:rowOff>84666</xdr:rowOff>
    </xdr:from>
    <xdr:to>
      <xdr:col>28</xdr:col>
      <xdr:colOff>285749</xdr:colOff>
      <xdr:row>144</xdr:row>
      <xdr:rowOff>2116</xdr:rowOff>
    </xdr:to>
    <xdr:sp macro="" textlink="">
      <xdr:nvSpPr>
        <xdr:cNvPr id="539" name="Isosceles Triangle 538">
          <a:extLst>
            <a:ext uri="{FF2B5EF4-FFF2-40B4-BE49-F238E27FC236}">
              <a16:creationId xmlns:a16="http://schemas.microsoft.com/office/drawing/2014/main" id="{00000000-0008-0000-0A00-00001B020000}"/>
            </a:ext>
          </a:extLst>
        </xdr:cNvPr>
        <xdr:cNvSpPr/>
      </xdr:nvSpPr>
      <xdr:spPr>
        <a:xfrm>
          <a:off x="7977190" y="23133182"/>
          <a:ext cx="285747" cy="234950"/>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30</xdr:col>
      <xdr:colOff>2</xdr:colOff>
      <xdr:row>142</xdr:row>
      <xdr:rowOff>84666</xdr:rowOff>
    </xdr:from>
    <xdr:to>
      <xdr:col>30</xdr:col>
      <xdr:colOff>285749</xdr:colOff>
      <xdr:row>143</xdr:row>
      <xdr:rowOff>179916</xdr:rowOff>
    </xdr:to>
    <xdr:sp macro="" textlink="">
      <xdr:nvSpPr>
        <xdr:cNvPr id="540" name="Isosceles Triangle 539">
          <a:extLst>
            <a:ext uri="{FF2B5EF4-FFF2-40B4-BE49-F238E27FC236}">
              <a16:creationId xmlns:a16="http://schemas.microsoft.com/office/drawing/2014/main" id="{00000000-0008-0000-0A00-00001C020000}"/>
            </a:ext>
          </a:extLst>
        </xdr:cNvPr>
        <xdr:cNvSpPr/>
      </xdr:nvSpPr>
      <xdr:spPr>
        <a:xfrm>
          <a:off x="8496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32</xdr:col>
      <xdr:colOff>2</xdr:colOff>
      <xdr:row>142</xdr:row>
      <xdr:rowOff>84666</xdr:rowOff>
    </xdr:from>
    <xdr:to>
      <xdr:col>32</xdr:col>
      <xdr:colOff>285749</xdr:colOff>
      <xdr:row>143</xdr:row>
      <xdr:rowOff>179916</xdr:rowOff>
    </xdr:to>
    <xdr:sp macro="" textlink="">
      <xdr:nvSpPr>
        <xdr:cNvPr id="541" name="Isosceles Triangle 540">
          <a:extLst>
            <a:ext uri="{FF2B5EF4-FFF2-40B4-BE49-F238E27FC236}">
              <a16:creationId xmlns:a16="http://schemas.microsoft.com/office/drawing/2014/main" id="{00000000-0008-0000-0A00-00001D020000}"/>
            </a:ext>
          </a:extLst>
        </xdr:cNvPr>
        <xdr:cNvSpPr/>
      </xdr:nvSpPr>
      <xdr:spPr>
        <a:xfrm>
          <a:off x="9067802" y="42223266"/>
          <a:ext cx="285747" cy="257175"/>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34</xdr:col>
      <xdr:colOff>2</xdr:colOff>
      <xdr:row>142</xdr:row>
      <xdr:rowOff>84666</xdr:rowOff>
    </xdr:from>
    <xdr:to>
      <xdr:col>34</xdr:col>
      <xdr:colOff>285749</xdr:colOff>
      <xdr:row>143</xdr:row>
      <xdr:rowOff>179916</xdr:rowOff>
    </xdr:to>
    <xdr:sp macro="" textlink="">
      <xdr:nvSpPr>
        <xdr:cNvPr id="542" name="Isosceles Triangle 541">
          <a:extLst>
            <a:ext uri="{FF2B5EF4-FFF2-40B4-BE49-F238E27FC236}">
              <a16:creationId xmlns:a16="http://schemas.microsoft.com/office/drawing/2014/main" id="{00000000-0008-0000-0A00-00001E020000}"/>
            </a:ext>
          </a:extLst>
        </xdr:cNvPr>
        <xdr:cNvSpPr/>
      </xdr:nvSpPr>
      <xdr:spPr>
        <a:xfrm>
          <a:off x="96393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36</xdr:col>
      <xdr:colOff>2</xdr:colOff>
      <xdr:row>142</xdr:row>
      <xdr:rowOff>84666</xdr:rowOff>
    </xdr:from>
    <xdr:to>
      <xdr:col>36</xdr:col>
      <xdr:colOff>285749</xdr:colOff>
      <xdr:row>143</xdr:row>
      <xdr:rowOff>179916</xdr:rowOff>
    </xdr:to>
    <xdr:sp macro="" textlink="">
      <xdr:nvSpPr>
        <xdr:cNvPr id="543" name="Isosceles Triangle 542">
          <a:extLst>
            <a:ext uri="{FF2B5EF4-FFF2-40B4-BE49-F238E27FC236}">
              <a16:creationId xmlns:a16="http://schemas.microsoft.com/office/drawing/2014/main" id="{00000000-0008-0000-0A00-00001F020000}"/>
            </a:ext>
          </a:extLst>
        </xdr:cNvPr>
        <xdr:cNvSpPr/>
      </xdr:nvSpPr>
      <xdr:spPr>
        <a:xfrm>
          <a:off x="10210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2</xdr:colOff>
      <xdr:row>142</xdr:row>
      <xdr:rowOff>84666</xdr:rowOff>
    </xdr:from>
    <xdr:to>
      <xdr:col>38</xdr:col>
      <xdr:colOff>285749</xdr:colOff>
      <xdr:row>144</xdr:row>
      <xdr:rowOff>2116</xdr:rowOff>
    </xdr:to>
    <xdr:sp macro="" textlink="">
      <xdr:nvSpPr>
        <xdr:cNvPr id="544" name="Isosceles Triangle 543">
          <a:extLst>
            <a:ext uri="{FF2B5EF4-FFF2-40B4-BE49-F238E27FC236}">
              <a16:creationId xmlns:a16="http://schemas.microsoft.com/office/drawing/2014/main" id="{00000000-0008-0000-0A00-000020020000}"/>
            </a:ext>
          </a:extLst>
        </xdr:cNvPr>
        <xdr:cNvSpPr/>
      </xdr:nvSpPr>
      <xdr:spPr>
        <a:xfrm>
          <a:off x="10854533" y="23133182"/>
          <a:ext cx="285747" cy="234950"/>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40</xdr:col>
      <xdr:colOff>2</xdr:colOff>
      <xdr:row>142</xdr:row>
      <xdr:rowOff>84666</xdr:rowOff>
    </xdr:from>
    <xdr:to>
      <xdr:col>40</xdr:col>
      <xdr:colOff>285749</xdr:colOff>
      <xdr:row>143</xdr:row>
      <xdr:rowOff>179916</xdr:rowOff>
    </xdr:to>
    <xdr:sp macro="" textlink="">
      <xdr:nvSpPr>
        <xdr:cNvPr id="545" name="Isosceles Triangle 544">
          <a:extLst>
            <a:ext uri="{FF2B5EF4-FFF2-40B4-BE49-F238E27FC236}">
              <a16:creationId xmlns:a16="http://schemas.microsoft.com/office/drawing/2014/main" id="{00000000-0008-0000-0A00-000021020000}"/>
            </a:ext>
          </a:extLst>
        </xdr:cNvPr>
        <xdr:cNvSpPr/>
      </xdr:nvSpPr>
      <xdr:spPr>
        <a:xfrm>
          <a:off x="11353802" y="42223266"/>
          <a:ext cx="285747" cy="257175"/>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solidFill>
              <a:srgbClr val="FF0000"/>
            </a:solidFill>
          </a:endParaRPr>
        </a:p>
      </xdr:txBody>
    </xdr:sp>
    <xdr:clientData/>
  </xdr:twoCellAnchor>
  <xdr:twoCellAnchor>
    <xdr:from>
      <xdr:col>42</xdr:col>
      <xdr:colOff>2</xdr:colOff>
      <xdr:row>142</xdr:row>
      <xdr:rowOff>84666</xdr:rowOff>
    </xdr:from>
    <xdr:to>
      <xdr:col>42</xdr:col>
      <xdr:colOff>285749</xdr:colOff>
      <xdr:row>143</xdr:row>
      <xdr:rowOff>179916</xdr:rowOff>
    </xdr:to>
    <xdr:sp macro="" textlink="">
      <xdr:nvSpPr>
        <xdr:cNvPr id="546" name="Isosceles Triangle 545">
          <a:extLst>
            <a:ext uri="{FF2B5EF4-FFF2-40B4-BE49-F238E27FC236}">
              <a16:creationId xmlns:a16="http://schemas.microsoft.com/office/drawing/2014/main" id="{00000000-0008-0000-0A00-000022020000}"/>
            </a:ext>
          </a:extLst>
        </xdr:cNvPr>
        <xdr:cNvSpPr/>
      </xdr:nvSpPr>
      <xdr:spPr>
        <a:xfrm>
          <a:off x="119253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44</xdr:col>
      <xdr:colOff>2</xdr:colOff>
      <xdr:row>142</xdr:row>
      <xdr:rowOff>84666</xdr:rowOff>
    </xdr:from>
    <xdr:to>
      <xdr:col>44</xdr:col>
      <xdr:colOff>285749</xdr:colOff>
      <xdr:row>143</xdr:row>
      <xdr:rowOff>179916</xdr:rowOff>
    </xdr:to>
    <xdr:sp macro="" textlink="">
      <xdr:nvSpPr>
        <xdr:cNvPr id="547" name="Isosceles Triangle 546">
          <a:extLst>
            <a:ext uri="{FF2B5EF4-FFF2-40B4-BE49-F238E27FC236}">
              <a16:creationId xmlns:a16="http://schemas.microsoft.com/office/drawing/2014/main" id="{00000000-0008-0000-0A00-000023020000}"/>
            </a:ext>
          </a:extLst>
        </xdr:cNvPr>
        <xdr:cNvSpPr/>
      </xdr:nvSpPr>
      <xdr:spPr>
        <a:xfrm>
          <a:off x="12496802" y="422232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273</xdr:row>
      <xdr:rowOff>0</xdr:rowOff>
    </xdr:from>
    <xdr:ext cx="266699" cy="394547"/>
    <xdr:pic>
      <xdr:nvPicPr>
        <xdr:cNvPr id="548" name="Graphic 547" descr="Road with solid fill">
          <a:extLst>
            <a:ext uri="{FF2B5EF4-FFF2-40B4-BE49-F238E27FC236}">
              <a16:creationId xmlns:a16="http://schemas.microsoft.com/office/drawing/2014/main" id="{00000000-0008-0000-0A00-000024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3776900"/>
          <a:ext cx="266699" cy="394547"/>
        </a:xfrm>
        <a:prstGeom prst="rect">
          <a:avLst/>
        </a:prstGeom>
      </xdr:spPr>
    </xdr:pic>
    <xdr:clientData/>
  </xdr:oneCellAnchor>
  <xdr:twoCellAnchor>
    <xdr:from>
      <xdr:col>4</xdr:col>
      <xdr:colOff>2</xdr:colOff>
      <xdr:row>273</xdr:row>
      <xdr:rowOff>84666</xdr:rowOff>
    </xdr:from>
    <xdr:to>
      <xdr:col>4</xdr:col>
      <xdr:colOff>285749</xdr:colOff>
      <xdr:row>274</xdr:row>
      <xdr:rowOff>179916</xdr:rowOff>
    </xdr:to>
    <xdr:sp macro="" textlink="">
      <xdr:nvSpPr>
        <xdr:cNvPr id="549" name="Isosceles Triangle 548">
          <a:extLst>
            <a:ext uri="{FF2B5EF4-FFF2-40B4-BE49-F238E27FC236}">
              <a16:creationId xmlns:a16="http://schemas.microsoft.com/office/drawing/2014/main" id="{00000000-0008-0000-0A00-000025020000}"/>
            </a:ext>
          </a:extLst>
        </xdr:cNvPr>
        <xdr:cNvSpPr/>
      </xdr:nvSpPr>
      <xdr:spPr>
        <a:xfrm>
          <a:off x="10668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273</xdr:row>
      <xdr:rowOff>84666</xdr:rowOff>
    </xdr:from>
    <xdr:to>
      <xdr:col>6</xdr:col>
      <xdr:colOff>285749</xdr:colOff>
      <xdr:row>274</xdr:row>
      <xdr:rowOff>179916</xdr:rowOff>
    </xdr:to>
    <xdr:sp macro="" textlink="">
      <xdr:nvSpPr>
        <xdr:cNvPr id="550" name="Isosceles Triangle 549">
          <a:extLst>
            <a:ext uri="{FF2B5EF4-FFF2-40B4-BE49-F238E27FC236}">
              <a16:creationId xmlns:a16="http://schemas.microsoft.com/office/drawing/2014/main" id="{00000000-0008-0000-0A00-000026020000}"/>
            </a:ext>
          </a:extLst>
        </xdr:cNvPr>
        <xdr:cNvSpPr/>
      </xdr:nvSpPr>
      <xdr:spPr>
        <a:xfrm>
          <a:off x="1638302" y="43861566"/>
          <a:ext cx="285747" cy="257175"/>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oneCellAnchor>
    <xdr:from>
      <xdr:col>29</xdr:col>
      <xdr:colOff>0</xdr:colOff>
      <xdr:row>282</xdr:row>
      <xdr:rowOff>0</xdr:rowOff>
    </xdr:from>
    <xdr:ext cx="266699" cy="394547"/>
    <xdr:pic>
      <xdr:nvPicPr>
        <xdr:cNvPr id="570" name="Graphic 569" descr="Road with solid fill">
          <a:extLst>
            <a:ext uri="{FF2B5EF4-FFF2-40B4-BE49-F238E27FC236}">
              <a16:creationId xmlns:a16="http://schemas.microsoft.com/office/drawing/2014/main" id="{00000000-0008-0000-0A00-00003A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5586650"/>
          <a:ext cx="266699" cy="394547"/>
        </a:xfrm>
        <a:prstGeom prst="rect">
          <a:avLst/>
        </a:prstGeom>
      </xdr:spPr>
    </xdr:pic>
    <xdr:clientData/>
  </xdr:oneCellAnchor>
  <xdr:oneCellAnchor>
    <xdr:from>
      <xdr:col>29</xdr:col>
      <xdr:colOff>0</xdr:colOff>
      <xdr:row>282</xdr:row>
      <xdr:rowOff>0</xdr:rowOff>
    </xdr:from>
    <xdr:ext cx="266699" cy="394547"/>
    <xdr:pic>
      <xdr:nvPicPr>
        <xdr:cNvPr id="575" name="Graphic 574" descr="Road with solid fill">
          <a:extLst>
            <a:ext uri="{FF2B5EF4-FFF2-40B4-BE49-F238E27FC236}">
              <a16:creationId xmlns:a16="http://schemas.microsoft.com/office/drawing/2014/main" id="{00000000-0008-0000-0A00-00003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210550" y="47453550"/>
          <a:ext cx="266699" cy="394547"/>
        </a:xfrm>
        <a:prstGeom prst="rect">
          <a:avLst/>
        </a:prstGeom>
      </xdr:spPr>
    </xdr:pic>
    <xdr:clientData/>
  </xdr:oneCellAnchor>
  <xdr:twoCellAnchor>
    <xdr:from>
      <xdr:col>9</xdr:col>
      <xdr:colOff>8718</xdr:colOff>
      <xdr:row>172</xdr:row>
      <xdr:rowOff>177428</xdr:rowOff>
    </xdr:from>
    <xdr:to>
      <xdr:col>9</xdr:col>
      <xdr:colOff>135721</xdr:colOff>
      <xdr:row>175</xdr:row>
      <xdr:rowOff>71597</xdr:rowOff>
    </xdr:to>
    <xdr:sp macro="" textlink="">
      <xdr:nvSpPr>
        <xdr:cNvPr id="611" name="AutoShape 1512">
          <a:extLst>
            <a:ext uri="{FF2B5EF4-FFF2-40B4-BE49-F238E27FC236}">
              <a16:creationId xmlns:a16="http://schemas.microsoft.com/office/drawing/2014/main" id="{00000000-0008-0000-0A00-000063020000}"/>
            </a:ext>
          </a:extLst>
        </xdr:cNvPr>
        <xdr:cNvSpPr>
          <a:spLocks noChangeArrowheads="1"/>
        </xdr:cNvSpPr>
      </xdr:nvSpPr>
      <xdr:spPr bwMode="auto">
        <a:xfrm rot="5400000" flipV="1">
          <a:off x="2405532" y="12886143"/>
          <a:ext cx="398434" cy="127003"/>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8</xdr:col>
      <xdr:colOff>96497</xdr:colOff>
      <xdr:row>274</xdr:row>
      <xdr:rowOff>97115</xdr:rowOff>
    </xdr:from>
    <xdr:to>
      <xdr:col>12</xdr:col>
      <xdr:colOff>168089</xdr:colOff>
      <xdr:row>277</xdr:row>
      <xdr:rowOff>116415</xdr:rowOff>
    </xdr:to>
    <xdr:sp macro="" textlink="">
      <xdr:nvSpPr>
        <xdr:cNvPr id="646" name="Arrow: Notched Right 645">
          <a:extLst>
            <a:ext uri="{FF2B5EF4-FFF2-40B4-BE49-F238E27FC236}">
              <a16:creationId xmlns:a16="http://schemas.microsoft.com/office/drawing/2014/main" id="{00000000-0008-0000-0A00-000086020000}"/>
            </a:ext>
          </a:extLst>
        </xdr:cNvPr>
        <xdr:cNvSpPr/>
      </xdr:nvSpPr>
      <xdr:spPr>
        <a:xfrm>
          <a:off x="2337673" y="41357174"/>
          <a:ext cx="1237004" cy="366682"/>
        </a:xfrm>
        <a:prstGeom prst="notchedRightArrow">
          <a:avLst>
            <a:gd name="adj1" fmla="val 50000"/>
            <a:gd name="adj2" fmla="val 65401"/>
          </a:avLst>
        </a:prstGeom>
        <a:noFill/>
        <a:ln w="19050"/>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r"/>
          <a:endParaRPr lang="en-IN" sz="1100"/>
        </a:p>
      </xdr:txBody>
    </xdr:sp>
    <xdr:clientData/>
  </xdr:twoCellAnchor>
  <xdr:twoCellAnchor>
    <xdr:from>
      <xdr:col>21</xdr:col>
      <xdr:colOff>0</xdr:colOff>
      <xdr:row>8</xdr:row>
      <xdr:rowOff>126996</xdr:rowOff>
    </xdr:from>
    <xdr:to>
      <xdr:col>21</xdr:col>
      <xdr:colOff>283827</xdr:colOff>
      <xdr:row>8</xdr:row>
      <xdr:rowOff>126996</xdr:rowOff>
    </xdr:to>
    <xdr:sp macro="" textlink="">
      <xdr:nvSpPr>
        <xdr:cNvPr id="647" name="Line 10720">
          <a:extLst>
            <a:ext uri="{FF2B5EF4-FFF2-40B4-BE49-F238E27FC236}">
              <a16:creationId xmlns:a16="http://schemas.microsoft.com/office/drawing/2014/main" id="{00000000-0008-0000-0A00-000087020000}"/>
            </a:ext>
          </a:extLst>
        </xdr:cNvPr>
        <xdr:cNvSpPr>
          <a:spLocks noChangeShapeType="1"/>
        </xdr:cNvSpPr>
      </xdr:nvSpPr>
      <xdr:spPr bwMode="auto">
        <a:xfrm flipV="1">
          <a:off x="5926667" y="1873246"/>
          <a:ext cx="283827" cy="0"/>
        </a:xfrm>
        <a:prstGeom prst="line">
          <a:avLst/>
        </a:prstGeom>
        <a:noFill/>
        <a:ln w="9525">
          <a:solidFill>
            <a:srgbClr val="000000"/>
          </a:solidFill>
          <a:round/>
          <a:headEnd/>
          <a:tailEnd type="triangle" w="med" len="med"/>
        </a:ln>
      </xdr:spPr>
    </xdr:sp>
    <xdr:clientData/>
  </xdr:twoCellAnchor>
  <xdr:twoCellAnchor>
    <xdr:from>
      <xdr:col>21</xdr:col>
      <xdr:colOff>0</xdr:colOff>
      <xdr:row>6</xdr:row>
      <xdr:rowOff>84664</xdr:rowOff>
    </xdr:from>
    <xdr:to>
      <xdr:col>21</xdr:col>
      <xdr:colOff>283827</xdr:colOff>
      <xdr:row>6</xdr:row>
      <xdr:rowOff>84664</xdr:rowOff>
    </xdr:to>
    <xdr:sp macro="" textlink="">
      <xdr:nvSpPr>
        <xdr:cNvPr id="648" name="Line 10720">
          <a:extLst>
            <a:ext uri="{FF2B5EF4-FFF2-40B4-BE49-F238E27FC236}">
              <a16:creationId xmlns:a16="http://schemas.microsoft.com/office/drawing/2014/main" id="{00000000-0008-0000-0A00-000088020000}"/>
            </a:ext>
          </a:extLst>
        </xdr:cNvPr>
        <xdr:cNvSpPr>
          <a:spLocks noChangeShapeType="1"/>
        </xdr:cNvSpPr>
      </xdr:nvSpPr>
      <xdr:spPr bwMode="auto">
        <a:xfrm flipV="1">
          <a:off x="5926667" y="1269997"/>
          <a:ext cx="283827" cy="0"/>
        </a:xfrm>
        <a:prstGeom prst="line">
          <a:avLst/>
        </a:prstGeom>
        <a:noFill/>
        <a:ln w="9525">
          <a:solidFill>
            <a:srgbClr val="000000"/>
          </a:solidFill>
          <a:round/>
          <a:headEnd/>
          <a:tailEnd type="triangle" w="med" len="med"/>
        </a:ln>
      </xdr:spPr>
    </xdr:sp>
    <xdr:clientData/>
  </xdr:twoCellAnchor>
  <xdr:twoCellAnchor>
    <xdr:from>
      <xdr:col>20</xdr:col>
      <xdr:colOff>264584</xdr:colOff>
      <xdr:row>5</xdr:row>
      <xdr:rowOff>116420</xdr:rowOff>
    </xdr:from>
    <xdr:to>
      <xdr:col>21</xdr:col>
      <xdr:colOff>262661</xdr:colOff>
      <xdr:row>5</xdr:row>
      <xdr:rowOff>116420</xdr:rowOff>
    </xdr:to>
    <xdr:sp macro="" textlink="">
      <xdr:nvSpPr>
        <xdr:cNvPr id="649" name="Line 10720">
          <a:extLst>
            <a:ext uri="{FF2B5EF4-FFF2-40B4-BE49-F238E27FC236}">
              <a16:creationId xmlns:a16="http://schemas.microsoft.com/office/drawing/2014/main" id="{00000000-0008-0000-0A00-000089020000}"/>
            </a:ext>
          </a:extLst>
        </xdr:cNvPr>
        <xdr:cNvSpPr>
          <a:spLocks noChangeShapeType="1"/>
        </xdr:cNvSpPr>
      </xdr:nvSpPr>
      <xdr:spPr bwMode="auto">
        <a:xfrm flipV="1">
          <a:off x="5905501" y="1100670"/>
          <a:ext cx="283827" cy="0"/>
        </a:xfrm>
        <a:prstGeom prst="line">
          <a:avLst/>
        </a:prstGeom>
        <a:noFill/>
        <a:ln w="9525">
          <a:solidFill>
            <a:srgbClr val="000000"/>
          </a:solidFill>
          <a:round/>
          <a:headEnd/>
          <a:tailEnd type="triangle" w="med" len="med"/>
        </a:ln>
      </xdr:spPr>
    </xdr:sp>
    <xdr:clientData/>
  </xdr:twoCellAnchor>
  <xdr:twoCellAnchor>
    <xdr:from>
      <xdr:col>20</xdr:col>
      <xdr:colOff>42332</xdr:colOff>
      <xdr:row>4</xdr:row>
      <xdr:rowOff>74083</xdr:rowOff>
    </xdr:from>
    <xdr:to>
      <xdr:col>21</xdr:col>
      <xdr:colOff>291352</xdr:colOff>
      <xdr:row>4</xdr:row>
      <xdr:rowOff>89647</xdr:rowOff>
    </xdr:to>
    <xdr:sp macro="" textlink="">
      <xdr:nvSpPr>
        <xdr:cNvPr id="650" name="Line 10720">
          <a:extLst>
            <a:ext uri="{FF2B5EF4-FFF2-40B4-BE49-F238E27FC236}">
              <a16:creationId xmlns:a16="http://schemas.microsoft.com/office/drawing/2014/main" id="{00000000-0008-0000-0A00-00008A020000}"/>
            </a:ext>
          </a:extLst>
        </xdr:cNvPr>
        <xdr:cNvSpPr>
          <a:spLocks noChangeShapeType="1"/>
        </xdr:cNvSpPr>
      </xdr:nvSpPr>
      <xdr:spPr bwMode="auto">
        <a:xfrm>
          <a:off x="5779744" y="858495"/>
          <a:ext cx="540373" cy="15564"/>
        </a:xfrm>
        <a:prstGeom prst="line">
          <a:avLst/>
        </a:prstGeom>
        <a:noFill/>
        <a:ln w="9525">
          <a:solidFill>
            <a:srgbClr val="000000"/>
          </a:solidFill>
          <a:round/>
          <a:headEnd/>
          <a:tailEnd type="triangle" w="med" len="med"/>
        </a:ln>
      </xdr:spPr>
    </xdr:sp>
    <xdr:clientData/>
  </xdr:twoCellAnchor>
  <xdr:twoCellAnchor editAs="oneCell">
    <xdr:from>
      <xdr:col>38</xdr:col>
      <xdr:colOff>264584</xdr:colOff>
      <xdr:row>46</xdr:row>
      <xdr:rowOff>52913</xdr:rowOff>
    </xdr:from>
    <xdr:to>
      <xdr:col>40</xdr:col>
      <xdr:colOff>81680</xdr:colOff>
      <xdr:row>48</xdr:row>
      <xdr:rowOff>102784</xdr:rowOff>
    </xdr:to>
    <xdr:pic>
      <xdr:nvPicPr>
        <xdr:cNvPr id="22" name="Graphic 21" descr="Forest scene">
          <a:extLst>
            <a:ext uri="{FF2B5EF4-FFF2-40B4-BE49-F238E27FC236}">
              <a16:creationId xmlns:a16="http://schemas.microsoft.com/office/drawing/2014/main" id="{00000000-0008-0000-0A00-00001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049001" y="11853330"/>
          <a:ext cx="388596" cy="400989"/>
        </a:xfrm>
        <a:prstGeom prst="rect">
          <a:avLst/>
        </a:prstGeom>
      </xdr:spPr>
    </xdr:pic>
    <xdr:clientData/>
  </xdr:twoCellAnchor>
  <xdr:twoCellAnchor>
    <xdr:from>
      <xdr:col>39</xdr:col>
      <xdr:colOff>232832</xdr:colOff>
      <xdr:row>312</xdr:row>
      <xdr:rowOff>93374</xdr:rowOff>
    </xdr:from>
    <xdr:to>
      <xdr:col>46</xdr:col>
      <xdr:colOff>10582</xdr:colOff>
      <xdr:row>315</xdr:row>
      <xdr:rowOff>8714</xdr:rowOff>
    </xdr:to>
    <xdr:sp macro="" textlink="">
      <xdr:nvSpPr>
        <xdr:cNvPr id="644" name="TextBox 5">
          <a:extLst>
            <a:ext uri="{FF2B5EF4-FFF2-40B4-BE49-F238E27FC236}">
              <a16:creationId xmlns:a16="http://schemas.microsoft.com/office/drawing/2014/main" id="{00000000-0008-0000-0A00-000084020000}"/>
            </a:ext>
          </a:extLst>
        </xdr:cNvPr>
        <xdr:cNvSpPr txBox="1"/>
      </xdr:nvSpPr>
      <xdr:spPr>
        <a:xfrm>
          <a:off x="11302999" y="50776957"/>
          <a:ext cx="1756833" cy="391590"/>
        </a:xfrm>
        <a:prstGeom prst="rect">
          <a:avLst/>
        </a:prstGeom>
        <a:solidFill>
          <a:srgbClr val="F2F2F2">
            <a:alpha val="20000"/>
          </a:srgbClr>
        </a:solidFill>
      </xdr:spPr>
      <xdr:txBody>
        <a:bodyPr wrap="square" rtlCol="0">
          <a:no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algn="ctr" defTabSz="914377">
            <a:defRPr/>
          </a:pPr>
          <a:r>
            <a:rPr lang="en-US">
              <a:solidFill>
                <a:srgbClr val="C00000"/>
              </a:solidFill>
            </a:rPr>
            <a:t>Global Footprint in </a:t>
          </a:r>
          <a:r>
            <a:rPr lang="en-US">
              <a:solidFill>
                <a:srgbClr val="C00000"/>
              </a:solidFill>
              <a:effectLst>
                <a:outerShdw blurRad="38100" dist="38100" dir="2700000" algn="tl">
                  <a:srgbClr val="000000">
                    <a:alpha val="43137"/>
                  </a:srgbClr>
                </a:outerShdw>
              </a:effectLst>
            </a:rPr>
            <a:t>110+ countries* </a:t>
          </a:r>
          <a:endParaRPr lang="en-US" sz="2000">
            <a:solidFill>
              <a:srgbClr val="C00000"/>
            </a:solidFill>
            <a:effectLst>
              <a:outerShdw blurRad="38100" dist="38100" dir="2700000" algn="tl">
                <a:srgbClr val="000000">
                  <a:alpha val="43137"/>
                </a:srgbClr>
              </a:outerShdw>
            </a:effectLst>
          </a:endParaRPr>
        </a:p>
      </xdr:txBody>
    </xdr:sp>
    <xdr:clientData/>
  </xdr:twoCellAnchor>
  <xdr:twoCellAnchor>
    <xdr:from>
      <xdr:col>40</xdr:col>
      <xdr:colOff>158745</xdr:colOff>
      <xdr:row>316</xdr:row>
      <xdr:rowOff>0</xdr:rowOff>
    </xdr:from>
    <xdr:to>
      <xdr:col>46</xdr:col>
      <xdr:colOff>6211</xdr:colOff>
      <xdr:row>316</xdr:row>
      <xdr:rowOff>140333</xdr:rowOff>
    </xdr:to>
    <xdr:sp macro="" textlink="">
      <xdr:nvSpPr>
        <xdr:cNvPr id="645" name="Rectangle 644">
          <a:extLst>
            <a:ext uri="{FF2B5EF4-FFF2-40B4-BE49-F238E27FC236}">
              <a16:creationId xmlns:a16="http://schemas.microsoft.com/office/drawing/2014/main" id="{00000000-0008-0000-0A00-000085020000}"/>
            </a:ext>
          </a:extLst>
        </xdr:cNvPr>
        <xdr:cNvSpPr/>
      </xdr:nvSpPr>
      <xdr:spPr>
        <a:xfrm>
          <a:off x="11514662" y="50588335"/>
          <a:ext cx="1540799" cy="224998"/>
        </a:xfrm>
        <a:prstGeom prst="rect">
          <a:avLst/>
        </a:prstGeom>
      </xdr:spPr>
      <xdr:txBody>
        <a:bodyPr wrap="square">
          <a:spAutoFit/>
        </a:bodyPr>
        <a:lstStyle>
          <a:defPPr>
            <a:defRPr lang="en-US"/>
          </a:defPPr>
          <a:lvl1pPr algn="l" rtl="0" eaLnBrk="0" fontAlgn="base" hangingPunct="0">
            <a:spcBef>
              <a:spcPct val="0"/>
            </a:spcBef>
            <a:spcAft>
              <a:spcPct val="0"/>
            </a:spcAft>
            <a:defRPr kern="1200">
              <a:solidFill>
                <a:schemeClr val="tx1"/>
              </a:solidFill>
              <a:latin typeface="Arial" charset="0"/>
              <a:ea typeface="+mn-ea"/>
              <a:cs typeface="Arial" charset="0"/>
            </a:defRPr>
          </a:lvl1pPr>
          <a:lvl2pPr marL="457200" algn="l" rtl="0" eaLnBrk="0" fontAlgn="base" hangingPunct="0">
            <a:spcBef>
              <a:spcPct val="0"/>
            </a:spcBef>
            <a:spcAft>
              <a:spcPct val="0"/>
            </a:spcAft>
            <a:defRPr kern="1200">
              <a:solidFill>
                <a:schemeClr val="tx1"/>
              </a:solidFill>
              <a:latin typeface="Arial" charset="0"/>
              <a:ea typeface="+mn-ea"/>
              <a:cs typeface="Arial" charset="0"/>
            </a:defRPr>
          </a:lvl2pPr>
          <a:lvl3pPr marL="914400" algn="l" rtl="0" eaLnBrk="0" fontAlgn="base" hangingPunct="0">
            <a:spcBef>
              <a:spcPct val="0"/>
            </a:spcBef>
            <a:spcAft>
              <a:spcPct val="0"/>
            </a:spcAft>
            <a:defRPr kern="1200">
              <a:solidFill>
                <a:schemeClr val="tx1"/>
              </a:solidFill>
              <a:latin typeface="Arial" charset="0"/>
              <a:ea typeface="+mn-ea"/>
              <a:cs typeface="Arial" charset="0"/>
            </a:defRPr>
          </a:lvl3pPr>
          <a:lvl4pPr marL="1371600" algn="l" rtl="0" eaLnBrk="0" fontAlgn="base" hangingPunct="0">
            <a:spcBef>
              <a:spcPct val="0"/>
            </a:spcBef>
            <a:spcAft>
              <a:spcPct val="0"/>
            </a:spcAft>
            <a:defRPr kern="1200">
              <a:solidFill>
                <a:schemeClr val="tx1"/>
              </a:solidFill>
              <a:latin typeface="Arial" charset="0"/>
              <a:ea typeface="+mn-ea"/>
              <a:cs typeface="Arial" charset="0"/>
            </a:defRPr>
          </a:lvl4pPr>
          <a:lvl5pPr marL="1828800" algn="l" rtl="0" eaLnBrk="0" fontAlgn="base" hangingPunct="0">
            <a:spcBef>
              <a:spcPct val="0"/>
            </a:spcBef>
            <a:spcAft>
              <a:spcPct val="0"/>
            </a:spcAft>
            <a:defRPr kern="1200">
              <a:solidFill>
                <a:schemeClr val="tx1"/>
              </a:solidFill>
              <a:latin typeface="Arial" charset="0"/>
              <a:ea typeface="+mn-ea"/>
              <a:cs typeface="Arial" charset="0"/>
            </a:defRPr>
          </a:lvl5pPr>
          <a:lvl6pPr marL="2286000" algn="l" defTabSz="914400" rtl="0" eaLnBrk="1" latinLnBrk="0" hangingPunct="1">
            <a:defRPr kern="1200">
              <a:solidFill>
                <a:schemeClr val="tx1"/>
              </a:solidFill>
              <a:latin typeface="Arial" charset="0"/>
              <a:ea typeface="+mn-ea"/>
              <a:cs typeface="Arial" charset="0"/>
            </a:defRPr>
          </a:lvl6pPr>
          <a:lvl7pPr marL="2743200" algn="l" defTabSz="914400" rtl="0" eaLnBrk="1" latinLnBrk="0" hangingPunct="1">
            <a:defRPr kern="1200">
              <a:solidFill>
                <a:schemeClr val="tx1"/>
              </a:solidFill>
              <a:latin typeface="Arial" charset="0"/>
              <a:ea typeface="+mn-ea"/>
              <a:cs typeface="Arial" charset="0"/>
            </a:defRPr>
          </a:lvl7pPr>
          <a:lvl8pPr marL="3200400" algn="l" defTabSz="914400" rtl="0" eaLnBrk="1" latinLnBrk="0" hangingPunct="1">
            <a:defRPr kern="1200">
              <a:solidFill>
                <a:schemeClr val="tx1"/>
              </a:solidFill>
              <a:latin typeface="Arial" charset="0"/>
              <a:ea typeface="+mn-ea"/>
              <a:cs typeface="Arial" charset="0"/>
            </a:defRPr>
          </a:lvl8pPr>
          <a:lvl9pPr marL="3657600" algn="l" defTabSz="914400" rtl="0" eaLnBrk="1" latinLnBrk="0" hangingPunct="1">
            <a:defRPr kern="1200">
              <a:solidFill>
                <a:schemeClr val="tx1"/>
              </a:solidFill>
              <a:latin typeface="Arial" charset="0"/>
              <a:ea typeface="+mn-ea"/>
              <a:cs typeface="Arial" charset="0"/>
            </a:defRPr>
          </a:lvl9pPr>
        </a:lstStyle>
        <a:p>
          <a:pPr defTabSz="914377">
            <a:defRPr/>
          </a:pPr>
          <a:r>
            <a:rPr lang="en-US" sz="900">
              <a:solidFill>
                <a:prstClr val="black"/>
              </a:solidFill>
            </a:rPr>
            <a:t>*Includes EPC and Supply</a:t>
          </a:r>
        </a:p>
      </xdr:txBody>
    </xdr:sp>
    <xdr:clientData/>
  </xdr:twoCellAnchor>
  <xdr:twoCellAnchor>
    <xdr:from>
      <xdr:col>39</xdr:col>
      <xdr:colOff>222247</xdr:colOff>
      <xdr:row>313</xdr:row>
      <xdr:rowOff>123265</xdr:rowOff>
    </xdr:from>
    <xdr:to>
      <xdr:col>40</xdr:col>
      <xdr:colOff>211664</xdr:colOff>
      <xdr:row>316</xdr:row>
      <xdr:rowOff>74087</xdr:rowOff>
    </xdr:to>
    <xdr:grpSp>
      <xdr:nvGrpSpPr>
        <xdr:cNvPr id="656" name="Group 655">
          <a:extLst>
            <a:ext uri="{FF2B5EF4-FFF2-40B4-BE49-F238E27FC236}">
              <a16:creationId xmlns:a16="http://schemas.microsoft.com/office/drawing/2014/main" id="{00000000-0008-0000-0A00-000090020000}"/>
            </a:ext>
          </a:extLst>
        </xdr:cNvPr>
        <xdr:cNvGrpSpPr>
          <a:grpSpLocks/>
        </xdr:cNvGrpSpPr>
      </xdr:nvGrpSpPr>
      <xdr:grpSpPr bwMode="auto">
        <a:xfrm>
          <a:off x="11266711" y="51013979"/>
          <a:ext cx="272899" cy="427072"/>
          <a:chOff x="10" y="10"/>
          <a:chExt cx="920" cy="558"/>
        </a:xfrm>
      </xdr:grpSpPr>
      <xdr:sp macro="" textlink="">
        <xdr:nvSpPr>
          <xdr:cNvPr id="657" name="Freeform 2">
            <a:extLst>
              <a:ext uri="{FF2B5EF4-FFF2-40B4-BE49-F238E27FC236}">
                <a16:creationId xmlns:a16="http://schemas.microsoft.com/office/drawing/2014/main" id="{00000000-0008-0000-0A00-000091020000}"/>
              </a:ext>
            </a:extLst>
          </xdr:cNvPr>
          <xdr:cNvSpPr>
            <a:spLocks/>
          </xdr:cNvSpPr>
        </xdr:nvSpPr>
        <xdr:spPr bwMode="auto">
          <a:xfrm>
            <a:off x="10" y="10"/>
            <a:ext cx="20" cy="558"/>
          </a:xfrm>
          <a:custGeom>
            <a:avLst/>
            <a:gdLst>
              <a:gd name="T0" fmla="*/ 0 w 20"/>
              <a:gd name="T1" fmla="*/ 558 h 558"/>
              <a:gd name="T2" fmla="*/ 0 w 20"/>
              <a:gd name="T3" fmla="*/ 0 h 558"/>
              <a:gd name="T4" fmla="*/ 0 w 20"/>
              <a:gd name="T5" fmla="*/ 558 h 558"/>
              <a:gd name="T6" fmla="*/ 0 60000 65536"/>
              <a:gd name="T7" fmla="*/ 0 60000 65536"/>
              <a:gd name="T8" fmla="*/ 0 60000 65536"/>
            </a:gdLst>
            <a:ahLst/>
            <a:cxnLst>
              <a:cxn ang="T6">
                <a:pos x="T0" y="T1"/>
              </a:cxn>
              <a:cxn ang="T7">
                <a:pos x="T2" y="T3"/>
              </a:cxn>
              <a:cxn ang="T8">
                <a:pos x="T4" y="T5"/>
              </a:cxn>
            </a:cxnLst>
            <a:rect l="0" t="0" r="r" b="b"/>
            <a:pathLst>
              <a:path w="20" h="558">
                <a:moveTo>
                  <a:pt x="0" y="558"/>
                </a:moveTo>
                <a:lnTo>
                  <a:pt x="0" y="0"/>
                </a:lnTo>
                <a:lnTo>
                  <a:pt x="0" y="558"/>
                </a:lnTo>
              </a:path>
            </a:pathLst>
          </a:custGeom>
          <a:solidFill>
            <a:srgbClr val="8A8C8E"/>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nvGrpSpPr>
          <xdr:cNvPr id="658" name="Group 1389">
            <a:extLst>
              <a:ext uri="{FF2B5EF4-FFF2-40B4-BE49-F238E27FC236}">
                <a16:creationId xmlns:a16="http://schemas.microsoft.com/office/drawing/2014/main" id="{00000000-0008-0000-0A00-000092020000}"/>
              </a:ext>
            </a:extLst>
          </xdr:cNvPr>
          <xdr:cNvGrpSpPr>
            <a:grpSpLocks/>
          </xdr:cNvGrpSpPr>
        </xdr:nvGrpSpPr>
        <xdr:grpSpPr bwMode="auto">
          <a:xfrm>
            <a:off x="37" y="47"/>
            <a:ext cx="304" cy="490"/>
            <a:chOff x="37" y="47"/>
            <a:chExt cx="304" cy="490"/>
          </a:xfrm>
        </xdr:grpSpPr>
        <xdr:sp macro="" textlink="">
          <xdr:nvSpPr>
            <xdr:cNvPr id="666" name="Freeform 4">
              <a:extLst>
                <a:ext uri="{FF2B5EF4-FFF2-40B4-BE49-F238E27FC236}">
                  <a16:creationId xmlns:a16="http://schemas.microsoft.com/office/drawing/2014/main" id="{00000000-0008-0000-0A00-00009A020000}"/>
                </a:ext>
              </a:extLst>
            </xdr:cNvPr>
            <xdr:cNvSpPr>
              <a:spLocks/>
            </xdr:cNvSpPr>
          </xdr:nvSpPr>
          <xdr:spPr bwMode="auto">
            <a:xfrm>
              <a:off x="37" y="47"/>
              <a:ext cx="304" cy="490"/>
            </a:xfrm>
            <a:custGeom>
              <a:avLst/>
              <a:gdLst>
                <a:gd name="T0" fmla="*/ 124 w 304"/>
                <a:gd name="T1" fmla="*/ 0 h 490"/>
                <a:gd name="T2" fmla="*/ 0 w 304"/>
                <a:gd name="T3" fmla="*/ 0 h 490"/>
                <a:gd name="T4" fmla="*/ 0 w 304"/>
                <a:gd name="T5" fmla="*/ 490 h 490"/>
                <a:gd name="T6" fmla="*/ 124 w 304"/>
                <a:gd name="T7" fmla="*/ 490 h 490"/>
                <a:gd name="T8" fmla="*/ 124 w 304"/>
                <a:gd name="T9" fmla="*/ 280 h 490"/>
                <a:gd name="T10" fmla="*/ 242 w 304"/>
                <a:gd name="T11" fmla="*/ 280 h 490"/>
                <a:gd name="T12" fmla="*/ 225 w 304"/>
                <a:gd name="T13" fmla="*/ 221 h 490"/>
                <a:gd name="T14" fmla="*/ 235 w 304"/>
                <a:gd name="T15" fmla="*/ 190 h 490"/>
                <a:gd name="T16" fmla="*/ 124 w 304"/>
                <a:gd name="T17" fmla="*/ 190 h 490"/>
                <a:gd name="T18" fmla="*/ 124 w 304"/>
                <a:gd name="T19" fmla="*/ 0 h 49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0" t="0" r="r" b="b"/>
              <a:pathLst>
                <a:path w="304" h="490">
                  <a:moveTo>
                    <a:pt x="124" y="0"/>
                  </a:moveTo>
                  <a:lnTo>
                    <a:pt x="0" y="0"/>
                  </a:lnTo>
                  <a:lnTo>
                    <a:pt x="0" y="490"/>
                  </a:lnTo>
                  <a:lnTo>
                    <a:pt x="124" y="490"/>
                  </a:lnTo>
                  <a:lnTo>
                    <a:pt x="124" y="280"/>
                  </a:lnTo>
                  <a:lnTo>
                    <a:pt x="242" y="280"/>
                  </a:lnTo>
                  <a:lnTo>
                    <a:pt x="225" y="221"/>
                  </a:lnTo>
                  <a:lnTo>
                    <a:pt x="235" y="190"/>
                  </a:lnTo>
                  <a:lnTo>
                    <a:pt x="124" y="190"/>
                  </a:lnTo>
                  <a:lnTo>
                    <a:pt x="124"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7" name="Freeform 5">
              <a:extLst>
                <a:ext uri="{FF2B5EF4-FFF2-40B4-BE49-F238E27FC236}">
                  <a16:creationId xmlns:a16="http://schemas.microsoft.com/office/drawing/2014/main" id="{00000000-0008-0000-0A00-00009B020000}"/>
                </a:ext>
              </a:extLst>
            </xdr:cNvPr>
            <xdr:cNvSpPr>
              <a:spLocks/>
            </xdr:cNvSpPr>
          </xdr:nvSpPr>
          <xdr:spPr bwMode="auto">
            <a:xfrm>
              <a:off x="37" y="47"/>
              <a:ext cx="304" cy="490"/>
            </a:xfrm>
            <a:custGeom>
              <a:avLst/>
              <a:gdLst>
                <a:gd name="T0" fmla="*/ 242 w 304"/>
                <a:gd name="T1" fmla="*/ 280 h 490"/>
                <a:gd name="T2" fmla="*/ 124 w 304"/>
                <a:gd name="T3" fmla="*/ 280 h 490"/>
                <a:gd name="T4" fmla="*/ 175 w 304"/>
                <a:gd name="T5" fmla="*/ 490 h 490"/>
                <a:gd name="T6" fmla="*/ 303 w 304"/>
                <a:gd name="T7" fmla="*/ 490 h 490"/>
                <a:gd name="T8" fmla="*/ 242 w 304"/>
                <a:gd name="T9" fmla="*/ 28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42" y="280"/>
                  </a:moveTo>
                  <a:lnTo>
                    <a:pt x="124" y="280"/>
                  </a:lnTo>
                  <a:lnTo>
                    <a:pt x="175" y="490"/>
                  </a:lnTo>
                  <a:lnTo>
                    <a:pt x="303" y="490"/>
                  </a:lnTo>
                  <a:lnTo>
                    <a:pt x="242" y="28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8" name="Freeform 6">
              <a:extLst>
                <a:ext uri="{FF2B5EF4-FFF2-40B4-BE49-F238E27FC236}">
                  <a16:creationId xmlns:a16="http://schemas.microsoft.com/office/drawing/2014/main" id="{00000000-0008-0000-0A00-00009C020000}"/>
                </a:ext>
              </a:extLst>
            </xdr:cNvPr>
            <xdr:cNvSpPr>
              <a:spLocks/>
            </xdr:cNvSpPr>
          </xdr:nvSpPr>
          <xdr:spPr bwMode="auto">
            <a:xfrm>
              <a:off x="37" y="47"/>
              <a:ext cx="304" cy="490"/>
            </a:xfrm>
            <a:custGeom>
              <a:avLst/>
              <a:gdLst>
                <a:gd name="T0" fmla="*/ 297 w 304"/>
                <a:gd name="T1" fmla="*/ 0 h 490"/>
                <a:gd name="T2" fmla="*/ 180 w 304"/>
                <a:gd name="T3" fmla="*/ 0 h 490"/>
                <a:gd name="T4" fmla="*/ 124 w 304"/>
                <a:gd name="T5" fmla="*/ 190 h 490"/>
                <a:gd name="T6" fmla="*/ 235 w 304"/>
                <a:gd name="T7" fmla="*/ 190 h 490"/>
                <a:gd name="T8" fmla="*/ 297 w 304"/>
                <a:gd name="T9" fmla="*/ 0 h 490"/>
                <a:gd name="T10" fmla="*/ 0 60000 65536"/>
                <a:gd name="T11" fmla="*/ 0 60000 65536"/>
                <a:gd name="T12" fmla="*/ 0 60000 65536"/>
                <a:gd name="T13" fmla="*/ 0 60000 65536"/>
                <a:gd name="T14" fmla="*/ 0 60000 65536"/>
              </a:gdLst>
              <a:ahLst/>
              <a:cxnLst>
                <a:cxn ang="T10">
                  <a:pos x="T0" y="T1"/>
                </a:cxn>
                <a:cxn ang="T11">
                  <a:pos x="T2" y="T3"/>
                </a:cxn>
                <a:cxn ang="T12">
                  <a:pos x="T4" y="T5"/>
                </a:cxn>
                <a:cxn ang="T13">
                  <a:pos x="T6" y="T7"/>
                </a:cxn>
                <a:cxn ang="T14">
                  <a:pos x="T8" y="T9"/>
                </a:cxn>
              </a:cxnLst>
              <a:rect l="0" t="0" r="r" b="b"/>
              <a:pathLst>
                <a:path w="304" h="490">
                  <a:moveTo>
                    <a:pt x="297" y="0"/>
                  </a:moveTo>
                  <a:lnTo>
                    <a:pt x="180" y="0"/>
                  </a:lnTo>
                  <a:lnTo>
                    <a:pt x="124" y="190"/>
                  </a:lnTo>
                  <a:lnTo>
                    <a:pt x="235" y="190"/>
                  </a:lnTo>
                  <a:lnTo>
                    <a:pt x="29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sp macro="" textlink="">
        <xdr:nvSpPr>
          <xdr:cNvPr id="659" name="Freeform 7">
            <a:extLst>
              <a:ext uri="{FF2B5EF4-FFF2-40B4-BE49-F238E27FC236}">
                <a16:creationId xmlns:a16="http://schemas.microsoft.com/office/drawing/2014/main" id="{00000000-0008-0000-0A00-000093020000}"/>
              </a:ext>
            </a:extLst>
          </xdr:cNvPr>
          <xdr:cNvSpPr>
            <a:spLocks/>
          </xdr:cNvSpPr>
        </xdr:nvSpPr>
        <xdr:spPr bwMode="auto">
          <a:xfrm>
            <a:off x="363" y="47"/>
            <a:ext cx="216" cy="490"/>
          </a:xfrm>
          <a:custGeom>
            <a:avLst/>
            <a:gdLst>
              <a:gd name="T0" fmla="*/ 207 w 216"/>
              <a:gd name="T1" fmla="*/ 0 h 490"/>
              <a:gd name="T2" fmla="*/ 0 w 216"/>
              <a:gd name="T3" fmla="*/ 0 h 490"/>
              <a:gd name="T4" fmla="*/ 0 w 216"/>
              <a:gd name="T5" fmla="*/ 490 h 490"/>
              <a:gd name="T6" fmla="*/ 215 w 216"/>
              <a:gd name="T7" fmla="*/ 490 h 490"/>
              <a:gd name="T8" fmla="*/ 215 w 216"/>
              <a:gd name="T9" fmla="*/ 391 h 490"/>
              <a:gd name="T10" fmla="*/ 124 w 216"/>
              <a:gd name="T11" fmla="*/ 391 h 490"/>
              <a:gd name="T12" fmla="*/ 124 w 216"/>
              <a:gd name="T13" fmla="*/ 284 h 490"/>
              <a:gd name="T14" fmla="*/ 202 w 216"/>
              <a:gd name="T15" fmla="*/ 284 h 490"/>
              <a:gd name="T16" fmla="*/ 202 w 216"/>
              <a:gd name="T17" fmla="*/ 191 h 490"/>
              <a:gd name="T18" fmla="*/ 124 w 216"/>
              <a:gd name="T19" fmla="*/ 191 h 490"/>
              <a:gd name="T20" fmla="*/ 124 w 216"/>
              <a:gd name="T21" fmla="*/ 98 h 490"/>
              <a:gd name="T22" fmla="*/ 207 w 216"/>
              <a:gd name="T23" fmla="*/ 98 h 490"/>
              <a:gd name="T24" fmla="*/ 207 w 216"/>
              <a:gd name="T25" fmla="*/ 0 h 490"/>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216" h="490">
                <a:moveTo>
                  <a:pt x="207" y="0"/>
                </a:moveTo>
                <a:lnTo>
                  <a:pt x="0" y="0"/>
                </a:lnTo>
                <a:lnTo>
                  <a:pt x="0" y="490"/>
                </a:lnTo>
                <a:lnTo>
                  <a:pt x="215" y="490"/>
                </a:lnTo>
                <a:lnTo>
                  <a:pt x="215" y="391"/>
                </a:lnTo>
                <a:lnTo>
                  <a:pt x="124" y="391"/>
                </a:lnTo>
                <a:lnTo>
                  <a:pt x="124" y="284"/>
                </a:lnTo>
                <a:lnTo>
                  <a:pt x="202" y="284"/>
                </a:lnTo>
                <a:lnTo>
                  <a:pt x="202" y="191"/>
                </a:lnTo>
                <a:lnTo>
                  <a:pt x="124" y="191"/>
                </a:lnTo>
                <a:lnTo>
                  <a:pt x="124" y="98"/>
                </a:lnTo>
                <a:lnTo>
                  <a:pt x="207" y="98"/>
                </a:lnTo>
                <a:lnTo>
                  <a:pt x="20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0" name="Rectangle 659">
            <a:extLst>
              <a:ext uri="{FF2B5EF4-FFF2-40B4-BE49-F238E27FC236}">
                <a16:creationId xmlns:a16="http://schemas.microsoft.com/office/drawing/2014/main" id="{00000000-0008-0000-0A00-000094020000}"/>
              </a:ext>
            </a:extLst>
          </xdr:cNvPr>
          <xdr:cNvSpPr>
            <a:spLocks/>
          </xdr:cNvSpPr>
        </xdr:nvSpPr>
        <xdr:spPr bwMode="auto">
          <a:xfrm>
            <a:off x="426" y="237"/>
            <a:ext cx="181" cy="100"/>
          </a:xfrm>
          <a:prstGeom prst="rect">
            <a:avLst/>
          </a:prstGeom>
          <a:solidFill>
            <a:srgbClr val="FEDC0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1" name="Rectangle 660">
            <a:extLst>
              <a:ext uri="{FF2B5EF4-FFF2-40B4-BE49-F238E27FC236}">
                <a16:creationId xmlns:a16="http://schemas.microsoft.com/office/drawing/2014/main" id="{00000000-0008-0000-0A00-000095020000}"/>
              </a:ext>
            </a:extLst>
          </xdr:cNvPr>
          <xdr:cNvSpPr>
            <a:spLocks/>
          </xdr:cNvSpPr>
        </xdr:nvSpPr>
        <xdr:spPr bwMode="auto">
          <a:xfrm>
            <a:off x="426" y="436"/>
            <a:ext cx="181" cy="100"/>
          </a:xfrm>
          <a:prstGeom prst="rect">
            <a:avLst/>
          </a:prstGeom>
          <a:solidFill>
            <a:srgbClr val="0F91D0"/>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2" name="Rectangle 661">
            <a:extLst>
              <a:ext uri="{FF2B5EF4-FFF2-40B4-BE49-F238E27FC236}">
                <a16:creationId xmlns:a16="http://schemas.microsoft.com/office/drawing/2014/main" id="{00000000-0008-0000-0A00-000096020000}"/>
              </a:ext>
            </a:extLst>
          </xdr:cNvPr>
          <xdr:cNvSpPr>
            <a:spLocks/>
          </xdr:cNvSpPr>
        </xdr:nvSpPr>
        <xdr:spPr bwMode="auto">
          <a:xfrm>
            <a:off x="426" y="47"/>
            <a:ext cx="181" cy="100"/>
          </a:xfrm>
          <a:prstGeom prst="rect">
            <a:avLst/>
          </a:prstGeom>
          <a:solidFill>
            <a:srgbClr val="E01F26"/>
          </a:solidFill>
          <a:ln>
            <a:noFill/>
          </a:ln>
          <a:extLs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3" name="Freeform 11">
            <a:extLst>
              <a:ext uri="{FF2B5EF4-FFF2-40B4-BE49-F238E27FC236}">
                <a16:creationId xmlns:a16="http://schemas.microsoft.com/office/drawing/2014/main" id="{00000000-0008-0000-0A00-000097020000}"/>
              </a:ext>
            </a:extLst>
          </xdr:cNvPr>
          <xdr:cNvSpPr>
            <a:spLocks/>
          </xdr:cNvSpPr>
        </xdr:nvSpPr>
        <xdr:spPr bwMode="auto">
          <a:xfrm>
            <a:off x="636" y="37"/>
            <a:ext cx="284" cy="510"/>
          </a:xfrm>
          <a:custGeom>
            <a:avLst/>
            <a:gdLst>
              <a:gd name="T0" fmla="*/ 142 w 284"/>
              <a:gd name="T1" fmla="*/ 0 h 510"/>
              <a:gd name="T2" fmla="*/ 123 w 284"/>
              <a:gd name="T3" fmla="*/ 1 h 510"/>
              <a:gd name="T4" fmla="*/ 104 w 284"/>
              <a:gd name="T5" fmla="*/ 4 h 510"/>
              <a:gd name="T6" fmla="*/ 85 w 284"/>
              <a:gd name="T7" fmla="*/ 9 h 510"/>
              <a:gd name="T8" fmla="*/ 64 w 284"/>
              <a:gd name="T9" fmla="*/ 18 h 510"/>
              <a:gd name="T10" fmla="*/ 48 w 284"/>
              <a:gd name="T11" fmla="*/ 28 h 510"/>
              <a:gd name="T12" fmla="*/ 34 w 284"/>
              <a:gd name="T13" fmla="*/ 41 h 510"/>
              <a:gd name="T14" fmla="*/ 20 w 284"/>
              <a:gd name="T15" fmla="*/ 59 h 510"/>
              <a:gd name="T16" fmla="*/ 12 w 284"/>
              <a:gd name="T17" fmla="*/ 74 h 510"/>
              <a:gd name="T18" fmla="*/ 6 w 284"/>
              <a:gd name="T19" fmla="*/ 93 h 510"/>
              <a:gd name="T20" fmla="*/ 1 w 284"/>
              <a:gd name="T21" fmla="*/ 118 h 510"/>
              <a:gd name="T22" fmla="*/ 0 w 284"/>
              <a:gd name="T23" fmla="*/ 136 h 510"/>
              <a:gd name="T24" fmla="*/ 0 w 284"/>
              <a:gd name="T25" fmla="*/ 158 h 510"/>
              <a:gd name="T26" fmla="*/ 0 w 284"/>
              <a:gd name="T27" fmla="*/ 332 h 510"/>
              <a:gd name="T28" fmla="*/ 0 w 284"/>
              <a:gd name="T29" fmla="*/ 354 h 510"/>
              <a:gd name="T30" fmla="*/ 1 w 284"/>
              <a:gd name="T31" fmla="*/ 374 h 510"/>
              <a:gd name="T32" fmla="*/ 4 w 284"/>
              <a:gd name="T33" fmla="*/ 394 h 510"/>
              <a:gd name="T34" fmla="*/ 7 w 284"/>
              <a:gd name="T35" fmla="*/ 412 h 510"/>
              <a:gd name="T36" fmla="*/ 12 w 284"/>
              <a:gd name="T37" fmla="*/ 431 h 510"/>
              <a:gd name="T38" fmla="*/ 18 w 284"/>
              <a:gd name="T39" fmla="*/ 450 h 510"/>
              <a:gd name="T40" fmla="*/ 29 w 284"/>
              <a:gd name="T41" fmla="*/ 466 h 510"/>
              <a:gd name="T42" fmla="*/ 44 w 284"/>
              <a:gd name="T43" fmla="*/ 480 h 510"/>
              <a:gd name="T44" fmla="*/ 64 w 284"/>
              <a:gd name="T45" fmla="*/ 493 h 510"/>
              <a:gd name="T46" fmla="*/ 79 w 284"/>
              <a:gd name="T47" fmla="*/ 499 h 510"/>
              <a:gd name="T48" fmla="*/ 96 w 284"/>
              <a:gd name="T49" fmla="*/ 504 h 510"/>
              <a:gd name="T50" fmla="*/ 115 w 284"/>
              <a:gd name="T51" fmla="*/ 507 h 510"/>
              <a:gd name="T52" fmla="*/ 138 w 284"/>
              <a:gd name="T53" fmla="*/ 509 h 510"/>
              <a:gd name="T54" fmla="*/ 165 w 284"/>
              <a:gd name="T55" fmla="*/ 509 h 510"/>
              <a:gd name="T56" fmla="*/ 186 w 284"/>
              <a:gd name="T57" fmla="*/ 506 h 510"/>
              <a:gd name="T58" fmla="*/ 205 w 284"/>
              <a:gd name="T59" fmla="*/ 501 h 510"/>
              <a:gd name="T60" fmla="*/ 223 w 284"/>
              <a:gd name="T61" fmla="*/ 493 h 510"/>
              <a:gd name="T62" fmla="*/ 241 w 284"/>
              <a:gd name="T63" fmla="*/ 483 h 510"/>
              <a:gd name="T64" fmla="*/ 255 w 284"/>
              <a:gd name="T65" fmla="*/ 471 h 510"/>
              <a:gd name="T66" fmla="*/ 268 w 284"/>
              <a:gd name="T67" fmla="*/ 456 h 510"/>
              <a:gd name="T68" fmla="*/ 278 w 284"/>
              <a:gd name="T69" fmla="*/ 438 h 510"/>
              <a:gd name="T70" fmla="*/ 283 w 284"/>
              <a:gd name="T71" fmla="*/ 426 h 510"/>
              <a:gd name="T72" fmla="*/ 137 w 284"/>
              <a:gd name="T73" fmla="*/ 426 h 510"/>
              <a:gd name="T74" fmla="*/ 131 w 284"/>
              <a:gd name="T75" fmla="*/ 423 h 510"/>
              <a:gd name="T76" fmla="*/ 127 w 284"/>
              <a:gd name="T77" fmla="*/ 412 h 510"/>
              <a:gd name="T78" fmla="*/ 125 w 284"/>
              <a:gd name="T79" fmla="*/ 395 h 510"/>
              <a:gd name="T80" fmla="*/ 124 w 284"/>
              <a:gd name="T81" fmla="*/ 374 h 510"/>
              <a:gd name="T82" fmla="*/ 124 w 284"/>
              <a:gd name="T83" fmla="*/ 130 h 510"/>
              <a:gd name="T84" fmla="*/ 125 w 284"/>
              <a:gd name="T85" fmla="*/ 108 h 510"/>
              <a:gd name="T86" fmla="*/ 128 w 284"/>
              <a:gd name="T87" fmla="*/ 94 h 510"/>
              <a:gd name="T88" fmla="*/ 131 w 284"/>
              <a:gd name="T89" fmla="*/ 86 h 510"/>
              <a:gd name="T90" fmla="*/ 137 w 284"/>
              <a:gd name="T91" fmla="*/ 83 h 510"/>
              <a:gd name="T92" fmla="*/ 284 w 284"/>
              <a:gd name="T93" fmla="*/ 83 h 510"/>
              <a:gd name="T94" fmla="*/ 281 w 284"/>
              <a:gd name="T95" fmla="*/ 72 h 510"/>
              <a:gd name="T96" fmla="*/ 273 w 284"/>
              <a:gd name="T97" fmla="*/ 57 h 510"/>
              <a:gd name="T98" fmla="*/ 262 w 284"/>
              <a:gd name="T99" fmla="*/ 43 h 510"/>
              <a:gd name="T100" fmla="*/ 245 w 284"/>
              <a:gd name="T101" fmla="*/ 29 h 510"/>
              <a:gd name="T102" fmla="*/ 223 w 284"/>
              <a:gd name="T103" fmla="*/ 15 h 510"/>
              <a:gd name="T104" fmla="*/ 206 w 284"/>
              <a:gd name="T105" fmla="*/ 8 h 510"/>
              <a:gd name="T106" fmla="*/ 187 w 284"/>
              <a:gd name="T107" fmla="*/ 3 h 510"/>
              <a:gd name="T108" fmla="*/ 166 w 284"/>
              <a:gd name="T109" fmla="*/ 0 h 510"/>
              <a:gd name="T110" fmla="*/ 142 w 284"/>
              <a:gd name="T111" fmla="*/ 0 h 510"/>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 name="T147" fmla="*/ 0 60000 65536"/>
              <a:gd name="T148" fmla="*/ 0 60000 65536"/>
              <a:gd name="T149" fmla="*/ 0 60000 65536"/>
              <a:gd name="T150" fmla="*/ 0 60000 65536"/>
              <a:gd name="T151" fmla="*/ 0 60000 65536"/>
              <a:gd name="T152" fmla="*/ 0 60000 65536"/>
              <a:gd name="T153" fmla="*/ 0 60000 65536"/>
              <a:gd name="T154" fmla="*/ 0 60000 65536"/>
              <a:gd name="T155" fmla="*/ 0 60000 65536"/>
              <a:gd name="T156" fmla="*/ 0 60000 65536"/>
              <a:gd name="T157" fmla="*/ 0 60000 65536"/>
              <a:gd name="T158" fmla="*/ 0 60000 65536"/>
              <a:gd name="T159" fmla="*/ 0 60000 65536"/>
              <a:gd name="T160" fmla="*/ 0 60000 65536"/>
              <a:gd name="T161" fmla="*/ 0 60000 65536"/>
              <a:gd name="T162" fmla="*/ 0 60000 65536"/>
              <a:gd name="T163" fmla="*/ 0 60000 65536"/>
              <a:gd name="T164" fmla="*/ 0 60000 65536"/>
              <a:gd name="T165" fmla="*/ 0 60000 65536"/>
              <a:gd name="T166" fmla="*/ 0 60000 65536"/>
              <a:gd name="T167" fmla="*/ 0 60000 65536"/>
            </a:gdLst>
            <a:ahLst/>
            <a:cxnLst>
              <a:cxn ang="T112">
                <a:pos x="T0" y="T1"/>
              </a:cxn>
              <a:cxn ang="T113">
                <a:pos x="T2" y="T3"/>
              </a:cxn>
              <a:cxn ang="T114">
                <a:pos x="T4" y="T5"/>
              </a:cxn>
              <a:cxn ang="T115">
                <a:pos x="T6" y="T7"/>
              </a:cxn>
              <a:cxn ang="T116">
                <a:pos x="T8" y="T9"/>
              </a:cxn>
              <a:cxn ang="T117">
                <a:pos x="T10" y="T11"/>
              </a:cxn>
              <a:cxn ang="T118">
                <a:pos x="T12" y="T13"/>
              </a:cxn>
              <a:cxn ang="T119">
                <a:pos x="T14" y="T15"/>
              </a:cxn>
              <a:cxn ang="T120">
                <a:pos x="T16" y="T17"/>
              </a:cxn>
              <a:cxn ang="T121">
                <a:pos x="T18" y="T19"/>
              </a:cxn>
              <a:cxn ang="T122">
                <a:pos x="T20" y="T21"/>
              </a:cxn>
              <a:cxn ang="T123">
                <a:pos x="T22" y="T23"/>
              </a:cxn>
              <a:cxn ang="T124">
                <a:pos x="T24" y="T25"/>
              </a:cxn>
              <a:cxn ang="T125">
                <a:pos x="T26" y="T27"/>
              </a:cxn>
              <a:cxn ang="T126">
                <a:pos x="T28" y="T29"/>
              </a:cxn>
              <a:cxn ang="T127">
                <a:pos x="T30" y="T31"/>
              </a:cxn>
              <a:cxn ang="T128">
                <a:pos x="T32" y="T33"/>
              </a:cxn>
              <a:cxn ang="T129">
                <a:pos x="T34" y="T35"/>
              </a:cxn>
              <a:cxn ang="T130">
                <a:pos x="T36" y="T37"/>
              </a:cxn>
              <a:cxn ang="T131">
                <a:pos x="T38" y="T39"/>
              </a:cxn>
              <a:cxn ang="T132">
                <a:pos x="T40" y="T41"/>
              </a:cxn>
              <a:cxn ang="T133">
                <a:pos x="T42" y="T43"/>
              </a:cxn>
              <a:cxn ang="T134">
                <a:pos x="T44" y="T45"/>
              </a:cxn>
              <a:cxn ang="T135">
                <a:pos x="T46" y="T47"/>
              </a:cxn>
              <a:cxn ang="T136">
                <a:pos x="T48" y="T49"/>
              </a:cxn>
              <a:cxn ang="T137">
                <a:pos x="T50" y="T51"/>
              </a:cxn>
              <a:cxn ang="T138">
                <a:pos x="T52" y="T53"/>
              </a:cxn>
              <a:cxn ang="T139">
                <a:pos x="T54" y="T55"/>
              </a:cxn>
              <a:cxn ang="T140">
                <a:pos x="T56" y="T57"/>
              </a:cxn>
              <a:cxn ang="T141">
                <a:pos x="T58" y="T59"/>
              </a:cxn>
              <a:cxn ang="T142">
                <a:pos x="T60" y="T61"/>
              </a:cxn>
              <a:cxn ang="T143">
                <a:pos x="T62" y="T63"/>
              </a:cxn>
              <a:cxn ang="T144">
                <a:pos x="T64" y="T65"/>
              </a:cxn>
              <a:cxn ang="T145">
                <a:pos x="T66" y="T67"/>
              </a:cxn>
              <a:cxn ang="T146">
                <a:pos x="T68" y="T69"/>
              </a:cxn>
              <a:cxn ang="T147">
                <a:pos x="T70" y="T71"/>
              </a:cxn>
              <a:cxn ang="T148">
                <a:pos x="T72" y="T73"/>
              </a:cxn>
              <a:cxn ang="T149">
                <a:pos x="T74" y="T75"/>
              </a:cxn>
              <a:cxn ang="T150">
                <a:pos x="T76" y="T77"/>
              </a:cxn>
              <a:cxn ang="T151">
                <a:pos x="T78" y="T79"/>
              </a:cxn>
              <a:cxn ang="T152">
                <a:pos x="T80" y="T81"/>
              </a:cxn>
              <a:cxn ang="T153">
                <a:pos x="T82" y="T83"/>
              </a:cxn>
              <a:cxn ang="T154">
                <a:pos x="T84" y="T85"/>
              </a:cxn>
              <a:cxn ang="T155">
                <a:pos x="T86" y="T87"/>
              </a:cxn>
              <a:cxn ang="T156">
                <a:pos x="T88" y="T89"/>
              </a:cxn>
              <a:cxn ang="T157">
                <a:pos x="T90" y="T91"/>
              </a:cxn>
              <a:cxn ang="T158">
                <a:pos x="T92" y="T93"/>
              </a:cxn>
              <a:cxn ang="T159">
                <a:pos x="T94" y="T95"/>
              </a:cxn>
              <a:cxn ang="T160">
                <a:pos x="T96" y="T97"/>
              </a:cxn>
              <a:cxn ang="T161">
                <a:pos x="T98" y="T99"/>
              </a:cxn>
              <a:cxn ang="T162">
                <a:pos x="T100" y="T101"/>
              </a:cxn>
              <a:cxn ang="T163">
                <a:pos x="T102" y="T103"/>
              </a:cxn>
              <a:cxn ang="T164">
                <a:pos x="T104" y="T105"/>
              </a:cxn>
              <a:cxn ang="T165">
                <a:pos x="T106" y="T107"/>
              </a:cxn>
              <a:cxn ang="T166">
                <a:pos x="T108" y="T109"/>
              </a:cxn>
              <a:cxn ang="T167">
                <a:pos x="T110" y="T111"/>
              </a:cxn>
            </a:cxnLst>
            <a:rect l="0" t="0" r="r" b="b"/>
            <a:pathLst>
              <a:path w="284" h="510">
                <a:moveTo>
                  <a:pt x="142" y="0"/>
                </a:moveTo>
                <a:lnTo>
                  <a:pt x="123" y="1"/>
                </a:lnTo>
                <a:lnTo>
                  <a:pt x="104" y="4"/>
                </a:lnTo>
                <a:lnTo>
                  <a:pt x="85" y="9"/>
                </a:lnTo>
                <a:lnTo>
                  <a:pt x="64" y="18"/>
                </a:lnTo>
                <a:lnTo>
                  <a:pt x="48" y="28"/>
                </a:lnTo>
                <a:lnTo>
                  <a:pt x="34" y="41"/>
                </a:lnTo>
                <a:lnTo>
                  <a:pt x="20" y="59"/>
                </a:lnTo>
                <a:lnTo>
                  <a:pt x="12" y="74"/>
                </a:lnTo>
                <a:lnTo>
                  <a:pt x="6" y="93"/>
                </a:lnTo>
                <a:lnTo>
                  <a:pt x="1" y="118"/>
                </a:lnTo>
                <a:lnTo>
                  <a:pt x="0" y="136"/>
                </a:lnTo>
                <a:lnTo>
                  <a:pt x="0" y="158"/>
                </a:lnTo>
                <a:lnTo>
                  <a:pt x="0" y="332"/>
                </a:lnTo>
                <a:lnTo>
                  <a:pt x="0" y="354"/>
                </a:lnTo>
                <a:lnTo>
                  <a:pt x="1" y="374"/>
                </a:lnTo>
                <a:lnTo>
                  <a:pt x="4" y="394"/>
                </a:lnTo>
                <a:lnTo>
                  <a:pt x="7" y="412"/>
                </a:lnTo>
                <a:lnTo>
                  <a:pt x="12" y="431"/>
                </a:lnTo>
                <a:lnTo>
                  <a:pt x="18" y="450"/>
                </a:lnTo>
                <a:lnTo>
                  <a:pt x="29" y="466"/>
                </a:lnTo>
                <a:lnTo>
                  <a:pt x="44" y="480"/>
                </a:lnTo>
                <a:lnTo>
                  <a:pt x="64" y="493"/>
                </a:lnTo>
                <a:lnTo>
                  <a:pt x="79" y="499"/>
                </a:lnTo>
                <a:lnTo>
                  <a:pt x="96" y="504"/>
                </a:lnTo>
                <a:lnTo>
                  <a:pt x="115" y="507"/>
                </a:lnTo>
                <a:lnTo>
                  <a:pt x="138" y="509"/>
                </a:lnTo>
                <a:lnTo>
                  <a:pt x="165" y="509"/>
                </a:lnTo>
                <a:lnTo>
                  <a:pt x="186" y="506"/>
                </a:lnTo>
                <a:lnTo>
                  <a:pt x="205" y="501"/>
                </a:lnTo>
                <a:lnTo>
                  <a:pt x="223" y="493"/>
                </a:lnTo>
                <a:lnTo>
                  <a:pt x="241" y="483"/>
                </a:lnTo>
                <a:lnTo>
                  <a:pt x="255" y="471"/>
                </a:lnTo>
                <a:lnTo>
                  <a:pt x="268" y="456"/>
                </a:lnTo>
                <a:lnTo>
                  <a:pt x="278" y="438"/>
                </a:lnTo>
                <a:lnTo>
                  <a:pt x="283" y="426"/>
                </a:lnTo>
                <a:lnTo>
                  <a:pt x="137" y="426"/>
                </a:lnTo>
                <a:lnTo>
                  <a:pt x="131" y="423"/>
                </a:lnTo>
                <a:lnTo>
                  <a:pt x="127" y="412"/>
                </a:lnTo>
                <a:lnTo>
                  <a:pt x="125" y="395"/>
                </a:lnTo>
                <a:lnTo>
                  <a:pt x="124" y="374"/>
                </a:lnTo>
                <a:lnTo>
                  <a:pt x="124" y="130"/>
                </a:lnTo>
                <a:lnTo>
                  <a:pt x="125" y="108"/>
                </a:lnTo>
                <a:lnTo>
                  <a:pt x="128" y="94"/>
                </a:lnTo>
                <a:lnTo>
                  <a:pt x="131" y="86"/>
                </a:lnTo>
                <a:lnTo>
                  <a:pt x="137" y="83"/>
                </a:lnTo>
                <a:lnTo>
                  <a:pt x="284" y="83"/>
                </a:lnTo>
                <a:lnTo>
                  <a:pt x="281" y="72"/>
                </a:lnTo>
                <a:lnTo>
                  <a:pt x="273" y="57"/>
                </a:lnTo>
                <a:lnTo>
                  <a:pt x="262" y="43"/>
                </a:lnTo>
                <a:lnTo>
                  <a:pt x="245" y="29"/>
                </a:lnTo>
                <a:lnTo>
                  <a:pt x="223" y="15"/>
                </a:lnTo>
                <a:lnTo>
                  <a:pt x="206" y="8"/>
                </a:lnTo>
                <a:lnTo>
                  <a:pt x="187" y="3"/>
                </a:lnTo>
                <a:lnTo>
                  <a:pt x="166" y="0"/>
                </a:lnTo>
                <a:lnTo>
                  <a:pt x="142"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4" name="Freeform 12">
            <a:extLst>
              <a:ext uri="{FF2B5EF4-FFF2-40B4-BE49-F238E27FC236}">
                <a16:creationId xmlns:a16="http://schemas.microsoft.com/office/drawing/2014/main" id="{00000000-0008-0000-0A00-000098020000}"/>
              </a:ext>
            </a:extLst>
          </xdr:cNvPr>
          <xdr:cNvSpPr>
            <a:spLocks/>
          </xdr:cNvSpPr>
        </xdr:nvSpPr>
        <xdr:spPr bwMode="auto">
          <a:xfrm>
            <a:off x="792" y="369"/>
            <a:ext cx="138" cy="95"/>
          </a:xfrm>
          <a:custGeom>
            <a:avLst/>
            <a:gdLst>
              <a:gd name="T0" fmla="*/ 137 w 138"/>
              <a:gd name="T1" fmla="*/ 0 h 95"/>
              <a:gd name="T2" fmla="*/ 13 w 138"/>
              <a:gd name="T3" fmla="*/ 0 h 95"/>
              <a:gd name="T4" fmla="*/ 12 w 138"/>
              <a:gd name="T5" fmla="*/ 49 h 95"/>
              <a:gd name="T6" fmla="*/ 11 w 138"/>
              <a:gd name="T7" fmla="*/ 71 h 95"/>
              <a:gd name="T8" fmla="*/ 8 w 138"/>
              <a:gd name="T9" fmla="*/ 84 h 95"/>
              <a:gd name="T10" fmla="*/ 6 w 138"/>
              <a:gd name="T11" fmla="*/ 91 h 95"/>
              <a:gd name="T12" fmla="*/ 0 w 138"/>
              <a:gd name="T13" fmla="*/ 95 h 95"/>
              <a:gd name="T14" fmla="*/ 126 w 138"/>
              <a:gd name="T15" fmla="*/ 95 h 95"/>
              <a:gd name="T16" fmla="*/ 130 w 138"/>
              <a:gd name="T17" fmla="*/ 85 h 95"/>
              <a:gd name="T18" fmla="*/ 133 w 138"/>
              <a:gd name="T19" fmla="*/ 69 h 95"/>
              <a:gd name="T20" fmla="*/ 135 w 138"/>
              <a:gd name="T21" fmla="*/ 49 h 95"/>
              <a:gd name="T22" fmla="*/ 136 w 138"/>
              <a:gd name="T23" fmla="*/ 26 h 95"/>
              <a:gd name="T24" fmla="*/ 137 w 138"/>
              <a:gd name="T25" fmla="*/ 0 h 9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0" t="0" r="r" b="b"/>
            <a:pathLst>
              <a:path w="138" h="95">
                <a:moveTo>
                  <a:pt x="137" y="0"/>
                </a:moveTo>
                <a:lnTo>
                  <a:pt x="13" y="0"/>
                </a:lnTo>
                <a:lnTo>
                  <a:pt x="12" y="49"/>
                </a:lnTo>
                <a:lnTo>
                  <a:pt x="11" y="71"/>
                </a:lnTo>
                <a:lnTo>
                  <a:pt x="8" y="84"/>
                </a:lnTo>
                <a:lnTo>
                  <a:pt x="6" y="91"/>
                </a:lnTo>
                <a:lnTo>
                  <a:pt x="0" y="95"/>
                </a:lnTo>
                <a:lnTo>
                  <a:pt x="126" y="95"/>
                </a:lnTo>
                <a:lnTo>
                  <a:pt x="130" y="85"/>
                </a:lnTo>
                <a:lnTo>
                  <a:pt x="133" y="69"/>
                </a:lnTo>
                <a:lnTo>
                  <a:pt x="135" y="49"/>
                </a:lnTo>
                <a:lnTo>
                  <a:pt x="136" y="26"/>
                </a:lnTo>
                <a:lnTo>
                  <a:pt x="13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sp macro="" textlink="">
        <xdr:nvSpPr>
          <xdr:cNvPr id="665" name="Freeform 13">
            <a:extLst>
              <a:ext uri="{FF2B5EF4-FFF2-40B4-BE49-F238E27FC236}">
                <a16:creationId xmlns:a16="http://schemas.microsoft.com/office/drawing/2014/main" id="{00000000-0008-0000-0A00-000099020000}"/>
              </a:ext>
            </a:extLst>
          </xdr:cNvPr>
          <xdr:cNvSpPr>
            <a:spLocks/>
          </xdr:cNvSpPr>
        </xdr:nvSpPr>
        <xdr:spPr bwMode="auto">
          <a:xfrm>
            <a:off x="793" y="120"/>
            <a:ext cx="137" cy="103"/>
          </a:xfrm>
          <a:custGeom>
            <a:avLst/>
            <a:gdLst>
              <a:gd name="T0" fmla="*/ 127 w 137"/>
              <a:gd name="T1" fmla="*/ 0 h 103"/>
              <a:gd name="T2" fmla="*/ 0 w 137"/>
              <a:gd name="T3" fmla="*/ 0 h 103"/>
              <a:gd name="T4" fmla="*/ 5 w 137"/>
              <a:gd name="T5" fmla="*/ 3 h 103"/>
              <a:gd name="T6" fmla="*/ 9 w 137"/>
              <a:gd name="T7" fmla="*/ 12 h 103"/>
              <a:gd name="T8" fmla="*/ 11 w 137"/>
              <a:gd name="T9" fmla="*/ 28 h 103"/>
              <a:gd name="T10" fmla="*/ 12 w 137"/>
              <a:gd name="T11" fmla="*/ 53 h 103"/>
              <a:gd name="T12" fmla="*/ 12 w 137"/>
              <a:gd name="T13" fmla="*/ 102 h 103"/>
              <a:gd name="T14" fmla="*/ 136 w 137"/>
              <a:gd name="T15" fmla="*/ 102 h 103"/>
              <a:gd name="T16" fmla="*/ 136 w 137"/>
              <a:gd name="T17" fmla="*/ 86 h 103"/>
              <a:gd name="T18" fmla="*/ 136 w 137"/>
              <a:gd name="T19" fmla="*/ 62 h 103"/>
              <a:gd name="T20" fmla="*/ 134 w 137"/>
              <a:gd name="T21" fmla="*/ 41 h 103"/>
              <a:gd name="T22" fmla="*/ 132 w 137"/>
              <a:gd name="T23" fmla="*/ 21 h 103"/>
              <a:gd name="T24" fmla="*/ 128 w 137"/>
              <a:gd name="T25" fmla="*/ 4 h 103"/>
              <a:gd name="T26" fmla="*/ 127 w 137"/>
              <a:gd name="T27" fmla="*/ 0 h 103"/>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0" t="0" r="r" b="b"/>
            <a:pathLst>
              <a:path w="137" h="103">
                <a:moveTo>
                  <a:pt x="127" y="0"/>
                </a:moveTo>
                <a:lnTo>
                  <a:pt x="0" y="0"/>
                </a:lnTo>
                <a:lnTo>
                  <a:pt x="5" y="3"/>
                </a:lnTo>
                <a:lnTo>
                  <a:pt x="9" y="12"/>
                </a:lnTo>
                <a:lnTo>
                  <a:pt x="11" y="28"/>
                </a:lnTo>
                <a:lnTo>
                  <a:pt x="12" y="53"/>
                </a:lnTo>
                <a:lnTo>
                  <a:pt x="12" y="102"/>
                </a:lnTo>
                <a:lnTo>
                  <a:pt x="136" y="102"/>
                </a:lnTo>
                <a:lnTo>
                  <a:pt x="136" y="86"/>
                </a:lnTo>
                <a:lnTo>
                  <a:pt x="136" y="62"/>
                </a:lnTo>
                <a:lnTo>
                  <a:pt x="134" y="41"/>
                </a:lnTo>
                <a:lnTo>
                  <a:pt x="132" y="21"/>
                </a:lnTo>
                <a:lnTo>
                  <a:pt x="128" y="4"/>
                </a:lnTo>
                <a:lnTo>
                  <a:pt x="127" y="0"/>
                </a:lnTo>
              </a:path>
            </a:pathLst>
          </a:custGeom>
          <a:solidFill>
            <a:srgbClr val="1E407C"/>
          </a:solidFill>
          <a:ln>
            <a:noFill/>
          </a:ln>
          <a:extLst>
            <a:ext uri="{91240B29-F687-4F45-9708-019B960494DF}">
              <a14:hiddenLine xmlns:a14="http://schemas.microsoft.com/office/drawing/2010/main" w="9525">
                <a:solidFill>
                  <a:srgbClr val="000000"/>
                </a:solidFill>
                <a:round/>
                <a:headEnd/>
                <a:tailEnd/>
              </a14:hiddenLine>
            </a:ext>
          </a:extLst>
        </xdr:spPr>
        <xdr:txBody>
          <a:bodyPr rot="0" vert="horz" wrap="square" lIns="91440" tIns="45720" rIns="91440" bIns="45720" anchor="t" anchorCtr="0" upright="1">
            <a:noAutofit/>
          </a:bodyPr>
          <a:lstStyle/>
          <a:p>
            <a:endParaRPr lang="en-US"/>
          </a:p>
        </xdr:txBody>
      </xdr:sp>
    </xdr:grpSp>
    <xdr:clientData/>
  </xdr:twoCellAnchor>
  <xdr:twoCellAnchor editAs="oneCell">
    <xdr:from>
      <xdr:col>12</xdr:col>
      <xdr:colOff>222250</xdr:colOff>
      <xdr:row>271</xdr:row>
      <xdr:rowOff>21790</xdr:rowOff>
    </xdr:from>
    <xdr:to>
      <xdr:col>17</xdr:col>
      <xdr:colOff>121816</xdr:colOff>
      <xdr:row>279</xdr:row>
      <xdr:rowOff>112055</xdr:rowOff>
    </xdr:to>
    <xdr:pic>
      <xdr:nvPicPr>
        <xdr:cNvPr id="670" name="Picture 669">
          <a:extLst>
            <a:ext uri="{FF2B5EF4-FFF2-40B4-BE49-F238E27FC236}">
              <a16:creationId xmlns:a16="http://schemas.microsoft.com/office/drawing/2014/main" id="{00000000-0008-0000-0A00-00009E020000}"/>
            </a:ext>
          </a:extLst>
        </xdr:cNvPr>
        <xdr:cNvPicPr>
          <a:picLocks noChangeAspect="1"/>
        </xdr:cNvPicPr>
      </xdr:nvPicPr>
      <xdr:blipFill rotWithShape="1">
        <a:blip xmlns:r="http://schemas.openxmlformats.org/officeDocument/2006/relationships" r:embed="rId6" cstate="screen">
          <a:clrChange>
            <a:clrFrom>
              <a:srgbClr val="FFFFFF"/>
            </a:clrFrom>
            <a:clrTo>
              <a:srgbClr val="FFFFFF">
                <a:alpha val="0"/>
              </a:srgbClr>
            </a:clrTo>
          </a:clrChange>
          <a:extLst>
            <a:ext uri="{28A0092B-C50C-407E-A947-70E740481C1C}">
              <a14:useLocalDpi xmlns:a14="http://schemas.microsoft.com/office/drawing/2010/main"/>
            </a:ext>
          </a:extLst>
        </a:blip>
        <a:srcRect l="8599" r="4734"/>
        <a:stretch/>
      </xdr:blipFill>
      <xdr:spPr>
        <a:xfrm>
          <a:off x="3628838" y="41046525"/>
          <a:ext cx="1356331" cy="1289295"/>
        </a:xfrm>
        <a:prstGeom prst="rect">
          <a:avLst/>
        </a:prstGeom>
        <a:ln>
          <a:noFill/>
        </a:ln>
      </xdr:spPr>
    </xdr:pic>
    <xdr:clientData/>
  </xdr:twoCellAnchor>
  <xdr:twoCellAnchor editAs="oneCell">
    <xdr:from>
      <xdr:col>41</xdr:col>
      <xdr:colOff>0</xdr:colOff>
      <xdr:row>46</xdr:row>
      <xdr:rowOff>56030</xdr:rowOff>
    </xdr:from>
    <xdr:to>
      <xdr:col>42</xdr:col>
      <xdr:colOff>108450</xdr:colOff>
      <xdr:row>48</xdr:row>
      <xdr:rowOff>105901</xdr:rowOff>
    </xdr:to>
    <xdr:pic>
      <xdr:nvPicPr>
        <xdr:cNvPr id="638" name="Graphic 637" descr="Forest scene">
          <a:extLst>
            <a:ext uri="{FF2B5EF4-FFF2-40B4-BE49-F238E27FC236}">
              <a16:creationId xmlns:a16="http://schemas.microsoft.com/office/drawing/2014/main" id="{E5F994DB-D8C7-41FE-B546-626034C1BF4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1855824" y="11811001"/>
          <a:ext cx="399802" cy="397253"/>
        </a:xfrm>
        <a:prstGeom prst="rect">
          <a:avLst/>
        </a:prstGeom>
      </xdr:spPr>
    </xdr:pic>
    <xdr:clientData/>
  </xdr:twoCellAnchor>
  <xdr:twoCellAnchor>
    <xdr:from>
      <xdr:col>14</xdr:col>
      <xdr:colOff>2</xdr:colOff>
      <xdr:row>152</xdr:row>
      <xdr:rowOff>84666</xdr:rowOff>
    </xdr:from>
    <xdr:to>
      <xdr:col>14</xdr:col>
      <xdr:colOff>285749</xdr:colOff>
      <xdr:row>153</xdr:row>
      <xdr:rowOff>179916</xdr:rowOff>
    </xdr:to>
    <xdr:sp macro="" textlink="">
      <xdr:nvSpPr>
        <xdr:cNvPr id="23" name="Isosceles Triangle 22">
          <a:extLst>
            <a:ext uri="{FF2B5EF4-FFF2-40B4-BE49-F238E27FC236}">
              <a16:creationId xmlns:a16="http://schemas.microsoft.com/office/drawing/2014/main" id="{52478BB7-0176-4633-9F0E-7CCABEFFB5E2}"/>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671" name="Isosceles Triangle 670">
          <a:extLst>
            <a:ext uri="{FF2B5EF4-FFF2-40B4-BE49-F238E27FC236}">
              <a16:creationId xmlns:a16="http://schemas.microsoft.com/office/drawing/2014/main" id="{96A86982-CB98-44E4-B80D-5F20161EDDDA}"/>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673" name="Isosceles Triangle 672">
          <a:extLst>
            <a:ext uri="{FF2B5EF4-FFF2-40B4-BE49-F238E27FC236}">
              <a16:creationId xmlns:a16="http://schemas.microsoft.com/office/drawing/2014/main" id="{1EDC643C-21DD-441E-AF60-61C581AE3161}"/>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74" name="Isosceles Triangle 673">
          <a:extLst>
            <a:ext uri="{FF2B5EF4-FFF2-40B4-BE49-F238E27FC236}">
              <a16:creationId xmlns:a16="http://schemas.microsoft.com/office/drawing/2014/main" id="{F23E2E8E-05AE-4647-9876-851390B39EDD}"/>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76" name="Isosceles Triangle 675">
          <a:extLst>
            <a:ext uri="{FF2B5EF4-FFF2-40B4-BE49-F238E27FC236}">
              <a16:creationId xmlns:a16="http://schemas.microsoft.com/office/drawing/2014/main" id="{E2B09047-3C4E-482A-A855-FAF85C586954}"/>
            </a:ext>
          </a:extLst>
        </xdr:cNvPr>
        <xdr:cNvSpPr/>
      </xdr:nvSpPr>
      <xdr:spPr>
        <a:xfrm>
          <a:off x="3406590"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24</xdr:col>
      <xdr:colOff>2</xdr:colOff>
      <xdr:row>152</xdr:row>
      <xdr:rowOff>84666</xdr:rowOff>
    </xdr:from>
    <xdr:to>
      <xdr:col>24</xdr:col>
      <xdr:colOff>285749</xdr:colOff>
      <xdr:row>153</xdr:row>
      <xdr:rowOff>179916</xdr:rowOff>
    </xdr:to>
    <xdr:sp macro="" textlink="">
      <xdr:nvSpPr>
        <xdr:cNvPr id="679" name="Isosceles Triangle 678">
          <a:extLst>
            <a:ext uri="{FF2B5EF4-FFF2-40B4-BE49-F238E27FC236}">
              <a16:creationId xmlns:a16="http://schemas.microsoft.com/office/drawing/2014/main" id="{6861A4ED-F4FC-4AA0-BF6D-6D01293B0336}"/>
            </a:ext>
          </a:extLst>
        </xdr:cNvPr>
        <xdr:cNvSpPr/>
      </xdr:nvSpPr>
      <xdr:spPr>
        <a:xfrm>
          <a:off x="3406590" y="22507637"/>
          <a:ext cx="285747" cy="285750"/>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698" name="Isosceles Triangle 697">
          <a:extLst>
            <a:ext uri="{FF2B5EF4-FFF2-40B4-BE49-F238E27FC236}">
              <a16:creationId xmlns:a16="http://schemas.microsoft.com/office/drawing/2014/main" id="{2BAC8579-6A30-4FFB-866E-87EEDB0F31D3}"/>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699" name="Isosceles Triangle 698">
          <a:extLst>
            <a:ext uri="{FF2B5EF4-FFF2-40B4-BE49-F238E27FC236}">
              <a16:creationId xmlns:a16="http://schemas.microsoft.com/office/drawing/2014/main" id="{B3A1B507-D1A3-43C3-8339-CFCAB2E228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700" name="Isosceles Triangle 699">
          <a:extLst>
            <a:ext uri="{FF2B5EF4-FFF2-40B4-BE49-F238E27FC236}">
              <a16:creationId xmlns:a16="http://schemas.microsoft.com/office/drawing/2014/main" id="{D5951263-90D7-4BF2-8645-2E58EEDF179C}"/>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701" name="Isosceles Triangle 700">
          <a:extLst>
            <a:ext uri="{FF2B5EF4-FFF2-40B4-BE49-F238E27FC236}">
              <a16:creationId xmlns:a16="http://schemas.microsoft.com/office/drawing/2014/main" id="{E29A90A7-CC13-4D4D-9DF3-0DCECDA6FEE7}"/>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702" name="Isosceles Triangle 701">
          <a:extLst>
            <a:ext uri="{FF2B5EF4-FFF2-40B4-BE49-F238E27FC236}">
              <a16:creationId xmlns:a16="http://schemas.microsoft.com/office/drawing/2014/main" id="{A1C753CB-A4E1-45AC-8248-674FE2DAE31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703" name="Isosceles Triangle 702">
          <a:extLst>
            <a:ext uri="{FF2B5EF4-FFF2-40B4-BE49-F238E27FC236}">
              <a16:creationId xmlns:a16="http://schemas.microsoft.com/office/drawing/2014/main" id="{5AC323A1-37B3-4182-89C2-307B2604ADB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72" name="Isosceles Triangle 3071">
          <a:extLst>
            <a:ext uri="{FF2B5EF4-FFF2-40B4-BE49-F238E27FC236}">
              <a16:creationId xmlns:a16="http://schemas.microsoft.com/office/drawing/2014/main" id="{78905AF8-CD56-4C76-A492-A5774FEC353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4" name="Isosceles Triangle 3073">
          <a:extLst>
            <a:ext uri="{FF2B5EF4-FFF2-40B4-BE49-F238E27FC236}">
              <a16:creationId xmlns:a16="http://schemas.microsoft.com/office/drawing/2014/main" id="{EB9363F1-AAB9-4E2D-B4C2-A5E8D8F80F60}"/>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5" name="Isosceles Triangle 3074">
          <a:extLst>
            <a:ext uri="{FF2B5EF4-FFF2-40B4-BE49-F238E27FC236}">
              <a16:creationId xmlns:a16="http://schemas.microsoft.com/office/drawing/2014/main" id="{017342FF-CA39-4974-855F-650E34B0C5D6}"/>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6" name="Isosceles Triangle 3075">
          <a:extLst>
            <a:ext uri="{FF2B5EF4-FFF2-40B4-BE49-F238E27FC236}">
              <a16:creationId xmlns:a16="http://schemas.microsoft.com/office/drawing/2014/main" id="{67FB77BE-9797-4C0C-9855-BC8D1549BDE9}"/>
            </a:ext>
          </a:extLst>
        </xdr:cNvPr>
        <xdr:cNvSpPr/>
      </xdr:nvSpPr>
      <xdr:spPr>
        <a:xfrm>
          <a:off x="12729884"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3077" name="Isosceles Triangle 3076">
          <a:extLst>
            <a:ext uri="{FF2B5EF4-FFF2-40B4-BE49-F238E27FC236}">
              <a16:creationId xmlns:a16="http://schemas.microsoft.com/office/drawing/2014/main" id="{360C5329-EDC2-4EDB-9D2D-89782DD9710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3078" name="Isosceles Triangle 3077">
          <a:extLst>
            <a:ext uri="{FF2B5EF4-FFF2-40B4-BE49-F238E27FC236}">
              <a16:creationId xmlns:a16="http://schemas.microsoft.com/office/drawing/2014/main" id="{A530661A-F2F5-4000-99C2-D131DF6FA356}"/>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3079" name="Isosceles Triangle 3078">
          <a:extLst>
            <a:ext uri="{FF2B5EF4-FFF2-40B4-BE49-F238E27FC236}">
              <a16:creationId xmlns:a16="http://schemas.microsoft.com/office/drawing/2014/main" id="{A0858B4C-4273-4373-85D5-37F7359ABB04}"/>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3080" name="Isosceles Triangle 3079">
          <a:extLst>
            <a:ext uri="{FF2B5EF4-FFF2-40B4-BE49-F238E27FC236}">
              <a16:creationId xmlns:a16="http://schemas.microsoft.com/office/drawing/2014/main" id="{05427BEF-D11E-42B3-AF06-1852745D9F59}"/>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3081" name="Isosceles Triangle 3080">
          <a:extLst>
            <a:ext uri="{FF2B5EF4-FFF2-40B4-BE49-F238E27FC236}">
              <a16:creationId xmlns:a16="http://schemas.microsoft.com/office/drawing/2014/main" id="{F615E80D-9124-4520-8CCF-0138B4C60A2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3082" name="Isosceles Triangle 3081">
          <a:extLst>
            <a:ext uri="{FF2B5EF4-FFF2-40B4-BE49-F238E27FC236}">
              <a16:creationId xmlns:a16="http://schemas.microsoft.com/office/drawing/2014/main" id="{78446ED4-B535-4425-A3DA-0E23580201F0}"/>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3083" name="Isosceles Triangle 3082">
          <a:extLst>
            <a:ext uri="{FF2B5EF4-FFF2-40B4-BE49-F238E27FC236}">
              <a16:creationId xmlns:a16="http://schemas.microsoft.com/office/drawing/2014/main" id="{C961034D-67CB-46F3-B5F2-56995C0F047C}"/>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3084" name="Isosceles Triangle 3083">
          <a:extLst>
            <a:ext uri="{FF2B5EF4-FFF2-40B4-BE49-F238E27FC236}">
              <a16:creationId xmlns:a16="http://schemas.microsoft.com/office/drawing/2014/main" id="{CA1CAB5B-3338-4701-92E6-85332218EDF5}"/>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3085" name="Isosceles Triangle 3084">
          <a:extLst>
            <a:ext uri="{FF2B5EF4-FFF2-40B4-BE49-F238E27FC236}">
              <a16:creationId xmlns:a16="http://schemas.microsoft.com/office/drawing/2014/main" id="{5128327D-455B-479E-A43F-A8973B8EA92A}"/>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3086" name="Isosceles Triangle 3085">
          <a:extLst>
            <a:ext uri="{FF2B5EF4-FFF2-40B4-BE49-F238E27FC236}">
              <a16:creationId xmlns:a16="http://schemas.microsoft.com/office/drawing/2014/main" id="{1095E6B3-B448-494E-AAA0-953A69EF216F}"/>
            </a:ext>
          </a:extLst>
        </xdr:cNvPr>
        <xdr:cNvSpPr/>
      </xdr:nvSpPr>
      <xdr:spPr>
        <a:xfrm>
          <a:off x="7485531" y="22507637"/>
          <a:ext cx="285747" cy="285750"/>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142</xdr:row>
      <xdr:rowOff>84666</xdr:rowOff>
    </xdr:from>
    <xdr:to>
      <xdr:col>4</xdr:col>
      <xdr:colOff>285749</xdr:colOff>
      <xdr:row>143</xdr:row>
      <xdr:rowOff>179916</xdr:rowOff>
    </xdr:to>
    <xdr:sp macro="" textlink="">
      <xdr:nvSpPr>
        <xdr:cNvPr id="14" name="Isosceles Triangle 13">
          <a:extLst>
            <a:ext uri="{FF2B5EF4-FFF2-40B4-BE49-F238E27FC236}">
              <a16:creationId xmlns:a16="http://schemas.microsoft.com/office/drawing/2014/main" id="{2C2E8358-2FE2-4852-8F41-195F64C7C9DF}"/>
            </a:ext>
          </a:extLst>
        </xdr:cNvPr>
        <xdr:cNvSpPr/>
      </xdr:nvSpPr>
      <xdr:spPr>
        <a:xfrm>
          <a:off x="1075767" y="19482048"/>
          <a:ext cx="285747" cy="233083"/>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1" name="Isosceles Triangle 550">
          <a:extLst>
            <a:ext uri="{FF2B5EF4-FFF2-40B4-BE49-F238E27FC236}">
              <a16:creationId xmlns:a16="http://schemas.microsoft.com/office/drawing/2014/main" id="{99D638FE-6A6B-4306-8288-6738FFBE60C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142</xdr:row>
      <xdr:rowOff>84666</xdr:rowOff>
    </xdr:from>
    <xdr:to>
      <xdr:col>6</xdr:col>
      <xdr:colOff>285749</xdr:colOff>
      <xdr:row>143</xdr:row>
      <xdr:rowOff>179916</xdr:rowOff>
    </xdr:to>
    <xdr:sp macro="" textlink="">
      <xdr:nvSpPr>
        <xdr:cNvPr id="552" name="Isosceles Triangle 551">
          <a:extLst>
            <a:ext uri="{FF2B5EF4-FFF2-40B4-BE49-F238E27FC236}">
              <a16:creationId xmlns:a16="http://schemas.microsoft.com/office/drawing/2014/main" id="{7160D016-B87D-443A-86B9-99043194473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3" name="Isosceles Triangle 552">
          <a:extLst>
            <a:ext uri="{FF2B5EF4-FFF2-40B4-BE49-F238E27FC236}">
              <a16:creationId xmlns:a16="http://schemas.microsoft.com/office/drawing/2014/main" id="{D0C28822-218E-461D-B252-3CC13FD4445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142</xdr:row>
      <xdr:rowOff>84666</xdr:rowOff>
    </xdr:from>
    <xdr:to>
      <xdr:col>8</xdr:col>
      <xdr:colOff>285749</xdr:colOff>
      <xdr:row>143</xdr:row>
      <xdr:rowOff>179916</xdr:rowOff>
    </xdr:to>
    <xdr:sp macro="" textlink="">
      <xdr:nvSpPr>
        <xdr:cNvPr id="554" name="Isosceles Triangle 553">
          <a:extLst>
            <a:ext uri="{FF2B5EF4-FFF2-40B4-BE49-F238E27FC236}">
              <a16:creationId xmlns:a16="http://schemas.microsoft.com/office/drawing/2014/main" id="{242E179A-19A6-4B40-85A9-F9DAF64EDFE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5" name="Isosceles Triangle 554">
          <a:extLst>
            <a:ext uri="{FF2B5EF4-FFF2-40B4-BE49-F238E27FC236}">
              <a16:creationId xmlns:a16="http://schemas.microsoft.com/office/drawing/2014/main" id="{4BFC81C4-1DE8-4702-B9D9-16FA08B245F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142</xdr:row>
      <xdr:rowOff>84666</xdr:rowOff>
    </xdr:from>
    <xdr:to>
      <xdr:col>10</xdr:col>
      <xdr:colOff>285749</xdr:colOff>
      <xdr:row>143</xdr:row>
      <xdr:rowOff>179916</xdr:rowOff>
    </xdr:to>
    <xdr:sp macro="" textlink="">
      <xdr:nvSpPr>
        <xdr:cNvPr id="556" name="Isosceles Triangle 555">
          <a:extLst>
            <a:ext uri="{FF2B5EF4-FFF2-40B4-BE49-F238E27FC236}">
              <a16:creationId xmlns:a16="http://schemas.microsoft.com/office/drawing/2014/main" id="{D1B498FF-442D-463A-949C-ED430C02E3F3}"/>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7" name="Isosceles Triangle 556">
          <a:extLst>
            <a:ext uri="{FF2B5EF4-FFF2-40B4-BE49-F238E27FC236}">
              <a16:creationId xmlns:a16="http://schemas.microsoft.com/office/drawing/2014/main" id="{8E798E5B-FF93-449F-8C97-80A5054DCE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142</xdr:row>
      <xdr:rowOff>84666</xdr:rowOff>
    </xdr:from>
    <xdr:to>
      <xdr:col>12</xdr:col>
      <xdr:colOff>285749</xdr:colOff>
      <xdr:row>143</xdr:row>
      <xdr:rowOff>179916</xdr:rowOff>
    </xdr:to>
    <xdr:sp macro="" textlink="">
      <xdr:nvSpPr>
        <xdr:cNvPr id="558" name="Isosceles Triangle 557">
          <a:extLst>
            <a:ext uri="{FF2B5EF4-FFF2-40B4-BE49-F238E27FC236}">
              <a16:creationId xmlns:a16="http://schemas.microsoft.com/office/drawing/2014/main" id="{3C5F8250-FB0F-4714-B5CF-5A5EBB88465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1" name="Isosceles Triangle 560">
          <a:extLst>
            <a:ext uri="{FF2B5EF4-FFF2-40B4-BE49-F238E27FC236}">
              <a16:creationId xmlns:a16="http://schemas.microsoft.com/office/drawing/2014/main" id="{9EE20EB8-FAAC-41DC-8E37-968BA680A69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142</xdr:row>
      <xdr:rowOff>84666</xdr:rowOff>
    </xdr:from>
    <xdr:to>
      <xdr:col>14</xdr:col>
      <xdr:colOff>285749</xdr:colOff>
      <xdr:row>143</xdr:row>
      <xdr:rowOff>179916</xdr:rowOff>
    </xdr:to>
    <xdr:sp macro="" textlink="">
      <xdr:nvSpPr>
        <xdr:cNvPr id="562" name="Isosceles Triangle 561">
          <a:extLst>
            <a:ext uri="{FF2B5EF4-FFF2-40B4-BE49-F238E27FC236}">
              <a16:creationId xmlns:a16="http://schemas.microsoft.com/office/drawing/2014/main" id="{02827F7E-9DD9-4E1F-B342-D8B15FA0A2B2}"/>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3" name="Isosceles Triangle 562">
          <a:extLst>
            <a:ext uri="{FF2B5EF4-FFF2-40B4-BE49-F238E27FC236}">
              <a16:creationId xmlns:a16="http://schemas.microsoft.com/office/drawing/2014/main" id="{92EB3550-20AC-4E04-A12F-E063D4232A1F}"/>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142</xdr:row>
      <xdr:rowOff>84666</xdr:rowOff>
    </xdr:from>
    <xdr:to>
      <xdr:col>16</xdr:col>
      <xdr:colOff>285749</xdr:colOff>
      <xdr:row>143</xdr:row>
      <xdr:rowOff>179916</xdr:rowOff>
    </xdr:to>
    <xdr:sp macro="" textlink="">
      <xdr:nvSpPr>
        <xdr:cNvPr id="564" name="Isosceles Triangle 563">
          <a:extLst>
            <a:ext uri="{FF2B5EF4-FFF2-40B4-BE49-F238E27FC236}">
              <a16:creationId xmlns:a16="http://schemas.microsoft.com/office/drawing/2014/main" id="{6F337A06-FE9D-4D1E-8CC5-EAE9FEBA0F7A}"/>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5" name="Isosceles Triangle 564">
          <a:extLst>
            <a:ext uri="{FF2B5EF4-FFF2-40B4-BE49-F238E27FC236}">
              <a16:creationId xmlns:a16="http://schemas.microsoft.com/office/drawing/2014/main" id="{8506BABD-FEA7-4E43-88C2-642CB20199D0}"/>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142</xdr:row>
      <xdr:rowOff>84666</xdr:rowOff>
    </xdr:from>
    <xdr:to>
      <xdr:col>18</xdr:col>
      <xdr:colOff>285749</xdr:colOff>
      <xdr:row>143</xdr:row>
      <xdr:rowOff>179916</xdr:rowOff>
    </xdr:to>
    <xdr:sp macro="" textlink="">
      <xdr:nvSpPr>
        <xdr:cNvPr id="566" name="Isosceles Triangle 565">
          <a:extLst>
            <a:ext uri="{FF2B5EF4-FFF2-40B4-BE49-F238E27FC236}">
              <a16:creationId xmlns:a16="http://schemas.microsoft.com/office/drawing/2014/main" id="{8B66A23A-F617-4FCB-8830-12A2F65EA32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7" name="Isosceles Triangle 566">
          <a:extLst>
            <a:ext uri="{FF2B5EF4-FFF2-40B4-BE49-F238E27FC236}">
              <a16:creationId xmlns:a16="http://schemas.microsoft.com/office/drawing/2014/main" id="{529F80DC-7757-4CB1-9FA6-3282CD645AC1}"/>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142</xdr:row>
      <xdr:rowOff>84666</xdr:rowOff>
    </xdr:from>
    <xdr:to>
      <xdr:col>20</xdr:col>
      <xdr:colOff>285749</xdr:colOff>
      <xdr:row>143</xdr:row>
      <xdr:rowOff>179916</xdr:rowOff>
    </xdr:to>
    <xdr:sp macro="" textlink="">
      <xdr:nvSpPr>
        <xdr:cNvPr id="568" name="Isosceles Triangle 567">
          <a:extLst>
            <a:ext uri="{FF2B5EF4-FFF2-40B4-BE49-F238E27FC236}">
              <a16:creationId xmlns:a16="http://schemas.microsoft.com/office/drawing/2014/main" id="{97EF7856-7FF7-486B-8489-D9A7B2612414}"/>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69" name="Isosceles Triangle 568">
          <a:extLst>
            <a:ext uri="{FF2B5EF4-FFF2-40B4-BE49-F238E27FC236}">
              <a16:creationId xmlns:a16="http://schemas.microsoft.com/office/drawing/2014/main" id="{51893DEF-B45A-4C53-8CA4-84851AD7DC0E}"/>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142</xdr:row>
      <xdr:rowOff>84666</xdr:rowOff>
    </xdr:from>
    <xdr:to>
      <xdr:col>22</xdr:col>
      <xdr:colOff>285749</xdr:colOff>
      <xdr:row>143</xdr:row>
      <xdr:rowOff>179916</xdr:rowOff>
    </xdr:to>
    <xdr:sp macro="" textlink="">
      <xdr:nvSpPr>
        <xdr:cNvPr id="571" name="Isosceles Triangle 570">
          <a:extLst>
            <a:ext uri="{FF2B5EF4-FFF2-40B4-BE49-F238E27FC236}">
              <a16:creationId xmlns:a16="http://schemas.microsoft.com/office/drawing/2014/main" id="{C3353A6C-D6C0-4261-AA85-BB6BC56E9BF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2" name="Isosceles Triangle 571">
          <a:extLst>
            <a:ext uri="{FF2B5EF4-FFF2-40B4-BE49-F238E27FC236}">
              <a16:creationId xmlns:a16="http://schemas.microsoft.com/office/drawing/2014/main" id="{0B0843B9-7CD1-4D3B-A3E7-8983814401E4}"/>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4</xdr:col>
      <xdr:colOff>2</xdr:colOff>
      <xdr:row>152</xdr:row>
      <xdr:rowOff>84666</xdr:rowOff>
    </xdr:from>
    <xdr:to>
      <xdr:col>4</xdr:col>
      <xdr:colOff>285749</xdr:colOff>
      <xdr:row>153</xdr:row>
      <xdr:rowOff>179916</xdr:rowOff>
    </xdr:to>
    <xdr:sp macro="" textlink="">
      <xdr:nvSpPr>
        <xdr:cNvPr id="573" name="Isosceles Triangle 572">
          <a:extLst>
            <a:ext uri="{FF2B5EF4-FFF2-40B4-BE49-F238E27FC236}">
              <a16:creationId xmlns:a16="http://schemas.microsoft.com/office/drawing/2014/main" id="{FE386376-519D-4060-B6FA-30D8BF0EA9CB}"/>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4" name="Isosceles Triangle 573">
          <a:extLst>
            <a:ext uri="{FF2B5EF4-FFF2-40B4-BE49-F238E27FC236}">
              <a16:creationId xmlns:a16="http://schemas.microsoft.com/office/drawing/2014/main" id="{6A2582F8-B2CB-4751-AB13-C0DFFDFC66D5}"/>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6</xdr:col>
      <xdr:colOff>2</xdr:colOff>
      <xdr:row>152</xdr:row>
      <xdr:rowOff>84666</xdr:rowOff>
    </xdr:from>
    <xdr:to>
      <xdr:col>6</xdr:col>
      <xdr:colOff>285749</xdr:colOff>
      <xdr:row>153</xdr:row>
      <xdr:rowOff>179916</xdr:rowOff>
    </xdr:to>
    <xdr:sp macro="" textlink="">
      <xdr:nvSpPr>
        <xdr:cNvPr id="576" name="Isosceles Triangle 575">
          <a:extLst>
            <a:ext uri="{FF2B5EF4-FFF2-40B4-BE49-F238E27FC236}">
              <a16:creationId xmlns:a16="http://schemas.microsoft.com/office/drawing/2014/main" id="{2F12DEF3-E87C-47D3-9F1F-DF4065D12E5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7" name="Isosceles Triangle 576">
          <a:extLst>
            <a:ext uri="{FF2B5EF4-FFF2-40B4-BE49-F238E27FC236}">
              <a16:creationId xmlns:a16="http://schemas.microsoft.com/office/drawing/2014/main" id="{E3FC5A58-ABE2-40CE-A524-4B076FFB127B}"/>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8</xdr:col>
      <xdr:colOff>2</xdr:colOff>
      <xdr:row>152</xdr:row>
      <xdr:rowOff>84666</xdr:rowOff>
    </xdr:from>
    <xdr:to>
      <xdr:col>8</xdr:col>
      <xdr:colOff>285749</xdr:colOff>
      <xdr:row>153</xdr:row>
      <xdr:rowOff>179916</xdr:rowOff>
    </xdr:to>
    <xdr:sp macro="" textlink="">
      <xdr:nvSpPr>
        <xdr:cNvPr id="578" name="Isosceles Triangle 577">
          <a:extLst>
            <a:ext uri="{FF2B5EF4-FFF2-40B4-BE49-F238E27FC236}">
              <a16:creationId xmlns:a16="http://schemas.microsoft.com/office/drawing/2014/main" id="{8E0D24B4-08DD-4A65-AA20-40C7765BA2ED}"/>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79" name="Isosceles Triangle 578">
          <a:extLst>
            <a:ext uri="{FF2B5EF4-FFF2-40B4-BE49-F238E27FC236}">
              <a16:creationId xmlns:a16="http://schemas.microsoft.com/office/drawing/2014/main" id="{971A982C-4E59-4DE4-B8EB-7B1E0D3B98B2}"/>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10</xdr:col>
      <xdr:colOff>2</xdr:colOff>
      <xdr:row>152</xdr:row>
      <xdr:rowOff>84666</xdr:rowOff>
    </xdr:from>
    <xdr:to>
      <xdr:col>10</xdr:col>
      <xdr:colOff>285749</xdr:colOff>
      <xdr:row>153</xdr:row>
      <xdr:rowOff>179916</xdr:rowOff>
    </xdr:to>
    <xdr:sp macro="" textlink="">
      <xdr:nvSpPr>
        <xdr:cNvPr id="580" name="Isosceles Triangle 579">
          <a:extLst>
            <a:ext uri="{FF2B5EF4-FFF2-40B4-BE49-F238E27FC236}">
              <a16:creationId xmlns:a16="http://schemas.microsoft.com/office/drawing/2014/main" id="{4D54C7CE-480A-4730-929F-ED8A39E45601}"/>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1" name="Isosceles Triangle 580">
          <a:extLst>
            <a:ext uri="{FF2B5EF4-FFF2-40B4-BE49-F238E27FC236}">
              <a16:creationId xmlns:a16="http://schemas.microsoft.com/office/drawing/2014/main" id="{9E35D78D-BCAA-4619-877A-123E5C1824D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12</xdr:col>
      <xdr:colOff>2</xdr:colOff>
      <xdr:row>152</xdr:row>
      <xdr:rowOff>84666</xdr:rowOff>
    </xdr:from>
    <xdr:to>
      <xdr:col>12</xdr:col>
      <xdr:colOff>285749</xdr:colOff>
      <xdr:row>153</xdr:row>
      <xdr:rowOff>179916</xdr:rowOff>
    </xdr:to>
    <xdr:sp macro="" textlink="">
      <xdr:nvSpPr>
        <xdr:cNvPr id="582" name="Isosceles Triangle 581">
          <a:extLst>
            <a:ext uri="{FF2B5EF4-FFF2-40B4-BE49-F238E27FC236}">
              <a16:creationId xmlns:a16="http://schemas.microsoft.com/office/drawing/2014/main" id="{C8007993-ED97-4E66-AC0C-4DF0702DCE54}"/>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3" name="Isosceles Triangle 582">
          <a:extLst>
            <a:ext uri="{FF2B5EF4-FFF2-40B4-BE49-F238E27FC236}">
              <a16:creationId xmlns:a16="http://schemas.microsoft.com/office/drawing/2014/main" id="{438E9507-86C5-4B13-BB6C-B947535115AC}"/>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14</xdr:col>
      <xdr:colOff>2</xdr:colOff>
      <xdr:row>152</xdr:row>
      <xdr:rowOff>84666</xdr:rowOff>
    </xdr:from>
    <xdr:to>
      <xdr:col>14</xdr:col>
      <xdr:colOff>285749</xdr:colOff>
      <xdr:row>153</xdr:row>
      <xdr:rowOff>179916</xdr:rowOff>
    </xdr:to>
    <xdr:sp macro="" textlink="">
      <xdr:nvSpPr>
        <xdr:cNvPr id="584" name="Isosceles Triangle 583">
          <a:extLst>
            <a:ext uri="{FF2B5EF4-FFF2-40B4-BE49-F238E27FC236}">
              <a16:creationId xmlns:a16="http://schemas.microsoft.com/office/drawing/2014/main" id="{EB251631-C3C8-41AF-B73A-A100FA43F69F}"/>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5" name="Isosceles Triangle 584">
          <a:extLst>
            <a:ext uri="{FF2B5EF4-FFF2-40B4-BE49-F238E27FC236}">
              <a16:creationId xmlns:a16="http://schemas.microsoft.com/office/drawing/2014/main" id="{FC18822F-0287-4E26-A1C7-217FAD8C1B0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16</xdr:col>
      <xdr:colOff>2</xdr:colOff>
      <xdr:row>152</xdr:row>
      <xdr:rowOff>84666</xdr:rowOff>
    </xdr:from>
    <xdr:to>
      <xdr:col>16</xdr:col>
      <xdr:colOff>285749</xdr:colOff>
      <xdr:row>153</xdr:row>
      <xdr:rowOff>179916</xdr:rowOff>
    </xdr:to>
    <xdr:sp macro="" textlink="">
      <xdr:nvSpPr>
        <xdr:cNvPr id="587" name="Isosceles Triangle 586">
          <a:extLst>
            <a:ext uri="{FF2B5EF4-FFF2-40B4-BE49-F238E27FC236}">
              <a16:creationId xmlns:a16="http://schemas.microsoft.com/office/drawing/2014/main" id="{D5B7FE63-AB86-47A5-ACE2-FD6AE6AE7A01}"/>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8" name="Isosceles Triangle 587">
          <a:extLst>
            <a:ext uri="{FF2B5EF4-FFF2-40B4-BE49-F238E27FC236}">
              <a16:creationId xmlns:a16="http://schemas.microsoft.com/office/drawing/2014/main" id="{36242D53-5D2C-43F8-90FA-EFEE1C21E136}"/>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18</xdr:col>
      <xdr:colOff>2</xdr:colOff>
      <xdr:row>152</xdr:row>
      <xdr:rowOff>84666</xdr:rowOff>
    </xdr:from>
    <xdr:to>
      <xdr:col>18</xdr:col>
      <xdr:colOff>285749</xdr:colOff>
      <xdr:row>153</xdr:row>
      <xdr:rowOff>179916</xdr:rowOff>
    </xdr:to>
    <xdr:sp macro="" textlink="">
      <xdr:nvSpPr>
        <xdr:cNvPr id="589" name="Isosceles Triangle 588">
          <a:extLst>
            <a:ext uri="{FF2B5EF4-FFF2-40B4-BE49-F238E27FC236}">
              <a16:creationId xmlns:a16="http://schemas.microsoft.com/office/drawing/2014/main" id="{209B2013-5100-45DA-AE93-9889B773F17C}"/>
            </a:ext>
          </a:extLst>
        </xdr:cNvPr>
        <xdr:cNvSpPr/>
      </xdr:nvSpPr>
      <xdr:spPr>
        <a:xfrm>
          <a:off x="1075767" y="20961225"/>
          <a:ext cx="285747" cy="233082"/>
        </a:xfrm>
        <a:prstGeom prst="triangle">
          <a:avLst/>
        </a:prstGeom>
        <a:solidFill>
          <a:srgbClr val="FF3333"/>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599" name="Isosceles Triangle 598">
          <a:extLst>
            <a:ext uri="{FF2B5EF4-FFF2-40B4-BE49-F238E27FC236}">
              <a16:creationId xmlns:a16="http://schemas.microsoft.com/office/drawing/2014/main" id="{B3A5B2AD-E0D2-4ADF-AB83-E81C98704637}"/>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20</xdr:col>
      <xdr:colOff>2</xdr:colOff>
      <xdr:row>152</xdr:row>
      <xdr:rowOff>84666</xdr:rowOff>
    </xdr:from>
    <xdr:to>
      <xdr:col>20</xdr:col>
      <xdr:colOff>285749</xdr:colOff>
      <xdr:row>153</xdr:row>
      <xdr:rowOff>179916</xdr:rowOff>
    </xdr:to>
    <xdr:sp macro="" textlink="">
      <xdr:nvSpPr>
        <xdr:cNvPr id="637" name="Isosceles Triangle 636">
          <a:extLst>
            <a:ext uri="{FF2B5EF4-FFF2-40B4-BE49-F238E27FC236}">
              <a16:creationId xmlns:a16="http://schemas.microsoft.com/office/drawing/2014/main" id="{A2354488-3F65-438F-B544-B421BD88B7D2}"/>
            </a:ext>
          </a:extLst>
        </xdr:cNvPr>
        <xdr:cNvSpPr/>
      </xdr:nvSpPr>
      <xdr:spPr>
        <a:xfrm>
          <a:off x="1075767" y="20961225"/>
          <a:ext cx="285747" cy="233082"/>
        </a:xfrm>
        <a:prstGeom prst="triangle">
          <a:avLst/>
        </a:prstGeom>
        <a:solidFill>
          <a:srgbClr val="FF33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0" name="Isosceles Triangle 639">
          <a:extLst>
            <a:ext uri="{FF2B5EF4-FFF2-40B4-BE49-F238E27FC236}">
              <a16:creationId xmlns:a16="http://schemas.microsoft.com/office/drawing/2014/main" id="{07C3AAFF-FF40-4A67-8313-9A6397448073}"/>
            </a:ext>
          </a:extLst>
        </xdr:cNvPr>
        <xdr:cNvSpPr/>
      </xdr:nvSpPr>
      <xdr:spPr>
        <a:xfrm>
          <a:off x="1075767" y="20961225"/>
          <a:ext cx="285747" cy="233082"/>
        </a:xfrm>
        <a:prstGeom prst="triangle">
          <a:avLst/>
        </a:prstGeom>
        <a:no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22</xdr:col>
      <xdr:colOff>2</xdr:colOff>
      <xdr:row>152</xdr:row>
      <xdr:rowOff>84666</xdr:rowOff>
    </xdr:from>
    <xdr:to>
      <xdr:col>22</xdr:col>
      <xdr:colOff>285749</xdr:colOff>
      <xdr:row>153</xdr:row>
      <xdr:rowOff>179916</xdr:rowOff>
    </xdr:to>
    <xdr:sp macro="" textlink="">
      <xdr:nvSpPr>
        <xdr:cNvPr id="641" name="Isosceles Triangle 640">
          <a:extLst>
            <a:ext uri="{FF2B5EF4-FFF2-40B4-BE49-F238E27FC236}">
              <a16:creationId xmlns:a16="http://schemas.microsoft.com/office/drawing/2014/main" id="{75B2673D-8FE8-4B71-8E38-AD98C9FE8448}"/>
            </a:ext>
          </a:extLst>
        </xdr:cNvPr>
        <xdr:cNvSpPr/>
      </xdr:nvSpPr>
      <xdr:spPr>
        <a:xfrm>
          <a:off x="1075767" y="20961225"/>
          <a:ext cx="285747" cy="233082"/>
        </a:xfrm>
        <a:prstGeom prst="triangle">
          <a:avLst/>
        </a:prstGeom>
        <a:solidFill>
          <a:srgbClr val="FF0000"/>
        </a:solidFill>
        <a:ln w="31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noFill/>
            </a:ln>
            <a:noFill/>
          </a:endParaRPr>
        </a:p>
      </xdr:txBody>
    </xdr:sp>
    <xdr:clientData/>
  </xdr:twoCellAnchor>
  <xdr:twoCellAnchor>
    <xdr:from>
      <xdr:col>38</xdr:col>
      <xdr:colOff>112059</xdr:colOff>
      <xdr:row>207</xdr:row>
      <xdr:rowOff>78442</xdr:rowOff>
    </xdr:from>
    <xdr:to>
      <xdr:col>40</xdr:col>
      <xdr:colOff>145676</xdr:colOff>
      <xdr:row>208</xdr:row>
      <xdr:rowOff>7097</xdr:rowOff>
    </xdr:to>
    <xdr:sp macro="" textlink="">
      <xdr:nvSpPr>
        <xdr:cNvPr id="642" name="Freeform 2950">
          <a:extLst>
            <a:ext uri="{FF2B5EF4-FFF2-40B4-BE49-F238E27FC236}">
              <a16:creationId xmlns:a16="http://schemas.microsoft.com/office/drawing/2014/main" id="{4B59E96D-1E2A-4A06-8E92-C6CDB6DA599C}"/>
            </a:ext>
          </a:extLst>
        </xdr:cNvPr>
        <xdr:cNvSpPr>
          <a:spLocks noChangeArrowheads="1"/>
        </xdr:cNvSpPr>
      </xdr:nvSpPr>
      <xdr:spPr bwMode="auto">
        <a:xfrm>
          <a:off x="11093824" y="3109632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123265</xdr:colOff>
      <xdr:row>207</xdr:row>
      <xdr:rowOff>78441</xdr:rowOff>
    </xdr:from>
    <xdr:to>
      <xdr:col>42</xdr:col>
      <xdr:colOff>156883</xdr:colOff>
      <xdr:row>208</xdr:row>
      <xdr:rowOff>7096</xdr:rowOff>
    </xdr:to>
    <xdr:sp macro="" textlink="">
      <xdr:nvSpPr>
        <xdr:cNvPr id="652" name="Freeform 2950">
          <a:extLst>
            <a:ext uri="{FF2B5EF4-FFF2-40B4-BE49-F238E27FC236}">
              <a16:creationId xmlns:a16="http://schemas.microsoft.com/office/drawing/2014/main" id="{C2A2FA23-DC51-4481-9C64-21C88DC43EB2}"/>
            </a:ext>
          </a:extLst>
        </xdr:cNvPr>
        <xdr:cNvSpPr>
          <a:spLocks noChangeArrowheads="1"/>
        </xdr:cNvSpPr>
      </xdr:nvSpPr>
      <xdr:spPr bwMode="auto">
        <a:xfrm>
          <a:off x="11687736"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134471</xdr:colOff>
      <xdr:row>207</xdr:row>
      <xdr:rowOff>89647</xdr:rowOff>
    </xdr:from>
    <xdr:to>
      <xdr:col>44</xdr:col>
      <xdr:colOff>168088</xdr:colOff>
      <xdr:row>208</xdr:row>
      <xdr:rowOff>18302</xdr:rowOff>
    </xdr:to>
    <xdr:sp macro="" textlink="">
      <xdr:nvSpPr>
        <xdr:cNvPr id="653" name="Freeform 2950">
          <a:extLst>
            <a:ext uri="{FF2B5EF4-FFF2-40B4-BE49-F238E27FC236}">
              <a16:creationId xmlns:a16="http://schemas.microsoft.com/office/drawing/2014/main" id="{E4724A6C-1987-426C-BBAF-B4D86844E052}"/>
            </a:ext>
          </a:extLst>
        </xdr:cNvPr>
        <xdr:cNvSpPr>
          <a:spLocks noChangeArrowheads="1"/>
        </xdr:cNvSpPr>
      </xdr:nvSpPr>
      <xdr:spPr bwMode="auto">
        <a:xfrm>
          <a:off x="12281647"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112059</xdr:colOff>
      <xdr:row>218</xdr:row>
      <xdr:rowOff>89647</xdr:rowOff>
    </xdr:from>
    <xdr:to>
      <xdr:col>4</xdr:col>
      <xdr:colOff>134470</xdr:colOff>
      <xdr:row>219</xdr:row>
      <xdr:rowOff>18303</xdr:rowOff>
    </xdr:to>
    <xdr:sp macro="" textlink="">
      <xdr:nvSpPr>
        <xdr:cNvPr id="654" name="Freeform 2950">
          <a:extLst>
            <a:ext uri="{FF2B5EF4-FFF2-40B4-BE49-F238E27FC236}">
              <a16:creationId xmlns:a16="http://schemas.microsoft.com/office/drawing/2014/main" id="{81EC0617-B212-411B-9530-699FA840CB33}"/>
            </a:ext>
          </a:extLst>
        </xdr:cNvPr>
        <xdr:cNvSpPr>
          <a:spLocks noChangeArrowheads="1"/>
        </xdr:cNvSpPr>
      </xdr:nvSpPr>
      <xdr:spPr bwMode="auto">
        <a:xfrm>
          <a:off x="593912"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112059</xdr:colOff>
      <xdr:row>218</xdr:row>
      <xdr:rowOff>89648</xdr:rowOff>
    </xdr:from>
    <xdr:to>
      <xdr:col>6</xdr:col>
      <xdr:colOff>145676</xdr:colOff>
      <xdr:row>219</xdr:row>
      <xdr:rowOff>18304</xdr:rowOff>
    </xdr:to>
    <xdr:sp macro="" textlink="">
      <xdr:nvSpPr>
        <xdr:cNvPr id="669" name="Freeform 2950">
          <a:extLst>
            <a:ext uri="{FF2B5EF4-FFF2-40B4-BE49-F238E27FC236}">
              <a16:creationId xmlns:a16="http://schemas.microsoft.com/office/drawing/2014/main" id="{F1B2A39F-EDA5-486D-BFAB-EB5938964DAC}"/>
            </a:ext>
          </a:extLst>
        </xdr:cNvPr>
        <xdr:cNvSpPr>
          <a:spLocks noChangeArrowheads="1"/>
        </xdr:cNvSpPr>
      </xdr:nvSpPr>
      <xdr:spPr bwMode="auto">
        <a:xfrm>
          <a:off x="1187824"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112059</xdr:colOff>
      <xdr:row>218</xdr:row>
      <xdr:rowOff>89648</xdr:rowOff>
    </xdr:from>
    <xdr:to>
      <xdr:col>8</xdr:col>
      <xdr:colOff>145677</xdr:colOff>
      <xdr:row>219</xdr:row>
      <xdr:rowOff>18304</xdr:rowOff>
    </xdr:to>
    <xdr:sp macro="" textlink="">
      <xdr:nvSpPr>
        <xdr:cNvPr id="672" name="Freeform 2950">
          <a:extLst>
            <a:ext uri="{FF2B5EF4-FFF2-40B4-BE49-F238E27FC236}">
              <a16:creationId xmlns:a16="http://schemas.microsoft.com/office/drawing/2014/main" id="{DC70FA2D-B98D-4BC6-89C1-F84883ACC65D}"/>
            </a:ext>
          </a:extLst>
        </xdr:cNvPr>
        <xdr:cNvSpPr>
          <a:spLocks noChangeArrowheads="1"/>
        </xdr:cNvSpPr>
      </xdr:nvSpPr>
      <xdr:spPr bwMode="auto">
        <a:xfrm>
          <a:off x="1770530" y="3277720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112059</xdr:colOff>
      <xdr:row>218</xdr:row>
      <xdr:rowOff>89647</xdr:rowOff>
    </xdr:from>
    <xdr:to>
      <xdr:col>10</xdr:col>
      <xdr:colOff>145676</xdr:colOff>
      <xdr:row>219</xdr:row>
      <xdr:rowOff>18303</xdr:rowOff>
    </xdr:to>
    <xdr:sp macro="" textlink="">
      <xdr:nvSpPr>
        <xdr:cNvPr id="675" name="Freeform 2950">
          <a:extLst>
            <a:ext uri="{FF2B5EF4-FFF2-40B4-BE49-F238E27FC236}">
              <a16:creationId xmlns:a16="http://schemas.microsoft.com/office/drawing/2014/main" id="{7444879E-086C-4CF6-9476-794F22B3EB69}"/>
            </a:ext>
          </a:extLst>
        </xdr:cNvPr>
        <xdr:cNvSpPr>
          <a:spLocks noChangeArrowheads="1"/>
        </xdr:cNvSpPr>
      </xdr:nvSpPr>
      <xdr:spPr bwMode="auto">
        <a:xfrm>
          <a:off x="2353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123265</xdr:colOff>
      <xdr:row>218</xdr:row>
      <xdr:rowOff>78441</xdr:rowOff>
    </xdr:from>
    <xdr:to>
      <xdr:col>12</xdr:col>
      <xdr:colOff>156882</xdr:colOff>
      <xdr:row>219</xdr:row>
      <xdr:rowOff>7097</xdr:rowOff>
    </xdr:to>
    <xdr:sp macro="" textlink="">
      <xdr:nvSpPr>
        <xdr:cNvPr id="677" name="Freeform 2950">
          <a:extLst>
            <a:ext uri="{FF2B5EF4-FFF2-40B4-BE49-F238E27FC236}">
              <a16:creationId xmlns:a16="http://schemas.microsoft.com/office/drawing/2014/main" id="{37E25665-B5FE-4715-8695-9F085ED5CB64}"/>
            </a:ext>
          </a:extLst>
        </xdr:cNvPr>
        <xdr:cNvSpPr>
          <a:spLocks noChangeArrowheads="1"/>
        </xdr:cNvSpPr>
      </xdr:nvSpPr>
      <xdr:spPr bwMode="auto">
        <a:xfrm>
          <a:off x="2947147" y="3276600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112059</xdr:colOff>
      <xdr:row>218</xdr:row>
      <xdr:rowOff>89647</xdr:rowOff>
    </xdr:from>
    <xdr:to>
      <xdr:col>14</xdr:col>
      <xdr:colOff>145676</xdr:colOff>
      <xdr:row>219</xdr:row>
      <xdr:rowOff>18303</xdr:rowOff>
    </xdr:to>
    <xdr:sp macro="" textlink="">
      <xdr:nvSpPr>
        <xdr:cNvPr id="678" name="Freeform 2950">
          <a:extLst>
            <a:ext uri="{FF2B5EF4-FFF2-40B4-BE49-F238E27FC236}">
              <a16:creationId xmlns:a16="http://schemas.microsoft.com/office/drawing/2014/main" id="{777E5C82-CB16-4F41-B66F-8E5F58C0C248}"/>
            </a:ext>
          </a:extLst>
        </xdr:cNvPr>
        <xdr:cNvSpPr>
          <a:spLocks noChangeArrowheads="1"/>
        </xdr:cNvSpPr>
      </xdr:nvSpPr>
      <xdr:spPr bwMode="auto">
        <a:xfrm>
          <a:off x="3518647"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123265</xdr:colOff>
      <xdr:row>218</xdr:row>
      <xdr:rowOff>100853</xdr:rowOff>
    </xdr:from>
    <xdr:to>
      <xdr:col>16</xdr:col>
      <xdr:colOff>156882</xdr:colOff>
      <xdr:row>219</xdr:row>
      <xdr:rowOff>29509</xdr:rowOff>
    </xdr:to>
    <xdr:sp macro="" textlink="">
      <xdr:nvSpPr>
        <xdr:cNvPr id="680" name="Freeform 2950">
          <a:extLst>
            <a:ext uri="{FF2B5EF4-FFF2-40B4-BE49-F238E27FC236}">
              <a16:creationId xmlns:a16="http://schemas.microsoft.com/office/drawing/2014/main" id="{E039F424-0438-4069-872A-248C087A1F66}"/>
            </a:ext>
          </a:extLst>
        </xdr:cNvPr>
        <xdr:cNvSpPr>
          <a:spLocks noChangeArrowheads="1"/>
        </xdr:cNvSpPr>
      </xdr:nvSpPr>
      <xdr:spPr bwMode="auto">
        <a:xfrm>
          <a:off x="411255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100853</xdr:colOff>
      <xdr:row>218</xdr:row>
      <xdr:rowOff>89647</xdr:rowOff>
    </xdr:from>
    <xdr:to>
      <xdr:col>18</xdr:col>
      <xdr:colOff>134470</xdr:colOff>
      <xdr:row>219</xdr:row>
      <xdr:rowOff>18303</xdr:rowOff>
    </xdr:to>
    <xdr:sp macro="" textlink="">
      <xdr:nvSpPr>
        <xdr:cNvPr id="681" name="Freeform 2950">
          <a:extLst>
            <a:ext uri="{FF2B5EF4-FFF2-40B4-BE49-F238E27FC236}">
              <a16:creationId xmlns:a16="http://schemas.microsoft.com/office/drawing/2014/main" id="{93C46E3E-925A-48BB-922E-F5B78003CFA4}"/>
            </a:ext>
          </a:extLst>
        </xdr:cNvPr>
        <xdr:cNvSpPr>
          <a:spLocks noChangeArrowheads="1"/>
        </xdr:cNvSpPr>
      </xdr:nvSpPr>
      <xdr:spPr bwMode="auto">
        <a:xfrm>
          <a:off x="467285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123264</xdr:colOff>
      <xdr:row>218</xdr:row>
      <xdr:rowOff>89647</xdr:rowOff>
    </xdr:from>
    <xdr:to>
      <xdr:col>20</xdr:col>
      <xdr:colOff>156881</xdr:colOff>
      <xdr:row>219</xdr:row>
      <xdr:rowOff>18303</xdr:rowOff>
    </xdr:to>
    <xdr:sp macro="" textlink="">
      <xdr:nvSpPr>
        <xdr:cNvPr id="682" name="Freeform 2950">
          <a:extLst>
            <a:ext uri="{FF2B5EF4-FFF2-40B4-BE49-F238E27FC236}">
              <a16:creationId xmlns:a16="http://schemas.microsoft.com/office/drawing/2014/main" id="{6471C7F4-A719-42F2-B386-F32F5922C3BF}"/>
            </a:ext>
          </a:extLst>
        </xdr:cNvPr>
        <xdr:cNvSpPr>
          <a:spLocks noChangeArrowheads="1"/>
        </xdr:cNvSpPr>
      </xdr:nvSpPr>
      <xdr:spPr bwMode="auto">
        <a:xfrm>
          <a:off x="527797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145676</xdr:colOff>
      <xdr:row>218</xdr:row>
      <xdr:rowOff>89647</xdr:rowOff>
    </xdr:from>
    <xdr:to>
      <xdr:col>22</xdr:col>
      <xdr:colOff>179293</xdr:colOff>
      <xdr:row>219</xdr:row>
      <xdr:rowOff>18303</xdr:rowOff>
    </xdr:to>
    <xdr:sp macro="" textlink="">
      <xdr:nvSpPr>
        <xdr:cNvPr id="683" name="Freeform 2950">
          <a:extLst>
            <a:ext uri="{FF2B5EF4-FFF2-40B4-BE49-F238E27FC236}">
              <a16:creationId xmlns:a16="http://schemas.microsoft.com/office/drawing/2014/main" id="{DF7C5CBF-1DA9-4F11-A702-083B2C7A935D}"/>
            </a:ext>
          </a:extLst>
        </xdr:cNvPr>
        <xdr:cNvSpPr>
          <a:spLocks noChangeArrowheads="1"/>
        </xdr:cNvSpPr>
      </xdr:nvSpPr>
      <xdr:spPr bwMode="auto">
        <a:xfrm>
          <a:off x="5883088"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134471</xdr:colOff>
      <xdr:row>218</xdr:row>
      <xdr:rowOff>100853</xdr:rowOff>
    </xdr:from>
    <xdr:to>
      <xdr:col>24</xdr:col>
      <xdr:colOff>168088</xdr:colOff>
      <xdr:row>219</xdr:row>
      <xdr:rowOff>29509</xdr:rowOff>
    </xdr:to>
    <xdr:sp macro="" textlink="">
      <xdr:nvSpPr>
        <xdr:cNvPr id="684" name="Freeform 2950">
          <a:extLst>
            <a:ext uri="{FF2B5EF4-FFF2-40B4-BE49-F238E27FC236}">
              <a16:creationId xmlns:a16="http://schemas.microsoft.com/office/drawing/2014/main" id="{94DDEC10-1DCE-4536-A6FE-23DC23A9CB44}"/>
            </a:ext>
          </a:extLst>
        </xdr:cNvPr>
        <xdr:cNvSpPr>
          <a:spLocks noChangeArrowheads="1"/>
        </xdr:cNvSpPr>
      </xdr:nvSpPr>
      <xdr:spPr bwMode="auto">
        <a:xfrm>
          <a:off x="6454589"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134470</xdr:colOff>
      <xdr:row>218</xdr:row>
      <xdr:rowOff>100853</xdr:rowOff>
    </xdr:from>
    <xdr:to>
      <xdr:col>26</xdr:col>
      <xdr:colOff>168088</xdr:colOff>
      <xdr:row>219</xdr:row>
      <xdr:rowOff>29509</xdr:rowOff>
    </xdr:to>
    <xdr:sp macro="" textlink="">
      <xdr:nvSpPr>
        <xdr:cNvPr id="685" name="Freeform 2950">
          <a:extLst>
            <a:ext uri="{FF2B5EF4-FFF2-40B4-BE49-F238E27FC236}">
              <a16:creationId xmlns:a16="http://schemas.microsoft.com/office/drawing/2014/main" id="{C5A5E946-3620-4257-B75E-E7B31D06E4BB}"/>
            </a:ext>
          </a:extLst>
        </xdr:cNvPr>
        <xdr:cNvSpPr>
          <a:spLocks noChangeArrowheads="1"/>
        </xdr:cNvSpPr>
      </xdr:nvSpPr>
      <xdr:spPr bwMode="auto">
        <a:xfrm>
          <a:off x="70372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123265</xdr:colOff>
      <xdr:row>218</xdr:row>
      <xdr:rowOff>100853</xdr:rowOff>
    </xdr:from>
    <xdr:to>
      <xdr:col>28</xdr:col>
      <xdr:colOff>156882</xdr:colOff>
      <xdr:row>219</xdr:row>
      <xdr:rowOff>29509</xdr:rowOff>
    </xdr:to>
    <xdr:sp macro="" textlink="">
      <xdr:nvSpPr>
        <xdr:cNvPr id="686" name="Freeform 2950">
          <a:extLst>
            <a:ext uri="{FF2B5EF4-FFF2-40B4-BE49-F238E27FC236}">
              <a16:creationId xmlns:a16="http://schemas.microsoft.com/office/drawing/2014/main" id="{F9341775-9FE2-49DC-8200-303CBF8720DA}"/>
            </a:ext>
          </a:extLst>
        </xdr:cNvPr>
        <xdr:cNvSpPr>
          <a:spLocks noChangeArrowheads="1"/>
        </xdr:cNvSpPr>
      </xdr:nvSpPr>
      <xdr:spPr bwMode="auto">
        <a:xfrm>
          <a:off x="7608794"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123265</xdr:colOff>
      <xdr:row>218</xdr:row>
      <xdr:rowOff>100853</xdr:rowOff>
    </xdr:from>
    <xdr:to>
      <xdr:col>30</xdr:col>
      <xdr:colOff>156882</xdr:colOff>
      <xdr:row>219</xdr:row>
      <xdr:rowOff>29509</xdr:rowOff>
    </xdr:to>
    <xdr:sp macro="" textlink="">
      <xdr:nvSpPr>
        <xdr:cNvPr id="687" name="Freeform 2950">
          <a:extLst>
            <a:ext uri="{FF2B5EF4-FFF2-40B4-BE49-F238E27FC236}">
              <a16:creationId xmlns:a16="http://schemas.microsoft.com/office/drawing/2014/main" id="{D2C84ED4-6452-404E-B5D5-106AADEBFDC9}"/>
            </a:ext>
          </a:extLst>
        </xdr:cNvPr>
        <xdr:cNvSpPr>
          <a:spLocks noChangeArrowheads="1"/>
        </xdr:cNvSpPr>
      </xdr:nvSpPr>
      <xdr:spPr bwMode="auto">
        <a:xfrm>
          <a:off x="8191500"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134471</xdr:colOff>
      <xdr:row>218</xdr:row>
      <xdr:rowOff>100853</xdr:rowOff>
    </xdr:from>
    <xdr:to>
      <xdr:col>32</xdr:col>
      <xdr:colOff>168088</xdr:colOff>
      <xdr:row>219</xdr:row>
      <xdr:rowOff>29509</xdr:rowOff>
    </xdr:to>
    <xdr:sp macro="" textlink="">
      <xdr:nvSpPr>
        <xdr:cNvPr id="688" name="Freeform 2950">
          <a:extLst>
            <a:ext uri="{FF2B5EF4-FFF2-40B4-BE49-F238E27FC236}">
              <a16:creationId xmlns:a16="http://schemas.microsoft.com/office/drawing/2014/main" id="{E391BEEB-808D-4C73-B5E0-8CC0333BD292}"/>
            </a:ext>
          </a:extLst>
        </xdr:cNvPr>
        <xdr:cNvSpPr>
          <a:spLocks noChangeArrowheads="1"/>
        </xdr:cNvSpPr>
      </xdr:nvSpPr>
      <xdr:spPr bwMode="auto">
        <a:xfrm>
          <a:off x="8785412"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134471</xdr:colOff>
      <xdr:row>218</xdr:row>
      <xdr:rowOff>100853</xdr:rowOff>
    </xdr:from>
    <xdr:to>
      <xdr:col>34</xdr:col>
      <xdr:colOff>168088</xdr:colOff>
      <xdr:row>219</xdr:row>
      <xdr:rowOff>29509</xdr:rowOff>
    </xdr:to>
    <xdr:sp macro="" textlink="">
      <xdr:nvSpPr>
        <xdr:cNvPr id="689" name="Freeform 2950">
          <a:extLst>
            <a:ext uri="{FF2B5EF4-FFF2-40B4-BE49-F238E27FC236}">
              <a16:creationId xmlns:a16="http://schemas.microsoft.com/office/drawing/2014/main" id="{FB71D281-5B1A-4AE2-8304-8E5793E4EFAC}"/>
            </a:ext>
          </a:extLst>
        </xdr:cNvPr>
        <xdr:cNvSpPr>
          <a:spLocks noChangeArrowheads="1"/>
        </xdr:cNvSpPr>
      </xdr:nvSpPr>
      <xdr:spPr bwMode="auto">
        <a:xfrm>
          <a:off x="93681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123265</xdr:colOff>
      <xdr:row>218</xdr:row>
      <xdr:rowOff>100853</xdr:rowOff>
    </xdr:from>
    <xdr:to>
      <xdr:col>36</xdr:col>
      <xdr:colOff>156882</xdr:colOff>
      <xdr:row>219</xdr:row>
      <xdr:rowOff>29509</xdr:rowOff>
    </xdr:to>
    <xdr:sp macro="" textlink="">
      <xdr:nvSpPr>
        <xdr:cNvPr id="690" name="Freeform 2950">
          <a:extLst>
            <a:ext uri="{FF2B5EF4-FFF2-40B4-BE49-F238E27FC236}">
              <a16:creationId xmlns:a16="http://schemas.microsoft.com/office/drawing/2014/main" id="{B5BD2B8B-876B-4086-915D-17E2F107CB0D}"/>
            </a:ext>
          </a:extLst>
        </xdr:cNvPr>
        <xdr:cNvSpPr>
          <a:spLocks noChangeArrowheads="1"/>
        </xdr:cNvSpPr>
      </xdr:nvSpPr>
      <xdr:spPr bwMode="auto">
        <a:xfrm>
          <a:off x="9939618" y="32788412"/>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123264</xdr:colOff>
      <xdr:row>218</xdr:row>
      <xdr:rowOff>89647</xdr:rowOff>
    </xdr:from>
    <xdr:to>
      <xdr:col>38</xdr:col>
      <xdr:colOff>156881</xdr:colOff>
      <xdr:row>219</xdr:row>
      <xdr:rowOff>18303</xdr:rowOff>
    </xdr:to>
    <xdr:sp macro="" textlink="">
      <xdr:nvSpPr>
        <xdr:cNvPr id="691" name="Freeform 2950">
          <a:extLst>
            <a:ext uri="{FF2B5EF4-FFF2-40B4-BE49-F238E27FC236}">
              <a16:creationId xmlns:a16="http://schemas.microsoft.com/office/drawing/2014/main" id="{3907D84B-9DC5-4032-9DEC-01BC4F5F0044}"/>
            </a:ext>
          </a:extLst>
        </xdr:cNvPr>
        <xdr:cNvSpPr>
          <a:spLocks noChangeArrowheads="1"/>
        </xdr:cNvSpPr>
      </xdr:nvSpPr>
      <xdr:spPr bwMode="auto">
        <a:xfrm>
          <a:off x="10522323"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218</xdr:row>
      <xdr:rowOff>89647</xdr:rowOff>
    </xdr:from>
    <xdr:to>
      <xdr:col>40</xdr:col>
      <xdr:colOff>156882</xdr:colOff>
      <xdr:row>219</xdr:row>
      <xdr:rowOff>18303</xdr:rowOff>
    </xdr:to>
    <xdr:sp macro="" textlink="">
      <xdr:nvSpPr>
        <xdr:cNvPr id="692" name="Freeform 2950">
          <a:extLst>
            <a:ext uri="{FF2B5EF4-FFF2-40B4-BE49-F238E27FC236}">
              <a16:creationId xmlns:a16="http://schemas.microsoft.com/office/drawing/2014/main" id="{38DB12DE-C943-4C8C-8579-121E753E2FC9}"/>
            </a:ext>
          </a:extLst>
        </xdr:cNvPr>
        <xdr:cNvSpPr>
          <a:spLocks noChangeArrowheads="1"/>
        </xdr:cNvSpPr>
      </xdr:nvSpPr>
      <xdr:spPr bwMode="auto">
        <a:xfrm>
          <a:off x="11105030"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134470</xdr:colOff>
      <xdr:row>218</xdr:row>
      <xdr:rowOff>89647</xdr:rowOff>
    </xdr:from>
    <xdr:to>
      <xdr:col>42</xdr:col>
      <xdr:colOff>168088</xdr:colOff>
      <xdr:row>219</xdr:row>
      <xdr:rowOff>18303</xdr:rowOff>
    </xdr:to>
    <xdr:sp macro="" textlink="">
      <xdr:nvSpPr>
        <xdr:cNvPr id="693" name="Freeform 2950">
          <a:extLst>
            <a:ext uri="{FF2B5EF4-FFF2-40B4-BE49-F238E27FC236}">
              <a16:creationId xmlns:a16="http://schemas.microsoft.com/office/drawing/2014/main" id="{33FC889A-A371-4086-90EC-8AB865C563C9}"/>
            </a:ext>
          </a:extLst>
        </xdr:cNvPr>
        <xdr:cNvSpPr>
          <a:spLocks noChangeArrowheads="1"/>
        </xdr:cNvSpPr>
      </xdr:nvSpPr>
      <xdr:spPr bwMode="auto">
        <a:xfrm>
          <a:off x="11698941"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112059</xdr:colOff>
      <xdr:row>218</xdr:row>
      <xdr:rowOff>89647</xdr:rowOff>
    </xdr:from>
    <xdr:to>
      <xdr:col>44</xdr:col>
      <xdr:colOff>145676</xdr:colOff>
      <xdr:row>219</xdr:row>
      <xdr:rowOff>18303</xdr:rowOff>
    </xdr:to>
    <xdr:sp macro="" textlink="">
      <xdr:nvSpPr>
        <xdr:cNvPr id="694" name="Freeform 2950">
          <a:extLst>
            <a:ext uri="{FF2B5EF4-FFF2-40B4-BE49-F238E27FC236}">
              <a16:creationId xmlns:a16="http://schemas.microsoft.com/office/drawing/2014/main" id="{14DC2C04-EF1A-41C5-8F4E-89A290AB2307}"/>
            </a:ext>
          </a:extLst>
        </xdr:cNvPr>
        <xdr:cNvSpPr>
          <a:spLocks noChangeArrowheads="1"/>
        </xdr:cNvSpPr>
      </xdr:nvSpPr>
      <xdr:spPr bwMode="auto">
        <a:xfrm>
          <a:off x="12259235" y="3277720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229</xdr:row>
      <xdr:rowOff>78442</xdr:rowOff>
    </xdr:from>
    <xdr:to>
      <xdr:col>4</xdr:col>
      <xdr:colOff>145676</xdr:colOff>
      <xdr:row>230</xdr:row>
      <xdr:rowOff>7097</xdr:rowOff>
    </xdr:to>
    <xdr:sp macro="" textlink="">
      <xdr:nvSpPr>
        <xdr:cNvPr id="695" name="Freeform 2950">
          <a:extLst>
            <a:ext uri="{FF2B5EF4-FFF2-40B4-BE49-F238E27FC236}">
              <a16:creationId xmlns:a16="http://schemas.microsoft.com/office/drawing/2014/main" id="{10EEB0B4-F390-4CA7-AA69-F39E2586C573}"/>
            </a:ext>
          </a:extLst>
        </xdr:cNvPr>
        <xdr:cNvSpPr>
          <a:spLocks noChangeArrowheads="1"/>
        </xdr:cNvSpPr>
      </xdr:nvSpPr>
      <xdr:spPr bwMode="auto">
        <a:xfrm>
          <a:off x="605118"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229</xdr:row>
      <xdr:rowOff>78443</xdr:rowOff>
    </xdr:from>
    <xdr:to>
      <xdr:col>6</xdr:col>
      <xdr:colOff>156882</xdr:colOff>
      <xdr:row>230</xdr:row>
      <xdr:rowOff>7098</xdr:rowOff>
    </xdr:to>
    <xdr:sp macro="" textlink="">
      <xdr:nvSpPr>
        <xdr:cNvPr id="696" name="Freeform 2950">
          <a:extLst>
            <a:ext uri="{FF2B5EF4-FFF2-40B4-BE49-F238E27FC236}">
              <a16:creationId xmlns:a16="http://schemas.microsoft.com/office/drawing/2014/main" id="{50BF0855-FFB8-4194-A7FE-0672B68A63BD}"/>
            </a:ext>
          </a:extLst>
        </xdr:cNvPr>
        <xdr:cNvSpPr>
          <a:spLocks noChangeArrowheads="1"/>
        </xdr:cNvSpPr>
      </xdr:nvSpPr>
      <xdr:spPr bwMode="auto">
        <a:xfrm>
          <a:off x="1199030"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229</xdr:row>
      <xdr:rowOff>78443</xdr:rowOff>
    </xdr:from>
    <xdr:to>
      <xdr:col>8</xdr:col>
      <xdr:colOff>156883</xdr:colOff>
      <xdr:row>230</xdr:row>
      <xdr:rowOff>7098</xdr:rowOff>
    </xdr:to>
    <xdr:sp macro="" textlink="">
      <xdr:nvSpPr>
        <xdr:cNvPr id="697" name="Freeform 2950">
          <a:extLst>
            <a:ext uri="{FF2B5EF4-FFF2-40B4-BE49-F238E27FC236}">
              <a16:creationId xmlns:a16="http://schemas.microsoft.com/office/drawing/2014/main" id="{49198C49-77C8-4476-AACC-2A9B33B10B49}"/>
            </a:ext>
          </a:extLst>
        </xdr:cNvPr>
        <xdr:cNvSpPr>
          <a:spLocks noChangeArrowheads="1"/>
        </xdr:cNvSpPr>
      </xdr:nvSpPr>
      <xdr:spPr bwMode="auto">
        <a:xfrm>
          <a:off x="1781736" y="344356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229</xdr:row>
      <xdr:rowOff>78442</xdr:rowOff>
    </xdr:from>
    <xdr:to>
      <xdr:col>10</xdr:col>
      <xdr:colOff>156882</xdr:colOff>
      <xdr:row>230</xdr:row>
      <xdr:rowOff>7097</xdr:rowOff>
    </xdr:to>
    <xdr:sp macro="" textlink="">
      <xdr:nvSpPr>
        <xdr:cNvPr id="3087" name="Freeform 2950">
          <a:extLst>
            <a:ext uri="{FF2B5EF4-FFF2-40B4-BE49-F238E27FC236}">
              <a16:creationId xmlns:a16="http://schemas.microsoft.com/office/drawing/2014/main" id="{4405335E-84A9-49C4-83CE-36D13C0FC8DE}"/>
            </a:ext>
          </a:extLst>
        </xdr:cNvPr>
        <xdr:cNvSpPr>
          <a:spLocks noChangeArrowheads="1"/>
        </xdr:cNvSpPr>
      </xdr:nvSpPr>
      <xdr:spPr bwMode="auto">
        <a:xfrm>
          <a:off x="2364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229</xdr:row>
      <xdr:rowOff>67236</xdr:rowOff>
    </xdr:from>
    <xdr:to>
      <xdr:col>12</xdr:col>
      <xdr:colOff>168088</xdr:colOff>
      <xdr:row>229</xdr:row>
      <xdr:rowOff>152774</xdr:rowOff>
    </xdr:to>
    <xdr:sp macro="" textlink="">
      <xdr:nvSpPr>
        <xdr:cNvPr id="3088" name="Freeform 2950">
          <a:extLst>
            <a:ext uri="{FF2B5EF4-FFF2-40B4-BE49-F238E27FC236}">
              <a16:creationId xmlns:a16="http://schemas.microsoft.com/office/drawing/2014/main" id="{87256013-6F34-4603-895B-34D12E207EC8}"/>
            </a:ext>
          </a:extLst>
        </xdr:cNvPr>
        <xdr:cNvSpPr>
          <a:spLocks noChangeArrowheads="1"/>
        </xdr:cNvSpPr>
      </xdr:nvSpPr>
      <xdr:spPr bwMode="auto">
        <a:xfrm>
          <a:off x="2958353" y="344244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229</xdr:row>
      <xdr:rowOff>78442</xdr:rowOff>
    </xdr:from>
    <xdr:to>
      <xdr:col>14</xdr:col>
      <xdr:colOff>156882</xdr:colOff>
      <xdr:row>230</xdr:row>
      <xdr:rowOff>7097</xdr:rowOff>
    </xdr:to>
    <xdr:sp macro="" textlink="">
      <xdr:nvSpPr>
        <xdr:cNvPr id="3089" name="Freeform 2950">
          <a:extLst>
            <a:ext uri="{FF2B5EF4-FFF2-40B4-BE49-F238E27FC236}">
              <a16:creationId xmlns:a16="http://schemas.microsoft.com/office/drawing/2014/main" id="{F65BE4C5-5334-40B9-8899-B5828F434B55}"/>
            </a:ext>
          </a:extLst>
        </xdr:cNvPr>
        <xdr:cNvSpPr>
          <a:spLocks noChangeArrowheads="1"/>
        </xdr:cNvSpPr>
      </xdr:nvSpPr>
      <xdr:spPr bwMode="auto">
        <a:xfrm>
          <a:off x="3529853"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229</xdr:row>
      <xdr:rowOff>89648</xdr:rowOff>
    </xdr:from>
    <xdr:to>
      <xdr:col>16</xdr:col>
      <xdr:colOff>168088</xdr:colOff>
      <xdr:row>230</xdr:row>
      <xdr:rowOff>18303</xdr:rowOff>
    </xdr:to>
    <xdr:sp macro="" textlink="">
      <xdr:nvSpPr>
        <xdr:cNvPr id="3090" name="Freeform 2950">
          <a:extLst>
            <a:ext uri="{FF2B5EF4-FFF2-40B4-BE49-F238E27FC236}">
              <a16:creationId xmlns:a16="http://schemas.microsoft.com/office/drawing/2014/main" id="{87DC95C0-36E4-41A9-9554-D17A136B3BD4}"/>
            </a:ext>
          </a:extLst>
        </xdr:cNvPr>
        <xdr:cNvSpPr>
          <a:spLocks noChangeArrowheads="1"/>
        </xdr:cNvSpPr>
      </xdr:nvSpPr>
      <xdr:spPr bwMode="auto">
        <a:xfrm>
          <a:off x="412376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229</xdr:row>
      <xdr:rowOff>78442</xdr:rowOff>
    </xdr:from>
    <xdr:to>
      <xdr:col>18</xdr:col>
      <xdr:colOff>145676</xdr:colOff>
      <xdr:row>230</xdr:row>
      <xdr:rowOff>7097</xdr:rowOff>
    </xdr:to>
    <xdr:sp macro="" textlink="">
      <xdr:nvSpPr>
        <xdr:cNvPr id="3091" name="Freeform 2950">
          <a:extLst>
            <a:ext uri="{FF2B5EF4-FFF2-40B4-BE49-F238E27FC236}">
              <a16:creationId xmlns:a16="http://schemas.microsoft.com/office/drawing/2014/main" id="{E8F531C3-8391-4B8D-AF8F-602EEFB37D16}"/>
            </a:ext>
          </a:extLst>
        </xdr:cNvPr>
        <xdr:cNvSpPr>
          <a:spLocks noChangeArrowheads="1"/>
        </xdr:cNvSpPr>
      </xdr:nvSpPr>
      <xdr:spPr bwMode="auto">
        <a:xfrm>
          <a:off x="468405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229</xdr:row>
      <xdr:rowOff>78442</xdr:rowOff>
    </xdr:from>
    <xdr:to>
      <xdr:col>20</xdr:col>
      <xdr:colOff>168087</xdr:colOff>
      <xdr:row>230</xdr:row>
      <xdr:rowOff>7097</xdr:rowOff>
    </xdr:to>
    <xdr:sp macro="" textlink="">
      <xdr:nvSpPr>
        <xdr:cNvPr id="3092" name="Freeform 2950">
          <a:extLst>
            <a:ext uri="{FF2B5EF4-FFF2-40B4-BE49-F238E27FC236}">
              <a16:creationId xmlns:a16="http://schemas.microsoft.com/office/drawing/2014/main" id="{0B7110B5-266D-4911-ADB3-D9DAA653E88A}"/>
            </a:ext>
          </a:extLst>
        </xdr:cNvPr>
        <xdr:cNvSpPr>
          <a:spLocks noChangeArrowheads="1"/>
        </xdr:cNvSpPr>
      </xdr:nvSpPr>
      <xdr:spPr bwMode="auto">
        <a:xfrm>
          <a:off x="528917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229</xdr:row>
      <xdr:rowOff>78442</xdr:rowOff>
    </xdr:from>
    <xdr:to>
      <xdr:col>22</xdr:col>
      <xdr:colOff>190499</xdr:colOff>
      <xdr:row>230</xdr:row>
      <xdr:rowOff>7097</xdr:rowOff>
    </xdr:to>
    <xdr:sp macro="" textlink="">
      <xdr:nvSpPr>
        <xdr:cNvPr id="3093" name="Freeform 2950">
          <a:extLst>
            <a:ext uri="{FF2B5EF4-FFF2-40B4-BE49-F238E27FC236}">
              <a16:creationId xmlns:a16="http://schemas.microsoft.com/office/drawing/2014/main" id="{0A192022-1769-4434-AB1B-46EF9CDD4F21}"/>
            </a:ext>
          </a:extLst>
        </xdr:cNvPr>
        <xdr:cNvSpPr>
          <a:spLocks noChangeArrowheads="1"/>
        </xdr:cNvSpPr>
      </xdr:nvSpPr>
      <xdr:spPr bwMode="auto">
        <a:xfrm>
          <a:off x="5894294"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229</xdr:row>
      <xdr:rowOff>89648</xdr:rowOff>
    </xdr:from>
    <xdr:to>
      <xdr:col>24</xdr:col>
      <xdr:colOff>179294</xdr:colOff>
      <xdr:row>230</xdr:row>
      <xdr:rowOff>18303</xdr:rowOff>
    </xdr:to>
    <xdr:sp macro="" textlink="">
      <xdr:nvSpPr>
        <xdr:cNvPr id="3094" name="Freeform 2950">
          <a:extLst>
            <a:ext uri="{FF2B5EF4-FFF2-40B4-BE49-F238E27FC236}">
              <a16:creationId xmlns:a16="http://schemas.microsoft.com/office/drawing/2014/main" id="{9B170169-C644-4703-A861-F80D04D58E03}"/>
            </a:ext>
          </a:extLst>
        </xdr:cNvPr>
        <xdr:cNvSpPr>
          <a:spLocks noChangeArrowheads="1"/>
        </xdr:cNvSpPr>
      </xdr:nvSpPr>
      <xdr:spPr bwMode="auto">
        <a:xfrm>
          <a:off x="6465795"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229</xdr:row>
      <xdr:rowOff>89648</xdr:rowOff>
    </xdr:from>
    <xdr:to>
      <xdr:col>26</xdr:col>
      <xdr:colOff>179294</xdr:colOff>
      <xdr:row>230</xdr:row>
      <xdr:rowOff>18303</xdr:rowOff>
    </xdr:to>
    <xdr:sp macro="" textlink="">
      <xdr:nvSpPr>
        <xdr:cNvPr id="3095" name="Freeform 2950">
          <a:extLst>
            <a:ext uri="{FF2B5EF4-FFF2-40B4-BE49-F238E27FC236}">
              <a16:creationId xmlns:a16="http://schemas.microsoft.com/office/drawing/2014/main" id="{2BCF5BF0-4677-480C-8D48-0EC5B1AD7CD4}"/>
            </a:ext>
          </a:extLst>
        </xdr:cNvPr>
        <xdr:cNvSpPr>
          <a:spLocks noChangeArrowheads="1"/>
        </xdr:cNvSpPr>
      </xdr:nvSpPr>
      <xdr:spPr bwMode="auto">
        <a:xfrm>
          <a:off x="70485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229</xdr:row>
      <xdr:rowOff>89648</xdr:rowOff>
    </xdr:from>
    <xdr:to>
      <xdr:col>28</xdr:col>
      <xdr:colOff>168088</xdr:colOff>
      <xdr:row>230</xdr:row>
      <xdr:rowOff>18303</xdr:rowOff>
    </xdr:to>
    <xdr:sp macro="" textlink="">
      <xdr:nvSpPr>
        <xdr:cNvPr id="3096" name="Freeform 2950">
          <a:extLst>
            <a:ext uri="{FF2B5EF4-FFF2-40B4-BE49-F238E27FC236}">
              <a16:creationId xmlns:a16="http://schemas.microsoft.com/office/drawing/2014/main" id="{695F4812-B4F0-4AF4-8010-21B3B27FFD9D}"/>
            </a:ext>
          </a:extLst>
        </xdr:cNvPr>
        <xdr:cNvSpPr>
          <a:spLocks noChangeArrowheads="1"/>
        </xdr:cNvSpPr>
      </xdr:nvSpPr>
      <xdr:spPr bwMode="auto">
        <a:xfrm>
          <a:off x="7620000"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229</xdr:row>
      <xdr:rowOff>89648</xdr:rowOff>
    </xdr:from>
    <xdr:to>
      <xdr:col>30</xdr:col>
      <xdr:colOff>168088</xdr:colOff>
      <xdr:row>230</xdr:row>
      <xdr:rowOff>18303</xdr:rowOff>
    </xdr:to>
    <xdr:sp macro="" textlink="">
      <xdr:nvSpPr>
        <xdr:cNvPr id="3097" name="Freeform 2950">
          <a:extLst>
            <a:ext uri="{FF2B5EF4-FFF2-40B4-BE49-F238E27FC236}">
              <a16:creationId xmlns:a16="http://schemas.microsoft.com/office/drawing/2014/main" id="{0AD6E9C6-6B04-470F-9907-D420E2D3BDDF}"/>
            </a:ext>
          </a:extLst>
        </xdr:cNvPr>
        <xdr:cNvSpPr>
          <a:spLocks noChangeArrowheads="1"/>
        </xdr:cNvSpPr>
      </xdr:nvSpPr>
      <xdr:spPr bwMode="auto">
        <a:xfrm>
          <a:off x="8202706"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229</xdr:row>
      <xdr:rowOff>89648</xdr:rowOff>
    </xdr:from>
    <xdr:to>
      <xdr:col>32</xdr:col>
      <xdr:colOff>179294</xdr:colOff>
      <xdr:row>230</xdr:row>
      <xdr:rowOff>18303</xdr:rowOff>
    </xdr:to>
    <xdr:sp macro="" textlink="">
      <xdr:nvSpPr>
        <xdr:cNvPr id="3098" name="Freeform 2950">
          <a:extLst>
            <a:ext uri="{FF2B5EF4-FFF2-40B4-BE49-F238E27FC236}">
              <a16:creationId xmlns:a16="http://schemas.microsoft.com/office/drawing/2014/main" id="{7283DBD6-8041-467A-8B35-122E671630CD}"/>
            </a:ext>
          </a:extLst>
        </xdr:cNvPr>
        <xdr:cNvSpPr>
          <a:spLocks noChangeArrowheads="1"/>
        </xdr:cNvSpPr>
      </xdr:nvSpPr>
      <xdr:spPr bwMode="auto">
        <a:xfrm>
          <a:off x="8796618"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229</xdr:row>
      <xdr:rowOff>89648</xdr:rowOff>
    </xdr:from>
    <xdr:to>
      <xdr:col>34</xdr:col>
      <xdr:colOff>179294</xdr:colOff>
      <xdr:row>230</xdr:row>
      <xdr:rowOff>18303</xdr:rowOff>
    </xdr:to>
    <xdr:sp macro="" textlink="">
      <xdr:nvSpPr>
        <xdr:cNvPr id="3099" name="Freeform 2950">
          <a:extLst>
            <a:ext uri="{FF2B5EF4-FFF2-40B4-BE49-F238E27FC236}">
              <a16:creationId xmlns:a16="http://schemas.microsoft.com/office/drawing/2014/main" id="{A8ED81C8-046E-452C-9C46-4473CDEF9A64}"/>
            </a:ext>
          </a:extLst>
        </xdr:cNvPr>
        <xdr:cNvSpPr>
          <a:spLocks noChangeArrowheads="1"/>
        </xdr:cNvSpPr>
      </xdr:nvSpPr>
      <xdr:spPr bwMode="auto">
        <a:xfrm>
          <a:off x="93793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229</xdr:row>
      <xdr:rowOff>89648</xdr:rowOff>
    </xdr:from>
    <xdr:to>
      <xdr:col>36</xdr:col>
      <xdr:colOff>168088</xdr:colOff>
      <xdr:row>230</xdr:row>
      <xdr:rowOff>18303</xdr:rowOff>
    </xdr:to>
    <xdr:sp macro="" textlink="">
      <xdr:nvSpPr>
        <xdr:cNvPr id="3100" name="Freeform 2950">
          <a:extLst>
            <a:ext uri="{FF2B5EF4-FFF2-40B4-BE49-F238E27FC236}">
              <a16:creationId xmlns:a16="http://schemas.microsoft.com/office/drawing/2014/main" id="{14B67DFA-0580-44A1-AC27-1F84CCC4B82C}"/>
            </a:ext>
          </a:extLst>
        </xdr:cNvPr>
        <xdr:cNvSpPr>
          <a:spLocks noChangeArrowheads="1"/>
        </xdr:cNvSpPr>
      </xdr:nvSpPr>
      <xdr:spPr bwMode="auto">
        <a:xfrm>
          <a:off x="9950824" y="344468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229</xdr:row>
      <xdr:rowOff>78442</xdr:rowOff>
    </xdr:from>
    <xdr:to>
      <xdr:col>38</xdr:col>
      <xdr:colOff>168087</xdr:colOff>
      <xdr:row>230</xdr:row>
      <xdr:rowOff>7097</xdr:rowOff>
    </xdr:to>
    <xdr:sp macro="" textlink="">
      <xdr:nvSpPr>
        <xdr:cNvPr id="3101" name="Freeform 2950">
          <a:extLst>
            <a:ext uri="{FF2B5EF4-FFF2-40B4-BE49-F238E27FC236}">
              <a16:creationId xmlns:a16="http://schemas.microsoft.com/office/drawing/2014/main" id="{2AC3E92A-0B26-4138-A4B3-588577F45A97}"/>
            </a:ext>
          </a:extLst>
        </xdr:cNvPr>
        <xdr:cNvSpPr>
          <a:spLocks noChangeArrowheads="1"/>
        </xdr:cNvSpPr>
      </xdr:nvSpPr>
      <xdr:spPr bwMode="auto">
        <a:xfrm>
          <a:off x="10533529"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229</xdr:row>
      <xdr:rowOff>78442</xdr:rowOff>
    </xdr:from>
    <xdr:to>
      <xdr:col>40</xdr:col>
      <xdr:colOff>168088</xdr:colOff>
      <xdr:row>230</xdr:row>
      <xdr:rowOff>7097</xdr:rowOff>
    </xdr:to>
    <xdr:sp macro="" textlink="">
      <xdr:nvSpPr>
        <xdr:cNvPr id="3102" name="Freeform 2950">
          <a:extLst>
            <a:ext uri="{FF2B5EF4-FFF2-40B4-BE49-F238E27FC236}">
              <a16:creationId xmlns:a16="http://schemas.microsoft.com/office/drawing/2014/main" id="{A41205A2-A502-4C47-BCBC-6DA4B8C8BE3E}"/>
            </a:ext>
          </a:extLst>
        </xdr:cNvPr>
        <xdr:cNvSpPr>
          <a:spLocks noChangeArrowheads="1"/>
        </xdr:cNvSpPr>
      </xdr:nvSpPr>
      <xdr:spPr bwMode="auto">
        <a:xfrm>
          <a:off x="11116236"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229</xdr:row>
      <xdr:rowOff>78442</xdr:rowOff>
    </xdr:from>
    <xdr:to>
      <xdr:col>42</xdr:col>
      <xdr:colOff>179294</xdr:colOff>
      <xdr:row>230</xdr:row>
      <xdr:rowOff>7097</xdr:rowOff>
    </xdr:to>
    <xdr:sp macro="" textlink="">
      <xdr:nvSpPr>
        <xdr:cNvPr id="3103" name="Freeform 2950">
          <a:extLst>
            <a:ext uri="{FF2B5EF4-FFF2-40B4-BE49-F238E27FC236}">
              <a16:creationId xmlns:a16="http://schemas.microsoft.com/office/drawing/2014/main" id="{A64D1A65-A903-4E81-B196-19315367C63A}"/>
            </a:ext>
          </a:extLst>
        </xdr:cNvPr>
        <xdr:cNvSpPr>
          <a:spLocks noChangeArrowheads="1"/>
        </xdr:cNvSpPr>
      </xdr:nvSpPr>
      <xdr:spPr bwMode="auto">
        <a:xfrm>
          <a:off x="11710147"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229</xdr:row>
      <xdr:rowOff>78442</xdr:rowOff>
    </xdr:from>
    <xdr:to>
      <xdr:col>44</xdr:col>
      <xdr:colOff>156882</xdr:colOff>
      <xdr:row>230</xdr:row>
      <xdr:rowOff>7097</xdr:rowOff>
    </xdr:to>
    <xdr:sp macro="" textlink="">
      <xdr:nvSpPr>
        <xdr:cNvPr id="3104" name="Freeform 2950">
          <a:extLst>
            <a:ext uri="{FF2B5EF4-FFF2-40B4-BE49-F238E27FC236}">
              <a16:creationId xmlns:a16="http://schemas.microsoft.com/office/drawing/2014/main" id="{7761D04F-65DD-439D-ADF9-8A11A9D9383D}"/>
            </a:ext>
          </a:extLst>
        </xdr:cNvPr>
        <xdr:cNvSpPr>
          <a:spLocks noChangeArrowheads="1"/>
        </xdr:cNvSpPr>
      </xdr:nvSpPr>
      <xdr:spPr bwMode="auto">
        <a:xfrm>
          <a:off x="12270441" y="344356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240</xdr:row>
      <xdr:rowOff>89648</xdr:rowOff>
    </xdr:from>
    <xdr:to>
      <xdr:col>4</xdr:col>
      <xdr:colOff>145676</xdr:colOff>
      <xdr:row>241</xdr:row>
      <xdr:rowOff>18303</xdr:rowOff>
    </xdr:to>
    <xdr:sp macro="" textlink="">
      <xdr:nvSpPr>
        <xdr:cNvPr id="3105" name="Freeform 2950">
          <a:extLst>
            <a:ext uri="{FF2B5EF4-FFF2-40B4-BE49-F238E27FC236}">
              <a16:creationId xmlns:a16="http://schemas.microsoft.com/office/drawing/2014/main" id="{4E43A939-2398-4026-9EC1-A601B0FCBDD6}"/>
            </a:ext>
          </a:extLst>
        </xdr:cNvPr>
        <xdr:cNvSpPr>
          <a:spLocks noChangeArrowheads="1"/>
        </xdr:cNvSpPr>
      </xdr:nvSpPr>
      <xdr:spPr bwMode="auto">
        <a:xfrm>
          <a:off x="605118"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240</xdr:row>
      <xdr:rowOff>89649</xdr:rowOff>
    </xdr:from>
    <xdr:to>
      <xdr:col>6</xdr:col>
      <xdr:colOff>156882</xdr:colOff>
      <xdr:row>241</xdr:row>
      <xdr:rowOff>18304</xdr:rowOff>
    </xdr:to>
    <xdr:sp macro="" textlink="">
      <xdr:nvSpPr>
        <xdr:cNvPr id="3106" name="Freeform 2950">
          <a:extLst>
            <a:ext uri="{FF2B5EF4-FFF2-40B4-BE49-F238E27FC236}">
              <a16:creationId xmlns:a16="http://schemas.microsoft.com/office/drawing/2014/main" id="{E97C46AF-1FF3-433F-AE06-95734178DE0D}"/>
            </a:ext>
          </a:extLst>
        </xdr:cNvPr>
        <xdr:cNvSpPr>
          <a:spLocks noChangeArrowheads="1"/>
        </xdr:cNvSpPr>
      </xdr:nvSpPr>
      <xdr:spPr bwMode="auto">
        <a:xfrm>
          <a:off x="1199030"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240</xdr:row>
      <xdr:rowOff>89649</xdr:rowOff>
    </xdr:from>
    <xdr:to>
      <xdr:col>8</xdr:col>
      <xdr:colOff>156883</xdr:colOff>
      <xdr:row>241</xdr:row>
      <xdr:rowOff>18304</xdr:rowOff>
    </xdr:to>
    <xdr:sp macro="" textlink="">
      <xdr:nvSpPr>
        <xdr:cNvPr id="3107" name="Freeform 2950">
          <a:extLst>
            <a:ext uri="{FF2B5EF4-FFF2-40B4-BE49-F238E27FC236}">
              <a16:creationId xmlns:a16="http://schemas.microsoft.com/office/drawing/2014/main" id="{9059CDB8-90A7-4AFC-8B09-026060FAAF9A}"/>
            </a:ext>
          </a:extLst>
        </xdr:cNvPr>
        <xdr:cNvSpPr>
          <a:spLocks noChangeArrowheads="1"/>
        </xdr:cNvSpPr>
      </xdr:nvSpPr>
      <xdr:spPr bwMode="auto">
        <a:xfrm>
          <a:off x="1781736" y="3615017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240</xdr:row>
      <xdr:rowOff>89648</xdr:rowOff>
    </xdr:from>
    <xdr:to>
      <xdr:col>10</xdr:col>
      <xdr:colOff>156882</xdr:colOff>
      <xdr:row>241</xdr:row>
      <xdr:rowOff>18303</xdr:rowOff>
    </xdr:to>
    <xdr:sp macro="" textlink="">
      <xdr:nvSpPr>
        <xdr:cNvPr id="3108" name="Freeform 2950">
          <a:extLst>
            <a:ext uri="{FF2B5EF4-FFF2-40B4-BE49-F238E27FC236}">
              <a16:creationId xmlns:a16="http://schemas.microsoft.com/office/drawing/2014/main" id="{961A6952-ADE2-43E4-AEA1-1F0D1B8878E9}"/>
            </a:ext>
          </a:extLst>
        </xdr:cNvPr>
        <xdr:cNvSpPr>
          <a:spLocks noChangeArrowheads="1"/>
        </xdr:cNvSpPr>
      </xdr:nvSpPr>
      <xdr:spPr bwMode="auto">
        <a:xfrm>
          <a:off x="2364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240</xdr:row>
      <xdr:rowOff>78442</xdr:rowOff>
    </xdr:from>
    <xdr:to>
      <xdr:col>12</xdr:col>
      <xdr:colOff>168088</xdr:colOff>
      <xdr:row>241</xdr:row>
      <xdr:rowOff>7097</xdr:rowOff>
    </xdr:to>
    <xdr:sp macro="" textlink="">
      <xdr:nvSpPr>
        <xdr:cNvPr id="3109" name="Freeform 2950">
          <a:extLst>
            <a:ext uri="{FF2B5EF4-FFF2-40B4-BE49-F238E27FC236}">
              <a16:creationId xmlns:a16="http://schemas.microsoft.com/office/drawing/2014/main" id="{39A112D9-BC50-46F4-A25A-95F795EDC0AD}"/>
            </a:ext>
          </a:extLst>
        </xdr:cNvPr>
        <xdr:cNvSpPr>
          <a:spLocks noChangeArrowheads="1"/>
        </xdr:cNvSpPr>
      </xdr:nvSpPr>
      <xdr:spPr bwMode="auto">
        <a:xfrm>
          <a:off x="2958353" y="3613897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240</xdr:row>
      <xdr:rowOff>89648</xdr:rowOff>
    </xdr:from>
    <xdr:to>
      <xdr:col>14</xdr:col>
      <xdr:colOff>156882</xdr:colOff>
      <xdr:row>241</xdr:row>
      <xdr:rowOff>18303</xdr:rowOff>
    </xdr:to>
    <xdr:sp macro="" textlink="">
      <xdr:nvSpPr>
        <xdr:cNvPr id="3110" name="Freeform 2950">
          <a:extLst>
            <a:ext uri="{FF2B5EF4-FFF2-40B4-BE49-F238E27FC236}">
              <a16:creationId xmlns:a16="http://schemas.microsoft.com/office/drawing/2014/main" id="{4EBA03C3-0174-4E40-ACDE-0D0170E85306}"/>
            </a:ext>
          </a:extLst>
        </xdr:cNvPr>
        <xdr:cNvSpPr>
          <a:spLocks noChangeArrowheads="1"/>
        </xdr:cNvSpPr>
      </xdr:nvSpPr>
      <xdr:spPr bwMode="auto">
        <a:xfrm>
          <a:off x="3529853"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240</xdr:row>
      <xdr:rowOff>100854</xdr:rowOff>
    </xdr:from>
    <xdr:to>
      <xdr:col>16</xdr:col>
      <xdr:colOff>168088</xdr:colOff>
      <xdr:row>241</xdr:row>
      <xdr:rowOff>29509</xdr:rowOff>
    </xdr:to>
    <xdr:sp macro="" textlink="">
      <xdr:nvSpPr>
        <xdr:cNvPr id="3111" name="Freeform 2950">
          <a:extLst>
            <a:ext uri="{FF2B5EF4-FFF2-40B4-BE49-F238E27FC236}">
              <a16:creationId xmlns:a16="http://schemas.microsoft.com/office/drawing/2014/main" id="{25A9333F-204D-47DD-8E1E-5DC87614F2CE}"/>
            </a:ext>
          </a:extLst>
        </xdr:cNvPr>
        <xdr:cNvSpPr>
          <a:spLocks noChangeArrowheads="1"/>
        </xdr:cNvSpPr>
      </xdr:nvSpPr>
      <xdr:spPr bwMode="auto">
        <a:xfrm>
          <a:off x="412376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240</xdr:row>
      <xdr:rowOff>89648</xdr:rowOff>
    </xdr:from>
    <xdr:to>
      <xdr:col>18</xdr:col>
      <xdr:colOff>145676</xdr:colOff>
      <xdr:row>241</xdr:row>
      <xdr:rowOff>18303</xdr:rowOff>
    </xdr:to>
    <xdr:sp macro="" textlink="">
      <xdr:nvSpPr>
        <xdr:cNvPr id="3112" name="Freeform 2950">
          <a:extLst>
            <a:ext uri="{FF2B5EF4-FFF2-40B4-BE49-F238E27FC236}">
              <a16:creationId xmlns:a16="http://schemas.microsoft.com/office/drawing/2014/main" id="{716CF14D-4E89-4615-A444-9D7828C872FC}"/>
            </a:ext>
          </a:extLst>
        </xdr:cNvPr>
        <xdr:cNvSpPr>
          <a:spLocks noChangeArrowheads="1"/>
        </xdr:cNvSpPr>
      </xdr:nvSpPr>
      <xdr:spPr bwMode="auto">
        <a:xfrm>
          <a:off x="468405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240</xdr:row>
      <xdr:rowOff>89648</xdr:rowOff>
    </xdr:from>
    <xdr:to>
      <xdr:col>20</xdr:col>
      <xdr:colOff>168087</xdr:colOff>
      <xdr:row>241</xdr:row>
      <xdr:rowOff>18303</xdr:rowOff>
    </xdr:to>
    <xdr:sp macro="" textlink="">
      <xdr:nvSpPr>
        <xdr:cNvPr id="3113" name="Freeform 2950">
          <a:extLst>
            <a:ext uri="{FF2B5EF4-FFF2-40B4-BE49-F238E27FC236}">
              <a16:creationId xmlns:a16="http://schemas.microsoft.com/office/drawing/2014/main" id="{C64763EA-0A2D-4764-9F00-10DF640F3402}"/>
            </a:ext>
          </a:extLst>
        </xdr:cNvPr>
        <xdr:cNvSpPr>
          <a:spLocks noChangeArrowheads="1"/>
        </xdr:cNvSpPr>
      </xdr:nvSpPr>
      <xdr:spPr bwMode="auto">
        <a:xfrm>
          <a:off x="528917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240</xdr:row>
      <xdr:rowOff>89648</xdr:rowOff>
    </xdr:from>
    <xdr:to>
      <xdr:col>22</xdr:col>
      <xdr:colOff>190499</xdr:colOff>
      <xdr:row>241</xdr:row>
      <xdr:rowOff>18303</xdr:rowOff>
    </xdr:to>
    <xdr:sp macro="" textlink="">
      <xdr:nvSpPr>
        <xdr:cNvPr id="3114" name="Freeform 2950">
          <a:extLst>
            <a:ext uri="{FF2B5EF4-FFF2-40B4-BE49-F238E27FC236}">
              <a16:creationId xmlns:a16="http://schemas.microsoft.com/office/drawing/2014/main" id="{38982166-5D7C-46C5-9425-2E9FAD326A3E}"/>
            </a:ext>
          </a:extLst>
        </xdr:cNvPr>
        <xdr:cNvSpPr>
          <a:spLocks noChangeArrowheads="1"/>
        </xdr:cNvSpPr>
      </xdr:nvSpPr>
      <xdr:spPr bwMode="auto">
        <a:xfrm>
          <a:off x="5894294"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240</xdr:row>
      <xdr:rowOff>100854</xdr:rowOff>
    </xdr:from>
    <xdr:to>
      <xdr:col>24</xdr:col>
      <xdr:colOff>179294</xdr:colOff>
      <xdr:row>241</xdr:row>
      <xdr:rowOff>29509</xdr:rowOff>
    </xdr:to>
    <xdr:sp macro="" textlink="">
      <xdr:nvSpPr>
        <xdr:cNvPr id="3115" name="Freeform 2950">
          <a:extLst>
            <a:ext uri="{FF2B5EF4-FFF2-40B4-BE49-F238E27FC236}">
              <a16:creationId xmlns:a16="http://schemas.microsoft.com/office/drawing/2014/main" id="{F8BBFFF3-CBC3-41E9-A22A-2E6C187CC544}"/>
            </a:ext>
          </a:extLst>
        </xdr:cNvPr>
        <xdr:cNvSpPr>
          <a:spLocks noChangeArrowheads="1"/>
        </xdr:cNvSpPr>
      </xdr:nvSpPr>
      <xdr:spPr bwMode="auto">
        <a:xfrm>
          <a:off x="6465795"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240</xdr:row>
      <xdr:rowOff>100854</xdr:rowOff>
    </xdr:from>
    <xdr:to>
      <xdr:col>26</xdr:col>
      <xdr:colOff>179294</xdr:colOff>
      <xdr:row>241</xdr:row>
      <xdr:rowOff>29509</xdr:rowOff>
    </xdr:to>
    <xdr:sp macro="" textlink="">
      <xdr:nvSpPr>
        <xdr:cNvPr id="3116" name="Freeform 2950">
          <a:extLst>
            <a:ext uri="{FF2B5EF4-FFF2-40B4-BE49-F238E27FC236}">
              <a16:creationId xmlns:a16="http://schemas.microsoft.com/office/drawing/2014/main" id="{A225A1E9-56BD-4F20-A1BE-AC9BCEE939DA}"/>
            </a:ext>
          </a:extLst>
        </xdr:cNvPr>
        <xdr:cNvSpPr>
          <a:spLocks noChangeArrowheads="1"/>
        </xdr:cNvSpPr>
      </xdr:nvSpPr>
      <xdr:spPr bwMode="auto">
        <a:xfrm>
          <a:off x="70485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240</xdr:row>
      <xdr:rowOff>100854</xdr:rowOff>
    </xdr:from>
    <xdr:to>
      <xdr:col>28</xdr:col>
      <xdr:colOff>168088</xdr:colOff>
      <xdr:row>241</xdr:row>
      <xdr:rowOff>29509</xdr:rowOff>
    </xdr:to>
    <xdr:sp macro="" textlink="">
      <xdr:nvSpPr>
        <xdr:cNvPr id="3117" name="Freeform 2950">
          <a:extLst>
            <a:ext uri="{FF2B5EF4-FFF2-40B4-BE49-F238E27FC236}">
              <a16:creationId xmlns:a16="http://schemas.microsoft.com/office/drawing/2014/main" id="{3CC8C5F6-EAE6-4481-B31D-06AE8C3EF5B8}"/>
            </a:ext>
          </a:extLst>
        </xdr:cNvPr>
        <xdr:cNvSpPr>
          <a:spLocks noChangeArrowheads="1"/>
        </xdr:cNvSpPr>
      </xdr:nvSpPr>
      <xdr:spPr bwMode="auto">
        <a:xfrm>
          <a:off x="7620000"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240</xdr:row>
      <xdr:rowOff>100854</xdr:rowOff>
    </xdr:from>
    <xdr:to>
      <xdr:col>30</xdr:col>
      <xdr:colOff>168088</xdr:colOff>
      <xdr:row>241</xdr:row>
      <xdr:rowOff>29509</xdr:rowOff>
    </xdr:to>
    <xdr:sp macro="" textlink="">
      <xdr:nvSpPr>
        <xdr:cNvPr id="3118" name="Freeform 2950">
          <a:extLst>
            <a:ext uri="{FF2B5EF4-FFF2-40B4-BE49-F238E27FC236}">
              <a16:creationId xmlns:a16="http://schemas.microsoft.com/office/drawing/2014/main" id="{2C994337-CFE4-4232-A447-DCA9DED0D112}"/>
            </a:ext>
          </a:extLst>
        </xdr:cNvPr>
        <xdr:cNvSpPr>
          <a:spLocks noChangeArrowheads="1"/>
        </xdr:cNvSpPr>
      </xdr:nvSpPr>
      <xdr:spPr bwMode="auto">
        <a:xfrm>
          <a:off x="8202706"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240</xdr:row>
      <xdr:rowOff>100854</xdr:rowOff>
    </xdr:from>
    <xdr:to>
      <xdr:col>32</xdr:col>
      <xdr:colOff>179294</xdr:colOff>
      <xdr:row>241</xdr:row>
      <xdr:rowOff>29509</xdr:rowOff>
    </xdr:to>
    <xdr:sp macro="" textlink="">
      <xdr:nvSpPr>
        <xdr:cNvPr id="3119" name="Freeform 2950">
          <a:extLst>
            <a:ext uri="{FF2B5EF4-FFF2-40B4-BE49-F238E27FC236}">
              <a16:creationId xmlns:a16="http://schemas.microsoft.com/office/drawing/2014/main" id="{87EBF07E-FF05-4929-A53C-DF91E8E10F35}"/>
            </a:ext>
          </a:extLst>
        </xdr:cNvPr>
        <xdr:cNvSpPr>
          <a:spLocks noChangeArrowheads="1"/>
        </xdr:cNvSpPr>
      </xdr:nvSpPr>
      <xdr:spPr bwMode="auto">
        <a:xfrm>
          <a:off x="8796618"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240</xdr:row>
      <xdr:rowOff>100854</xdr:rowOff>
    </xdr:from>
    <xdr:to>
      <xdr:col>34</xdr:col>
      <xdr:colOff>179294</xdr:colOff>
      <xdr:row>241</xdr:row>
      <xdr:rowOff>29509</xdr:rowOff>
    </xdr:to>
    <xdr:sp macro="" textlink="">
      <xdr:nvSpPr>
        <xdr:cNvPr id="3120" name="Freeform 2950">
          <a:extLst>
            <a:ext uri="{FF2B5EF4-FFF2-40B4-BE49-F238E27FC236}">
              <a16:creationId xmlns:a16="http://schemas.microsoft.com/office/drawing/2014/main" id="{846B4EFE-9032-42DB-BD7A-D9B864E16A37}"/>
            </a:ext>
          </a:extLst>
        </xdr:cNvPr>
        <xdr:cNvSpPr>
          <a:spLocks noChangeArrowheads="1"/>
        </xdr:cNvSpPr>
      </xdr:nvSpPr>
      <xdr:spPr bwMode="auto">
        <a:xfrm>
          <a:off x="93793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240</xdr:row>
      <xdr:rowOff>100854</xdr:rowOff>
    </xdr:from>
    <xdr:to>
      <xdr:col>36</xdr:col>
      <xdr:colOff>168088</xdr:colOff>
      <xdr:row>241</xdr:row>
      <xdr:rowOff>29509</xdr:rowOff>
    </xdr:to>
    <xdr:sp macro="" textlink="">
      <xdr:nvSpPr>
        <xdr:cNvPr id="3121" name="Freeform 2950">
          <a:extLst>
            <a:ext uri="{FF2B5EF4-FFF2-40B4-BE49-F238E27FC236}">
              <a16:creationId xmlns:a16="http://schemas.microsoft.com/office/drawing/2014/main" id="{9D48A079-272E-4ED4-80EA-6C10ED617CAD}"/>
            </a:ext>
          </a:extLst>
        </xdr:cNvPr>
        <xdr:cNvSpPr>
          <a:spLocks noChangeArrowheads="1"/>
        </xdr:cNvSpPr>
      </xdr:nvSpPr>
      <xdr:spPr bwMode="auto">
        <a:xfrm>
          <a:off x="9950824" y="3616138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240</xdr:row>
      <xdr:rowOff>89648</xdr:rowOff>
    </xdr:from>
    <xdr:to>
      <xdr:col>38</xdr:col>
      <xdr:colOff>168087</xdr:colOff>
      <xdr:row>241</xdr:row>
      <xdr:rowOff>18303</xdr:rowOff>
    </xdr:to>
    <xdr:sp macro="" textlink="">
      <xdr:nvSpPr>
        <xdr:cNvPr id="3122" name="Freeform 2950">
          <a:extLst>
            <a:ext uri="{FF2B5EF4-FFF2-40B4-BE49-F238E27FC236}">
              <a16:creationId xmlns:a16="http://schemas.microsoft.com/office/drawing/2014/main" id="{17C16C40-1F47-43BB-AC29-787D55BC20AE}"/>
            </a:ext>
          </a:extLst>
        </xdr:cNvPr>
        <xdr:cNvSpPr>
          <a:spLocks noChangeArrowheads="1"/>
        </xdr:cNvSpPr>
      </xdr:nvSpPr>
      <xdr:spPr bwMode="auto">
        <a:xfrm>
          <a:off x="10533529"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134471</xdr:colOff>
      <xdr:row>240</xdr:row>
      <xdr:rowOff>89648</xdr:rowOff>
    </xdr:from>
    <xdr:to>
      <xdr:col>40</xdr:col>
      <xdr:colOff>168088</xdr:colOff>
      <xdr:row>241</xdr:row>
      <xdr:rowOff>18303</xdr:rowOff>
    </xdr:to>
    <xdr:sp macro="" textlink="">
      <xdr:nvSpPr>
        <xdr:cNvPr id="3123" name="Freeform 2950">
          <a:extLst>
            <a:ext uri="{FF2B5EF4-FFF2-40B4-BE49-F238E27FC236}">
              <a16:creationId xmlns:a16="http://schemas.microsoft.com/office/drawing/2014/main" id="{ABB52678-C02A-4BCB-BF0D-30D15738EC7D}"/>
            </a:ext>
          </a:extLst>
        </xdr:cNvPr>
        <xdr:cNvSpPr>
          <a:spLocks noChangeArrowheads="1"/>
        </xdr:cNvSpPr>
      </xdr:nvSpPr>
      <xdr:spPr bwMode="auto">
        <a:xfrm>
          <a:off x="11116236"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145676</xdr:colOff>
      <xdr:row>240</xdr:row>
      <xdr:rowOff>89648</xdr:rowOff>
    </xdr:from>
    <xdr:to>
      <xdr:col>42</xdr:col>
      <xdr:colOff>179294</xdr:colOff>
      <xdr:row>241</xdr:row>
      <xdr:rowOff>18303</xdr:rowOff>
    </xdr:to>
    <xdr:sp macro="" textlink="">
      <xdr:nvSpPr>
        <xdr:cNvPr id="3124" name="Freeform 2950">
          <a:extLst>
            <a:ext uri="{FF2B5EF4-FFF2-40B4-BE49-F238E27FC236}">
              <a16:creationId xmlns:a16="http://schemas.microsoft.com/office/drawing/2014/main" id="{C76413D5-543A-4CEA-9D6C-07D95500CA53}"/>
            </a:ext>
          </a:extLst>
        </xdr:cNvPr>
        <xdr:cNvSpPr>
          <a:spLocks noChangeArrowheads="1"/>
        </xdr:cNvSpPr>
      </xdr:nvSpPr>
      <xdr:spPr bwMode="auto">
        <a:xfrm>
          <a:off x="11710147"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123265</xdr:colOff>
      <xdr:row>240</xdr:row>
      <xdr:rowOff>89648</xdr:rowOff>
    </xdr:from>
    <xdr:to>
      <xdr:col>44</xdr:col>
      <xdr:colOff>156882</xdr:colOff>
      <xdr:row>241</xdr:row>
      <xdr:rowOff>18303</xdr:rowOff>
    </xdr:to>
    <xdr:sp macro="" textlink="">
      <xdr:nvSpPr>
        <xdr:cNvPr id="3125" name="Freeform 2950">
          <a:extLst>
            <a:ext uri="{FF2B5EF4-FFF2-40B4-BE49-F238E27FC236}">
              <a16:creationId xmlns:a16="http://schemas.microsoft.com/office/drawing/2014/main" id="{D36B181C-C7D9-4D49-9E55-CFE65530C2D9}"/>
            </a:ext>
          </a:extLst>
        </xdr:cNvPr>
        <xdr:cNvSpPr>
          <a:spLocks noChangeArrowheads="1"/>
        </xdr:cNvSpPr>
      </xdr:nvSpPr>
      <xdr:spPr bwMode="auto">
        <a:xfrm>
          <a:off x="12270441" y="3615017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123264</xdr:colOff>
      <xdr:row>251</xdr:row>
      <xdr:rowOff>78441</xdr:rowOff>
    </xdr:from>
    <xdr:to>
      <xdr:col>4</xdr:col>
      <xdr:colOff>145675</xdr:colOff>
      <xdr:row>252</xdr:row>
      <xdr:rowOff>7097</xdr:rowOff>
    </xdr:to>
    <xdr:sp macro="" textlink="">
      <xdr:nvSpPr>
        <xdr:cNvPr id="3126" name="Freeform 2950">
          <a:extLst>
            <a:ext uri="{FF2B5EF4-FFF2-40B4-BE49-F238E27FC236}">
              <a16:creationId xmlns:a16="http://schemas.microsoft.com/office/drawing/2014/main" id="{697D325B-3A73-44C8-9508-365EDD8F636F}"/>
            </a:ext>
          </a:extLst>
        </xdr:cNvPr>
        <xdr:cNvSpPr>
          <a:spLocks noChangeArrowheads="1"/>
        </xdr:cNvSpPr>
      </xdr:nvSpPr>
      <xdr:spPr bwMode="auto">
        <a:xfrm>
          <a:off x="605117" y="37808647"/>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123264</xdr:colOff>
      <xdr:row>251</xdr:row>
      <xdr:rowOff>78442</xdr:rowOff>
    </xdr:from>
    <xdr:to>
      <xdr:col>6</xdr:col>
      <xdr:colOff>156881</xdr:colOff>
      <xdr:row>252</xdr:row>
      <xdr:rowOff>7098</xdr:rowOff>
    </xdr:to>
    <xdr:sp macro="" textlink="">
      <xdr:nvSpPr>
        <xdr:cNvPr id="3127" name="Freeform 2950">
          <a:extLst>
            <a:ext uri="{FF2B5EF4-FFF2-40B4-BE49-F238E27FC236}">
              <a16:creationId xmlns:a16="http://schemas.microsoft.com/office/drawing/2014/main" id="{A9875524-E97C-4C5E-BF4C-B0788EEB9430}"/>
            </a:ext>
          </a:extLst>
        </xdr:cNvPr>
        <xdr:cNvSpPr>
          <a:spLocks noChangeArrowheads="1"/>
        </xdr:cNvSpPr>
      </xdr:nvSpPr>
      <xdr:spPr bwMode="auto">
        <a:xfrm>
          <a:off x="1199029" y="37808648"/>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207</xdr:row>
      <xdr:rowOff>89648</xdr:rowOff>
    </xdr:from>
    <xdr:to>
      <xdr:col>6</xdr:col>
      <xdr:colOff>156882</xdr:colOff>
      <xdr:row>208</xdr:row>
      <xdr:rowOff>18303</xdr:rowOff>
    </xdr:to>
    <xdr:sp macro="" textlink="">
      <xdr:nvSpPr>
        <xdr:cNvPr id="3129" name="Freeform 2950">
          <a:extLst>
            <a:ext uri="{FF2B5EF4-FFF2-40B4-BE49-F238E27FC236}">
              <a16:creationId xmlns:a16="http://schemas.microsoft.com/office/drawing/2014/main" id="{591A82AC-E14C-46CA-A182-B89A5CEE04D2}"/>
            </a:ext>
          </a:extLst>
        </xdr:cNvPr>
        <xdr:cNvSpPr>
          <a:spLocks noChangeArrowheads="1"/>
        </xdr:cNvSpPr>
      </xdr:nvSpPr>
      <xdr:spPr bwMode="auto">
        <a:xfrm>
          <a:off x="1199030"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207</xdr:row>
      <xdr:rowOff>89648</xdr:rowOff>
    </xdr:from>
    <xdr:to>
      <xdr:col>8</xdr:col>
      <xdr:colOff>156883</xdr:colOff>
      <xdr:row>208</xdr:row>
      <xdr:rowOff>18303</xdr:rowOff>
    </xdr:to>
    <xdr:sp macro="" textlink="">
      <xdr:nvSpPr>
        <xdr:cNvPr id="3130" name="Freeform 2950">
          <a:extLst>
            <a:ext uri="{FF2B5EF4-FFF2-40B4-BE49-F238E27FC236}">
              <a16:creationId xmlns:a16="http://schemas.microsoft.com/office/drawing/2014/main" id="{65225062-08D6-4EC1-964E-8DEFB2B1C912}"/>
            </a:ext>
          </a:extLst>
        </xdr:cNvPr>
        <xdr:cNvSpPr>
          <a:spLocks noChangeArrowheads="1"/>
        </xdr:cNvSpPr>
      </xdr:nvSpPr>
      <xdr:spPr bwMode="auto">
        <a:xfrm>
          <a:off x="1781736" y="311075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207</xdr:row>
      <xdr:rowOff>89647</xdr:rowOff>
    </xdr:from>
    <xdr:to>
      <xdr:col>10</xdr:col>
      <xdr:colOff>156882</xdr:colOff>
      <xdr:row>208</xdr:row>
      <xdr:rowOff>18302</xdr:rowOff>
    </xdr:to>
    <xdr:sp macro="" textlink="">
      <xdr:nvSpPr>
        <xdr:cNvPr id="3131" name="Freeform 2950">
          <a:extLst>
            <a:ext uri="{FF2B5EF4-FFF2-40B4-BE49-F238E27FC236}">
              <a16:creationId xmlns:a16="http://schemas.microsoft.com/office/drawing/2014/main" id="{653812C4-8749-4032-9FFB-55AB19EDD2D8}"/>
            </a:ext>
          </a:extLst>
        </xdr:cNvPr>
        <xdr:cNvSpPr>
          <a:spLocks noChangeArrowheads="1"/>
        </xdr:cNvSpPr>
      </xdr:nvSpPr>
      <xdr:spPr bwMode="auto">
        <a:xfrm>
          <a:off x="2364441"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207</xdr:row>
      <xdr:rowOff>78441</xdr:rowOff>
    </xdr:from>
    <xdr:to>
      <xdr:col>12</xdr:col>
      <xdr:colOff>168088</xdr:colOff>
      <xdr:row>208</xdr:row>
      <xdr:rowOff>7096</xdr:rowOff>
    </xdr:to>
    <xdr:sp macro="" textlink="">
      <xdr:nvSpPr>
        <xdr:cNvPr id="3132" name="Freeform 2950">
          <a:extLst>
            <a:ext uri="{FF2B5EF4-FFF2-40B4-BE49-F238E27FC236}">
              <a16:creationId xmlns:a16="http://schemas.microsoft.com/office/drawing/2014/main" id="{3BC71115-7F9D-49AD-B81B-C4D70E2522B5}"/>
            </a:ext>
          </a:extLst>
        </xdr:cNvPr>
        <xdr:cNvSpPr>
          <a:spLocks noChangeArrowheads="1"/>
        </xdr:cNvSpPr>
      </xdr:nvSpPr>
      <xdr:spPr bwMode="auto">
        <a:xfrm>
          <a:off x="2958353" y="31096323"/>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207</xdr:row>
      <xdr:rowOff>89647</xdr:rowOff>
    </xdr:from>
    <xdr:to>
      <xdr:col>14</xdr:col>
      <xdr:colOff>156882</xdr:colOff>
      <xdr:row>208</xdr:row>
      <xdr:rowOff>18302</xdr:rowOff>
    </xdr:to>
    <xdr:sp macro="" textlink="">
      <xdr:nvSpPr>
        <xdr:cNvPr id="3133" name="Freeform 2950">
          <a:extLst>
            <a:ext uri="{FF2B5EF4-FFF2-40B4-BE49-F238E27FC236}">
              <a16:creationId xmlns:a16="http://schemas.microsoft.com/office/drawing/2014/main" id="{C3656273-A4B1-4C7E-B7AC-01B07F385E8C}"/>
            </a:ext>
          </a:extLst>
        </xdr:cNvPr>
        <xdr:cNvSpPr>
          <a:spLocks noChangeArrowheads="1"/>
        </xdr:cNvSpPr>
      </xdr:nvSpPr>
      <xdr:spPr bwMode="auto">
        <a:xfrm>
          <a:off x="3529853"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207</xdr:row>
      <xdr:rowOff>100853</xdr:rowOff>
    </xdr:from>
    <xdr:to>
      <xdr:col>16</xdr:col>
      <xdr:colOff>168088</xdr:colOff>
      <xdr:row>208</xdr:row>
      <xdr:rowOff>29508</xdr:rowOff>
    </xdr:to>
    <xdr:sp macro="" textlink="">
      <xdr:nvSpPr>
        <xdr:cNvPr id="3134" name="Freeform 2950">
          <a:extLst>
            <a:ext uri="{FF2B5EF4-FFF2-40B4-BE49-F238E27FC236}">
              <a16:creationId xmlns:a16="http://schemas.microsoft.com/office/drawing/2014/main" id="{9260F21B-599D-4805-B37F-53B973E967EA}"/>
            </a:ext>
          </a:extLst>
        </xdr:cNvPr>
        <xdr:cNvSpPr>
          <a:spLocks noChangeArrowheads="1"/>
        </xdr:cNvSpPr>
      </xdr:nvSpPr>
      <xdr:spPr bwMode="auto">
        <a:xfrm>
          <a:off x="412376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207</xdr:row>
      <xdr:rowOff>89647</xdr:rowOff>
    </xdr:from>
    <xdr:to>
      <xdr:col>18</xdr:col>
      <xdr:colOff>145676</xdr:colOff>
      <xdr:row>208</xdr:row>
      <xdr:rowOff>18302</xdr:rowOff>
    </xdr:to>
    <xdr:sp macro="" textlink="">
      <xdr:nvSpPr>
        <xdr:cNvPr id="3135" name="Freeform 2950">
          <a:extLst>
            <a:ext uri="{FF2B5EF4-FFF2-40B4-BE49-F238E27FC236}">
              <a16:creationId xmlns:a16="http://schemas.microsoft.com/office/drawing/2014/main" id="{EB39F338-6B68-4F13-9DF6-838C1CAEA24C}"/>
            </a:ext>
          </a:extLst>
        </xdr:cNvPr>
        <xdr:cNvSpPr>
          <a:spLocks noChangeArrowheads="1"/>
        </xdr:cNvSpPr>
      </xdr:nvSpPr>
      <xdr:spPr bwMode="auto">
        <a:xfrm>
          <a:off x="468405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207</xdr:row>
      <xdr:rowOff>89647</xdr:rowOff>
    </xdr:from>
    <xdr:to>
      <xdr:col>20</xdr:col>
      <xdr:colOff>168087</xdr:colOff>
      <xdr:row>208</xdr:row>
      <xdr:rowOff>18302</xdr:rowOff>
    </xdr:to>
    <xdr:sp macro="" textlink="">
      <xdr:nvSpPr>
        <xdr:cNvPr id="3136" name="Freeform 2950">
          <a:extLst>
            <a:ext uri="{FF2B5EF4-FFF2-40B4-BE49-F238E27FC236}">
              <a16:creationId xmlns:a16="http://schemas.microsoft.com/office/drawing/2014/main" id="{265790A0-9808-410F-A201-893A0E4B8CFD}"/>
            </a:ext>
          </a:extLst>
        </xdr:cNvPr>
        <xdr:cNvSpPr>
          <a:spLocks noChangeArrowheads="1"/>
        </xdr:cNvSpPr>
      </xdr:nvSpPr>
      <xdr:spPr bwMode="auto">
        <a:xfrm>
          <a:off x="5289176"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207</xdr:row>
      <xdr:rowOff>89647</xdr:rowOff>
    </xdr:from>
    <xdr:to>
      <xdr:col>22</xdr:col>
      <xdr:colOff>190499</xdr:colOff>
      <xdr:row>208</xdr:row>
      <xdr:rowOff>18302</xdr:rowOff>
    </xdr:to>
    <xdr:sp macro="" textlink="">
      <xdr:nvSpPr>
        <xdr:cNvPr id="3137" name="Freeform 2950">
          <a:extLst>
            <a:ext uri="{FF2B5EF4-FFF2-40B4-BE49-F238E27FC236}">
              <a16:creationId xmlns:a16="http://schemas.microsoft.com/office/drawing/2014/main" id="{1B8970BE-33CF-401A-8875-978DCF93E718}"/>
            </a:ext>
          </a:extLst>
        </xdr:cNvPr>
        <xdr:cNvSpPr>
          <a:spLocks noChangeArrowheads="1"/>
        </xdr:cNvSpPr>
      </xdr:nvSpPr>
      <xdr:spPr bwMode="auto">
        <a:xfrm>
          <a:off x="5894294"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207</xdr:row>
      <xdr:rowOff>100853</xdr:rowOff>
    </xdr:from>
    <xdr:to>
      <xdr:col>24</xdr:col>
      <xdr:colOff>179294</xdr:colOff>
      <xdr:row>208</xdr:row>
      <xdr:rowOff>29508</xdr:rowOff>
    </xdr:to>
    <xdr:sp macro="" textlink="">
      <xdr:nvSpPr>
        <xdr:cNvPr id="3138" name="Freeform 2950">
          <a:extLst>
            <a:ext uri="{FF2B5EF4-FFF2-40B4-BE49-F238E27FC236}">
              <a16:creationId xmlns:a16="http://schemas.microsoft.com/office/drawing/2014/main" id="{21355DE0-A9E3-4691-9086-C97AAE8B46ED}"/>
            </a:ext>
          </a:extLst>
        </xdr:cNvPr>
        <xdr:cNvSpPr>
          <a:spLocks noChangeArrowheads="1"/>
        </xdr:cNvSpPr>
      </xdr:nvSpPr>
      <xdr:spPr bwMode="auto">
        <a:xfrm>
          <a:off x="6465795"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207</xdr:row>
      <xdr:rowOff>100853</xdr:rowOff>
    </xdr:from>
    <xdr:to>
      <xdr:col>26</xdr:col>
      <xdr:colOff>179294</xdr:colOff>
      <xdr:row>208</xdr:row>
      <xdr:rowOff>29508</xdr:rowOff>
    </xdr:to>
    <xdr:sp macro="" textlink="">
      <xdr:nvSpPr>
        <xdr:cNvPr id="3139" name="Freeform 2950">
          <a:extLst>
            <a:ext uri="{FF2B5EF4-FFF2-40B4-BE49-F238E27FC236}">
              <a16:creationId xmlns:a16="http://schemas.microsoft.com/office/drawing/2014/main" id="{EE9EED59-9EB4-4CB5-B785-EF06097FE24E}"/>
            </a:ext>
          </a:extLst>
        </xdr:cNvPr>
        <xdr:cNvSpPr>
          <a:spLocks noChangeArrowheads="1"/>
        </xdr:cNvSpPr>
      </xdr:nvSpPr>
      <xdr:spPr bwMode="auto">
        <a:xfrm>
          <a:off x="7048500"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207</xdr:row>
      <xdr:rowOff>100853</xdr:rowOff>
    </xdr:from>
    <xdr:to>
      <xdr:col>28</xdr:col>
      <xdr:colOff>168088</xdr:colOff>
      <xdr:row>208</xdr:row>
      <xdr:rowOff>29508</xdr:rowOff>
    </xdr:to>
    <xdr:sp macro="" textlink="">
      <xdr:nvSpPr>
        <xdr:cNvPr id="3140" name="Freeform 2950">
          <a:extLst>
            <a:ext uri="{FF2B5EF4-FFF2-40B4-BE49-F238E27FC236}">
              <a16:creationId xmlns:a16="http://schemas.microsoft.com/office/drawing/2014/main" id="{0F78B4EB-8AE1-43A8-A06F-3228E4015986}"/>
            </a:ext>
          </a:extLst>
        </xdr:cNvPr>
        <xdr:cNvSpPr>
          <a:spLocks noChangeArrowheads="1"/>
        </xdr:cNvSpPr>
      </xdr:nvSpPr>
      <xdr:spPr bwMode="auto">
        <a:xfrm>
          <a:off x="7436971" y="3389192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207</xdr:row>
      <xdr:rowOff>100853</xdr:rowOff>
    </xdr:from>
    <xdr:to>
      <xdr:col>30</xdr:col>
      <xdr:colOff>168088</xdr:colOff>
      <xdr:row>208</xdr:row>
      <xdr:rowOff>29508</xdr:rowOff>
    </xdr:to>
    <xdr:sp macro="" textlink="">
      <xdr:nvSpPr>
        <xdr:cNvPr id="3141" name="Freeform 2950">
          <a:extLst>
            <a:ext uri="{FF2B5EF4-FFF2-40B4-BE49-F238E27FC236}">
              <a16:creationId xmlns:a16="http://schemas.microsoft.com/office/drawing/2014/main" id="{57F16C76-46E7-48C7-974B-338A320B4BA5}"/>
            </a:ext>
          </a:extLst>
        </xdr:cNvPr>
        <xdr:cNvSpPr>
          <a:spLocks noChangeArrowheads="1"/>
        </xdr:cNvSpPr>
      </xdr:nvSpPr>
      <xdr:spPr bwMode="auto">
        <a:xfrm>
          <a:off x="8202706"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207</xdr:row>
      <xdr:rowOff>100853</xdr:rowOff>
    </xdr:from>
    <xdr:to>
      <xdr:col>32</xdr:col>
      <xdr:colOff>179294</xdr:colOff>
      <xdr:row>208</xdr:row>
      <xdr:rowOff>29508</xdr:rowOff>
    </xdr:to>
    <xdr:sp macro="" textlink="">
      <xdr:nvSpPr>
        <xdr:cNvPr id="3142" name="Freeform 2950">
          <a:extLst>
            <a:ext uri="{FF2B5EF4-FFF2-40B4-BE49-F238E27FC236}">
              <a16:creationId xmlns:a16="http://schemas.microsoft.com/office/drawing/2014/main" id="{61C5F905-7C5A-4D48-AB7E-C87C5123B559}"/>
            </a:ext>
          </a:extLst>
        </xdr:cNvPr>
        <xdr:cNvSpPr>
          <a:spLocks noChangeArrowheads="1"/>
        </xdr:cNvSpPr>
      </xdr:nvSpPr>
      <xdr:spPr bwMode="auto">
        <a:xfrm>
          <a:off x="8796618"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207</xdr:row>
      <xdr:rowOff>100853</xdr:rowOff>
    </xdr:from>
    <xdr:to>
      <xdr:col>34</xdr:col>
      <xdr:colOff>179294</xdr:colOff>
      <xdr:row>208</xdr:row>
      <xdr:rowOff>29508</xdr:rowOff>
    </xdr:to>
    <xdr:sp macro="" textlink="">
      <xdr:nvSpPr>
        <xdr:cNvPr id="3143" name="Freeform 2950">
          <a:extLst>
            <a:ext uri="{FF2B5EF4-FFF2-40B4-BE49-F238E27FC236}">
              <a16:creationId xmlns:a16="http://schemas.microsoft.com/office/drawing/2014/main" id="{83B825F2-214E-496B-AE08-31BED91AD357}"/>
            </a:ext>
          </a:extLst>
        </xdr:cNvPr>
        <xdr:cNvSpPr>
          <a:spLocks noChangeArrowheads="1"/>
        </xdr:cNvSpPr>
      </xdr:nvSpPr>
      <xdr:spPr bwMode="auto">
        <a:xfrm>
          <a:off x="93793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134471</xdr:colOff>
      <xdr:row>207</xdr:row>
      <xdr:rowOff>100853</xdr:rowOff>
    </xdr:from>
    <xdr:to>
      <xdr:col>36</xdr:col>
      <xdr:colOff>168088</xdr:colOff>
      <xdr:row>208</xdr:row>
      <xdr:rowOff>29508</xdr:rowOff>
    </xdr:to>
    <xdr:sp macro="" textlink="">
      <xdr:nvSpPr>
        <xdr:cNvPr id="3144" name="Freeform 2950">
          <a:extLst>
            <a:ext uri="{FF2B5EF4-FFF2-40B4-BE49-F238E27FC236}">
              <a16:creationId xmlns:a16="http://schemas.microsoft.com/office/drawing/2014/main" id="{7964C0CD-93C7-43EF-B5F1-C9A158FD5095}"/>
            </a:ext>
          </a:extLst>
        </xdr:cNvPr>
        <xdr:cNvSpPr>
          <a:spLocks noChangeArrowheads="1"/>
        </xdr:cNvSpPr>
      </xdr:nvSpPr>
      <xdr:spPr bwMode="auto">
        <a:xfrm>
          <a:off x="9950824" y="311187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134470</xdr:colOff>
      <xdr:row>207</xdr:row>
      <xdr:rowOff>89647</xdr:rowOff>
    </xdr:from>
    <xdr:to>
      <xdr:col>38</xdr:col>
      <xdr:colOff>168087</xdr:colOff>
      <xdr:row>208</xdr:row>
      <xdr:rowOff>18302</xdr:rowOff>
    </xdr:to>
    <xdr:sp macro="" textlink="">
      <xdr:nvSpPr>
        <xdr:cNvPr id="3145" name="Freeform 2950">
          <a:extLst>
            <a:ext uri="{FF2B5EF4-FFF2-40B4-BE49-F238E27FC236}">
              <a16:creationId xmlns:a16="http://schemas.microsoft.com/office/drawing/2014/main" id="{24A4BC5D-0001-4E71-B9DA-DA4A2E09ACF6}"/>
            </a:ext>
          </a:extLst>
        </xdr:cNvPr>
        <xdr:cNvSpPr>
          <a:spLocks noChangeArrowheads="1"/>
        </xdr:cNvSpPr>
      </xdr:nvSpPr>
      <xdr:spPr bwMode="auto">
        <a:xfrm>
          <a:off x="10533529" y="311075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123265</xdr:colOff>
      <xdr:row>174</xdr:row>
      <xdr:rowOff>78442</xdr:rowOff>
    </xdr:from>
    <xdr:to>
      <xdr:col>4</xdr:col>
      <xdr:colOff>145676</xdr:colOff>
      <xdr:row>175</xdr:row>
      <xdr:rowOff>7098</xdr:rowOff>
    </xdr:to>
    <xdr:sp macro="" textlink="">
      <xdr:nvSpPr>
        <xdr:cNvPr id="3146" name="Freeform 2950">
          <a:extLst>
            <a:ext uri="{FF2B5EF4-FFF2-40B4-BE49-F238E27FC236}">
              <a16:creationId xmlns:a16="http://schemas.microsoft.com/office/drawing/2014/main" id="{E62BA557-A0C5-47EF-BF7E-F17027E93197}"/>
            </a:ext>
          </a:extLst>
        </xdr:cNvPr>
        <xdr:cNvSpPr>
          <a:spLocks noChangeArrowheads="1"/>
        </xdr:cNvSpPr>
      </xdr:nvSpPr>
      <xdr:spPr bwMode="auto">
        <a:xfrm>
          <a:off x="605118"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123265</xdr:colOff>
      <xdr:row>174</xdr:row>
      <xdr:rowOff>78443</xdr:rowOff>
    </xdr:from>
    <xdr:to>
      <xdr:col>6</xdr:col>
      <xdr:colOff>156882</xdr:colOff>
      <xdr:row>175</xdr:row>
      <xdr:rowOff>7099</xdr:rowOff>
    </xdr:to>
    <xdr:sp macro="" textlink="">
      <xdr:nvSpPr>
        <xdr:cNvPr id="3147" name="Freeform 2950">
          <a:extLst>
            <a:ext uri="{FF2B5EF4-FFF2-40B4-BE49-F238E27FC236}">
              <a16:creationId xmlns:a16="http://schemas.microsoft.com/office/drawing/2014/main" id="{99B79F53-5C08-45B3-A708-B3D97696E322}"/>
            </a:ext>
          </a:extLst>
        </xdr:cNvPr>
        <xdr:cNvSpPr>
          <a:spLocks noChangeArrowheads="1"/>
        </xdr:cNvSpPr>
      </xdr:nvSpPr>
      <xdr:spPr bwMode="auto">
        <a:xfrm>
          <a:off x="1199030"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123265</xdr:colOff>
      <xdr:row>174</xdr:row>
      <xdr:rowOff>78443</xdr:rowOff>
    </xdr:from>
    <xdr:to>
      <xdr:col>8</xdr:col>
      <xdr:colOff>156883</xdr:colOff>
      <xdr:row>175</xdr:row>
      <xdr:rowOff>7099</xdr:rowOff>
    </xdr:to>
    <xdr:sp macro="" textlink="">
      <xdr:nvSpPr>
        <xdr:cNvPr id="3148" name="Freeform 2950">
          <a:extLst>
            <a:ext uri="{FF2B5EF4-FFF2-40B4-BE49-F238E27FC236}">
              <a16:creationId xmlns:a16="http://schemas.microsoft.com/office/drawing/2014/main" id="{20956702-AB0B-47E5-8619-AD3DF3A489C2}"/>
            </a:ext>
          </a:extLst>
        </xdr:cNvPr>
        <xdr:cNvSpPr>
          <a:spLocks noChangeArrowheads="1"/>
        </xdr:cNvSpPr>
      </xdr:nvSpPr>
      <xdr:spPr bwMode="auto">
        <a:xfrm>
          <a:off x="1781736" y="26277796"/>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8</xdr:col>
      <xdr:colOff>123265</xdr:colOff>
      <xdr:row>174</xdr:row>
      <xdr:rowOff>78442</xdr:rowOff>
    </xdr:from>
    <xdr:to>
      <xdr:col>10</xdr:col>
      <xdr:colOff>156882</xdr:colOff>
      <xdr:row>175</xdr:row>
      <xdr:rowOff>7098</xdr:rowOff>
    </xdr:to>
    <xdr:sp macro="" textlink="">
      <xdr:nvSpPr>
        <xdr:cNvPr id="3149" name="Freeform 2950">
          <a:extLst>
            <a:ext uri="{FF2B5EF4-FFF2-40B4-BE49-F238E27FC236}">
              <a16:creationId xmlns:a16="http://schemas.microsoft.com/office/drawing/2014/main" id="{95E2C670-0B77-4558-8256-90D899B0B588}"/>
            </a:ext>
          </a:extLst>
        </xdr:cNvPr>
        <xdr:cNvSpPr>
          <a:spLocks noChangeArrowheads="1"/>
        </xdr:cNvSpPr>
      </xdr:nvSpPr>
      <xdr:spPr bwMode="auto">
        <a:xfrm>
          <a:off x="2364441"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10</xdr:col>
      <xdr:colOff>134471</xdr:colOff>
      <xdr:row>174</xdr:row>
      <xdr:rowOff>67236</xdr:rowOff>
    </xdr:from>
    <xdr:to>
      <xdr:col>12</xdr:col>
      <xdr:colOff>168088</xdr:colOff>
      <xdr:row>174</xdr:row>
      <xdr:rowOff>152774</xdr:rowOff>
    </xdr:to>
    <xdr:sp macro="" textlink="">
      <xdr:nvSpPr>
        <xdr:cNvPr id="3150" name="Freeform 2950">
          <a:extLst>
            <a:ext uri="{FF2B5EF4-FFF2-40B4-BE49-F238E27FC236}">
              <a16:creationId xmlns:a16="http://schemas.microsoft.com/office/drawing/2014/main" id="{43E7FF5F-2113-484D-9D30-5784FC9B8BEE}"/>
            </a:ext>
          </a:extLst>
        </xdr:cNvPr>
        <xdr:cNvSpPr>
          <a:spLocks noChangeArrowheads="1"/>
        </xdr:cNvSpPr>
      </xdr:nvSpPr>
      <xdr:spPr bwMode="auto">
        <a:xfrm>
          <a:off x="2958353" y="2626658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12</xdr:col>
      <xdr:colOff>123265</xdr:colOff>
      <xdr:row>174</xdr:row>
      <xdr:rowOff>78442</xdr:rowOff>
    </xdr:from>
    <xdr:to>
      <xdr:col>14</xdr:col>
      <xdr:colOff>156882</xdr:colOff>
      <xdr:row>175</xdr:row>
      <xdr:rowOff>7098</xdr:rowOff>
    </xdr:to>
    <xdr:sp macro="" textlink="">
      <xdr:nvSpPr>
        <xdr:cNvPr id="3151" name="Freeform 2950">
          <a:extLst>
            <a:ext uri="{FF2B5EF4-FFF2-40B4-BE49-F238E27FC236}">
              <a16:creationId xmlns:a16="http://schemas.microsoft.com/office/drawing/2014/main" id="{F5A53E07-649D-4FB1-842D-23B9319A4AF5}"/>
            </a:ext>
          </a:extLst>
        </xdr:cNvPr>
        <xdr:cNvSpPr>
          <a:spLocks noChangeArrowheads="1"/>
        </xdr:cNvSpPr>
      </xdr:nvSpPr>
      <xdr:spPr bwMode="auto">
        <a:xfrm>
          <a:off x="3529853"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134471</xdr:colOff>
      <xdr:row>174</xdr:row>
      <xdr:rowOff>89648</xdr:rowOff>
    </xdr:from>
    <xdr:to>
      <xdr:col>16</xdr:col>
      <xdr:colOff>168088</xdr:colOff>
      <xdr:row>175</xdr:row>
      <xdr:rowOff>18304</xdr:rowOff>
    </xdr:to>
    <xdr:sp macro="" textlink="">
      <xdr:nvSpPr>
        <xdr:cNvPr id="3152" name="Freeform 2950">
          <a:extLst>
            <a:ext uri="{FF2B5EF4-FFF2-40B4-BE49-F238E27FC236}">
              <a16:creationId xmlns:a16="http://schemas.microsoft.com/office/drawing/2014/main" id="{57110DDC-D985-4A61-B721-B882D2A2E58A}"/>
            </a:ext>
          </a:extLst>
        </xdr:cNvPr>
        <xdr:cNvSpPr>
          <a:spLocks noChangeArrowheads="1"/>
        </xdr:cNvSpPr>
      </xdr:nvSpPr>
      <xdr:spPr bwMode="auto">
        <a:xfrm>
          <a:off x="412376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16</xdr:col>
      <xdr:colOff>112059</xdr:colOff>
      <xdr:row>174</xdr:row>
      <xdr:rowOff>78442</xdr:rowOff>
    </xdr:from>
    <xdr:to>
      <xdr:col>18</xdr:col>
      <xdr:colOff>145676</xdr:colOff>
      <xdr:row>175</xdr:row>
      <xdr:rowOff>7098</xdr:rowOff>
    </xdr:to>
    <xdr:sp macro="" textlink="">
      <xdr:nvSpPr>
        <xdr:cNvPr id="3153" name="Freeform 2950">
          <a:extLst>
            <a:ext uri="{FF2B5EF4-FFF2-40B4-BE49-F238E27FC236}">
              <a16:creationId xmlns:a16="http://schemas.microsoft.com/office/drawing/2014/main" id="{739CF713-D4DB-4545-9ABD-8EA715D0F981}"/>
            </a:ext>
          </a:extLst>
        </xdr:cNvPr>
        <xdr:cNvSpPr>
          <a:spLocks noChangeArrowheads="1"/>
        </xdr:cNvSpPr>
      </xdr:nvSpPr>
      <xdr:spPr bwMode="auto">
        <a:xfrm>
          <a:off x="4684059"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134470</xdr:colOff>
      <xdr:row>174</xdr:row>
      <xdr:rowOff>78442</xdr:rowOff>
    </xdr:from>
    <xdr:to>
      <xdr:col>20</xdr:col>
      <xdr:colOff>168087</xdr:colOff>
      <xdr:row>175</xdr:row>
      <xdr:rowOff>7098</xdr:rowOff>
    </xdr:to>
    <xdr:sp macro="" textlink="">
      <xdr:nvSpPr>
        <xdr:cNvPr id="3154" name="Freeform 2950">
          <a:extLst>
            <a:ext uri="{FF2B5EF4-FFF2-40B4-BE49-F238E27FC236}">
              <a16:creationId xmlns:a16="http://schemas.microsoft.com/office/drawing/2014/main" id="{CFCCC51D-B65E-4F64-B51B-65F55A4D5B88}"/>
            </a:ext>
          </a:extLst>
        </xdr:cNvPr>
        <xdr:cNvSpPr>
          <a:spLocks noChangeArrowheads="1"/>
        </xdr:cNvSpPr>
      </xdr:nvSpPr>
      <xdr:spPr bwMode="auto">
        <a:xfrm>
          <a:off x="5289176"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156882</xdr:colOff>
      <xdr:row>174</xdr:row>
      <xdr:rowOff>78442</xdr:rowOff>
    </xdr:from>
    <xdr:to>
      <xdr:col>22</xdr:col>
      <xdr:colOff>190499</xdr:colOff>
      <xdr:row>175</xdr:row>
      <xdr:rowOff>7098</xdr:rowOff>
    </xdr:to>
    <xdr:sp macro="" textlink="">
      <xdr:nvSpPr>
        <xdr:cNvPr id="3155" name="Freeform 2950">
          <a:extLst>
            <a:ext uri="{FF2B5EF4-FFF2-40B4-BE49-F238E27FC236}">
              <a16:creationId xmlns:a16="http://schemas.microsoft.com/office/drawing/2014/main" id="{A6B115D6-1BF3-4716-998C-EFF6024F4DF8}"/>
            </a:ext>
          </a:extLst>
        </xdr:cNvPr>
        <xdr:cNvSpPr>
          <a:spLocks noChangeArrowheads="1"/>
        </xdr:cNvSpPr>
      </xdr:nvSpPr>
      <xdr:spPr bwMode="auto">
        <a:xfrm>
          <a:off x="5894294" y="2627779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22</xdr:col>
      <xdr:colOff>145677</xdr:colOff>
      <xdr:row>174</xdr:row>
      <xdr:rowOff>89648</xdr:rowOff>
    </xdr:from>
    <xdr:to>
      <xdr:col>24</xdr:col>
      <xdr:colOff>179294</xdr:colOff>
      <xdr:row>175</xdr:row>
      <xdr:rowOff>18304</xdr:rowOff>
    </xdr:to>
    <xdr:sp macro="" textlink="">
      <xdr:nvSpPr>
        <xdr:cNvPr id="3156" name="Freeform 2950">
          <a:extLst>
            <a:ext uri="{FF2B5EF4-FFF2-40B4-BE49-F238E27FC236}">
              <a16:creationId xmlns:a16="http://schemas.microsoft.com/office/drawing/2014/main" id="{0C5C0E27-D9A3-43EA-A362-4B7ECA6A6699}"/>
            </a:ext>
          </a:extLst>
        </xdr:cNvPr>
        <xdr:cNvSpPr>
          <a:spLocks noChangeArrowheads="1"/>
        </xdr:cNvSpPr>
      </xdr:nvSpPr>
      <xdr:spPr bwMode="auto">
        <a:xfrm>
          <a:off x="6465795"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24</xdr:col>
      <xdr:colOff>145676</xdr:colOff>
      <xdr:row>174</xdr:row>
      <xdr:rowOff>89648</xdr:rowOff>
    </xdr:from>
    <xdr:to>
      <xdr:col>26</xdr:col>
      <xdr:colOff>179294</xdr:colOff>
      <xdr:row>175</xdr:row>
      <xdr:rowOff>18304</xdr:rowOff>
    </xdr:to>
    <xdr:sp macro="" textlink="">
      <xdr:nvSpPr>
        <xdr:cNvPr id="3157" name="Freeform 2950">
          <a:extLst>
            <a:ext uri="{FF2B5EF4-FFF2-40B4-BE49-F238E27FC236}">
              <a16:creationId xmlns:a16="http://schemas.microsoft.com/office/drawing/2014/main" id="{A04981DE-7FD2-44B6-8C0B-6C8D4CB83604}"/>
            </a:ext>
          </a:extLst>
        </xdr:cNvPr>
        <xdr:cNvSpPr>
          <a:spLocks noChangeArrowheads="1"/>
        </xdr:cNvSpPr>
      </xdr:nvSpPr>
      <xdr:spPr bwMode="auto">
        <a:xfrm>
          <a:off x="70485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26</xdr:col>
      <xdr:colOff>134471</xdr:colOff>
      <xdr:row>174</xdr:row>
      <xdr:rowOff>89648</xdr:rowOff>
    </xdr:from>
    <xdr:to>
      <xdr:col>28</xdr:col>
      <xdr:colOff>168088</xdr:colOff>
      <xdr:row>175</xdr:row>
      <xdr:rowOff>18304</xdr:rowOff>
    </xdr:to>
    <xdr:sp macro="" textlink="">
      <xdr:nvSpPr>
        <xdr:cNvPr id="3158" name="Freeform 2950">
          <a:extLst>
            <a:ext uri="{FF2B5EF4-FFF2-40B4-BE49-F238E27FC236}">
              <a16:creationId xmlns:a16="http://schemas.microsoft.com/office/drawing/2014/main" id="{68EFC81E-5F0F-462F-B8B8-D55B16958245}"/>
            </a:ext>
          </a:extLst>
        </xdr:cNvPr>
        <xdr:cNvSpPr>
          <a:spLocks noChangeArrowheads="1"/>
        </xdr:cNvSpPr>
      </xdr:nvSpPr>
      <xdr:spPr bwMode="auto">
        <a:xfrm>
          <a:off x="7620000"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28</xdr:col>
      <xdr:colOff>134471</xdr:colOff>
      <xdr:row>174</xdr:row>
      <xdr:rowOff>89648</xdr:rowOff>
    </xdr:from>
    <xdr:to>
      <xdr:col>30</xdr:col>
      <xdr:colOff>168088</xdr:colOff>
      <xdr:row>175</xdr:row>
      <xdr:rowOff>18304</xdr:rowOff>
    </xdr:to>
    <xdr:sp macro="" textlink="">
      <xdr:nvSpPr>
        <xdr:cNvPr id="3159" name="Freeform 2950">
          <a:extLst>
            <a:ext uri="{FF2B5EF4-FFF2-40B4-BE49-F238E27FC236}">
              <a16:creationId xmlns:a16="http://schemas.microsoft.com/office/drawing/2014/main" id="{106F0935-FDD9-43D0-874C-9047B64C8850}"/>
            </a:ext>
          </a:extLst>
        </xdr:cNvPr>
        <xdr:cNvSpPr>
          <a:spLocks noChangeArrowheads="1"/>
        </xdr:cNvSpPr>
      </xdr:nvSpPr>
      <xdr:spPr bwMode="auto">
        <a:xfrm>
          <a:off x="8202706"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145677</xdr:colOff>
      <xdr:row>174</xdr:row>
      <xdr:rowOff>89648</xdr:rowOff>
    </xdr:from>
    <xdr:to>
      <xdr:col>32</xdr:col>
      <xdr:colOff>179294</xdr:colOff>
      <xdr:row>175</xdr:row>
      <xdr:rowOff>18304</xdr:rowOff>
    </xdr:to>
    <xdr:sp macro="" textlink="">
      <xdr:nvSpPr>
        <xdr:cNvPr id="3160" name="Freeform 2950">
          <a:extLst>
            <a:ext uri="{FF2B5EF4-FFF2-40B4-BE49-F238E27FC236}">
              <a16:creationId xmlns:a16="http://schemas.microsoft.com/office/drawing/2014/main" id="{4452FD14-87F9-4547-85D7-60570F623D90}"/>
            </a:ext>
          </a:extLst>
        </xdr:cNvPr>
        <xdr:cNvSpPr>
          <a:spLocks noChangeArrowheads="1"/>
        </xdr:cNvSpPr>
      </xdr:nvSpPr>
      <xdr:spPr bwMode="auto">
        <a:xfrm>
          <a:off x="8796618"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145677</xdr:colOff>
      <xdr:row>174</xdr:row>
      <xdr:rowOff>89648</xdr:rowOff>
    </xdr:from>
    <xdr:to>
      <xdr:col>34</xdr:col>
      <xdr:colOff>179294</xdr:colOff>
      <xdr:row>175</xdr:row>
      <xdr:rowOff>18304</xdr:rowOff>
    </xdr:to>
    <xdr:sp macro="" textlink="">
      <xdr:nvSpPr>
        <xdr:cNvPr id="3161" name="Freeform 2950">
          <a:extLst>
            <a:ext uri="{FF2B5EF4-FFF2-40B4-BE49-F238E27FC236}">
              <a16:creationId xmlns:a16="http://schemas.microsoft.com/office/drawing/2014/main" id="{B5981D7D-853C-4D9B-B61D-3D4A36D1271B}"/>
            </a:ext>
          </a:extLst>
        </xdr:cNvPr>
        <xdr:cNvSpPr>
          <a:spLocks noChangeArrowheads="1"/>
        </xdr:cNvSpPr>
      </xdr:nvSpPr>
      <xdr:spPr bwMode="auto">
        <a:xfrm>
          <a:off x="9379324" y="26289001"/>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123265</xdr:colOff>
      <xdr:row>163</xdr:row>
      <xdr:rowOff>78442</xdr:rowOff>
    </xdr:from>
    <xdr:to>
      <xdr:col>40</xdr:col>
      <xdr:colOff>156882</xdr:colOff>
      <xdr:row>163</xdr:row>
      <xdr:rowOff>163980</xdr:rowOff>
    </xdr:to>
    <xdr:sp macro="" textlink="">
      <xdr:nvSpPr>
        <xdr:cNvPr id="3162" name="Freeform 2950">
          <a:extLst>
            <a:ext uri="{FF2B5EF4-FFF2-40B4-BE49-F238E27FC236}">
              <a16:creationId xmlns:a16="http://schemas.microsoft.com/office/drawing/2014/main" id="{E15518C5-554A-46FE-994C-E3D0F38822ED}"/>
            </a:ext>
          </a:extLst>
        </xdr:cNvPr>
        <xdr:cNvSpPr>
          <a:spLocks noChangeArrowheads="1"/>
        </xdr:cNvSpPr>
      </xdr:nvSpPr>
      <xdr:spPr bwMode="auto">
        <a:xfrm>
          <a:off x="11105030" y="24440030"/>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134471</xdr:colOff>
      <xdr:row>163</xdr:row>
      <xdr:rowOff>78441</xdr:rowOff>
    </xdr:from>
    <xdr:to>
      <xdr:col>42</xdr:col>
      <xdr:colOff>168089</xdr:colOff>
      <xdr:row>163</xdr:row>
      <xdr:rowOff>163979</xdr:rowOff>
    </xdr:to>
    <xdr:sp macro="" textlink="">
      <xdr:nvSpPr>
        <xdr:cNvPr id="3163" name="Freeform 2950">
          <a:extLst>
            <a:ext uri="{FF2B5EF4-FFF2-40B4-BE49-F238E27FC236}">
              <a16:creationId xmlns:a16="http://schemas.microsoft.com/office/drawing/2014/main" id="{296E8EA0-A793-4488-AFA3-E869E3B57A00}"/>
            </a:ext>
          </a:extLst>
        </xdr:cNvPr>
        <xdr:cNvSpPr>
          <a:spLocks noChangeArrowheads="1"/>
        </xdr:cNvSpPr>
      </xdr:nvSpPr>
      <xdr:spPr bwMode="auto">
        <a:xfrm>
          <a:off x="11698942" y="24440029"/>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145677</xdr:colOff>
      <xdr:row>163</xdr:row>
      <xdr:rowOff>89647</xdr:rowOff>
    </xdr:from>
    <xdr:to>
      <xdr:col>44</xdr:col>
      <xdr:colOff>179294</xdr:colOff>
      <xdr:row>163</xdr:row>
      <xdr:rowOff>175185</xdr:rowOff>
    </xdr:to>
    <xdr:sp macro="" textlink="">
      <xdr:nvSpPr>
        <xdr:cNvPr id="3164" name="Freeform 2950">
          <a:extLst>
            <a:ext uri="{FF2B5EF4-FFF2-40B4-BE49-F238E27FC236}">
              <a16:creationId xmlns:a16="http://schemas.microsoft.com/office/drawing/2014/main" id="{7B65DAC6-1734-4BCE-9389-85EC379766E0}"/>
            </a:ext>
          </a:extLst>
        </xdr:cNvPr>
        <xdr:cNvSpPr>
          <a:spLocks noChangeArrowheads="1"/>
        </xdr:cNvSpPr>
      </xdr:nvSpPr>
      <xdr:spPr bwMode="auto">
        <a:xfrm>
          <a:off x="12292853" y="2445123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123264</xdr:colOff>
      <xdr:row>174</xdr:row>
      <xdr:rowOff>78441</xdr:rowOff>
    </xdr:from>
    <xdr:to>
      <xdr:col>40</xdr:col>
      <xdr:colOff>156881</xdr:colOff>
      <xdr:row>175</xdr:row>
      <xdr:rowOff>7097</xdr:rowOff>
    </xdr:to>
    <xdr:sp macro="" textlink="">
      <xdr:nvSpPr>
        <xdr:cNvPr id="3170" name="Freeform 2950">
          <a:extLst>
            <a:ext uri="{FF2B5EF4-FFF2-40B4-BE49-F238E27FC236}">
              <a16:creationId xmlns:a16="http://schemas.microsoft.com/office/drawing/2014/main" id="{1D9A4D75-A7CC-4F4E-93EE-68397ED50DA5}"/>
            </a:ext>
          </a:extLst>
        </xdr:cNvPr>
        <xdr:cNvSpPr>
          <a:spLocks noChangeArrowheads="1"/>
        </xdr:cNvSpPr>
      </xdr:nvSpPr>
      <xdr:spPr bwMode="auto">
        <a:xfrm>
          <a:off x="11105029" y="26277794"/>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145676</xdr:colOff>
      <xdr:row>174</xdr:row>
      <xdr:rowOff>100852</xdr:rowOff>
    </xdr:from>
    <xdr:to>
      <xdr:col>36</xdr:col>
      <xdr:colOff>179293</xdr:colOff>
      <xdr:row>175</xdr:row>
      <xdr:rowOff>29508</xdr:rowOff>
    </xdr:to>
    <xdr:sp macro="" textlink="">
      <xdr:nvSpPr>
        <xdr:cNvPr id="3171" name="Freeform 2950">
          <a:extLst>
            <a:ext uri="{FF2B5EF4-FFF2-40B4-BE49-F238E27FC236}">
              <a16:creationId xmlns:a16="http://schemas.microsoft.com/office/drawing/2014/main" id="{87D3B386-198A-4ABA-AF0F-9C75E96BF5F9}"/>
            </a:ext>
          </a:extLst>
        </xdr:cNvPr>
        <xdr:cNvSpPr>
          <a:spLocks noChangeArrowheads="1"/>
        </xdr:cNvSpPr>
      </xdr:nvSpPr>
      <xdr:spPr bwMode="auto">
        <a:xfrm>
          <a:off x="9962029" y="26300205"/>
          <a:ext cx="616323"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136150</xdr:colOff>
      <xdr:row>174</xdr:row>
      <xdr:rowOff>89646</xdr:rowOff>
    </xdr:from>
    <xdr:to>
      <xdr:col>38</xdr:col>
      <xdr:colOff>179292</xdr:colOff>
      <xdr:row>175</xdr:row>
      <xdr:rowOff>18302</xdr:rowOff>
    </xdr:to>
    <xdr:sp macro="" textlink="">
      <xdr:nvSpPr>
        <xdr:cNvPr id="3172" name="Freeform 2950">
          <a:extLst>
            <a:ext uri="{FF2B5EF4-FFF2-40B4-BE49-F238E27FC236}">
              <a16:creationId xmlns:a16="http://schemas.microsoft.com/office/drawing/2014/main" id="{6564242D-8929-4539-AAFF-25F164207F85}"/>
            </a:ext>
          </a:extLst>
        </xdr:cNvPr>
        <xdr:cNvSpPr>
          <a:spLocks noChangeArrowheads="1"/>
        </xdr:cNvSpPr>
      </xdr:nvSpPr>
      <xdr:spPr bwMode="auto">
        <a:xfrm>
          <a:off x="10535209" y="26288999"/>
          <a:ext cx="625848"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18</xdr:col>
      <xdr:colOff>11205</xdr:colOff>
      <xdr:row>12</xdr:row>
      <xdr:rowOff>67235</xdr:rowOff>
    </xdr:from>
    <xdr:to>
      <xdr:col>20</xdr:col>
      <xdr:colOff>151090</xdr:colOff>
      <xdr:row>12</xdr:row>
      <xdr:rowOff>175186</xdr:rowOff>
    </xdr:to>
    <xdr:sp macro="" textlink="">
      <xdr:nvSpPr>
        <xdr:cNvPr id="3173" name="Freeform 2950">
          <a:extLst>
            <a:ext uri="{FF2B5EF4-FFF2-40B4-BE49-F238E27FC236}">
              <a16:creationId xmlns:a16="http://schemas.microsoft.com/office/drawing/2014/main" id="{D201B180-FA9E-4CB8-9276-818B6AF64DCF}"/>
            </a:ext>
          </a:extLst>
        </xdr:cNvPr>
        <xdr:cNvSpPr>
          <a:spLocks noChangeArrowheads="1"/>
        </xdr:cNvSpPr>
      </xdr:nvSpPr>
      <xdr:spPr bwMode="auto">
        <a:xfrm>
          <a:off x="5165911" y="2420470"/>
          <a:ext cx="722591" cy="107951"/>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1"/>
        </a:solidFill>
        <a:ln w="3175" algn="ctr">
          <a:solidFill>
            <a:srgbClr val="000000"/>
          </a:solidFill>
          <a:prstDash val="solid"/>
          <a:round/>
          <a:headEnd/>
          <a:tailEnd/>
        </a:ln>
      </xdr:spPr>
    </xdr:sp>
    <xdr:clientData/>
  </xdr:twoCellAnchor>
  <xdr:oneCellAnchor>
    <xdr:from>
      <xdr:col>21</xdr:col>
      <xdr:colOff>0</xdr:colOff>
      <xdr:row>282</xdr:row>
      <xdr:rowOff>0</xdr:rowOff>
    </xdr:from>
    <xdr:ext cx="266699" cy="394547"/>
    <xdr:pic>
      <xdr:nvPicPr>
        <xdr:cNvPr id="3231" name="Graphic 3230" descr="Road with solid fill">
          <a:extLst>
            <a:ext uri="{FF2B5EF4-FFF2-40B4-BE49-F238E27FC236}">
              <a16:creationId xmlns:a16="http://schemas.microsoft.com/office/drawing/2014/main" id="{0E255E40-EDD3-4AE8-A5CE-4F851947A6F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oneCellAnchor>
    <xdr:from>
      <xdr:col>21</xdr:col>
      <xdr:colOff>0</xdr:colOff>
      <xdr:row>282</xdr:row>
      <xdr:rowOff>0</xdr:rowOff>
    </xdr:from>
    <xdr:ext cx="266699" cy="394547"/>
    <xdr:pic>
      <xdr:nvPicPr>
        <xdr:cNvPr id="3232" name="Graphic 3231" descr="Road with solid fill">
          <a:extLst>
            <a:ext uri="{FF2B5EF4-FFF2-40B4-BE49-F238E27FC236}">
              <a16:creationId xmlns:a16="http://schemas.microsoft.com/office/drawing/2014/main" id="{646C5753-570F-4C70-9EBB-B62C9F5D37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359588" y="42459088"/>
          <a:ext cx="266699" cy="394547"/>
        </a:xfrm>
        <a:prstGeom prst="rect">
          <a:avLst/>
        </a:prstGeom>
      </xdr:spPr>
    </xdr:pic>
    <xdr:clientData/>
  </xdr:oneCellAnchor>
  <xdr:twoCellAnchor>
    <xdr:from>
      <xdr:col>2</xdr:col>
      <xdr:colOff>169334</xdr:colOff>
      <xdr:row>32</xdr:row>
      <xdr:rowOff>42334</xdr:rowOff>
    </xdr:from>
    <xdr:to>
      <xdr:col>3</xdr:col>
      <xdr:colOff>45220</xdr:colOff>
      <xdr:row>34</xdr:row>
      <xdr:rowOff>31751</xdr:rowOff>
    </xdr:to>
    <xdr:sp macro="" textlink="">
      <xdr:nvSpPr>
        <xdr:cNvPr id="3233" name="AutoShape 1512">
          <a:extLst>
            <a:ext uri="{FF2B5EF4-FFF2-40B4-BE49-F238E27FC236}">
              <a16:creationId xmlns:a16="http://schemas.microsoft.com/office/drawing/2014/main" id="{32E6EFFB-291C-490A-944F-C4BD83CD6BA3}"/>
            </a:ext>
          </a:extLst>
        </xdr:cNvPr>
        <xdr:cNvSpPr>
          <a:spLocks noChangeArrowheads="1"/>
        </xdr:cNvSpPr>
      </xdr:nvSpPr>
      <xdr:spPr bwMode="auto">
        <a:xfrm rot="5400000" flipV="1">
          <a:off x="541193" y="5999308"/>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9</xdr:col>
      <xdr:colOff>63500</xdr:colOff>
      <xdr:row>42</xdr:row>
      <xdr:rowOff>31751</xdr:rowOff>
    </xdr:from>
    <xdr:to>
      <xdr:col>9</xdr:col>
      <xdr:colOff>225136</xdr:colOff>
      <xdr:row>44</xdr:row>
      <xdr:rowOff>84668</xdr:rowOff>
    </xdr:to>
    <xdr:sp macro="" textlink="">
      <xdr:nvSpPr>
        <xdr:cNvPr id="3234" name="AutoShape 1512">
          <a:extLst>
            <a:ext uri="{FF2B5EF4-FFF2-40B4-BE49-F238E27FC236}">
              <a16:creationId xmlns:a16="http://schemas.microsoft.com/office/drawing/2014/main" id="{B8B5F900-E259-4094-8AE9-AE4E5885F902}"/>
            </a:ext>
          </a:extLst>
        </xdr:cNvPr>
        <xdr:cNvSpPr>
          <a:spLocks noChangeArrowheads="1"/>
        </xdr:cNvSpPr>
      </xdr:nvSpPr>
      <xdr:spPr bwMode="auto">
        <a:xfrm rot="5400000" flipV="1">
          <a:off x="2456776" y="7555059"/>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11</xdr:col>
      <xdr:colOff>74084</xdr:colOff>
      <xdr:row>162</xdr:row>
      <xdr:rowOff>179917</xdr:rowOff>
    </xdr:from>
    <xdr:to>
      <xdr:col>11</xdr:col>
      <xdr:colOff>235720</xdr:colOff>
      <xdr:row>164</xdr:row>
      <xdr:rowOff>169334</xdr:rowOff>
    </xdr:to>
    <xdr:sp macro="" textlink="">
      <xdr:nvSpPr>
        <xdr:cNvPr id="3235" name="AutoShape 1512">
          <a:extLst>
            <a:ext uri="{FF2B5EF4-FFF2-40B4-BE49-F238E27FC236}">
              <a16:creationId xmlns:a16="http://schemas.microsoft.com/office/drawing/2014/main" id="{0DB99B9E-1BE5-49C3-BE87-EC427A2D747F}"/>
            </a:ext>
          </a:extLst>
        </xdr:cNvPr>
        <xdr:cNvSpPr>
          <a:spLocks noChangeArrowheads="1"/>
        </xdr:cNvSpPr>
      </xdr:nvSpPr>
      <xdr:spPr bwMode="auto">
        <a:xfrm rot="5400000" flipV="1">
          <a:off x="3038860" y="24710641"/>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27</xdr:col>
      <xdr:colOff>84667</xdr:colOff>
      <xdr:row>195</xdr:row>
      <xdr:rowOff>95251</xdr:rowOff>
    </xdr:from>
    <xdr:to>
      <xdr:col>27</xdr:col>
      <xdr:colOff>246303</xdr:colOff>
      <xdr:row>197</xdr:row>
      <xdr:rowOff>148168</xdr:rowOff>
    </xdr:to>
    <xdr:sp macro="" textlink="">
      <xdr:nvSpPr>
        <xdr:cNvPr id="3236" name="AutoShape 1512">
          <a:extLst>
            <a:ext uri="{FF2B5EF4-FFF2-40B4-BE49-F238E27FC236}">
              <a16:creationId xmlns:a16="http://schemas.microsoft.com/office/drawing/2014/main" id="{469028E2-1CCD-47B0-A2B4-2FA36DAC4DD7}"/>
            </a:ext>
          </a:extLst>
        </xdr:cNvPr>
        <xdr:cNvSpPr>
          <a:spLocks noChangeArrowheads="1"/>
        </xdr:cNvSpPr>
      </xdr:nvSpPr>
      <xdr:spPr bwMode="auto">
        <a:xfrm rot="5400000" flipV="1">
          <a:off x="7621443" y="29896475"/>
          <a:ext cx="370417" cy="161636"/>
        </a:xfrm>
        <a:prstGeom prst="lightningBolt">
          <a:avLst/>
        </a:prstGeom>
        <a:solidFill>
          <a:srgbClr val="FF0000"/>
        </a:solidFill>
        <a:ln w="9525">
          <a:solidFill>
            <a:srgbClr val="000000"/>
          </a:solidFill>
          <a:miter lim="800000"/>
          <a:headEnd/>
          <a:tailEnd/>
        </a:ln>
      </xdr:spPr>
      <xdr:txBody>
        <a:bodyPr/>
        <a:lstStyle/>
        <a:p>
          <a:endParaRPr lang="en-US"/>
        </a:p>
      </xdr:txBody>
    </xdr:sp>
    <xdr:clientData/>
  </xdr:twoCellAnchor>
  <xdr:twoCellAnchor>
    <xdr:from>
      <xdr:col>15</xdr:col>
      <xdr:colOff>52917</xdr:colOff>
      <xdr:row>31</xdr:row>
      <xdr:rowOff>148166</xdr:rowOff>
    </xdr:from>
    <xdr:to>
      <xdr:col>15</xdr:col>
      <xdr:colOff>180879</xdr:colOff>
      <xdr:row>33</xdr:row>
      <xdr:rowOff>148166</xdr:rowOff>
    </xdr:to>
    <xdr:sp macro="" textlink="">
      <xdr:nvSpPr>
        <xdr:cNvPr id="3237" name="AutoShape 1512">
          <a:extLst>
            <a:ext uri="{FF2B5EF4-FFF2-40B4-BE49-F238E27FC236}">
              <a16:creationId xmlns:a16="http://schemas.microsoft.com/office/drawing/2014/main" id="{367DC74D-6F4A-41E6-8314-9FCEE29B4359}"/>
            </a:ext>
          </a:extLst>
        </xdr:cNvPr>
        <xdr:cNvSpPr>
          <a:spLocks noChangeArrowheads="1"/>
        </xdr:cNvSpPr>
      </xdr:nvSpPr>
      <xdr:spPr bwMode="auto">
        <a:xfrm rot="5400000" flipV="1">
          <a:off x="4138565" y="5936768"/>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23</xdr:col>
      <xdr:colOff>52916</xdr:colOff>
      <xdr:row>31</xdr:row>
      <xdr:rowOff>84667</xdr:rowOff>
    </xdr:from>
    <xdr:to>
      <xdr:col>23</xdr:col>
      <xdr:colOff>180878</xdr:colOff>
      <xdr:row>33</xdr:row>
      <xdr:rowOff>84667</xdr:rowOff>
    </xdr:to>
    <xdr:sp macro="" textlink="">
      <xdr:nvSpPr>
        <xdr:cNvPr id="3239" name="AutoShape 1512">
          <a:extLst>
            <a:ext uri="{FF2B5EF4-FFF2-40B4-BE49-F238E27FC236}">
              <a16:creationId xmlns:a16="http://schemas.microsoft.com/office/drawing/2014/main" id="{3391B1BF-730A-4526-827D-20147D27259C}"/>
            </a:ext>
          </a:extLst>
        </xdr:cNvPr>
        <xdr:cNvSpPr>
          <a:spLocks noChangeArrowheads="1"/>
        </xdr:cNvSpPr>
      </xdr:nvSpPr>
      <xdr:spPr bwMode="auto">
        <a:xfrm rot="5400000" flipV="1">
          <a:off x="6424564" y="5873269"/>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63500</xdr:colOff>
      <xdr:row>64</xdr:row>
      <xdr:rowOff>0</xdr:rowOff>
    </xdr:from>
    <xdr:to>
      <xdr:col>7</xdr:col>
      <xdr:colOff>191462</xdr:colOff>
      <xdr:row>66</xdr:row>
      <xdr:rowOff>63500</xdr:rowOff>
    </xdr:to>
    <xdr:sp macro="" textlink="">
      <xdr:nvSpPr>
        <xdr:cNvPr id="3240" name="AutoShape 1512">
          <a:extLst>
            <a:ext uri="{FF2B5EF4-FFF2-40B4-BE49-F238E27FC236}">
              <a16:creationId xmlns:a16="http://schemas.microsoft.com/office/drawing/2014/main" id="{A6BD1691-3DFB-4327-9667-14A05AF5F6BA}"/>
            </a:ext>
          </a:extLst>
        </xdr:cNvPr>
        <xdr:cNvSpPr>
          <a:spLocks noChangeArrowheads="1"/>
        </xdr:cNvSpPr>
      </xdr:nvSpPr>
      <xdr:spPr bwMode="auto">
        <a:xfrm rot="5400000" flipV="1">
          <a:off x="1863148" y="10551102"/>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9</xdr:col>
      <xdr:colOff>84666</xdr:colOff>
      <xdr:row>97</xdr:row>
      <xdr:rowOff>42333</xdr:rowOff>
    </xdr:from>
    <xdr:to>
      <xdr:col>9</xdr:col>
      <xdr:colOff>212628</xdr:colOff>
      <xdr:row>99</xdr:row>
      <xdr:rowOff>105833</xdr:rowOff>
    </xdr:to>
    <xdr:sp macro="" textlink="">
      <xdr:nvSpPr>
        <xdr:cNvPr id="3241" name="AutoShape 1512">
          <a:extLst>
            <a:ext uri="{FF2B5EF4-FFF2-40B4-BE49-F238E27FC236}">
              <a16:creationId xmlns:a16="http://schemas.microsoft.com/office/drawing/2014/main" id="{B777BD51-300D-4680-B0CE-D6092175C5CA}"/>
            </a:ext>
          </a:extLst>
        </xdr:cNvPr>
        <xdr:cNvSpPr>
          <a:spLocks noChangeArrowheads="1"/>
        </xdr:cNvSpPr>
      </xdr:nvSpPr>
      <xdr:spPr bwMode="auto">
        <a:xfrm rot="5400000" flipV="1">
          <a:off x="2455814" y="15101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7</xdr:col>
      <xdr:colOff>84667</xdr:colOff>
      <xdr:row>250</xdr:row>
      <xdr:rowOff>84666</xdr:rowOff>
    </xdr:from>
    <xdr:to>
      <xdr:col>7</xdr:col>
      <xdr:colOff>212629</xdr:colOff>
      <xdr:row>252</xdr:row>
      <xdr:rowOff>148166</xdr:rowOff>
    </xdr:to>
    <xdr:sp macro="" textlink="">
      <xdr:nvSpPr>
        <xdr:cNvPr id="3242" name="AutoShape 1512">
          <a:extLst>
            <a:ext uri="{FF2B5EF4-FFF2-40B4-BE49-F238E27FC236}">
              <a16:creationId xmlns:a16="http://schemas.microsoft.com/office/drawing/2014/main" id="{D90ED46B-91D0-44C9-9DFD-782D449C4CAB}"/>
            </a:ext>
          </a:extLst>
        </xdr:cNvPr>
        <xdr:cNvSpPr>
          <a:spLocks noChangeArrowheads="1"/>
        </xdr:cNvSpPr>
      </xdr:nvSpPr>
      <xdr:spPr bwMode="auto">
        <a:xfrm rot="5400000" flipV="1">
          <a:off x="1884315" y="38215935"/>
          <a:ext cx="381000" cy="127962"/>
        </a:xfrm>
        <a:prstGeom prst="lightningBolt">
          <a:avLst/>
        </a:prstGeom>
        <a:solidFill>
          <a:schemeClr val="accent2">
            <a:lumMod val="50000"/>
          </a:schemeClr>
        </a:solidFill>
        <a:ln w="9525">
          <a:solidFill>
            <a:srgbClr val="000000"/>
          </a:solidFill>
          <a:miter lim="800000"/>
          <a:headEnd/>
          <a:tailEnd/>
        </a:ln>
      </xdr:spPr>
      <xdr:txBody>
        <a:bodyPr/>
        <a:lstStyle/>
        <a:p>
          <a:endParaRPr lang="en-US">
            <a:solidFill>
              <a:schemeClr val="accent4">
                <a:lumMod val="60000"/>
                <a:lumOff val="40000"/>
              </a:schemeClr>
            </a:solidFill>
          </a:endParaRPr>
        </a:p>
      </xdr:txBody>
    </xdr:sp>
    <xdr:clientData/>
  </xdr:twoCellAnchor>
  <xdr:twoCellAnchor>
    <xdr:from>
      <xdr:col>15</xdr:col>
      <xdr:colOff>42333</xdr:colOff>
      <xdr:row>36</xdr:row>
      <xdr:rowOff>137583</xdr:rowOff>
    </xdr:from>
    <xdr:to>
      <xdr:col>15</xdr:col>
      <xdr:colOff>232832</xdr:colOff>
      <xdr:row>38</xdr:row>
      <xdr:rowOff>116416</xdr:rowOff>
    </xdr:to>
    <xdr:sp macro="" textlink="">
      <xdr:nvSpPr>
        <xdr:cNvPr id="3243" name="Equals 167">
          <a:extLst>
            <a:ext uri="{FF2B5EF4-FFF2-40B4-BE49-F238E27FC236}">
              <a16:creationId xmlns:a16="http://schemas.microsoft.com/office/drawing/2014/main" id="{807B3A40-FACD-4FFE-98B5-FEFA014C746C}"/>
            </a:ext>
          </a:extLst>
        </xdr:cNvPr>
        <xdr:cNvSpPr/>
      </xdr:nvSpPr>
      <xdr:spPr>
        <a:xfrm rot="5400000">
          <a:off x="4169833" y="6688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31749</xdr:colOff>
      <xdr:row>211</xdr:row>
      <xdr:rowOff>0</xdr:rowOff>
    </xdr:from>
    <xdr:to>
      <xdr:col>3</xdr:col>
      <xdr:colOff>222248</xdr:colOff>
      <xdr:row>213</xdr:row>
      <xdr:rowOff>42333</xdr:rowOff>
    </xdr:to>
    <xdr:sp macro="" textlink="">
      <xdr:nvSpPr>
        <xdr:cNvPr id="3244" name="Equals 167">
          <a:extLst>
            <a:ext uri="{FF2B5EF4-FFF2-40B4-BE49-F238E27FC236}">
              <a16:creationId xmlns:a16="http://schemas.microsoft.com/office/drawing/2014/main" id="{B6050D5B-1C6F-449B-8DD2-A35CFA8FCB2C}"/>
            </a:ext>
          </a:extLst>
        </xdr:cNvPr>
        <xdr:cNvSpPr/>
      </xdr:nvSpPr>
      <xdr:spPr>
        <a:xfrm rot="5400000">
          <a:off x="709082" y="31961667"/>
          <a:ext cx="359833" cy="190499"/>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63498</xdr:colOff>
      <xdr:row>256</xdr:row>
      <xdr:rowOff>1</xdr:rowOff>
    </xdr:from>
    <xdr:to>
      <xdr:col>15</xdr:col>
      <xdr:colOff>211664</xdr:colOff>
      <xdr:row>257</xdr:row>
      <xdr:rowOff>137585</xdr:rowOff>
    </xdr:to>
    <xdr:sp macro="" textlink="">
      <xdr:nvSpPr>
        <xdr:cNvPr id="3246" name="Equals 167">
          <a:extLst>
            <a:ext uri="{FF2B5EF4-FFF2-40B4-BE49-F238E27FC236}">
              <a16:creationId xmlns:a16="http://schemas.microsoft.com/office/drawing/2014/main" id="{BD22BEA0-38F8-4737-BBD0-8CFAB7D4F6C0}"/>
            </a:ext>
          </a:extLst>
        </xdr:cNvPr>
        <xdr:cNvSpPr/>
      </xdr:nvSpPr>
      <xdr:spPr>
        <a:xfrm rot="5400000">
          <a:off x="4201581" y="38914918"/>
          <a:ext cx="296334" cy="148166"/>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38</xdr:col>
      <xdr:colOff>254000</xdr:colOff>
      <xdr:row>245</xdr:row>
      <xdr:rowOff>21167</xdr:rowOff>
    </xdr:from>
    <xdr:to>
      <xdr:col>40</xdr:col>
      <xdr:colOff>52916</xdr:colOff>
      <xdr:row>246</xdr:row>
      <xdr:rowOff>0</xdr:rowOff>
    </xdr:to>
    <xdr:sp macro="" textlink="">
      <xdr:nvSpPr>
        <xdr:cNvPr id="3247" name="Minus Sign 3246">
          <a:extLst>
            <a:ext uri="{FF2B5EF4-FFF2-40B4-BE49-F238E27FC236}">
              <a16:creationId xmlns:a16="http://schemas.microsoft.com/office/drawing/2014/main" id="{34F68FD1-4522-497E-9572-56B7C5D11B36}"/>
            </a:ext>
          </a:extLst>
        </xdr:cNvPr>
        <xdr:cNvSpPr/>
      </xdr:nvSpPr>
      <xdr:spPr>
        <a:xfrm>
          <a:off x="11038417" y="37168667"/>
          <a:ext cx="370416" cy="137583"/>
        </a:xfrm>
        <a:prstGeom prst="mathMinus">
          <a:avLst/>
        </a:prstGeom>
        <a:solidFill>
          <a:schemeClr val="accent2">
            <a:lumMod val="75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42</xdr:col>
      <xdr:colOff>232833</xdr:colOff>
      <xdr:row>46</xdr:row>
      <xdr:rowOff>42334</xdr:rowOff>
    </xdr:from>
    <xdr:to>
      <xdr:col>44</xdr:col>
      <xdr:colOff>35884</xdr:colOff>
      <xdr:row>48</xdr:row>
      <xdr:rowOff>72217</xdr:rowOff>
    </xdr:to>
    <xdr:pic>
      <xdr:nvPicPr>
        <xdr:cNvPr id="3248" name="Graphic 3247" descr="Forest scene">
          <a:extLst>
            <a:ext uri="{FF2B5EF4-FFF2-40B4-BE49-F238E27FC236}">
              <a16:creationId xmlns:a16="http://schemas.microsoft.com/office/drawing/2014/main" id="{50C57CF5-AB03-4D39-BB41-05D150C7F2A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2160250" y="7979834"/>
          <a:ext cx="374550" cy="381000"/>
        </a:xfrm>
        <a:prstGeom prst="rect">
          <a:avLst/>
        </a:prstGeom>
      </xdr:spPr>
    </xdr:pic>
    <xdr:clientData/>
  </xdr:twoCellAnchor>
  <xdr:twoCellAnchor>
    <xdr:from>
      <xdr:col>21</xdr:col>
      <xdr:colOff>0</xdr:colOff>
      <xdr:row>7</xdr:row>
      <xdr:rowOff>88380</xdr:rowOff>
    </xdr:from>
    <xdr:to>
      <xdr:col>21</xdr:col>
      <xdr:colOff>283827</xdr:colOff>
      <xdr:row>7</xdr:row>
      <xdr:rowOff>88380</xdr:rowOff>
    </xdr:to>
    <xdr:sp macro="" textlink="">
      <xdr:nvSpPr>
        <xdr:cNvPr id="12" name="Line 10720">
          <a:extLst>
            <a:ext uri="{FF2B5EF4-FFF2-40B4-BE49-F238E27FC236}">
              <a16:creationId xmlns:a16="http://schemas.microsoft.com/office/drawing/2014/main" id="{BF4E266F-DDA9-4AC4-8B03-7BBF044C5043}"/>
            </a:ext>
          </a:extLst>
        </xdr:cNvPr>
        <xdr:cNvSpPr>
          <a:spLocks noChangeShapeType="1"/>
        </xdr:cNvSpPr>
      </xdr:nvSpPr>
      <xdr:spPr bwMode="auto">
        <a:xfrm flipV="1">
          <a:off x="5901572" y="1443483"/>
          <a:ext cx="283827" cy="0"/>
        </a:xfrm>
        <a:prstGeom prst="line">
          <a:avLst/>
        </a:prstGeom>
        <a:noFill/>
        <a:ln w="9525">
          <a:solidFill>
            <a:srgbClr val="000000"/>
          </a:solidFill>
          <a:round/>
          <a:headEnd/>
          <a:tailEnd type="triangle" w="med" len="med"/>
        </a:ln>
      </xdr:spPr>
    </xdr:sp>
    <xdr:clientData/>
  </xdr:twoCellAnchor>
  <xdr:twoCellAnchor>
    <xdr:from>
      <xdr:col>28</xdr:col>
      <xdr:colOff>137583</xdr:colOff>
      <xdr:row>262</xdr:row>
      <xdr:rowOff>74706</xdr:rowOff>
    </xdr:from>
    <xdr:to>
      <xdr:col>30</xdr:col>
      <xdr:colOff>171200</xdr:colOff>
      <xdr:row>263</xdr:row>
      <xdr:rowOff>3361</xdr:rowOff>
    </xdr:to>
    <xdr:sp macro="" textlink="">
      <xdr:nvSpPr>
        <xdr:cNvPr id="13" name="Freeform 2950">
          <a:extLst>
            <a:ext uri="{FF2B5EF4-FFF2-40B4-BE49-F238E27FC236}">
              <a16:creationId xmlns:a16="http://schemas.microsoft.com/office/drawing/2014/main" id="{324FD075-7676-45F8-AC62-82FB8874C50C}"/>
            </a:ext>
          </a:extLst>
        </xdr:cNvPr>
        <xdr:cNvSpPr>
          <a:spLocks noChangeArrowheads="1"/>
        </xdr:cNvSpPr>
      </xdr:nvSpPr>
      <xdr:spPr bwMode="auto">
        <a:xfrm>
          <a:off x="80645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30</xdr:col>
      <xdr:colOff>148789</xdr:colOff>
      <xdr:row>262</xdr:row>
      <xdr:rowOff>74706</xdr:rowOff>
    </xdr:from>
    <xdr:to>
      <xdr:col>32</xdr:col>
      <xdr:colOff>182406</xdr:colOff>
      <xdr:row>263</xdr:row>
      <xdr:rowOff>3361</xdr:rowOff>
    </xdr:to>
    <xdr:sp macro="" textlink="">
      <xdr:nvSpPr>
        <xdr:cNvPr id="17" name="Freeform 2950">
          <a:extLst>
            <a:ext uri="{FF2B5EF4-FFF2-40B4-BE49-F238E27FC236}">
              <a16:creationId xmlns:a16="http://schemas.microsoft.com/office/drawing/2014/main" id="{F9307AC2-0E3C-4C12-9414-A202C39D3AEC}"/>
            </a:ext>
          </a:extLst>
        </xdr:cNvPr>
        <xdr:cNvSpPr>
          <a:spLocks noChangeArrowheads="1"/>
        </xdr:cNvSpPr>
      </xdr:nvSpPr>
      <xdr:spPr bwMode="auto">
        <a:xfrm>
          <a:off x="86472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32</xdr:col>
      <xdr:colOff>148789</xdr:colOff>
      <xdr:row>262</xdr:row>
      <xdr:rowOff>74706</xdr:rowOff>
    </xdr:from>
    <xdr:to>
      <xdr:col>34</xdr:col>
      <xdr:colOff>182406</xdr:colOff>
      <xdr:row>263</xdr:row>
      <xdr:rowOff>3361</xdr:rowOff>
    </xdr:to>
    <xdr:sp macro="" textlink="">
      <xdr:nvSpPr>
        <xdr:cNvPr id="41" name="Freeform 2950">
          <a:extLst>
            <a:ext uri="{FF2B5EF4-FFF2-40B4-BE49-F238E27FC236}">
              <a16:creationId xmlns:a16="http://schemas.microsoft.com/office/drawing/2014/main" id="{A9B8A019-409D-454C-928A-68836231A019}"/>
            </a:ext>
          </a:extLst>
        </xdr:cNvPr>
        <xdr:cNvSpPr>
          <a:spLocks noChangeArrowheads="1"/>
        </xdr:cNvSpPr>
      </xdr:nvSpPr>
      <xdr:spPr bwMode="auto">
        <a:xfrm>
          <a:off x="9218706"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34</xdr:col>
      <xdr:colOff>137583</xdr:colOff>
      <xdr:row>262</xdr:row>
      <xdr:rowOff>74706</xdr:rowOff>
    </xdr:from>
    <xdr:to>
      <xdr:col>36</xdr:col>
      <xdr:colOff>171200</xdr:colOff>
      <xdr:row>263</xdr:row>
      <xdr:rowOff>3361</xdr:rowOff>
    </xdr:to>
    <xdr:sp macro="" textlink="">
      <xdr:nvSpPr>
        <xdr:cNvPr id="559" name="Freeform 2950">
          <a:extLst>
            <a:ext uri="{FF2B5EF4-FFF2-40B4-BE49-F238E27FC236}">
              <a16:creationId xmlns:a16="http://schemas.microsoft.com/office/drawing/2014/main" id="{0B39B136-6C07-4D50-B610-F4E9EC367D34}"/>
            </a:ext>
          </a:extLst>
        </xdr:cNvPr>
        <xdr:cNvSpPr>
          <a:spLocks noChangeArrowheads="1"/>
        </xdr:cNvSpPr>
      </xdr:nvSpPr>
      <xdr:spPr bwMode="auto">
        <a:xfrm>
          <a:off x="9779000" y="42471539"/>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36</xdr:col>
      <xdr:colOff>137582</xdr:colOff>
      <xdr:row>262</xdr:row>
      <xdr:rowOff>63500</xdr:rowOff>
    </xdr:from>
    <xdr:to>
      <xdr:col>38</xdr:col>
      <xdr:colOff>171199</xdr:colOff>
      <xdr:row>262</xdr:row>
      <xdr:rowOff>150905</xdr:rowOff>
    </xdr:to>
    <xdr:sp macro="" textlink="">
      <xdr:nvSpPr>
        <xdr:cNvPr id="560" name="Freeform 2950">
          <a:extLst>
            <a:ext uri="{FF2B5EF4-FFF2-40B4-BE49-F238E27FC236}">
              <a16:creationId xmlns:a16="http://schemas.microsoft.com/office/drawing/2014/main" id="{02323F76-3AE5-4518-9897-28FD8DDB7E07}"/>
            </a:ext>
          </a:extLst>
        </xdr:cNvPr>
        <xdr:cNvSpPr>
          <a:spLocks noChangeArrowheads="1"/>
        </xdr:cNvSpPr>
      </xdr:nvSpPr>
      <xdr:spPr bwMode="auto">
        <a:xfrm>
          <a:off x="10350499"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38</xdr:col>
      <xdr:colOff>137583</xdr:colOff>
      <xdr:row>262</xdr:row>
      <xdr:rowOff>63500</xdr:rowOff>
    </xdr:from>
    <xdr:to>
      <xdr:col>40</xdr:col>
      <xdr:colOff>171200</xdr:colOff>
      <xdr:row>262</xdr:row>
      <xdr:rowOff>150905</xdr:rowOff>
    </xdr:to>
    <xdr:sp macro="" textlink="">
      <xdr:nvSpPr>
        <xdr:cNvPr id="586" name="Freeform 2950">
          <a:extLst>
            <a:ext uri="{FF2B5EF4-FFF2-40B4-BE49-F238E27FC236}">
              <a16:creationId xmlns:a16="http://schemas.microsoft.com/office/drawing/2014/main" id="{BF0CFA46-DD01-40F8-A982-70CC8CB28E66}"/>
            </a:ext>
          </a:extLst>
        </xdr:cNvPr>
        <xdr:cNvSpPr>
          <a:spLocks noChangeArrowheads="1"/>
        </xdr:cNvSpPr>
      </xdr:nvSpPr>
      <xdr:spPr bwMode="auto">
        <a:xfrm>
          <a:off x="10922000"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40</xdr:col>
      <xdr:colOff>148788</xdr:colOff>
      <xdr:row>262</xdr:row>
      <xdr:rowOff>63500</xdr:rowOff>
    </xdr:from>
    <xdr:to>
      <xdr:col>42</xdr:col>
      <xdr:colOff>182406</xdr:colOff>
      <xdr:row>262</xdr:row>
      <xdr:rowOff>150905</xdr:rowOff>
    </xdr:to>
    <xdr:sp macro="" textlink="">
      <xdr:nvSpPr>
        <xdr:cNvPr id="590" name="Freeform 2950">
          <a:extLst>
            <a:ext uri="{FF2B5EF4-FFF2-40B4-BE49-F238E27FC236}">
              <a16:creationId xmlns:a16="http://schemas.microsoft.com/office/drawing/2014/main" id="{20CE9867-5874-409B-B415-52B1638BC5C3}"/>
            </a:ext>
          </a:extLst>
        </xdr:cNvPr>
        <xdr:cNvSpPr>
          <a:spLocks noChangeArrowheads="1"/>
        </xdr:cNvSpPr>
      </xdr:nvSpPr>
      <xdr:spPr bwMode="auto">
        <a:xfrm>
          <a:off x="11504705" y="42460333"/>
          <a:ext cx="605118"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42</xdr:col>
      <xdr:colOff>126377</xdr:colOff>
      <xdr:row>262</xdr:row>
      <xdr:rowOff>63500</xdr:rowOff>
    </xdr:from>
    <xdr:to>
      <xdr:col>44</xdr:col>
      <xdr:colOff>159994</xdr:colOff>
      <xdr:row>262</xdr:row>
      <xdr:rowOff>150905</xdr:rowOff>
    </xdr:to>
    <xdr:sp macro="" textlink="">
      <xdr:nvSpPr>
        <xdr:cNvPr id="591" name="Freeform 2950">
          <a:extLst>
            <a:ext uri="{FF2B5EF4-FFF2-40B4-BE49-F238E27FC236}">
              <a16:creationId xmlns:a16="http://schemas.microsoft.com/office/drawing/2014/main" id="{969F4270-389C-41C3-83AE-6BA35CB06BB3}"/>
            </a:ext>
          </a:extLst>
        </xdr:cNvPr>
        <xdr:cNvSpPr>
          <a:spLocks noChangeArrowheads="1"/>
        </xdr:cNvSpPr>
      </xdr:nvSpPr>
      <xdr:spPr bwMode="auto">
        <a:xfrm>
          <a:off x="12053794" y="42460333"/>
          <a:ext cx="605117"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127000</xdr:colOff>
      <xdr:row>273</xdr:row>
      <xdr:rowOff>84667</xdr:rowOff>
    </xdr:from>
    <xdr:to>
      <xdr:col>4</xdr:col>
      <xdr:colOff>149411</xdr:colOff>
      <xdr:row>274</xdr:row>
      <xdr:rowOff>13323</xdr:rowOff>
    </xdr:to>
    <xdr:sp macro="" textlink="">
      <xdr:nvSpPr>
        <xdr:cNvPr id="592" name="Freeform 2950">
          <a:extLst>
            <a:ext uri="{FF2B5EF4-FFF2-40B4-BE49-F238E27FC236}">
              <a16:creationId xmlns:a16="http://schemas.microsoft.com/office/drawing/2014/main" id="{FFE27B3A-E3BE-4968-844A-EDE6E216A079}"/>
            </a:ext>
          </a:extLst>
        </xdr:cNvPr>
        <xdr:cNvSpPr>
          <a:spLocks noChangeArrowheads="1"/>
        </xdr:cNvSpPr>
      </xdr:nvSpPr>
      <xdr:spPr bwMode="auto">
        <a:xfrm>
          <a:off x="603250" y="44238334"/>
          <a:ext cx="615078"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4</xdr:col>
      <xdr:colOff>127000</xdr:colOff>
      <xdr:row>273</xdr:row>
      <xdr:rowOff>84668</xdr:rowOff>
    </xdr:from>
    <xdr:to>
      <xdr:col>6</xdr:col>
      <xdr:colOff>160617</xdr:colOff>
      <xdr:row>274</xdr:row>
      <xdr:rowOff>13324</xdr:rowOff>
    </xdr:to>
    <xdr:sp macro="" textlink="">
      <xdr:nvSpPr>
        <xdr:cNvPr id="593" name="Freeform 2950">
          <a:extLst>
            <a:ext uri="{FF2B5EF4-FFF2-40B4-BE49-F238E27FC236}">
              <a16:creationId xmlns:a16="http://schemas.microsoft.com/office/drawing/2014/main" id="{00B095F8-6D45-48E6-A151-64290F52B19D}"/>
            </a:ext>
          </a:extLst>
        </xdr:cNvPr>
        <xdr:cNvSpPr>
          <a:spLocks noChangeArrowheads="1"/>
        </xdr:cNvSpPr>
      </xdr:nvSpPr>
      <xdr:spPr bwMode="auto">
        <a:xfrm>
          <a:off x="1195917" y="44238335"/>
          <a:ext cx="60511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20</xdr:col>
      <xdr:colOff>124732</xdr:colOff>
      <xdr:row>262</xdr:row>
      <xdr:rowOff>68035</xdr:rowOff>
    </xdr:from>
    <xdr:to>
      <xdr:col>22</xdr:col>
      <xdr:colOff>158350</xdr:colOff>
      <xdr:row>262</xdr:row>
      <xdr:rowOff>155440</xdr:rowOff>
    </xdr:to>
    <xdr:sp macro="" textlink="">
      <xdr:nvSpPr>
        <xdr:cNvPr id="11" name="Freeform 2950">
          <a:extLst>
            <a:ext uri="{FF2B5EF4-FFF2-40B4-BE49-F238E27FC236}">
              <a16:creationId xmlns:a16="http://schemas.microsoft.com/office/drawing/2014/main" id="{2F5512EF-3888-4D0A-83C4-77AD1FC173F6}"/>
            </a:ext>
          </a:extLst>
        </xdr:cNvPr>
        <xdr:cNvSpPr>
          <a:spLocks noChangeArrowheads="1"/>
        </xdr:cNvSpPr>
      </xdr:nvSpPr>
      <xdr:spPr bwMode="auto">
        <a:xfrm>
          <a:off x="5726339" y="4251098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90715</xdr:colOff>
      <xdr:row>262</xdr:row>
      <xdr:rowOff>79375</xdr:rowOff>
    </xdr:from>
    <xdr:to>
      <xdr:col>24</xdr:col>
      <xdr:colOff>124332</xdr:colOff>
      <xdr:row>263</xdr:row>
      <xdr:rowOff>8030</xdr:rowOff>
    </xdr:to>
    <xdr:sp macro="" textlink="">
      <xdr:nvSpPr>
        <xdr:cNvPr id="594" name="Freeform 2950">
          <a:extLst>
            <a:ext uri="{FF2B5EF4-FFF2-40B4-BE49-F238E27FC236}">
              <a16:creationId xmlns:a16="http://schemas.microsoft.com/office/drawing/2014/main" id="{C20A74EE-1B81-41D8-8D61-AFBF08135482}"/>
            </a:ext>
          </a:extLst>
        </xdr:cNvPr>
        <xdr:cNvSpPr>
          <a:spLocks noChangeArrowheads="1"/>
        </xdr:cNvSpPr>
      </xdr:nvSpPr>
      <xdr:spPr bwMode="auto">
        <a:xfrm>
          <a:off x="6259286"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102054</xdr:colOff>
      <xdr:row>262</xdr:row>
      <xdr:rowOff>79375</xdr:rowOff>
    </xdr:from>
    <xdr:to>
      <xdr:col>26</xdr:col>
      <xdr:colOff>135672</xdr:colOff>
      <xdr:row>263</xdr:row>
      <xdr:rowOff>8030</xdr:rowOff>
    </xdr:to>
    <xdr:sp macro="" textlink="">
      <xdr:nvSpPr>
        <xdr:cNvPr id="595" name="Freeform 2950">
          <a:extLst>
            <a:ext uri="{FF2B5EF4-FFF2-40B4-BE49-F238E27FC236}">
              <a16:creationId xmlns:a16="http://schemas.microsoft.com/office/drawing/2014/main" id="{778DEDC9-2B91-4C09-B582-7A3628617D34}"/>
            </a:ext>
          </a:extLst>
        </xdr:cNvPr>
        <xdr:cNvSpPr>
          <a:spLocks noChangeArrowheads="1"/>
        </xdr:cNvSpPr>
      </xdr:nvSpPr>
      <xdr:spPr bwMode="auto">
        <a:xfrm>
          <a:off x="683759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136072</xdr:colOff>
      <xdr:row>262</xdr:row>
      <xdr:rowOff>90714</xdr:rowOff>
    </xdr:from>
    <xdr:to>
      <xdr:col>28</xdr:col>
      <xdr:colOff>169690</xdr:colOff>
      <xdr:row>263</xdr:row>
      <xdr:rowOff>19369</xdr:rowOff>
    </xdr:to>
    <xdr:sp macro="" textlink="">
      <xdr:nvSpPr>
        <xdr:cNvPr id="596" name="Freeform 2950">
          <a:extLst>
            <a:ext uri="{FF2B5EF4-FFF2-40B4-BE49-F238E27FC236}">
              <a16:creationId xmlns:a16="http://schemas.microsoft.com/office/drawing/2014/main" id="{FCD22CB3-3281-4BCA-AA6A-657C40E1AE04}"/>
            </a:ext>
          </a:extLst>
        </xdr:cNvPr>
        <xdr:cNvSpPr>
          <a:spLocks noChangeArrowheads="1"/>
        </xdr:cNvSpPr>
      </xdr:nvSpPr>
      <xdr:spPr bwMode="auto">
        <a:xfrm>
          <a:off x="7438572" y="4253366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21</xdr:row>
      <xdr:rowOff>68036</xdr:rowOff>
    </xdr:from>
    <xdr:to>
      <xdr:col>26</xdr:col>
      <xdr:colOff>169689</xdr:colOff>
      <xdr:row>21</xdr:row>
      <xdr:rowOff>155441</xdr:rowOff>
    </xdr:to>
    <xdr:sp macro="" textlink="">
      <xdr:nvSpPr>
        <xdr:cNvPr id="597" name="Freeform 2950">
          <a:extLst>
            <a:ext uri="{FF2B5EF4-FFF2-40B4-BE49-F238E27FC236}">
              <a16:creationId xmlns:a16="http://schemas.microsoft.com/office/drawing/2014/main" id="{777C750C-8586-40CD-A99D-D8BC08D2ACFF}"/>
            </a:ext>
          </a:extLst>
        </xdr:cNvPr>
        <xdr:cNvSpPr>
          <a:spLocks noChangeArrowheads="1"/>
        </xdr:cNvSpPr>
      </xdr:nvSpPr>
      <xdr:spPr bwMode="auto">
        <a:xfrm>
          <a:off x="6871607"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21</xdr:row>
      <xdr:rowOff>68035</xdr:rowOff>
    </xdr:from>
    <xdr:to>
      <xdr:col>28</xdr:col>
      <xdr:colOff>169689</xdr:colOff>
      <xdr:row>21</xdr:row>
      <xdr:rowOff>155440</xdr:rowOff>
    </xdr:to>
    <xdr:sp macro="" textlink="">
      <xdr:nvSpPr>
        <xdr:cNvPr id="598" name="Freeform 2950">
          <a:extLst>
            <a:ext uri="{FF2B5EF4-FFF2-40B4-BE49-F238E27FC236}">
              <a16:creationId xmlns:a16="http://schemas.microsoft.com/office/drawing/2014/main" id="{621BE8E8-7090-44E9-A8AE-6EBF79622633}"/>
            </a:ext>
          </a:extLst>
        </xdr:cNvPr>
        <xdr:cNvSpPr>
          <a:spLocks noChangeArrowheads="1"/>
        </xdr:cNvSpPr>
      </xdr:nvSpPr>
      <xdr:spPr bwMode="auto">
        <a:xfrm>
          <a:off x="7438571" y="420687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147411</xdr:colOff>
      <xdr:row>21</xdr:row>
      <xdr:rowOff>79375</xdr:rowOff>
    </xdr:from>
    <xdr:to>
      <xdr:col>30</xdr:col>
      <xdr:colOff>181028</xdr:colOff>
      <xdr:row>21</xdr:row>
      <xdr:rowOff>166780</xdr:rowOff>
    </xdr:to>
    <xdr:sp macro="" textlink="">
      <xdr:nvSpPr>
        <xdr:cNvPr id="600" name="Freeform 2950">
          <a:extLst>
            <a:ext uri="{FF2B5EF4-FFF2-40B4-BE49-F238E27FC236}">
              <a16:creationId xmlns:a16="http://schemas.microsoft.com/office/drawing/2014/main" id="{2FB7CF51-7648-4776-A1C8-F9E21A4E6E95}"/>
            </a:ext>
          </a:extLst>
        </xdr:cNvPr>
        <xdr:cNvSpPr>
          <a:spLocks noChangeArrowheads="1"/>
        </xdr:cNvSpPr>
      </xdr:nvSpPr>
      <xdr:spPr bwMode="auto">
        <a:xfrm>
          <a:off x="80168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124732</xdr:colOff>
      <xdr:row>21</xdr:row>
      <xdr:rowOff>90714</xdr:rowOff>
    </xdr:from>
    <xdr:to>
      <xdr:col>32</xdr:col>
      <xdr:colOff>158350</xdr:colOff>
      <xdr:row>21</xdr:row>
      <xdr:rowOff>178119</xdr:rowOff>
    </xdr:to>
    <xdr:sp macro="" textlink="">
      <xdr:nvSpPr>
        <xdr:cNvPr id="601" name="Freeform 2950">
          <a:extLst>
            <a:ext uri="{FF2B5EF4-FFF2-40B4-BE49-F238E27FC236}">
              <a16:creationId xmlns:a16="http://schemas.microsoft.com/office/drawing/2014/main" id="{A4926C7A-F2CC-49DD-AA04-9E080175D1C9}"/>
            </a:ext>
          </a:extLst>
        </xdr:cNvPr>
        <xdr:cNvSpPr>
          <a:spLocks noChangeArrowheads="1"/>
        </xdr:cNvSpPr>
      </xdr:nvSpPr>
      <xdr:spPr bwMode="auto">
        <a:xfrm>
          <a:off x="8561161"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136071</xdr:colOff>
      <xdr:row>21</xdr:row>
      <xdr:rowOff>90714</xdr:rowOff>
    </xdr:from>
    <xdr:to>
      <xdr:col>34</xdr:col>
      <xdr:colOff>169689</xdr:colOff>
      <xdr:row>21</xdr:row>
      <xdr:rowOff>178119</xdr:rowOff>
    </xdr:to>
    <xdr:sp macro="" textlink="">
      <xdr:nvSpPr>
        <xdr:cNvPr id="602" name="Freeform 2950">
          <a:extLst>
            <a:ext uri="{FF2B5EF4-FFF2-40B4-BE49-F238E27FC236}">
              <a16:creationId xmlns:a16="http://schemas.microsoft.com/office/drawing/2014/main" id="{6E1AF444-743D-4586-8ACA-C895210EB5C2}"/>
            </a:ext>
          </a:extLst>
        </xdr:cNvPr>
        <xdr:cNvSpPr>
          <a:spLocks noChangeArrowheads="1"/>
        </xdr:cNvSpPr>
      </xdr:nvSpPr>
      <xdr:spPr bwMode="auto">
        <a:xfrm>
          <a:off x="9139464"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21</xdr:row>
      <xdr:rowOff>79375</xdr:rowOff>
    </xdr:from>
    <xdr:to>
      <xdr:col>36</xdr:col>
      <xdr:colOff>169689</xdr:colOff>
      <xdr:row>21</xdr:row>
      <xdr:rowOff>166780</xdr:rowOff>
    </xdr:to>
    <xdr:sp macro="" textlink="">
      <xdr:nvSpPr>
        <xdr:cNvPr id="603" name="Freeform 2950">
          <a:extLst>
            <a:ext uri="{FF2B5EF4-FFF2-40B4-BE49-F238E27FC236}">
              <a16:creationId xmlns:a16="http://schemas.microsoft.com/office/drawing/2014/main" id="{267D6C41-C540-4A2E-A363-806FB3B53F8F}"/>
            </a:ext>
          </a:extLst>
        </xdr:cNvPr>
        <xdr:cNvSpPr>
          <a:spLocks noChangeArrowheads="1"/>
        </xdr:cNvSpPr>
      </xdr:nvSpPr>
      <xdr:spPr bwMode="auto">
        <a:xfrm>
          <a:off x="97064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124733</xdr:colOff>
      <xdr:row>21</xdr:row>
      <xdr:rowOff>79375</xdr:rowOff>
    </xdr:from>
    <xdr:to>
      <xdr:col>38</xdr:col>
      <xdr:colOff>158350</xdr:colOff>
      <xdr:row>21</xdr:row>
      <xdr:rowOff>166780</xdr:rowOff>
    </xdr:to>
    <xdr:sp macro="" textlink="">
      <xdr:nvSpPr>
        <xdr:cNvPr id="604" name="Freeform 2950">
          <a:extLst>
            <a:ext uri="{FF2B5EF4-FFF2-40B4-BE49-F238E27FC236}">
              <a16:creationId xmlns:a16="http://schemas.microsoft.com/office/drawing/2014/main" id="{24FA551F-0E9E-4A04-A1C3-F1320B22612E}"/>
            </a:ext>
          </a:extLst>
        </xdr:cNvPr>
        <xdr:cNvSpPr>
          <a:spLocks noChangeArrowheads="1"/>
        </xdr:cNvSpPr>
      </xdr:nvSpPr>
      <xdr:spPr bwMode="auto">
        <a:xfrm>
          <a:off x="10262054"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124732</xdr:colOff>
      <xdr:row>21</xdr:row>
      <xdr:rowOff>90714</xdr:rowOff>
    </xdr:from>
    <xdr:to>
      <xdr:col>40</xdr:col>
      <xdr:colOff>158350</xdr:colOff>
      <xdr:row>21</xdr:row>
      <xdr:rowOff>178119</xdr:rowOff>
    </xdr:to>
    <xdr:sp macro="" textlink="">
      <xdr:nvSpPr>
        <xdr:cNvPr id="605" name="Freeform 2950">
          <a:extLst>
            <a:ext uri="{FF2B5EF4-FFF2-40B4-BE49-F238E27FC236}">
              <a16:creationId xmlns:a16="http://schemas.microsoft.com/office/drawing/2014/main" id="{A6282AAA-9ADC-419E-93CC-1AAA76E33A70}"/>
            </a:ext>
          </a:extLst>
        </xdr:cNvPr>
        <xdr:cNvSpPr>
          <a:spLocks noChangeArrowheads="1"/>
        </xdr:cNvSpPr>
      </xdr:nvSpPr>
      <xdr:spPr bwMode="auto">
        <a:xfrm>
          <a:off x="10829018"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124732</xdr:colOff>
      <xdr:row>21</xdr:row>
      <xdr:rowOff>90714</xdr:rowOff>
    </xdr:from>
    <xdr:to>
      <xdr:col>42</xdr:col>
      <xdr:colOff>158350</xdr:colOff>
      <xdr:row>21</xdr:row>
      <xdr:rowOff>178119</xdr:rowOff>
    </xdr:to>
    <xdr:sp macro="" textlink="">
      <xdr:nvSpPr>
        <xdr:cNvPr id="606" name="Freeform 2950">
          <a:extLst>
            <a:ext uri="{FF2B5EF4-FFF2-40B4-BE49-F238E27FC236}">
              <a16:creationId xmlns:a16="http://schemas.microsoft.com/office/drawing/2014/main" id="{06D65668-AAD8-4B3A-97EA-78591702C9B4}"/>
            </a:ext>
          </a:extLst>
        </xdr:cNvPr>
        <xdr:cNvSpPr>
          <a:spLocks noChangeArrowheads="1"/>
        </xdr:cNvSpPr>
      </xdr:nvSpPr>
      <xdr:spPr bwMode="auto">
        <a:xfrm>
          <a:off x="11395982"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136072</xdr:colOff>
      <xdr:row>21</xdr:row>
      <xdr:rowOff>90714</xdr:rowOff>
    </xdr:from>
    <xdr:to>
      <xdr:col>44</xdr:col>
      <xdr:colOff>169689</xdr:colOff>
      <xdr:row>21</xdr:row>
      <xdr:rowOff>178119</xdr:rowOff>
    </xdr:to>
    <xdr:sp macro="" textlink="">
      <xdr:nvSpPr>
        <xdr:cNvPr id="607" name="Freeform 2950">
          <a:extLst>
            <a:ext uri="{FF2B5EF4-FFF2-40B4-BE49-F238E27FC236}">
              <a16:creationId xmlns:a16="http://schemas.microsoft.com/office/drawing/2014/main" id="{89F2717E-6C23-4CFC-A78A-7663616E3EB6}"/>
            </a:ext>
          </a:extLst>
        </xdr:cNvPr>
        <xdr:cNvSpPr>
          <a:spLocks noChangeArrowheads="1"/>
        </xdr:cNvSpPr>
      </xdr:nvSpPr>
      <xdr:spPr bwMode="auto">
        <a:xfrm>
          <a:off x="11974286" y="422955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136071</xdr:colOff>
      <xdr:row>21</xdr:row>
      <xdr:rowOff>79375</xdr:rowOff>
    </xdr:from>
    <xdr:to>
      <xdr:col>8</xdr:col>
      <xdr:colOff>169689</xdr:colOff>
      <xdr:row>21</xdr:row>
      <xdr:rowOff>166780</xdr:rowOff>
    </xdr:to>
    <xdr:sp macro="" textlink="">
      <xdr:nvSpPr>
        <xdr:cNvPr id="608" name="Freeform 2950">
          <a:extLst>
            <a:ext uri="{FF2B5EF4-FFF2-40B4-BE49-F238E27FC236}">
              <a16:creationId xmlns:a16="http://schemas.microsoft.com/office/drawing/2014/main" id="{84063080-A546-4405-AF02-3D8B17A65D3A}"/>
            </a:ext>
          </a:extLst>
        </xdr:cNvPr>
        <xdr:cNvSpPr>
          <a:spLocks noChangeArrowheads="1"/>
        </xdr:cNvSpPr>
      </xdr:nvSpPr>
      <xdr:spPr bwMode="auto">
        <a:xfrm>
          <a:off x="176892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147412</xdr:colOff>
      <xdr:row>21</xdr:row>
      <xdr:rowOff>79375</xdr:rowOff>
    </xdr:from>
    <xdr:to>
      <xdr:col>10</xdr:col>
      <xdr:colOff>181029</xdr:colOff>
      <xdr:row>21</xdr:row>
      <xdr:rowOff>166780</xdr:rowOff>
    </xdr:to>
    <xdr:sp macro="" textlink="">
      <xdr:nvSpPr>
        <xdr:cNvPr id="609" name="Freeform 2950">
          <a:extLst>
            <a:ext uri="{FF2B5EF4-FFF2-40B4-BE49-F238E27FC236}">
              <a16:creationId xmlns:a16="http://schemas.microsoft.com/office/drawing/2014/main" id="{CEB8AC1B-315F-4D5A-A61A-029676D560CE}"/>
            </a:ext>
          </a:extLst>
        </xdr:cNvPr>
        <xdr:cNvSpPr>
          <a:spLocks noChangeArrowheads="1"/>
        </xdr:cNvSpPr>
      </xdr:nvSpPr>
      <xdr:spPr bwMode="auto">
        <a:xfrm>
          <a:off x="2347233"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136072</xdr:colOff>
      <xdr:row>21</xdr:row>
      <xdr:rowOff>79375</xdr:rowOff>
    </xdr:from>
    <xdr:to>
      <xdr:col>12</xdr:col>
      <xdr:colOff>169690</xdr:colOff>
      <xdr:row>21</xdr:row>
      <xdr:rowOff>166780</xdr:rowOff>
    </xdr:to>
    <xdr:sp macro="" textlink="">
      <xdr:nvSpPr>
        <xdr:cNvPr id="610" name="Freeform 2950">
          <a:extLst>
            <a:ext uri="{FF2B5EF4-FFF2-40B4-BE49-F238E27FC236}">
              <a16:creationId xmlns:a16="http://schemas.microsoft.com/office/drawing/2014/main" id="{9E8F6B19-D24A-4375-812E-198F0931BC6B}"/>
            </a:ext>
          </a:extLst>
        </xdr:cNvPr>
        <xdr:cNvSpPr>
          <a:spLocks noChangeArrowheads="1"/>
        </xdr:cNvSpPr>
      </xdr:nvSpPr>
      <xdr:spPr bwMode="auto">
        <a:xfrm>
          <a:off x="2902858"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147414</xdr:colOff>
      <xdr:row>21</xdr:row>
      <xdr:rowOff>68034</xdr:rowOff>
    </xdr:from>
    <xdr:to>
      <xdr:col>14</xdr:col>
      <xdr:colOff>181032</xdr:colOff>
      <xdr:row>21</xdr:row>
      <xdr:rowOff>155439</xdr:rowOff>
    </xdr:to>
    <xdr:sp macro="" textlink="">
      <xdr:nvSpPr>
        <xdr:cNvPr id="612" name="Freeform 2950">
          <a:extLst>
            <a:ext uri="{FF2B5EF4-FFF2-40B4-BE49-F238E27FC236}">
              <a16:creationId xmlns:a16="http://schemas.microsoft.com/office/drawing/2014/main" id="{E1BDD7ED-CD56-406E-9688-48E25D4D3A16}"/>
            </a:ext>
          </a:extLst>
        </xdr:cNvPr>
        <xdr:cNvSpPr>
          <a:spLocks noChangeArrowheads="1"/>
        </xdr:cNvSpPr>
      </xdr:nvSpPr>
      <xdr:spPr bwMode="auto">
        <a:xfrm>
          <a:off x="3481164" y="420687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158750</xdr:colOff>
      <xdr:row>21</xdr:row>
      <xdr:rowOff>68036</xdr:rowOff>
    </xdr:from>
    <xdr:to>
      <xdr:col>16</xdr:col>
      <xdr:colOff>192367</xdr:colOff>
      <xdr:row>21</xdr:row>
      <xdr:rowOff>155441</xdr:rowOff>
    </xdr:to>
    <xdr:sp macro="" textlink="">
      <xdr:nvSpPr>
        <xdr:cNvPr id="613" name="Freeform 2950">
          <a:extLst>
            <a:ext uri="{FF2B5EF4-FFF2-40B4-BE49-F238E27FC236}">
              <a16:creationId xmlns:a16="http://schemas.microsoft.com/office/drawing/2014/main" id="{8D598F53-7441-4A36-8413-0BD4B008A0AF}"/>
            </a:ext>
          </a:extLst>
        </xdr:cNvPr>
        <xdr:cNvSpPr>
          <a:spLocks noChangeArrowheads="1"/>
        </xdr:cNvSpPr>
      </xdr:nvSpPr>
      <xdr:spPr bwMode="auto">
        <a:xfrm>
          <a:off x="4059464" y="420687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124732</xdr:colOff>
      <xdr:row>21</xdr:row>
      <xdr:rowOff>79375</xdr:rowOff>
    </xdr:from>
    <xdr:to>
      <xdr:col>18</xdr:col>
      <xdr:colOff>158350</xdr:colOff>
      <xdr:row>21</xdr:row>
      <xdr:rowOff>166780</xdr:rowOff>
    </xdr:to>
    <xdr:sp macro="" textlink="">
      <xdr:nvSpPr>
        <xdr:cNvPr id="614" name="Freeform 2950">
          <a:extLst>
            <a:ext uri="{FF2B5EF4-FFF2-40B4-BE49-F238E27FC236}">
              <a16:creationId xmlns:a16="http://schemas.microsoft.com/office/drawing/2014/main" id="{71877247-FD00-4ADB-8C59-5E5F0A8E6E07}"/>
            </a:ext>
          </a:extLst>
        </xdr:cNvPr>
        <xdr:cNvSpPr>
          <a:spLocks noChangeArrowheads="1"/>
        </xdr:cNvSpPr>
      </xdr:nvSpPr>
      <xdr:spPr bwMode="auto">
        <a:xfrm>
          <a:off x="4592411"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21</xdr:row>
      <xdr:rowOff>79375</xdr:rowOff>
    </xdr:from>
    <xdr:to>
      <xdr:col>20</xdr:col>
      <xdr:colOff>158350</xdr:colOff>
      <xdr:row>21</xdr:row>
      <xdr:rowOff>166780</xdr:rowOff>
    </xdr:to>
    <xdr:sp macro="" textlink="">
      <xdr:nvSpPr>
        <xdr:cNvPr id="615" name="Freeform 2950">
          <a:extLst>
            <a:ext uri="{FF2B5EF4-FFF2-40B4-BE49-F238E27FC236}">
              <a16:creationId xmlns:a16="http://schemas.microsoft.com/office/drawing/2014/main" id="{E1EC8636-5A44-4BC7-A6F3-8DB68CFBAF98}"/>
            </a:ext>
          </a:extLst>
        </xdr:cNvPr>
        <xdr:cNvSpPr>
          <a:spLocks noChangeArrowheads="1"/>
        </xdr:cNvSpPr>
      </xdr:nvSpPr>
      <xdr:spPr bwMode="auto">
        <a:xfrm>
          <a:off x="515937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124732</xdr:colOff>
      <xdr:row>21</xdr:row>
      <xdr:rowOff>79375</xdr:rowOff>
    </xdr:from>
    <xdr:to>
      <xdr:col>22</xdr:col>
      <xdr:colOff>158350</xdr:colOff>
      <xdr:row>21</xdr:row>
      <xdr:rowOff>166780</xdr:rowOff>
    </xdr:to>
    <xdr:sp macro="" textlink="">
      <xdr:nvSpPr>
        <xdr:cNvPr id="616" name="Freeform 2950">
          <a:extLst>
            <a:ext uri="{FF2B5EF4-FFF2-40B4-BE49-F238E27FC236}">
              <a16:creationId xmlns:a16="http://schemas.microsoft.com/office/drawing/2014/main" id="{88CF0C2D-8CE0-4FE3-B129-1BCB682702F6}"/>
            </a:ext>
          </a:extLst>
        </xdr:cNvPr>
        <xdr:cNvSpPr>
          <a:spLocks noChangeArrowheads="1"/>
        </xdr:cNvSpPr>
      </xdr:nvSpPr>
      <xdr:spPr bwMode="auto">
        <a:xfrm>
          <a:off x="5726339"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113394</xdr:colOff>
      <xdr:row>21</xdr:row>
      <xdr:rowOff>79375</xdr:rowOff>
    </xdr:from>
    <xdr:to>
      <xdr:col>24</xdr:col>
      <xdr:colOff>147011</xdr:colOff>
      <xdr:row>21</xdr:row>
      <xdr:rowOff>166780</xdr:rowOff>
    </xdr:to>
    <xdr:sp macro="" textlink="">
      <xdr:nvSpPr>
        <xdr:cNvPr id="617" name="Freeform 2950">
          <a:extLst>
            <a:ext uri="{FF2B5EF4-FFF2-40B4-BE49-F238E27FC236}">
              <a16:creationId xmlns:a16="http://schemas.microsoft.com/office/drawing/2014/main" id="{1EC0B0C8-1D79-4542-9009-9E1794859095}"/>
            </a:ext>
          </a:extLst>
        </xdr:cNvPr>
        <xdr:cNvSpPr>
          <a:spLocks noChangeArrowheads="1"/>
        </xdr:cNvSpPr>
      </xdr:nvSpPr>
      <xdr:spPr bwMode="auto">
        <a:xfrm>
          <a:off x="628196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196</xdr:row>
      <xdr:rowOff>56696</xdr:rowOff>
    </xdr:from>
    <xdr:to>
      <xdr:col>28</xdr:col>
      <xdr:colOff>169688</xdr:colOff>
      <xdr:row>196</xdr:row>
      <xdr:rowOff>144101</xdr:rowOff>
    </xdr:to>
    <xdr:sp macro="" textlink="">
      <xdr:nvSpPr>
        <xdr:cNvPr id="618" name="Freeform 2950">
          <a:extLst>
            <a:ext uri="{FF2B5EF4-FFF2-40B4-BE49-F238E27FC236}">
              <a16:creationId xmlns:a16="http://schemas.microsoft.com/office/drawing/2014/main" id="{3DFE6823-1C45-4648-9430-2BABF73B1C5A}"/>
            </a:ext>
          </a:extLst>
        </xdr:cNvPr>
        <xdr:cNvSpPr>
          <a:spLocks noChangeArrowheads="1"/>
        </xdr:cNvSpPr>
      </xdr:nvSpPr>
      <xdr:spPr bwMode="auto">
        <a:xfrm>
          <a:off x="7438571" y="3215821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2</xdr:col>
      <xdr:colOff>158750</xdr:colOff>
      <xdr:row>262</xdr:row>
      <xdr:rowOff>56697</xdr:rowOff>
    </xdr:from>
    <xdr:to>
      <xdr:col>4</xdr:col>
      <xdr:colOff>169689</xdr:colOff>
      <xdr:row>262</xdr:row>
      <xdr:rowOff>144102</xdr:rowOff>
    </xdr:to>
    <xdr:sp macro="" textlink="">
      <xdr:nvSpPr>
        <xdr:cNvPr id="619" name="Freeform 2950">
          <a:extLst>
            <a:ext uri="{FF2B5EF4-FFF2-40B4-BE49-F238E27FC236}">
              <a16:creationId xmlns:a16="http://schemas.microsoft.com/office/drawing/2014/main" id="{BA9985D9-2097-45CE-BBBF-7F8EA36227EA}"/>
            </a:ext>
          </a:extLst>
        </xdr:cNvPr>
        <xdr:cNvSpPr>
          <a:spLocks noChangeArrowheads="1"/>
        </xdr:cNvSpPr>
      </xdr:nvSpPr>
      <xdr:spPr bwMode="auto">
        <a:xfrm>
          <a:off x="635000"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147410</xdr:colOff>
      <xdr:row>262</xdr:row>
      <xdr:rowOff>56697</xdr:rowOff>
    </xdr:from>
    <xdr:to>
      <xdr:col>6</xdr:col>
      <xdr:colOff>181028</xdr:colOff>
      <xdr:row>262</xdr:row>
      <xdr:rowOff>144102</xdr:rowOff>
    </xdr:to>
    <xdr:sp macro="" textlink="">
      <xdr:nvSpPr>
        <xdr:cNvPr id="620" name="Freeform 2950">
          <a:extLst>
            <a:ext uri="{FF2B5EF4-FFF2-40B4-BE49-F238E27FC236}">
              <a16:creationId xmlns:a16="http://schemas.microsoft.com/office/drawing/2014/main" id="{3759CFF8-99A0-4D34-ABDC-69AD308BB82B}"/>
            </a:ext>
          </a:extLst>
        </xdr:cNvPr>
        <xdr:cNvSpPr>
          <a:spLocks noChangeArrowheads="1"/>
        </xdr:cNvSpPr>
      </xdr:nvSpPr>
      <xdr:spPr bwMode="auto">
        <a:xfrm>
          <a:off x="1213303" y="424996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262</xdr:row>
      <xdr:rowOff>56696</xdr:rowOff>
    </xdr:from>
    <xdr:to>
      <xdr:col>8</xdr:col>
      <xdr:colOff>158350</xdr:colOff>
      <xdr:row>262</xdr:row>
      <xdr:rowOff>144101</xdr:rowOff>
    </xdr:to>
    <xdr:sp macro="" textlink="">
      <xdr:nvSpPr>
        <xdr:cNvPr id="621" name="Freeform 2950">
          <a:extLst>
            <a:ext uri="{FF2B5EF4-FFF2-40B4-BE49-F238E27FC236}">
              <a16:creationId xmlns:a16="http://schemas.microsoft.com/office/drawing/2014/main" id="{BD04BE21-F3A7-4D15-A6BF-82C3DC2F40D4}"/>
            </a:ext>
          </a:extLst>
        </xdr:cNvPr>
        <xdr:cNvSpPr>
          <a:spLocks noChangeArrowheads="1"/>
        </xdr:cNvSpPr>
      </xdr:nvSpPr>
      <xdr:spPr bwMode="auto">
        <a:xfrm>
          <a:off x="1757589"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136073</xdr:colOff>
      <xdr:row>262</xdr:row>
      <xdr:rowOff>68036</xdr:rowOff>
    </xdr:from>
    <xdr:to>
      <xdr:col>10</xdr:col>
      <xdr:colOff>169690</xdr:colOff>
      <xdr:row>262</xdr:row>
      <xdr:rowOff>155441</xdr:rowOff>
    </xdr:to>
    <xdr:sp macro="" textlink="">
      <xdr:nvSpPr>
        <xdr:cNvPr id="622" name="Freeform 2950">
          <a:extLst>
            <a:ext uri="{FF2B5EF4-FFF2-40B4-BE49-F238E27FC236}">
              <a16:creationId xmlns:a16="http://schemas.microsoft.com/office/drawing/2014/main" id="{CFD31B36-B8BA-4364-934C-2518C9982C90}"/>
            </a:ext>
          </a:extLst>
        </xdr:cNvPr>
        <xdr:cNvSpPr>
          <a:spLocks noChangeArrowheads="1"/>
        </xdr:cNvSpPr>
      </xdr:nvSpPr>
      <xdr:spPr bwMode="auto">
        <a:xfrm>
          <a:off x="2335894"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136071</xdr:colOff>
      <xdr:row>262</xdr:row>
      <xdr:rowOff>68036</xdr:rowOff>
    </xdr:from>
    <xdr:to>
      <xdr:col>12</xdr:col>
      <xdr:colOff>169689</xdr:colOff>
      <xdr:row>262</xdr:row>
      <xdr:rowOff>155441</xdr:rowOff>
    </xdr:to>
    <xdr:sp macro="" textlink="">
      <xdr:nvSpPr>
        <xdr:cNvPr id="623" name="Freeform 2950">
          <a:extLst>
            <a:ext uri="{FF2B5EF4-FFF2-40B4-BE49-F238E27FC236}">
              <a16:creationId xmlns:a16="http://schemas.microsoft.com/office/drawing/2014/main" id="{527C368E-FFD9-4DCA-9A02-57B6D1B752C7}"/>
            </a:ext>
          </a:extLst>
        </xdr:cNvPr>
        <xdr:cNvSpPr>
          <a:spLocks noChangeArrowheads="1"/>
        </xdr:cNvSpPr>
      </xdr:nvSpPr>
      <xdr:spPr bwMode="auto">
        <a:xfrm>
          <a:off x="2902857" y="425109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136071</xdr:colOff>
      <xdr:row>262</xdr:row>
      <xdr:rowOff>79375</xdr:rowOff>
    </xdr:from>
    <xdr:to>
      <xdr:col>14</xdr:col>
      <xdr:colOff>169689</xdr:colOff>
      <xdr:row>263</xdr:row>
      <xdr:rowOff>8030</xdr:rowOff>
    </xdr:to>
    <xdr:sp macro="" textlink="">
      <xdr:nvSpPr>
        <xdr:cNvPr id="624" name="Freeform 2950">
          <a:extLst>
            <a:ext uri="{FF2B5EF4-FFF2-40B4-BE49-F238E27FC236}">
              <a16:creationId xmlns:a16="http://schemas.microsoft.com/office/drawing/2014/main" id="{5DDC8891-36E0-442D-BDD9-3FD88F189FED}"/>
            </a:ext>
          </a:extLst>
        </xdr:cNvPr>
        <xdr:cNvSpPr>
          <a:spLocks noChangeArrowheads="1"/>
        </xdr:cNvSpPr>
      </xdr:nvSpPr>
      <xdr:spPr bwMode="auto">
        <a:xfrm>
          <a:off x="3469821"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113393</xdr:colOff>
      <xdr:row>262</xdr:row>
      <xdr:rowOff>68037</xdr:rowOff>
    </xdr:from>
    <xdr:to>
      <xdr:col>16</xdr:col>
      <xdr:colOff>147010</xdr:colOff>
      <xdr:row>262</xdr:row>
      <xdr:rowOff>155442</xdr:rowOff>
    </xdr:to>
    <xdr:sp macro="" textlink="">
      <xdr:nvSpPr>
        <xdr:cNvPr id="625" name="Freeform 2950">
          <a:extLst>
            <a:ext uri="{FF2B5EF4-FFF2-40B4-BE49-F238E27FC236}">
              <a16:creationId xmlns:a16="http://schemas.microsoft.com/office/drawing/2014/main" id="{C774B123-B3E2-4748-8336-94074FA58770}"/>
            </a:ext>
          </a:extLst>
        </xdr:cNvPr>
        <xdr:cNvSpPr>
          <a:spLocks noChangeArrowheads="1"/>
        </xdr:cNvSpPr>
      </xdr:nvSpPr>
      <xdr:spPr bwMode="auto">
        <a:xfrm>
          <a:off x="4014107" y="4251098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136071</xdr:colOff>
      <xdr:row>262</xdr:row>
      <xdr:rowOff>79375</xdr:rowOff>
    </xdr:from>
    <xdr:to>
      <xdr:col>18</xdr:col>
      <xdr:colOff>169689</xdr:colOff>
      <xdr:row>263</xdr:row>
      <xdr:rowOff>8030</xdr:rowOff>
    </xdr:to>
    <xdr:sp macro="" textlink="">
      <xdr:nvSpPr>
        <xdr:cNvPr id="626" name="Freeform 2950">
          <a:extLst>
            <a:ext uri="{FF2B5EF4-FFF2-40B4-BE49-F238E27FC236}">
              <a16:creationId xmlns:a16="http://schemas.microsoft.com/office/drawing/2014/main" id="{FDFB0947-E009-4F4D-8288-D0BA1F708721}"/>
            </a:ext>
          </a:extLst>
        </xdr:cNvPr>
        <xdr:cNvSpPr>
          <a:spLocks noChangeArrowheads="1"/>
        </xdr:cNvSpPr>
      </xdr:nvSpPr>
      <xdr:spPr bwMode="auto">
        <a:xfrm>
          <a:off x="4603750" y="4252232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147411</xdr:colOff>
      <xdr:row>262</xdr:row>
      <xdr:rowOff>56696</xdr:rowOff>
    </xdr:from>
    <xdr:to>
      <xdr:col>20</xdr:col>
      <xdr:colOff>181029</xdr:colOff>
      <xdr:row>262</xdr:row>
      <xdr:rowOff>144101</xdr:rowOff>
    </xdr:to>
    <xdr:sp macro="" textlink="">
      <xdr:nvSpPr>
        <xdr:cNvPr id="627" name="Freeform 2950">
          <a:extLst>
            <a:ext uri="{FF2B5EF4-FFF2-40B4-BE49-F238E27FC236}">
              <a16:creationId xmlns:a16="http://schemas.microsoft.com/office/drawing/2014/main" id="{7D961C9C-9818-48AB-9C2A-66217629C616}"/>
            </a:ext>
          </a:extLst>
        </xdr:cNvPr>
        <xdr:cNvSpPr>
          <a:spLocks noChangeArrowheads="1"/>
        </xdr:cNvSpPr>
      </xdr:nvSpPr>
      <xdr:spPr bwMode="auto">
        <a:xfrm>
          <a:off x="5182054" y="4249964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136071</xdr:colOff>
      <xdr:row>251</xdr:row>
      <xdr:rowOff>68036</xdr:rowOff>
    </xdr:from>
    <xdr:to>
      <xdr:col>22</xdr:col>
      <xdr:colOff>169688</xdr:colOff>
      <xdr:row>251</xdr:row>
      <xdr:rowOff>155441</xdr:rowOff>
    </xdr:to>
    <xdr:sp macro="" textlink="">
      <xdr:nvSpPr>
        <xdr:cNvPr id="628" name="Freeform 2950">
          <a:extLst>
            <a:ext uri="{FF2B5EF4-FFF2-40B4-BE49-F238E27FC236}">
              <a16:creationId xmlns:a16="http://schemas.microsoft.com/office/drawing/2014/main" id="{DA30AFB8-CFF8-4E3E-BEC4-CE35A022D87C}"/>
            </a:ext>
          </a:extLst>
        </xdr:cNvPr>
        <xdr:cNvSpPr>
          <a:spLocks noChangeArrowheads="1"/>
        </xdr:cNvSpPr>
      </xdr:nvSpPr>
      <xdr:spPr bwMode="auto">
        <a:xfrm>
          <a:off x="5737678"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124733</xdr:colOff>
      <xdr:row>251</xdr:row>
      <xdr:rowOff>79375</xdr:rowOff>
    </xdr:from>
    <xdr:to>
      <xdr:col>24</xdr:col>
      <xdr:colOff>158349</xdr:colOff>
      <xdr:row>252</xdr:row>
      <xdr:rowOff>8030</xdr:rowOff>
    </xdr:to>
    <xdr:sp macro="" textlink="">
      <xdr:nvSpPr>
        <xdr:cNvPr id="629" name="Freeform 2950">
          <a:extLst>
            <a:ext uri="{FF2B5EF4-FFF2-40B4-BE49-F238E27FC236}">
              <a16:creationId xmlns:a16="http://schemas.microsoft.com/office/drawing/2014/main" id="{A433121D-861F-4E41-AFB7-1A87143B2504}"/>
            </a:ext>
          </a:extLst>
        </xdr:cNvPr>
        <xdr:cNvSpPr>
          <a:spLocks noChangeArrowheads="1"/>
        </xdr:cNvSpPr>
      </xdr:nvSpPr>
      <xdr:spPr bwMode="auto">
        <a:xfrm>
          <a:off x="6293304"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136071</xdr:colOff>
      <xdr:row>251</xdr:row>
      <xdr:rowOff>79375</xdr:rowOff>
    </xdr:from>
    <xdr:to>
      <xdr:col>26</xdr:col>
      <xdr:colOff>169688</xdr:colOff>
      <xdr:row>252</xdr:row>
      <xdr:rowOff>8030</xdr:rowOff>
    </xdr:to>
    <xdr:sp macro="" textlink="">
      <xdr:nvSpPr>
        <xdr:cNvPr id="630" name="Freeform 2950">
          <a:extLst>
            <a:ext uri="{FF2B5EF4-FFF2-40B4-BE49-F238E27FC236}">
              <a16:creationId xmlns:a16="http://schemas.microsoft.com/office/drawing/2014/main" id="{BF698420-BE35-478E-B95F-047FA256795F}"/>
            </a:ext>
          </a:extLst>
        </xdr:cNvPr>
        <xdr:cNvSpPr>
          <a:spLocks noChangeArrowheads="1"/>
        </xdr:cNvSpPr>
      </xdr:nvSpPr>
      <xdr:spPr bwMode="auto">
        <a:xfrm>
          <a:off x="6871607"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136071</xdr:colOff>
      <xdr:row>251</xdr:row>
      <xdr:rowOff>79375</xdr:rowOff>
    </xdr:from>
    <xdr:to>
      <xdr:col>28</xdr:col>
      <xdr:colOff>169688</xdr:colOff>
      <xdr:row>252</xdr:row>
      <xdr:rowOff>8030</xdr:rowOff>
    </xdr:to>
    <xdr:sp macro="" textlink="">
      <xdr:nvSpPr>
        <xdr:cNvPr id="631" name="Freeform 2950">
          <a:extLst>
            <a:ext uri="{FF2B5EF4-FFF2-40B4-BE49-F238E27FC236}">
              <a16:creationId xmlns:a16="http://schemas.microsoft.com/office/drawing/2014/main" id="{5E69D1AA-CC8C-4553-AE47-CC9738401687}"/>
            </a:ext>
          </a:extLst>
        </xdr:cNvPr>
        <xdr:cNvSpPr>
          <a:spLocks noChangeArrowheads="1"/>
        </xdr:cNvSpPr>
      </xdr:nvSpPr>
      <xdr:spPr bwMode="auto">
        <a:xfrm>
          <a:off x="743857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136071</xdr:colOff>
      <xdr:row>251</xdr:row>
      <xdr:rowOff>90714</xdr:rowOff>
    </xdr:from>
    <xdr:to>
      <xdr:col>30</xdr:col>
      <xdr:colOff>169687</xdr:colOff>
      <xdr:row>252</xdr:row>
      <xdr:rowOff>19369</xdr:rowOff>
    </xdr:to>
    <xdr:sp macro="" textlink="">
      <xdr:nvSpPr>
        <xdr:cNvPr id="632" name="Freeform 2950">
          <a:extLst>
            <a:ext uri="{FF2B5EF4-FFF2-40B4-BE49-F238E27FC236}">
              <a16:creationId xmlns:a16="http://schemas.microsoft.com/office/drawing/2014/main" id="{FD2F15AB-9E39-46FC-A6F9-F82B8E05B02B}"/>
            </a:ext>
          </a:extLst>
        </xdr:cNvPr>
        <xdr:cNvSpPr>
          <a:spLocks noChangeArrowheads="1"/>
        </xdr:cNvSpPr>
      </xdr:nvSpPr>
      <xdr:spPr bwMode="auto">
        <a:xfrm>
          <a:off x="8005535" y="4081008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136072</xdr:colOff>
      <xdr:row>251</xdr:row>
      <xdr:rowOff>79375</xdr:rowOff>
    </xdr:from>
    <xdr:to>
      <xdr:col>32</xdr:col>
      <xdr:colOff>169689</xdr:colOff>
      <xdr:row>252</xdr:row>
      <xdr:rowOff>8030</xdr:rowOff>
    </xdr:to>
    <xdr:sp macro="" textlink="">
      <xdr:nvSpPr>
        <xdr:cNvPr id="633" name="Freeform 2950">
          <a:extLst>
            <a:ext uri="{FF2B5EF4-FFF2-40B4-BE49-F238E27FC236}">
              <a16:creationId xmlns:a16="http://schemas.microsoft.com/office/drawing/2014/main" id="{5B882165-A767-4B5C-81E2-B4B3925BE475}"/>
            </a:ext>
          </a:extLst>
        </xdr:cNvPr>
        <xdr:cNvSpPr>
          <a:spLocks noChangeArrowheads="1"/>
        </xdr:cNvSpPr>
      </xdr:nvSpPr>
      <xdr:spPr bwMode="auto">
        <a:xfrm>
          <a:off x="857250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124732</xdr:colOff>
      <xdr:row>251</xdr:row>
      <xdr:rowOff>68036</xdr:rowOff>
    </xdr:from>
    <xdr:to>
      <xdr:col>34</xdr:col>
      <xdr:colOff>158349</xdr:colOff>
      <xdr:row>251</xdr:row>
      <xdr:rowOff>155441</xdr:rowOff>
    </xdr:to>
    <xdr:sp macro="" textlink="">
      <xdr:nvSpPr>
        <xdr:cNvPr id="634" name="Freeform 2950">
          <a:extLst>
            <a:ext uri="{FF2B5EF4-FFF2-40B4-BE49-F238E27FC236}">
              <a16:creationId xmlns:a16="http://schemas.microsoft.com/office/drawing/2014/main" id="{1D5BD013-C089-40F1-81E2-B4EBF8B47882}"/>
            </a:ext>
          </a:extLst>
        </xdr:cNvPr>
        <xdr:cNvSpPr>
          <a:spLocks noChangeArrowheads="1"/>
        </xdr:cNvSpPr>
      </xdr:nvSpPr>
      <xdr:spPr bwMode="auto">
        <a:xfrm>
          <a:off x="9128125" y="4078741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136072</xdr:colOff>
      <xdr:row>251</xdr:row>
      <xdr:rowOff>79375</xdr:rowOff>
    </xdr:from>
    <xdr:to>
      <xdr:col>36</xdr:col>
      <xdr:colOff>169689</xdr:colOff>
      <xdr:row>252</xdr:row>
      <xdr:rowOff>8030</xdr:rowOff>
    </xdr:to>
    <xdr:sp macro="" textlink="">
      <xdr:nvSpPr>
        <xdr:cNvPr id="635" name="Freeform 2950">
          <a:extLst>
            <a:ext uri="{FF2B5EF4-FFF2-40B4-BE49-F238E27FC236}">
              <a16:creationId xmlns:a16="http://schemas.microsoft.com/office/drawing/2014/main" id="{5DB5964C-32DB-4CB9-A5E9-15D0A27D20F4}"/>
            </a:ext>
          </a:extLst>
        </xdr:cNvPr>
        <xdr:cNvSpPr>
          <a:spLocks noChangeArrowheads="1"/>
        </xdr:cNvSpPr>
      </xdr:nvSpPr>
      <xdr:spPr bwMode="auto">
        <a:xfrm>
          <a:off x="9706429"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147411</xdr:colOff>
      <xdr:row>251</xdr:row>
      <xdr:rowOff>68035</xdr:rowOff>
    </xdr:from>
    <xdr:to>
      <xdr:col>38</xdr:col>
      <xdr:colOff>181027</xdr:colOff>
      <xdr:row>251</xdr:row>
      <xdr:rowOff>155440</xdr:rowOff>
    </xdr:to>
    <xdr:sp macro="" textlink="">
      <xdr:nvSpPr>
        <xdr:cNvPr id="636" name="Freeform 2950">
          <a:extLst>
            <a:ext uri="{FF2B5EF4-FFF2-40B4-BE49-F238E27FC236}">
              <a16:creationId xmlns:a16="http://schemas.microsoft.com/office/drawing/2014/main" id="{81919FA1-7EE7-4991-8F01-DA31A887874A}"/>
            </a:ext>
          </a:extLst>
        </xdr:cNvPr>
        <xdr:cNvSpPr>
          <a:spLocks noChangeArrowheads="1"/>
        </xdr:cNvSpPr>
      </xdr:nvSpPr>
      <xdr:spPr bwMode="auto">
        <a:xfrm>
          <a:off x="10284732"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251</xdr:row>
      <xdr:rowOff>68035</xdr:rowOff>
    </xdr:from>
    <xdr:to>
      <xdr:col>40</xdr:col>
      <xdr:colOff>169688</xdr:colOff>
      <xdr:row>251</xdr:row>
      <xdr:rowOff>155440</xdr:rowOff>
    </xdr:to>
    <xdr:sp macro="" textlink="">
      <xdr:nvSpPr>
        <xdr:cNvPr id="639" name="Freeform 2950">
          <a:extLst>
            <a:ext uri="{FF2B5EF4-FFF2-40B4-BE49-F238E27FC236}">
              <a16:creationId xmlns:a16="http://schemas.microsoft.com/office/drawing/2014/main" id="{EBB86A4D-9B2F-4276-ADC1-FA586CF64557}"/>
            </a:ext>
          </a:extLst>
        </xdr:cNvPr>
        <xdr:cNvSpPr>
          <a:spLocks noChangeArrowheads="1"/>
        </xdr:cNvSpPr>
      </xdr:nvSpPr>
      <xdr:spPr bwMode="auto">
        <a:xfrm>
          <a:off x="10840357"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251</xdr:row>
      <xdr:rowOff>79375</xdr:rowOff>
    </xdr:from>
    <xdr:to>
      <xdr:col>42</xdr:col>
      <xdr:colOff>169688</xdr:colOff>
      <xdr:row>252</xdr:row>
      <xdr:rowOff>8030</xdr:rowOff>
    </xdr:to>
    <xdr:sp macro="" textlink="">
      <xdr:nvSpPr>
        <xdr:cNvPr id="651" name="Freeform 2950">
          <a:extLst>
            <a:ext uri="{FF2B5EF4-FFF2-40B4-BE49-F238E27FC236}">
              <a16:creationId xmlns:a16="http://schemas.microsoft.com/office/drawing/2014/main" id="{AED4BF87-4650-4E9A-B9AD-44A52FE9768A}"/>
            </a:ext>
          </a:extLst>
        </xdr:cNvPr>
        <xdr:cNvSpPr>
          <a:spLocks noChangeArrowheads="1"/>
        </xdr:cNvSpPr>
      </xdr:nvSpPr>
      <xdr:spPr bwMode="auto">
        <a:xfrm>
          <a:off x="11407321" y="4079875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124732</xdr:colOff>
      <xdr:row>251</xdr:row>
      <xdr:rowOff>68035</xdr:rowOff>
    </xdr:from>
    <xdr:to>
      <xdr:col>44</xdr:col>
      <xdr:colOff>158348</xdr:colOff>
      <xdr:row>251</xdr:row>
      <xdr:rowOff>155440</xdr:rowOff>
    </xdr:to>
    <xdr:sp macro="" textlink="">
      <xdr:nvSpPr>
        <xdr:cNvPr id="655" name="Freeform 2950">
          <a:extLst>
            <a:ext uri="{FF2B5EF4-FFF2-40B4-BE49-F238E27FC236}">
              <a16:creationId xmlns:a16="http://schemas.microsoft.com/office/drawing/2014/main" id="{C93514C7-AD13-490A-A065-95B284253298}"/>
            </a:ext>
          </a:extLst>
        </xdr:cNvPr>
        <xdr:cNvSpPr>
          <a:spLocks noChangeArrowheads="1"/>
        </xdr:cNvSpPr>
      </xdr:nvSpPr>
      <xdr:spPr bwMode="auto">
        <a:xfrm>
          <a:off x="11962946" y="4078741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163</xdr:row>
      <xdr:rowOff>79375</xdr:rowOff>
    </xdr:from>
    <xdr:to>
      <xdr:col>12</xdr:col>
      <xdr:colOff>147010</xdr:colOff>
      <xdr:row>163</xdr:row>
      <xdr:rowOff>164913</xdr:rowOff>
    </xdr:to>
    <xdr:sp macro="" textlink="">
      <xdr:nvSpPr>
        <xdr:cNvPr id="3073" name="Freeform 2950">
          <a:extLst>
            <a:ext uri="{FF2B5EF4-FFF2-40B4-BE49-F238E27FC236}">
              <a16:creationId xmlns:a16="http://schemas.microsoft.com/office/drawing/2014/main" id="{303E1F3A-ED55-4F71-9049-756A981AE509}"/>
            </a:ext>
          </a:extLst>
        </xdr:cNvPr>
        <xdr:cNvSpPr>
          <a:spLocks noChangeArrowheads="1"/>
        </xdr:cNvSpPr>
      </xdr:nvSpPr>
      <xdr:spPr bwMode="auto">
        <a:xfrm>
          <a:off x="2880179" y="26874107"/>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14</xdr:col>
      <xdr:colOff>147274</xdr:colOff>
      <xdr:row>251</xdr:row>
      <xdr:rowOff>79107</xdr:rowOff>
    </xdr:from>
    <xdr:to>
      <xdr:col>16</xdr:col>
      <xdr:colOff>180891</xdr:colOff>
      <xdr:row>252</xdr:row>
      <xdr:rowOff>7762</xdr:rowOff>
    </xdr:to>
    <xdr:sp macro="" textlink="">
      <xdr:nvSpPr>
        <xdr:cNvPr id="3168" name="Freeform 2950">
          <a:extLst>
            <a:ext uri="{FF2B5EF4-FFF2-40B4-BE49-F238E27FC236}">
              <a16:creationId xmlns:a16="http://schemas.microsoft.com/office/drawing/2014/main" id="{3A350A3F-2895-4375-A8FC-D785C714B986}"/>
            </a:ext>
          </a:extLst>
        </xdr:cNvPr>
        <xdr:cNvSpPr>
          <a:spLocks noChangeArrowheads="1"/>
        </xdr:cNvSpPr>
      </xdr:nvSpPr>
      <xdr:spPr bwMode="auto">
        <a:xfrm>
          <a:off x="4047988" y="4079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124862</xdr:colOff>
      <xdr:row>251</xdr:row>
      <xdr:rowOff>67901</xdr:rowOff>
    </xdr:from>
    <xdr:to>
      <xdr:col>18</xdr:col>
      <xdr:colOff>158479</xdr:colOff>
      <xdr:row>251</xdr:row>
      <xdr:rowOff>155306</xdr:rowOff>
    </xdr:to>
    <xdr:sp macro="" textlink="">
      <xdr:nvSpPr>
        <xdr:cNvPr id="3169" name="Freeform 2950">
          <a:extLst>
            <a:ext uri="{FF2B5EF4-FFF2-40B4-BE49-F238E27FC236}">
              <a16:creationId xmlns:a16="http://schemas.microsoft.com/office/drawing/2014/main" id="{6A58FC91-4CEC-4729-B714-EB72C8199387}"/>
            </a:ext>
          </a:extLst>
        </xdr:cNvPr>
        <xdr:cNvSpPr>
          <a:spLocks noChangeArrowheads="1"/>
        </xdr:cNvSpPr>
      </xdr:nvSpPr>
      <xdr:spPr bwMode="auto">
        <a:xfrm>
          <a:off x="4592541"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147273</xdr:colOff>
      <xdr:row>251</xdr:row>
      <xdr:rowOff>67901</xdr:rowOff>
    </xdr:from>
    <xdr:to>
      <xdr:col>20</xdr:col>
      <xdr:colOff>180890</xdr:colOff>
      <xdr:row>251</xdr:row>
      <xdr:rowOff>155306</xdr:rowOff>
    </xdr:to>
    <xdr:sp macro="" textlink="">
      <xdr:nvSpPr>
        <xdr:cNvPr id="3174" name="Freeform 2950">
          <a:extLst>
            <a:ext uri="{FF2B5EF4-FFF2-40B4-BE49-F238E27FC236}">
              <a16:creationId xmlns:a16="http://schemas.microsoft.com/office/drawing/2014/main" id="{7E7AEC26-B9F1-4AF1-BA57-9CE3CD504A9A}"/>
            </a:ext>
          </a:extLst>
        </xdr:cNvPr>
        <xdr:cNvSpPr>
          <a:spLocks noChangeArrowheads="1"/>
        </xdr:cNvSpPr>
      </xdr:nvSpPr>
      <xdr:spPr bwMode="auto">
        <a:xfrm>
          <a:off x="5181916" y="4078727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136074</xdr:colOff>
      <xdr:row>251</xdr:row>
      <xdr:rowOff>67905</xdr:rowOff>
    </xdr:from>
    <xdr:to>
      <xdr:col>10</xdr:col>
      <xdr:colOff>169691</xdr:colOff>
      <xdr:row>251</xdr:row>
      <xdr:rowOff>155310</xdr:rowOff>
    </xdr:to>
    <xdr:sp macro="" textlink="">
      <xdr:nvSpPr>
        <xdr:cNvPr id="3167" name="Freeform 2950">
          <a:extLst>
            <a:ext uri="{FF2B5EF4-FFF2-40B4-BE49-F238E27FC236}">
              <a16:creationId xmlns:a16="http://schemas.microsoft.com/office/drawing/2014/main" id="{0A73E2E1-14F5-48FA-8EDB-C2BAFA1F18F4}"/>
            </a:ext>
          </a:extLst>
        </xdr:cNvPr>
        <xdr:cNvSpPr>
          <a:spLocks noChangeArrowheads="1"/>
        </xdr:cNvSpPr>
      </xdr:nvSpPr>
      <xdr:spPr bwMode="auto">
        <a:xfrm>
          <a:off x="2335895" y="4078728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147280</xdr:colOff>
      <xdr:row>251</xdr:row>
      <xdr:rowOff>56699</xdr:rowOff>
    </xdr:from>
    <xdr:to>
      <xdr:col>12</xdr:col>
      <xdr:colOff>180897</xdr:colOff>
      <xdr:row>251</xdr:row>
      <xdr:rowOff>144104</xdr:rowOff>
    </xdr:to>
    <xdr:sp macro="" textlink="">
      <xdr:nvSpPr>
        <xdr:cNvPr id="3175" name="Freeform 2950">
          <a:extLst>
            <a:ext uri="{FF2B5EF4-FFF2-40B4-BE49-F238E27FC236}">
              <a16:creationId xmlns:a16="http://schemas.microsoft.com/office/drawing/2014/main" id="{11049FFA-3C38-4046-9FD1-FA1DA5BC42FE}"/>
            </a:ext>
          </a:extLst>
        </xdr:cNvPr>
        <xdr:cNvSpPr>
          <a:spLocks noChangeArrowheads="1"/>
        </xdr:cNvSpPr>
      </xdr:nvSpPr>
      <xdr:spPr bwMode="auto">
        <a:xfrm>
          <a:off x="2914066" y="4077607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136074</xdr:colOff>
      <xdr:row>251</xdr:row>
      <xdr:rowOff>67905</xdr:rowOff>
    </xdr:from>
    <xdr:to>
      <xdr:col>14</xdr:col>
      <xdr:colOff>169691</xdr:colOff>
      <xdr:row>251</xdr:row>
      <xdr:rowOff>155310</xdr:rowOff>
    </xdr:to>
    <xdr:sp macro="" textlink="">
      <xdr:nvSpPr>
        <xdr:cNvPr id="3176" name="Freeform 2950">
          <a:extLst>
            <a:ext uri="{FF2B5EF4-FFF2-40B4-BE49-F238E27FC236}">
              <a16:creationId xmlns:a16="http://schemas.microsoft.com/office/drawing/2014/main" id="{9EC1C73E-D39B-4E82-9DB1-38879CCBF767}"/>
            </a:ext>
          </a:extLst>
        </xdr:cNvPr>
        <xdr:cNvSpPr>
          <a:spLocks noChangeArrowheads="1"/>
        </xdr:cNvSpPr>
      </xdr:nvSpPr>
      <xdr:spPr bwMode="auto">
        <a:xfrm>
          <a:off x="3469824" y="40787280"/>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136071</xdr:colOff>
      <xdr:row>32</xdr:row>
      <xdr:rowOff>68036</xdr:rowOff>
    </xdr:from>
    <xdr:to>
      <xdr:col>4</xdr:col>
      <xdr:colOff>147010</xdr:colOff>
      <xdr:row>32</xdr:row>
      <xdr:rowOff>155441</xdr:rowOff>
    </xdr:to>
    <xdr:sp macro="" textlink="">
      <xdr:nvSpPr>
        <xdr:cNvPr id="3128" name="Freeform 2950">
          <a:extLst>
            <a:ext uri="{FF2B5EF4-FFF2-40B4-BE49-F238E27FC236}">
              <a16:creationId xmlns:a16="http://schemas.microsoft.com/office/drawing/2014/main" id="{D10DD2FB-2707-430F-80F3-3CFB04F9035A}"/>
            </a:ext>
          </a:extLst>
        </xdr:cNvPr>
        <xdr:cNvSpPr>
          <a:spLocks noChangeArrowheads="1"/>
        </xdr:cNvSpPr>
      </xdr:nvSpPr>
      <xdr:spPr bwMode="auto">
        <a:xfrm>
          <a:off x="612321"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90982</xdr:colOff>
      <xdr:row>196</xdr:row>
      <xdr:rowOff>34018</xdr:rowOff>
    </xdr:from>
    <xdr:to>
      <xdr:col>40</xdr:col>
      <xdr:colOff>124599</xdr:colOff>
      <xdr:row>196</xdr:row>
      <xdr:rowOff>121423</xdr:rowOff>
    </xdr:to>
    <xdr:sp macro="" textlink="">
      <xdr:nvSpPr>
        <xdr:cNvPr id="3165" name="Freeform 2950">
          <a:extLst>
            <a:ext uri="{FF2B5EF4-FFF2-40B4-BE49-F238E27FC236}">
              <a16:creationId xmlns:a16="http://schemas.microsoft.com/office/drawing/2014/main" id="{603D236C-44E0-4CB3-BB49-7BB38EE539B5}"/>
            </a:ext>
          </a:extLst>
        </xdr:cNvPr>
        <xdr:cNvSpPr>
          <a:spLocks noChangeArrowheads="1"/>
        </xdr:cNvSpPr>
      </xdr:nvSpPr>
      <xdr:spPr bwMode="auto">
        <a:xfrm>
          <a:off x="10795268" y="3213553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102188</xdr:colOff>
      <xdr:row>196</xdr:row>
      <xdr:rowOff>34017</xdr:rowOff>
    </xdr:from>
    <xdr:to>
      <xdr:col>42</xdr:col>
      <xdr:colOff>135806</xdr:colOff>
      <xdr:row>196</xdr:row>
      <xdr:rowOff>121422</xdr:rowOff>
    </xdr:to>
    <xdr:sp macro="" textlink="">
      <xdr:nvSpPr>
        <xdr:cNvPr id="3166" name="Freeform 2950">
          <a:extLst>
            <a:ext uri="{FF2B5EF4-FFF2-40B4-BE49-F238E27FC236}">
              <a16:creationId xmlns:a16="http://schemas.microsoft.com/office/drawing/2014/main" id="{EE57CCA5-9F6C-4B51-8450-C8914AD7315C}"/>
            </a:ext>
          </a:extLst>
        </xdr:cNvPr>
        <xdr:cNvSpPr>
          <a:spLocks noChangeArrowheads="1"/>
        </xdr:cNvSpPr>
      </xdr:nvSpPr>
      <xdr:spPr bwMode="auto">
        <a:xfrm>
          <a:off x="11373438" y="3213553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113394</xdr:colOff>
      <xdr:row>196</xdr:row>
      <xdr:rowOff>45223</xdr:rowOff>
    </xdr:from>
    <xdr:to>
      <xdr:col>44</xdr:col>
      <xdr:colOff>147011</xdr:colOff>
      <xdr:row>196</xdr:row>
      <xdr:rowOff>132628</xdr:rowOff>
    </xdr:to>
    <xdr:sp macro="" textlink="">
      <xdr:nvSpPr>
        <xdr:cNvPr id="3177" name="Freeform 2950">
          <a:extLst>
            <a:ext uri="{FF2B5EF4-FFF2-40B4-BE49-F238E27FC236}">
              <a16:creationId xmlns:a16="http://schemas.microsoft.com/office/drawing/2014/main" id="{AE134BA5-45A7-4856-9143-DCED7D56CB49}"/>
            </a:ext>
          </a:extLst>
        </xdr:cNvPr>
        <xdr:cNvSpPr>
          <a:spLocks noChangeArrowheads="1"/>
        </xdr:cNvSpPr>
      </xdr:nvSpPr>
      <xdr:spPr bwMode="auto">
        <a:xfrm>
          <a:off x="11951608"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113394</xdr:colOff>
      <xdr:row>196</xdr:row>
      <xdr:rowOff>56429</xdr:rowOff>
    </xdr:from>
    <xdr:to>
      <xdr:col>30</xdr:col>
      <xdr:colOff>147011</xdr:colOff>
      <xdr:row>196</xdr:row>
      <xdr:rowOff>143834</xdr:rowOff>
    </xdr:to>
    <xdr:sp macro="" textlink="">
      <xdr:nvSpPr>
        <xdr:cNvPr id="3178" name="Freeform 2950">
          <a:extLst>
            <a:ext uri="{FF2B5EF4-FFF2-40B4-BE49-F238E27FC236}">
              <a16:creationId xmlns:a16="http://schemas.microsoft.com/office/drawing/2014/main" id="{E9D488AF-601E-415F-9A42-3684651FAF24}"/>
            </a:ext>
          </a:extLst>
        </xdr:cNvPr>
        <xdr:cNvSpPr>
          <a:spLocks noChangeArrowheads="1"/>
        </xdr:cNvSpPr>
      </xdr:nvSpPr>
      <xdr:spPr bwMode="auto">
        <a:xfrm>
          <a:off x="7982858" y="32157947"/>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124600</xdr:colOff>
      <xdr:row>196</xdr:row>
      <xdr:rowOff>56429</xdr:rowOff>
    </xdr:from>
    <xdr:to>
      <xdr:col>32</xdr:col>
      <xdr:colOff>158217</xdr:colOff>
      <xdr:row>196</xdr:row>
      <xdr:rowOff>143834</xdr:rowOff>
    </xdr:to>
    <xdr:sp macro="" textlink="">
      <xdr:nvSpPr>
        <xdr:cNvPr id="3179" name="Freeform 2950">
          <a:extLst>
            <a:ext uri="{FF2B5EF4-FFF2-40B4-BE49-F238E27FC236}">
              <a16:creationId xmlns:a16="http://schemas.microsoft.com/office/drawing/2014/main" id="{FD021D74-8427-4698-BB74-066DE2847DF0}"/>
            </a:ext>
          </a:extLst>
        </xdr:cNvPr>
        <xdr:cNvSpPr>
          <a:spLocks noChangeArrowheads="1"/>
        </xdr:cNvSpPr>
      </xdr:nvSpPr>
      <xdr:spPr bwMode="auto">
        <a:xfrm>
          <a:off x="8561029"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124600</xdr:colOff>
      <xdr:row>196</xdr:row>
      <xdr:rowOff>56429</xdr:rowOff>
    </xdr:from>
    <xdr:to>
      <xdr:col>34</xdr:col>
      <xdr:colOff>158217</xdr:colOff>
      <xdr:row>196</xdr:row>
      <xdr:rowOff>143834</xdr:rowOff>
    </xdr:to>
    <xdr:sp macro="" textlink="">
      <xdr:nvSpPr>
        <xdr:cNvPr id="3180" name="Freeform 2950">
          <a:extLst>
            <a:ext uri="{FF2B5EF4-FFF2-40B4-BE49-F238E27FC236}">
              <a16:creationId xmlns:a16="http://schemas.microsoft.com/office/drawing/2014/main" id="{44E7EDD8-4C5D-407A-BA41-A018D9CF2CDB}"/>
            </a:ext>
          </a:extLst>
        </xdr:cNvPr>
        <xdr:cNvSpPr>
          <a:spLocks noChangeArrowheads="1"/>
        </xdr:cNvSpPr>
      </xdr:nvSpPr>
      <xdr:spPr bwMode="auto">
        <a:xfrm>
          <a:off x="9127993"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113394</xdr:colOff>
      <xdr:row>196</xdr:row>
      <xdr:rowOff>56429</xdr:rowOff>
    </xdr:from>
    <xdr:to>
      <xdr:col>36</xdr:col>
      <xdr:colOff>147011</xdr:colOff>
      <xdr:row>196</xdr:row>
      <xdr:rowOff>143834</xdr:rowOff>
    </xdr:to>
    <xdr:sp macro="" textlink="">
      <xdr:nvSpPr>
        <xdr:cNvPr id="3181" name="Freeform 2950">
          <a:extLst>
            <a:ext uri="{FF2B5EF4-FFF2-40B4-BE49-F238E27FC236}">
              <a16:creationId xmlns:a16="http://schemas.microsoft.com/office/drawing/2014/main" id="{082EAC22-43A1-423A-B7BB-26A460D4E28F}"/>
            </a:ext>
          </a:extLst>
        </xdr:cNvPr>
        <xdr:cNvSpPr>
          <a:spLocks noChangeArrowheads="1"/>
        </xdr:cNvSpPr>
      </xdr:nvSpPr>
      <xdr:spPr bwMode="auto">
        <a:xfrm>
          <a:off x="9683751" y="32157947"/>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113393</xdr:colOff>
      <xdr:row>196</xdr:row>
      <xdr:rowOff>45223</xdr:rowOff>
    </xdr:from>
    <xdr:to>
      <xdr:col>38</xdr:col>
      <xdr:colOff>147010</xdr:colOff>
      <xdr:row>196</xdr:row>
      <xdr:rowOff>132628</xdr:rowOff>
    </xdr:to>
    <xdr:sp macro="" textlink="">
      <xdr:nvSpPr>
        <xdr:cNvPr id="3182" name="Freeform 2950">
          <a:extLst>
            <a:ext uri="{FF2B5EF4-FFF2-40B4-BE49-F238E27FC236}">
              <a16:creationId xmlns:a16="http://schemas.microsoft.com/office/drawing/2014/main" id="{A1041310-BB7F-4773-8E6E-C08320B7E98E}"/>
            </a:ext>
          </a:extLst>
        </xdr:cNvPr>
        <xdr:cNvSpPr>
          <a:spLocks noChangeArrowheads="1"/>
        </xdr:cNvSpPr>
      </xdr:nvSpPr>
      <xdr:spPr bwMode="auto">
        <a:xfrm>
          <a:off x="10250714" y="3214674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124732</xdr:colOff>
      <xdr:row>251</xdr:row>
      <xdr:rowOff>68035</xdr:rowOff>
    </xdr:from>
    <xdr:to>
      <xdr:col>8</xdr:col>
      <xdr:colOff>158350</xdr:colOff>
      <xdr:row>251</xdr:row>
      <xdr:rowOff>155440</xdr:rowOff>
    </xdr:to>
    <xdr:sp macro="" textlink="">
      <xdr:nvSpPr>
        <xdr:cNvPr id="3183" name="Freeform 2950">
          <a:extLst>
            <a:ext uri="{FF2B5EF4-FFF2-40B4-BE49-F238E27FC236}">
              <a16:creationId xmlns:a16="http://schemas.microsoft.com/office/drawing/2014/main" id="{05D5B455-EAE1-42D3-9CB6-BC7725B24EBC}"/>
            </a:ext>
          </a:extLst>
        </xdr:cNvPr>
        <xdr:cNvSpPr>
          <a:spLocks noChangeArrowheads="1"/>
        </xdr:cNvSpPr>
      </xdr:nvSpPr>
      <xdr:spPr bwMode="auto">
        <a:xfrm>
          <a:off x="1757589" y="4078741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147410</xdr:colOff>
      <xdr:row>43</xdr:row>
      <xdr:rowOff>68036</xdr:rowOff>
    </xdr:from>
    <xdr:to>
      <xdr:col>36</xdr:col>
      <xdr:colOff>181028</xdr:colOff>
      <xdr:row>43</xdr:row>
      <xdr:rowOff>155441</xdr:rowOff>
    </xdr:to>
    <xdr:sp macro="" textlink="">
      <xdr:nvSpPr>
        <xdr:cNvPr id="3184" name="Freeform 2950">
          <a:extLst>
            <a:ext uri="{FF2B5EF4-FFF2-40B4-BE49-F238E27FC236}">
              <a16:creationId xmlns:a16="http://schemas.microsoft.com/office/drawing/2014/main" id="{FDA063B4-9ED0-4BA3-8EE3-99130B24CC5B}"/>
            </a:ext>
          </a:extLst>
        </xdr:cNvPr>
        <xdr:cNvSpPr>
          <a:spLocks noChangeArrowheads="1"/>
        </xdr:cNvSpPr>
      </xdr:nvSpPr>
      <xdr:spPr bwMode="auto">
        <a:xfrm>
          <a:off x="9717767"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136072</xdr:colOff>
      <xdr:row>43</xdr:row>
      <xdr:rowOff>68036</xdr:rowOff>
    </xdr:from>
    <xdr:to>
      <xdr:col>38</xdr:col>
      <xdr:colOff>169689</xdr:colOff>
      <xdr:row>43</xdr:row>
      <xdr:rowOff>155441</xdr:rowOff>
    </xdr:to>
    <xdr:sp macro="" textlink="">
      <xdr:nvSpPr>
        <xdr:cNvPr id="3185" name="Freeform 2950">
          <a:extLst>
            <a:ext uri="{FF2B5EF4-FFF2-40B4-BE49-F238E27FC236}">
              <a16:creationId xmlns:a16="http://schemas.microsoft.com/office/drawing/2014/main" id="{92960EF8-5C6D-436A-BDF3-86B3FAD44F7C}"/>
            </a:ext>
          </a:extLst>
        </xdr:cNvPr>
        <xdr:cNvSpPr>
          <a:spLocks noChangeArrowheads="1"/>
        </xdr:cNvSpPr>
      </xdr:nvSpPr>
      <xdr:spPr bwMode="auto">
        <a:xfrm>
          <a:off x="10273393"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38</xdr:col>
      <xdr:colOff>136071</xdr:colOff>
      <xdr:row>43</xdr:row>
      <xdr:rowOff>79375</xdr:rowOff>
    </xdr:from>
    <xdr:to>
      <xdr:col>40</xdr:col>
      <xdr:colOff>169689</xdr:colOff>
      <xdr:row>44</xdr:row>
      <xdr:rowOff>8030</xdr:rowOff>
    </xdr:to>
    <xdr:sp macro="" textlink="">
      <xdr:nvSpPr>
        <xdr:cNvPr id="3186" name="Freeform 2950">
          <a:extLst>
            <a:ext uri="{FF2B5EF4-FFF2-40B4-BE49-F238E27FC236}">
              <a16:creationId xmlns:a16="http://schemas.microsoft.com/office/drawing/2014/main" id="{83CA0DB1-9D3C-4462-AE53-C53691410E05}"/>
            </a:ext>
          </a:extLst>
        </xdr:cNvPr>
        <xdr:cNvSpPr>
          <a:spLocks noChangeArrowheads="1"/>
        </xdr:cNvSpPr>
      </xdr:nvSpPr>
      <xdr:spPr bwMode="auto">
        <a:xfrm>
          <a:off x="10840357"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136071</xdr:colOff>
      <xdr:row>43</xdr:row>
      <xdr:rowOff>79375</xdr:rowOff>
    </xdr:from>
    <xdr:to>
      <xdr:col>42</xdr:col>
      <xdr:colOff>169689</xdr:colOff>
      <xdr:row>44</xdr:row>
      <xdr:rowOff>8030</xdr:rowOff>
    </xdr:to>
    <xdr:sp macro="" textlink="">
      <xdr:nvSpPr>
        <xdr:cNvPr id="3187" name="Freeform 2950">
          <a:extLst>
            <a:ext uri="{FF2B5EF4-FFF2-40B4-BE49-F238E27FC236}">
              <a16:creationId xmlns:a16="http://schemas.microsoft.com/office/drawing/2014/main" id="{544A1C13-ED6F-497C-A7AE-4F409A967A8F}"/>
            </a:ext>
          </a:extLst>
        </xdr:cNvPr>
        <xdr:cNvSpPr>
          <a:spLocks noChangeArrowheads="1"/>
        </xdr:cNvSpPr>
      </xdr:nvSpPr>
      <xdr:spPr bwMode="auto">
        <a:xfrm>
          <a:off x="11407321"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147411</xdr:colOff>
      <xdr:row>43</xdr:row>
      <xdr:rowOff>79375</xdr:rowOff>
    </xdr:from>
    <xdr:to>
      <xdr:col>44</xdr:col>
      <xdr:colOff>181028</xdr:colOff>
      <xdr:row>44</xdr:row>
      <xdr:rowOff>8030</xdr:rowOff>
    </xdr:to>
    <xdr:sp macro="" textlink="">
      <xdr:nvSpPr>
        <xdr:cNvPr id="3188" name="Freeform 2950">
          <a:extLst>
            <a:ext uri="{FF2B5EF4-FFF2-40B4-BE49-F238E27FC236}">
              <a16:creationId xmlns:a16="http://schemas.microsoft.com/office/drawing/2014/main" id="{3514513E-AAA8-4AD7-9509-E9AA4CDBB011}"/>
            </a:ext>
          </a:extLst>
        </xdr:cNvPr>
        <xdr:cNvSpPr>
          <a:spLocks noChangeArrowheads="1"/>
        </xdr:cNvSpPr>
      </xdr:nvSpPr>
      <xdr:spPr bwMode="auto">
        <a:xfrm>
          <a:off x="11985625" y="8107589"/>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124732</xdr:colOff>
      <xdr:row>54</xdr:row>
      <xdr:rowOff>79375</xdr:rowOff>
    </xdr:from>
    <xdr:to>
      <xdr:col>6</xdr:col>
      <xdr:colOff>158350</xdr:colOff>
      <xdr:row>55</xdr:row>
      <xdr:rowOff>8030</xdr:rowOff>
    </xdr:to>
    <xdr:sp macro="" textlink="">
      <xdr:nvSpPr>
        <xdr:cNvPr id="3189" name="Freeform 2950">
          <a:extLst>
            <a:ext uri="{FF2B5EF4-FFF2-40B4-BE49-F238E27FC236}">
              <a16:creationId xmlns:a16="http://schemas.microsoft.com/office/drawing/2014/main" id="{A7515686-6897-43ED-B9AD-7651DE27E17F}"/>
            </a:ext>
          </a:extLst>
        </xdr:cNvPr>
        <xdr:cNvSpPr>
          <a:spLocks noChangeArrowheads="1"/>
        </xdr:cNvSpPr>
      </xdr:nvSpPr>
      <xdr:spPr bwMode="auto">
        <a:xfrm>
          <a:off x="119062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6</xdr:col>
      <xdr:colOff>113394</xdr:colOff>
      <xdr:row>54</xdr:row>
      <xdr:rowOff>79375</xdr:rowOff>
    </xdr:from>
    <xdr:to>
      <xdr:col>8</xdr:col>
      <xdr:colOff>147012</xdr:colOff>
      <xdr:row>55</xdr:row>
      <xdr:rowOff>8030</xdr:rowOff>
    </xdr:to>
    <xdr:sp macro="" textlink="">
      <xdr:nvSpPr>
        <xdr:cNvPr id="3190" name="Freeform 2950">
          <a:extLst>
            <a:ext uri="{FF2B5EF4-FFF2-40B4-BE49-F238E27FC236}">
              <a16:creationId xmlns:a16="http://schemas.microsoft.com/office/drawing/2014/main" id="{F91B53D4-DF72-4EBC-B10B-2C5258B05F0F}"/>
            </a:ext>
          </a:extLst>
        </xdr:cNvPr>
        <xdr:cNvSpPr>
          <a:spLocks noChangeArrowheads="1"/>
        </xdr:cNvSpPr>
      </xdr:nvSpPr>
      <xdr:spPr bwMode="auto">
        <a:xfrm>
          <a:off x="1746251"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113394</xdr:colOff>
      <xdr:row>54</xdr:row>
      <xdr:rowOff>90714</xdr:rowOff>
    </xdr:from>
    <xdr:to>
      <xdr:col>10</xdr:col>
      <xdr:colOff>147011</xdr:colOff>
      <xdr:row>55</xdr:row>
      <xdr:rowOff>19369</xdr:rowOff>
    </xdr:to>
    <xdr:sp macro="" textlink="">
      <xdr:nvSpPr>
        <xdr:cNvPr id="3191" name="Freeform 2950">
          <a:extLst>
            <a:ext uri="{FF2B5EF4-FFF2-40B4-BE49-F238E27FC236}">
              <a16:creationId xmlns:a16="http://schemas.microsoft.com/office/drawing/2014/main" id="{D44CB3EC-A46B-41A6-99CF-42C33D41BF43}"/>
            </a:ext>
          </a:extLst>
        </xdr:cNvPr>
        <xdr:cNvSpPr>
          <a:spLocks noChangeArrowheads="1"/>
        </xdr:cNvSpPr>
      </xdr:nvSpPr>
      <xdr:spPr bwMode="auto">
        <a:xfrm>
          <a:off x="2313215"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10</xdr:col>
      <xdr:colOff>113393</xdr:colOff>
      <xdr:row>54</xdr:row>
      <xdr:rowOff>90714</xdr:rowOff>
    </xdr:from>
    <xdr:to>
      <xdr:col>12</xdr:col>
      <xdr:colOff>147011</xdr:colOff>
      <xdr:row>55</xdr:row>
      <xdr:rowOff>19369</xdr:rowOff>
    </xdr:to>
    <xdr:sp macro="" textlink="">
      <xdr:nvSpPr>
        <xdr:cNvPr id="3192" name="Freeform 2950">
          <a:extLst>
            <a:ext uri="{FF2B5EF4-FFF2-40B4-BE49-F238E27FC236}">
              <a16:creationId xmlns:a16="http://schemas.microsoft.com/office/drawing/2014/main" id="{CFB25A5C-8386-40C5-B081-8495301F385B}"/>
            </a:ext>
          </a:extLst>
        </xdr:cNvPr>
        <xdr:cNvSpPr>
          <a:spLocks noChangeArrowheads="1"/>
        </xdr:cNvSpPr>
      </xdr:nvSpPr>
      <xdr:spPr bwMode="auto">
        <a:xfrm>
          <a:off x="2880179"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124733</xdr:colOff>
      <xdr:row>54</xdr:row>
      <xdr:rowOff>90714</xdr:rowOff>
    </xdr:from>
    <xdr:to>
      <xdr:col>14</xdr:col>
      <xdr:colOff>158351</xdr:colOff>
      <xdr:row>55</xdr:row>
      <xdr:rowOff>19369</xdr:rowOff>
    </xdr:to>
    <xdr:sp macro="" textlink="">
      <xdr:nvSpPr>
        <xdr:cNvPr id="3193" name="Freeform 2950">
          <a:extLst>
            <a:ext uri="{FF2B5EF4-FFF2-40B4-BE49-F238E27FC236}">
              <a16:creationId xmlns:a16="http://schemas.microsoft.com/office/drawing/2014/main" id="{A2789F71-97A7-4F9B-9198-2C2264DD7976}"/>
            </a:ext>
          </a:extLst>
        </xdr:cNvPr>
        <xdr:cNvSpPr>
          <a:spLocks noChangeArrowheads="1"/>
        </xdr:cNvSpPr>
      </xdr:nvSpPr>
      <xdr:spPr bwMode="auto">
        <a:xfrm>
          <a:off x="3458483" y="980848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136071</xdr:colOff>
      <xdr:row>54</xdr:row>
      <xdr:rowOff>79375</xdr:rowOff>
    </xdr:from>
    <xdr:to>
      <xdr:col>16</xdr:col>
      <xdr:colOff>169688</xdr:colOff>
      <xdr:row>55</xdr:row>
      <xdr:rowOff>8030</xdr:rowOff>
    </xdr:to>
    <xdr:sp macro="" textlink="">
      <xdr:nvSpPr>
        <xdr:cNvPr id="3194" name="Freeform 2950">
          <a:extLst>
            <a:ext uri="{FF2B5EF4-FFF2-40B4-BE49-F238E27FC236}">
              <a16:creationId xmlns:a16="http://schemas.microsoft.com/office/drawing/2014/main" id="{645F4FF9-4E43-4A17-980C-33FB22118B87}"/>
            </a:ext>
          </a:extLst>
        </xdr:cNvPr>
        <xdr:cNvSpPr>
          <a:spLocks noChangeArrowheads="1"/>
        </xdr:cNvSpPr>
      </xdr:nvSpPr>
      <xdr:spPr bwMode="auto">
        <a:xfrm>
          <a:off x="4036785" y="979714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12</xdr:col>
      <xdr:colOff>124732</xdr:colOff>
      <xdr:row>163</xdr:row>
      <xdr:rowOff>79375</xdr:rowOff>
    </xdr:from>
    <xdr:to>
      <xdr:col>14</xdr:col>
      <xdr:colOff>158349</xdr:colOff>
      <xdr:row>163</xdr:row>
      <xdr:rowOff>166781</xdr:rowOff>
    </xdr:to>
    <xdr:sp macro="" textlink="">
      <xdr:nvSpPr>
        <xdr:cNvPr id="3195" name="Freeform 2950">
          <a:extLst>
            <a:ext uri="{FF2B5EF4-FFF2-40B4-BE49-F238E27FC236}">
              <a16:creationId xmlns:a16="http://schemas.microsoft.com/office/drawing/2014/main" id="{44D8C249-EEE8-4BFE-900D-824630DAA0AA}"/>
            </a:ext>
          </a:extLst>
        </xdr:cNvPr>
        <xdr:cNvSpPr>
          <a:spLocks noChangeArrowheads="1"/>
        </xdr:cNvSpPr>
      </xdr:nvSpPr>
      <xdr:spPr bwMode="auto">
        <a:xfrm>
          <a:off x="3458482"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14</xdr:col>
      <xdr:colOff>135938</xdr:colOff>
      <xdr:row>163</xdr:row>
      <xdr:rowOff>90581</xdr:rowOff>
    </xdr:from>
    <xdr:to>
      <xdr:col>16</xdr:col>
      <xdr:colOff>169555</xdr:colOff>
      <xdr:row>163</xdr:row>
      <xdr:rowOff>177987</xdr:rowOff>
    </xdr:to>
    <xdr:sp macro="" textlink="">
      <xdr:nvSpPr>
        <xdr:cNvPr id="3196" name="Freeform 2950">
          <a:extLst>
            <a:ext uri="{FF2B5EF4-FFF2-40B4-BE49-F238E27FC236}">
              <a16:creationId xmlns:a16="http://schemas.microsoft.com/office/drawing/2014/main" id="{933E6187-D144-4C2C-A9FD-473EEE3F6D39}"/>
            </a:ext>
          </a:extLst>
        </xdr:cNvPr>
        <xdr:cNvSpPr>
          <a:spLocks noChangeArrowheads="1"/>
        </xdr:cNvSpPr>
      </xdr:nvSpPr>
      <xdr:spPr bwMode="auto">
        <a:xfrm>
          <a:off x="403665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16</xdr:col>
      <xdr:colOff>113526</xdr:colOff>
      <xdr:row>163</xdr:row>
      <xdr:rowOff>79375</xdr:rowOff>
    </xdr:from>
    <xdr:to>
      <xdr:col>18</xdr:col>
      <xdr:colOff>147143</xdr:colOff>
      <xdr:row>163</xdr:row>
      <xdr:rowOff>166781</xdr:rowOff>
    </xdr:to>
    <xdr:sp macro="" textlink="">
      <xdr:nvSpPr>
        <xdr:cNvPr id="3197" name="Freeform 2950">
          <a:extLst>
            <a:ext uri="{FF2B5EF4-FFF2-40B4-BE49-F238E27FC236}">
              <a16:creationId xmlns:a16="http://schemas.microsoft.com/office/drawing/2014/main" id="{53EED38E-E77F-4D14-ADCD-FC85F87356B0}"/>
            </a:ext>
          </a:extLst>
        </xdr:cNvPr>
        <xdr:cNvSpPr>
          <a:spLocks noChangeArrowheads="1"/>
        </xdr:cNvSpPr>
      </xdr:nvSpPr>
      <xdr:spPr bwMode="auto">
        <a:xfrm>
          <a:off x="458120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135937</xdr:colOff>
      <xdr:row>163</xdr:row>
      <xdr:rowOff>79375</xdr:rowOff>
    </xdr:from>
    <xdr:to>
      <xdr:col>20</xdr:col>
      <xdr:colOff>169554</xdr:colOff>
      <xdr:row>163</xdr:row>
      <xdr:rowOff>166781</xdr:rowOff>
    </xdr:to>
    <xdr:sp macro="" textlink="">
      <xdr:nvSpPr>
        <xdr:cNvPr id="3198" name="Freeform 2950">
          <a:extLst>
            <a:ext uri="{FF2B5EF4-FFF2-40B4-BE49-F238E27FC236}">
              <a16:creationId xmlns:a16="http://schemas.microsoft.com/office/drawing/2014/main" id="{34AD4F78-7BFA-42D1-9F37-2B3ED714FA5C}"/>
            </a:ext>
          </a:extLst>
        </xdr:cNvPr>
        <xdr:cNvSpPr>
          <a:spLocks noChangeArrowheads="1"/>
        </xdr:cNvSpPr>
      </xdr:nvSpPr>
      <xdr:spPr bwMode="auto">
        <a:xfrm>
          <a:off x="5170580"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20</xdr:col>
      <xdr:colOff>158349</xdr:colOff>
      <xdr:row>163</xdr:row>
      <xdr:rowOff>79375</xdr:rowOff>
    </xdr:from>
    <xdr:to>
      <xdr:col>22</xdr:col>
      <xdr:colOff>191966</xdr:colOff>
      <xdr:row>163</xdr:row>
      <xdr:rowOff>166781</xdr:rowOff>
    </xdr:to>
    <xdr:sp macro="" textlink="">
      <xdr:nvSpPr>
        <xdr:cNvPr id="3199" name="Freeform 2950">
          <a:extLst>
            <a:ext uri="{FF2B5EF4-FFF2-40B4-BE49-F238E27FC236}">
              <a16:creationId xmlns:a16="http://schemas.microsoft.com/office/drawing/2014/main" id="{53910C01-DA85-47A1-8446-8450CFA79464}"/>
            </a:ext>
          </a:extLst>
        </xdr:cNvPr>
        <xdr:cNvSpPr>
          <a:spLocks noChangeArrowheads="1"/>
        </xdr:cNvSpPr>
      </xdr:nvSpPr>
      <xdr:spPr bwMode="auto">
        <a:xfrm>
          <a:off x="5759956"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147144</xdr:colOff>
      <xdr:row>163</xdr:row>
      <xdr:rowOff>90581</xdr:rowOff>
    </xdr:from>
    <xdr:to>
      <xdr:col>24</xdr:col>
      <xdr:colOff>180761</xdr:colOff>
      <xdr:row>163</xdr:row>
      <xdr:rowOff>177987</xdr:rowOff>
    </xdr:to>
    <xdr:sp macro="" textlink="">
      <xdr:nvSpPr>
        <xdr:cNvPr id="3200" name="Freeform 2950">
          <a:extLst>
            <a:ext uri="{FF2B5EF4-FFF2-40B4-BE49-F238E27FC236}">
              <a16:creationId xmlns:a16="http://schemas.microsoft.com/office/drawing/2014/main" id="{FF168461-3799-41BA-9A8C-D65E9DD1A724}"/>
            </a:ext>
          </a:extLst>
        </xdr:cNvPr>
        <xdr:cNvSpPr>
          <a:spLocks noChangeArrowheads="1"/>
        </xdr:cNvSpPr>
      </xdr:nvSpPr>
      <xdr:spPr bwMode="auto">
        <a:xfrm>
          <a:off x="6315715"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24</xdr:col>
      <xdr:colOff>147143</xdr:colOff>
      <xdr:row>163</xdr:row>
      <xdr:rowOff>90581</xdr:rowOff>
    </xdr:from>
    <xdr:to>
      <xdr:col>26</xdr:col>
      <xdr:colOff>180761</xdr:colOff>
      <xdr:row>163</xdr:row>
      <xdr:rowOff>177987</xdr:rowOff>
    </xdr:to>
    <xdr:sp macro="" textlink="">
      <xdr:nvSpPr>
        <xdr:cNvPr id="3201" name="Freeform 2950">
          <a:extLst>
            <a:ext uri="{FF2B5EF4-FFF2-40B4-BE49-F238E27FC236}">
              <a16:creationId xmlns:a16="http://schemas.microsoft.com/office/drawing/2014/main" id="{A658DF05-D831-4C82-9907-4EBDA647B345}"/>
            </a:ext>
          </a:extLst>
        </xdr:cNvPr>
        <xdr:cNvSpPr>
          <a:spLocks noChangeArrowheads="1"/>
        </xdr:cNvSpPr>
      </xdr:nvSpPr>
      <xdr:spPr bwMode="auto">
        <a:xfrm>
          <a:off x="6882679"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26</xdr:col>
      <xdr:colOff>135938</xdr:colOff>
      <xdr:row>163</xdr:row>
      <xdr:rowOff>90581</xdr:rowOff>
    </xdr:from>
    <xdr:to>
      <xdr:col>28</xdr:col>
      <xdr:colOff>169555</xdr:colOff>
      <xdr:row>163</xdr:row>
      <xdr:rowOff>177987</xdr:rowOff>
    </xdr:to>
    <xdr:sp macro="" textlink="">
      <xdr:nvSpPr>
        <xdr:cNvPr id="3202" name="Freeform 2950">
          <a:extLst>
            <a:ext uri="{FF2B5EF4-FFF2-40B4-BE49-F238E27FC236}">
              <a16:creationId xmlns:a16="http://schemas.microsoft.com/office/drawing/2014/main" id="{6C098242-665A-43E9-B5D7-4BBDF7462DC9}"/>
            </a:ext>
          </a:extLst>
        </xdr:cNvPr>
        <xdr:cNvSpPr>
          <a:spLocks noChangeArrowheads="1"/>
        </xdr:cNvSpPr>
      </xdr:nvSpPr>
      <xdr:spPr bwMode="auto">
        <a:xfrm>
          <a:off x="7438438"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28</xdr:col>
      <xdr:colOff>135938</xdr:colOff>
      <xdr:row>163</xdr:row>
      <xdr:rowOff>90581</xdr:rowOff>
    </xdr:from>
    <xdr:to>
      <xdr:col>30</xdr:col>
      <xdr:colOff>169555</xdr:colOff>
      <xdr:row>163</xdr:row>
      <xdr:rowOff>177987</xdr:rowOff>
    </xdr:to>
    <xdr:sp macro="" textlink="">
      <xdr:nvSpPr>
        <xdr:cNvPr id="3203" name="Freeform 2950">
          <a:extLst>
            <a:ext uri="{FF2B5EF4-FFF2-40B4-BE49-F238E27FC236}">
              <a16:creationId xmlns:a16="http://schemas.microsoft.com/office/drawing/2014/main" id="{AD26666A-4C39-4BF5-AA6F-D4A935806C44}"/>
            </a:ext>
          </a:extLst>
        </xdr:cNvPr>
        <xdr:cNvSpPr>
          <a:spLocks noChangeArrowheads="1"/>
        </xdr:cNvSpPr>
      </xdr:nvSpPr>
      <xdr:spPr bwMode="auto">
        <a:xfrm>
          <a:off x="8005402" y="26885313"/>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30</xdr:col>
      <xdr:colOff>147144</xdr:colOff>
      <xdr:row>163</xdr:row>
      <xdr:rowOff>90581</xdr:rowOff>
    </xdr:from>
    <xdr:to>
      <xdr:col>32</xdr:col>
      <xdr:colOff>180761</xdr:colOff>
      <xdr:row>163</xdr:row>
      <xdr:rowOff>177987</xdr:rowOff>
    </xdr:to>
    <xdr:sp macro="" textlink="">
      <xdr:nvSpPr>
        <xdr:cNvPr id="3204" name="Freeform 2950">
          <a:extLst>
            <a:ext uri="{FF2B5EF4-FFF2-40B4-BE49-F238E27FC236}">
              <a16:creationId xmlns:a16="http://schemas.microsoft.com/office/drawing/2014/main" id="{D60BE940-8320-4AEE-9FC8-F6373130E72F}"/>
            </a:ext>
          </a:extLst>
        </xdr:cNvPr>
        <xdr:cNvSpPr>
          <a:spLocks noChangeArrowheads="1"/>
        </xdr:cNvSpPr>
      </xdr:nvSpPr>
      <xdr:spPr bwMode="auto">
        <a:xfrm>
          <a:off x="8583573"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32</xdr:col>
      <xdr:colOff>147144</xdr:colOff>
      <xdr:row>163</xdr:row>
      <xdr:rowOff>90581</xdr:rowOff>
    </xdr:from>
    <xdr:to>
      <xdr:col>34</xdr:col>
      <xdr:colOff>180761</xdr:colOff>
      <xdr:row>163</xdr:row>
      <xdr:rowOff>177987</xdr:rowOff>
    </xdr:to>
    <xdr:sp macro="" textlink="">
      <xdr:nvSpPr>
        <xdr:cNvPr id="3205" name="Freeform 2950">
          <a:extLst>
            <a:ext uri="{FF2B5EF4-FFF2-40B4-BE49-F238E27FC236}">
              <a16:creationId xmlns:a16="http://schemas.microsoft.com/office/drawing/2014/main" id="{886E2D5A-4190-4655-B94F-4E2CA690837C}"/>
            </a:ext>
          </a:extLst>
        </xdr:cNvPr>
        <xdr:cNvSpPr>
          <a:spLocks noChangeArrowheads="1"/>
        </xdr:cNvSpPr>
      </xdr:nvSpPr>
      <xdr:spPr bwMode="auto">
        <a:xfrm>
          <a:off x="9150537" y="2688531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34</xdr:col>
      <xdr:colOff>136071</xdr:colOff>
      <xdr:row>163</xdr:row>
      <xdr:rowOff>79375</xdr:rowOff>
    </xdr:from>
    <xdr:to>
      <xdr:col>36</xdr:col>
      <xdr:colOff>169688</xdr:colOff>
      <xdr:row>163</xdr:row>
      <xdr:rowOff>166781</xdr:rowOff>
    </xdr:to>
    <xdr:sp macro="" textlink="">
      <xdr:nvSpPr>
        <xdr:cNvPr id="3206" name="Freeform 2950">
          <a:extLst>
            <a:ext uri="{FF2B5EF4-FFF2-40B4-BE49-F238E27FC236}">
              <a16:creationId xmlns:a16="http://schemas.microsoft.com/office/drawing/2014/main" id="{7F65B20C-89F2-4584-9627-1CD6349BDC3D}"/>
            </a:ext>
          </a:extLst>
        </xdr:cNvPr>
        <xdr:cNvSpPr>
          <a:spLocks noChangeArrowheads="1"/>
        </xdr:cNvSpPr>
      </xdr:nvSpPr>
      <xdr:spPr bwMode="auto">
        <a:xfrm>
          <a:off x="9763125" y="2687410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36</xdr:col>
      <xdr:colOff>136071</xdr:colOff>
      <xdr:row>163</xdr:row>
      <xdr:rowOff>79375</xdr:rowOff>
    </xdr:from>
    <xdr:to>
      <xdr:col>38</xdr:col>
      <xdr:colOff>169689</xdr:colOff>
      <xdr:row>163</xdr:row>
      <xdr:rowOff>166781</xdr:rowOff>
    </xdr:to>
    <xdr:sp macro="" textlink="">
      <xdr:nvSpPr>
        <xdr:cNvPr id="3207" name="Freeform 2950">
          <a:extLst>
            <a:ext uri="{FF2B5EF4-FFF2-40B4-BE49-F238E27FC236}">
              <a16:creationId xmlns:a16="http://schemas.microsoft.com/office/drawing/2014/main" id="{F62FBACB-4BE1-4534-836E-EC075E6BA15C}"/>
            </a:ext>
          </a:extLst>
        </xdr:cNvPr>
        <xdr:cNvSpPr>
          <a:spLocks noChangeArrowheads="1"/>
        </xdr:cNvSpPr>
      </xdr:nvSpPr>
      <xdr:spPr bwMode="auto">
        <a:xfrm>
          <a:off x="10330089" y="2687410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45356</xdr:colOff>
      <xdr:row>105</xdr:row>
      <xdr:rowOff>68036</xdr:rowOff>
    </xdr:from>
    <xdr:to>
      <xdr:col>45</xdr:col>
      <xdr:colOff>204106</xdr:colOff>
      <xdr:row>139</xdr:row>
      <xdr:rowOff>102053</xdr:rowOff>
    </xdr:to>
    <xdr:sp macro="" textlink="">
      <xdr:nvSpPr>
        <xdr:cNvPr id="3208" name="Rectangle: Rounded Corners 3207">
          <a:extLst>
            <a:ext uri="{FF2B5EF4-FFF2-40B4-BE49-F238E27FC236}">
              <a16:creationId xmlns:a16="http://schemas.microsoft.com/office/drawing/2014/main" id="{1E93DA4C-DF47-452F-86A0-C82C55884B09}"/>
            </a:ext>
          </a:extLst>
        </xdr:cNvPr>
        <xdr:cNvSpPr/>
      </xdr:nvSpPr>
      <xdr:spPr>
        <a:xfrm>
          <a:off x="521606" y="17564554"/>
          <a:ext cx="12427857" cy="526142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39</xdr:col>
      <xdr:colOff>249465</xdr:colOff>
      <xdr:row>94</xdr:row>
      <xdr:rowOff>79378</xdr:rowOff>
    </xdr:from>
    <xdr:to>
      <xdr:col>45</xdr:col>
      <xdr:colOff>192767</xdr:colOff>
      <xdr:row>105</xdr:row>
      <xdr:rowOff>56696</xdr:rowOff>
    </xdr:to>
    <xdr:sp macro="" textlink="">
      <xdr:nvSpPr>
        <xdr:cNvPr id="3211" name="Rectangle: Rounded Corners 3210">
          <a:extLst>
            <a:ext uri="{FF2B5EF4-FFF2-40B4-BE49-F238E27FC236}">
              <a16:creationId xmlns:a16="http://schemas.microsoft.com/office/drawing/2014/main" id="{BFF3EFD8-2E07-4332-97B1-9A9E63BA39B1}"/>
            </a:ext>
          </a:extLst>
        </xdr:cNvPr>
        <xdr:cNvSpPr/>
      </xdr:nvSpPr>
      <xdr:spPr>
        <a:xfrm>
          <a:off x="11293929" y="15886342"/>
          <a:ext cx="1644195" cy="1666872"/>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136071</xdr:colOff>
      <xdr:row>207</xdr:row>
      <xdr:rowOff>90715</xdr:rowOff>
    </xdr:from>
    <xdr:to>
      <xdr:col>4</xdr:col>
      <xdr:colOff>147009</xdr:colOff>
      <xdr:row>208</xdr:row>
      <xdr:rowOff>19370</xdr:rowOff>
    </xdr:to>
    <xdr:sp macro="" textlink="">
      <xdr:nvSpPr>
        <xdr:cNvPr id="3209" name="Freeform 2950">
          <a:extLst>
            <a:ext uri="{FF2B5EF4-FFF2-40B4-BE49-F238E27FC236}">
              <a16:creationId xmlns:a16="http://schemas.microsoft.com/office/drawing/2014/main" id="{C2211532-29F4-4425-AC14-2B2027B4A3D3}"/>
            </a:ext>
          </a:extLst>
        </xdr:cNvPr>
        <xdr:cNvSpPr>
          <a:spLocks noChangeArrowheads="1"/>
        </xdr:cNvSpPr>
      </xdr:nvSpPr>
      <xdr:spPr bwMode="auto">
        <a:xfrm>
          <a:off x="612321" y="33881786"/>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124999</xdr:colOff>
      <xdr:row>196</xdr:row>
      <xdr:rowOff>68035</xdr:rowOff>
    </xdr:from>
    <xdr:to>
      <xdr:col>20</xdr:col>
      <xdr:colOff>158615</xdr:colOff>
      <xdr:row>196</xdr:row>
      <xdr:rowOff>155440</xdr:rowOff>
    </xdr:to>
    <xdr:sp macro="" textlink="">
      <xdr:nvSpPr>
        <xdr:cNvPr id="3212" name="Freeform 2950">
          <a:extLst>
            <a:ext uri="{FF2B5EF4-FFF2-40B4-BE49-F238E27FC236}">
              <a16:creationId xmlns:a16="http://schemas.microsoft.com/office/drawing/2014/main" id="{00EA9AC1-69DE-49CF-BB59-AA2E38420A70}"/>
            </a:ext>
          </a:extLst>
        </xdr:cNvPr>
        <xdr:cNvSpPr>
          <a:spLocks noChangeArrowheads="1"/>
        </xdr:cNvSpPr>
      </xdr:nvSpPr>
      <xdr:spPr bwMode="auto">
        <a:xfrm>
          <a:off x="5216338" y="3216955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158751</xdr:colOff>
      <xdr:row>196</xdr:row>
      <xdr:rowOff>79107</xdr:rowOff>
    </xdr:from>
    <xdr:to>
      <xdr:col>10</xdr:col>
      <xdr:colOff>192367</xdr:colOff>
      <xdr:row>197</xdr:row>
      <xdr:rowOff>7762</xdr:rowOff>
    </xdr:to>
    <xdr:sp macro="" textlink="">
      <xdr:nvSpPr>
        <xdr:cNvPr id="3213" name="Freeform 2950">
          <a:extLst>
            <a:ext uri="{FF2B5EF4-FFF2-40B4-BE49-F238E27FC236}">
              <a16:creationId xmlns:a16="http://schemas.microsoft.com/office/drawing/2014/main" id="{C223AD91-654B-4047-BBFD-E5436B4EAF24}"/>
            </a:ext>
          </a:extLst>
        </xdr:cNvPr>
        <xdr:cNvSpPr>
          <a:spLocks noChangeArrowheads="1"/>
        </xdr:cNvSpPr>
      </xdr:nvSpPr>
      <xdr:spPr bwMode="auto">
        <a:xfrm>
          <a:off x="235857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169956</xdr:colOff>
      <xdr:row>196</xdr:row>
      <xdr:rowOff>79107</xdr:rowOff>
    </xdr:from>
    <xdr:to>
      <xdr:col>12</xdr:col>
      <xdr:colOff>203573</xdr:colOff>
      <xdr:row>197</xdr:row>
      <xdr:rowOff>7762</xdr:rowOff>
    </xdr:to>
    <xdr:sp macro="" textlink="">
      <xdr:nvSpPr>
        <xdr:cNvPr id="3214" name="Freeform 2950">
          <a:extLst>
            <a:ext uri="{FF2B5EF4-FFF2-40B4-BE49-F238E27FC236}">
              <a16:creationId xmlns:a16="http://schemas.microsoft.com/office/drawing/2014/main" id="{94704297-5C67-432F-85BB-3A22CAEDC40A}"/>
            </a:ext>
          </a:extLst>
        </xdr:cNvPr>
        <xdr:cNvSpPr>
          <a:spLocks noChangeArrowheads="1"/>
        </xdr:cNvSpPr>
      </xdr:nvSpPr>
      <xdr:spPr bwMode="auto">
        <a:xfrm>
          <a:off x="2936742"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169956</xdr:colOff>
      <xdr:row>196</xdr:row>
      <xdr:rowOff>79107</xdr:rowOff>
    </xdr:from>
    <xdr:to>
      <xdr:col>14</xdr:col>
      <xdr:colOff>203574</xdr:colOff>
      <xdr:row>197</xdr:row>
      <xdr:rowOff>7762</xdr:rowOff>
    </xdr:to>
    <xdr:sp macro="" textlink="">
      <xdr:nvSpPr>
        <xdr:cNvPr id="3215" name="Freeform 2950">
          <a:extLst>
            <a:ext uri="{FF2B5EF4-FFF2-40B4-BE49-F238E27FC236}">
              <a16:creationId xmlns:a16="http://schemas.microsoft.com/office/drawing/2014/main" id="{B5958839-BF59-46AE-862D-5BC3DA3DBBF4}"/>
            </a:ext>
          </a:extLst>
        </xdr:cNvPr>
        <xdr:cNvSpPr>
          <a:spLocks noChangeArrowheads="1"/>
        </xdr:cNvSpPr>
      </xdr:nvSpPr>
      <xdr:spPr bwMode="auto">
        <a:xfrm>
          <a:off x="3503706" y="32180625"/>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158751</xdr:colOff>
      <xdr:row>196</xdr:row>
      <xdr:rowOff>79107</xdr:rowOff>
    </xdr:from>
    <xdr:to>
      <xdr:col>16</xdr:col>
      <xdr:colOff>192367</xdr:colOff>
      <xdr:row>197</xdr:row>
      <xdr:rowOff>7762</xdr:rowOff>
    </xdr:to>
    <xdr:sp macro="" textlink="">
      <xdr:nvSpPr>
        <xdr:cNvPr id="3216" name="Freeform 2950">
          <a:extLst>
            <a:ext uri="{FF2B5EF4-FFF2-40B4-BE49-F238E27FC236}">
              <a16:creationId xmlns:a16="http://schemas.microsoft.com/office/drawing/2014/main" id="{DEF22CFB-03DC-43CE-A73D-83FF4F2A62E0}"/>
            </a:ext>
          </a:extLst>
        </xdr:cNvPr>
        <xdr:cNvSpPr>
          <a:spLocks noChangeArrowheads="1"/>
        </xdr:cNvSpPr>
      </xdr:nvSpPr>
      <xdr:spPr bwMode="auto">
        <a:xfrm>
          <a:off x="4059465" y="32180625"/>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158749</xdr:colOff>
      <xdr:row>196</xdr:row>
      <xdr:rowOff>67901</xdr:rowOff>
    </xdr:from>
    <xdr:to>
      <xdr:col>18</xdr:col>
      <xdr:colOff>135670</xdr:colOff>
      <xdr:row>196</xdr:row>
      <xdr:rowOff>155306</xdr:rowOff>
    </xdr:to>
    <xdr:sp macro="" textlink="">
      <xdr:nvSpPr>
        <xdr:cNvPr id="3217" name="Freeform 2950">
          <a:extLst>
            <a:ext uri="{FF2B5EF4-FFF2-40B4-BE49-F238E27FC236}">
              <a16:creationId xmlns:a16="http://schemas.microsoft.com/office/drawing/2014/main" id="{573EEF71-B625-4A6D-AA9F-4A8E575BFA97}"/>
            </a:ext>
          </a:extLst>
        </xdr:cNvPr>
        <xdr:cNvSpPr>
          <a:spLocks noChangeArrowheads="1"/>
        </xdr:cNvSpPr>
      </xdr:nvSpPr>
      <xdr:spPr bwMode="auto">
        <a:xfrm>
          <a:off x="4626428" y="321694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147411</xdr:colOff>
      <xdr:row>196</xdr:row>
      <xdr:rowOff>68036</xdr:rowOff>
    </xdr:from>
    <xdr:to>
      <xdr:col>22</xdr:col>
      <xdr:colOff>181028</xdr:colOff>
      <xdr:row>196</xdr:row>
      <xdr:rowOff>155441</xdr:rowOff>
    </xdr:to>
    <xdr:sp macro="" textlink="">
      <xdr:nvSpPr>
        <xdr:cNvPr id="3218" name="Freeform 2950">
          <a:extLst>
            <a:ext uri="{FF2B5EF4-FFF2-40B4-BE49-F238E27FC236}">
              <a16:creationId xmlns:a16="http://schemas.microsoft.com/office/drawing/2014/main" id="{00CCBBC0-E4E1-4489-A1B3-757F4CF017B3}"/>
            </a:ext>
          </a:extLst>
        </xdr:cNvPr>
        <xdr:cNvSpPr>
          <a:spLocks noChangeArrowheads="1"/>
        </xdr:cNvSpPr>
      </xdr:nvSpPr>
      <xdr:spPr bwMode="auto">
        <a:xfrm>
          <a:off x="5805715"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22</xdr:col>
      <xdr:colOff>124732</xdr:colOff>
      <xdr:row>196</xdr:row>
      <xdr:rowOff>68036</xdr:rowOff>
    </xdr:from>
    <xdr:to>
      <xdr:col>24</xdr:col>
      <xdr:colOff>158349</xdr:colOff>
      <xdr:row>196</xdr:row>
      <xdr:rowOff>155441</xdr:rowOff>
    </xdr:to>
    <xdr:sp macro="" textlink="">
      <xdr:nvSpPr>
        <xdr:cNvPr id="3219" name="Freeform 2950">
          <a:extLst>
            <a:ext uri="{FF2B5EF4-FFF2-40B4-BE49-F238E27FC236}">
              <a16:creationId xmlns:a16="http://schemas.microsoft.com/office/drawing/2014/main" id="{D90AA1A7-77DD-4F02-9E0B-CC1E50608738}"/>
            </a:ext>
          </a:extLst>
        </xdr:cNvPr>
        <xdr:cNvSpPr>
          <a:spLocks noChangeArrowheads="1"/>
        </xdr:cNvSpPr>
      </xdr:nvSpPr>
      <xdr:spPr bwMode="auto">
        <a:xfrm>
          <a:off x="6350000" y="32169554"/>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158750</xdr:colOff>
      <xdr:row>196</xdr:row>
      <xdr:rowOff>79375</xdr:rowOff>
    </xdr:from>
    <xdr:to>
      <xdr:col>26</xdr:col>
      <xdr:colOff>192367</xdr:colOff>
      <xdr:row>197</xdr:row>
      <xdr:rowOff>8030</xdr:rowOff>
    </xdr:to>
    <xdr:sp macro="" textlink="">
      <xdr:nvSpPr>
        <xdr:cNvPr id="3220" name="Freeform 2950">
          <a:extLst>
            <a:ext uri="{FF2B5EF4-FFF2-40B4-BE49-F238E27FC236}">
              <a16:creationId xmlns:a16="http://schemas.microsoft.com/office/drawing/2014/main" id="{43618C8A-9230-491B-AEC4-31C174DA48D3}"/>
            </a:ext>
          </a:extLst>
        </xdr:cNvPr>
        <xdr:cNvSpPr>
          <a:spLocks noChangeArrowheads="1"/>
        </xdr:cNvSpPr>
      </xdr:nvSpPr>
      <xdr:spPr bwMode="auto">
        <a:xfrm>
          <a:off x="6950982" y="32180893"/>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0</xdr:colOff>
      <xdr:row>139</xdr:row>
      <xdr:rowOff>102055</xdr:rowOff>
    </xdr:from>
    <xdr:to>
      <xdr:col>43</xdr:col>
      <xdr:colOff>79375</xdr:colOff>
      <xdr:row>150</xdr:row>
      <xdr:rowOff>170092</xdr:rowOff>
    </xdr:to>
    <xdr:sp macro="" textlink="">
      <xdr:nvSpPr>
        <xdr:cNvPr id="3221" name="Rectangle: Rounded Corners 3220">
          <a:extLst>
            <a:ext uri="{FF2B5EF4-FFF2-40B4-BE49-F238E27FC236}">
              <a16:creationId xmlns:a16="http://schemas.microsoft.com/office/drawing/2014/main" id="{59BDBD42-D46F-41D8-8B03-211683AB8F1D}"/>
            </a:ext>
          </a:extLst>
        </xdr:cNvPr>
        <xdr:cNvSpPr/>
      </xdr:nvSpPr>
      <xdr:spPr>
        <a:xfrm>
          <a:off x="476250" y="22825984"/>
          <a:ext cx="11781518" cy="1791608"/>
        </a:xfrm>
        <a:prstGeom prst="roundRect">
          <a:avLst/>
        </a:prstGeom>
        <a:noFill/>
        <a:ln w="28575">
          <a:solidFill>
            <a:schemeClr val="accent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rPr>
            <a:t>TATA PORTION</a:t>
          </a:r>
        </a:p>
      </xdr:txBody>
    </xdr:sp>
    <xdr:clientData/>
  </xdr:twoCellAnchor>
  <xdr:twoCellAnchor>
    <xdr:from>
      <xdr:col>2</xdr:col>
      <xdr:colOff>123265</xdr:colOff>
      <xdr:row>207</xdr:row>
      <xdr:rowOff>89648</xdr:rowOff>
    </xdr:from>
    <xdr:to>
      <xdr:col>4</xdr:col>
      <xdr:colOff>156882</xdr:colOff>
      <xdr:row>208</xdr:row>
      <xdr:rowOff>18303</xdr:rowOff>
    </xdr:to>
    <xdr:sp macro="" textlink="">
      <xdr:nvSpPr>
        <xdr:cNvPr id="3222" name="Freeform 2950">
          <a:extLst>
            <a:ext uri="{FF2B5EF4-FFF2-40B4-BE49-F238E27FC236}">
              <a16:creationId xmlns:a16="http://schemas.microsoft.com/office/drawing/2014/main" id="{6C1A2BE9-95CA-478F-ABC3-02888AD3EFAF}"/>
            </a:ext>
          </a:extLst>
        </xdr:cNvPr>
        <xdr:cNvSpPr>
          <a:spLocks noChangeArrowheads="1"/>
        </xdr:cNvSpPr>
      </xdr:nvSpPr>
      <xdr:spPr bwMode="auto">
        <a:xfrm>
          <a:off x="1189158" y="33880719"/>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00B050"/>
        </a:solidFill>
        <a:ln w="3175" algn="ctr">
          <a:solidFill>
            <a:srgbClr val="000000"/>
          </a:solidFill>
          <a:prstDash val="solid"/>
          <a:round/>
          <a:headEnd/>
          <a:tailEnd/>
        </a:ln>
      </xdr:spPr>
    </xdr:sp>
    <xdr:clientData/>
  </xdr:twoCellAnchor>
  <xdr:twoCellAnchor>
    <xdr:from>
      <xdr:col>6</xdr:col>
      <xdr:colOff>124732</xdr:colOff>
      <xdr:row>163</xdr:row>
      <xdr:rowOff>68036</xdr:rowOff>
    </xdr:from>
    <xdr:to>
      <xdr:col>8</xdr:col>
      <xdr:colOff>158349</xdr:colOff>
      <xdr:row>163</xdr:row>
      <xdr:rowOff>153574</xdr:rowOff>
    </xdr:to>
    <xdr:sp macro="" textlink="">
      <xdr:nvSpPr>
        <xdr:cNvPr id="3223" name="Freeform 2950">
          <a:extLst>
            <a:ext uri="{FF2B5EF4-FFF2-40B4-BE49-F238E27FC236}">
              <a16:creationId xmlns:a16="http://schemas.microsoft.com/office/drawing/2014/main" id="{1091411B-4F78-45AF-8AE6-5E59C2E80BE9}"/>
            </a:ext>
          </a:extLst>
        </xdr:cNvPr>
        <xdr:cNvSpPr>
          <a:spLocks noChangeArrowheads="1"/>
        </xdr:cNvSpPr>
      </xdr:nvSpPr>
      <xdr:spPr bwMode="auto">
        <a:xfrm>
          <a:off x="1757589"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136071</xdr:colOff>
      <xdr:row>163</xdr:row>
      <xdr:rowOff>68036</xdr:rowOff>
    </xdr:from>
    <xdr:to>
      <xdr:col>10</xdr:col>
      <xdr:colOff>169687</xdr:colOff>
      <xdr:row>163</xdr:row>
      <xdr:rowOff>155442</xdr:rowOff>
    </xdr:to>
    <xdr:sp macro="" textlink="">
      <xdr:nvSpPr>
        <xdr:cNvPr id="3224" name="Freeform 2950">
          <a:extLst>
            <a:ext uri="{FF2B5EF4-FFF2-40B4-BE49-F238E27FC236}">
              <a16:creationId xmlns:a16="http://schemas.microsoft.com/office/drawing/2014/main" id="{E15282AC-4B38-42F3-A5FD-49398EA6E01F}"/>
            </a:ext>
          </a:extLst>
        </xdr:cNvPr>
        <xdr:cNvSpPr>
          <a:spLocks noChangeArrowheads="1"/>
        </xdr:cNvSpPr>
      </xdr:nvSpPr>
      <xdr:spPr bwMode="auto">
        <a:xfrm>
          <a:off x="2335892"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136072</xdr:colOff>
      <xdr:row>54</xdr:row>
      <xdr:rowOff>68035</xdr:rowOff>
    </xdr:from>
    <xdr:to>
      <xdr:col>4</xdr:col>
      <xdr:colOff>147011</xdr:colOff>
      <xdr:row>54</xdr:row>
      <xdr:rowOff>155440</xdr:rowOff>
    </xdr:to>
    <xdr:sp macro="" textlink="">
      <xdr:nvSpPr>
        <xdr:cNvPr id="3225" name="Freeform 2950">
          <a:extLst>
            <a:ext uri="{FF2B5EF4-FFF2-40B4-BE49-F238E27FC236}">
              <a16:creationId xmlns:a16="http://schemas.microsoft.com/office/drawing/2014/main" id="{0A0E1C5A-EEC5-42B7-AD5E-8811D0C2B6D0}"/>
            </a:ext>
          </a:extLst>
        </xdr:cNvPr>
        <xdr:cNvSpPr>
          <a:spLocks noChangeArrowheads="1"/>
        </xdr:cNvSpPr>
      </xdr:nvSpPr>
      <xdr:spPr bwMode="auto">
        <a:xfrm>
          <a:off x="612322" y="9785803"/>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xdr:col>
      <xdr:colOff>124732</xdr:colOff>
      <xdr:row>163</xdr:row>
      <xdr:rowOff>68036</xdr:rowOff>
    </xdr:from>
    <xdr:to>
      <xdr:col>4</xdr:col>
      <xdr:colOff>135670</xdr:colOff>
      <xdr:row>163</xdr:row>
      <xdr:rowOff>153574</xdr:rowOff>
    </xdr:to>
    <xdr:sp macro="" textlink="">
      <xdr:nvSpPr>
        <xdr:cNvPr id="3226" name="Freeform 2950">
          <a:extLst>
            <a:ext uri="{FF2B5EF4-FFF2-40B4-BE49-F238E27FC236}">
              <a16:creationId xmlns:a16="http://schemas.microsoft.com/office/drawing/2014/main" id="{82855CFC-7093-4682-BCB3-EE99C533772E}"/>
            </a:ext>
          </a:extLst>
        </xdr:cNvPr>
        <xdr:cNvSpPr>
          <a:spLocks noChangeArrowheads="1"/>
        </xdr:cNvSpPr>
      </xdr:nvSpPr>
      <xdr:spPr bwMode="auto">
        <a:xfrm>
          <a:off x="600982" y="26862768"/>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xdr:col>
      <xdr:colOff>113392</xdr:colOff>
      <xdr:row>163</xdr:row>
      <xdr:rowOff>68036</xdr:rowOff>
    </xdr:from>
    <xdr:to>
      <xdr:col>6</xdr:col>
      <xdr:colOff>147009</xdr:colOff>
      <xdr:row>163</xdr:row>
      <xdr:rowOff>155442</xdr:rowOff>
    </xdr:to>
    <xdr:sp macro="" textlink="">
      <xdr:nvSpPr>
        <xdr:cNvPr id="3227" name="Freeform 2950">
          <a:extLst>
            <a:ext uri="{FF2B5EF4-FFF2-40B4-BE49-F238E27FC236}">
              <a16:creationId xmlns:a16="http://schemas.microsoft.com/office/drawing/2014/main" id="{A0648ED5-295B-4006-9080-43DE4FE6B5D8}"/>
            </a:ext>
          </a:extLst>
        </xdr:cNvPr>
        <xdr:cNvSpPr>
          <a:spLocks noChangeArrowheads="1"/>
        </xdr:cNvSpPr>
      </xdr:nvSpPr>
      <xdr:spPr bwMode="auto">
        <a:xfrm>
          <a:off x="1179285" y="26862768"/>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40</xdr:col>
      <xdr:colOff>124733</xdr:colOff>
      <xdr:row>152</xdr:row>
      <xdr:rowOff>68036</xdr:rowOff>
    </xdr:from>
    <xdr:to>
      <xdr:col>42</xdr:col>
      <xdr:colOff>158349</xdr:colOff>
      <xdr:row>152</xdr:row>
      <xdr:rowOff>153574</xdr:rowOff>
    </xdr:to>
    <xdr:sp macro="" textlink="">
      <xdr:nvSpPr>
        <xdr:cNvPr id="3210" name="Freeform 2950">
          <a:extLst>
            <a:ext uri="{FF2B5EF4-FFF2-40B4-BE49-F238E27FC236}">
              <a16:creationId xmlns:a16="http://schemas.microsoft.com/office/drawing/2014/main" id="{D6DBA309-6616-42B7-9576-BF1D7710B197}"/>
            </a:ext>
          </a:extLst>
        </xdr:cNvPr>
        <xdr:cNvSpPr>
          <a:spLocks noChangeArrowheads="1"/>
        </xdr:cNvSpPr>
      </xdr:nvSpPr>
      <xdr:spPr bwMode="auto">
        <a:xfrm>
          <a:off x="11452679" y="24901072"/>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42</xdr:col>
      <xdr:colOff>136071</xdr:colOff>
      <xdr:row>152</xdr:row>
      <xdr:rowOff>68036</xdr:rowOff>
    </xdr:from>
    <xdr:to>
      <xdr:col>44</xdr:col>
      <xdr:colOff>169688</xdr:colOff>
      <xdr:row>152</xdr:row>
      <xdr:rowOff>155442</xdr:rowOff>
    </xdr:to>
    <xdr:sp macro="" textlink="">
      <xdr:nvSpPr>
        <xdr:cNvPr id="3228" name="Freeform 2950">
          <a:extLst>
            <a:ext uri="{FF2B5EF4-FFF2-40B4-BE49-F238E27FC236}">
              <a16:creationId xmlns:a16="http://schemas.microsoft.com/office/drawing/2014/main" id="{31715E43-0E75-4A2F-B8F3-836F51BF4951}"/>
            </a:ext>
          </a:extLst>
        </xdr:cNvPr>
        <xdr:cNvSpPr>
          <a:spLocks noChangeArrowheads="1"/>
        </xdr:cNvSpPr>
      </xdr:nvSpPr>
      <xdr:spPr bwMode="auto">
        <a:xfrm>
          <a:off x="12030982" y="249010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22</xdr:col>
      <xdr:colOff>136072</xdr:colOff>
      <xdr:row>32</xdr:row>
      <xdr:rowOff>68035</xdr:rowOff>
    </xdr:from>
    <xdr:to>
      <xdr:col>24</xdr:col>
      <xdr:colOff>169689</xdr:colOff>
      <xdr:row>32</xdr:row>
      <xdr:rowOff>155440</xdr:rowOff>
    </xdr:to>
    <xdr:sp macro="" textlink="">
      <xdr:nvSpPr>
        <xdr:cNvPr id="3229" name="Freeform 2950">
          <a:extLst>
            <a:ext uri="{FF2B5EF4-FFF2-40B4-BE49-F238E27FC236}">
              <a16:creationId xmlns:a16="http://schemas.microsoft.com/office/drawing/2014/main" id="{DC77EBC7-8D2E-41D1-B19B-CE34975B3451}"/>
            </a:ext>
          </a:extLst>
        </xdr:cNvPr>
        <xdr:cNvSpPr>
          <a:spLocks noChangeArrowheads="1"/>
        </xdr:cNvSpPr>
      </xdr:nvSpPr>
      <xdr:spPr bwMode="auto">
        <a:xfrm>
          <a:off x="6361340" y="6168571"/>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8</xdr:col>
      <xdr:colOff>147411</xdr:colOff>
      <xdr:row>65</xdr:row>
      <xdr:rowOff>68035</xdr:rowOff>
    </xdr:from>
    <xdr:to>
      <xdr:col>10</xdr:col>
      <xdr:colOff>181028</xdr:colOff>
      <xdr:row>65</xdr:row>
      <xdr:rowOff>155440</xdr:rowOff>
    </xdr:to>
    <xdr:sp macro="" textlink="">
      <xdr:nvSpPr>
        <xdr:cNvPr id="3230" name="Freeform 2950">
          <a:extLst>
            <a:ext uri="{FF2B5EF4-FFF2-40B4-BE49-F238E27FC236}">
              <a16:creationId xmlns:a16="http://schemas.microsoft.com/office/drawing/2014/main" id="{EF1404FC-A1F0-4BCE-B577-4D29B4584641}"/>
            </a:ext>
          </a:extLst>
        </xdr:cNvPr>
        <xdr:cNvSpPr>
          <a:spLocks noChangeArrowheads="1"/>
        </xdr:cNvSpPr>
      </xdr:nvSpPr>
      <xdr:spPr bwMode="auto">
        <a:xfrm>
          <a:off x="2347232"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147410</xdr:colOff>
      <xdr:row>65</xdr:row>
      <xdr:rowOff>68035</xdr:rowOff>
    </xdr:from>
    <xdr:to>
      <xdr:col>12</xdr:col>
      <xdr:colOff>181028</xdr:colOff>
      <xdr:row>65</xdr:row>
      <xdr:rowOff>155440</xdr:rowOff>
    </xdr:to>
    <xdr:sp macro="" textlink="">
      <xdr:nvSpPr>
        <xdr:cNvPr id="3238" name="Freeform 2950">
          <a:extLst>
            <a:ext uri="{FF2B5EF4-FFF2-40B4-BE49-F238E27FC236}">
              <a16:creationId xmlns:a16="http://schemas.microsoft.com/office/drawing/2014/main" id="{AA1EB5A4-9C91-4292-8CA1-88FCBF8F5937}"/>
            </a:ext>
          </a:extLst>
        </xdr:cNvPr>
        <xdr:cNvSpPr>
          <a:spLocks noChangeArrowheads="1"/>
        </xdr:cNvSpPr>
      </xdr:nvSpPr>
      <xdr:spPr bwMode="auto">
        <a:xfrm>
          <a:off x="2914196"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12</xdr:col>
      <xdr:colOff>158750</xdr:colOff>
      <xdr:row>65</xdr:row>
      <xdr:rowOff>68035</xdr:rowOff>
    </xdr:from>
    <xdr:to>
      <xdr:col>14</xdr:col>
      <xdr:colOff>192368</xdr:colOff>
      <xdr:row>65</xdr:row>
      <xdr:rowOff>155440</xdr:rowOff>
    </xdr:to>
    <xdr:sp macro="" textlink="">
      <xdr:nvSpPr>
        <xdr:cNvPr id="3245" name="Freeform 2950">
          <a:extLst>
            <a:ext uri="{FF2B5EF4-FFF2-40B4-BE49-F238E27FC236}">
              <a16:creationId xmlns:a16="http://schemas.microsoft.com/office/drawing/2014/main" id="{E7CFE823-DADA-4B5F-8124-6099A3057B7A}"/>
            </a:ext>
          </a:extLst>
        </xdr:cNvPr>
        <xdr:cNvSpPr>
          <a:spLocks noChangeArrowheads="1"/>
        </xdr:cNvSpPr>
      </xdr:nvSpPr>
      <xdr:spPr bwMode="auto">
        <a:xfrm>
          <a:off x="3492500" y="1147535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14</xdr:col>
      <xdr:colOff>124731</xdr:colOff>
      <xdr:row>65</xdr:row>
      <xdr:rowOff>79375</xdr:rowOff>
    </xdr:from>
    <xdr:to>
      <xdr:col>16</xdr:col>
      <xdr:colOff>158348</xdr:colOff>
      <xdr:row>66</xdr:row>
      <xdr:rowOff>8030</xdr:rowOff>
    </xdr:to>
    <xdr:sp macro="" textlink="">
      <xdr:nvSpPr>
        <xdr:cNvPr id="3249" name="Freeform 2950">
          <a:extLst>
            <a:ext uri="{FF2B5EF4-FFF2-40B4-BE49-F238E27FC236}">
              <a16:creationId xmlns:a16="http://schemas.microsoft.com/office/drawing/2014/main" id="{E13EA173-16CE-4F47-A2CB-130E635B3421}"/>
            </a:ext>
          </a:extLst>
        </xdr:cNvPr>
        <xdr:cNvSpPr>
          <a:spLocks noChangeArrowheads="1"/>
        </xdr:cNvSpPr>
      </xdr:nvSpPr>
      <xdr:spPr bwMode="auto">
        <a:xfrm>
          <a:off x="4025445"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170089</xdr:colOff>
      <xdr:row>65</xdr:row>
      <xdr:rowOff>79375</xdr:rowOff>
    </xdr:from>
    <xdr:to>
      <xdr:col>18</xdr:col>
      <xdr:colOff>147011</xdr:colOff>
      <xdr:row>66</xdr:row>
      <xdr:rowOff>8030</xdr:rowOff>
    </xdr:to>
    <xdr:sp macro="" textlink="">
      <xdr:nvSpPr>
        <xdr:cNvPr id="3250" name="Freeform 2950">
          <a:extLst>
            <a:ext uri="{FF2B5EF4-FFF2-40B4-BE49-F238E27FC236}">
              <a16:creationId xmlns:a16="http://schemas.microsoft.com/office/drawing/2014/main" id="{76E950C1-EA20-4CE3-AA68-A7A032160C92}"/>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10</xdr:col>
      <xdr:colOff>124732</xdr:colOff>
      <xdr:row>43</xdr:row>
      <xdr:rowOff>56697</xdr:rowOff>
    </xdr:from>
    <xdr:to>
      <xdr:col>12</xdr:col>
      <xdr:colOff>158349</xdr:colOff>
      <xdr:row>43</xdr:row>
      <xdr:rowOff>142235</xdr:rowOff>
    </xdr:to>
    <xdr:sp macro="" textlink="">
      <xdr:nvSpPr>
        <xdr:cNvPr id="3251" name="Freeform 2950">
          <a:extLst>
            <a:ext uri="{FF2B5EF4-FFF2-40B4-BE49-F238E27FC236}">
              <a16:creationId xmlns:a16="http://schemas.microsoft.com/office/drawing/2014/main" id="{D4AEA3D5-C3CD-436B-8C39-BBB1FD0668C9}"/>
            </a:ext>
          </a:extLst>
        </xdr:cNvPr>
        <xdr:cNvSpPr>
          <a:spLocks noChangeArrowheads="1"/>
        </xdr:cNvSpPr>
      </xdr:nvSpPr>
      <xdr:spPr bwMode="auto">
        <a:xfrm>
          <a:off x="2891518" y="8084911"/>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12</xdr:col>
      <xdr:colOff>136071</xdr:colOff>
      <xdr:row>43</xdr:row>
      <xdr:rowOff>56697</xdr:rowOff>
    </xdr:from>
    <xdr:to>
      <xdr:col>14</xdr:col>
      <xdr:colOff>169688</xdr:colOff>
      <xdr:row>43</xdr:row>
      <xdr:rowOff>144103</xdr:rowOff>
    </xdr:to>
    <xdr:sp macro="" textlink="">
      <xdr:nvSpPr>
        <xdr:cNvPr id="3252" name="Freeform 2950">
          <a:extLst>
            <a:ext uri="{FF2B5EF4-FFF2-40B4-BE49-F238E27FC236}">
              <a16:creationId xmlns:a16="http://schemas.microsoft.com/office/drawing/2014/main" id="{B371068F-0D2F-4BFD-B539-17DB9F21FE78}"/>
            </a:ext>
          </a:extLst>
        </xdr:cNvPr>
        <xdr:cNvSpPr>
          <a:spLocks noChangeArrowheads="1"/>
        </xdr:cNvSpPr>
      </xdr:nvSpPr>
      <xdr:spPr bwMode="auto">
        <a:xfrm>
          <a:off x="3469821"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14</xdr:col>
      <xdr:colOff>147277</xdr:colOff>
      <xdr:row>43</xdr:row>
      <xdr:rowOff>67903</xdr:rowOff>
    </xdr:from>
    <xdr:to>
      <xdr:col>16</xdr:col>
      <xdr:colOff>180894</xdr:colOff>
      <xdr:row>43</xdr:row>
      <xdr:rowOff>155309</xdr:rowOff>
    </xdr:to>
    <xdr:sp macro="" textlink="">
      <xdr:nvSpPr>
        <xdr:cNvPr id="3253" name="Freeform 2950">
          <a:extLst>
            <a:ext uri="{FF2B5EF4-FFF2-40B4-BE49-F238E27FC236}">
              <a16:creationId xmlns:a16="http://schemas.microsoft.com/office/drawing/2014/main" id="{90B6025A-B217-4A7B-ACB4-00C157DE19FF}"/>
            </a:ext>
          </a:extLst>
        </xdr:cNvPr>
        <xdr:cNvSpPr>
          <a:spLocks noChangeArrowheads="1"/>
        </xdr:cNvSpPr>
      </xdr:nvSpPr>
      <xdr:spPr bwMode="auto">
        <a:xfrm>
          <a:off x="4047991"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16</xdr:col>
      <xdr:colOff>124865</xdr:colOff>
      <xdr:row>43</xdr:row>
      <xdr:rowOff>56697</xdr:rowOff>
    </xdr:from>
    <xdr:to>
      <xdr:col>18</xdr:col>
      <xdr:colOff>158482</xdr:colOff>
      <xdr:row>43</xdr:row>
      <xdr:rowOff>144103</xdr:rowOff>
    </xdr:to>
    <xdr:sp macro="" textlink="">
      <xdr:nvSpPr>
        <xdr:cNvPr id="3254" name="Freeform 2950">
          <a:extLst>
            <a:ext uri="{FF2B5EF4-FFF2-40B4-BE49-F238E27FC236}">
              <a16:creationId xmlns:a16="http://schemas.microsoft.com/office/drawing/2014/main" id="{683C5373-7C04-4168-8D41-FC8A81758EA1}"/>
            </a:ext>
          </a:extLst>
        </xdr:cNvPr>
        <xdr:cNvSpPr>
          <a:spLocks noChangeArrowheads="1"/>
        </xdr:cNvSpPr>
      </xdr:nvSpPr>
      <xdr:spPr bwMode="auto">
        <a:xfrm>
          <a:off x="4592544" y="8084911"/>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18</xdr:col>
      <xdr:colOff>147276</xdr:colOff>
      <xdr:row>43</xdr:row>
      <xdr:rowOff>56697</xdr:rowOff>
    </xdr:from>
    <xdr:to>
      <xdr:col>20</xdr:col>
      <xdr:colOff>180893</xdr:colOff>
      <xdr:row>43</xdr:row>
      <xdr:rowOff>144103</xdr:rowOff>
    </xdr:to>
    <xdr:sp macro="" textlink="">
      <xdr:nvSpPr>
        <xdr:cNvPr id="3255" name="Freeform 2950">
          <a:extLst>
            <a:ext uri="{FF2B5EF4-FFF2-40B4-BE49-F238E27FC236}">
              <a16:creationId xmlns:a16="http://schemas.microsoft.com/office/drawing/2014/main" id="{10900057-50AB-444F-BBBF-B206388CA47C}"/>
            </a:ext>
          </a:extLst>
        </xdr:cNvPr>
        <xdr:cNvSpPr>
          <a:spLocks noChangeArrowheads="1"/>
        </xdr:cNvSpPr>
      </xdr:nvSpPr>
      <xdr:spPr bwMode="auto">
        <a:xfrm>
          <a:off x="5238615" y="8084911"/>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20</xdr:col>
      <xdr:colOff>169688</xdr:colOff>
      <xdr:row>43</xdr:row>
      <xdr:rowOff>56697</xdr:rowOff>
    </xdr:from>
    <xdr:to>
      <xdr:col>22</xdr:col>
      <xdr:colOff>203305</xdr:colOff>
      <xdr:row>43</xdr:row>
      <xdr:rowOff>144103</xdr:rowOff>
    </xdr:to>
    <xdr:sp macro="" textlink="">
      <xdr:nvSpPr>
        <xdr:cNvPr id="3256" name="Freeform 2950">
          <a:extLst>
            <a:ext uri="{FF2B5EF4-FFF2-40B4-BE49-F238E27FC236}">
              <a16:creationId xmlns:a16="http://schemas.microsoft.com/office/drawing/2014/main" id="{FC53AB94-023F-48E2-9CA4-782736916B9A}"/>
            </a:ext>
          </a:extLst>
        </xdr:cNvPr>
        <xdr:cNvSpPr>
          <a:spLocks noChangeArrowheads="1"/>
        </xdr:cNvSpPr>
      </xdr:nvSpPr>
      <xdr:spPr bwMode="auto">
        <a:xfrm>
          <a:off x="5827992" y="8084911"/>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22</xdr:col>
      <xdr:colOff>158483</xdr:colOff>
      <xdr:row>43</xdr:row>
      <xdr:rowOff>67903</xdr:rowOff>
    </xdr:from>
    <xdr:to>
      <xdr:col>24</xdr:col>
      <xdr:colOff>192100</xdr:colOff>
      <xdr:row>43</xdr:row>
      <xdr:rowOff>155309</xdr:rowOff>
    </xdr:to>
    <xdr:sp macro="" textlink="">
      <xdr:nvSpPr>
        <xdr:cNvPr id="3257" name="Freeform 2950">
          <a:extLst>
            <a:ext uri="{FF2B5EF4-FFF2-40B4-BE49-F238E27FC236}">
              <a16:creationId xmlns:a16="http://schemas.microsoft.com/office/drawing/2014/main" id="{5C8489CA-1E61-4795-8E00-FCA0CCF253DF}"/>
            </a:ext>
          </a:extLst>
        </xdr:cNvPr>
        <xdr:cNvSpPr>
          <a:spLocks noChangeArrowheads="1"/>
        </xdr:cNvSpPr>
      </xdr:nvSpPr>
      <xdr:spPr bwMode="auto">
        <a:xfrm>
          <a:off x="6383751"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24</xdr:col>
      <xdr:colOff>158482</xdr:colOff>
      <xdr:row>43</xdr:row>
      <xdr:rowOff>67903</xdr:rowOff>
    </xdr:from>
    <xdr:to>
      <xdr:col>26</xdr:col>
      <xdr:colOff>192100</xdr:colOff>
      <xdr:row>43</xdr:row>
      <xdr:rowOff>155309</xdr:rowOff>
    </xdr:to>
    <xdr:sp macro="" textlink="">
      <xdr:nvSpPr>
        <xdr:cNvPr id="3258" name="Freeform 2950">
          <a:extLst>
            <a:ext uri="{FF2B5EF4-FFF2-40B4-BE49-F238E27FC236}">
              <a16:creationId xmlns:a16="http://schemas.microsoft.com/office/drawing/2014/main" id="{BDC0488B-07A3-4900-A2E1-11CBD618DC33}"/>
            </a:ext>
          </a:extLst>
        </xdr:cNvPr>
        <xdr:cNvSpPr>
          <a:spLocks noChangeArrowheads="1"/>
        </xdr:cNvSpPr>
      </xdr:nvSpPr>
      <xdr:spPr bwMode="auto">
        <a:xfrm>
          <a:off x="6950714"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26</xdr:col>
      <xdr:colOff>147277</xdr:colOff>
      <xdr:row>43</xdr:row>
      <xdr:rowOff>67903</xdr:rowOff>
    </xdr:from>
    <xdr:to>
      <xdr:col>28</xdr:col>
      <xdr:colOff>180894</xdr:colOff>
      <xdr:row>43</xdr:row>
      <xdr:rowOff>155309</xdr:rowOff>
    </xdr:to>
    <xdr:sp macro="" textlink="">
      <xdr:nvSpPr>
        <xdr:cNvPr id="3259" name="Freeform 2950">
          <a:extLst>
            <a:ext uri="{FF2B5EF4-FFF2-40B4-BE49-F238E27FC236}">
              <a16:creationId xmlns:a16="http://schemas.microsoft.com/office/drawing/2014/main" id="{12CB224D-756F-44E7-AC8D-38D6F5C8E117}"/>
            </a:ext>
          </a:extLst>
        </xdr:cNvPr>
        <xdr:cNvSpPr>
          <a:spLocks noChangeArrowheads="1"/>
        </xdr:cNvSpPr>
      </xdr:nvSpPr>
      <xdr:spPr bwMode="auto">
        <a:xfrm>
          <a:off x="7506473"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28</xdr:col>
      <xdr:colOff>147277</xdr:colOff>
      <xdr:row>43</xdr:row>
      <xdr:rowOff>67903</xdr:rowOff>
    </xdr:from>
    <xdr:to>
      <xdr:col>30</xdr:col>
      <xdr:colOff>180894</xdr:colOff>
      <xdr:row>43</xdr:row>
      <xdr:rowOff>155309</xdr:rowOff>
    </xdr:to>
    <xdr:sp macro="" textlink="">
      <xdr:nvSpPr>
        <xdr:cNvPr id="3260" name="Freeform 2950">
          <a:extLst>
            <a:ext uri="{FF2B5EF4-FFF2-40B4-BE49-F238E27FC236}">
              <a16:creationId xmlns:a16="http://schemas.microsoft.com/office/drawing/2014/main" id="{D5E58847-BE3C-4E0A-AEF7-597D67DA2E9F}"/>
            </a:ext>
          </a:extLst>
        </xdr:cNvPr>
        <xdr:cNvSpPr>
          <a:spLocks noChangeArrowheads="1"/>
        </xdr:cNvSpPr>
      </xdr:nvSpPr>
      <xdr:spPr bwMode="auto">
        <a:xfrm>
          <a:off x="807343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30</xdr:col>
      <xdr:colOff>158483</xdr:colOff>
      <xdr:row>43</xdr:row>
      <xdr:rowOff>67903</xdr:rowOff>
    </xdr:from>
    <xdr:to>
      <xdr:col>32</xdr:col>
      <xdr:colOff>192100</xdr:colOff>
      <xdr:row>43</xdr:row>
      <xdr:rowOff>155309</xdr:rowOff>
    </xdr:to>
    <xdr:sp macro="" textlink="">
      <xdr:nvSpPr>
        <xdr:cNvPr id="3261" name="Freeform 2950">
          <a:extLst>
            <a:ext uri="{FF2B5EF4-FFF2-40B4-BE49-F238E27FC236}">
              <a16:creationId xmlns:a16="http://schemas.microsoft.com/office/drawing/2014/main" id="{27CB6793-C596-4D38-921B-D8DEA6E6762D}"/>
            </a:ext>
          </a:extLst>
        </xdr:cNvPr>
        <xdr:cNvSpPr>
          <a:spLocks noChangeArrowheads="1"/>
        </xdr:cNvSpPr>
      </xdr:nvSpPr>
      <xdr:spPr bwMode="auto">
        <a:xfrm>
          <a:off x="8651608" y="8096117"/>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32</xdr:col>
      <xdr:colOff>158483</xdr:colOff>
      <xdr:row>43</xdr:row>
      <xdr:rowOff>67903</xdr:rowOff>
    </xdr:from>
    <xdr:to>
      <xdr:col>34</xdr:col>
      <xdr:colOff>192100</xdr:colOff>
      <xdr:row>43</xdr:row>
      <xdr:rowOff>155309</xdr:rowOff>
    </xdr:to>
    <xdr:sp macro="" textlink="">
      <xdr:nvSpPr>
        <xdr:cNvPr id="3262" name="Freeform 2950">
          <a:extLst>
            <a:ext uri="{FF2B5EF4-FFF2-40B4-BE49-F238E27FC236}">
              <a16:creationId xmlns:a16="http://schemas.microsoft.com/office/drawing/2014/main" id="{08F31F0A-43B7-4D2C-A9AF-EDC4036D6696}"/>
            </a:ext>
          </a:extLst>
        </xdr:cNvPr>
        <xdr:cNvSpPr>
          <a:spLocks noChangeArrowheads="1"/>
        </xdr:cNvSpPr>
      </xdr:nvSpPr>
      <xdr:spPr bwMode="auto">
        <a:xfrm>
          <a:off x="9218572" y="8096117"/>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5"/>
        </a:solidFill>
        <a:ln w="3175" algn="ctr">
          <a:solidFill>
            <a:srgbClr val="000000"/>
          </a:solidFill>
          <a:prstDash val="solid"/>
          <a:round/>
          <a:headEnd/>
          <a:tailEnd/>
        </a:ln>
      </xdr:spPr>
    </xdr:sp>
    <xdr:clientData/>
  </xdr:twoCellAnchor>
  <xdr:twoCellAnchor>
    <xdr:from>
      <xdr:col>36</xdr:col>
      <xdr:colOff>124732</xdr:colOff>
      <xdr:row>152</xdr:row>
      <xdr:rowOff>56697</xdr:rowOff>
    </xdr:from>
    <xdr:to>
      <xdr:col>38</xdr:col>
      <xdr:colOff>158349</xdr:colOff>
      <xdr:row>152</xdr:row>
      <xdr:rowOff>142235</xdr:rowOff>
    </xdr:to>
    <xdr:sp macro="" textlink="">
      <xdr:nvSpPr>
        <xdr:cNvPr id="3263" name="Freeform 2950">
          <a:extLst>
            <a:ext uri="{FF2B5EF4-FFF2-40B4-BE49-F238E27FC236}">
              <a16:creationId xmlns:a16="http://schemas.microsoft.com/office/drawing/2014/main" id="{4C5EEDBE-8876-4E9D-A954-2FDECAABFA6A}"/>
            </a:ext>
          </a:extLst>
        </xdr:cNvPr>
        <xdr:cNvSpPr>
          <a:spLocks noChangeArrowheads="1"/>
        </xdr:cNvSpPr>
      </xdr:nvSpPr>
      <xdr:spPr bwMode="auto">
        <a:xfrm>
          <a:off x="10318750" y="24889733"/>
          <a:ext cx="600581" cy="85538"/>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136071</xdr:colOff>
      <xdr:row>152</xdr:row>
      <xdr:rowOff>56697</xdr:rowOff>
    </xdr:from>
    <xdr:to>
      <xdr:col>40</xdr:col>
      <xdr:colOff>169688</xdr:colOff>
      <xdr:row>152</xdr:row>
      <xdr:rowOff>144103</xdr:rowOff>
    </xdr:to>
    <xdr:sp macro="" textlink="">
      <xdr:nvSpPr>
        <xdr:cNvPr id="3264" name="Freeform 2950">
          <a:extLst>
            <a:ext uri="{FF2B5EF4-FFF2-40B4-BE49-F238E27FC236}">
              <a16:creationId xmlns:a16="http://schemas.microsoft.com/office/drawing/2014/main" id="{75080538-04DB-43C9-A6DC-C403154FA427}"/>
            </a:ext>
          </a:extLst>
        </xdr:cNvPr>
        <xdr:cNvSpPr>
          <a:spLocks noChangeArrowheads="1"/>
        </xdr:cNvSpPr>
      </xdr:nvSpPr>
      <xdr:spPr bwMode="auto">
        <a:xfrm>
          <a:off x="10897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16</xdr:col>
      <xdr:colOff>102053</xdr:colOff>
      <xdr:row>32</xdr:row>
      <xdr:rowOff>68036</xdr:rowOff>
    </xdr:from>
    <xdr:to>
      <xdr:col>18</xdr:col>
      <xdr:colOff>135670</xdr:colOff>
      <xdr:row>32</xdr:row>
      <xdr:rowOff>155442</xdr:rowOff>
    </xdr:to>
    <xdr:sp macro="" textlink="">
      <xdr:nvSpPr>
        <xdr:cNvPr id="3265" name="Freeform 2950">
          <a:extLst>
            <a:ext uri="{FF2B5EF4-FFF2-40B4-BE49-F238E27FC236}">
              <a16:creationId xmlns:a16="http://schemas.microsoft.com/office/drawing/2014/main" id="{767FCA0E-0C01-44E8-A957-29C51483D458}"/>
            </a:ext>
          </a:extLst>
        </xdr:cNvPr>
        <xdr:cNvSpPr>
          <a:spLocks noChangeArrowheads="1"/>
        </xdr:cNvSpPr>
      </xdr:nvSpPr>
      <xdr:spPr bwMode="auto">
        <a:xfrm>
          <a:off x="4569732" y="6168572"/>
          <a:ext cx="657277"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124464</xdr:colOff>
      <xdr:row>32</xdr:row>
      <xdr:rowOff>68036</xdr:rowOff>
    </xdr:from>
    <xdr:to>
      <xdr:col>20</xdr:col>
      <xdr:colOff>158081</xdr:colOff>
      <xdr:row>32</xdr:row>
      <xdr:rowOff>155442</xdr:rowOff>
    </xdr:to>
    <xdr:sp macro="" textlink="">
      <xdr:nvSpPr>
        <xdr:cNvPr id="3266" name="Freeform 2950">
          <a:extLst>
            <a:ext uri="{FF2B5EF4-FFF2-40B4-BE49-F238E27FC236}">
              <a16:creationId xmlns:a16="http://schemas.microsoft.com/office/drawing/2014/main" id="{B4FE4039-B810-47CA-A4A9-DCF371022AF1}"/>
            </a:ext>
          </a:extLst>
        </xdr:cNvPr>
        <xdr:cNvSpPr>
          <a:spLocks noChangeArrowheads="1"/>
        </xdr:cNvSpPr>
      </xdr:nvSpPr>
      <xdr:spPr bwMode="auto">
        <a:xfrm>
          <a:off x="5215803" y="6168572"/>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20</xdr:col>
      <xdr:colOff>146876</xdr:colOff>
      <xdr:row>32</xdr:row>
      <xdr:rowOff>68036</xdr:rowOff>
    </xdr:from>
    <xdr:to>
      <xdr:col>22</xdr:col>
      <xdr:colOff>180493</xdr:colOff>
      <xdr:row>32</xdr:row>
      <xdr:rowOff>155442</xdr:rowOff>
    </xdr:to>
    <xdr:sp macro="" textlink="">
      <xdr:nvSpPr>
        <xdr:cNvPr id="3267" name="Freeform 2950">
          <a:extLst>
            <a:ext uri="{FF2B5EF4-FFF2-40B4-BE49-F238E27FC236}">
              <a16:creationId xmlns:a16="http://schemas.microsoft.com/office/drawing/2014/main" id="{CC76C05D-A657-4C52-9EF8-E55A112FD339}"/>
            </a:ext>
          </a:extLst>
        </xdr:cNvPr>
        <xdr:cNvSpPr>
          <a:spLocks noChangeArrowheads="1"/>
        </xdr:cNvSpPr>
      </xdr:nvSpPr>
      <xdr:spPr bwMode="auto">
        <a:xfrm>
          <a:off x="5805180" y="6168572"/>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124732</xdr:colOff>
      <xdr:row>21</xdr:row>
      <xdr:rowOff>79375</xdr:rowOff>
    </xdr:from>
    <xdr:to>
      <xdr:col>6</xdr:col>
      <xdr:colOff>158350</xdr:colOff>
      <xdr:row>21</xdr:row>
      <xdr:rowOff>166780</xdr:rowOff>
    </xdr:to>
    <xdr:sp macro="" textlink="">
      <xdr:nvSpPr>
        <xdr:cNvPr id="3268" name="Freeform 2950">
          <a:extLst>
            <a:ext uri="{FF2B5EF4-FFF2-40B4-BE49-F238E27FC236}">
              <a16:creationId xmlns:a16="http://schemas.microsoft.com/office/drawing/2014/main" id="{D04D1B38-E30C-4EF3-AE2E-61DAD16E7145}"/>
            </a:ext>
          </a:extLst>
        </xdr:cNvPr>
        <xdr:cNvSpPr>
          <a:spLocks noChangeArrowheads="1"/>
        </xdr:cNvSpPr>
      </xdr:nvSpPr>
      <xdr:spPr bwMode="auto">
        <a:xfrm>
          <a:off x="1190625" y="421821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38</xdr:col>
      <xdr:colOff>147410</xdr:colOff>
      <xdr:row>32</xdr:row>
      <xdr:rowOff>68036</xdr:rowOff>
    </xdr:from>
    <xdr:to>
      <xdr:col>40</xdr:col>
      <xdr:colOff>181028</xdr:colOff>
      <xdr:row>32</xdr:row>
      <xdr:rowOff>155441</xdr:rowOff>
    </xdr:to>
    <xdr:sp macro="" textlink="">
      <xdr:nvSpPr>
        <xdr:cNvPr id="3269" name="Freeform 2950">
          <a:extLst>
            <a:ext uri="{FF2B5EF4-FFF2-40B4-BE49-F238E27FC236}">
              <a16:creationId xmlns:a16="http://schemas.microsoft.com/office/drawing/2014/main" id="{AC4D61EB-BB62-4FE3-ABF6-36BA0DF8FC08}"/>
            </a:ext>
          </a:extLst>
        </xdr:cNvPr>
        <xdr:cNvSpPr>
          <a:spLocks noChangeArrowheads="1"/>
        </xdr:cNvSpPr>
      </xdr:nvSpPr>
      <xdr:spPr bwMode="auto">
        <a:xfrm>
          <a:off x="10908392" y="6168572"/>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40</xdr:col>
      <xdr:colOff>147410</xdr:colOff>
      <xdr:row>32</xdr:row>
      <xdr:rowOff>68036</xdr:rowOff>
    </xdr:from>
    <xdr:to>
      <xdr:col>42</xdr:col>
      <xdr:colOff>181028</xdr:colOff>
      <xdr:row>32</xdr:row>
      <xdr:rowOff>155441</xdr:rowOff>
    </xdr:to>
    <xdr:sp macro="" textlink="">
      <xdr:nvSpPr>
        <xdr:cNvPr id="3270" name="Freeform 2950">
          <a:extLst>
            <a:ext uri="{FF2B5EF4-FFF2-40B4-BE49-F238E27FC236}">
              <a16:creationId xmlns:a16="http://schemas.microsoft.com/office/drawing/2014/main" id="{D2C30415-31F2-4F10-8261-F69001ADC908}"/>
            </a:ext>
          </a:extLst>
        </xdr:cNvPr>
        <xdr:cNvSpPr>
          <a:spLocks noChangeArrowheads="1"/>
        </xdr:cNvSpPr>
      </xdr:nvSpPr>
      <xdr:spPr bwMode="auto">
        <a:xfrm>
          <a:off x="11475356" y="6168572"/>
          <a:ext cx="600583"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42</xdr:col>
      <xdr:colOff>158750</xdr:colOff>
      <xdr:row>32</xdr:row>
      <xdr:rowOff>68036</xdr:rowOff>
    </xdr:from>
    <xdr:to>
      <xdr:col>44</xdr:col>
      <xdr:colOff>192367</xdr:colOff>
      <xdr:row>32</xdr:row>
      <xdr:rowOff>155441</xdr:rowOff>
    </xdr:to>
    <xdr:sp macro="" textlink="">
      <xdr:nvSpPr>
        <xdr:cNvPr id="3271" name="Freeform 2950">
          <a:extLst>
            <a:ext uri="{FF2B5EF4-FFF2-40B4-BE49-F238E27FC236}">
              <a16:creationId xmlns:a16="http://schemas.microsoft.com/office/drawing/2014/main" id="{EA7C9D67-9D5D-43B8-BB4B-F5A93AA4AD4B}"/>
            </a:ext>
          </a:extLst>
        </xdr:cNvPr>
        <xdr:cNvSpPr>
          <a:spLocks noChangeArrowheads="1"/>
        </xdr:cNvSpPr>
      </xdr:nvSpPr>
      <xdr:spPr bwMode="auto">
        <a:xfrm>
          <a:off x="12053661" y="6168572"/>
          <a:ext cx="600581"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4</xdr:col>
      <xdr:colOff>124731</xdr:colOff>
      <xdr:row>43</xdr:row>
      <xdr:rowOff>56697</xdr:rowOff>
    </xdr:from>
    <xdr:to>
      <xdr:col>6</xdr:col>
      <xdr:colOff>158349</xdr:colOff>
      <xdr:row>43</xdr:row>
      <xdr:rowOff>144102</xdr:rowOff>
    </xdr:to>
    <xdr:sp macro="" textlink="">
      <xdr:nvSpPr>
        <xdr:cNvPr id="3272" name="Freeform 2950">
          <a:extLst>
            <a:ext uri="{FF2B5EF4-FFF2-40B4-BE49-F238E27FC236}">
              <a16:creationId xmlns:a16="http://schemas.microsoft.com/office/drawing/2014/main" id="{4AF2E2EC-2230-49CE-AF7C-D3965ADEBA41}"/>
            </a:ext>
          </a:extLst>
        </xdr:cNvPr>
        <xdr:cNvSpPr>
          <a:spLocks noChangeArrowheads="1"/>
        </xdr:cNvSpPr>
      </xdr:nvSpPr>
      <xdr:spPr bwMode="auto">
        <a:xfrm>
          <a:off x="1190624"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6</xdr:col>
      <xdr:colOff>113393</xdr:colOff>
      <xdr:row>43</xdr:row>
      <xdr:rowOff>56697</xdr:rowOff>
    </xdr:from>
    <xdr:to>
      <xdr:col>8</xdr:col>
      <xdr:colOff>147011</xdr:colOff>
      <xdr:row>43</xdr:row>
      <xdr:rowOff>144102</xdr:rowOff>
    </xdr:to>
    <xdr:sp macro="" textlink="">
      <xdr:nvSpPr>
        <xdr:cNvPr id="3273" name="Freeform 2950">
          <a:extLst>
            <a:ext uri="{FF2B5EF4-FFF2-40B4-BE49-F238E27FC236}">
              <a16:creationId xmlns:a16="http://schemas.microsoft.com/office/drawing/2014/main" id="{A82F58AB-7C7B-4887-8438-141B3DBCE5E9}"/>
            </a:ext>
          </a:extLst>
        </xdr:cNvPr>
        <xdr:cNvSpPr>
          <a:spLocks noChangeArrowheads="1"/>
        </xdr:cNvSpPr>
      </xdr:nvSpPr>
      <xdr:spPr bwMode="auto">
        <a:xfrm>
          <a:off x="1746250" y="808491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8</xdr:col>
      <xdr:colOff>113393</xdr:colOff>
      <xdr:row>43</xdr:row>
      <xdr:rowOff>68036</xdr:rowOff>
    </xdr:from>
    <xdr:to>
      <xdr:col>10</xdr:col>
      <xdr:colOff>147010</xdr:colOff>
      <xdr:row>43</xdr:row>
      <xdr:rowOff>155441</xdr:rowOff>
    </xdr:to>
    <xdr:sp macro="" textlink="">
      <xdr:nvSpPr>
        <xdr:cNvPr id="3274" name="Freeform 2950">
          <a:extLst>
            <a:ext uri="{FF2B5EF4-FFF2-40B4-BE49-F238E27FC236}">
              <a16:creationId xmlns:a16="http://schemas.microsoft.com/office/drawing/2014/main" id="{946B3791-114A-4E8E-94F5-CF669052846C}"/>
            </a:ext>
          </a:extLst>
        </xdr:cNvPr>
        <xdr:cNvSpPr>
          <a:spLocks noChangeArrowheads="1"/>
        </xdr:cNvSpPr>
      </xdr:nvSpPr>
      <xdr:spPr bwMode="auto">
        <a:xfrm>
          <a:off x="2313214" y="8096250"/>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136071</xdr:colOff>
      <xdr:row>43</xdr:row>
      <xdr:rowOff>45357</xdr:rowOff>
    </xdr:from>
    <xdr:to>
      <xdr:col>4</xdr:col>
      <xdr:colOff>147010</xdr:colOff>
      <xdr:row>43</xdr:row>
      <xdr:rowOff>132762</xdr:rowOff>
    </xdr:to>
    <xdr:sp macro="" textlink="">
      <xdr:nvSpPr>
        <xdr:cNvPr id="3275" name="Freeform 2950">
          <a:extLst>
            <a:ext uri="{FF2B5EF4-FFF2-40B4-BE49-F238E27FC236}">
              <a16:creationId xmlns:a16="http://schemas.microsoft.com/office/drawing/2014/main" id="{9E87FC07-B26E-475B-A08B-9C35AA09C44C}"/>
            </a:ext>
          </a:extLst>
        </xdr:cNvPr>
        <xdr:cNvSpPr>
          <a:spLocks noChangeArrowheads="1"/>
        </xdr:cNvSpPr>
      </xdr:nvSpPr>
      <xdr:spPr bwMode="auto">
        <a:xfrm>
          <a:off x="612321" y="8073571"/>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24</xdr:col>
      <xdr:colOff>136071</xdr:colOff>
      <xdr:row>152</xdr:row>
      <xdr:rowOff>67903</xdr:rowOff>
    </xdr:from>
    <xdr:to>
      <xdr:col>26</xdr:col>
      <xdr:colOff>169689</xdr:colOff>
      <xdr:row>152</xdr:row>
      <xdr:rowOff>155309</xdr:rowOff>
    </xdr:to>
    <xdr:sp macro="" textlink="">
      <xdr:nvSpPr>
        <xdr:cNvPr id="3276" name="Freeform 2950">
          <a:extLst>
            <a:ext uri="{FF2B5EF4-FFF2-40B4-BE49-F238E27FC236}">
              <a16:creationId xmlns:a16="http://schemas.microsoft.com/office/drawing/2014/main" id="{811F1574-FE43-475E-AF25-CFB9C6A00C9C}"/>
            </a:ext>
          </a:extLst>
        </xdr:cNvPr>
        <xdr:cNvSpPr>
          <a:spLocks noChangeArrowheads="1"/>
        </xdr:cNvSpPr>
      </xdr:nvSpPr>
      <xdr:spPr bwMode="auto">
        <a:xfrm>
          <a:off x="6928303"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26</xdr:col>
      <xdr:colOff>124866</xdr:colOff>
      <xdr:row>152</xdr:row>
      <xdr:rowOff>67903</xdr:rowOff>
    </xdr:from>
    <xdr:to>
      <xdr:col>28</xdr:col>
      <xdr:colOff>158483</xdr:colOff>
      <xdr:row>152</xdr:row>
      <xdr:rowOff>155309</xdr:rowOff>
    </xdr:to>
    <xdr:sp macro="" textlink="">
      <xdr:nvSpPr>
        <xdr:cNvPr id="3277" name="Freeform 2950">
          <a:extLst>
            <a:ext uri="{FF2B5EF4-FFF2-40B4-BE49-F238E27FC236}">
              <a16:creationId xmlns:a16="http://schemas.microsoft.com/office/drawing/2014/main" id="{8255267C-F814-4F19-A93F-156D4C3116CC}"/>
            </a:ext>
          </a:extLst>
        </xdr:cNvPr>
        <xdr:cNvSpPr>
          <a:spLocks noChangeArrowheads="1"/>
        </xdr:cNvSpPr>
      </xdr:nvSpPr>
      <xdr:spPr bwMode="auto">
        <a:xfrm>
          <a:off x="7484062"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28</xdr:col>
      <xdr:colOff>124866</xdr:colOff>
      <xdr:row>152</xdr:row>
      <xdr:rowOff>67903</xdr:rowOff>
    </xdr:from>
    <xdr:to>
      <xdr:col>30</xdr:col>
      <xdr:colOff>158483</xdr:colOff>
      <xdr:row>152</xdr:row>
      <xdr:rowOff>155309</xdr:rowOff>
    </xdr:to>
    <xdr:sp macro="" textlink="">
      <xdr:nvSpPr>
        <xdr:cNvPr id="3278" name="Freeform 2950">
          <a:extLst>
            <a:ext uri="{FF2B5EF4-FFF2-40B4-BE49-F238E27FC236}">
              <a16:creationId xmlns:a16="http://schemas.microsoft.com/office/drawing/2014/main" id="{23B67C64-41CA-4AE2-974E-95D54616BF89}"/>
            </a:ext>
          </a:extLst>
        </xdr:cNvPr>
        <xdr:cNvSpPr>
          <a:spLocks noChangeArrowheads="1"/>
        </xdr:cNvSpPr>
      </xdr:nvSpPr>
      <xdr:spPr bwMode="auto">
        <a:xfrm>
          <a:off x="805102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30</xdr:col>
      <xdr:colOff>136072</xdr:colOff>
      <xdr:row>152</xdr:row>
      <xdr:rowOff>67903</xdr:rowOff>
    </xdr:from>
    <xdr:to>
      <xdr:col>32</xdr:col>
      <xdr:colOff>169689</xdr:colOff>
      <xdr:row>152</xdr:row>
      <xdr:rowOff>155309</xdr:rowOff>
    </xdr:to>
    <xdr:sp macro="" textlink="">
      <xdr:nvSpPr>
        <xdr:cNvPr id="3279" name="Freeform 2950">
          <a:extLst>
            <a:ext uri="{FF2B5EF4-FFF2-40B4-BE49-F238E27FC236}">
              <a16:creationId xmlns:a16="http://schemas.microsoft.com/office/drawing/2014/main" id="{D56CEF33-88B9-4D24-A856-7838FA3920C5}"/>
            </a:ext>
          </a:extLst>
        </xdr:cNvPr>
        <xdr:cNvSpPr>
          <a:spLocks noChangeArrowheads="1"/>
        </xdr:cNvSpPr>
      </xdr:nvSpPr>
      <xdr:spPr bwMode="auto">
        <a:xfrm>
          <a:off x="8629197" y="24900939"/>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32</xdr:col>
      <xdr:colOff>136072</xdr:colOff>
      <xdr:row>152</xdr:row>
      <xdr:rowOff>67903</xdr:rowOff>
    </xdr:from>
    <xdr:to>
      <xdr:col>34</xdr:col>
      <xdr:colOff>169689</xdr:colOff>
      <xdr:row>152</xdr:row>
      <xdr:rowOff>155309</xdr:rowOff>
    </xdr:to>
    <xdr:sp macro="" textlink="">
      <xdr:nvSpPr>
        <xdr:cNvPr id="3280" name="Freeform 2950">
          <a:extLst>
            <a:ext uri="{FF2B5EF4-FFF2-40B4-BE49-F238E27FC236}">
              <a16:creationId xmlns:a16="http://schemas.microsoft.com/office/drawing/2014/main" id="{2334E4B0-F9D1-4CCA-8160-2ACFA8E916CD}"/>
            </a:ext>
          </a:extLst>
        </xdr:cNvPr>
        <xdr:cNvSpPr>
          <a:spLocks noChangeArrowheads="1"/>
        </xdr:cNvSpPr>
      </xdr:nvSpPr>
      <xdr:spPr bwMode="auto">
        <a:xfrm>
          <a:off x="9196161" y="24900939"/>
          <a:ext cx="600582"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34</xdr:col>
      <xdr:colOff>124999</xdr:colOff>
      <xdr:row>152</xdr:row>
      <xdr:rowOff>56697</xdr:rowOff>
    </xdr:from>
    <xdr:to>
      <xdr:col>36</xdr:col>
      <xdr:colOff>158616</xdr:colOff>
      <xdr:row>152</xdr:row>
      <xdr:rowOff>144103</xdr:rowOff>
    </xdr:to>
    <xdr:sp macro="" textlink="">
      <xdr:nvSpPr>
        <xdr:cNvPr id="3281" name="Freeform 2950">
          <a:extLst>
            <a:ext uri="{FF2B5EF4-FFF2-40B4-BE49-F238E27FC236}">
              <a16:creationId xmlns:a16="http://schemas.microsoft.com/office/drawing/2014/main" id="{0D9A4D06-C10B-4460-84AD-613BBF6C5FDD}"/>
            </a:ext>
          </a:extLst>
        </xdr:cNvPr>
        <xdr:cNvSpPr>
          <a:spLocks noChangeArrowheads="1"/>
        </xdr:cNvSpPr>
      </xdr:nvSpPr>
      <xdr:spPr bwMode="auto">
        <a:xfrm>
          <a:off x="9752053" y="24889733"/>
          <a:ext cx="600581" cy="87406"/>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2</xdr:col>
      <xdr:colOff>147410</xdr:colOff>
      <xdr:row>21</xdr:row>
      <xdr:rowOff>90715</xdr:rowOff>
    </xdr:from>
    <xdr:to>
      <xdr:col>4</xdr:col>
      <xdr:colOff>158349</xdr:colOff>
      <xdr:row>21</xdr:row>
      <xdr:rowOff>178120</xdr:rowOff>
    </xdr:to>
    <xdr:sp macro="" textlink="">
      <xdr:nvSpPr>
        <xdr:cNvPr id="3282" name="Freeform 2950">
          <a:extLst>
            <a:ext uri="{FF2B5EF4-FFF2-40B4-BE49-F238E27FC236}">
              <a16:creationId xmlns:a16="http://schemas.microsoft.com/office/drawing/2014/main" id="{1B04F83D-92A9-4D14-95D1-6F703C1BB824}"/>
            </a:ext>
          </a:extLst>
        </xdr:cNvPr>
        <xdr:cNvSpPr>
          <a:spLocks noChangeArrowheads="1"/>
        </xdr:cNvSpPr>
      </xdr:nvSpPr>
      <xdr:spPr bwMode="auto">
        <a:xfrm>
          <a:off x="623660" y="4229554"/>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chemeClr val="accent6"/>
        </a:solidFill>
        <a:ln w="3175" algn="ctr">
          <a:solidFill>
            <a:srgbClr val="000000"/>
          </a:solidFill>
          <a:prstDash val="solid"/>
          <a:round/>
          <a:headEnd/>
          <a:tailEnd/>
        </a:ln>
      </xdr:spPr>
    </xdr:sp>
    <xdr:clientData/>
  </xdr:twoCellAnchor>
  <xdr:twoCellAnchor>
    <xdr:from>
      <xdr:col>18</xdr:col>
      <xdr:colOff>124732</xdr:colOff>
      <xdr:row>65</xdr:row>
      <xdr:rowOff>79375</xdr:rowOff>
    </xdr:from>
    <xdr:to>
      <xdr:col>20</xdr:col>
      <xdr:colOff>158349</xdr:colOff>
      <xdr:row>66</xdr:row>
      <xdr:rowOff>8030</xdr:rowOff>
    </xdr:to>
    <xdr:sp macro="" textlink="">
      <xdr:nvSpPr>
        <xdr:cNvPr id="3283" name="Freeform 2950">
          <a:extLst>
            <a:ext uri="{FF2B5EF4-FFF2-40B4-BE49-F238E27FC236}">
              <a16:creationId xmlns:a16="http://schemas.microsoft.com/office/drawing/2014/main" id="{C7A2B45E-99D4-4302-885D-F4A98219FBA6}"/>
            </a:ext>
          </a:extLst>
        </xdr:cNvPr>
        <xdr:cNvSpPr>
          <a:spLocks noChangeArrowheads="1"/>
        </xdr:cNvSpPr>
      </xdr:nvSpPr>
      <xdr:spPr bwMode="auto">
        <a:xfrm>
          <a:off x="5216071"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twoCellAnchor>
    <xdr:from>
      <xdr:col>18</xdr:col>
      <xdr:colOff>170089</xdr:colOff>
      <xdr:row>65</xdr:row>
      <xdr:rowOff>79375</xdr:rowOff>
    </xdr:from>
    <xdr:to>
      <xdr:col>20</xdr:col>
      <xdr:colOff>147011</xdr:colOff>
      <xdr:row>66</xdr:row>
      <xdr:rowOff>8030</xdr:rowOff>
    </xdr:to>
    <xdr:sp macro="" textlink="">
      <xdr:nvSpPr>
        <xdr:cNvPr id="3284" name="Freeform 2950">
          <a:extLst>
            <a:ext uri="{FF2B5EF4-FFF2-40B4-BE49-F238E27FC236}">
              <a16:creationId xmlns:a16="http://schemas.microsoft.com/office/drawing/2014/main" id="{0ABBD7CE-0E3A-4872-B679-A2DA3A319F88}"/>
            </a:ext>
          </a:extLst>
        </xdr:cNvPr>
        <xdr:cNvSpPr>
          <a:spLocks noChangeArrowheads="1"/>
        </xdr:cNvSpPr>
      </xdr:nvSpPr>
      <xdr:spPr bwMode="auto">
        <a:xfrm>
          <a:off x="4637768" y="11486696"/>
          <a:ext cx="600582" cy="87405"/>
        </a:xfrm>
        <a:custGeom>
          <a:avLst/>
          <a:gdLst>
            <a:gd name="T0" fmla="*/ 120943 w 708025"/>
            <a:gd name="T1" fmla="*/ 551 h 115888"/>
            <a:gd name="T2" fmla="*/ 29770018 w 708025"/>
            <a:gd name="T3" fmla="*/ 3312 h 115888"/>
            <a:gd name="T4" fmla="*/ 53634490 w 708025"/>
            <a:gd name="T5" fmla="*/ 551 h 115888"/>
            <a:gd name="T6" fmla="*/ 29047336 w 708025"/>
            <a:gd name="T7" fmla="*/ 6627 h 115888"/>
            <a:gd name="T8" fmla="*/ 120943 w 708025"/>
            <a:gd name="T9" fmla="*/ 551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solidFill>
          <a:srgbClr val="FFFF00"/>
        </a:solidFill>
        <a:ln w="3175" algn="ctr">
          <a:solidFill>
            <a:srgbClr val="000000"/>
          </a:solidFill>
          <a:prstDash val="solid"/>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SIPAT-I\Sipat-Seoni%20Ckt%231%20&amp;%202\L&amp;T,%20Package-A1,circuit-1\Interim%20deviation\L&amp;T%20Interim%20deviation%20Supp,%20Erec%20statement-all%20annexures.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file:///\\in-w-mjxi008069\Prabhat\UT\UTPS\BIDING\Subesta&#231;&#227;o\SE%20Alta%20Tens&#227;o\Propostas%202002\LEIL&#195;O%20N&#186;002%20%202002%20-%20ANEEL\LOTE%20F%20-%20Expans&#227;o%20da%20Interliga&#231;&#227;o%20Norte%20-%20Nordeste%20C4%20-%20500kV\Resumo%20para%20Pr&#233;-C&#225;lculo%20Rev.%200%20Lote%20F%20-%20PE%2024-6%20reatores%20corrigido.xls?0F42FCAA" TargetMode="External"/><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GUNS\HALD-TPS\DBBS\CAST\PRODCALC\CASTPCM1.XL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n-w-mjxi008069\Prabhat\C%20Drive\Backup\D%20Drive\KETAN\ketans\ketan\Tender\PGCIL\WRSS-I&amp;II-extn\Price%20Sch\Price%20Sch-WRSS-I&amp;III.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UB%20cITy\estimate.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Temp\C.program%20files.Lotus.Notes.Data\Receivable%20Status%2005093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151AstraZeneca\esti-boq-r2-other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Price%20Schedule\ravishankar\Q-2265-lucent\Q-bom%20with%20costing-r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IL-FINA\TRICON.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n-w-mjxi008059\Solapur\Planning\INSTRUMENTATION\Instprof04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Mjttspm\SLID-TND\BP-2001\TEMP\SE-LEC,%20Project%20lists,%2099-1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in-w-mjxi008059\Solapur\NSS\MOB\MOBPLAN\PPG_MOB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nabb011s1108\uanm_f\pipeline-scada\BPCL\BPCLES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A-764\PGCIL%20Report\Users\pravinrr\AppData\Local\Microsoft\Windows\Temporary%20Internet%20Files\Content.Outlook\06150SP3\Jpr-Bhw%20I%20May%20Planning%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In-l-mjxi005084\kota1\Project%20Reviews\Boisar\Dec05\PGCIL%20Boisar%2012.12.2005.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WBSEB\PS-BBU\PS-BBU\PS-F&amp;I-C-E-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in-w-mjxi008059\Solapur\NSS\MOB\MOBPLAN\STR_PLAN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n-w-mjxi008069\Prabhat\xjpp\MIS2001\reports0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SY1-O.XLW"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iblrpydt3053\sudipta\D%20Drive\NTPC-Kahalgaon\Costing\Costing-%20Kahalgaon-%20R5.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Shyam\C\2002\UTUA\200209\JSR\JSPLjsr-200209.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temp\notes49546A\Collection%20Report%20Oct%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Temp\notesFFF692\~3340268.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n-w-mjxi008069\Prabhat\ketan\PANTNAGAR-FIRM-OFFER\Price-Sch-Pantnagar\Prc-sch-Pantnagar.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D:\Inst\LoopChk.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isk--mcbs53\D\Temp\C.Lotus.Notes.Data\AK\OFR\DIRECT\NMPT\E1%20package\offer\spares%20list.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w-mjxi008069\Prabhat\Iyer\HVPNL\Internal%20review\3w%20Action%20Plan\3W%20Action%20PlanGP-Aug'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mayank\pgcil\karaikudi\price\price%20schedu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isk--mcbs53\D\gkk\vision\REVISION01\01%20PIPC\01.0%20Bids\B%20-%20Year%202001\E%20APC%20RWB%202011%20-%20WIN%20Platform\TQ%20REplies\2nd%20TQ%20Replies\RPL\TRICONEX\10-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Lpgntsvr\Engg\_J800-899\J822\price&amp;makelis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ininslh3\User%20Share\KETAN\ketans\ketan\Tender\PGCIL\Bihar_B\Price-Sch\Pkg-B\Prc-sch-Bihar-Pkg_B_part-B.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G:\DOCUME~1\MJTTSP~1.INA\LOCALS~1\Temp\E.Lotus.Notes.Data\Trans%20Line.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DOCUME~1\wbtsp\LOCALS~1\Temp\D.Lotus.Notes.Data\PS-BBU\PS-BBU\PS-F&amp;I-C-E-4.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hathilatk\AppData\Local\Microsoft\Windows\Temporary%20Internet%20Files\Content.Outlook\0EES95JO\Planning%20Format.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in-w-mjxi008069\Prabhat\Documents%20and%20Settings\mjttsrrs\Desktop\BA%20format%20SA.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in-w-mjxi008069\Prabhat\c_old%20data\ZZZZZZZ-REPORTS\2003\200308\0308det-1720.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801-2900\Q2810-Pratham%20motors-pc\rev-0\Q2810-costing-r0.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601-2700\Q2598-eta\Q2598-costing.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Lpgser\Mkt\Offers\Active%20Offers\Q3801-Q3900\Q3837-HP\Offers\Active%20Offers\Q2901-3000\Q2959-CB%20Richards-pc\Q2959-costing-r0-abb.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D:\Users\sai.dhami\Downloads\Visual%20chart%20j-b%20line%20dtd.%2025.05.2015.xlsx" TargetMode="External"/></Relationships>
</file>

<file path=xl/externalLinks/_rels/externalLink42.xml.rels><?xml version="1.0" encoding="UTF-8" standalone="yes"?>
<Relationships xmlns="http://schemas.openxmlformats.org/package/2006/relationships"><Relationship Id="rId2" Type="http://schemas.microsoft.com/office/2019/04/relationships/externalLinkLongPath" Target="file:///\\disk--mcbs53\D\gkk\vision\REVISION01\01%20PIPC\01.0%20Bids\B%20-%20Year%202001\E%20APC%20RWB%202011%20-%20WIN%20Platform\TQ%20REplies\Final%20Submissions\As%20Submitted%20on%205th%20March%202002\BEST%20REDUCED%20PRICED%20OFFER\UnPriced%20Schedule%20-%20March%202002%20in%20INR.xls?EDF1F71E" TargetMode="External"/><Relationship Id="rId1" Type="http://schemas.openxmlformats.org/officeDocument/2006/relationships/externalLinkPath" Target="file:///\\EDF1F71E\UnPriced%20Schedule%20-%20March%202002%20in%20INR.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xjpp\MIS2001\reports01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D:\A-764\PGCIL%20Report\Users\hathilatk\Desktop\Eagle\Jaipur%20Bhiwani\EQ\7.%20%20Eagle%20Binder\2.%20Time\02.%20Planning\Planning.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Documents%20and%20Settings\binuvasudevan\Desktop\New%20Briefcase\pesu\price%20offer\MC_PESU_SCADA_DM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STL"/>
      <sheetName val="ASST TOTAL"/>
      <sheetName val="Annex-1"/>
      <sheetName val="Annex-3A"/>
      <sheetName val="Annex-3b,1"/>
      <sheetName val="Annex-3b,2"/>
      <sheetName val="Annex-3c"/>
      <sheetName val="Annex-7,Contingent"/>
      <sheetName val="Annex-4,TLM"/>
      <sheetName val="Type test"/>
      <sheetName val="Annex-6,Supply"/>
      <sheetName val="Annex-6,F&amp;I"/>
      <sheetName val="Annex-6,Erecn."/>
      <sheetName val="ABSTRAC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TPCM1"/>
      <sheetName val="BOQ L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costing"/>
      <sheetName val="CASH-FLOW"/>
      <sheetName val="CASTPCM1.XLM"/>
      <sheetName val="\\disk--mcbs53\D\gkk\vision\REV"/>
      <sheetName val="starter"/>
      <sheetName val="CASHFLOWS"/>
      <sheetName val="SUMMARY"/>
      <sheetName val="PO BOQ"/>
      <sheetName val="2.civil-RA"/>
      <sheetName val="Sec 1 - Earthwork"/>
      <sheetName val="BLK3"/>
      <sheetName val="BLK2"/>
      <sheetName val="E &amp; R"/>
      <sheetName val="radar"/>
      <sheetName val="UG"/>
      <sheetName val="02"/>
      <sheetName val="03"/>
      <sheetName val="04"/>
      <sheetName val="01"/>
      <sheetName val="COMPLEXALL"/>
      <sheetName val="FitOutConfCentre"/>
      <sheetName val="Ins &amp; Bonds"/>
      <sheetName val="Site facilities"/>
      <sheetName val="Clients Requirements"/>
      <sheetName val="A"/>
      <sheetName val="PA- Consutant "/>
      <sheetName val="Materials Cost"/>
      <sheetName val="final abstract"/>
      <sheetName val="Rate analysis"/>
      <sheetName val="Key Ratios"/>
      <sheetName val="[CASTPCM1.XLM][CASTPCM1.XLM][CA"/>
      <sheetName val="__disk--mcbs53_D_gkk_vision_REV"/>
      <sheetName val="[CASTPCM1.XLM]\\disk--mcbs53\D\"/>
      <sheetName val="[CASTPCM1.XLM][CASTPCM1.XLM]\\d"/>
      <sheetName val="Bill No 2 to 8 (Rev)"/>
      <sheetName val="Phasing"/>
      <sheetName val="DETAILED  BOQ"/>
      <sheetName val="SPT vs PHI"/>
      <sheetName val="Headings"/>
      <sheetName val="10. &amp; 11. Rate Code &amp; BQ"/>
      <sheetName val="Cash Flow Working"/>
      <sheetName val="Cost_any"/>
      <sheetName val="INPUT SHEET"/>
      <sheetName val="RES-PLANNING"/>
      <sheetName val="MASTER_RATE ANALYSIS"/>
      <sheetName val="L4-L15"/>
      <sheetName val="KP1590_E"/>
      <sheetName val="#REF"/>
      <sheetName val="CPIPE"/>
      <sheetName val="31 July 2005"/>
      <sheetName val="_CASTPCM1.XLM___disk--mcbs53_D_"/>
      <sheetName val="_CASTPCM1.XLM__CASTPCM1.XLM__CA"/>
      <sheetName val="_CASTPCM1.XLM__CASTPCM1.XLM___d"/>
      <sheetName val="[CASTPCM1.XLM]__disk__mcbs53__2"/>
      <sheetName val="[CASTPCM1.XLM][CASTPCM1.XLM]__2"/>
      <sheetName val="[CASTPCM1.XLM][CASTPCM1.XLM]__3"/>
      <sheetName val="SCHEDULE-3B"/>
      <sheetName val="BOQ_LT1"/>
      <sheetName val="CASTPCM1_XLM1"/>
      <sheetName val="BOQ_LT"/>
      <sheetName val="CASTPCM1_XLM"/>
      <sheetName val="BOQ_LT2"/>
      <sheetName val="CASTPCM1_XLM2"/>
      <sheetName val="PO_BOQ"/>
      <sheetName val="2_civil-RA"/>
      <sheetName val="Sec_1_-_Earthwork"/>
      <sheetName val="Names&amp;Cases"/>
      <sheetName val="Wall"/>
      <sheetName val="Bank Guarantee"/>
      <sheetName val="beam-reinft-machine rm"/>
      <sheetName val="Introduction"/>
      <sheetName val="Old"/>
      <sheetName val="Operating Statistics"/>
      <sheetName val="Financials"/>
      <sheetName val="Measurements"/>
      <sheetName val="Tables"/>
      <sheetName val="Flooring"/>
      <sheetName val="Ceilings"/>
      <sheetName val="ACAD Finishes"/>
      <sheetName val="Site Details"/>
      <sheetName val="Chair"/>
      <sheetName val="Site Area Statement"/>
      <sheetName val="Doors"/>
      <sheetName val="Estimate"/>
      <sheetName val="SP Break Up"/>
      <sheetName val="S1BOQ"/>
    </sheetNames>
    <definedNames>
      <definedName name="Print" refersTo="='CASTPCM1'!$E$155"/>
    </definedNames>
    <sheetDataSet>
      <sheetData sheetId="0" refreshError="1">
        <row r="155">
          <cell r="E155" t="str">
            <v>Print</v>
          </cell>
        </row>
      </sheetData>
      <sheetData sheetId="1" refreshError="1">
        <row r="155">
          <cell r="E155" t="str">
            <v>Print</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row r="155">
          <cell r="E155" t="str">
            <v>Print</v>
          </cell>
        </row>
      </sheetData>
      <sheetData sheetId="18" refreshError="1"/>
      <sheetData sheetId="19" refreshError="1"/>
      <sheetData sheetId="20" refreshError="1">
        <row r="155">
          <cell r="E155" t="str">
            <v>Print</v>
          </cell>
        </row>
      </sheetData>
      <sheetData sheetId="21" refreshError="1">
        <row r="155">
          <cell r="E155" t="str">
            <v>Print</v>
          </cell>
        </row>
      </sheetData>
      <sheetData sheetId="22" refreshError="1">
        <row r="155">
          <cell r="E155" t="str">
            <v>Print</v>
          </cell>
        </row>
      </sheetData>
      <sheetData sheetId="23" refreshError="1">
        <row r="155">
          <cell r="E155" t="str">
            <v>Print</v>
          </cell>
        </row>
      </sheetData>
      <sheetData sheetId="24" refreshError="1">
        <row r="155">
          <cell r="E155" t="str">
            <v>Print</v>
          </cell>
        </row>
      </sheetData>
      <sheetData sheetId="25" refreshError="1">
        <row r="155">
          <cell r="E155" t="str">
            <v>Print</v>
          </cell>
        </row>
      </sheetData>
      <sheetData sheetId="26" refreshError="1">
        <row r="155">
          <cell r="E155" t="str">
            <v>Print</v>
          </cell>
        </row>
      </sheetData>
      <sheetData sheetId="27" refreshError="1">
        <row r="155">
          <cell r="E155" t="str">
            <v>Print</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row r="155">
          <cell r="E155" t="str">
            <v>Print</v>
          </cell>
        </row>
      </sheetData>
      <sheetData sheetId="38" refreshError="1">
        <row r="155">
          <cell r="E155" t="str">
            <v>Print</v>
          </cell>
        </row>
      </sheetData>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55">
          <cell r="E155" t="str">
            <v>Print</v>
          </cell>
        </row>
      </sheetData>
      <sheetData sheetId="49" refreshError="1"/>
      <sheetData sheetId="50" refreshError="1">
        <row r="155">
          <cell r="E155" t="str">
            <v>Print</v>
          </cell>
        </row>
      </sheetData>
      <sheetData sheetId="51" refreshError="1">
        <row r="155">
          <cell r="E155" t="str">
            <v>Print</v>
          </cell>
        </row>
      </sheetData>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row r="155">
          <cell r="E155" t="str">
            <v>Print</v>
          </cell>
        </row>
      </sheetData>
      <sheetData sheetId="72" refreshError="1">
        <row r="155">
          <cell r="E155" t="str">
            <v>Print</v>
          </cell>
        </row>
      </sheetData>
      <sheetData sheetId="73" refreshError="1">
        <row r="155">
          <cell r="E155" t="str">
            <v>Print</v>
          </cell>
        </row>
      </sheetData>
      <sheetData sheetId="74" refreshError="1"/>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CBD-WRSS-I&amp;III"/>
      <sheetName val="Sch-1"/>
      <sheetName val="Sch-2"/>
      <sheetName val="SCHEDULE-3A"/>
      <sheetName val="400 KV Raipur-POWERGRID "/>
      <sheetName val="400 KV-Itarsi "/>
      <sheetName val="220KV-Itarsi"/>
      <sheetName val="66KV-Itarsi"/>
      <sheetName val="220KV-Vapi"/>
      <sheetName val="SCHEDULE-3B"/>
      <sheetName val="SCHEDULE-3C"/>
      <sheetName val="400 KV BSECL "/>
      <sheetName val="SCHEDULE-4A"/>
      <sheetName val="SCHEDULE-4B"/>
      <sheetName val="SCHEDULE-4C"/>
      <sheetName val="SCHEDULE-5A"/>
      <sheetName val="SCHEDULE-5B"/>
      <sheetName val="SCHEDULE-5C"/>
      <sheetName val="Structure"/>
      <sheetName val="Civil"/>
      <sheetName val="SPARES"/>
      <sheetName val="Site Insfrastructure cost"/>
      <sheetName val="FREIGH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C BOM"/>
      <sheetName val="comp"/>
      <sheetName val="estimate "/>
      <sheetName val="Costing-blk-B"/>
      <sheetName val="Costing-blk-C"/>
      <sheetName val="Costing-blk-HVAC"/>
      <sheetName val="Costing-blk-UBGO"/>
      <sheetName val="Costing-blk-A"/>
      <sheetName val="moc"/>
      <sheetName val=" modules"/>
      <sheetName val="dimensions"/>
      <sheetName val="HT Panel (1 vcb)"/>
      <sheetName val="HT Panel (3 vcbs)"/>
      <sheetName val="HT Panel (part-II)"/>
      <sheetName val="ATS Price"/>
      <sheetName val="Costing_blk_B"/>
      <sheetName val="SP Break Up"/>
      <sheetName val="Imp_cost"/>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costing"/>
      <sheetName val="Sch-1a"/>
      <sheetName val="Rev Log &amp; Data"/>
      <sheetName val="Input"/>
      <sheetName val="SCHEDULE-3B"/>
      <sheetName val="PRECAST lightconc-II"/>
      <sheetName val="SPT vs PHI"/>
      <sheetName val="Materials Cost"/>
      <sheetName val="BOQ"/>
      <sheetName val="upa"/>
      <sheetName val="Anal"/>
      <sheetName val="Cost of O &amp; O"/>
      <sheetName val="Quotations"/>
      <sheetName val="Design"/>
      <sheetName val="KP1590_E"/>
      <sheetName val="CASHFLOWS"/>
      <sheetName val="SUMMARY"/>
      <sheetName val="INPUT SHEET"/>
      <sheetName val="RES-PLANNING"/>
      <sheetName val="Macro1"/>
      <sheetName val="COLUMN"/>
      <sheetName val="입찰내역 발주처 양식"/>
      <sheetName val="MISC"/>
      <sheetName val="Bill No 2 to 8 (Rev)"/>
      <sheetName val="PLC_BOM"/>
      <sheetName val="estimate_"/>
      <sheetName val="_modules"/>
      <sheetName val="HT_Panel_(1_vcb)"/>
      <sheetName val="HT_Panel_(3_vcbs)"/>
      <sheetName val="HT_Panel_(part-II)"/>
      <sheetName val="ATS_Price"/>
      <sheetName val="SP_Break_Up"/>
      <sheetName val="Rev_Log_&amp;_Data"/>
      <sheetName val="PRECAST_lightconc-II"/>
      <sheetName val="SPT_vs_PHI"/>
      <sheetName val="Materials_Cost"/>
      <sheetName val="PA- Consutant "/>
      <sheetName val="MTP"/>
      <sheetName val="MTP1"/>
      <sheetName val="SC Cost FEB 03"/>
      <sheetName val="ABB"/>
      <sheetName val="GE"/>
      <sheetName val="Basic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FCF"/>
      <sheetName val="Receivables"/>
      <sheetName val="Sheet 4"/>
      <sheetName val="Bill Disc Debits"/>
      <sheetName val="BDisc Q4"/>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abb "/>
      <sheetName val="st-new"/>
      <sheetName val="starter"/>
      <sheetName val="cost-abb"/>
      <sheetName val="est-abb"/>
      <sheetName val="cost-ge-new"/>
      <sheetName val="est-ge"/>
      <sheetName val="cost-mg"/>
      <sheetName val="est-mg"/>
      <sheetName val="co-ge"/>
      <sheetName val="bom"/>
      <sheetName val="moc"/>
      <sheetName val="price"/>
      <sheetName val="Sch-3"/>
      <sheetName val="Costing-blk-B"/>
      <sheetName val="Factors"/>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Manhours"/>
      <sheetName val="Design"/>
      <sheetName val="A1-Continuous"/>
      <sheetName val="BOQ LT"/>
      <sheetName val="Config"/>
      <sheetName val="Break Dw"/>
      <sheetName val="SITE OVERHEADS"/>
      <sheetName val="calcul"/>
      <sheetName val="list"/>
      <sheetName val="Factor Sheet"/>
      <sheetName val="General Input"/>
      <sheetName val="Fee Rate Summary"/>
      <sheetName val="Coalmine"/>
      <sheetName val="BDisc Q4"/>
      <sheetName val="PROCTOR"/>
      <sheetName val="설계명세서"/>
      <sheetName val="TABLES"/>
      <sheetName val="Sqn _Main_ Abs"/>
      <sheetName val="Materials Cost"/>
      <sheetName val="Assumptions"/>
      <sheetName val="PPA Summary"/>
      <sheetName val="Measurements"/>
      <sheetName val="Flooring"/>
      <sheetName val="Ceilings"/>
      <sheetName val="ACAD Finishes"/>
      <sheetName val="Site Details"/>
      <sheetName val="Chair"/>
      <sheetName val="Site Area Statement"/>
      <sheetName val="Doors"/>
      <sheetName val="Estimate"/>
      <sheetName val="DETAILED  BOQ"/>
      <sheetName val="concrete"/>
      <sheetName val="final abstract"/>
      <sheetName val="Rate analysis"/>
      <sheetName val="Internet"/>
      <sheetName val="Detail"/>
      <sheetName val="Labor abs-NMR"/>
      <sheetName val="Headings"/>
      <sheetName val="office"/>
      <sheetName val="Lab"/>
      <sheetName val="Material&amp;equipment"/>
      <sheetName val="S1BOQ"/>
      <sheetName val="입찰내역 발주처 양식"/>
      <sheetName val="BOQ_Direct_selling cost"/>
      <sheetName val="BS"/>
      <sheetName val="macros"/>
      <sheetName val="Analysis"/>
      <sheetName val="BOM-abb_1"/>
      <sheetName val="BOQ_LT1"/>
      <sheetName val="BOM-abb_"/>
      <sheetName val="BOQ_LT"/>
      <sheetName val="BOM-abb_2"/>
      <sheetName val="BOQ_LT2"/>
      <sheetName val="Break_Dw"/>
      <sheetName val="SITE_OVERHEADS"/>
      <sheetName val="Factor_Sheet"/>
      <sheetName val="General_Input"/>
      <sheetName val="Fee_Rate_Summary"/>
      <sheetName val="Bill No 2 to 8 (Rev)"/>
      <sheetName val="MN T.B."/>
      <sheetName val="ACAD_Finishes"/>
      <sheetName val="Site_Details"/>
      <sheetName val="Site_Area_Statement"/>
      <sheetName val="MN_T_B_"/>
      <sheetName val="Bill_No_2_to_8_(Rev)"/>
      <sheetName val="ACAD_Finishes1"/>
      <sheetName val="Site_Details1"/>
      <sheetName val="Site_Area_Statement1"/>
      <sheetName val="MN_T_B_1"/>
      <sheetName val="Bill_No_2_to_8_(Rev)1"/>
      <sheetName val="BLK2"/>
      <sheetName val="BLK3"/>
      <sheetName val="E &amp; R"/>
      <sheetName val="radar"/>
      <sheetName val="UG"/>
      <sheetName val="ABB"/>
      <sheetName val="GE"/>
      <sheetName val="3"/>
      <sheetName val="BOQ"/>
      <sheetName val="Micro"/>
      <sheetName val="GM &amp; TA"/>
      <sheetName val="Macro"/>
      <sheetName val="Scaff-Rose"/>
      <sheetName val="Consolidated"/>
      <sheetName val="COLUMN"/>
      <sheetName val="BLOCK-A (MEA.SHEET)"/>
      <sheetName val="PRECAST lightconc-II"/>
      <sheetName val="PS-8EMB"/>
      <sheetName val="PS-2HAW"/>
      <sheetName val="PS-5HID"/>
      <sheetName val="PS-7ITN"/>
      <sheetName val="PS-4JAS"/>
      <sheetName val="PS-1MH"/>
      <sheetName val="PS-12PsGisExtn"/>
      <sheetName val="PS-11NSps"/>
      <sheetName val="PS-9TCOM"/>
      <sheetName val="PS-10Tools"/>
      <sheetName val="PS-6UAH"/>
      <sheetName val="PS-3WF"/>
    </sheetNames>
    <sheetDataSet>
      <sheetData sheetId="0">
        <row r="51">
          <cell r="R51">
            <v>2978.2240000000002</v>
          </cell>
        </row>
      </sheetData>
      <sheetData sheetId="1"/>
      <sheetData sheetId="2" refreshError="1">
        <row r="51">
          <cell r="R51">
            <v>2978.2240000000002</v>
          </cell>
        </row>
        <row r="61">
          <cell r="R61">
            <v>3589.3600000000006</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sheetData sheetId="17"/>
      <sheetData sheetId="18"/>
      <sheetData sheetId="19"/>
      <sheetData sheetId="20">
        <row r="51">
          <cell r="R51" t="str">
            <v>11 KV</v>
          </cell>
        </row>
      </sheetData>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OLF BVM"/>
      <sheetName val="GOLF"/>
      <sheetName val="starter "/>
      <sheetName val="Price "/>
      <sheetName val="costing"/>
      <sheetName val="moc"/>
      <sheetName val="HT Cable "/>
      <sheetName val="SP Break Up"/>
      <sheetName val="starter"/>
      <sheetName val="bs BP 04 SA"/>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A1-Continuous"/>
      <sheetName val="Costing-blk-B"/>
      <sheetName val="Precalculation"/>
      <sheetName val="Staff Acco."/>
      <sheetName val="Q-bom with costing-r1"/>
      <sheetName val="girder"/>
      <sheetName val="Design"/>
      <sheetName val="RATE.XLS"/>
      <sheetName val="L"/>
      <sheetName val="precast RC element"/>
      <sheetName val="BOQ LT"/>
      <sheetName val="Detail"/>
      <sheetName val="BP"/>
      <sheetName val="FORM7"/>
      <sheetName val="COLUMN"/>
      <sheetName val="FitOutConfCentre"/>
      <sheetName val="Sqn _Main_ Abs"/>
      <sheetName val="GOLF_BVM"/>
      <sheetName val="starter_"/>
      <sheetName val="Price_"/>
      <sheetName val="HT_Cable_"/>
      <sheetName val="SP_Break_Up"/>
      <sheetName val="bs_BP_04_SA"/>
      <sheetName val="Staff_Acco_"/>
      <sheetName val="Q-bom_with_costing-r1"/>
      <sheetName val="Exchangers - Phenol"/>
      <sheetName val="Material List "/>
      <sheetName val="KP1590_E"/>
      <sheetName val="Civil Boq"/>
      <sheetName val="Material "/>
      <sheetName val="List"/>
      <sheetName val="CASHFLOWS"/>
      <sheetName val="col-reinft1"/>
      <sheetName val="TB"/>
      <sheetName val="BS"/>
      <sheetName val="BOQ건축"/>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
      <sheetName val="BOQ LT"/>
      <sheetName val="BOQ HT "/>
      <sheetName val="Config"/>
      <sheetName val="Break Dw"/>
      <sheetName val="costing"/>
      <sheetName val="Stub&amp;Twr"/>
      <sheetName val="Twr Qty Old."/>
      <sheetName val="Twr Variation"/>
      <sheetName val="Twr Qty."/>
      <sheetName val="CS Approved"/>
      <sheetName val="DS Approved 16-18"/>
      <sheetName val="DS 26-11-19"/>
      <sheetName val="Sheet3"/>
      <sheetName val="Sheet1"/>
      <sheetName val="Sheet2"/>
      <sheetName val="DS Approved (T) (2)"/>
      <sheetName val="1-14"/>
      <sheetName val="50-56"/>
      <sheetName val="S-C"/>
      <sheetName val="62-Gty Bhadla"/>
      <sheetName val="starter"/>
      <sheetName val="TBAL9697 -group wise  sdpl"/>
      <sheetName val="Driveway Beams"/>
      <sheetName val="factors"/>
      <sheetName val="Balance Sheet Details CMC"/>
      <sheetName val="Structure Bills Qty"/>
      <sheetName val="Cost Index"/>
      <sheetName val="2.civil-RA"/>
      <sheetName val="SP Break Up"/>
      <sheetName val="office"/>
      <sheetName val="Lab"/>
      <sheetName val="Material&amp;equipment"/>
      <sheetName val="beam-reinft-machine rm"/>
      <sheetName val="R.A."/>
      <sheetName val="Materials Cost(PCC)"/>
      <sheetName val="India F&amp;S Template"/>
      <sheetName val="Rate analysis"/>
      <sheetName val="BLK2"/>
      <sheetName val="BLK3"/>
      <sheetName val="E &amp; R"/>
      <sheetName val="radar"/>
      <sheetName val="UG"/>
      <sheetName val="200205C"/>
      <sheetName val="FORM7"/>
      <sheetName val="final abstract"/>
      <sheetName val="FitOutConfCentre"/>
      <sheetName val="BOQ_LT"/>
      <sheetName val="BOQ_HT_"/>
      <sheetName val="Break_Dw"/>
      <sheetName val="TBAL9697_-group_wise__sdpl"/>
      <sheetName val="Driveway_Beams"/>
      <sheetName val="Balance_Sheet_Details_CMC"/>
      <sheetName val="Structure_Bills_Qty"/>
      <sheetName val="Cost_Index"/>
      <sheetName val="2_civil-RA"/>
      <sheetName val="SP_Break_Up"/>
      <sheetName val="DLC sites"/>
      <sheetName val="SDH COST"/>
      <sheetName val="Other assumptions"/>
      <sheetName val="RSU lookups"/>
      <sheetName val="RSU sites"/>
      <sheetName val="Design"/>
      <sheetName val="CAPI_01-02"/>
      <sheetName val="BP"/>
      <sheetName val="BOQ"/>
      <sheetName val="3"/>
      <sheetName val="Headings"/>
      <sheetName val="precast RC element"/>
      <sheetName val="Data sheet"/>
    </sheetNames>
    <sheetDataSet>
      <sheetData sheetId="0"/>
      <sheetData sheetId="1"/>
      <sheetData sheetId="2"/>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Tags"/>
      <sheetName val="ETASlippage"/>
      <sheetName val="ChtData2"/>
      <sheetName val="CntrlVlv"/>
      <sheetName val="FlowMtr"/>
      <sheetName val="IsolnVlv"/>
      <sheetName val="MOVs"/>
      <sheetName val="RelVlvs"/>
      <sheetName val="Overall"/>
      <sheetName val="CmplxSummary"/>
      <sheetName val="BND-Merox-LNUU"/>
      <sheetName val="BSD-CPP"/>
      <sheetName val="BSN-Arom"/>
      <sheetName val="CD-FCC"/>
      <sheetName val="JP-Os&amp;Us"/>
      <sheetName val="JP-R_RLoading"/>
      <sheetName val="MDM-SHP_TAME"/>
      <sheetName val="MDM-RURW"/>
      <sheetName val="PBMR-Marine&amp;MTF"/>
      <sheetName val="RLG-CrudeHTrtr"/>
      <sheetName val="RMS-Utility"/>
      <sheetName val="SC-ATU_SWS"/>
      <sheetName val="SC-Coker"/>
      <sheetName val="InputActDelETA"/>
      <sheetName val="ProfileETAQrys"/>
      <sheetName val="InputPO_Del"/>
      <sheetName val="ProfilePO_DelQrys"/>
      <sheetName val="ChtData"/>
      <sheetName val="Module1"/>
      <sheetName val="Module2"/>
      <sheetName val="Foundation"/>
      <sheetName val="Foundation (2)"/>
      <sheetName val="BOQ 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IMIT"/>
      <sheetName val="UK"/>
      <sheetName val="Turkey"/>
      <sheetName val="Iran"/>
      <sheetName val="Mexico"/>
      <sheetName val="Venezuela"/>
      <sheetName val="Colombia"/>
      <sheetName val="Brazil"/>
      <sheetName val="South Africa"/>
      <sheetName val="India"/>
      <sheetName val="Malaysia"/>
      <sheetName val="Thailand"/>
      <sheetName val="BTB"/>
      <sheetName val="cf"/>
      <sheetName val="orders"/>
      <sheetName val="Coalmine"/>
      <sheetName val="main1"/>
      <sheetName val="South_Africa"/>
      <sheetName val="CashGMC"/>
      <sheetName val="ord-lost_98&amp;99"/>
      <sheetName val="PACK (B)"/>
      <sheetName val="3BPA00132-5-3 W plan HVPNL"/>
      <sheetName val="MB-05, JU"/>
      <sheetName val="CAL"/>
      <sheetName val="Code"/>
      <sheetName val="PRECAST lightconc-II"/>
      <sheetName val="Scheme Area Details_Block__ C2"/>
      <sheetName val="New33KVSS_E3"/>
      <sheetName val="Prop aug of Ex 33KVSS_E3a"/>
      <sheetName val="04REL"/>
      <sheetName val="Valve Cl"/>
      <sheetName val="CODE-STR"/>
      <sheetName val="Tables"/>
      <sheetName val="FLUID_INFO"/>
      <sheetName val="1C Data"/>
      <sheetName val="SC Cost FEB 03"/>
      <sheetName val="South_Africa1"/>
      <sheetName val="PACK_(B)"/>
      <sheetName val="3BPA00132-5-3_W_plan_HVPNL"/>
      <sheetName val="MB-05,_JU"/>
      <sheetName val="BOQ"/>
      <sheetName val="Data_Sheet"/>
      <sheetName val="Voucher"/>
      <sheetName val="Data"/>
      <sheetName val="PRECAST_lightconc-II"/>
      <sheetName val="SPT vs PHI"/>
      <sheetName val="SP Break Up"/>
      <sheetName val="Cost Reco data download"/>
      <sheetName val="IP Assessment_June.08"/>
      <sheetName val="SUMMARY"/>
      <sheetName val="Sheet2"/>
      <sheetName val="Sheet10"/>
      <sheetName val="title"/>
      <sheetName val="ENCL9"/>
      <sheetName val="DATA-DEP.(13-17)"/>
      <sheetName val="DATA-KBPL(17-25)"/>
      <sheetName val="DATA-GCC(25-34.7)"/>
      <sheetName val="South_Africa2"/>
      <sheetName val="PACK_(B)1"/>
      <sheetName val="3BPA00132-5-3_W_plan_HVPNL1"/>
      <sheetName val="MB-05,_JU1"/>
      <sheetName val="South_Africa3"/>
      <sheetName val="PACK_(B)2"/>
      <sheetName val="3BPA00132-5-3_W_plan_HVPNL2"/>
      <sheetName val="MB-05,_JU2"/>
      <sheetName val="South_Africa4"/>
      <sheetName val="PACK_(B)3"/>
      <sheetName val="3BPA00132-5-3_W_plan_HVPNL3"/>
      <sheetName val="MB-05,_JU3"/>
      <sheetName val="R_Hrs_ Since Comm"/>
      <sheetName val="#REF"/>
      <sheetName val="Breakup"/>
      <sheetName val="B&amp;N"/>
      <sheetName val="B&amp;N Anx"/>
      <sheetName val="SE-LEC, Project lists, 99-10-04"/>
      <sheetName val="160MVA Addl(L)"/>
      <sheetName val="SHEET6"/>
      <sheetName val="Earthing Calculation"/>
      <sheetName val="2. Input Main "/>
      <sheetName val="SOR"/>
      <sheetName val="precast RC element"/>
      <sheetName val="EXPENSES"/>
      <sheetName val="Input"/>
      <sheetName val="ReworkLabour"/>
      <sheetName val="Pac Ext"/>
      <sheetName val="Menu"/>
      <sheetName val="Riser-1"/>
      <sheetName val="South_Africa5"/>
      <sheetName val="PACK_(B)4"/>
      <sheetName val="3BPA00132-5-3_W_plan_HVPNL4"/>
      <sheetName val="MB-05,_JU4"/>
      <sheetName val="PRECAST_lightconc-II1"/>
      <sheetName val="Scheme_Area_Details_Block___C2"/>
      <sheetName val="Prop_aug_of_Ex_33KVSS_E3a"/>
      <sheetName val="Valve_Cl"/>
      <sheetName val="1C_Data"/>
      <sheetName val="SC_Cost_FEB_03"/>
      <sheetName val="SPT_vs_PHI"/>
      <sheetName val="Cost_Reco_data_download"/>
      <sheetName val="IP_Assessment_June_08"/>
      <sheetName val="R_Hrs__Since_Comm"/>
      <sheetName val="2__Input_Main_"/>
      <sheetName val="DATA-DEP_(13-17)"/>
      <sheetName val="DATA-GCC(25-34_7)"/>
      <sheetName val="Earthing_Calculation"/>
      <sheetName val="160MVA_Addl(L)"/>
      <sheetName val="SP_Break_Up"/>
      <sheetName val="B&amp;N_Anx"/>
      <sheetName val="SE-LEC,_Project_lists,_99-10-04"/>
      <sheetName val="precast_RC_element"/>
      <sheetName val="Report"/>
      <sheetName val="ACCR95"/>
      <sheetName val="InputPO_Del"/>
      <sheetName val="SB_SCH_A3"/>
      <sheetName val="SB SCH_A7"/>
      <sheetName val="BOQ LT"/>
      <sheetName val="PRECAST_lightconc-II2"/>
      <sheetName val="Scheme_Area_Details_Block___C21"/>
      <sheetName val="Prop_aug_of_Ex_33KVSS_E3a1"/>
      <sheetName val="Valve_Cl1"/>
      <sheetName val="SPT_vs_PHI1"/>
      <sheetName val="1C_Data1"/>
      <sheetName val="R_Hrs__Since_Comm1"/>
      <sheetName val="SC_Cost_FEB_031"/>
      <sheetName val="SE-LEC,_Project_lists,_99-10-01"/>
      <sheetName val="PRECAST_lightconc-II3"/>
      <sheetName val="Scheme_Area_Details_Block___C22"/>
      <sheetName val="Prop_aug_of_Ex_33KVSS_E3a2"/>
      <sheetName val="Valve_Cl2"/>
      <sheetName val="SPT_vs_PHI2"/>
      <sheetName val="1C_Data2"/>
      <sheetName val="R_Hrs__Since_Comm2"/>
      <sheetName val="SC_Cost_FEB_032"/>
      <sheetName val="SE-LEC,_Project_lists,_99-10-02"/>
      <sheetName val="Sump"/>
      <sheetName val="SILICATE"/>
      <sheetName val="Combined"/>
      <sheetName val="ENCL10-C"/>
      <sheetName val="ENCL12-C"/>
      <sheetName val="synthesis"/>
      <sheetName val="Quantity"/>
      <sheetName val="주관사업"/>
      <sheetName val="Design"/>
      <sheetName val="Report1"/>
      <sheetName val="sch 1.2"/>
      <sheetName val="ETC Plant Cost"/>
      <sheetName val="상반기손익차2총괄"/>
      <sheetName val="Pricing "/>
      <sheetName val="A1-Continuous"/>
      <sheetName val="Template"/>
      <sheetName val="PV FDN"/>
      <sheetName val="BoQ2"/>
      <sheetName val="DLC"/>
      <sheetName val="DESBAST"/>
      <sheetName val="SECQ1"/>
      <sheetName val="Dom"/>
      <sheetName val="Section 3_DPR"/>
      <sheetName val="Presentation"/>
      <sheetName val="CO FORMS"/>
      <sheetName val="mat_sum"/>
      <sheetName val="mr21"/>
      <sheetName val="LANGUAGE"/>
      <sheetName val="Model, 6mo"/>
      <sheetName val="Cost buildup"/>
      <sheetName val="Annual summary"/>
      <sheetName val="RAB 41_VILLAGE"/>
      <sheetName val="LLEGADA"/>
      <sheetName val="Form 6"/>
      <sheetName val="inter"/>
      <sheetName val="チューブ仕様"/>
      <sheetName val="Schedule 6"/>
      <sheetName val="Param"/>
      <sheetName val="South_Africa6"/>
      <sheetName val="South_Africa7"/>
      <sheetName val="Rates"/>
      <sheetName val="sumoflaborates"/>
      <sheetName val="Timesheet"/>
      <sheetName val="CapitalMetrics"/>
      <sheetName val="PACK_(B)5"/>
      <sheetName val="3BPA00132-5-3_W_plan_HVPNL5"/>
      <sheetName val="MB-05,_JU5"/>
      <sheetName val="ETC_Plant_Cost"/>
      <sheetName val="Pricing_"/>
      <sheetName val="Model,_6mo"/>
      <sheetName val="Cost_buildup"/>
      <sheetName val="Annual_summary"/>
      <sheetName val="RAB_41_VILLAGE"/>
      <sheetName val="sch_1_2"/>
      <sheetName val="Form_6"/>
      <sheetName val="BHANDUP"/>
      <sheetName val="Analysis"/>
      <sheetName val="Elect."/>
      <sheetName val="hpa cb 12 kv "/>
      <sheetName val="cash-flow"/>
      <sheetName val="anex-1 con load"/>
      <sheetName val="기계내역서"/>
      <sheetName val="13-septic"/>
      <sheetName val="7-ug"/>
      <sheetName val="2-utility"/>
      <sheetName val="18-misc"/>
      <sheetName val="5-pipe"/>
      <sheetName val="DONNE"/>
      <sheetName val="Pac_Ext"/>
      <sheetName val="Tow_Sch"/>
      <sheetName val="Tow Sch"/>
      <sheetName val="월별"/>
      <sheetName val="summary(e)"/>
      <sheetName val="Analy"/>
      <sheetName val="steel type"/>
      <sheetName val="Sch-1a"/>
      <sheetName val="1"/>
      <sheetName val="sheet2 (Layout)"/>
      <sheetName val="Kalk_90_H2"/>
      <sheetName val="Rectangular Beam"/>
      <sheetName val="sch4A"/>
      <sheetName val="sch1"/>
      <sheetName val="Cash2"/>
      <sheetName val="Z"/>
      <sheetName val="final abstract"/>
      <sheetName val="Flight-1"/>
      <sheetName val="Load Details(B2)"/>
      <sheetName val="JCR TOP(ITEM)-KTRP"/>
      <sheetName val="Auswahl"/>
      <sheetName val="index"/>
      <sheetName val="South_Africa8"/>
      <sheetName val="PACK_(B)7"/>
      <sheetName val="3BPA00132-5-3_W_plan_HVPNL7"/>
      <sheetName val="MB-05,_JU7"/>
      <sheetName val="PRECAST_lightconc-II6"/>
      <sheetName val="Scheme_Area_Details_Block___C25"/>
      <sheetName val="Prop_aug_of_Ex_33KVSS_E3a5"/>
      <sheetName val="Valve_Cl5"/>
      <sheetName val="1C_Data5"/>
      <sheetName val="R_Hrs__Since_Comm4"/>
      <sheetName val="SC_Cost_FEB_034"/>
      <sheetName val="SPT_vs_PHI4"/>
      <sheetName val="Cost_Reco_data_download2"/>
      <sheetName val="IP_Assessment_June_082"/>
      <sheetName val="SP_Break_Up2"/>
      <sheetName val="2__Input_Main_2"/>
      <sheetName val="DATA-DEP_(13-17)2"/>
      <sheetName val="DATA-GCC(25-34_7)2"/>
      <sheetName val="precast_RC_element2"/>
      <sheetName val="Earthing_Calculation1"/>
      <sheetName val="160MVA_Addl(L)2"/>
      <sheetName val="B&amp;N_Anx1"/>
      <sheetName val="SE-LEC,_Project_lists,_99-10-05"/>
      <sheetName val="SB_SCH_A71"/>
      <sheetName val="BOQ_LT1"/>
      <sheetName val="Pac_Ext1"/>
      <sheetName val="PV_FDN1"/>
      <sheetName val="sch_1_21"/>
      <sheetName val="Tow_Sch2"/>
      <sheetName val="ETC_Plant_Cost1"/>
      <sheetName val="Pricing_1"/>
      <sheetName val="Schedule_61"/>
      <sheetName val="PRECAST_lightconc-II4"/>
      <sheetName val="Scheme_Area_Details_Block___C23"/>
      <sheetName val="Prop_aug_of_Ex_33KVSS_E3a3"/>
      <sheetName val="Valve_Cl3"/>
      <sheetName val="1C_Data3"/>
      <sheetName val="R_Hrs__Since_Comm3"/>
      <sheetName val="SC_Cost_FEB_033"/>
      <sheetName val="SPT_vs_PHI3"/>
      <sheetName val="Cost_Reco_data_download1"/>
      <sheetName val="IP_Assessment_June_081"/>
      <sheetName val="SP_Break_Up1"/>
      <sheetName val="2__Input_Main_1"/>
      <sheetName val="DATA-DEP_(13-17)1"/>
      <sheetName val="DATA-GCC(25-34_7)1"/>
      <sheetName val="precast_RC_element1"/>
      <sheetName val="160MVA_Addl(L)1"/>
      <sheetName val="SE-LEC,_Project_lists,_99-10-03"/>
      <sheetName val="SB_SCH_A7"/>
      <sheetName val="BOQ_LT"/>
      <sheetName val="PV_FDN"/>
      <sheetName val="Tow_Sch1"/>
      <sheetName val="Schedule_6"/>
      <sheetName val="PACK_(B)6"/>
      <sheetName val="3BPA00132-5-3_W_plan_HVPNL6"/>
      <sheetName val="MB-05,_JU6"/>
      <sheetName val="PRECAST_lightconc-II5"/>
      <sheetName val="Scheme_Area_Details_Block___C24"/>
      <sheetName val="Prop_aug_of_Ex_33KVSS_E3a4"/>
      <sheetName val="Valve_Cl4"/>
      <sheetName val="1C_Data4"/>
      <sheetName val="South_Africa9"/>
      <sheetName val="PACK_(B)8"/>
      <sheetName val="3BPA00132-5-3_W_plan_HVPNL8"/>
      <sheetName val="MB-05,_JU8"/>
      <sheetName val="PRECAST_lightconc-II7"/>
      <sheetName val="Scheme_Area_Details_Block___C26"/>
      <sheetName val="Prop_aug_of_Ex_33KVSS_E3a6"/>
      <sheetName val="Valve_Cl6"/>
      <sheetName val="1C_Data6"/>
      <sheetName val="R_Hrs__Since_Comm5"/>
      <sheetName val="SC_Cost_FEB_035"/>
      <sheetName val="SPT_vs_PHI5"/>
      <sheetName val="Cost_Reco_data_download3"/>
      <sheetName val="IP_Assessment_June_083"/>
      <sheetName val="SP_Break_Up3"/>
      <sheetName val="2__Input_Main_3"/>
      <sheetName val="DATA-DEP_(13-17)3"/>
      <sheetName val="DATA-GCC(25-34_7)3"/>
      <sheetName val="precast_RC_element3"/>
      <sheetName val="Earthing_Calculation2"/>
      <sheetName val="160MVA_Addl(L)3"/>
      <sheetName val="B&amp;N_Anx2"/>
      <sheetName val="SE-LEC,_Project_lists,_99-10-06"/>
      <sheetName val="SB_SCH_A72"/>
      <sheetName val="BOQ_LT2"/>
      <sheetName val="Pac_Ext2"/>
      <sheetName val="PV_FDN2"/>
      <sheetName val="sch_1_22"/>
      <sheetName val="Tow_Sch3"/>
      <sheetName val="ETC_Plant_Cost2"/>
      <sheetName val="Pricing_2"/>
      <sheetName val="Schedule_62"/>
      <sheetName val="General"/>
      <sheetName val="Attach-3 (QR)"/>
      <sheetName val="abst-of -cost"/>
      <sheetName val="RA"/>
      <sheetName val="Lead"/>
      <sheetName val="grid"/>
      <sheetName val="R.A."/>
      <sheetName val="sheet3"/>
      <sheetName val="escalation"/>
      <sheetName val="basic"/>
      <sheetName val="Version"/>
      <sheetName val="EA Sheet"/>
      <sheetName val="DATE"/>
      <sheetName val="11-hsd"/>
      <sheetName val="Steel-Circular"/>
      <sheetName val="SEW4"/>
      <sheetName val="01"/>
      <sheetName val="02"/>
      <sheetName val="03"/>
      <sheetName val="04"/>
      <sheetName val="VARIABLE"/>
      <sheetName val="xcadm_16_1"/>
      <sheetName val="Cad Map"/>
      <sheetName val="main"/>
      <sheetName val="IDCCALHYD_GOO"/>
      <sheetName val="Stability"/>
      <sheetName val="COMPLEXALL"/>
      <sheetName val="Master Sheet"/>
      <sheetName val="A"/>
      <sheetName val="prsch"/>
      <sheetName val="RCIL-P&amp;L"/>
      <sheetName val="TRIAL BALANCE"/>
      <sheetName val="BOQ (2)"/>
      <sheetName val="GN-ST-10"/>
      <sheetName val="Debit_RMC"/>
      <sheetName val="PO NOS"/>
      <sheetName val="S1BOQ"/>
      <sheetName val="Liste prix"/>
      <sheetName val="Loyers"/>
      <sheetName val="Scenarios"/>
      <sheetName val="Fin"/>
      <sheetName val="Acc"/>
      <sheetName val="options"/>
      <sheetName val="tbc"/>
      <sheetName val="SPARE MYSORE"/>
      <sheetName val="SC Cost MAR 02"/>
      <sheetName val="july-I"/>
      <sheetName val="COST"/>
      <sheetName val="TF -25"/>
      <sheetName val="TF 1PH 16"/>
      <sheetName val="TF 3PH 16"/>
      <sheetName val="CFL-KIM"/>
      <sheetName val="SUPPORT1"/>
      <sheetName val="Format - 4"/>
      <sheetName val="PRO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s>
    <sheetDataSet>
      <sheetData sheetId="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CG"/>
      <sheetName val="QFC"/>
      <sheetName val="PRICE SCHEDULE"/>
      <sheetName val="TET"/>
      <sheetName val="CONSOLE DESK"/>
      <sheetName val="POWER DB"/>
      <sheetName val="INSM"/>
      <sheetName val="DE"/>
      <sheetName val="INS"/>
      <sheetName val="Comm"/>
      <sheetName val="Cost for Transp &amp; Ins etc."/>
      <sheetName val="ps_spare"/>
      <sheetName val="Sheet1"/>
      <sheetName val="Summary"/>
      <sheetName val="Sheet2"/>
      <sheetName val="Breakup"/>
      <sheetName val="B&amp;N"/>
      <sheetName val="B&amp;N Anx"/>
      <sheetName val="Kalk_90_H2"/>
    </sheetNames>
    <sheetDataSet>
      <sheetData sheetId="0" refreshError="1"/>
      <sheetData sheetId="1" refreshError="1">
        <row r="11">
          <cell r="G11">
            <v>0.2</v>
          </cell>
        </row>
        <row r="167">
          <cell r="C167">
            <v>13000</v>
          </cell>
        </row>
        <row r="168">
          <cell r="C168">
            <v>18000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ow r="11">
          <cell r="G11">
            <v>48.523212000000001</v>
          </cell>
        </row>
      </sheetData>
      <sheetData sheetId="14"/>
      <sheetData sheetId="15"/>
      <sheetData sheetId="16"/>
      <sheetData sheetId="17"/>
      <sheetData sheetId="1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spensionTwr Planning Format"/>
      <sheetName val="Base File"/>
    </sheetNames>
    <sheetDataSet>
      <sheetData sheetId="0"/>
      <sheetData sheetId="1">
        <row r="3">
          <cell r="C3" t="str">
            <v>NH</v>
          </cell>
          <cell r="D3" t="str">
            <v>Head Loading</v>
          </cell>
          <cell r="G3" t="str">
            <v>January, 2014</v>
          </cell>
          <cell r="I3" t="str">
            <v>Approved</v>
          </cell>
        </row>
        <row r="4">
          <cell r="C4" t="str">
            <v>PWL</v>
          </cell>
          <cell r="D4" t="str">
            <v>Normal</v>
          </cell>
          <cell r="G4" t="str">
            <v>February, 2014</v>
          </cell>
          <cell r="I4" t="str">
            <v>January, 2014</v>
          </cell>
        </row>
        <row r="5">
          <cell r="C5" t="str">
            <v>RL</v>
          </cell>
          <cell r="G5" t="str">
            <v>March, 2014</v>
          </cell>
          <cell r="I5" t="str">
            <v>February, 2014</v>
          </cell>
        </row>
        <row r="6">
          <cell r="C6" t="str">
            <v>Forest</v>
          </cell>
          <cell r="G6" t="str">
            <v>April, 2014</v>
          </cell>
          <cell r="I6" t="str">
            <v>March, 2014</v>
          </cell>
        </row>
        <row r="7">
          <cell r="C7" t="str">
            <v>NA</v>
          </cell>
          <cell r="G7" t="str">
            <v>May, 2014</v>
          </cell>
          <cell r="I7" t="str">
            <v>April, 2014</v>
          </cell>
        </row>
        <row r="8">
          <cell r="G8" t="str">
            <v>June, 2014</v>
          </cell>
          <cell r="I8" t="str">
            <v>May, 2014</v>
          </cell>
        </row>
        <row r="9">
          <cell r="G9" t="str">
            <v>July, 2014</v>
          </cell>
          <cell r="I9" t="str">
            <v>June, 2014</v>
          </cell>
        </row>
        <row r="10">
          <cell r="G10" t="str">
            <v>August, 2014</v>
          </cell>
          <cell r="I10" t="str">
            <v>July, 2014</v>
          </cell>
        </row>
        <row r="11">
          <cell r="G11" t="str">
            <v>September, 2014</v>
          </cell>
          <cell r="I11" t="str">
            <v>August, 2014</v>
          </cell>
        </row>
        <row r="12">
          <cell r="G12" t="str">
            <v>October, 2014</v>
          </cell>
          <cell r="I12" t="str">
            <v>September, 2014</v>
          </cell>
        </row>
        <row r="13">
          <cell r="G13" t="str">
            <v>November, 2014</v>
          </cell>
          <cell r="I13" t="str">
            <v>October, 2014</v>
          </cell>
        </row>
        <row r="14">
          <cell r="G14" t="str">
            <v>December, 2014</v>
          </cell>
          <cell r="I14" t="str">
            <v>November, 2014</v>
          </cell>
        </row>
        <row r="15">
          <cell r="G15" t="str">
            <v>January, 2015</v>
          </cell>
          <cell r="I15" t="str">
            <v>December, 2014</v>
          </cell>
        </row>
        <row r="16">
          <cell r="G16" t="str">
            <v>February, 2015</v>
          </cell>
          <cell r="I16" t="str">
            <v>January, 2015</v>
          </cell>
        </row>
        <row r="17">
          <cell r="G17" t="str">
            <v>March, 2015</v>
          </cell>
          <cell r="I17" t="str">
            <v>February, 2015</v>
          </cell>
        </row>
        <row r="18">
          <cell r="G18" t="str">
            <v>April, 2015</v>
          </cell>
          <cell r="I18" t="str">
            <v>March, 2015</v>
          </cell>
        </row>
        <row r="19">
          <cell r="G19" t="str">
            <v>May, 2015</v>
          </cell>
          <cell r="I19" t="str">
            <v>April, 2015</v>
          </cell>
        </row>
        <row r="20">
          <cell r="G20" t="str">
            <v>June, 2015</v>
          </cell>
          <cell r="I20" t="str">
            <v>May, 2015</v>
          </cell>
        </row>
        <row r="21">
          <cell r="G21" t="str">
            <v>July, 2015</v>
          </cell>
          <cell r="I21" t="str">
            <v>June, 2015</v>
          </cell>
        </row>
        <row r="22">
          <cell r="G22" t="str">
            <v>August, 2015</v>
          </cell>
          <cell r="I22" t="str">
            <v>July, 2015</v>
          </cell>
        </row>
        <row r="23">
          <cell r="G23" t="str">
            <v>September, 2015</v>
          </cell>
          <cell r="I23" t="str">
            <v>August, 2015</v>
          </cell>
        </row>
        <row r="24">
          <cell r="G24" t="str">
            <v>October, 2015</v>
          </cell>
          <cell r="I24" t="str">
            <v>September, 2015</v>
          </cell>
        </row>
        <row r="25">
          <cell r="G25" t="str">
            <v>November, 2015</v>
          </cell>
          <cell r="I25" t="str">
            <v>October, 2015</v>
          </cell>
        </row>
        <row r="26">
          <cell r="G26" t="str">
            <v>December, 2015</v>
          </cell>
          <cell r="I26" t="str">
            <v>November, 2015</v>
          </cell>
        </row>
        <row r="27">
          <cell r="G27" t="str">
            <v>January, 2016</v>
          </cell>
          <cell r="I27" t="str">
            <v>December, 2015</v>
          </cell>
        </row>
        <row r="28">
          <cell r="G28" t="str">
            <v>February, 2016</v>
          </cell>
          <cell r="I28" t="str">
            <v>January, 2016</v>
          </cell>
        </row>
        <row r="29">
          <cell r="G29" t="str">
            <v>March, 2016</v>
          </cell>
          <cell r="I29" t="str">
            <v>February, 2016</v>
          </cell>
        </row>
        <row r="30">
          <cell r="G30" t="str">
            <v>April, 2016</v>
          </cell>
          <cell r="I30" t="str">
            <v>March, 2016</v>
          </cell>
        </row>
        <row r="31">
          <cell r="G31" t="str">
            <v>May, 2016</v>
          </cell>
          <cell r="I31" t="str">
            <v>April, 2016</v>
          </cell>
        </row>
        <row r="32">
          <cell r="G32" t="str">
            <v>June, 2016</v>
          </cell>
          <cell r="I32" t="str">
            <v>May, 2016</v>
          </cell>
        </row>
        <row r="33">
          <cell r="G33" t="str">
            <v>July, 2016</v>
          </cell>
          <cell r="I33" t="str">
            <v>June, 2016</v>
          </cell>
        </row>
        <row r="34">
          <cell r="G34" t="str">
            <v>August, 2016</v>
          </cell>
          <cell r="I34" t="str">
            <v>July, 2016</v>
          </cell>
        </row>
        <row r="35">
          <cell r="G35" t="str">
            <v>September, 2016</v>
          </cell>
          <cell r="I35" t="str">
            <v>August, 2016</v>
          </cell>
        </row>
        <row r="36">
          <cell r="G36" t="str">
            <v>October, 2016</v>
          </cell>
          <cell r="I36" t="str">
            <v>September, 2016</v>
          </cell>
        </row>
        <row r="37">
          <cell r="G37" t="str">
            <v>November, 2016</v>
          </cell>
          <cell r="I37" t="str">
            <v>October, 2016</v>
          </cell>
        </row>
        <row r="38">
          <cell r="G38" t="str">
            <v>December, 2016</v>
          </cell>
          <cell r="I38" t="str">
            <v>November, 2016</v>
          </cell>
        </row>
        <row r="39">
          <cell r="G39" t="str">
            <v>January, 2017</v>
          </cell>
          <cell r="I39" t="str">
            <v>December, 2016</v>
          </cell>
        </row>
        <row r="40">
          <cell r="G40" t="str">
            <v>February, 2017</v>
          </cell>
          <cell r="I40" t="str">
            <v>January, 2017</v>
          </cell>
        </row>
        <row r="41">
          <cell r="G41" t="str">
            <v>March, 2017</v>
          </cell>
          <cell r="I41" t="str">
            <v>February, 2017</v>
          </cell>
        </row>
        <row r="42">
          <cell r="G42" t="str">
            <v>April, 2017</v>
          </cell>
          <cell r="I42" t="str">
            <v>March, 2017</v>
          </cell>
        </row>
        <row r="43">
          <cell r="G43" t="str">
            <v>May, 2017</v>
          </cell>
          <cell r="I43" t="str">
            <v>April, 2017</v>
          </cell>
        </row>
        <row r="44">
          <cell r="G44" t="str">
            <v>June, 2017</v>
          </cell>
          <cell r="I44" t="str">
            <v>May, 2017</v>
          </cell>
        </row>
        <row r="45">
          <cell r="G45" t="str">
            <v>July, 2017</v>
          </cell>
          <cell r="I45" t="str">
            <v>June, 2017</v>
          </cell>
        </row>
        <row r="46">
          <cell r="G46" t="str">
            <v>August, 2017</v>
          </cell>
          <cell r="I46" t="str">
            <v>July, 2017</v>
          </cell>
        </row>
        <row r="47">
          <cell r="G47" t="str">
            <v>September, 2017</v>
          </cell>
          <cell r="I47" t="str">
            <v>August, 2017</v>
          </cell>
        </row>
        <row r="48">
          <cell r="G48" t="str">
            <v>October, 2017</v>
          </cell>
          <cell r="I48" t="str">
            <v>September, 2017</v>
          </cell>
        </row>
        <row r="49">
          <cell r="G49" t="str">
            <v>November, 2017</v>
          </cell>
          <cell r="I49" t="str">
            <v>October, 2017</v>
          </cell>
        </row>
        <row r="50">
          <cell r="G50" t="str">
            <v>December, 2017</v>
          </cell>
          <cell r="I50" t="str">
            <v>November, 2017</v>
          </cell>
        </row>
        <row r="51">
          <cell r="G51" t="str">
            <v>January, 2018</v>
          </cell>
          <cell r="I51" t="str">
            <v>December, 2017</v>
          </cell>
        </row>
        <row r="52">
          <cell r="G52" t="str">
            <v>February, 2018</v>
          </cell>
          <cell r="I52" t="str">
            <v>January, 2018</v>
          </cell>
        </row>
        <row r="53">
          <cell r="G53" t="str">
            <v>March, 2018</v>
          </cell>
          <cell r="I53" t="str">
            <v>February, 2018</v>
          </cell>
        </row>
        <row r="54">
          <cell r="G54" t="str">
            <v>April, 2018</v>
          </cell>
          <cell r="I54" t="str">
            <v>March, 2018</v>
          </cell>
        </row>
        <row r="55">
          <cell r="G55" t="str">
            <v>May, 2018</v>
          </cell>
          <cell r="I55" t="str">
            <v>April, 2018</v>
          </cell>
        </row>
        <row r="56">
          <cell r="G56" t="str">
            <v>June, 2018</v>
          </cell>
          <cell r="I56" t="str">
            <v>May, 2018</v>
          </cell>
        </row>
        <row r="57">
          <cell r="G57" t="str">
            <v>July, 2018</v>
          </cell>
          <cell r="I57" t="str">
            <v>June, 2018</v>
          </cell>
        </row>
        <row r="58">
          <cell r="G58" t="str">
            <v>August, 2018</v>
          </cell>
          <cell r="I58" t="str">
            <v>July, 2018</v>
          </cell>
        </row>
        <row r="59">
          <cell r="G59" t="str">
            <v>September, 2018</v>
          </cell>
          <cell r="I59" t="str">
            <v>August, 2018</v>
          </cell>
        </row>
        <row r="60">
          <cell r="G60" t="str">
            <v>October, 2018</v>
          </cell>
          <cell r="I60" t="str">
            <v>September, 2018</v>
          </cell>
        </row>
        <row r="61">
          <cell r="G61" t="str">
            <v>November, 2018</v>
          </cell>
          <cell r="I61" t="str">
            <v>October, 2018</v>
          </cell>
        </row>
        <row r="62">
          <cell r="G62" t="str">
            <v>December, 2018</v>
          </cell>
          <cell r="I62" t="str">
            <v>November, 2018</v>
          </cell>
        </row>
        <row r="63">
          <cell r="I63" t="str">
            <v>December, 2018</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FInal"/>
      <sheetName val="Summary 2"/>
      <sheetName val="Summary  (2)"/>
      <sheetName val="Summary "/>
      <sheetName val="Comparision"/>
      <sheetName val="Supply Revenue"/>
      <sheetName val="Services Rev"/>
      <sheetName val="IDTO"/>
      <sheetName val="Civil and Erc-Collection"/>
      <sheetName val="Collection Details"/>
      <sheetName val="Chequewise collection details"/>
      <sheetName val="Reve_Supply10-12"/>
      <sheetName val="Ser_10_12"/>
      <sheetName val="Adv Dump"/>
      <sheetName val="Receivable Dump"/>
      <sheetName val="LISTS"/>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1">
          <cell r="F1" t="str">
            <v>Doc..Date</v>
          </cell>
          <cell r="G1" t="str">
            <v>Amt in loc.cur.</v>
          </cell>
          <cell r="H1" t="str">
            <v>LCurr</v>
          </cell>
        </row>
        <row r="2">
          <cell r="H2" t="str">
            <v>INR</v>
          </cell>
        </row>
        <row r="3">
          <cell r="H3" t="str">
            <v>INR</v>
          </cell>
        </row>
        <row r="4">
          <cell r="H4" t="str">
            <v>INR</v>
          </cell>
        </row>
        <row r="5">
          <cell r="H5" t="str">
            <v>INR</v>
          </cell>
        </row>
        <row r="6">
          <cell r="H6" t="str">
            <v>INR</v>
          </cell>
        </row>
        <row r="7">
          <cell r="H7" t="str">
            <v>INR</v>
          </cell>
        </row>
        <row r="8">
          <cell r="H8" t="str">
            <v>INR</v>
          </cell>
        </row>
        <row r="9">
          <cell r="H9" t="str">
            <v>INR</v>
          </cell>
        </row>
        <row r="10">
          <cell r="H10" t="str">
            <v>INR</v>
          </cell>
        </row>
        <row r="11">
          <cell r="H11" t="str">
            <v>INR</v>
          </cell>
        </row>
        <row r="12">
          <cell r="H12" t="str">
            <v>INR</v>
          </cell>
        </row>
        <row r="13">
          <cell r="H13" t="str">
            <v>INR</v>
          </cell>
        </row>
        <row r="14">
          <cell r="H14" t="str">
            <v>INR</v>
          </cell>
        </row>
        <row r="15">
          <cell r="H15" t="str">
            <v>INR</v>
          </cell>
        </row>
        <row r="16">
          <cell r="H16" t="str">
            <v>INR</v>
          </cell>
        </row>
        <row r="17">
          <cell r="H17" t="str">
            <v>INR</v>
          </cell>
        </row>
        <row r="18">
          <cell r="H18" t="str">
            <v>INR</v>
          </cell>
        </row>
        <row r="19">
          <cell r="H19" t="str">
            <v>INR</v>
          </cell>
        </row>
        <row r="20">
          <cell r="H20" t="str">
            <v>INR</v>
          </cell>
        </row>
        <row r="21">
          <cell r="H21" t="str">
            <v>INR</v>
          </cell>
        </row>
        <row r="22">
          <cell r="H22" t="str">
            <v>INR</v>
          </cell>
        </row>
        <row r="23">
          <cell r="H23" t="str">
            <v>INR</v>
          </cell>
        </row>
        <row r="24">
          <cell r="H24" t="str">
            <v>INR</v>
          </cell>
        </row>
        <row r="25">
          <cell r="H25" t="str">
            <v>INR</v>
          </cell>
        </row>
        <row r="26">
          <cell r="H26" t="str">
            <v>INR</v>
          </cell>
        </row>
        <row r="27">
          <cell r="H27" t="str">
            <v>INR</v>
          </cell>
        </row>
        <row r="28">
          <cell r="H28" t="str">
            <v>INR</v>
          </cell>
        </row>
        <row r="29">
          <cell r="H29" t="str">
            <v>INR</v>
          </cell>
        </row>
        <row r="30">
          <cell r="H30" t="str">
            <v>INR</v>
          </cell>
        </row>
        <row r="31">
          <cell r="H31" t="str">
            <v>INR</v>
          </cell>
        </row>
        <row r="32">
          <cell r="H32" t="str">
            <v>INR</v>
          </cell>
        </row>
        <row r="33">
          <cell r="H33" t="str">
            <v>INR</v>
          </cell>
        </row>
        <row r="34">
          <cell r="H34" t="str">
            <v>INR</v>
          </cell>
        </row>
        <row r="35">
          <cell r="H35" t="str">
            <v>INR</v>
          </cell>
        </row>
        <row r="36">
          <cell r="H36" t="str">
            <v>INR</v>
          </cell>
        </row>
        <row r="37">
          <cell r="H37" t="str">
            <v>INR</v>
          </cell>
        </row>
        <row r="38">
          <cell r="H38" t="str">
            <v>INR</v>
          </cell>
        </row>
        <row r="39">
          <cell r="H39" t="str">
            <v>INR</v>
          </cell>
        </row>
        <row r="40">
          <cell r="H40" t="str">
            <v>INR</v>
          </cell>
        </row>
        <row r="41">
          <cell r="H41" t="str">
            <v>INR</v>
          </cell>
        </row>
        <row r="42">
          <cell r="H42" t="str">
            <v>INR</v>
          </cell>
        </row>
        <row r="43">
          <cell r="H43" t="str">
            <v>INR</v>
          </cell>
        </row>
        <row r="44">
          <cell r="H44" t="str">
            <v>INR</v>
          </cell>
        </row>
        <row r="45">
          <cell r="H45" t="str">
            <v>INR</v>
          </cell>
        </row>
        <row r="46">
          <cell r="H46" t="str">
            <v>INR</v>
          </cell>
        </row>
        <row r="47">
          <cell r="H47" t="str">
            <v>INR</v>
          </cell>
        </row>
        <row r="48">
          <cell r="H48" t="str">
            <v>INR</v>
          </cell>
        </row>
        <row r="49">
          <cell r="H49" t="str">
            <v>INR</v>
          </cell>
        </row>
        <row r="50">
          <cell r="H50" t="str">
            <v>INR</v>
          </cell>
        </row>
        <row r="51">
          <cell r="H51" t="str">
            <v>INR</v>
          </cell>
        </row>
        <row r="52">
          <cell r="H52" t="str">
            <v>INR</v>
          </cell>
        </row>
        <row r="53">
          <cell r="H53" t="str">
            <v>INR</v>
          </cell>
        </row>
        <row r="54">
          <cell r="H54" t="str">
            <v>INR</v>
          </cell>
        </row>
        <row r="55">
          <cell r="H55" t="str">
            <v>INR</v>
          </cell>
        </row>
        <row r="56">
          <cell r="H56" t="str">
            <v>INR</v>
          </cell>
        </row>
        <row r="57">
          <cell r="H57" t="str">
            <v>INR</v>
          </cell>
        </row>
        <row r="58">
          <cell r="H58" t="str">
            <v>INR</v>
          </cell>
        </row>
        <row r="59">
          <cell r="H59" t="str">
            <v>INR</v>
          </cell>
        </row>
        <row r="60">
          <cell r="H60" t="str">
            <v>INR</v>
          </cell>
        </row>
        <row r="61">
          <cell r="H61" t="str">
            <v>INR</v>
          </cell>
        </row>
        <row r="62">
          <cell r="H62" t="str">
            <v>INR</v>
          </cell>
        </row>
        <row r="63">
          <cell r="H63" t="str">
            <v>INR</v>
          </cell>
        </row>
        <row r="64">
          <cell r="H64" t="str">
            <v>INR</v>
          </cell>
        </row>
        <row r="65">
          <cell r="H65" t="str">
            <v>INR</v>
          </cell>
        </row>
        <row r="66">
          <cell r="H66" t="str">
            <v>INR</v>
          </cell>
        </row>
        <row r="67">
          <cell r="H67" t="str">
            <v>INR</v>
          </cell>
        </row>
        <row r="68">
          <cell r="H68" t="str">
            <v>INR</v>
          </cell>
        </row>
        <row r="69">
          <cell r="H69" t="str">
            <v>INR</v>
          </cell>
        </row>
        <row r="70">
          <cell r="H70" t="str">
            <v>INR</v>
          </cell>
        </row>
        <row r="71">
          <cell r="H71" t="str">
            <v>INR</v>
          </cell>
        </row>
        <row r="72">
          <cell r="H72" t="str">
            <v>INR</v>
          </cell>
        </row>
        <row r="73">
          <cell r="H73" t="str">
            <v>INR</v>
          </cell>
        </row>
        <row r="74">
          <cell r="H74" t="str">
            <v>INR</v>
          </cell>
        </row>
        <row r="75">
          <cell r="H75" t="str">
            <v>INR</v>
          </cell>
        </row>
        <row r="76">
          <cell r="H76" t="str">
            <v>INR</v>
          </cell>
        </row>
        <row r="77">
          <cell r="H77" t="str">
            <v>INR</v>
          </cell>
        </row>
        <row r="78">
          <cell r="H78" t="str">
            <v>INR</v>
          </cell>
        </row>
        <row r="79">
          <cell r="H79" t="str">
            <v>INR</v>
          </cell>
        </row>
        <row r="80">
          <cell r="H80" t="str">
            <v>INR</v>
          </cell>
        </row>
        <row r="81">
          <cell r="H81" t="str">
            <v>INR</v>
          </cell>
        </row>
        <row r="82">
          <cell r="H82" t="str">
            <v>INR</v>
          </cell>
        </row>
        <row r="83">
          <cell r="H83" t="str">
            <v>INR</v>
          </cell>
        </row>
        <row r="84">
          <cell r="H84" t="str">
            <v>INR</v>
          </cell>
        </row>
        <row r="85">
          <cell r="H85" t="str">
            <v>INR</v>
          </cell>
        </row>
        <row r="86">
          <cell r="H86" t="str">
            <v>INR</v>
          </cell>
        </row>
        <row r="87">
          <cell r="H87" t="str">
            <v>INR</v>
          </cell>
        </row>
        <row r="88">
          <cell r="H88" t="str">
            <v>INR</v>
          </cell>
        </row>
        <row r="89">
          <cell r="H89" t="str">
            <v>INR</v>
          </cell>
        </row>
        <row r="90">
          <cell r="H90" t="str">
            <v>INR</v>
          </cell>
        </row>
        <row r="91">
          <cell r="H91" t="str">
            <v>INR</v>
          </cell>
        </row>
        <row r="92">
          <cell r="H92" t="str">
            <v>INR</v>
          </cell>
        </row>
        <row r="93">
          <cell r="H93" t="str">
            <v>INR</v>
          </cell>
        </row>
        <row r="94">
          <cell r="H94" t="str">
            <v>INR</v>
          </cell>
        </row>
        <row r="95">
          <cell r="H95" t="str">
            <v>INR</v>
          </cell>
        </row>
        <row r="96">
          <cell r="H96" t="str">
            <v>INR</v>
          </cell>
        </row>
        <row r="97">
          <cell r="H97" t="str">
            <v>INR</v>
          </cell>
        </row>
        <row r="98">
          <cell r="H98" t="str">
            <v>INR</v>
          </cell>
        </row>
        <row r="99">
          <cell r="H99" t="str">
            <v>INR</v>
          </cell>
        </row>
        <row r="100">
          <cell r="H100" t="str">
            <v>INR</v>
          </cell>
        </row>
        <row r="101">
          <cell r="H101" t="str">
            <v>INR</v>
          </cell>
        </row>
        <row r="102">
          <cell r="H102" t="str">
            <v>INR</v>
          </cell>
        </row>
        <row r="103">
          <cell r="H103" t="str">
            <v>INR</v>
          </cell>
        </row>
        <row r="104">
          <cell r="H104" t="str">
            <v>INR</v>
          </cell>
        </row>
        <row r="105">
          <cell r="H105" t="str">
            <v>INR</v>
          </cell>
        </row>
        <row r="106">
          <cell r="H106" t="str">
            <v>INR</v>
          </cell>
        </row>
        <row r="107">
          <cell r="H107" t="str">
            <v>INR</v>
          </cell>
        </row>
        <row r="108">
          <cell r="H108" t="str">
            <v>INR</v>
          </cell>
        </row>
        <row r="109">
          <cell r="H109" t="str">
            <v>INR</v>
          </cell>
        </row>
        <row r="110">
          <cell r="H110" t="str">
            <v>INR</v>
          </cell>
        </row>
        <row r="111">
          <cell r="H111" t="str">
            <v>INR</v>
          </cell>
        </row>
        <row r="112">
          <cell r="H112" t="str">
            <v>INR</v>
          </cell>
        </row>
        <row r="113">
          <cell r="H113" t="str">
            <v>INR</v>
          </cell>
        </row>
        <row r="114">
          <cell r="H114" t="str">
            <v>INR</v>
          </cell>
        </row>
        <row r="115">
          <cell r="H115" t="str">
            <v>INR</v>
          </cell>
        </row>
        <row r="116">
          <cell r="H116" t="str">
            <v>INR</v>
          </cell>
        </row>
        <row r="117">
          <cell r="H117" t="str">
            <v>INR</v>
          </cell>
        </row>
        <row r="118">
          <cell r="H118" t="str">
            <v>INR</v>
          </cell>
        </row>
        <row r="119">
          <cell r="H119" t="str">
            <v>INR</v>
          </cell>
        </row>
        <row r="120">
          <cell r="H120" t="str">
            <v>INR</v>
          </cell>
        </row>
        <row r="121">
          <cell r="H121" t="str">
            <v>INR</v>
          </cell>
        </row>
        <row r="122">
          <cell r="H122" t="str">
            <v>INR</v>
          </cell>
        </row>
        <row r="123">
          <cell r="H123" t="str">
            <v>INR</v>
          </cell>
        </row>
        <row r="124">
          <cell r="H124" t="str">
            <v>INR</v>
          </cell>
        </row>
        <row r="125">
          <cell r="H125" t="str">
            <v>INR</v>
          </cell>
        </row>
        <row r="126">
          <cell r="H126" t="str">
            <v>INR</v>
          </cell>
        </row>
        <row r="127">
          <cell r="H127" t="str">
            <v>INR</v>
          </cell>
        </row>
        <row r="128">
          <cell r="H128" t="str">
            <v>INR</v>
          </cell>
        </row>
        <row r="129">
          <cell r="H129" t="str">
            <v>INR</v>
          </cell>
        </row>
        <row r="130">
          <cell r="H130" t="str">
            <v>INR</v>
          </cell>
        </row>
        <row r="131">
          <cell r="H131" t="str">
            <v>INR</v>
          </cell>
        </row>
        <row r="132">
          <cell r="H132" t="str">
            <v>INR</v>
          </cell>
        </row>
        <row r="133">
          <cell r="H133" t="str">
            <v>INR</v>
          </cell>
        </row>
        <row r="134">
          <cell r="H134" t="str">
            <v>INR</v>
          </cell>
        </row>
        <row r="135">
          <cell r="H135" t="str">
            <v>INR</v>
          </cell>
        </row>
        <row r="136">
          <cell r="H136" t="str">
            <v>INR</v>
          </cell>
        </row>
        <row r="137">
          <cell r="H137" t="str">
            <v>INR</v>
          </cell>
        </row>
        <row r="138">
          <cell r="H138" t="str">
            <v>INR</v>
          </cell>
        </row>
        <row r="139">
          <cell r="H139" t="str">
            <v>INR</v>
          </cell>
        </row>
        <row r="140">
          <cell r="H140" t="str">
            <v>INR</v>
          </cell>
        </row>
        <row r="141">
          <cell r="H141" t="str">
            <v>INR</v>
          </cell>
        </row>
        <row r="142">
          <cell r="H142" t="str">
            <v>INR</v>
          </cell>
        </row>
        <row r="143">
          <cell r="H143" t="str">
            <v>INR</v>
          </cell>
        </row>
        <row r="144">
          <cell r="H144" t="str">
            <v>INR</v>
          </cell>
        </row>
        <row r="145">
          <cell r="H145" t="str">
            <v>INR</v>
          </cell>
        </row>
        <row r="146">
          <cell r="H146" t="str">
            <v>INR</v>
          </cell>
        </row>
        <row r="147">
          <cell r="H147" t="str">
            <v>INR</v>
          </cell>
        </row>
        <row r="148">
          <cell r="H148" t="str">
            <v>INR</v>
          </cell>
        </row>
        <row r="149">
          <cell r="H149" t="str">
            <v>INR</v>
          </cell>
        </row>
        <row r="150">
          <cell r="H150" t="str">
            <v>INR</v>
          </cell>
        </row>
        <row r="151">
          <cell r="H151" t="str">
            <v>INR</v>
          </cell>
        </row>
        <row r="152">
          <cell r="H152" t="str">
            <v>INR</v>
          </cell>
        </row>
        <row r="153">
          <cell r="H153" t="str">
            <v>INR</v>
          </cell>
        </row>
        <row r="154">
          <cell r="H154" t="str">
            <v>INR</v>
          </cell>
        </row>
        <row r="155">
          <cell r="H155" t="str">
            <v>INR</v>
          </cell>
        </row>
        <row r="156">
          <cell r="H156" t="str">
            <v>INR</v>
          </cell>
        </row>
        <row r="157">
          <cell r="H157" t="str">
            <v>INR</v>
          </cell>
        </row>
        <row r="158">
          <cell r="H158" t="str">
            <v>INR</v>
          </cell>
        </row>
        <row r="159">
          <cell r="H159" t="str">
            <v>INR</v>
          </cell>
        </row>
        <row r="160">
          <cell r="H160" t="str">
            <v>INR</v>
          </cell>
        </row>
        <row r="161">
          <cell r="H161" t="str">
            <v>INR</v>
          </cell>
        </row>
        <row r="162">
          <cell r="H162" t="str">
            <v>INR</v>
          </cell>
        </row>
        <row r="163">
          <cell r="H163" t="str">
            <v>INR</v>
          </cell>
        </row>
        <row r="164">
          <cell r="H164" t="str">
            <v>INR</v>
          </cell>
        </row>
        <row r="165">
          <cell r="H165" t="str">
            <v>INR</v>
          </cell>
        </row>
        <row r="166">
          <cell r="H166" t="str">
            <v>INR</v>
          </cell>
        </row>
        <row r="167">
          <cell r="H167" t="str">
            <v>INR</v>
          </cell>
        </row>
        <row r="168">
          <cell r="H168" t="str">
            <v>INR</v>
          </cell>
        </row>
        <row r="169">
          <cell r="H169" t="str">
            <v>INR</v>
          </cell>
        </row>
        <row r="170">
          <cell r="H170" t="str">
            <v>INR</v>
          </cell>
        </row>
        <row r="171">
          <cell r="H171" t="str">
            <v>INR</v>
          </cell>
        </row>
        <row r="172">
          <cell r="H172" t="str">
            <v>INR</v>
          </cell>
        </row>
        <row r="173">
          <cell r="H173" t="str">
            <v>INR</v>
          </cell>
        </row>
        <row r="174">
          <cell r="H174" t="str">
            <v>INR</v>
          </cell>
        </row>
        <row r="175">
          <cell r="H175" t="str">
            <v>INR</v>
          </cell>
        </row>
        <row r="176">
          <cell r="H176" t="str">
            <v>INR</v>
          </cell>
        </row>
        <row r="177">
          <cell r="H177" t="str">
            <v>INR</v>
          </cell>
        </row>
        <row r="178">
          <cell r="H178" t="str">
            <v>INR</v>
          </cell>
        </row>
        <row r="179">
          <cell r="H179" t="str">
            <v>INR</v>
          </cell>
        </row>
        <row r="180">
          <cell r="H180" t="str">
            <v>INR</v>
          </cell>
        </row>
        <row r="181">
          <cell r="H181" t="str">
            <v>INR</v>
          </cell>
        </row>
        <row r="182">
          <cell r="H182" t="str">
            <v>INR</v>
          </cell>
        </row>
        <row r="183">
          <cell r="H183" t="str">
            <v>INR</v>
          </cell>
        </row>
        <row r="184">
          <cell r="H184" t="str">
            <v>INR</v>
          </cell>
        </row>
        <row r="185">
          <cell r="H185" t="str">
            <v>INR</v>
          </cell>
        </row>
        <row r="186">
          <cell r="H186" t="str">
            <v>INR</v>
          </cell>
        </row>
        <row r="187">
          <cell r="H187" t="str">
            <v>INR</v>
          </cell>
        </row>
        <row r="188">
          <cell r="H188" t="str">
            <v>INR</v>
          </cell>
        </row>
        <row r="189">
          <cell r="H189" t="str">
            <v>INR</v>
          </cell>
        </row>
        <row r="190">
          <cell r="H190" t="str">
            <v>INR</v>
          </cell>
        </row>
        <row r="191">
          <cell r="H191" t="str">
            <v>INR</v>
          </cell>
        </row>
        <row r="192">
          <cell r="H192" t="str">
            <v>INR</v>
          </cell>
        </row>
        <row r="193">
          <cell r="H193" t="str">
            <v>INR</v>
          </cell>
        </row>
        <row r="194">
          <cell r="H194" t="str">
            <v>INR</v>
          </cell>
        </row>
        <row r="195">
          <cell r="H195" t="str">
            <v>INR</v>
          </cell>
        </row>
        <row r="196">
          <cell r="H196" t="str">
            <v>INR</v>
          </cell>
        </row>
        <row r="197">
          <cell r="H197" t="str">
            <v>INR</v>
          </cell>
        </row>
        <row r="198">
          <cell r="H198" t="str">
            <v>INR</v>
          </cell>
        </row>
        <row r="199">
          <cell r="H199" t="str">
            <v>INR</v>
          </cell>
        </row>
        <row r="200">
          <cell r="H200" t="str">
            <v>INR</v>
          </cell>
        </row>
        <row r="201">
          <cell r="H201" t="str">
            <v>INR</v>
          </cell>
        </row>
        <row r="202">
          <cell r="H202" t="str">
            <v>INR</v>
          </cell>
        </row>
        <row r="203">
          <cell r="H203" t="str">
            <v>INR</v>
          </cell>
        </row>
        <row r="204">
          <cell r="H204" t="str">
            <v>INR</v>
          </cell>
        </row>
        <row r="205">
          <cell r="H205" t="str">
            <v>INR</v>
          </cell>
        </row>
        <row r="206">
          <cell r="H206" t="str">
            <v>INR</v>
          </cell>
        </row>
        <row r="207">
          <cell r="H207" t="str">
            <v>INR</v>
          </cell>
        </row>
        <row r="208">
          <cell r="H208" t="str">
            <v>INR</v>
          </cell>
        </row>
        <row r="209">
          <cell r="H209" t="str">
            <v>INR</v>
          </cell>
        </row>
        <row r="210">
          <cell r="H210" t="str">
            <v>INR</v>
          </cell>
        </row>
        <row r="211">
          <cell r="H211" t="str">
            <v>INR</v>
          </cell>
        </row>
        <row r="212">
          <cell r="H212" t="str">
            <v>INR</v>
          </cell>
        </row>
        <row r="213">
          <cell r="H213" t="str">
            <v>INR</v>
          </cell>
        </row>
        <row r="214">
          <cell r="H214" t="str">
            <v>INR</v>
          </cell>
        </row>
        <row r="215">
          <cell r="H215" t="str">
            <v>INR</v>
          </cell>
        </row>
        <row r="216">
          <cell r="H216" t="str">
            <v>INR</v>
          </cell>
        </row>
        <row r="217">
          <cell r="H217" t="str">
            <v>INR</v>
          </cell>
        </row>
        <row r="218">
          <cell r="H218" t="str">
            <v>INR</v>
          </cell>
        </row>
        <row r="219">
          <cell r="H219" t="str">
            <v>INR</v>
          </cell>
        </row>
      </sheetData>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v>0</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v>0</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v>0</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v>0</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v>0</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v>0</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v>0</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v>0</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v>0</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dule1"/>
      <sheetName val="Bongaon"/>
      <sheetName val="Jeerat"/>
      <sheetName val="NJP"/>
    </sheetNames>
    <sheetDataSet>
      <sheetData sheetId="0"/>
      <sheetData sheetId="1" refreshError="1"/>
      <sheetData sheetId="2" refreshError="1"/>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schedule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Break Dw"/>
      <sheetName val="costing"/>
      <sheetName val="HT Cable "/>
      <sheetName val="bs BP 04 SA"/>
      <sheetName val="INPUT"/>
      <sheetName val="Ref"/>
      <sheetName val="gen"/>
      <sheetName val="BOQ"/>
      <sheetName val="COLUMN-CR"/>
      <sheetName val="TBAL9697 -group wise  sdpl"/>
      <sheetName val="PRECAST lightconc-II"/>
      <sheetName val="RA"/>
      <sheetName val="B1"/>
      <sheetName val="CABLE DATA"/>
      <sheetName val="Staff Acco."/>
      <sheetName val="Parameter"/>
      <sheetName val="1_Project_Profile"/>
      <sheetName val="2.civil-RA"/>
      <sheetName val="RA-markate"/>
      <sheetName val="NLD - Assum"/>
      <sheetName val="Capex-fixed"/>
      <sheetName val="Fin Sum"/>
      <sheetName val="Data sheet"/>
      <sheetName val="Door"/>
      <sheetName val="Per Unit"/>
      <sheetName val="Window"/>
      <sheetName val="material cacus"/>
    </sheetNames>
    <sheetDataSet>
      <sheetData sheetId="0" refreshError="1">
        <row r="14">
          <cell r="C14">
            <v>9</v>
          </cell>
        </row>
        <row r="23">
          <cell r="P23">
            <v>1</v>
          </cell>
        </row>
        <row r="73">
          <cell r="F73">
            <v>3</v>
          </cell>
          <cell r="I73">
            <v>4</v>
          </cell>
          <cell r="L73">
            <v>4</v>
          </cell>
          <cell r="O73">
            <v>0</v>
          </cell>
        </row>
      </sheetData>
      <sheetData sheetId="1" refreshError="1">
        <row r="4">
          <cell r="G4">
            <v>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rget Setting"/>
      <sheetName val="FCM as per cost sheet"/>
      <sheetName val="summary"/>
      <sheetName val="cost-common"/>
      <sheetName val="Services"/>
      <sheetName val="Mand spares"/>
      <sheetName val="MCE"/>
      <sheetName val="BO "/>
      <sheetName val="Costing-Remote IO"/>
      <sheetName val="DCS-main"/>
      <sheetName val="working"/>
      <sheetName val="CCTV"/>
      <sheetName val="CCTV Rev comp"/>
      <sheetName val="LVS"/>
      <sheetName val="DCS items"/>
      <sheetName val="UCB, UCD items"/>
      <sheetName val="Process Piping"/>
      <sheetName val="PA System"/>
      <sheetName val="SWAS"/>
      <sheetName val="Other vib "/>
      <sheetName val="UPS"/>
      <sheetName val="LIE -LIR"/>
      <sheetName val="Cables"/>
      <sheetName val="BENCHMARK"/>
      <sheetName val="COMPARISON-not to refer"/>
      <sheetName val="COMPARISON (2)"/>
      <sheetName val="Non dcs(not to refer) "/>
      <sheetName val="1994"/>
      <sheetName val="1995"/>
      <sheetName val="Labour"/>
      <sheetName val="Material"/>
      <sheetName val="Plant &amp;  Machin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T1">
            <v>36.520000000000003</v>
          </cell>
        </row>
        <row r="2">
          <cell r="T2">
            <v>0.42899999999999999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sr_curr"/>
      <sheetName val="JSR_YEAR"/>
      <sheetName val="provisions"/>
      <sheetName val="US GAAP EFFECT"/>
      <sheetName val="exp_track"/>
      <sheetName val="cash flow"/>
      <sheetName val="MATCOST-estimates"/>
      <sheetName val="OWN-estimates"/>
      <sheetName val="FXEX"/>
      <sheetName val="BU_OH"/>
      <sheetName val="RISK"/>
      <sheetName val="ADM &amp; SALES"/>
      <sheetName val="TOP"/>
      <sheetName val="CTC"/>
      <sheetName val="travel_per"/>
      <sheetName val="Travel-mt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
      <sheetName val="Collection"/>
      <sheetName val="Bill Disc"/>
      <sheetName val="Direct Payouts"/>
    </sheetNames>
    <sheetDataSet>
      <sheetData sheetId="0" refreshError="1"/>
      <sheetData sheetId="1" refreshError="1"/>
      <sheetData sheetId="2" refreshError="1"/>
      <sheetData sheetId="3"/>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vances"/>
      <sheetName val="Normal"/>
      <sheetName val="Colln Jan"/>
      <sheetName val="Direct payouts"/>
      <sheetName val="CASH FLOW"/>
      <sheetName val="cfs"/>
      <sheetName val="f.01"/>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Direct payouts"/>
      <sheetName val="T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pLiquidation"/>
      <sheetName val="ManPowerContr"/>
      <sheetName val="Manpower"/>
      <sheetName val="Data"/>
      <sheetName val="SCurv (3)"/>
      <sheetName val="Priority"/>
    </sheetNames>
    <sheetDataSet>
      <sheetData sheetId="0"/>
      <sheetData sheetId="1"/>
      <sheetData sheetId="2"/>
      <sheetData sheetId="3"/>
      <sheetData sheetId="4">
        <row r="6">
          <cell r="B6">
            <v>1</v>
          </cell>
          <cell r="C6">
            <v>1</v>
          </cell>
          <cell r="AF6">
            <v>1</v>
          </cell>
        </row>
        <row r="7">
          <cell r="B7">
            <v>2</v>
          </cell>
          <cell r="C7">
            <v>0.5</v>
          </cell>
          <cell r="D7">
            <v>0.5</v>
          </cell>
          <cell r="AF7">
            <v>1</v>
          </cell>
        </row>
        <row r="8">
          <cell r="B8">
            <v>3</v>
          </cell>
          <cell r="C8">
            <v>0.17</v>
          </cell>
          <cell r="D8">
            <v>0.66</v>
          </cell>
          <cell r="E8">
            <v>0.17</v>
          </cell>
          <cell r="AF8">
            <v>1</v>
          </cell>
        </row>
        <row r="9">
          <cell r="B9">
            <v>4</v>
          </cell>
          <cell r="C9">
            <v>0.08</v>
          </cell>
          <cell r="D9">
            <v>0.42</v>
          </cell>
          <cell r="E9">
            <v>0.42</v>
          </cell>
          <cell r="F9">
            <v>0.08</v>
          </cell>
          <cell r="AF9">
            <v>0.99999999999999989</v>
          </cell>
        </row>
        <row r="10">
          <cell r="B10">
            <v>5</v>
          </cell>
          <cell r="C10">
            <v>0.04</v>
          </cell>
          <cell r="D10">
            <v>0.23</v>
          </cell>
          <cell r="E10">
            <v>0.46</v>
          </cell>
          <cell r="F10">
            <v>0.23</v>
          </cell>
          <cell r="G10">
            <v>0.04</v>
          </cell>
          <cell r="AF10">
            <v>1</v>
          </cell>
        </row>
        <row r="11">
          <cell r="B11">
            <v>6</v>
          </cell>
          <cell r="C11">
            <v>0.03</v>
          </cell>
          <cell r="D11">
            <v>0.14000000000000001</v>
          </cell>
          <cell r="E11">
            <v>0.33</v>
          </cell>
          <cell r="F11">
            <v>0.33</v>
          </cell>
          <cell r="G11">
            <v>0.14000000000000001</v>
          </cell>
          <cell r="H11">
            <v>0.03</v>
          </cell>
          <cell r="AF11">
            <v>1</v>
          </cell>
        </row>
        <row r="12">
          <cell r="B12">
            <v>7</v>
          </cell>
          <cell r="C12">
            <v>2.2857142857142857E-2</v>
          </cell>
          <cell r="D12">
            <v>8.5714285714285715E-2</v>
          </cell>
          <cell r="E12">
            <v>0.22714285714285712</v>
          </cell>
          <cell r="F12">
            <v>0.32857142857142857</v>
          </cell>
          <cell r="G12">
            <v>0.2271428571428572</v>
          </cell>
          <cell r="H12">
            <v>8.5714285714285743E-2</v>
          </cell>
          <cell r="I12">
            <v>2.2857142857142798E-2</v>
          </cell>
          <cell r="AF12">
            <v>1</v>
          </cell>
        </row>
        <row r="13">
          <cell r="B13">
            <v>8</v>
          </cell>
          <cell r="C13">
            <v>2.75E-2</v>
          </cell>
          <cell r="D13">
            <v>7.2499999999999995E-2</v>
          </cell>
          <cell r="E13">
            <v>0.1525</v>
          </cell>
          <cell r="F13">
            <v>0.2475</v>
          </cell>
          <cell r="G13">
            <v>0.2475</v>
          </cell>
          <cell r="H13">
            <v>0.1525</v>
          </cell>
          <cell r="I13">
            <v>7.2499999999999995E-2</v>
          </cell>
          <cell r="J13">
            <v>2.75E-2</v>
          </cell>
          <cell r="AF13">
            <v>1</v>
          </cell>
        </row>
        <row r="14">
          <cell r="B14">
            <v>9</v>
          </cell>
          <cell r="C14">
            <v>2.33333333333333E-2</v>
          </cell>
          <cell r="D14">
            <v>5.4444444444444497E-2</v>
          </cell>
          <cell r="E14">
            <v>0.11222222222222222</v>
          </cell>
          <cell r="F14">
            <v>0.20222222222222222</v>
          </cell>
          <cell r="G14">
            <v>0.215555555555556</v>
          </cell>
          <cell r="H14">
            <v>0.20222222222222219</v>
          </cell>
          <cell r="I14">
            <v>0.11222222222222222</v>
          </cell>
          <cell r="J14">
            <v>5.44444444444444E-2</v>
          </cell>
          <cell r="K14">
            <v>2.33333333333334E-2</v>
          </cell>
          <cell r="AF14">
            <v>1.0000000000000004</v>
          </cell>
        </row>
        <row r="15">
          <cell r="B15">
            <v>10</v>
          </cell>
          <cell r="C15">
            <v>0.02</v>
          </cell>
          <cell r="D15">
            <v>0.04</v>
          </cell>
          <cell r="E15">
            <v>0.09</v>
          </cell>
          <cell r="F15">
            <v>0.15</v>
          </cell>
          <cell r="G15">
            <v>0.2</v>
          </cell>
          <cell r="H15">
            <v>0.2</v>
          </cell>
          <cell r="I15">
            <v>0.15</v>
          </cell>
          <cell r="J15">
            <v>0.09</v>
          </cell>
          <cell r="K15">
            <v>0.04</v>
          </cell>
          <cell r="L15">
            <v>0.02</v>
          </cell>
          <cell r="AF15">
            <v>1</v>
          </cell>
        </row>
        <row r="16">
          <cell r="B16">
            <v>11</v>
          </cell>
          <cell r="C16">
            <v>1.9090909090908999E-2</v>
          </cell>
          <cell r="D16">
            <v>3.5454545454545502E-2</v>
          </cell>
          <cell r="E16">
            <v>7.3636363636363597E-2</v>
          </cell>
          <cell r="F16">
            <v>0.11727272727272729</v>
          </cell>
          <cell r="G16">
            <v>0.17</v>
          </cell>
          <cell r="H16">
            <v>0.189090909090909</v>
          </cell>
          <cell r="I16">
            <v>0.17</v>
          </cell>
          <cell r="J16">
            <v>0.11727272727272731</v>
          </cell>
          <cell r="K16">
            <v>6.3636363636363602E-2</v>
          </cell>
          <cell r="L16">
            <v>3.5454545454545502E-2</v>
          </cell>
          <cell r="M16">
            <v>9.0909090909090384E-3</v>
          </cell>
          <cell r="AF16">
            <v>0.99999999999999989</v>
          </cell>
        </row>
        <row r="17">
          <cell r="B17">
            <v>12</v>
          </cell>
          <cell r="C17">
            <v>8.3333333333333332E-3</v>
          </cell>
          <cell r="D17">
            <v>2.1666666666666667E-2</v>
          </cell>
          <cell r="E17">
            <v>0.05</v>
          </cell>
          <cell r="F17">
            <v>0.09</v>
          </cell>
          <cell r="G17">
            <v>0.13833333333333334</v>
          </cell>
          <cell r="H17">
            <v>0.19166666666666665</v>
          </cell>
          <cell r="I17">
            <v>0.19166666666666665</v>
          </cell>
          <cell r="J17">
            <v>0.13833333333333331</v>
          </cell>
          <cell r="K17">
            <v>9.000000000000008E-2</v>
          </cell>
          <cell r="L17">
            <v>4.9999999999999933E-2</v>
          </cell>
          <cell r="M17">
            <v>2.1666666666666612E-2</v>
          </cell>
          <cell r="N17">
            <v>8.3333333333334147E-3</v>
          </cell>
          <cell r="AF17">
            <v>1</v>
          </cell>
        </row>
        <row r="18">
          <cell r="B18">
            <v>13</v>
          </cell>
          <cell r="C18">
            <v>7.6923076923076927E-3</v>
          </cell>
          <cell r="D18">
            <v>1.846153846153846E-2</v>
          </cell>
          <cell r="E18">
            <v>3.8461538461538464E-2</v>
          </cell>
          <cell r="F18">
            <v>6.6923076923076932E-2</v>
          </cell>
          <cell r="G18">
            <v>0.11538461538461539</v>
          </cell>
          <cell r="H18">
            <v>0.16461538461538458</v>
          </cell>
          <cell r="I18">
            <v>0.17692307692307696</v>
          </cell>
          <cell r="J18">
            <v>0.16461538461538461</v>
          </cell>
          <cell r="K18">
            <v>0.11538461538461542</v>
          </cell>
          <cell r="L18">
            <v>6.6923076923076974E-2</v>
          </cell>
          <cell r="M18">
            <v>3.8461538461538436E-2</v>
          </cell>
          <cell r="N18">
            <v>1.8461538461538418E-2</v>
          </cell>
          <cell r="O18">
            <v>7.692307692307665E-3</v>
          </cell>
          <cell r="AF18">
            <v>1</v>
          </cell>
        </row>
        <row r="19">
          <cell r="B19">
            <v>14</v>
          </cell>
          <cell r="C19">
            <v>7.1428571428571426E-3</v>
          </cell>
          <cell r="D19">
            <v>1.5714285714285715E-2</v>
          </cell>
          <cell r="E19">
            <v>2.8571428571428571E-2</v>
          </cell>
          <cell r="F19">
            <v>5.7142857142857141E-2</v>
          </cell>
          <cell r="G19">
            <v>9.7142857142857114E-2</v>
          </cell>
          <cell r="H19">
            <v>0.13</v>
          </cell>
          <cell r="I19">
            <v>0.16428571428571431</v>
          </cell>
          <cell r="J19">
            <v>0.16428571428571426</v>
          </cell>
          <cell r="K19">
            <v>0.13</v>
          </cell>
          <cell r="L19">
            <v>9.7142857142857197E-2</v>
          </cell>
          <cell r="M19">
            <v>5.7142857142857162E-2</v>
          </cell>
          <cell r="N19">
            <v>2.8571428571428581E-2</v>
          </cell>
          <cell r="O19">
            <v>1.5714285714285681E-2</v>
          </cell>
          <cell r="P19">
            <v>7.1428571428571175E-3</v>
          </cell>
          <cell r="AF19">
            <v>1</v>
          </cell>
        </row>
        <row r="20">
          <cell r="B20">
            <v>15</v>
          </cell>
          <cell r="C20">
            <v>6.6666666666666671E-3</v>
          </cell>
          <cell r="D20">
            <v>1.3333333333333332E-2</v>
          </cell>
          <cell r="E20">
            <v>0.02</v>
          </cell>
          <cell r="F20">
            <v>5.3333333333333337E-2</v>
          </cell>
          <cell r="G20">
            <v>7.6666666666666675E-2</v>
          </cell>
          <cell r="H20">
            <v>0.1</v>
          </cell>
          <cell r="I20">
            <v>0.15333333333333332</v>
          </cell>
          <cell r="J20">
            <v>0.15333333333333332</v>
          </cell>
          <cell r="K20">
            <v>0.15333333333333332</v>
          </cell>
          <cell r="L20">
            <v>0.1</v>
          </cell>
          <cell r="M20">
            <v>7.6666666666666661E-2</v>
          </cell>
          <cell r="N20">
            <v>5.3333333333333344E-2</v>
          </cell>
          <cell r="O20">
            <v>0.02</v>
          </cell>
          <cell r="P20">
            <v>1.3333333333333308E-2</v>
          </cell>
          <cell r="Q20">
            <v>6.6666666666667096E-3</v>
          </cell>
          <cell r="AF20">
            <v>1</v>
          </cell>
        </row>
        <row r="21">
          <cell r="B21">
            <v>16</v>
          </cell>
          <cell r="C21">
            <v>6.2500000000000003E-3</v>
          </cell>
          <cell r="D21">
            <v>1.125E-2</v>
          </cell>
          <cell r="E21">
            <v>1.8749999999999999E-2</v>
          </cell>
          <cell r="F21">
            <v>4.3749999999999997E-2</v>
          </cell>
          <cell r="G21">
            <v>5.8749999999999997E-2</v>
          </cell>
          <cell r="H21">
            <v>9.375E-2</v>
          </cell>
          <cell r="I21">
            <v>0.12375</v>
          </cell>
          <cell r="J21">
            <v>0.14374999999999999</v>
          </cell>
          <cell r="K21">
            <v>0.14374999999999999</v>
          </cell>
          <cell r="L21">
            <v>0.12375</v>
          </cell>
          <cell r="M21">
            <v>9.375E-2</v>
          </cell>
          <cell r="N21">
            <v>5.875000000000008E-2</v>
          </cell>
          <cell r="O21">
            <v>4.3749999999999997E-2</v>
          </cell>
          <cell r="P21">
            <v>1.8749999999999999E-2</v>
          </cell>
          <cell r="Q21">
            <v>1.125E-2</v>
          </cell>
          <cell r="R21">
            <v>6.2500000000000003E-3</v>
          </cell>
          <cell r="AF21">
            <v>1</v>
          </cell>
        </row>
        <row r="22">
          <cell r="B22">
            <v>17</v>
          </cell>
          <cell r="C22">
            <v>5.8823529411764705E-3</v>
          </cell>
          <cell r="D22">
            <v>9.4117647058823539E-3</v>
          </cell>
          <cell r="E22">
            <v>1.7647058823529405E-2</v>
          </cell>
          <cell r="F22">
            <v>3.529411764705883E-2</v>
          </cell>
          <cell r="G22">
            <v>4.7058823529411778E-2</v>
          </cell>
          <cell r="H22">
            <v>8.4117647058823561E-2</v>
          </cell>
          <cell r="I22">
            <v>9.764705882352942E-2</v>
          </cell>
          <cell r="J22">
            <v>0.13529411764705879</v>
          </cell>
          <cell r="K22">
            <v>0.13529411764705879</v>
          </cell>
          <cell r="L22">
            <v>0.13529411764705879</v>
          </cell>
          <cell r="M22">
            <v>9.764705882352942E-2</v>
          </cell>
          <cell r="N22">
            <v>8.411764705882363E-2</v>
          </cell>
          <cell r="O22">
            <v>4.7058823529411709E-2</v>
          </cell>
          <cell r="P22">
            <v>3.5294117647058809E-2</v>
          </cell>
          <cell r="Q22">
            <v>1.764705882352946E-2</v>
          </cell>
          <cell r="R22">
            <v>9.4117647058823417E-3</v>
          </cell>
          <cell r="S22">
            <v>5.8823529411764497E-3</v>
          </cell>
          <cell r="AF22">
            <v>1</v>
          </cell>
        </row>
        <row r="23">
          <cell r="B23">
            <v>18</v>
          </cell>
          <cell r="C23">
            <v>5.5555555555555558E-3</v>
          </cell>
          <cell r="D23">
            <v>7.7777777777777767E-3</v>
          </cell>
          <cell r="E23">
            <v>1.6666666666666666E-2</v>
          </cell>
          <cell r="F23">
            <v>2.7777777777777783E-2</v>
          </cell>
          <cell r="G23">
            <v>4.4444444444444432E-2</v>
          </cell>
          <cell r="H23">
            <v>6.7777777777777798E-2</v>
          </cell>
          <cell r="I23">
            <v>8.3333333333333287E-2</v>
          </cell>
          <cell r="J23">
            <v>0.11888888888888893</v>
          </cell>
          <cell r="K23">
            <v>0.12777777777777777</v>
          </cell>
          <cell r="L23">
            <v>0.12777777777777777</v>
          </cell>
          <cell r="M23">
            <v>0.11888888888888893</v>
          </cell>
          <cell r="N23">
            <v>8.3333333333333259E-2</v>
          </cell>
          <cell r="O23">
            <v>6.7777777777777826E-2</v>
          </cell>
          <cell r="P23">
            <v>4.4444444444444398E-2</v>
          </cell>
          <cell r="Q23">
            <v>2.777777777777779E-2</v>
          </cell>
          <cell r="R23">
            <v>1.6666666666666607E-2</v>
          </cell>
          <cell r="S23">
            <v>7.7777777777778834E-3</v>
          </cell>
          <cell r="T23">
            <v>5.5555555555555358E-3</v>
          </cell>
          <cell r="AF23">
            <v>1</v>
          </cell>
        </row>
        <row r="24">
          <cell r="B24">
            <v>19</v>
          </cell>
          <cell r="C24">
            <v>5.263157894736842E-3</v>
          </cell>
          <cell r="D24">
            <v>6.3157894736842113E-3</v>
          </cell>
          <cell r="E24">
            <v>1.5789473684210527E-2</v>
          </cell>
          <cell r="F24">
            <v>2.1052631578947361E-2</v>
          </cell>
          <cell r="G24">
            <v>4.2105263157894736E-2</v>
          </cell>
          <cell r="H24">
            <v>5.3157894736842098E-2</v>
          </cell>
          <cell r="I24">
            <v>7.8947368421052627E-2</v>
          </cell>
          <cell r="J24">
            <v>9.5789473684210535E-2</v>
          </cell>
          <cell r="K24">
            <v>0.12105263157894736</v>
          </cell>
          <cell r="L24">
            <v>0.12105263157894736</v>
          </cell>
          <cell r="M24">
            <v>0.12105263157894741</v>
          </cell>
          <cell r="N24">
            <v>9.5789473684210424E-2</v>
          </cell>
          <cell r="O24">
            <v>7.8947368421052655E-2</v>
          </cell>
          <cell r="P24">
            <v>5.3157894736842071E-2</v>
          </cell>
          <cell r="Q24">
            <v>4.2105263157894757E-2</v>
          </cell>
          <cell r="R24">
            <v>2.1052631578947323E-2</v>
          </cell>
          <cell r="S24">
            <v>1.5789473684210575E-2</v>
          </cell>
          <cell r="T24">
            <v>6.3157894736841635E-3</v>
          </cell>
          <cell r="U24">
            <v>5.2631578947369695E-3</v>
          </cell>
          <cell r="AF24">
            <v>1</v>
          </cell>
        </row>
        <row r="25">
          <cell r="B25">
            <v>20</v>
          </cell>
          <cell r="C25">
            <v>5.0000000000000001E-3</v>
          </cell>
          <cell r="D25">
            <v>5.0000000000000001E-3</v>
          </cell>
          <cell r="E25">
            <v>1.4999999999999999E-2</v>
          </cell>
          <cell r="F25">
            <v>1.4999999999999999E-2</v>
          </cell>
          <cell r="G25">
            <v>0.04</v>
          </cell>
          <cell r="H25">
            <v>0.04</v>
          </cell>
          <cell r="I25">
            <v>7.4999999999999997E-2</v>
          </cell>
          <cell r="J25">
            <v>7.4999999999999997E-2</v>
          </cell>
          <cell r="K25">
            <v>0.115</v>
          </cell>
          <cell r="L25">
            <v>0.115</v>
          </cell>
          <cell r="M25">
            <v>0.115</v>
          </cell>
          <cell r="N25">
            <v>0.115</v>
          </cell>
          <cell r="O25">
            <v>7.5000000000000067E-2</v>
          </cell>
          <cell r="P25">
            <v>7.4999999999999997E-2</v>
          </cell>
          <cell r="Q25">
            <v>0.04</v>
          </cell>
          <cell r="R25">
            <v>3.9999999999999925E-2</v>
          </cell>
          <cell r="S25">
            <v>1.4999999999999999E-2</v>
          </cell>
          <cell r="T25">
            <v>1.4999999999999999E-2</v>
          </cell>
          <cell r="U25">
            <v>5.0000000000000001E-3</v>
          </cell>
          <cell r="V25">
            <v>5.0000000000000001E-3</v>
          </cell>
          <cell r="AF25">
            <v>1</v>
          </cell>
        </row>
        <row r="26">
          <cell r="B26">
            <v>21</v>
          </cell>
          <cell r="C26">
            <v>4.7619047619047623E-3</v>
          </cell>
          <cell r="D26">
            <v>4.7619047619047623E-3</v>
          </cell>
          <cell r="E26">
            <v>1.3333333333333332E-2</v>
          </cell>
          <cell r="F26">
            <v>1.4285714285714287E-2</v>
          </cell>
          <cell r="G26">
            <v>3.333333333333334E-2</v>
          </cell>
          <cell r="H26">
            <v>3.8095238095238085E-2</v>
          </cell>
          <cell r="I26">
            <v>6.1428571428571443E-2</v>
          </cell>
          <cell r="J26">
            <v>7.1428571428571425E-2</v>
          </cell>
          <cell r="K26">
            <v>9.4285714285714251E-2</v>
          </cell>
          <cell r="L26">
            <v>0.10952380952380952</v>
          </cell>
          <cell r="M26">
            <v>0.10952380952380958</v>
          </cell>
          <cell r="N26">
            <v>0.10952380952380947</v>
          </cell>
          <cell r="O26">
            <v>9.4285714285714417E-2</v>
          </cell>
          <cell r="P26">
            <v>7.1428571428571286E-2</v>
          </cell>
          <cell r="Q26">
            <v>6.1428571428571499E-2</v>
          </cell>
          <cell r="R26">
            <v>3.8095238095238182E-2</v>
          </cell>
          <cell r="S26">
            <v>3.3333333333333326E-2</v>
          </cell>
          <cell r="T26">
            <v>1.4285714285714235E-2</v>
          </cell>
          <cell r="U26">
            <v>1.3333333333333419E-2</v>
          </cell>
          <cell r="V26">
            <v>4.761904761904745E-3</v>
          </cell>
          <cell r="W26">
            <v>4.761904761904634E-3</v>
          </cell>
          <cell r="AF26">
            <v>1</v>
          </cell>
        </row>
        <row r="27">
          <cell r="B27">
            <v>22</v>
          </cell>
          <cell r="C27">
            <v>4.5454545454545452E-3</v>
          </cell>
          <cell r="D27">
            <v>4.5454545454545452E-3</v>
          </cell>
          <cell r="E27">
            <v>1.1818181818181818E-2</v>
          </cell>
          <cell r="F27">
            <v>1.3636363636363637E-2</v>
          </cell>
          <cell r="G27">
            <v>2.7272727272727268E-2</v>
          </cell>
          <cell r="H27">
            <v>3.6363636363636376E-2</v>
          </cell>
          <cell r="I27">
            <v>4.9090909090909116E-2</v>
          </cell>
          <cell r="J27">
            <v>6.8181818181818177E-2</v>
          </cell>
          <cell r="K27">
            <v>7.5454545454545413E-2</v>
          </cell>
          <cell r="L27">
            <v>0.10454545454545455</v>
          </cell>
          <cell r="M27">
            <v>0.10454545454545455</v>
          </cell>
          <cell r="N27">
            <v>0.1045454545454545</v>
          </cell>
          <cell r="O27">
            <v>0.10454545454545461</v>
          </cell>
          <cell r="P27">
            <v>7.5454545454545441E-2</v>
          </cell>
          <cell r="Q27">
            <v>6.8181818181818121E-2</v>
          </cell>
          <cell r="R27">
            <v>4.9090909090909185E-2</v>
          </cell>
          <cell r="S27">
            <v>3.6363636363636376E-2</v>
          </cell>
          <cell r="T27">
            <v>2.7272727272727226E-2</v>
          </cell>
          <cell r="U27">
            <v>1.3636363636363669E-2</v>
          </cell>
          <cell r="V27">
            <v>1.1818181818181839E-2</v>
          </cell>
          <cell r="W27">
            <v>4.5454545454545192E-3</v>
          </cell>
          <cell r="X27">
            <v>4.5454545454545192E-3</v>
          </cell>
          <cell r="AF27">
            <v>1</v>
          </cell>
        </row>
        <row r="28">
          <cell r="B28">
            <v>23</v>
          </cell>
          <cell r="C28">
            <v>4.3478260869565218E-3</v>
          </cell>
          <cell r="D28">
            <v>4.3478260869565218E-3</v>
          </cell>
          <cell r="E28">
            <v>1.0434782608695655E-2</v>
          </cell>
          <cell r="F28">
            <v>1.3043478260869563E-2</v>
          </cell>
          <cell r="G28">
            <v>2.1739130434782608E-2</v>
          </cell>
          <cell r="H28">
            <v>3.4782608695652167E-2</v>
          </cell>
          <cell r="I28">
            <v>3.7826086956521732E-2</v>
          </cell>
          <cell r="J28">
            <v>6.521739130434781E-2</v>
          </cell>
          <cell r="K28">
            <v>6.5217391304347838E-2</v>
          </cell>
          <cell r="L28">
            <v>9.3043478260869561E-2</v>
          </cell>
          <cell r="M28">
            <v>0.1</v>
          </cell>
          <cell r="N28">
            <v>0.1</v>
          </cell>
          <cell r="O28">
            <v>0.1</v>
          </cell>
          <cell r="P28">
            <v>9.3043478260869561E-2</v>
          </cell>
          <cell r="Q28">
            <v>6.5217391304347783E-2</v>
          </cell>
          <cell r="R28">
            <v>6.5217391304347894E-2</v>
          </cell>
          <cell r="S28">
            <v>3.7826086956521676E-2</v>
          </cell>
          <cell r="T28">
            <v>3.4782608695652195E-2</v>
          </cell>
          <cell r="U28">
            <v>2.1739130434782594E-2</v>
          </cell>
          <cell r="V28">
            <v>1.3043478260869601E-2</v>
          </cell>
          <cell r="W28">
            <v>1.0434782608695681E-2</v>
          </cell>
          <cell r="X28">
            <v>4.3478260869564966E-3</v>
          </cell>
          <cell r="Y28">
            <v>4.3478260869564966E-3</v>
          </cell>
          <cell r="AF28">
            <v>0.99999999999999989</v>
          </cell>
        </row>
        <row r="29">
          <cell r="B29">
            <v>24</v>
          </cell>
          <cell r="C29">
            <v>4.1666666666666666E-3</v>
          </cell>
          <cell r="D29">
            <v>4.1666666666666666E-3</v>
          </cell>
          <cell r="E29">
            <v>9.1666666666666684E-3</v>
          </cell>
          <cell r="F29">
            <v>1.2500000000000001E-2</v>
          </cell>
          <cell r="G29">
            <v>1.6666666666666663E-2</v>
          </cell>
          <cell r="H29">
            <v>3.333333333333334E-2</v>
          </cell>
          <cell r="I29">
            <v>3.3333333333333326E-2</v>
          </cell>
          <cell r="J29">
            <v>5.6666666666666685E-2</v>
          </cell>
          <cell r="K29">
            <v>6.25E-2</v>
          </cell>
          <cell r="L29">
            <v>7.5833333333333336E-2</v>
          </cell>
          <cell r="M29">
            <v>9.5833333333333326E-2</v>
          </cell>
          <cell r="N29">
            <v>9.5833333333333326E-2</v>
          </cell>
          <cell r="O29">
            <v>9.5833333333333326E-2</v>
          </cell>
          <cell r="P29">
            <v>9.5833333333333326E-2</v>
          </cell>
          <cell r="Q29">
            <v>7.5833333333333308E-2</v>
          </cell>
          <cell r="R29">
            <v>6.25E-2</v>
          </cell>
          <cell r="S29">
            <v>5.6666666666666643E-2</v>
          </cell>
          <cell r="T29">
            <v>3.3333333333333437E-2</v>
          </cell>
          <cell r="U29">
            <v>3.3333333333333215E-2</v>
          </cell>
          <cell r="V29">
            <v>1.6666666666666718E-2</v>
          </cell>
          <cell r="W29">
            <v>1.2500000000000067E-2</v>
          </cell>
          <cell r="X29">
            <v>9.1666666666665453E-3</v>
          </cell>
          <cell r="Y29">
            <v>4.1666666666666519E-3</v>
          </cell>
          <cell r="Z29">
            <v>4.1666666666667629E-3</v>
          </cell>
        </row>
        <row r="30">
          <cell r="B30">
            <v>25</v>
          </cell>
          <cell r="C30">
            <v>4.0000000000000001E-3</v>
          </cell>
          <cell r="D30">
            <v>4.0000000000000001E-3</v>
          </cell>
          <cell r="E30">
            <v>8.0000000000000002E-3</v>
          </cell>
          <cell r="F30">
            <v>1.2E-2</v>
          </cell>
          <cell r="G30">
            <v>1.2E-2</v>
          </cell>
          <cell r="H30">
            <v>3.1999999999999994E-2</v>
          </cell>
          <cell r="I30">
            <v>3.2000000000000001E-2</v>
          </cell>
          <cell r="J30">
            <v>4.5999999999999999E-2</v>
          </cell>
          <cell r="K30">
            <v>0.06</v>
          </cell>
          <cell r="L30">
            <v>0.06</v>
          </cell>
          <cell r="M30">
            <v>9.1999999999999971E-2</v>
          </cell>
          <cell r="N30">
            <v>9.2000000000000026E-2</v>
          </cell>
          <cell r="O30">
            <v>9.2000000000000026E-2</v>
          </cell>
          <cell r="P30">
            <v>9.1999999999999971E-2</v>
          </cell>
          <cell r="Q30">
            <v>9.1999999999999971E-2</v>
          </cell>
          <cell r="R30">
            <v>6.0000000000000053E-2</v>
          </cell>
          <cell r="S30">
            <v>5.9999999999999942E-2</v>
          </cell>
          <cell r="T30">
            <v>4.6000000000000041E-2</v>
          </cell>
          <cell r="U30">
            <v>3.2000000000000028E-2</v>
          </cell>
          <cell r="V30">
            <v>3.1999999999999917E-2</v>
          </cell>
          <cell r="W30">
            <v>1.2000000000000011E-2</v>
          </cell>
          <cell r="X30">
            <v>1.2000000000000011E-2</v>
          </cell>
          <cell r="Y30">
            <v>8.0000000000000071E-3</v>
          </cell>
          <cell r="Z30">
            <v>4.0000000000000036E-3</v>
          </cell>
          <cell r="AA30">
            <v>4.0000000000000036E-3</v>
          </cell>
        </row>
        <row r="31">
          <cell r="B31">
            <v>26</v>
          </cell>
          <cell r="C31">
            <v>3.8461538461538464E-3</v>
          </cell>
          <cell r="D31">
            <v>3.8461538461538464E-3</v>
          </cell>
          <cell r="E31">
            <v>6.9230769230769224E-3</v>
          </cell>
          <cell r="F31">
            <v>1.1538461538461537E-2</v>
          </cell>
          <cell r="G31">
            <v>1.1538461538461539E-2</v>
          </cell>
          <cell r="H31">
            <v>2.6923076923076925E-2</v>
          </cell>
          <cell r="I31">
            <v>3.0769230769230771E-2</v>
          </cell>
          <cell r="J31">
            <v>3.6153846153846161E-2</v>
          </cell>
          <cell r="K31">
            <v>5.7692307692307682E-2</v>
          </cell>
          <cell r="L31">
            <v>5.7692307692307709E-2</v>
          </cell>
          <cell r="M31">
            <v>7.6153846153846155E-2</v>
          </cell>
          <cell r="N31">
            <v>8.8461538461538425E-2</v>
          </cell>
          <cell r="O31">
            <v>8.846153846153848E-2</v>
          </cell>
          <cell r="P31">
            <v>8.846153846153848E-2</v>
          </cell>
          <cell r="Q31">
            <v>8.846153846153848E-2</v>
          </cell>
          <cell r="R31">
            <v>7.6153846153846128E-2</v>
          </cell>
          <cell r="S31">
            <v>5.7692307692307709E-2</v>
          </cell>
          <cell r="T31">
            <v>5.7692307692307709E-2</v>
          </cell>
          <cell r="U31">
            <v>3.6153846153846203E-2</v>
          </cell>
          <cell r="V31">
            <v>3.0769230769230771E-2</v>
          </cell>
          <cell r="W31">
            <v>2.6923076923076938E-2</v>
          </cell>
          <cell r="X31">
            <v>1.1538461538461497E-2</v>
          </cell>
          <cell r="Y31">
            <v>1.1538461538461608E-2</v>
          </cell>
          <cell r="Z31">
            <v>6.9230769230770317E-3</v>
          </cell>
          <cell r="AA31">
            <v>3.8461538461538325E-3</v>
          </cell>
          <cell r="AB31">
            <v>3.8461538461536104E-3</v>
          </cell>
        </row>
        <row r="32">
          <cell r="B32">
            <v>27</v>
          </cell>
          <cell r="C32">
            <v>3.7037037037037038E-3</v>
          </cell>
          <cell r="D32">
            <v>3.7037037037037038E-3</v>
          </cell>
          <cell r="E32">
            <v>5.9259259259259265E-3</v>
          </cell>
          <cell r="F32">
            <v>1.1111111111111108E-2</v>
          </cell>
          <cell r="G32">
            <v>1.1111111111111113E-2</v>
          </cell>
          <cell r="H32">
            <v>2.222222222222222E-2</v>
          </cell>
          <cell r="I32">
            <v>2.9629629629629631E-2</v>
          </cell>
          <cell r="J32">
            <v>2.9629629629629631E-2</v>
          </cell>
          <cell r="K32">
            <v>5.2962962962962976E-2</v>
          </cell>
          <cell r="L32">
            <v>5.5555555555555552E-2</v>
          </cell>
          <cell r="M32">
            <v>6.148148148148147E-2</v>
          </cell>
          <cell r="N32">
            <v>8.5185185185185197E-2</v>
          </cell>
          <cell r="O32">
            <v>8.5185185185185197E-2</v>
          </cell>
          <cell r="P32">
            <v>8.5185185185185197E-2</v>
          </cell>
          <cell r="Q32">
            <v>8.5185185185185142E-2</v>
          </cell>
          <cell r="R32">
            <v>8.5185185185185142E-2</v>
          </cell>
          <cell r="S32">
            <v>6.148148148148147E-2</v>
          </cell>
          <cell r="T32">
            <v>5.555555555555558E-2</v>
          </cell>
          <cell r="U32">
            <v>5.2962962962962989E-2</v>
          </cell>
          <cell r="V32">
            <v>2.9629629629629672E-2</v>
          </cell>
          <cell r="W32">
            <v>2.9629629629629672E-2</v>
          </cell>
          <cell r="X32">
            <v>2.2222222222222032E-2</v>
          </cell>
          <cell r="Y32">
            <v>1.1111111111111183E-2</v>
          </cell>
          <cell r="Z32">
            <v>1.1111111111111072E-2</v>
          </cell>
          <cell r="AA32">
            <v>5.9259259259260011E-3</v>
          </cell>
          <cell r="AB32">
            <v>3.7037037037037646E-3</v>
          </cell>
          <cell r="AC32">
            <v>3.7037037037036535E-3</v>
          </cell>
        </row>
        <row r="33">
          <cell r="B33">
            <v>28</v>
          </cell>
          <cell r="C33">
            <v>3.5714285714285713E-3</v>
          </cell>
          <cell r="D33">
            <v>3.5714285714285713E-3</v>
          </cell>
          <cell r="E33">
            <v>5.0000000000000001E-3</v>
          </cell>
          <cell r="F33">
            <v>1.0714285714285714E-2</v>
          </cell>
          <cell r="G33">
            <v>1.0714285714285714E-2</v>
          </cell>
          <cell r="H33">
            <v>1.7857142857142856E-2</v>
          </cell>
          <cell r="I33">
            <v>2.8571428571428574E-2</v>
          </cell>
          <cell r="J33">
            <v>2.8571428571428567E-2</v>
          </cell>
          <cell r="K33">
            <v>4.3571428571428567E-2</v>
          </cell>
          <cell r="L33">
            <v>5.3571428571428548E-2</v>
          </cell>
          <cell r="M33">
            <v>5.3571428571428603E-2</v>
          </cell>
          <cell r="N33">
            <v>7.6428571428571401E-2</v>
          </cell>
          <cell r="O33">
            <v>8.2142857142857184E-2</v>
          </cell>
          <cell r="P33">
            <v>8.2142857142857129E-2</v>
          </cell>
          <cell r="Q33">
            <v>8.2142857142857184E-2</v>
          </cell>
          <cell r="R33">
            <v>8.2142857142857073E-2</v>
          </cell>
          <cell r="S33">
            <v>7.6428571428571512E-2</v>
          </cell>
          <cell r="T33">
            <v>5.3571428571428492E-2</v>
          </cell>
          <cell r="U33">
            <v>5.3571428571428603E-2</v>
          </cell>
          <cell r="V33">
            <v>4.3571428571428594E-2</v>
          </cell>
          <cell r="W33">
            <v>2.8571428571428581E-2</v>
          </cell>
          <cell r="X33">
            <v>2.8571428571428581E-2</v>
          </cell>
          <cell r="Y33">
            <v>1.7857142857142905E-2</v>
          </cell>
          <cell r="Z33">
            <v>1.0714285714285676E-2</v>
          </cell>
          <cell r="AA33">
            <v>1.0714285714285787E-2</v>
          </cell>
          <cell r="AB33">
            <v>4.9999999999998934E-3</v>
          </cell>
          <cell r="AC33">
            <v>3.5714285714285587E-3</v>
          </cell>
          <cell r="AD33">
            <v>3.5714285714285587E-3</v>
          </cell>
        </row>
        <row r="34">
          <cell r="B34">
            <v>29</v>
          </cell>
          <cell r="C34">
            <v>3.4482758620689655E-3</v>
          </cell>
          <cell r="D34">
            <v>3.4482758620689655E-3</v>
          </cell>
          <cell r="E34">
            <v>4.1379310344827596E-3</v>
          </cell>
          <cell r="F34">
            <v>1.0344827586206895E-2</v>
          </cell>
          <cell r="G34">
            <v>1.0344827586206893E-2</v>
          </cell>
          <cell r="H34">
            <v>1.3793103448275862E-2</v>
          </cell>
          <cell r="I34">
            <v>2.7586206896551731E-2</v>
          </cell>
          <cell r="J34">
            <v>2.7586206896551724E-2</v>
          </cell>
          <cell r="K34">
            <v>3.4827586206896549E-2</v>
          </cell>
          <cell r="L34">
            <v>5.1724137931034475E-2</v>
          </cell>
          <cell r="M34">
            <v>5.1724137931034475E-2</v>
          </cell>
          <cell r="N34">
            <v>6.2758620689655181E-2</v>
          </cell>
          <cell r="O34">
            <v>7.9310344827586199E-2</v>
          </cell>
          <cell r="P34">
            <v>7.9310344827586199E-2</v>
          </cell>
          <cell r="Q34">
            <v>7.9310344827586254E-2</v>
          </cell>
          <cell r="R34">
            <v>7.9310344827586143E-2</v>
          </cell>
          <cell r="S34">
            <v>7.9310344827586254E-2</v>
          </cell>
          <cell r="T34">
            <v>6.2758620689655098E-2</v>
          </cell>
          <cell r="U34">
            <v>5.1724137931034475E-2</v>
          </cell>
          <cell r="V34">
            <v>5.1724137931034475E-2</v>
          </cell>
          <cell r="W34">
            <v>3.4827586206896632E-2</v>
          </cell>
          <cell r="X34">
            <v>2.7586206896551779E-2</v>
          </cell>
          <cell r="Y34">
            <v>2.7586206896551668E-2</v>
          </cell>
          <cell r="Z34">
            <v>1.379310344827589E-2</v>
          </cell>
          <cell r="AA34">
            <v>1.0344827586206917E-2</v>
          </cell>
          <cell r="AB34">
            <v>1.0344827586206917E-2</v>
          </cell>
          <cell r="AC34">
            <v>4.1379310344826781E-3</v>
          </cell>
          <cell r="AD34">
            <v>3.4482758620689724E-3</v>
          </cell>
          <cell r="AE34">
            <v>3.4482758620689724E-3</v>
          </cell>
        </row>
        <row r="35">
          <cell r="B35">
            <v>30</v>
          </cell>
          <cell r="C35">
            <v>3.3333333333333335E-3</v>
          </cell>
          <cell r="D35">
            <v>3.3333333333333335E-3</v>
          </cell>
          <cell r="E35">
            <v>3.3333333333333331E-3</v>
          </cell>
          <cell r="F35">
            <v>0.01</v>
          </cell>
          <cell r="G35">
            <v>0.01</v>
          </cell>
          <cell r="H35">
            <v>0.01</v>
          </cell>
          <cell r="I35">
            <v>2.6666666666666665E-2</v>
          </cell>
          <cell r="J35">
            <v>2.6666666666666672E-2</v>
          </cell>
          <cell r="K35">
            <v>2.6666666666666658E-2</v>
          </cell>
          <cell r="L35">
            <v>0.05</v>
          </cell>
          <cell r="M35">
            <v>0.05</v>
          </cell>
          <cell r="N35">
            <v>0.05</v>
          </cell>
          <cell r="O35">
            <v>7.6666666666666661E-2</v>
          </cell>
          <cell r="P35">
            <v>7.6666666666666661E-2</v>
          </cell>
          <cell r="Q35">
            <v>7.6666666666666661E-2</v>
          </cell>
          <cell r="R35">
            <v>7.6666666666666661E-2</v>
          </cell>
          <cell r="S35">
            <v>7.6666666666666661E-2</v>
          </cell>
          <cell r="T35">
            <v>7.6666666666666661E-2</v>
          </cell>
          <cell r="U35">
            <v>0.05</v>
          </cell>
          <cell r="V35">
            <v>4.9999999999999933E-2</v>
          </cell>
          <cell r="W35">
            <v>0.05</v>
          </cell>
          <cell r="X35">
            <v>2.6666666666666616E-2</v>
          </cell>
          <cell r="Y35">
            <v>2.6666666666666727E-2</v>
          </cell>
          <cell r="Z35">
            <v>2.6666666666666616E-2</v>
          </cell>
          <cell r="AA35">
            <v>0.01</v>
          </cell>
          <cell r="AB35">
            <v>0.01</v>
          </cell>
          <cell r="AC35">
            <v>0.01</v>
          </cell>
          <cell r="AD35">
            <v>3.3333333333332993E-3</v>
          </cell>
          <cell r="AE35">
            <v>3.3333333333334103E-3</v>
          </cell>
          <cell r="AF35">
            <v>3.3333333333332993E-3</v>
          </cell>
        </row>
        <row r="36">
          <cell r="B36">
            <v>31</v>
          </cell>
          <cell r="C36">
            <v>3.2258064516129032E-3</v>
          </cell>
          <cell r="D36">
            <v>3.2258064516129032E-3</v>
          </cell>
          <cell r="E36">
            <v>3.2258064516129037E-3</v>
          </cell>
          <cell r="F36">
            <v>9.0322580645161264E-3</v>
          </cell>
          <cell r="G36">
            <v>9.6774193548387136E-3</v>
          </cell>
          <cell r="H36">
            <v>9.6774193548387136E-3</v>
          </cell>
          <cell r="I36">
            <v>2.2580645161290318E-2</v>
          </cell>
          <cell r="J36">
            <v>2.5806451612903229E-2</v>
          </cell>
          <cell r="K36">
            <v>2.5806451612903208E-2</v>
          </cell>
          <cell r="L36">
            <v>4.1612903225806464E-2</v>
          </cell>
          <cell r="M36">
            <v>4.8387096774193533E-2</v>
          </cell>
          <cell r="N36">
            <v>4.8387096774193533E-2</v>
          </cell>
          <cell r="O36">
            <v>6.3870967741935458E-2</v>
          </cell>
          <cell r="P36">
            <v>7.4193548387096797E-2</v>
          </cell>
          <cell r="Q36">
            <v>7.4193548387096797E-2</v>
          </cell>
          <cell r="R36">
            <v>7.4193548387096797E-2</v>
          </cell>
          <cell r="S36">
            <v>7.4193548387096797E-2</v>
          </cell>
          <cell r="T36">
            <v>7.4193548387096686E-2</v>
          </cell>
          <cell r="U36">
            <v>6.3870967741935569E-2</v>
          </cell>
          <cell r="V36">
            <v>4.8387096774193505E-2</v>
          </cell>
          <cell r="W36">
            <v>4.8387096774193616E-2</v>
          </cell>
          <cell r="X36">
            <v>4.1612903225806352E-2</v>
          </cell>
          <cell r="Y36">
            <v>2.5806451612903181E-2</v>
          </cell>
          <cell r="Z36">
            <v>2.5806451612903292E-2</v>
          </cell>
          <cell r="AA36">
            <v>2.2580645161290325E-2</v>
          </cell>
          <cell r="AB36">
            <v>9.6774193548386789E-3</v>
          </cell>
          <cell r="AC36">
            <v>9.6774193548386789E-3</v>
          </cell>
          <cell r="AD36">
            <v>9.0322580645162409E-3</v>
          </cell>
          <cell r="AE36">
            <v>3.225806451612856E-3</v>
          </cell>
          <cell r="AF36">
            <v>3.225806451612967E-3</v>
          </cell>
          <cell r="AG36">
            <v>3.225806451612856E-3</v>
          </cell>
        </row>
        <row r="37">
          <cell r="B37">
            <v>32</v>
          </cell>
          <cell r="C37">
            <v>3.1250000000000002E-3</v>
          </cell>
          <cell r="D37">
            <v>3.1250000000000002E-3</v>
          </cell>
          <cell r="E37">
            <v>3.1250000000000002E-3</v>
          </cell>
          <cell r="F37">
            <v>8.1250000000000003E-3</v>
          </cell>
          <cell r="G37">
            <v>9.3749999999999997E-3</v>
          </cell>
          <cell r="H37">
            <v>9.3749999999999997E-3</v>
          </cell>
          <cell r="I37">
            <v>1.8749999999999999E-2</v>
          </cell>
          <cell r="J37">
            <v>2.5000000000000001E-2</v>
          </cell>
          <cell r="K37">
            <v>2.5000000000000001E-2</v>
          </cell>
          <cell r="L37">
            <v>3.3750000000000002E-2</v>
          </cell>
          <cell r="M37">
            <v>4.6875E-2</v>
          </cell>
          <cell r="N37">
            <v>4.6875E-2</v>
          </cell>
          <cell r="O37">
            <v>5.1874999999999998E-2</v>
          </cell>
          <cell r="P37">
            <v>7.1874999999999994E-2</v>
          </cell>
          <cell r="Q37">
            <v>7.1874999999999994E-2</v>
          </cell>
          <cell r="R37">
            <v>7.1874999999999994E-2</v>
          </cell>
          <cell r="S37">
            <v>7.1874999999999994E-2</v>
          </cell>
          <cell r="T37">
            <v>7.1874999999999994E-2</v>
          </cell>
          <cell r="U37">
            <v>7.1874999999999911E-2</v>
          </cell>
          <cell r="V37">
            <v>5.1874999999999998E-2</v>
          </cell>
          <cell r="W37">
            <v>4.6875E-2</v>
          </cell>
          <cell r="X37">
            <v>4.6875E-2</v>
          </cell>
          <cell r="Y37">
            <v>3.3750000000000058E-2</v>
          </cell>
          <cell r="Z37">
            <v>2.5000000000000001E-2</v>
          </cell>
          <cell r="AA37">
            <v>2.4999999999999911E-2</v>
          </cell>
          <cell r="AB37">
            <v>1.8749999999999999E-2</v>
          </cell>
          <cell r="AC37">
            <v>9.3750000000000222E-3</v>
          </cell>
          <cell r="AD37">
            <v>9.3750000000000222E-3</v>
          </cell>
          <cell r="AE37">
            <v>8.1249999999999378E-3</v>
          </cell>
          <cell r="AF37">
            <v>3.1250000000000444E-3</v>
          </cell>
          <cell r="AG37">
            <v>3.1249999999999334E-3</v>
          </cell>
          <cell r="AH37">
            <v>3.1250000000000444E-3</v>
          </cell>
        </row>
        <row r="38">
          <cell r="B38">
            <v>33</v>
          </cell>
          <cell r="C38">
            <v>3.0303030303030303E-3</v>
          </cell>
          <cell r="D38">
            <v>3.0303030303030303E-3</v>
          </cell>
          <cell r="E38">
            <v>3.0303030303030299E-3</v>
          </cell>
          <cell r="F38">
            <v>7.2727272727272745E-3</v>
          </cell>
          <cell r="G38">
            <v>9.0909090909090905E-3</v>
          </cell>
          <cell r="H38">
            <v>9.0909090909090905E-3</v>
          </cell>
          <cell r="I38">
            <v>1.5151515151515145E-2</v>
          </cell>
          <cell r="J38">
            <v>2.4242424242424239E-2</v>
          </cell>
          <cell r="K38">
            <v>2.4242424242424246E-2</v>
          </cell>
          <cell r="L38">
            <v>2.6363636363636353E-2</v>
          </cell>
          <cell r="M38">
            <v>4.5454545454545484E-2</v>
          </cell>
          <cell r="N38">
            <v>4.5454545454545414E-2</v>
          </cell>
          <cell r="O38">
            <v>4.5454545454545442E-2</v>
          </cell>
          <cell r="P38">
            <v>6.4848484848484877E-2</v>
          </cell>
          <cell r="Q38">
            <v>6.9696969696969702E-2</v>
          </cell>
          <cell r="R38">
            <v>6.9696969696969702E-2</v>
          </cell>
          <cell r="S38">
            <v>6.9696969696969646E-2</v>
          </cell>
          <cell r="T38">
            <v>6.9696969696969702E-2</v>
          </cell>
          <cell r="U38">
            <v>6.9696969696969702E-2</v>
          </cell>
          <cell r="V38">
            <v>6.4848484848484933E-2</v>
          </cell>
          <cell r="W38">
            <v>4.5454545454545303E-2</v>
          </cell>
          <cell r="X38">
            <v>4.5454545454545525E-2</v>
          </cell>
          <cell r="Y38">
            <v>4.5454545454545414E-2</v>
          </cell>
          <cell r="Z38">
            <v>2.6363636363636367E-2</v>
          </cell>
          <cell r="AA38">
            <v>2.4242424242424176E-2</v>
          </cell>
          <cell r="AB38">
            <v>2.4242424242424288E-2</v>
          </cell>
          <cell r="AC38">
            <v>1.5151515151515138E-2</v>
          </cell>
          <cell r="AD38">
            <v>9.0909090909091494E-3</v>
          </cell>
          <cell r="AE38">
            <v>9.0909090909090384E-3</v>
          </cell>
          <cell r="AF38">
            <v>7.2727272727272085E-3</v>
          </cell>
          <cell r="AG38">
            <v>3.0303030303030498E-3</v>
          </cell>
          <cell r="AH38">
            <v>3.0303030303030498E-3</v>
          </cell>
          <cell r="AI38">
            <v>3.0303030303031608E-3</v>
          </cell>
        </row>
        <row r="39">
          <cell r="B39">
            <v>34</v>
          </cell>
          <cell r="C39">
            <v>2.9411764705882353E-3</v>
          </cell>
          <cell r="D39">
            <v>2.9411764705882353E-3</v>
          </cell>
          <cell r="E39">
            <v>2.9411764705882353E-3</v>
          </cell>
          <cell r="F39">
            <v>6.4705882352941186E-3</v>
          </cell>
          <cell r="G39">
            <v>8.823529411764704E-3</v>
          </cell>
          <cell r="H39">
            <v>8.8235294117647023E-3</v>
          </cell>
          <cell r="I39">
            <v>1.1764705882352941E-2</v>
          </cell>
          <cell r="J39">
            <v>2.3529411764705889E-2</v>
          </cell>
          <cell r="K39">
            <v>2.3529411764705882E-2</v>
          </cell>
          <cell r="L39">
            <v>2.3529411764705896E-2</v>
          </cell>
          <cell r="M39">
            <v>0.04</v>
          </cell>
          <cell r="N39">
            <v>4.4117647058823567E-2</v>
          </cell>
          <cell r="O39">
            <v>4.4117647058823511E-2</v>
          </cell>
          <cell r="P39">
            <v>5.3529411764705909E-2</v>
          </cell>
          <cell r="Q39">
            <v>6.7647058823529393E-2</v>
          </cell>
          <cell r="R39">
            <v>6.7647058823529393E-2</v>
          </cell>
          <cell r="S39">
            <v>6.7647058823529393E-2</v>
          </cell>
          <cell r="T39">
            <v>6.7647058823529393E-2</v>
          </cell>
          <cell r="U39">
            <v>6.7647058823529393E-2</v>
          </cell>
          <cell r="V39">
            <v>6.7647058823529393E-2</v>
          </cell>
          <cell r="W39">
            <v>5.3529411764705936E-2</v>
          </cell>
          <cell r="X39">
            <v>4.4117647058823484E-2</v>
          </cell>
          <cell r="Y39">
            <v>4.4117647058823595E-2</v>
          </cell>
          <cell r="Z39">
            <v>0.04</v>
          </cell>
          <cell r="AA39">
            <v>2.352941176470591E-2</v>
          </cell>
          <cell r="AB39">
            <v>2.3529411764705799E-2</v>
          </cell>
          <cell r="AC39">
            <v>2.352941176470591E-2</v>
          </cell>
          <cell r="AD39">
            <v>1.1764705882352899E-2</v>
          </cell>
          <cell r="AE39">
            <v>8.8235294117647856E-3</v>
          </cell>
          <cell r="AF39">
            <v>8.8235294117646745E-3</v>
          </cell>
          <cell r="AG39">
            <v>6.4705882352941169E-3</v>
          </cell>
          <cell r="AH39">
            <v>2.9411764705882248E-3</v>
          </cell>
          <cell r="AI39">
            <v>2.9411764705882248E-3</v>
          </cell>
          <cell r="AJ39">
            <v>2.9411764705882248E-3</v>
          </cell>
        </row>
        <row r="40">
          <cell r="B40">
            <v>35</v>
          </cell>
          <cell r="C40">
            <v>2.8571428571428571E-3</v>
          </cell>
          <cell r="D40">
            <v>2.8571428571428571E-3</v>
          </cell>
          <cell r="E40">
            <v>2.8571428571428576E-3</v>
          </cell>
          <cell r="F40">
            <v>5.7142857142857134E-3</v>
          </cell>
          <cell r="G40">
            <v>8.5714285714285719E-3</v>
          </cell>
          <cell r="H40">
            <v>8.5714285714285736E-3</v>
          </cell>
          <cell r="I40">
            <v>8.5714285714285701E-3</v>
          </cell>
          <cell r="J40">
            <v>2.2857142857142861E-2</v>
          </cell>
          <cell r="K40">
            <v>2.2857142857142854E-2</v>
          </cell>
          <cell r="L40">
            <v>2.2857142857142854E-2</v>
          </cell>
          <cell r="M40">
            <v>3.2857142857142863E-2</v>
          </cell>
          <cell r="N40">
            <v>4.2857142857142844E-2</v>
          </cell>
          <cell r="O40">
            <v>4.2857142857142871E-2</v>
          </cell>
          <cell r="P40">
            <v>4.2857142857142871E-2</v>
          </cell>
          <cell r="Q40">
            <v>6.571428571428567E-2</v>
          </cell>
          <cell r="R40">
            <v>6.5714285714285725E-2</v>
          </cell>
          <cell r="S40">
            <v>6.5714285714285725E-2</v>
          </cell>
          <cell r="T40">
            <v>6.571428571428567E-2</v>
          </cell>
          <cell r="U40">
            <v>6.5714285714285725E-2</v>
          </cell>
          <cell r="V40">
            <v>6.5714285714285725E-2</v>
          </cell>
          <cell r="W40">
            <v>6.5714285714285725E-2</v>
          </cell>
          <cell r="X40">
            <v>4.2857142857142927E-2</v>
          </cell>
          <cell r="Y40">
            <v>4.2857142857142816E-2</v>
          </cell>
          <cell r="Z40">
            <v>4.2857142857142816E-2</v>
          </cell>
          <cell r="AA40">
            <v>3.2857142857142918E-2</v>
          </cell>
          <cell r="AB40">
            <v>2.2857142857142798E-2</v>
          </cell>
          <cell r="AC40">
            <v>2.2857142857142909E-2</v>
          </cell>
          <cell r="AD40">
            <v>2.2857142857142798E-2</v>
          </cell>
          <cell r="AE40">
            <v>8.5714285714285632E-3</v>
          </cell>
          <cell r="AF40">
            <v>8.5714285714285632E-3</v>
          </cell>
          <cell r="AG40">
            <v>8.5714285714286742E-3</v>
          </cell>
          <cell r="AH40">
            <v>5.7142857142856718E-3</v>
          </cell>
          <cell r="AI40">
            <v>2.8571428571428914E-3</v>
          </cell>
          <cell r="AJ40">
            <v>2.8571428571427804E-3</v>
          </cell>
          <cell r="AK40">
            <v>2.8571428571428914E-3</v>
          </cell>
        </row>
        <row r="41">
          <cell r="B41">
            <v>36</v>
          </cell>
          <cell r="C41">
            <v>2.7777777777777779E-3</v>
          </cell>
          <cell r="D41">
            <v>2.7777777777777779E-3</v>
          </cell>
          <cell r="E41">
            <v>2.7777777777777775E-3</v>
          </cell>
          <cell r="F41">
            <v>5.0000000000000001E-3</v>
          </cell>
          <cell r="G41">
            <v>8.333333333333335E-3</v>
          </cell>
          <cell r="H41">
            <v>8.3333333333333315E-3</v>
          </cell>
          <cell r="I41">
            <v>8.3333333333333384E-3</v>
          </cell>
          <cell r="J41">
            <v>1.9444444444444445E-2</v>
          </cell>
          <cell r="K41">
            <v>2.222222222222222E-2</v>
          </cell>
          <cell r="L41">
            <v>2.2222222222222213E-2</v>
          </cell>
          <cell r="M41">
            <v>2.6111111111111113E-2</v>
          </cell>
          <cell r="N41">
            <v>4.1666666666666685E-2</v>
          </cell>
          <cell r="O41">
            <v>4.166666666666663E-2</v>
          </cell>
          <cell r="P41">
            <v>4.1666666666666657E-2</v>
          </cell>
          <cell r="Q41">
            <v>5.5E-2</v>
          </cell>
          <cell r="R41">
            <v>6.3888888888888939E-2</v>
          </cell>
          <cell r="S41">
            <v>6.3888888888888884E-2</v>
          </cell>
          <cell r="T41">
            <v>6.3888888888888884E-2</v>
          </cell>
          <cell r="U41">
            <v>6.3888888888888884E-2</v>
          </cell>
          <cell r="V41">
            <v>6.3888888888888884E-2</v>
          </cell>
          <cell r="W41">
            <v>6.3888888888888884E-2</v>
          </cell>
          <cell r="X41">
            <v>5.5000000000000049E-2</v>
          </cell>
          <cell r="Y41">
            <v>4.166666666666663E-2</v>
          </cell>
          <cell r="Z41">
            <v>4.166666666666663E-2</v>
          </cell>
          <cell r="AA41">
            <v>4.1666666666666741E-2</v>
          </cell>
          <cell r="AB41">
            <v>2.6111111111111085E-2</v>
          </cell>
          <cell r="AC41">
            <v>2.2222222222222254E-2</v>
          </cell>
          <cell r="AD41">
            <v>2.2222222222222143E-2</v>
          </cell>
          <cell r="AE41">
            <v>1.9444444444444486E-2</v>
          </cell>
          <cell r="AF41">
            <v>8.3333333333333037E-3</v>
          </cell>
          <cell r="AG41">
            <v>8.3333333333333037E-3</v>
          </cell>
          <cell r="AH41">
            <v>8.3333333333333037E-3</v>
          </cell>
          <cell r="AI41">
            <v>5.0000000000001155E-3</v>
          </cell>
          <cell r="AJ41">
            <v>2.7777777777777679E-3</v>
          </cell>
          <cell r="AK41">
            <v>2.7777777777777679E-3</v>
          </cell>
          <cell r="AL41">
            <v>2.7777777777777679E-3</v>
          </cell>
        </row>
        <row r="42">
          <cell r="B42">
            <v>37</v>
          </cell>
          <cell r="C42">
            <v>2.7027027027027029E-3</v>
          </cell>
          <cell r="D42">
            <v>2.7027027027027029E-3</v>
          </cell>
          <cell r="E42">
            <v>2.7027027027027029E-3</v>
          </cell>
          <cell r="F42">
            <v>4.3243243243243235E-3</v>
          </cell>
          <cell r="G42">
            <v>8.1081081081081068E-3</v>
          </cell>
          <cell r="H42">
            <v>8.1081081081081086E-3</v>
          </cell>
          <cell r="I42">
            <v>8.1081081081081086E-3</v>
          </cell>
          <cell r="J42">
            <v>1.6216216216216224E-2</v>
          </cell>
          <cell r="K42">
            <v>2.1621621621621616E-2</v>
          </cell>
          <cell r="L42">
            <v>2.1621621621621623E-2</v>
          </cell>
          <cell r="M42">
            <v>2.1621621621621623E-2</v>
          </cell>
          <cell r="N42">
            <v>3.8648648648648656E-2</v>
          </cell>
          <cell r="O42">
            <v>4.0540540540540543E-2</v>
          </cell>
          <cell r="P42">
            <v>4.0540540540540543E-2</v>
          </cell>
          <cell r="Q42">
            <v>4.4864864864864851E-2</v>
          </cell>
          <cell r="R42">
            <v>6.2162162162162138E-2</v>
          </cell>
          <cell r="S42">
            <v>6.2162162162162193E-2</v>
          </cell>
          <cell r="T42">
            <v>6.2162162162162138E-2</v>
          </cell>
          <cell r="U42">
            <v>6.2162162162162193E-2</v>
          </cell>
          <cell r="V42">
            <v>6.2162162162162193E-2</v>
          </cell>
          <cell r="W42">
            <v>6.2162162162162082E-2</v>
          </cell>
          <cell r="X42">
            <v>6.2162162162162193E-2</v>
          </cell>
          <cell r="Y42">
            <v>4.4864864864864962E-2</v>
          </cell>
          <cell r="Z42">
            <v>4.054054054054046E-2</v>
          </cell>
          <cell r="AA42">
            <v>4.0540540540540571E-2</v>
          </cell>
          <cell r="AB42">
            <v>3.8648648648648698E-2</v>
          </cell>
          <cell r="AC42">
            <v>2.1621621621621623E-2</v>
          </cell>
          <cell r="AD42">
            <v>2.1621621621621623E-2</v>
          </cell>
          <cell r="AE42">
            <v>2.1621621621621623E-2</v>
          </cell>
          <cell r="AF42">
            <v>1.6216216216216162E-2</v>
          </cell>
          <cell r="AG42">
            <v>8.1081081081081363E-3</v>
          </cell>
          <cell r="AH42">
            <v>8.1081081081081363E-3</v>
          </cell>
          <cell r="AI42">
            <v>8.1081081081081363E-3</v>
          </cell>
          <cell r="AJ42">
            <v>4.3243243243243912E-3</v>
          </cell>
          <cell r="AK42">
            <v>2.7027027027026751E-3</v>
          </cell>
          <cell r="AL42">
            <v>2.7027027027026751E-3</v>
          </cell>
          <cell r="AM42">
            <v>2.7027027027025641E-3</v>
          </cell>
        </row>
        <row r="43">
          <cell r="B43">
            <v>38</v>
          </cell>
          <cell r="C43">
            <v>2.631578947368421E-3</v>
          </cell>
          <cell r="D43">
            <v>2.631578947368421E-3</v>
          </cell>
          <cell r="E43">
            <v>2.6315789473684214E-3</v>
          </cell>
          <cell r="F43">
            <v>3.6842105263157898E-3</v>
          </cell>
          <cell r="G43">
            <v>7.8947368421052634E-3</v>
          </cell>
          <cell r="H43">
            <v>7.8947368421052634E-3</v>
          </cell>
          <cell r="I43">
            <v>7.8947368421052634E-3</v>
          </cell>
          <cell r="J43">
            <v>1.3157894736842098E-2</v>
          </cell>
          <cell r="K43">
            <v>2.1052631578947371E-2</v>
          </cell>
          <cell r="L43">
            <v>2.1052631578947364E-2</v>
          </cell>
          <cell r="M43">
            <v>2.1052631578947378E-2</v>
          </cell>
          <cell r="N43">
            <v>3.210526315789472E-2</v>
          </cell>
          <cell r="O43">
            <v>3.9473684210526327E-2</v>
          </cell>
          <cell r="P43">
            <v>3.94736842105263E-2</v>
          </cell>
          <cell r="Q43">
            <v>3.9473684210526327E-2</v>
          </cell>
          <cell r="R43">
            <v>5.6315789473684208E-2</v>
          </cell>
          <cell r="S43">
            <v>6.0526315789473706E-2</v>
          </cell>
          <cell r="T43">
            <v>6.052631578947365E-2</v>
          </cell>
          <cell r="U43">
            <v>6.0526315789473706E-2</v>
          </cell>
          <cell r="V43">
            <v>6.052631578947365E-2</v>
          </cell>
          <cell r="W43">
            <v>6.0526315789473761E-2</v>
          </cell>
          <cell r="X43">
            <v>6.052631578947365E-2</v>
          </cell>
          <cell r="Y43">
            <v>5.6315789473684097E-2</v>
          </cell>
          <cell r="Z43">
            <v>3.9473684210526327E-2</v>
          </cell>
          <cell r="AA43">
            <v>3.9473684210526327E-2</v>
          </cell>
          <cell r="AB43">
            <v>3.9473684210526327E-2</v>
          </cell>
          <cell r="AC43">
            <v>3.2105263157894748E-2</v>
          </cell>
          <cell r="AD43">
            <v>2.1052631578947323E-2</v>
          </cell>
          <cell r="AE43">
            <v>2.1052631578947434E-2</v>
          </cell>
          <cell r="AF43">
            <v>2.1052631578947323E-2</v>
          </cell>
          <cell r="AG43">
            <v>1.3157894736842146E-2</v>
          </cell>
          <cell r="AH43">
            <v>7.8947368421051767E-3</v>
          </cell>
          <cell r="AI43">
            <v>7.8947368421052877E-3</v>
          </cell>
          <cell r="AJ43">
            <v>7.8947368421052877E-3</v>
          </cell>
          <cell r="AK43">
            <v>3.6842105263157343E-3</v>
          </cell>
          <cell r="AL43">
            <v>2.6315789473684292E-3</v>
          </cell>
          <cell r="AM43">
            <v>2.6315789473684292E-3</v>
          </cell>
          <cell r="AN43">
            <v>2.6315789473685403E-3</v>
          </cell>
        </row>
        <row r="44">
          <cell r="B44">
            <v>39</v>
          </cell>
          <cell r="C44">
            <v>2.5641025641025641E-3</v>
          </cell>
          <cell r="D44">
            <v>2.5641025641025641E-3</v>
          </cell>
          <cell r="E44">
            <v>2.5641025641025645E-3</v>
          </cell>
          <cell r="F44">
            <v>3.0769230769230778E-3</v>
          </cell>
          <cell r="G44">
            <v>7.6923076923076927E-3</v>
          </cell>
          <cell r="H44">
            <v>7.6923076923076893E-3</v>
          </cell>
          <cell r="I44">
            <v>7.6923076923076927E-3</v>
          </cell>
          <cell r="J44">
            <v>1.0256410256410255E-2</v>
          </cell>
          <cell r="K44">
            <v>2.0512820512820516E-2</v>
          </cell>
          <cell r="L44">
            <v>2.0512820512820523E-2</v>
          </cell>
          <cell r="M44">
            <v>2.0512820512820509E-2</v>
          </cell>
          <cell r="N44">
            <v>2.58974358974359E-2</v>
          </cell>
          <cell r="O44">
            <v>3.8461538461538464E-2</v>
          </cell>
          <cell r="P44">
            <v>3.8461538461538491E-2</v>
          </cell>
          <cell r="Q44">
            <v>3.8461538461538436E-2</v>
          </cell>
          <cell r="R44">
            <v>4.6666666666666662E-2</v>
          </cell>
          <cell r="S44">
            <v>5.8974358974358987E-2</v>
          </cell>
          <cell r="T44">
            <v>5.8974358974358931E-2</v>
          </cell>
          <cell r="U44">
            <v>5.8974358974358987E-2</v>
          </cell>
          <cell r="V44">
            <v>5.8974358974358987E-2</v>
          </cell>
          <cell r="W44">
            <v>5.8974358974358987E-2</v>
          </cell>
          <cell r="X44">
            <v>5.8974358974358987E-2</v>
          </cell>
          <cell r="Y44">
            <v>5.8974358974358987E-2</v>
          </cell>
          <cell r="Z44">
            <v>4.6666666666666634E-2</v>
          </cell>
          <cell r="AA44">
            <v>3.8461538461538436E-2</v>
          </cell>
          <cell r="AB44">
            <v>3.8461538461538436E-2</v>
          </cell>
          <cell r="AC44">
            <v>3.8461538461538436E-2</v>
          </cell>
          <cell r="AD44">
            <v>2.5897435897435983E-2</v>
          </cell>
          <cell r="AE44">
            <v>2.0512820512820551E-2</v>
          </cell>
          <cell r="AF44">
            <v>2.051282051282044E-2</v>
          </cell>
          <cell r="AG44">
            <v>2.0512820512820551E-2</v>
          </cell>
          <cell r="AH44">
            <v>1.025641025641022E-2</v>
          </cell>
          <cell r="AI44">
            <v>7.692307692307776E-3</v>
          </cell>
          <cell r="AJ44">
            <v>7.692307692307665E-3</v>
          </cell>
          <cell r="AK44">
            <v>7.692307692307665E-3</v>
          </cell>
          <cell r="AL44">
            <v>3.0769230769230882E-3</v>
          </cell>
          <cell r="AM44">
            <v>2.564102564102555E-3</v>
          </cell>
          <cell r="AN44">
            <v>2.564102564102555E-3</v>
          </cell>
          <cell r="AO44">
            <v>2.564102564102555E-3</v>
          </cell>
        </row>
        <row r="45">
          <cell r="B45">
            <v>40</v>
          </cell>
          <cell r="C45">
            <v>2.5000000000000001E-3</v>
          </cell>
          <cell r="D45">
            <v>2.5000000000000001E-3</v>
          </cell>
          <cell r="E45">
            <v>2.5000000000000001E-3</v>
          </cell>
          <cell r="F45">
            <v>2.5000000000000001E-3</v>
          </cell>
          <cell r="G45">
            <v>7.4999999999999997E-3</v>
          </cell>
          <cell r="H45">
            <v>7.4999999999999997E-3</v>
          </cell>
          <cell r="I45">
            <v>7.4999999999999997E-3</v>
          </cell>
          <cell r="J45">
            <v>7.4999999999999997E-3</v>
          </cell>
          <cell r="K45">
            <v>0.02</v>
          </cell>
          <cell r="L45">
            <v>0.02</v>
          </cell>
          <cell r="M45">
            <v>0.02</v>
          </cell>
          <cell r="N45">
            <v>0.02</v>
          </cell>
          <cell r="O45">
            <v>3.7499999999999999E-2</v>
          </cell>
          <cell r="P45">
            <v>3.7499999999999999E-2</v>
          </cell>
          <cell r="Q45">
            <v>3.7499999999999999E-2</v>
          </cell>
          <cell r="R45">
            <v>3.7499999999999999E-2</v>
          </cell>
          <cell r="S45">
            <v>5.7500000000000002E-2</v>
          </cell>
          <cell r="T45">
            <v>5.7500000000000002E-2</v>
          </cell>
          <cell r="U45">
            <v>5.7500000000000002E-2</v>
          </cell>
          <cell r="V45">
            <v>5.7500000000000002E-2</v>
          </cell>
          <cell r="W45">
            <v>5.7500000000000002E-2</v>
          </cell>
          <cell r="X45">
            <v>5.7500000000000002E-2</v>
          </cell>
          <cell r="Y45">
            <v>5.7500000000000002E-2</v>
          </cell>
          <cell r="Z45">
            <v>5.7500000000000002E-2</v>
          </cell>
          <cell r="AA45">
            <v>3.7499999999999999E-2</v>
          </cell>
          <cell r="AB45">
            <v>3.7500000000000089E-2</v>
          </cell>
          <cell r="AC45">
            <v>3.7499999999999999E-2</v>
          </cell>
          <cell r="AD45">
            <v>3.7499999999999999E-2</v>
          </cell>
          <cell r="AE45">
            <v>0.02</v>
          </cell>
          <cell r="AF45">
            <v>0.02</v>
          </cell>
          <cell r="AG45">
            <v>1.9999999999999907E-2</v>
          </cell>
          <cell r="AH45">
            <v>0.02</v>
          </cell>
          <cell r="AI45">
            <v>7.5000000000000622E-3</v>
          </cell>
          <cell r="AJ45">
            <v>7.4999999999999512E-3</v>
          </cell>
          <cell r="AK45">
            <v>7.5000000000000622E-3</v>
          </cell>
          <cell r="AL45">
            <v>7.4999999999999512E-3</v>
          </cell>
          <cell r="AM45">
            <v>2.5000000000000577E-3</v>
          </cell>
          <cell r="AN45">
            <v>2.4999999999999467E-3</v>
          </cell>
          <cell r="AO45">
            <v>2.5000000000000577E-3</v>
          </cell>
          <cell r="AP45">
            <v>2.4999999999999467E-3</v>
          </cell>
        </row>
        <row r="46">
          <cell r="B46">
            <v>41</v>
          </cell>
          <cell r="C46">
            <v>2.4390243902439024E-3</v>
          </cell>
          <cell r="D46">
            <v>2.4390243902439024E-3</v>
          </cell>
          <cell r="E46">
            <v>2.4390243902439029E-3</v>
          </cell>
          <cell r="F46">
            <v>2.439024390243902E-3</v>
          </cell>
          <cell r="G46">
            <v>6.8292682926829277E-3</v>
          </cell>
          <cell r="H46">
            <v>7.3170731707317069E-3</v>
          </cell>
          <cell r="I46">
            <v>7.3170731707317103E-3</v>
          </cell>
          <cell r="J46">
            <v>7.3170731707317034E-3</v>
          </cell>
          <cell r="K46">
            <v>1.7073170731707318E-2</v>
          </cell>
          <cell r="L46">
            <v>1.9512195121951216E-2</v>
          </cell>
          <cell r="M46">
            <v>1.9512195121951209E-2</v>
          </cell>
          <cell r="N46">
            <v>1.9512195121951223E-2</v>
          </cell>
          <cell r="O46">
            <v>3.1463414634146342E-2</v>
          </cell>
          <cell r="P46">
            <v>3.6585365853658514E-2</v>
          </cell>
          <cell r="Q46">
            <v>3.6585365853658541E-2</v>
          </cell>
          <cell r="R46">
            <v>3.6585365853658514E-2</v>
          </cell>
          <cell r="S46">
            <v>4.8292682926829311E-2</v>
          </cell>
          <cell r="T46">
            <v>5.609756097560975E-2</v>
          </cell>
          <cell r="U46">
            <v>5.609756097560975E-2</v>
          </cell>
          <cell r="V46">
            <v>5.609756097560975E-2</v>
          </cell>
          <cell r="W46">
            <v>5.6097560975609806E-2</v>
          </cell>
          <cell r="X46">
            <v>5.6097560975609695E-2</v>
          </cell>
          <cell r="Y46">
            <v>5.6097560975609806E-2</v>
          </cell>
          <cell r="Z46">
            <v>5.6097560975609695E-2</v>
          </cell>
          <cell r="AA46">
            <v>4.8292682926829311E-2</v>
          </cell>
          <cell r="AB46">
            <v>3.6585365853658569E-2</v>
          </cell>
          <cell r="AC46">
            <v>3.6585365853658569E-2</v>
          </cell>
          <cell r="AD46">
            <v>3.6585365853658458E-2</v>
          </cell>
          <cell r="AE46">
            <v>3.1463414634146369E-2</v>
          </cell>
          <cell r="AF46">
            <v>1.9512195121951237E-2</v>
          </cell>
          <cell r="AG46">
            <v>1.9512195121951126E-2</v>
          </cell>
          <cell r="AH46">
            <v>1.9512195121951237E-2</v>
          </cell>
          <cell r="AI46">
            <v>1.7073170731707332E-2</v>
          </cell>
          <cell r="AJ46">
            <v>7.3170731707317138E-3</v>
          </cell>
          <cell r="AK46">
            <v>7.3170731707317138E-3</v>
          </cell>
          <cell r="AL46">
            <v>7.3170731707317138E-3</v>
          </cell>
          <cell r="AM46">
            <v>6.8292682926829329E-3</v>
          </cell>
          <cell r="AN46">
            <v>2.4390243902439046E-3</v>
          </cell>
          <cell r="AO46">
            <v>2.4390243902439046E-3</v>
          </cell>
          <cell r="AP46">
            <v>2.4390243902439046E-3</v>
          </cell>
          <cell r="AQ46">
            <v>2.4390243902439046E-3</v>
          </cell>
        </row>
        <row r="47">
          <cell r="B47">
            <v>42</v>
          </cell>
          <cell r="C47">
            <v>2.3809523809523812E-3</v>
          </cell>
          <cell r="D47">
            <v>2.3809523809523812E-3</v>
          </cell>
          <cell r="E47">
            <v>2.3809523809523803E-3</v>
          </cell>
          <cell r="F47">
            <v>2.380952380952382E-3</v>
          </cell>
          <cell r="G47">
            <v>6.1904761904761872E-3</v>
          </cell>
          <cell r="H47">
            <v>7.1428571428571452E-3</v>
          </cell>
          <cell r="I47">
            <v>7.1428571428571418E-3</v>
          </cell>
          <cell r="J47">
            <v>7.1428571428571452E-3</v>
          </cell>
          <cell r="K47">
            <v>1.428571428571429E-2</v>
          </cell>
          <cell r="L47">
            <v>1.9047619047619049E-2</v>
          </cell>
          <cell r="M47">
            <v>1.9047619047619049E-2</v>
          </cell>
          <cell r="N47">
            <v>1.9047619047619035E-2</v>
          </cell>
          <cell r="O47">
            <v>2.5714285714285717E-2</v>
          </cell>
          <cell r="P47">
            <v>3.5714285714285726E-2</v>
          </cell>
          <cell r="Q47">
            <v>3.5714285714285726E-2</v>
          </cell>
          <cell r="R47">
            <v>3.5714285714285698E-2</v>
          </cell>
          <cell r="S47">
            <v>3.9523809523809517E-2</v>
          </cell>
          <cell r="T47">
            <v>5.4761904761904734E-2</v>
          </cell>
          <cell r="U47">
            <v>5.4761904761904789E-2</v>
          </cell>
          <cell r="V47">
            <v>5.4761904761904734E-2</v>
          </cell>
          <cell r="W47">
            <v>5.4761904761904789E-2</v>
          </cell>
          <cell r="X47">
            <v>5.4761904761904789E-2</v>
          </cell>
          <cell r="Y47">
            <v>5.4761904761904789E-2</v>
          </cell>
          <cell r="Z47">
            <v>5.4761904761904678E-2</v>
          </cell>
          <cell r="AA47">
            <v>5.4761904761904789E-2</v>
          </cell>
          <cell r="AB47">
            <v>3.9523809523809628E-2</v>
          </cell>
          <cell r="AC47">
            <v>3.5714285714285698E-2</v>
          </cell>
          <cell r="AD47">
            <v>3.5714285714285587E-2</v>
          </cell>
          <cell r="AE47">
            <v>3.5714285714285809E-2</v>
          </cell>
          <cell r="AF47">
            <v>2.571428571428569E-2</v>
          </cell>
          <cell r="AG47">
            <v>1.9047619047619091E-2</v>
          </cell>
          <cell r="AH47">
            <v>1.9047619047619091E-2</v>
          </cell>
          <cell r="AI47">
            <v>1.904761904761898E-2</v>
          </cell>
          <cell r="AJ47">
            <v>1.4285714285714346E-2</v>
          </cell>
          <cell r="AK47">
            <v>7.1428571428570065E-3</v>
          </cell>
          <cell r="AL47">
            <v>7.1428571428572285E-3</v>
          </cell>
          <cell r="AM47">
            <v>7.1428571428571175E-3</v>
          </cell>
          <cell r="AN47">
            <v>6.1904761904763017E-3</v>
          </cell>
          <cell r="AO47">
            <v>2.3809523809523725E-3</v>
          </cell>
          <cell r="AP47">
            <v>2.3809523809523725E-3</v>
          </cell>
          <cell r="AQ47">
            <v>2.3809523809523725E-3</v>
          </cell>
          <cell r="AR47">
            <v>2.3809523809522615E-3</v>
          </cell>
        </row>
        <row r="48">
          <cell r="B48">
            <v>43</v>
          </cell>
          <cell r="C48">
            <v>2.3255813953488372E-3</v>
          </cell>
          <cell r="D48">
            <v>2.3255813953488372E-3</v>
          </cell>
          <cell r="E48">
            <v>2.3255813953488372E-3</v>
          </cell>
          <cell r="F48">
            <v>2.3255813953488372E-3</v>
          </cell>
          <cell r="G48">
            <v>5.5813953488372103E-3</v>
          </cell>
          <cell r="H48">
            <v>6.9767441860465133E-3</v>
          </cell>
          <cell r="I48">
            <v>6.9767441860465115E-3</v>
          </cell>
          <cell r="J48">
            <v>6.9767441860465115E-3</v>
          </cell>
          <cell r="K48">
            <v>1.1627906976744179E-2</v>
          </cell>
          <cell r="L48">
            <v>1.8604651162790704E-2</v>
          </cell>
          <cell r="M48">
            <v>1.8604651162790697E-2</v>
          </cell>
          <cell r="N48">
            <v>1.8604651162790697E-2</v>
          </cell>
          <cell r="O48">
            <v>2.0232558139534867E-2</v>
          </cell>
          <cell r="P48">
            <v>3.4883720930232565E-2</v>
          </cell>
          <cell r="Q48">
            <v>3.4883720930232565E-2</v>
          </cell>
          <cell r="R48">
            <v>3.4883720930232537E-2</v>
          </cell>
          <cell r="S48">
            <v>3.4883720930232565E-2</v>
          </cell>
          <cell r="T48">
            <v>4.9767441860465111E-2</v>
          </cell>
          <cell r="U48">
            <v>5.3488372093023262E-2</v>
          </cell>
          <cell r="V48">
            <v>5.3488372093023262E-2</v>
          </cell>
          <cell r="W48">
            <v>5.3488372093023262E-2</v>
          </cell>
          <cell r="X48">
            <v>5.3488372093023262E-2</v>
          </cell>
          <cell r="Y48">
            <v>5.3488372093023262E-2</v>
          </cell>
          <cell r="Z48">
            <v>5.3488372093023262E-2</v>
          </cell>
          <cell r="AA48">
            <v>5.3488372093023262E-2</v>
          </cell>
          <cell r="AB48">
            <v>4.9767441860465E-2</v>
          </cell>
          <cell r="AC48">
            <v>3.488372093023262E-2</v>
          </cell>
          <cell r="AD48">
            <v>3.4883720930232509E-2</v>
          </cell>
          <cell r="AE48">
            <v>3.488372093023262E-2</v>
          </cell>
          <cell r="AF48">
            <v>3.4883720930232509E-2</v>
          </cell>
          <cell r="AG48">
            <v>2.023255813953484E-2</v>
          </cell>
          <cell r="AH48">
            <v>1.8604651162790753E-2</v>
          </cell>
          <cell r="AI48">
            <v>1.8604651162790642E-2</v>
          </cell>
          <cell r="AJ48">
            <v>1.8604651162790753E-2</v>
          </cell>
          <cell r="AK48">
            <v>1.1627906976744207E-2</v>
          </cell>
          <cell r="AL48">
            <v>6.9767441860464352E-3</v>
          </cell>
          <cell r="AM48">
            <v>6.9767441860465462E-3</v>
          </cell>
          <cell r="AN48">
            <v>6.9767441860465462E-3</v>
          </cell>
          <cell r="AO48">
            <v>5.5813953488371704E-3</v>
          </cell>
          <cell r="AP48">
            <v>2.3255813953487747E-3</v>
          </cell>
          <cell r="AQ48">
            <v>2.3255813953488857E-3</v>
          </cell>
          <cell r="AR48">
            <v>2.3255813953487747E-3</v>
          </cell>
          <cell r="AS48">
            <v>2.3255813953489968E-3</v>
          </cell>
        </row>
        <row r="49">
          <cell r="B49">
            <v>44</v>
          </cell>
          <cell r="C49">
            <v>2.2727272727272726E-3</v>
          </cell>
          <cell r="D49">
            <v>2.2727272727272726E-3</v>
          </cell>
          <cell r="E49">
            <v>2.2727272727272726E-3</v>
          </cell>
          <cell r="F49">
            <v>2.2727272727272726E-3</v>
          </cell>
          <cell r="G49">
            <v>5.0000000000000001E-3</v>
          </cell>
          <cell r="H49">
            <v>6.818181818181817E-3</v>
          </cell>
          <cell r="I49">
            <v>6.818181818181817E-3</v>
          </cell>
          <cell r="J49">
            <v>6.8181818181818205E-3</v>
          </cell>
          <cell r="K49">
            <v>9.090909090909087E-3</v>
          </cell>
          <cell r="L49">
            <v>1.8181818181818181E-2</v>
          </cell>
          <cell r="M49">
            <v>1.8181818181818188E-2</v>
          </cell>
          <cell r="N49">
            <v>1.8181818181818188E-2</v>
          </cell>
          <cell r="O49">
            <v>1.8181818181818174E-2</v>
          </cell>
          <cell r="P49">
            <v>3.0909090909090914E-2</v>
          </cell>
          <cell r="Q49">
            <v>3.4090909090909088E-2</v>
          </cell>
          <cell r="R49">
            <v>3.4090909090909088E-2</v>
          </cell>
          <cell r="S49">
            <v>3.4090909090909088E-2</v>
          </cell>
          <cell r="T49">
            <v>4.1363636363636352E-2</v>
          </cell>
          <cell r="U49">
            <v>5.2272727272727304E-2</v>
          </cell>
          <cell r="V49">
            <v>5.2272727272727249E-2</v>
          </cell>
          <cell r="W49">
            <v>5.2272727272727304E-2</v>
          </cell>
          <cell r="X49">
            <v>5.2272727272727249E-2</v>
          </cell>
          <cell r="Y49">
            <v>5.2272727272727249E-2</v>
          </cell>
          <cell r="Z49">
            <v>5.2272727272727249E-2</v>
          </cell>
          <cell r="AA49">
            <v>5.227272727272736E-2</v>
          </cell>
          <cell r="AB49">
            <v>5.2272727272727249E-2</v>
          </cell>
          <cell r="AC49">
            <v>4.1363636363636269E-2</v>
          </cell>
          <cell r="AD49">
            <v>3.4090909090909172E-2</v>
          </cell>
          <cell r="AE49">
            <v>3.4090909090909061E-2</v>
          </cell>
          <cell r="AF49">
            <v>3.4090909090909061E-2</v>
          </cell>
          <cell r="AG49">
            <v>3.0909090909090997E-2</v>
          </cell>
          <cell r="AH49">
            <v>1.8181818181818188E-2</v>
          </cell>
          <cell r="AI49">
            <v>1.8181818181818188E-2</v>
          </cell>
          <cell r="AJ49">
            <v>1.8181818181818188E-2</v>
          </cell>
          <cell r="AK49">
            <v>1.8181818181818188E-2</v>
          </cell>
          <cell r="AL49">
            <v>9.0909090909090384E-3</v>
          </cell>
          <cell r="AM49">
            <v>6.8181818181818343E-3</v>
          </cell>
          <cell r="AN49">
            <v>6.8181818181818343E-3</v>
          </cell>
          <cell r="AO49">
            <v>6.8181818181818343E-3</v>
          </cell>
          <cell r="AP49">
            <v>5.0000000000000001E-3</v>
          </cell>
          <cell r="AQ49">
            <v>2.2727272727272041E-3</v>
          </cell>
          <cell r="AR49">
            <v>2.2727272727273151E-3</v>
          </cell>
          <cell r="AS49">
            <v>2.2727272727272041E-3</v>
          </cell>
          <cell r="AT49">
            <v>2.2727272727273151E-3</v>
          </cell>
        </row>
        <row r="50">
          <cell r="B50">
            <v>45</v>
          </cell>
          <cell r="C50">
            <v>2.2222222222222222E-3</v>
          </cell>
          <cell r="D50">
            <v>2.2222222222222222E-3</v>
          </cell>
          <cell r="E50">
            <v>2.2222222222222227E-3</v>
          </cell>
          <cell r="F50">
            <v>2.2222222222222218E-3</v>
          </cell>
          <cell r="G50">
            <v>4.4444444444444453E-3</v>
          </cell>
          <cell r="H50">
            <v>6.6666666666666662E-3</v>
          </cell>
          <cell r="I50">
            <v>6.666666666666668E-3</v>
          </cell>
          <cell r="J50">
            <v>6.6666666666666645E-3</v>
          </cell>
          <cell r="K50">
            <v>6.666666666666668E-3</v>
          </cell>
          <cell r="L50">
            <v>1.7777777777777774E-2</v>
          </cell>
          <cell r="M50">
            <v>1.7777777777777781E-2</v>
          </cell>
          <cell r="N50">
            <v>1.7777777777777781E-2</v>
          </cell>
          <cell r="O50">
            <v>1.7777777777777767E-2</v>
          </cell>
          <cell r="P50">
            <v>2.5555555555555554E-2</v>
          </cell>
          <cell r="Q50">
            <v>3.3333333333333354E-2</v>
          </cell>
          <cell r="R50">
            <v>3.3333333333333326E-2</v>
          </cell>
          <cell r="S50">
            <v>3.3333333333333326E-2</v>
          </cell>
          <cell r="T50">
            <v>3.3333333333333354E-2</v>
          </cell>
          <cell r="U50">
            <v>5.1111111111111107E-2</v>
          </cell>
          <cell r="V50">
            <v>5.1111111111111107E-2</v>
          </cell>
          <cell r="W50">
            <v>5.1111111111111107E-2</v>
          </cell>
          <cell r="X50">
            <v>5.1111111111111107E-2</v>
          </cell>
          <cell r="Y50">
            <v>5.1111111111111107E-2</v>
          </cell>
          <cell r="Z50">
            <v>5.1111111111111107E-2</v>
          </cell>
          <cell r="AA50">
            <v>5.1111111111111107E-2</v>
          </cell>
          <cell r="AB50">
            <v>5.1111111111111107E-2</v>
          </cell>
          <cell r="AC50">
            <v>5.1111111111111107E-2</v>
          </cell>
          <cell r="AD50">
            <v>3.3333333333333326E-2</v>
          </cell>
          <cell r="AE50">
            <v>3.3333333333333326E-2</v>
          </cell>
          <cell r="AF50">
            <v>3.3333333333333326E-2</v>
          </cell>
          <cell r="AG50">
            <v>3.3333333333333326E-2</v>
          </cell>
          <cell r="AH50">
            <v>2.5555555555555554E-2</v>
          </cell>
          <cell r="AI50">
            <v>1.7777777777777781E-2</v>
          </cell>
          <cell r="AJ50">
            <v>1.7777777777777781E-2</v>
          </cell>
          <cell r="AK50">
            <v>1.7777777777777781E-2</v>
          </cell>
          <cell r="AL50">
            <v>1.7777777777777781E-2</v>
          </cell>
          <cell r="AM50">
            <v>6.6666666666667096E-3</v>
          </cell>
          <cell r="AN50">
            <v>6.6666666666667096E-3</v>
          </cell>
          <cell r="AO50">
            <v>6.6666666666665986E-3</v>
          </cell>
          <cell r="AP50">
            <v>6.6666666666667096E-3</v>
          </cell>
          <cell r="AQ50">
            <v>4.4444444444444731E-3</v>
          </cell>
          <cell r="AR50">
            <v>2.2222222222221255E-3</v>
          </cell>
          <cell r="AS50">
            <v>2.2222222222222365E-3</v>
          </cell>
          <cell r="AT50">
            <v>2.2222222222222365E-3</v>
          </cell>
          <cell r="AU50">
            <v>2.2222222222222365E-3</v>
          </cell>
        </row>
        <row r="51">
          <cell r="B51">
            <v>46</v>
          </cell>
          <cell r="C51">
            <v>2.1739130434782609E-3</v>
          </cell>
          <cell r="D51">
            <v>2.1739130434782609E-3</v>
          </cell>
          <cell r="E51">
            <v>2.1739130434782605E-3</v>
          </cell>
          <cell r="F51">
            <v>2.1739130434782613E-3</v>
          </cell>
          <cell r="G51">
            <v>3.9130434782608699E-3</v>
          </cell>
          <cell r="H51">
            <v>6.5217391304347849E-3</v>
          </cell>
          <cell r="I51">
            <v>6.5217391304347831E-3</v>
          </cell>
          <cell r="J51">
            <v>6.5217391304347797E-3</v>
          </cell>
          <cell r="K51">
            <v>6.5217391304347866E-3</v>
          </cell>
          <cell r="L51">
            <v>1.5217391304347822E-2</v>
          </cell>
          <cell r="M51">
            <v>1.7391304347826084E-2</v>
          </cell>
          <cell r="N51">
            <v>1.7391304347826084E-2</v>
          </cell>
          <cell r="O51">
            <v>1.7391304347826084E-2</v>
          </cell>
          <cell r="P51">
            <v>2.0434782608695648E-2</v>
          </cell>
          <cell r="Q51">
            <v>3.2608695652173891E-2</v>
          </cell>
          <cell r="R51">
            <v>3.2608695652173919E-2</v>
          </cell>
          <cell r="S51">
            <v>3.2608695652173919E-2</v>
          </cell>
          <cell r="T51">
            <v>3.2608695652173919E-2</v>
          </cell>
          <cell r="U51">
            <v>4.3043478260869572E-2</v>
          </cell>
          <cell r="V51">
            <v>0.05</v>
          </cell>
          <cell r="W51">
            <v>0.05</v>
          </cell>
          <cell r="X51">
            <v>0.05</v>
          </cell>
          <cell r="Y51">
            <v>0.05</v>
          </cell>
          <cell r="Z51">
            <v>0.05</v>
          </cell>
          <cell r="AA51">
            <v>4.9999999999999933E-2</v>
          </cell>
          <cell r="AB51">
            <v>0.05</v>
          </cell>
          <cell r="AC51">
            <v>4.9999999999999933E-2</v>
          </cell>
          <cell r="AD51">
            <v>4.3043478260869628E-2</v>
          </cell>
          <cell r="AE51">
            <v>3.2608695652173947E-2</v>
          </cell>
          <cell r="AF51">
            <v>3.2608695652173836E-2</v>
          </cell>
          <cell r="AG51">
            <v>3.2608695652173947E-2</v>
          </cell>
          <cell r="AH51">
            <v>3.2608695652173947E-2</v>
          </cell>
          <cell r="AI51">
            <v>2.0434782608695579E-2</v>
          </cell>
          <cell r="AJ51">
            <v>1.7391304347826098E-2</v>
          </cell>
          <cell r="AK51">
            <v>1.7391304347826098E-2</v>
          </cell>
          <cell r="AL51">
            <v>1.7391304347826098E-2</v>
          </cell>
          <cell r="AM51">
            <v>1.5217391304347849E-2</v>
          </cell>
          <cell r="AN51">
            <v>6.521739130434745E-3</v>
          </cell>
          <cell r="AO51">
            <v>6.521739130434745E-3</v>
          </cell>
          <cell r="AP51">
            <v>6.521739130434856E-3</v>
          </cell>
          <cell r="AQ51">
            <v>6.521739130434745E-3</v>
          </cell>
          <cell r="AR51">
            <v>3.9130434782609358E-3</v>
          </cell>
          <cell r="AS51">
            <v>2.1739130434782483E-3</v>
          </cell>
          <cell r="AT51">
            <v>2.1739130434782483E-3</v>
          </cell>
          <cell r="AU51">
            <v>2.1739130434782483E-3</v>
          </cell>
          <cell r="AV51">
            <v>2.1739130434782483E-3</v>
          </cell>
        </row>
        <row r="52">
          <cell r="B52">
            <v>47</v>
          </cell>
          <cell r="C52">
            <v>2.1276595744680851E-3</v>
          </cell>
          <cell r="D52">
            <v>2.1276595744680851E-3</v>
          </cell>
          <cell r="E52">
            <v>2.1276595744680847E-3</v>
          </cell>
          <cell r="F52">
            <v>2.1276595744680856E-3</v>
          </cell>
          <cell r="G52">
            <v>3.4042553191489348E-3</v>
          </cell>
          <cell r="H52">
            <v>6.3829787234042559E-3</v>
          </cell>
          <cell r="I52">
            <v>6.3829787234042541E-3</v>
          </cell>
          <cell r="J52">
            <v>6.3829787234042576E-3</v>
          </cell>
          <cell r="K52">
            <v>6.3829787234042576E-3</v>
          </cell>
          <cell r="L52">
            <v>1.2765957446808508E-2</v>
          </cell>
          <cell r="M52">
            <v>1.7021276595744678E-2</v>
          </cell>
          <cell r="N52">
            <v>1.7021276595744692E-2</v>
          </cell>
          <cell r="O52">
            <v>1.7021276595744678E-2</v>
          </cell>
          <cell r="P52">
            <v>1.7021276595744678E-2</v>
          </cell>
          <cell r="Q52">
            <v>3.0425531914893625E-2</v>
          </cell>
          <cell r="R52">
            <v>3.1914893617021267E-2</v>
          </cell>
          <cell r="S52">
            <v>3.1914893617021295E-2</v>
          </cell>
          <cell r="T52">
            <v>3.1914893617021267E-2</v>
          </cell>
          <cell r="U52">
            <v>3.5319148936170192E-2</v>
          </cell>
          <cell r="V52">
            <v>4.8936170212765973E-2</v>
          </cell>
          <cell r="W52">
            <v>4.8936170212765973E-2</v>
          </cell>
          <cell r="X52">
            <v>4.8936170212765917E-2</v>
          </cell>
          <cell r="Y52">
            <v>4.8936170212765973E-2</v>
          </cell>
          <cell r="Z52">
            <v>4.8936170212765973E-2</v>
          </cell>
          <cell r="AA52">
            <v>4.8936170212765973E-2</v>
          </cell>
          <cell r="AB52">
            <v>4.8936170212765973E-2</v>
          </cell>
          <cell r="AC52">
            <v>4.8936170212765973E-2</v>
          </cell>
          <cell r="AD52">
            <v>4.8936170212765862E-2</v>
          </cell>
          <cell r="AE52">
            <v>3.5319148936170275E-2</v>
          </cell>
          <cell r="AF52">
            <v>3.1914893617021267E-2</v>
          </cell>
          <cell r="AG52">
            <v>3.1914893617021267E-2</v>
          </cell>
          <cell r="AH52">
            <v>3.1914893617021378E-2</v>
          </cell>
          <cell r="AI52">
            <v>3.0425531914893611E-2</v>
          </cell>
          <cell r="AJ52">
            <v>1.7021276595744705E-2</v>
          </cell>
          <cell r="AK52">
            <v>1.7021276595744594E-2</v>
          </cell>
          <cell r="AL52">
            <v>1.7021276595744705E-2</v>
          </cell>
          <cell r="AM52">
            <v>1.7021276595744705E-2</v>
          </cell>
          <cell r="AN52">
            <v>1.2765957446808529E-2</v>
          </cell>
          <cell r="AO52">
            <v>6.382978723404209E-3</v>
          </cell>
          <cell r="AP52">
            <v>6.38297872340432E-3</v>
          </cell>
          <cell r="AQ52">
            <v>6.382978723404209E-3</v>
          </cell>
          <cell r="AR52">
            <v>6.382978723404209E-3</v>
          </cell>
          <cell r="AS52">
            <v>3.4042553191490077E-3</v>
          </cell>
          <cell r="AT52">
            <v>2.1276595744681437E-3</v>
          </cell>
          <cell r="AU52">
            <v>2.1276595744680327E-3</v>
          </cell>
          <cell r="AV52">
            <v>2.1276595744681437E-3</v>
          </cell>
          <cell r="AW52">
            <v>2.1276595744679216E-3</v>
          </cell>
        </row>
        <row r="53">
          <cell r="B53">
            <v>48</v>
          </cell>
          <cell r="C53">
            <v>2.0833333333333333E-3</v>
          </cell>
          <cell r="D53">
            <v>2.0833333333333333E-3</v>
          </cell>
          <cell r="E53">
            <v>2.0833333333333337E-3</v>
          </cell>
          <cell r="F53">
            <v>2.0833333333333329E-3</v>
          </cell>
          <cell r="G53">
            <v>2.9166666666666664E-3</v>
          </cell>
          <cell r="H53">
            <v>6.2500000000000003E-3</v>
          </cell>
          <cell r="I53">
            <v>6.2500000000000003E-3</v>
          </cell>
          <cell r="J53">
            <v>6.2500000000000003E-3</v>
          </cell>
          <cell r="K53">
            <v>6.2500000000000003E-3</v>
          </cell>
          <cell r="L53">
            <v>1.0416666666666664E-2</v>
          </cell>
          <cell r="M53">
            <v>1.6666666666666663E-2</v>
          </cell>
          <cell r="N53">
            <v>1.6666666666666677E-2</v>
          </cell>
          <cell r="O53">
            <v>1.6666666666666663E-2</v>
          </cell>
          <cell r="P53">
            <v>1.6666666666666663E-2</v>
          </cell>
          <cell r="Q53">
            <v>2.5416666666666685E-2</v>
          </cell>
          <cell r="R53">
            <v>3.125E-2</v>
          </cell>
          <cell r="S53">
            <v>3.125E-2</v>
          </cell>
          <cell r="T53">
            <v>3.125E-2</v>
          </cell>
          <cell r="U53">
            <v>3.125E-2</v>
          </cell>
          <cell r="V53">
            <v>4.4583333333333364E-2</v>
          </cell>
          <cell r="W53">
            <v>4.7916666666666663E-2</v>
          </cell>
          <cell r="X53">
            <v>4.7916666666666663E-2</v>
          </cell>
          <cell r="Y53">
            <v>4.7916666666666663E-2</v>
          </cell>
          <cell r="Z53">
            <v>4.7916666666666663E-2</v>
          </cell>
          <cell r="AA53">
            <v>4.7916666666666718E-2</v>
          </cell>
          <cell r="AB53">
            <v>4.7916666666666607E-2</v>
          </cell>
          <cell r="AC53">
            <v>4.7916666666666718E-2</v>
          </cell>
          <cell r="AD53">
            <v>4.7916666666666607E-2</v>
          </cell>
          <cell r="AE53">
            <v>4.4583333333333308E-2</v>
          </cell>
          <cell r="AF53">
            <v>3.125E-2</v>
          </cell>
          <cell r="AG53">
            <v>3.125E-2</v>
          </cell>
          <cell r="AH53">
            <v>3.125E-2</v>
          </cell>
          <cell r="AI53">
            <v>3.125E-2</v>
          </cell>
          <cell r="AJ53">
            <v>2.5416666666666643E-2</v>
          </cell>
          <cell r="AK53">
            <v>1.6666666666666607E-2</v>
          </cell>
          <cell r="AL53">
            <v>1.6666666666666829E-2</v>
          </cell>
          <cell r="AM53">
            <v>1.6666666666666607E-2</v>
          </cell>
          <cell r="AN53">
            <v>1.6666666666666607E-2</v>
          </cell>
          <cell r="AO53">
            <v>1.0416666666666741E-2</v>
          </cell>
          <cell r="AP53">
            <v>6.2499999999999778E-3</v>
          </cell>
          <cell r="AQ53">
            <v>6.2499999999999778E-3</v>
          </cell>
          <cell r="AR53">
            <v>6.2500000000000888E-3</v>
          </cell>
          <cell r="AS53">
            <v>6.2499999999999778E-3</v>
          </cell>
          <cell r="AT53">
            <v>2.9166666666665675E-3</v>
          </cell>
          <cell r="AU53">
            <v>2.083333333333437E-3</v>
          </cell>
          <cell r="AV53">
            <v>2.0833333333332149E-3</v>
          </cell>
          <cell r="AW53">
            <v>2.0833333333333259E-3</v>
          </cell>
          <cell r="AX53">
            <v>2.083333333333437E-3</v>
          </cell>
        </row>
        <row r="54">
          <cell r="B54">
            <v>49</v>
          </cell>
          <cell r="C54">
            <v>2.0408163265306124E-3</v>
          </cell>
          <cell r="D54">
            <v>2.0408163265306124E-3</v>
          </cell>
          <cell r="E54">
            <v>2.0408163265306116E-3</v>
          </cell>
          <cell r="F54">
            <v>2.0408163265306133E-3</v>
          </cell>
          <cell r="G54">
            <v>2.4489795918367346E-3</v>
          </cell>
          <cell r="H54">
            <v>6.1224489795918356E-3</v>
          </cell>
          <cell r="I54">
            <v>6.1224489795918373E-3</v>
          </cell>
          <cell r="J54">
            <v>6.1224489795918338E-3</v>
          </cell>
          <cell r="K54">
            <v>6.1224489795918373E-3</v>
          </cell>
          <cell r="L54">
            <v>8.1632653061224497E-3</v>
          </cell>
          <cell r="M54">
            <v>1.6326530612244899E-2</v>
          </cell>
          <cell r="N54">
            <v>1.6326530612244906E-2</v>
          </cell>
          <cell r="O54">
            <v>1.6326530612244899E-2</v>
          </cell>
          <cell r="P54">
            <v>1.6326530612244899E-2</v>
          </cell>
          <cell r="Q54">
            <v>2.0612244897959195E-2</v>
          </cell>
          <cell r="R54">
            <v>3.061224489795919E-2</v>
          </cell>
          <cell r="S54">
            <v>3.061224489795919E-2</v>
          </cell>
          <cell r="T54">
            <v>3.0612244897959162E-2</v>
          </cell>
          <cell r="U54">
            <v>3.061224489795919E-2</v>
          </cell>
          <cell r="V54">
            <v>3.7142857142857144E-2</v>
          </cell>
          <cell r="W54">
            <v>4.6938775510204034E-2</v>
          </cell>
          <cell r="X54">
            <v>4.6938775510204089E-2</v>
          </cell>
          <cell r="Y54">
            <v>4.6938775510204089E-2</v>
          </cell>
          <cell r="Z54">
            <v>4.6938775510204089E-2</v>
          </cell>
          <cell r="AA54">
            <v>4.6938775510204034E-2</v>
          </cell>
          <cell r="AB54">
            <v>4.6938775510204089E-2</v>
          </cell>
          <cell r="AC54">
            <v>4.6938775510204089E-2</v>
          </cell>
          <cell r="AD54">
            <v>4.6938775510204089E-2</v>
          </cell>
          <cell r="AE54">
            <v>4.6938775510204089E-2</v>
          </cell>
          <cell r="AF54">
            <v>3.7142857142857144E-2</v>
          </cell>
          <cell r="AG54">
            <v>3.0612244897959218E-2</v>
          </cell>
          <cell r="AH54">
            <v>3.0612244897959107E-2</v>
          </cell>
          <cell r="AI54">
            <v>3.0612244897959218E-2</v>
          </cell>
          <cell r="AJ54">
            <v>3.0612244897959218E-2</v>
          </cell>
          <cell r="AK54">
            <v>2.0612244897959209E-2</v>
          </cell>
          <cell r="AL54">
            <v>1.6326530612244872E-2</v>
          </cell>
          <cell r="AM54">
            <v>1.6326530612244872E-2</v>
          </cell>
          <cell r="AN54">
            <v>1.6326530612244983E-2</v>
          </cell>
          <cell r="AO54">
            <v>1.6326530612244872E-2</v>
          </cell>
          <cell r="AP54">
            <v>8.1632653061224358E-3</v>
          </cell>
          <cell r="AQ54">
            <v>6.1224489795917991E-3</v>
          </cell>
          <cell r="AR54">
            <v>6.1224489795919101E-3</v>
          </cell>
          <cell r="AS54">
            <v>6.1224489795917991E-3</v>
          </cell>
          <cell r="AT54">
            <v>6.1224489795917991E-3</v>
          </cell>
          <cell r="AU54">
            <v>2.4489795918367641E-3</v>
          </cell>
          <cell r="AV54">
            <v>2.0408163265306367E-3</v>
          </cell>
          <cell r="AW54">
            <v>2.0408163265305257E-3</v>
          </cell>
          <cell r="AX54">
            <v>2.0408163265306367E-3</v>
          </cell>
          <cell r="AY54">
            <v>2.0408163265306367E-3</v>
          </cell>
        </row>
        <row r="55">
          <cell r="B55">
            <v>50</v>
          </cell>
          <cell r="C55">
            <v>2E-3</v>
          </cell>
          <cell r="D55">
            <v>2E-3</v>
          </cell>
          <cell r="E55">
            <v>2E-3</v>
          </cell>
          <cell r="F55">
            <v>2E-3</v>
          </cell>
          <cell r="G55">
            <v>2E-3</v>
          </cell>
          <cell r="H55">
            <v>6.0000000000000001E-3</v>
          </cell>
          <cell r="I55">
            <v>5.9999999999999984E-3</v>
          </cell>
          <cell r="J55">
            <v>6.0000000000000019E-3</v>
          </cell>
          <cell r="K55">
            <v>6.0000000000000019E-3</v>
          </cell>
          <cell r="L55">
            <v>5.9999999999999984E-3</v>
          </cell>
          <cell r="M55">
            <v>1.6E-2</v>
          </cell>
          <cell r="N55">
            <v>1.5999999999999993E-2</v>
          </cell>
          <cell r="O55">
            <v>1.6E-2</v>
          </cell>
          <cell r="P55">
            <v>1.6E-2</v>
          </cell>
          <cell r="Q55">
            <v>1.6E-2</v>
          </cell>
          <cell r="R55">
            <v>0.03</v>
          </cell>
          <cell r="S55">
            <v>0.03</v>
          </cell>
          <cell r="T55">
            <v>0.03</v>
          </cell>
          <cell r="U55">
            <v>0.03</v>
          </cell>
          <cell r="V55">
            <v>0.03</v>
          </cell>
          <cell r="W55">
            <v>4.5999999999999985E-2</v>
          </cell>
          <cell r="X55">
            <v>4.5999999999999985E-2</v>
          </cell>
          <cell r="Y55">
            <v>4.5999999999999985E-2</v>
          </cell>
          <cell r="Z55">
            <v>4.6000000000000041E-2</v>
          </cell>
          <cell r="AA55">
            <v>4.5999999999999985E-2</v>
          </cell>
          <cell r="AB55">
            <v>4.6000000000000041E-2</v>
          </cell>
          <cell r="AC55">
            <v>4.599999999999993E-2</v>
          </cell>
          <cell r="AD55">
            <v>4.6000000000000041E-2</v>
          </cell>
          <cell r="AE55">
            <v>4.6000000000000041E-2</v>
          </cell>
          <cell r="AF55">
            <v>4.599999999999993E-2</v>
          </cell>
          <cell r="AG55">
            <v>0.03</v>
          </cell>
          <cell r="AH55">
            <v>0.03</v>
          </cell>
          <cell r="AI55">
            <v>2.9999999999999916E-2</v>
          </cell>
          <cell r="AJ55">
            <v>0.03</v>
          </cell>
          <cell r="AK55">
            <v>0.03</v>
          </cell>
          <cell r="AL55">
            <v>1.6000000000000014E-2</v>
          </cell>
          <cell r="AM55">
            <v>1.6000000000000014E-2</v>
          </cell>
          <cell r="AN55">
            <v>1.6000000000000014E-2</v>
          </cell>
          <cell r="AO55">
            <v>1.5999999999999903E-2</v>
          </cell>
          <cell r="AP55">
            <v>1.6000000000000014E-2</v>
          </cell>
          <cell r="AQ55">
            <v>6.0000000000000053E-3</v>
          </cell>
          <cell r="AR55">
            <v>6.0000000000000053E-3</v>
          </cell>
          <cell r="AS55">
            <v>6.0000000000000053E-3</v>
          </cell>
          <cell r="AT55">
            <v>6.0000000000000053E-3</v>
          </cell>
          <cell r="AU55">
            <v>6.0000000000000053E-3</v>
          </cell>
          <cell r="AV55">
            <v>2.0000000000000018E-3</v>
          </cell>
          <cell r="AW55">
            <v>2.0000000000000018E-3</v>
          </cell>
          <cell r="AX55">
            <v>2.0000000000000018E-3</v>
          </cell>
          <cell r="AY55">
            <v>2.0000000000000018E-3</v>
          </cell>
          <cell r="AZ55">
            <v>2.0000000000000018E-3</v>
          </cell>
        </row>
        <row r="56">
          <cell r="B56">
            <v>51</v>
          </cell>
          <cell r="C56">
            <v>1.9607843137254902E-3</v>
          </cell>
          <cell r="D56">
            <v>1.9607843137254902E-3</v>
          </cell>
          <cell r="E56">
            <v>1.9607843137254902E-3</v>
          </cell>
          <cell r="F56">
            <v>1.9607843137254902E-3</v>
          </cell>
          <cell r="G56">
            <v>1.9607843137254902E-3</v>
          </cell>
          <cell r="H56">
            <v>5.4901960784313718E-3</v>
          </cell>
          <cell r="I56">
            <v>5.882352941176474E-3</v>
          </cell>
          <cell r="J56">
            <v>5.8823529411764705E-3</v>
          </cell>
          <cell r="K56">
            <v>5.8823529411764705E-3</v>
          </cell>
          <cell r="L56">
            <v>5.8823529411764705E-3</v>
          </cell>
          <cell r="M56">
            <v>1.3725490196078431E-2</v>
          </cell>
          <cell r="N56">
            <v>1.5686274509803907E-2</v>
          </cell>
          <cell r="O56">
            <v>1.5686274509803921E-2</v>
          </cell>
          <cell r="P56">
            <v>1.5686274509803921E-2</v>
          </cell>
          <cell r="Q56">
            <v>1.5686274509803935E-2</v>
          </cell>
          <cell r="R56">
            <v>2.5294117647058828E-2</v>
          </cell>
          <cell r="S56">
            <v>2.9411764705882359E-2</v>
          </cell>
          <cell r="T56">
            <v>2.9411764705882359E-2</v>
          </cell>
          <cell r="U56">
            <v>2.9411764705882332E-2</v>
          </cell>
          <cell r="V56">
            <v>2.9411764705882359E-2</v>
          </cell>
          <cell r="W56">
            <v>3.8823529411764701E-2</v>
          </cell>
          <cell r="X56">
            <v>4.5098039215686281E-2</v>
          </cell>
          <cell r="Y56">
            <v>4.5098039215686281E-2</v>
          </cell>
          <cell r="Z56">
            <v>4.5098039215686281E-2</v>
          </cell>
          <cell r="AA56">
            <v>4.5098039215686281E-2</v>
          </cell>
          <cell r="AB56">
            <v>4.5098039215686281E-2</v>
          </cell>
          <cell r="AC56">
            <v>4.5098039215686225E-2</v>
          </cell>
          <cell r="AD56">
            <v>4.5098039215686336E-2</v>
          </cell>
          <cell r="AE56">
            <v>4.5098039215686225E-2</v>
          </cell>
          <cell r="AF56">
            <v>4.5098039215686225E-2</v>
          </cell>
          <cell r="AG56">
            <v>3.8823529411764812E-2</v>
          </cell>
          <cell r="AH56">
            <v>2.9411764705882359E-2</v>
          </cell>
          <cell r="AI56">
            <v>2.9411764705882359E-2</v>
          </cell>
          <cell r="AJ56">
            <v>2.9411764705882248E-2</v>
          </cell>
          <cell r="AK56">
            <v>2.941176470588247E-2</v>
          </cell>
          <cell r="AL56">
            <v>2.5294117647058689E-2</v>
          </cell>
          <cell r="AM56">
            <v>1.5686274509803977E-2</v>
          </cell>
          <cell r="AN56">
            <v>1.5686274509803866E-2</v>
          </cell>
          <cell r="AO56">
            <v>1.5686274509803977E-2</v>
          </cell>
          <cell r="AP56">
            <v>1.5686274509803866E-2</v>
          </cell>
          <cell r="AQ56">
            <v>1.3725490196078494E-2</v>
          </cell>
          <cell r="AR56">
            <v>5.8823529411764497E-3</v>
          </cell>
          <cell r="AS56">
            <v>5.8823529411764497E-3</v>
          </cell>
          <cell r="AT56">
            <v>5.8823529411764497E-3</v>
          </cell>
          <cell r="AU56">
            <v>5.8823529411765607E-3</v>
          </cell>
          <cell r="AV56">
            <v>5.4901960784313752E-3</v>
          </cell>
          <cell r="AW56">
            <v>1.9607843137254832E-3</v>
          </cell>
          <cell r="AX56">
            <v>1.9607843137254832E-3</v>
          </cell>
          <cell r="AY56">
            <v>1.9607843137254832E-3</v>
          </cell>
          <cell r="AZ56">
            <v>1.9607843137254832E-3</v>
          </cell>
          <cell r="BA56">
            <v>1.9607843137254832E-3</v>
          </cell>
        </row>
        <row r="57">
          <cell r="B57">
            <v>52</v>
          </cell>
          <cell r="C57">
            <v>1.9230769230769232E-3</v>
          </cell>
          <cell r="D57">
            <v>1.9230769230769232E-3</v>
          </cell>
          <cell r="E57">
            <v>1.9230769230769232E-3</v>
          </cell>
          <cell r="F57">
            <v>1.9230769230769232E-3</v>
          </cell>
          <cell r="G57">
            <v>1.9230769230769232E-3</v>
          </cell>
          <cell r="H57">
            <v>5.0000000000000001E-3</v>
          </cell>
          <cell r="I57">
            <v>5.7692307692307678E-3</v>
          </cell>
          <cell r="J57">
            <v>5.7692307692307696E-3</v>
          </cell>
          <cell r="K57">
            <v>5.7692307692307765E-3</v>
          </cell>
          <cell r="L57">
            <v>5.7692307692307626E-3</v>
          </cell>
          <cell r="M57">
            <v>1.1538461538461539E-2</v>
          </cell>
          <cell r="N57">
            <v>1.5384615384615385E-2</v>
          </cell>
          <cell r="O57">
            <v>1.5384615384615385E-2</v>
          </cell>
          <cell r="P57">
            <v>1.5384615384615385E-2</v>
          </cell>
          <cell r="Q57">
            <v>1.5384615384615385E-2</v>
          </cell>
          <cell r="R57">
            <v>2.0769230769230776E-2</v>
          </cell>
          <cell r="S57">
            <v>2.8846153846153855E-2</v>
          </cell>
          <cell r="T57">
            <v>2.8846153846153827E-2</v>
          </cell>
          <cell r="U57">
            <v>2.8846153846153855E-2</v>
          </cell>
          <cell r="V57">
            <v>2.8846153846153855E-2</v>
          </cell>
          <cell r="W57">
            <v>3.1923076923076915E-2</v>
          </cell>
          <cell r="X57">
            <v>4.423076923076924E-2</v>
          </cell>
          <cell r="Y57">
            <v>4.423076923076924E-2</v>
          </cell>
          <cell r="Z57">
            <v>4.4230769230769185E-2</v>
          </cell>
          <cell r="AA57">
            <v>4.423076923076924E-2</v>
          </cell>
          <cell r="AB57">
            <v>4.423076923076924E-2</v>
          </cell>
          <cell r="AC57">
            <v>4.4230769230769185E-2</v>
          </cell>
          <cell r="AD57">
            <v>4.4230769230769296E-2</v>
          </cell>
          <cell r="AE57">
            <v>4.4230769230769185E-2</v>
          </cell>
          <cell r="AF57">
            <v>4.4230769230769296E-2</v>
          </cell>
          <cell r="AG57">
            <v>4.4230769230769185E-2</v>
          </cell>
          <cell r="AH57">
            <v>3.1923076923076943E-2</v>
          </cell>
          <cell r="AI57">
            <v>2.8846153846153855E-2</v>
          </cell>
          <cell r="AJ57">
            <v>2.8846153846153855E-2</v>
          </cell>
          <cell r="AK57">
            <v>2.8846153846153855E-2</v>
          </cell>
          <cell r="AL57">
            <v>2.8846153846153855E-2</v>
          </cell>
          <cell r="AM57">
            <v>2.0769230769230762E-2</v>
          </cell>
          <cell r="AN57">
            <v>1.5384615384615441E-2</v>
          </cell>
          <cell r="AO57">
            <v>1.538461538461533E-2</v>
          </cell>
          <cell r="AP57">
            <v>1.5384615384615441E-2</v>
          </cell>
          <cell r="AQ57">
            <v>1.538461538461533E-2</v>
          </cell>
          <cell r="AR57">
            <v>1.1538461538461608E-2</v>
          </cell>
          <cell r="AS57">
            <v>5.7692307692307487E-3</v>
          </cell>
          <cell r="AT57">
            <v>5.7692307692307487E-3</v>
          </cell>
          <cell r="AU57">
            <v>5.7692307692307487E-3</v>
          </cell>
          <cell r="AV57">
            <v>5.7692307692308598E-3</v>
          </cell>
          <cell r="AW57">
            <v>5.0000000000001155E-3</v>
          </cell>
          <cell r="AX57">
            <v>1.9230769230769162E-3</v>
          </cell>
          <cell r="AY57">
            <v>1.9230769230769162E-3</v>
          </cell>
          <cell r="AZ57">
            <v>1.9230769230769162E-3</v>
          </cell>
          <cell r="BA57">
            <v>1.9230769230769162E-3</v>
          </cell>
          <cell r="BB57">
            <v>1.9230769230766942E-3</v>
          </cell>
        </row>
        <row r="58">
          <cell r="B58">
            <v>53</v>
          </cell>
          <cell r="C58">
            <v>1.8867924528301887E-3</v>
          </cell>
          <cell r="D58">
            <v>1.8867924528301887E-3</v>
          </cell>
          <cell r="E58">
            <v>1.8867924528301883E-3</v>
          </cell>
          <cell r="F58">
            <v>1.8867924528301891E-3</v>
          </cell>
          <cell r="G58">
            <v>1.8867924528301883E-3</v>
          </cell>
          <cell r="H58">
            <v>4.5283018867924539E-3</v>
          </cell>
          <cell r="I58">
            <v>5.6603773584905665E-3</v>
          </cell>
          <cell r="J58">
            <v>5.6603773584905648E-3</v>
          </cell>
          <cell r="K58">
            <v>5.6603773584905648E-3</v>
          </cell>
          <cell r="L58">
            <v>5.6603773584905648E-3</v>
          </cell>
          <cell r="M58">
            <v>9.4339622641509413E-3</v>
          </cell>
          <cell r="N58">
            <v>1.5094339622641513E-2</v>
          </cell>
          <cell r="O58">
            <v>1.5094339622641513E-2</v>
          </cell>
          <cell r="P58">
            <v>1.5094339622641506E-2</v>
          </cell>
          <cell r="Q58">
            <v>1.5094339622641506E-2</v>
          </cell>
          <cell r="R58">
            <v>1.6415094339622641E-2</v>
          </cell>
          <cell r="S58">
            <v>2.8301886792452824E-2</v>
          </cell>
          <cell r="T58">
            <v>2.8301886792452824E-2</v>
          </cell>
          <cell r="U58">
            <v>2.8301886792452824E-2</v>
          </cell>
          <cell r="V58">
            <v>2.8301886792452852E-2</v>
          </cell>
          <cell r="W58">
            <v>2.8301886792452796E-2</v>
          </cell>
          <cell r="X58">
            <v>4.0377358490566062E-2</v>
          </cell>
          <cell r="Y58">
            <v>4.339622641509433E-2</v>
          </cell>
          <cell r="Z58">
            <v>4.3396226415094385E-2</v>
          </cell>
          <cell r="AA58">
            <v>4.339622641509433E-2</v>
          </cell>
          <cell r="AB58">
            <v>4.339622641509433E-2</v>
          </cell>
          <cell r="AC58">
            <v>4.3396226415094385E-2</v>
          </cell>
          <cell r="AD58">
            <v>4.339622641509433E-2</v>
          </cell>
          <cell r="AE58">
            <v>4.339622641509433E-2</v>
          </cell>
          <cell r="AF58">
            <v>4.339622641509433E-2</v>
          </cell>
          <cell r="AG58">
            <v>4.339622641509433E-2</v>
          </cell>
          <cell r="AH58">
            <v>4.0377358490566007E-2</v>
          </cell>
          <cell r="AI58">
            <v>2.8301886792452824E-2</v>
          </cell>
          <cell r="AJ58">
            <v>2.8301886792452824E-2</v>
          </cell>
          <cell r="AK58">
            <v>2.8301886792452824E-2</v>
          </cell>
          <cell r="AL58">
            <v>2.8301886792452824E-2</v>
          </cell>
          <cell r="AM58">
            <v>2.8301886792452824E-2</v>
          </cell>
          <cell r="AN58">
            <v>1.6415094339622627E-2</v>
          </cell>
          <cell r="AO58">
            <v>1.5094339622641506E-2</v>
          </cell>
          <cell r="AP58">
            <v>1.5094339622641506E-2</v>
          </cell>
          <cell r="AQ58">
            <v>1.5094339622641506E-2</v>
          </cell>
          <cell r="AR58">
            <v>1.5094339622641506E-2</v>
          </cell>
          <cell r="AS58">
            <v>9.4339622641509413E-3</v>
          </cell>
          <cell r="AT58">
            <v>5.6603773584904538E-3</v>
          </cell>
          <cell r="AU58">
            <v>5.6603773584905648E-3</v>
          </cell>
          <cell r="AV58">
            <v>5.6603773584905648E-3</v>
          </cell>
          <cell r="AW58">
            <v>5.6603773584905648E-3</v>
          </cell>
          <cell r="AX58">
            <v>4.5283018867924296E-3</v>
          </cell>
          <cell r="AY58">
            <v>1.8867924528301883E-3</v>
          </cell>
          <cell r="AZ58">
            <v>1.8867924528301883E-3</v>
          </cell>
          <cell r="BA58">
            <v>1.8867924528301883E-3</v>
          </cell>
          <cell r="BB58">
            <v>1.8867924528301883E-3</v>
          </cell>
          <cell r="BC58">
            <v>1.8867924528304103E-3</v>
          </cell>
        </row>
        <row r="59">
          <cell r="B59">
            <v>54</v>
          </cell>
          <cell r="C59">
            <v>1.8518518518518519E-3</v>
          </cell>
          <cell r="D59">
            <v>1.8518518518518519E-3</v>
          </cell>
          <cell r="E59">
            <v>1.8518518518518519E-3</v>
          </cell>
          <cell r="F59">
            <v>1.8518518518518519E-3</v>
          </cell>
          <cell r="G59">
            <v>1.8518518518518511E-3</v>
          </cell>
          <cell r="H59">
            <v>4.0740740740740754E-3</v>
          </cell>
          <cell r="I59">
            <v>5.5555555555555549E-3</v>
          </cell>
          <cell r="J59">
            <v>5.5555555555555532E-3</v>
          </cell>
          <cell r="K59">
            <v>5.5555555555555566E-3</v>
          </cell>
          <cell r="L59">
            <v>5.5555555555555566E-3</v>
          </cell>
          <cell r="M59">
            <v>7.4074074074074042E-3</v>
          </cell>
          <cell r="N59">
            <v>1.4814814814814815E-2</v>
          </cell>
          <cell r="O59">
            <v>1.4814814814814822E-2</v>
          </cell>
          <cell r="P59">
            <v>1.4814814814814808E-2</v>
          </cell>
          <cell r="Q59">
            <v>1.4814814814814822E-2</v>
          </cell>
          <cell r="R59">
            <v>1.4814814814814808E-2</v>
          </cell>
          <cell r="S59">
            <v>2.5185185185185185E-2</v>
          </cell>
          <cell r="T59">
            <v>2.777777777777779E-2</v>
          </cell>
          <cell r="U59">
            <v>2.7777777777777762E-2</v>
          </cell>
          <cell r="V59">
            <v>2.7777777777777762E-2</v>
          </cell>
          <cell r="W59">
            <v>2.7777777777777818E-2</v>
          </cell>
          <cell r="X59">
            <v>3.370370370370368E-2</v>
          </cell>
          <cell r="Y59">
            <v>4.2592592592592571E-2</v>
          </cell>
          <cell r="Z59">
            <v>4.2592592592592626E-2</v>
          </cell>
          <cell r="AA59">
            <v>4.2592592592592571E-2</v>
          </cell>
          <cell r="AB59">
            <v>4.2592592592592626E-2</v>
          </cell>
          <cell r="AC59">
            <v>4.2592592592592571E-2</v>
          </cell>
          <cell r="AD59">
            <v>4.2592592592592626E-2</v>
          </cell>
          <cell r="AE59">
            <v>4.2592592592592515E-2</v>
          </cell>
          <cell r="AF59">
            <v>4.2592592592592626E-2</v>
          </cell>
          <cell r="AG59">
            <v>4.2592592592592626E-2</v>
          </cell>
          <cell r="AH59">
            <v>4.2592592592592515E-2</v>
          </cell>
          <cell r="AI59">
            <v>3.3703703703703791E-2</v>
          </cell>
          <cell r="AJ59">
            <v>2.7777777777777679E-2</v>
          </cell>
          <cell r="AK59">
            <v>2.777777777777779E-2</v>
          </cell>
          <cell r="AL59">
            <v>2.777777777777779E-2</v>
          </cell>
          <cell r="AM59">
            <v>2.777777777777779E-2</v>
          </cell>
          <cell r="AN59">
            <v>2.5185185185185199E-2</v>
          </cell>
          <cell r="AO59">
            <v>1.4814814814814836E-2</v>
          </cell>
          <cell r="AP59">
            <v>1.4814814814814836E-2</v>
          </cell>
          <cell r="AQ59">
            <v>1.4814814814814836E-2</v>
          </cell>
          <cell r="AR59">
            <v>1.4814814814814836E-2</v>
          </cell>
          <cell r="AS59">
            <v>1.4814814814814614E-2</v>
          </cell>
          <cell r="AT59">
            <v>7.4074074074074181E-3</v>
          </cell>
          <cell r="AU59">
            <v>5.5555555555556468E-3</v>
          </cell>
          <cell r="AV59">
            <v>5.5555555555555358E-3</v>
          </cell>
          <cell r="AW59">
            <v>5.5555555555555358E-3</v>
          </cell>
          <cell r="AX59">
            <v>5.5555555555555358E-3</v>
          </cell>
          <cell r="AY59">
            <v>4.0740740740741188E-3</v>
          </cell>
          <cell r="AZ59">
            <v>1.8518518518518823E-3</v>
          </cell>
          <cell r="BA59">
            <v>1.8518518518518823E-3</v>
          </cell>
          <cell r="BB59">
            <v>1.8518518518518823E-3</v>
          </cell>
          <cell r="BC59">
            <v>1.8518518518517713E-3</v>
          </cell>
          <cell r="BD59">
            <v>1.8518518518518823E-3</v>
          </cell>
        </row>
        <row r="60">
          <cell r="B60">
            <v>55</v>
          </cell>
          <cell r="C60">
            <v>1.8181818181818182E-3</v>
          </cell>
          <cell r="D60">
            <v>1.8181818181818182E-3</v>
          </cell>
          <cell r="E60">
            <v>1.8181818181818186E-3</v>
          </cell>
          <cell r="F60">
            <v>1.8181818181818177E-3</v>
          </cell>
          <cell r="G60">
            <v>1.8181818181818177E-3</v>
          </cell>
          <cell r="H60">
            <v>3.6363636363636372E-3</v>
          </cell>
          <cell r="I60">
            <v>5.4545454545454532E-3</v>
          </cell>
          <cell r="J60">
            <v>5.454545454545455E-3</v>
          </cell>
          <cell r="K60">
            <v>5.454545454545455E-3</v>
          </cell>
          <cell r="L60">
            <v>5.454545454545455E-3</v>
          </cell>
          <cell r="M60">
            <v>5.454545454545455E-3</v>
          </cell>
          <cell r="N60">
            <v>1.4545454545454542E-2</v>
          </cell>
          <cell r="O60">
            <v>1.4545454545454549E-2</v>
          </cell>
          <cell r="P60">
            <v>1.4545454545454542E-2</v>
          </cell>
          <cell r="Q60">
            <v>1.4545454545454542E-2</v>
          </cell>
          <cell r="R60">
            <v>1.4545454545454556E-2</v>
          </cell>
          <cell r="S60">
            <v>2.0909090909090905E-2</v>
          </cell>
          <cell r="T60">
            <v>2.7272727272727282E-2</v>
          </cell>
          <cell r="U60">
            <v>2.7272727272727254E-2</v>
          </cell>
          <cell r="V60">
            <v>2.7272727272727282E-2</v>
          </cell>
          <cell r="W60">
            <v>2.7272727272727282E-2</v>
          </cell>
          <cell r="X60">
            <v>2.7272727272727282E-2</v>
          </cell>
          <cell r="Y60">
            <v>4.181818181818181E-2</v>
          </cell>
          <cell r="Z60">
            <v>4.181818181818181E-2</v>
          </cell>
          <cell r="AA60">
            <v>4.181818181818181E-2</v>
          </cell>
          <cell r="AB60">
            <v>4.181818181818181E-2</v>
          </cell>
          <cell r="AC60">
            <v>4.181818181818181E-2</v>
          </cell>
          <cell r="AD60">
            <v>4.181818181818181E-2</v>
          </cell>
          <cell r="AE60">
            <v>4.1818181818181865E-2</v>
          </cell>
          <cell r="AF60">
            <v>4.1818181818181754E-2</v>
          </cell>
          <cell r="AG60">
            <v>4.1818181818181865E-2</v>
          </cell>
          <cell r="AH60">
            <v>4.1818181818181865E-2</v>
          </cell>
          <cell r="AI60">
            <v>4.1818181818181754E-2</v>
          </cell>
          <cell r="AJ60">
            <v>2.7272727272727337E-2</v>
          </cell>
          <cell r="AK60">
            <v>2.7272727272727226E-2</v>
          </cell>
          <cell r="AL60">
            <v>2.7272727272727226E-2</v>
          </cell>
          <cell r="AM60">
            <v>2.7272727272727337E-2</v>
          </cell>
          <cell r="AN60">
            <v>2.7272727272727226E-2</v>
          </cell>
          <cell r="AO60">
            <v>2.0909090909090988E-2</v>
          </cell>
          <cell r="AP60">
            <v>1.4545454545454528E-2</v>
          </cell>
          <cell r="AQ60">
            <v>1.4545454545454528E-2</v>
          </cell>
          <cell r="AR60">
            <v>1.4545454545454528E-2</v>
          </cell>
          <cell r="AS60">
            <v>1.4545454545454528E-2</v>
          </cell>
          <cell r="AT60">
            <v>1.4545454545454528E-2</v>
          </cell>
          <cell r="AU60">
            <v>5.4545454545454897E-3</v>
          </cell>
          <cell r="AV60">
            <v>5.4545454545454897E-3</v>
          </cell>
          <cell r="AW60">
            <v>5.4545454545453786E-3</v>
          </cell>
          <cell r="AX60">
            <v>5.4545454545454897E-3</v>
          </cell>
          <cell r="AY60">
            <v>5.4545454545454897E-3</v>
          </cell>
          <cell r="AZ60">
            <v>3.6363636363636598E-3</v>
          </cell>
          <cell r="BA60">
            <v>1.8181818181817189E-3</v>
          </cell>
          <cell r="BB60">
            <v>1.8181818181818299E-3</v>
          </cell>
          <cell r="BC60">
            <v>1.8181818181818299E-3</v>
          </cell>
          <cell r="BD60">
            <v>1.8181818181818299E-3</v>
          </cell>
          <cell r="BE60">
            <v>1.8181818181818299E-3</v>
          </cell>
        </row>
        <row r="61">
          <cell r="B61">
            <v>56</v>
          </cell>
          <cell r="C61">
            <v>1.7857142857142857E-3</v>
          </cell>
          <cell r="D61">
            <v>1.7857142857142857E-3</v>
          </cell>
          <cell r="E61">
            <v>1.7857142857142859E-3</v>
          </cell>
          <cell r="F61">
            <v>1.7857142857142854E-3</v>
          </cell>
          <cell r="G61">
            <v>1.7857142857142854E-3</v>
          </cell>
          <cell r="H61">
            <v>3.2142857142857147E-3</v>
          </cell>
          <cell r="I61">
            <v>5.3571428571428589E-3</v>
          </cell>
          <cell r="J61">
            <v>5.3571428571428555E-3</v>
          </cell>
          <cell r="K61">
            <v>5.3571428571428589E-3</v>
          </cell>
          <cell r="L61">
            <v>5.3571428571428555E-3</v>
          </cell>
          <cell r="M61">
            <v>5.3571428571428589E-3</v>
          </cell>
          <cell r="N61">
            <v>1.2500000000000001E-2</v>
          </cell>
          <cell r="O61">
            <v>1.4285714285714284E-2</v>
          </cell>
          <cell r="P61">
            <v>1.428571428571429E-2</v>
          </cell>
          <cell r="Q61">
            <v>1.4285714285714277E-2</v>
          </cell>
          <cell r="R61">
            <v>1.428571428571429E-2</v>
          </cell>
          <cell r="S61">
            <v>1.6785714285714293E-2</v>
          </cell>
          <cell r="T61">
            <v>2.6785714285714274E-2</v>
          </cell>
          <cell r="U61">
            <v>2.6785714285714302E-2</v>
          </cell>
          <cell r="V61">
            <v>2.6785714285714274E-2</v>
          </cell>
          <cell r="W61">
            <v>2.6785714285714302E-2</v>
          </cell>
          <cell r="X61">
            <v>2.6785714285714274E-2</v>
          </cell>
          <cell r="Y61">
            <v>3.5357142857142865E-2</v>
          </cell>
          <cell r="Z61">
            <v>4.1071428571428537E-2</v>
          </cell>
          <cell r="AA61">
            <v>4.1071428571428592E-2</v>
          </cell>
          <cell r="AB61">
            <v>4.1071428571428592E-2</v>
          </cell>
          <cell r="AC61">
            <v>4.1071428571428537E-2</v>
          </cell>
          <cell r="AD61">
            <v>4.1071428571428592E-2</v>
          </cell>
          <cell r="AE61">
            <v>4.1071428571428537E-2</v>
          </cell>
          <cell r="AF61">
            <v>4.1071428571428648E-2</v>
          </cell>
          <cell r="AG61">
            <v>4.1071428571428537E-2</v>
          </cell>
          <cell r="AH61">
            <v>4.1071428571428537E-2</v>
          </cell>
          <cell r="AI61">
            <v>4.1071428571428648E-2</v>
          </cell>
          <cell r="AJ61">
            <v>3.5357142857142865E-2</v>
          </cell>
          <cell r="AK61">
            <v>2.6785714285714191E-2</v>
          </cell>
          <cell r="AL61">
            <v>2.6785714285714302E-2</v>
          </cell>
          <cell r="AM61">
            <v>2.6785714285714302E-2</v>
          </cell>
          <cell r="AN61">
            <v>2.6785714285714302E-2</v>
          </cell>
          <cell r="AO61">
            <v>2.6785714285714302E-2</v>
          </cell>
          <cell r="AP61">
            <v>1.6785714285714293E-2</v>
          </cell>
          <cell r="AQ61">
            <v>1.4285714285714235E-2</v>
          </cell>
          <cell r="AR61">
            <v>1.4285714285714346E-2</v>
          </cell>
          <cell r="AS61">
            <v>1.4285714285714346E-2</v>
          </cell>
          <cell r="AT61">
            <v>1.4285714285714235E-2</v>
          </cell>
          <cell r="AU61">
            <v>1.2500000000000067E-2</v>
          </cell>
          <cell r="AV61">
            <v>5.3571428571428381E-3</v>
          </cell>
          <cell r="AW61">
            <v>5.3571428571428381E-3</v>
          </cell>
          <cell r="AX61">
            <v>5.3571428571428381E-3</v>
          </cell>
          <cell r="AY61">
            <v>5.3571428571428381E-3</v>
          </cell>
          <cell r="AZ61">
            <v>5.3571428571429491E-3</v>
          </cell>
          <cell r="BA61">
            <v>3.214285714285614E-3</v>
          </cell>
          <cell r="BB61">
            <v>1.7857142857142794E-3</v>
          </cell>
          <cell r="BC61">
            <v>1.7857142857142794E-3</v>
          </cell>
          <cell r="BD61">
            <v>1.7857142857142794E-3</v>
          </cell>
          <cell r="BE61">
            <v>1.7857142857142794E-3</v>
          </cell>
          <cell r="BF61">
            <v>1.7857142857142794E-3</v>
          </cell>
        </row>
        <row r="62">
          <cell r="B62">
            <v>57</v>
          </cell>
          <cell r="C62">
            <v>1.7543859649122807E-3</v>
          </cell>
          <cell r="D62">
            <v>1.7543859649122807E-3</v>
          </cell>
          <cell r="E62">
            <v>1.7543859649122805E-3</v>
          </cell>
          <cell r="F62">
            <v>1.754385964912281E-3</v>
          </cell>
          <cell r="G62">
            <v>1.7543859649122801E-3</v>
          </cell>
          <cell r="H62">
            <v>2.8070175438596485E-3</v>
          </cell>
          <cell r="I62">
            <v>5.2631578947368429E-3</v>
          </cell>
          <cell r="J62">
            <v>5.2631578947368411E-3</v>
          </cell>
          <cell r="K62">
            <v>5.2631578947368411E-3</v>
          </cell>
          <cell r="L62">
            <v>5.2631578947368446E-3</v>
          </cell>
          <cell r="M62">
            <v>5.2631578947368446E-3</v>
          </cell>
          <cell r="N62">
            <v>1.0526315789473682E-2</v>
          </cell>
          <cell r="O62">
            <v>1.4035087719298248E-2</v>
          </cell>
          <cell r="P62">
            <v>1.4035087719298248E-2</v>
          </cell>
          <cell r="Q62">
            <v>1.4035087719298248E-2</v>
          </cell>
          <cell r="R62">
            <v>1.4035087719298248E-2</v>
          </cell>
          <cell r="S62">
            <v>1.4035087719298234E-2</v>
          </cell>
          <cell r="T62">
            <v>2.5087719298245603E-2</v>
          </cell>
          <cell r="U62">
            <v>2.6315789473684237E-2</v>
          </cell>
          <cell r="V62">
            <v>2.6315789473684181E-2</v>
          </cell>
          <cell r="W62">
            <v>2.6315789473684209E-2</v>
          </cell>
          <cell r="X62">
            <v>2.6315789473684181E-2</v>
          </cell>
          <cell r="Y62">
            <v>2.9122807017543884E-2</v>
          </cell>
          <cell r="Z62">
            <v>4.0350877192982415E-2</v>
          </cell>
          <cell r="AA62">
            <v>4.0350877192982471E-2</v>
          </cell>
          <cell r="AB62">
            <v>4.0350877192982471E-2</v>
          </cell>
          <cell r="AC62">
            <v>4.0350877192982415E-2</v>
          </cell>
          <cell r="AD62">
            <v>4.0350877192982526E-2</v>
          </cell>
          <cell r="AE62">
            <v>4.0350877192982415E-2</v>
          </cell>
          <cell r="AF62">
            <v>4.0350877192982471E-2</v>
          </cell>
          <cell r="AG62">
            <v>4.0350877192982471E-2</v>
          </cell>
          <cell r="AH62">
            <v>4.0350877192982471E-2</v>
          </cell>
          <cell r="AI62">
            <v>4.0350877192982471E-2</v>
          </cell>
          <cell r="AJ62">
            <v>4.0350877192982471E-2</v>
          </cell>
          <cell r="AK62">
            <v>2.9122807017543884E-2</v>
          </cell>
          <cell r="AL62">
            <v>2.6315789473684181E-2</v>
          </cell>
          <cell r="AM62">
            <v>2.6315789473684181E-2</v>
          </cell>
          <cell r="AN62">
            <v>2.6315789473684181E-2</v>
          </cell>
          <cell r="AO62">
            <v>2.6315789473684292E-2</v>
          </cell>
          <cell r="AP62">
            <v>2.5087719298245603E-2</v>
          </cell>
          <cell r="AQ62">
            <v>1.4035087719298289E-2</v>
          </cell>
          <cell r="AR62">
            <v>1.4035087719298289E-2</v>
          </cell>
          <cell r="AS62">
            <v>1.4035087719298289E-2</v>
          </cell>
          <cell r="AT62">
            <v>1.4035087719298289E-2</v>
          </cell>
          <cell r="AU62">
            <v>1.4035087719298178E-2</v>
          </cell>
          <cell r="AV62">
            <v>1.0526315789473717E-2</v>
          </cell>
          <cell r="AW62">
            <v>5.2631578947368585E-3</v>
          </cell>
          <cell r="AX62">
            <v>5.2631578947368585E-3</v>
          </cell>
          <cell r="AY62">
            <v>5.2631578947367474E-3</v>
          </cell>
          <cell r="AZ62">
            <v>5.2631578947368585E-3</v>
          </cell>
          <cell r="BA62">
            <v>5.2631578947368585E-3</v>
          </cell>
          <cell r="BB62">
            <v>2.8070175438597023E-3</v>
          </cell>
          <cell r="BC62">
            <v>1.7543859649122862E-3</v>
          </cell>
          <cell r="BD62">
            <v>1.7543859649122862E-3</v>
          </cell>
          <cell r="BE62">
            <v>1.7543859649122862E-3</v>
          </cell>
          <cell r="BF62">
            <v>1.7543859649122862E-3</v>
          </cell>
          <cell r="BG62">
            <v>1.7543859649120641E-3</v>
          </cell>
        </row>
        <row r="63">
          <cell r="B63">
            <v>58</v>
          </cell>
          <cell r="C63">
            <v>1.7241379310344827E-3</v>
          </cell>
          <cell r="D63">
            <v>1.7241379310344827E-3</v>
          </cell>
          <cell r="E63">
            <v>1.7241379310344827E-3</v>
          </cell>
          <cell r="F63">
            <v>1.7241379310344827E-3</v>
          </cell>
          <cell r="G63">
            <v>1.7241379310344827E-3</v>
          </cell>
          <cell r="H63">
            <v>2.4137931034482769E-3</v>
          </cell>
          <cell r="I63">
            <v>5.1724137931034465E-3</v>
          </cell>
          <cell r="J63">
            <v>5.1724137931034482E-3</v>
          </cell>
          <cell r="K63">
            <v>5.1724137931034482E-3</v>
          </cell>
          <cell r="L63">
            <v>5.1724137931034447E-3</v>
          </cell>
          <cell r="M63">
            <v>5.1724137931034517E-3</v>
          </cell>
          <cell r="N63">
            <v>8.6206896551724102E-3</v>
          </cell>
          <cell r="O63">
            <v>1.3793103448275862E-2</v>
          </cell>
          <cell r="P63">
            <v>1.3793103448275869E-2</v>
          </cell>
          <cell r="Q63">
            <v>1.3793103448275862E-2</v>
          </cell>
          <cell r="R63">
            <v>1.3793103448275862E-2</v>
          </cell>
          <cell r="S63">
            <v>1.3793103448275876E-2</v>
          </cell>
          <cell r="T63">
            <v>2.1034482758620701E-2</v>
          </cell>
          <cell r="U63">
            <v>2.5862068965517238E-2</v>
          </cell>
          <cell r="V63">
            <v>2.5862068965517238E-2</v>
          </cell>
          <cell r="W63">
            <v>2.5862068965517238E-2</v>
          </cell>
          <cell r="X63">
            <v>2.5862068965517265E-2</v>
          </cell>
          <cell r="Y63">
            <v>2.5862068965517265E-2</v>
          </cell>
          <cell r="Z63">
            <v>3.6896551724137916E-2</v>
          </cell>
          <cell r="AA63">
            <v>3.9655172413793127E-2</v>
          </cell>
          <cell r="AB63">
            <v>3.9655172413793072E-2</v>
          </cell>
          <cell r="AC63">
            <v>3.9655172413793127E-2</v>
          </cell>
          <cell r="AD63">
            <v>3.9655172413793016E-2</v>
          </cell>
          <cell r="AE63">
            <v>3.9655172413793127E-2</v>
          </cell>
          <cell r="AF63">
            <v>3.9655172413793127E-2</v>
          </cell>
          <cell r="AG63">
            <v>3.9655172413793127E-2</v>
          </cell>
          <cell r="AH63">
            <v>3.9655172413793016E-2</v>
          </cell>
          <cell r="AI63">
            <v>3.9655172413793127E-2</v>
          </cell>
          <cell r="AJ63">
            <v>3.9655172413793127E-2</v>
          </cell>
          <cell r="AK63">
            <v>3.689655172413786E-2</v>
          </cell>
          <cell r="AL63">
            <v>2.5862068965517238E-2</v>
          </cell>
          <cell r="AM63">
            <v>2.5862068965517238E-2</v>
          </cell>
          <cell r="AN63">
            <v>2.5862068965517238E-2</v>
          </cell>
          <cell r="AO63">
            <v>2.5862068965517238E-2</v>
          </cell>
          <cell r="AP63">
            <v>2.5862068965517238E-2</v>
          </cell>
          <cell r="AQ63">
            <v>2.1034482758620854E-2</v>
          </cell>
          <cell r="AR63">
            <v>1.3793103448275779E-2</v>
          </cell>
          <cell r="AS63">
            <v>1.379310344827589E-2</v>
          </cell>
          <cell r="AT63">
            <v>1.379310344827589E-2</v>
          </cell>
          <cell r="AU63">
            <v>1.379310344827589E-2</v>
          </cell>
          <cell r="AV63">
            <v>1.3793103448275779E-2</v>
          </cell>
          <cell r="AW63">
            <v>8.6206896551724865E-3</v>
          </cell>
          <cell r="AX63">
            <v>5.1724137931034031E-3</v>
          </cell>
          <cell r="AY63">
            <v>5.1724137931035141E-3</v>
          </cell>
          <cell r="AZ63">
            <v>5.1724137931034031E-3</v>
          </cell>
          <cell r="BA63">
            <v>5.1724137931034031E-3</v>
          </cell>
          <cell r="BB63">
            <v>5.1724137931035141E-3</v>
          </cell>
          <cell r="BC63">
            <v>2.4137931034482474E-3</v>
          </cell>
          <cell r="BD63">
            <v>1.7241379310344307E-3</v>
          </cell>
          <cell r="BE63">
            <v>1.7241379310345417E-3</v>
          </cell>
          <cell r="BF63">
            <v>1.7241379310344307E-3</v>
          </cell>
          <cell r="BG63">
            <v>1.7241379310345417E-3</v>
          </cell>
          <cell r="BH63">
            <v>1.7241379310344307E-3</v>
          </cell>
        </row>
        <row r="64">
          <cell r="B64">
            <v>59</v>
          </cell>
          <cell r="C64">
            <v>1.6949152542372881E-3</v>
          </cell>
          <cell r="D64">
            <v>1.6949152542372881E-3</v>
          </cell>
          <cell r="E64">
            <v>1.6949152542372879E-3</v>
          </cell>
          <cell r="F64">
            <v>1.6949152542372883E-3</v>
          </cell>
          <cell r="G64">
            <v>1.6949152542372883E-3</v>
          </cell>
          <cell r="H64">
            <v>2.0338983050847467E-3</v>
          </cell>
          <cell r="I64">
            <v>5.0847457627118623E-3</v>
          </cell>
          <cell r="J64">
            <v>5.0847457627118658E-3</v>
          </cell>
          <cell r="K64">
            <v>5.084745762711864E-3</v>
          </cell>
          <cell r="L64">
            <v>5.084745762711864E-3</v>
          </cell>
          <cell r="M64">
            <v>5.0847457627118606E-3</v>
          </cell>
          <cell r="N64">
            <v>6.7796610169491567E-3</v>
          </cell>
          <cell r="O64">
            <v>1.3559322033898313E-2</v>
          </cell>
          <cell r="P64">
            <v>1.3559322033898306E-2</v>
          </cell>
          <cell r="Q64">
            <v>1.3559322033898299E-2</v>
          </cell>
          <cell r="R64">
            <v>1.3559322033898299E-2</v>
          </cell>
          <cell r="S64">
            <v>1.3559322033898313E-2</v>
          </cell>
          <cell r="T64">
            <v>1.711864406779659E-2</v>
          </cell>
          <cell r="U64">
            <v>2.5423728813559338E-2</v>
          </cell>
          <cell r="V64">
            <v>2.542372881355931E-2</v>
          </cell>
          <cell r="W64">
            <v>2.5423728813559338E-2</v>
          </cell>
          <cell r="X64">
            <v>2.5423728813559338E-2</v>
          </cell>
          <cell r="Y64">
            <v>2.5423728813559338E-2</v>
          </cell>
          <cell r="Z64">
            <v>3.0847457627118602E-2</v>
          </cell>
          <cell r="AA64">
            <v>3.8983050847457623E-2</v>
          </cell>
          <cell r="AB64">
            <v>3.8983050847457623E-2</v>
          </cell>
          <cell r="AC64">
            <v>3.8983050847457623E-2</v>
          </cell>
          <cell r="AD64">
            <v>3.8983050847457623E-2</v>
          </cell>
          <cell r="AE64">
            <v>3.8983050847457623E-2</v>
          </cell>
          <cell r="AF64">
            <v>3.8983050847457623E-2</v>
          </cell>
          <cell r="AG64">
            <v>3.8983050847457679E-2</v>
          </cell>
          <cell r="AH64">
            <v>3.8983050847457568E-2</v>
          </cell>
          <cell r="AI64">
            <v>3.8983050847457679E-2</v>
          </cell>
          <cell r="AJ64">
            <v>3.8983050847457568E-2</v>
          </cell>
          <cell r="AK64">
            <v>3.8983050847457679E-2</v>
          </cell>
          <cell r="AL64">
            <v>3.0847457627118602E-2</v>
          </cell>
          <cell r="AM64">
            <v>2.5423728813559365E-2</v>
          </cell>
          <cell r="AN64">
            <v>2.5423728813559254E-2</v>
          </cell>
          <cell r="AO64">
            <v>2.5423728813559365E-2</v>
          </cell>
          <cell r="AP64">
            <v>2.5423728813559365E-2</v>
          </cell>
          <cell r="AQ64">
            <v>2.5423728813559365E-2</v>
          </cell>
          <cell r="AR64">
            <v>1.7118644067796618E-2</v>
          </cell>
          <cell r="AS64">
            <v>1.3559322033898313E-2</v>
          </cell>
          <cell r="AT64">
            <v>1.3559322033898313E-2</v>
          </cell>
          <cell r="AU64">
            <v>1.3559322033898313E-2</v>
          </cell>
          <cell r="AV64">
            <v>1.3559322033898313E-2</v>
          </cell>
          <cell r="AW64">
            <v>1.3559322033898313E-2</v>
          </cell>
          <cell r="AX64">
            <v>6.7796610169491567E-3</v>
          </cell>
          <cell r="AY64">
            <v>5.0847457627118953E-3</v>
          </cell>
          <cell r="AZ64">
            <v>5.0847457627117842E-3</v>
          </cell>
          <cell r="BA64">
            <v>5.0847457627118953E-3</v>
          </cell>
          <cell r="BB64">
            <v>5.0847457627118953E-3</v>
          </cell>
          <cell r="BC64">
            <v>5.0847457627118953E-3</v>
          </cell>
          <cell r="BD64">
            <v>2.0338983050848247E-3</v>
          </cell>
          <cell r="BE64">
            <v>1.6949152542372614E-3</v>
          </cell>
          <cell r="BF64">
            <v>1.6949152542372614E-3</v>
          </cell>
          <cell r="BG64">
            <v>1.6949152542372614E-3</v>
          </cell>
          <cell r="BH64">
            <v>1.6949152542372614E-3</v>
          </cell>
          <cell r="BI64">
            <v>1.6949152542371504E-3</v>
          </cell>
        </row>
        <row r="65">
          <cell r="B65">
            <v>60</v>
          </cell>
          <cell r="C65">
            <v>1.6666666666666668E-3</v>
          </cell>
          <cell r="D65">
            <v>1.6666666666666668E-3</v>
          </cell>
          <cell r="E65">
            <v>1.6666666666666666E-3</v>
          </cell>
          <cell r="F65">
            <v>1.666666666666667E-3</v>
          </cell>
          <cell r="G65">
            <v>1.6666666666666661E-3</v>
          </cell>
          <cell r="H65">
            <v>1.666666666666667E-3</v>
          </cell>
          <cell r="I65">
            <v>5.0000000000000001E-3</v>
          </cell>
          <cell r="J65">
            <v>5.0000000000000001E-3</v>
          </cell>
          <cell r="K65">
            <v>5.0000000000000001E-3</v>
          </cell>
          <cell r="L65">
            <v>5.0000000000000001E-3</v>
          </cell>
          <cell r="M65">
            <v>5.0000000000000001E-3</v>
          </cell>
          <cell r="N65">
            <v>5.0000000000000001E-3</v>
          </cell>
          <cell r="O65">
            <v>1.3333333333333336E-2</v>
          </cell>
          <cell r="P65">
            <v>1.3333333333333329E-2</v>
          </cell>
          <cell r="Q65">
            <v>1.3333333333333336E-2</v>
          </cell>
          <cell r="R65">
            <v>1.3333333333333336E-2</v>
          </cell>
          <cell r="S65">
            <v>1.3333333333333336E-2</v>
          </cell>
          <cell r="T65">
            <v>1.3333333333333322E-2</v>
          </cell>
          <cell r="U65">
            <v>2.5000000000000001E-2</v>
          </cell>
          <cell r="V65">
            <v>2.5000000000000001E-2</v>
          </cell>
          <cell r="W65">
            <v>2.5000000000000001E-2</v>
          </cell>
          <cell r="X65">
            <v>2.5000000000000001E-2</v>
          </cell>
          <cell r="Y65">
            <v>2.5000000000000001E-2</v>
          </cell>
          <cell r="Z65">
            <v>2.5000000000000001E-2</v>
          </cell>
          <cell r="AA65">
            <v>3.833333333333333E-2</v>
          </cell>
          <cell r="AB65">
            <v>3.833333333333333E-2</v>
          </cell>
          <cell r="AC65">
            <v>3.833333333333333E-2</v>
          </cell>
          <cell r="AD65">
            <v>3.833333333333333E-2</v>
          </cell>
          <cell r="AE65">
            <v>3.833333333333333E-2</v>
          </cell>
          <cell r="AF65">
            <v>3.833333333333333E-2</v>
          </cell>
          <cell r="AG65">
            <v>3.833333333333333E-2</v>
          </cell>
          <cell r="AH65">
            <v>3.833333333333333E-2</v>
          </cell>
          <cell r="AI65">
            <v>3.833333333333333E-2</v>
          </cell>
          <cell r="AJ65">
            <v>3.833333333333333E-2</v>
          </cell>
          <cell r="AK65">
            <v>3.833333333333333E-2</v>
          </cell>
          <cell r="AL65">
            <v>3.833333333333333E-2</v>
          </cell>
          <cell r="AM65">
            <v>2.5000000000000001E-2</v>
          </cell>
          <cell r="AN65">
            <v>2.5000000000000001E-2</v>
          </cell>
          <cell r="AO65">
            <v>2.5000000000000001E-2</v>
          </cell>
          <cell r="AP65">
            <v>2.4999999999999911E-2</v>
          </cell>
          <cell r="AQ65">
            <v>2.5000000000000001E-2</v>
          </cell>
          <cell r="AR65">
            <v>2.5000000000000001E-2</v>
          </cell>
          <cell r="AS65">
            <v>1.3333333333333308E-2</v>
          </cell>
          <cell r="AT65">
            <v>1.3333333333333308E-2</v>
          </cell>
          <cell r="AU65">
            <v>1.3333333333333419E-2</v>
          </cell>
          <cell r="AV65">
            <v>1.3333333333333308E-2</v>
          </cell>
          <cell r="AW65">
            <v>1.3333333333333308E-2</v>
          </cell>
          <cell r="AX65">
            <v>1.3333333333333308E-2</v>
          </cell>
          <cell r="AY65">
            <v>5.0000000000000001E-3</v>
          </cell>
          <cell r="AZ65">
            <v>5.0000000000000001E-3</v>
          </cell>
          <cell r="BA65">
            <v>5.0000000000000001E-3</v>
          </cell>
          <cell r="BB65">
            <v>5.0000000000000001E-3</v>
          </cell>
          <cell r="BC65">
            <v>5.0000000000000001E-3</v>
          </cell>
          <cell r="BD65">
            <v>5.0000000000000001E-3</v>
          </cell>
          <cell r="BE65">
            <v>1.6666666666667052E-3</v>
          </cell>
          <cell r="BF65">
            <v>1.6666666666665941E-3</v>
          </cell>
          <cell r="BG65">
            <v>1.6666666666667052E-3</v>
          </cell>
          <cell r="BH65">
            <v>1.6666666666667052E-3</v>
          </cell>
          <cell r="BI65">
            <v>1.6666666666665941E-3</v>
          </cell>
          <cell r="BJ65">
            <v>1.6666666666667052E-3</v>
          </cell>
        </row>
      </sheetData>
      <sheetData sheetId="5"/>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
      <sheetName val="Sheet1"/>
      <sheetName val="starter"/>
      <sheetName val="Sum"/>
      <sheetName val="Factors"/>
      <sheetName val="QFC"/>
      <sheetName val="calcul"/>
      <sheetName val="C.F"/>
      <sheetName val="Final Bill of Material"/>
      <sheetName val="2.9. Payment Balance"/>
      <sheetName val="Tables"/>
      <sheetName val="Assumptions"/>
      <sheetName val="fco"/>
      <sheetName val="SCurv (3)"/>
      <sheetName val="MI"/>
      <sheetName val="Konfiguration"/>
      <sheetName val="Config"/>
      <sheetName val="Break Dw"/>
      <sheetName val="Front Sheet"/>
      <sheetName val="dlvoid"/>
      <sheetName val="PRECAST lightconc-II"/>
      <sheetName val="C_F"/>
      <sheetName val="Final_Bill_of_Material"/>
      <sheetName val="2_9__Payment_Balance"/>
      <sheetName val="SCurv_(3)"/>
      <sheetName val="TBAL9697 -group wise  sdpl"/>
      <sheetName val="Hardware"/>
      <sheetName val="Break up Sheet"/>
      <sheetName val="spares list"/>
      <sheetName val="Codes"/>
      <sheetName val="Material "/>
      <sheetName val="Labour &amp; Plant"/>
      <sheetName val="Costing"/>
      <sheetName val="Data"/>
      <sheetName val="Outgoing"/>
      <sheetName val="Incoming"/>
      <sheetName val="Timesheet"/>
      <sheetName val="DETAILED  BOQ"/>
      <sheetName val="Data sheet"/>
      <sheetName val="girder"/>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M S&amp;T 14.08"/>
      <sheetName val="Checklist for Civil RA Bill"/>
      <sheetName val="3BPA00132-5-3 W plan HVPNL"/>
      <sheetName val="Earthing"/>
      <sheetName val="Erection"/>
      <sheetName val="Foundation"/>
      <sheetName val="Sch-1(Option-I)"/>
      <sheetName val="LISTS"/>
    </sheetNames>
    <sheetDataSet>
      <sheetData sheetId="0"/>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CBD"/>
      <sheetName val="Freight"/>
      <sheetName val="Sch-1"/>
      <sheetName val="Sch-A2"/>
      <sheetName val="SCH-3"/>
      <sheetName val="Strct-U R"/>
      <sheetName val="BUSBAR-400kv"/>
      <sheetName val="BUSBAR-220kv"/>
      <sheetName val="BUSBAR-PUGALUR"/>
      <sheetName val="Spares"/>
      <sheetName val="SCH-4"/>
      <sheetName val="Schedule-V"/>
      <sheetName val="Schedule 6"/>
    </sheetNames>
    <sheetDataSet>
      <sheetData sheetId="0" refreshError="1"/>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ardware"/>
      <sheetName val="SCH-3"/>
      <sheetName val="Imp_Cost FOX 515"/>
      <sheetName val="Sheet1"/>
      <sheetName val="11 KV SUPPLY"/>
      <sheetName val="FxExchangeRatesBudget"/>
      <sheetName val="RVPN  (2)"/>
      <sheetName val="RVPN Imp_Cost FOX 515"/>
      <sheetName val="estimate"/>
      <sheetName val="Sum"/>
      <sheetName val="QFC"/>
      <sheetName val="Analysis "/>
      <sheetName val="DATA SHEET"/>
      <sheetName val="Full Cost Calculation"/>
      <sheetName val="URA E450"/>
      <sheetName val="Quotation"/>
      <sheetName val="Sqn_Abs"/>
      <sheetName val="Variation"/>
      <sheetName val="PRECAST lightconc-II"/>
      <sheetName val="Rate analysis"/>
      <sheetName val="Materials Cost(PCC)"/>
      <sheetName val="starter"/>
      <sheetName val="Sheet 1"/>
      <sheetName val="SUMMARY "/>
      <sheetName val="External"/>
      <sheetName val="SUPPLY -Sanitary Fixtures"/>
      <sheetName val="ITEMS FOR CIVIL TENDER"/>
      <sheetName val="dlvoid"/>
      <sheetName val="TBAL9697 -group wise  sdpl"/>
      <sheetName val="Form_E6"/>
      <sheetName val="E8"/>
      <sheetName val="E11"/>
      <sheetName val="CIVIL WORKS"/>
      <sheetName val="Summ"/>
      <sheetName val="GBW"/>
      <sheetName val="Formula"/>
      <sheetName val="一発シート"/>
      <sheetName val="LCS SCHEDULE "/>
      <sheetName val="OLD IC"/>
      <sheetName val="dBase"/>
      <sheetName val="LIST OF MAKES"/>
      <sheetName val="Design"/>
      <sheetName val="INDIGINEOUS ITEMS "/>
      <sheetName val="Database"/>
      <sheetName val="schedule nos"/>
      <sheetName val="electr_ work CA "/>
      <sheetName val="3. Elemental Summary"/>
      <sheetName val="9. Package split - Cost "/>
      <sheetName val="10. &amp; 11. Rate Code &amp; BQ"/>
      <sheetName val="13. Steel - Ratio"/>
      <sheetName val="NEARunoff"/>
      <sheetName val="F1a-Pile"/>
      <sheetName val="pri-com"/>
      <sheetName val="sept-plan"/>
      <sheetName val="ancillary"/>
      <sheetName val="#REF!"/>
      <sheetName val="노임단가"/>
      <sheetName val="경비_원본"/>
      <sheetName val="labour"/>
      <sheetName val="Fill this out first..."/>
      <sheetName val="Factor_Sheet"/>
      <sheetName val="Fossil_DCF"/>
      <sheetName val="10-1"/>
      <sheetName val="PrintManager"/>
      <sheetName val="目录"/>
      <sheetName val="Assumption"/>
      <sheetName val="BOQ "/>
      <sheetName val="Flooring"/>
      <sheetName val="ELEC_BOQ"/>
      <sheetName val="12a. CFTable"/>
      <sheetName val="coa_ramco_168"/>
      <sheetName val="factors"/>
      <sheetName val="Calc"/>
      <sheetName val="ridgewoo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gacb&amp;mccbEstimate (3)"/>
      <sheetName val="geacbabbmccbEstimate (2)"/>
      <sheetName val="components"/>
      <sheetName val="geacbabbmccbEstimate"/>
      <sheetName val="Estimate"/>
      <sheetName val="Price"/>
      <sheetName val="bom"/>
      <sheetName val="moc"/>
      <sheetName val="Sum"/>
      <sheetName val="QFC"/>
      <sheetName val="Sheet1"/>
      <sheetName val="Summary"/>
      <sheetName val="Hardware"/>
      <sheetName val="SCH-3"/>
      <sheetName val="FORM7"/>
      <sheetName val="DETAILED  BOQ"/>
      <sheetName val="Q"/>
      <sheetName val="ord-lost_98&amp;99"/>
      <sheetName val="NJP"/>
      <sheetName val="PS1"/>
      <sheetName val="PLAN_FEB97"/>
      <sheetName val="ENCL10-C"/>
      <sheetName val="price&amp;makelist"/>
      <sheetName val="Comparative"/>
      <sheetName val="Labour"/>
      <sheetName val="Material"/>
      <sheetName val="Plant &amp;  Machinery"/>
      <sheetName val="RCC,Ret. Wall"/>
      <sheetName val="월선수금"/>
      <sheetName val="Lead"/>
      <sheetName val="fa"/>
      <sheetName val="Income Statement"/>
      <sheetName val="Basement Budget"/>
      <sheetName val="Variables"/>
      <sheetName val="Inc.St.-Link"/>
      <sheetName val="p1-costg"/>
      <sheetName val="IO LIST"/>
      <sheetName val="HEAD"/>
      <sheetName val="Data sheet"/>
      <sheetName val="Headings"/>
      <sheetName val="Cost summary"/>
      <sheetName val="crews"/>
      <sheetName val="Reference Information"/>
      <sheetName val="Employee List"/>
      <sheetName val="Sales Office"/>
      <sheetName val="재1"/>
      <sheetName val="Intro"/>
      <sheetName val="RECAPITULATION"/>
      <sheetName val="cubes_M20"/>
      <sheetName val="PRSH"/>
      <sheetName val="Desgn(zone I)"/>
      <sheetName val="Lead (Final)"/>
      <sheetName val="TBAL9697 -group wise  sdpl"/>
      <sheetName val="summary_level-2"/>
      <sheetName val="Publicbuilding"/>
      <sheetName val="CABLE DATA"/>
      <sheetName val="電気設備表"/>
      <sheetName val="Insulation"/>
      <sheetName val="girder"/>
      <sheetName val="sq ftg detail"/>
      <sheetName val="lookup"/>
      <sheetName val="Rollup"/>
      <sheetName val="Sheet2"/>
      <sheetName val="11 KV SUPPLY"/>
      <sheetName val="Kerb"/>
      <sheetName val="labour_unit_rates"/>
      <sheetName val="Factor Sheet"/>
      <sheetName val="Invoice List"/>
      <sheetName val="Material "/>
      <sheetName val="Labour &amp; Plant"/>
      <sheetName val="SRC-B3U2"/>
      <sheetName val="JACKWELL"/>
      <sheetName val="Sales"/>
      <sheetName val="Design"/>
      <sheetName val="MPR_PA_1"/>
      <sheetName val="Boq"/>
      <sheetName val="Final Bill of Material"/>
      <sheetName val="CFForecast detail"/>
      <sheetName val="verrous"/>
      <sheetName val="Fill this out first..."/>
      <sheetName val="3"/>
      <sheetName val="costing"/>
      <sheetName val="설계명세서"/>
      <sheetName val="COLUMN"/>
      <sheetName val="RA"/>
      <sheetName val="mgacb&amp;mccbEstimate_(3)"/>
      <sheetName val="geacbabbmccbEstimate_(2)"/>
      <sheetName val="DETAILED__BOQ"/>
      <sheetName val="RCC,Ret__Wall"/>
      <sheetName val="Income_Statement"/>
      <sheetName val="Basement_Budget"/>
      <sheetName val="Inc_St_-Link"/>
      <sheetName val="IO_LIST"/>
      <sheetName val="Data_sheet"/>
      <sheetName val="Cost_summary"/>
      <sheetName val="Reference_Information"/>
      <sheetName val="Employee_List"/>
      <sheetName val="Sales_Office"/>
      <sheetName val="Desgn(zone_I)"/>
      <sheetName val="Lead_(Final)"/>
      <sheetName val="TBAL9697_-group_wise__sdpl"/>
      <sheetName val="CABLE_DATA"/>
      <sheetName val="sq_ftg_detail"/>
      <sheetName val="L.L Rates"/>
      <sheetName val="目录"/>
      <sheetName val="Labor abs-NMR"/>
      <sheetName val="Assump Input"/>
      <sheetName val="Register"/>
      <sheetName val="RA_markate"/>
      <sheetName val="XREF"/>
      <sheetName val="Detail"/>
      <sheetName val="Sump"/>
      <sheetName val="Formula"/>
      <sheetName val="#REF!"/>
      <sheetName val="PROJECT BRIEF"/>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
      <sheetName val="Summary"/>
      <sheetName val="Sch-1"/>
      <sheetName val="Sch-2"/>
      <sheetName val="Sch-3"/>
      <sheetName val="Sch-4"/>
      <sheetName val="Spares &amp; TMI"/>
      <sheetName val="Estimate"/>
    </sheetNames>
    <sheetDataSet>
      <sheetData sheetId="0"/>
      <sheetData sheetId="1"/>
      <sheetData sheetId="2"/>
      <sheetData sheetId="3"/>
      <sheetData sheetId="4"/>
      <sheetData sheetId="5"/>
      <sheetData sheetId="6" refreshError="1">
        <row r="272">
          <cell r="E272">
            <v>21500</v>
          </cell>
        </row>
      </sheetData>
      <sheetData sheetId="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e"/>
      <sheetName val="Cable Erec"/>
      <sheetName val="A5_Cable"/>
      <sheetName val="A5b"/>
      <sheetName val="A5c"/>
      <sheetName val="Test Charges"/>
      <sheetName val="Domestic value"/>
      <sheetName val="A4"/>
      <sheetName val="A4a"/>
      <sheetName val="Estimate"/>
      <sheetName val="SCHEDULE-3B"/>
      <sheetName val="EAS"/>
      <sheetName val="Spares &amp; TMI"/>
      <sheetName val="APPENDIX 4.1a"/>
      <sheetName val="Hardware"/>
      <sheetName val="MasterMolDose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N5">
            <v>0.04</v>
          </cell>
          <cell r="R5">
            <v>0.18770999999999999</v>
          </cell>
        </row>
      </sheetData>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A4a"/>
      <sheetName val="SCH-3"/>
    </sheetNames>
    <sheetDataSet>
      <sheetData sheetId="0"/>
      <sheetData sheetId="1" refreshError="1">
        <row r="9">
          <cell r="J9" t="str">
            <v>Port handling and</v>
          </cell>
          <cell r="L9" t="str">
            <v>Inland</v>
          </cell>
          <cell r="P9" t="str">
            <v>Erection Charges</v>
          </cell>
          <cell r="R9" t="str">
            <v>Testing &amp;</v>
          </cell>
          <cell r="T9" t="str">
            <v>Total</v>
          </cell>
          <cell r="U9" t="str">
            <v xml:space="preserve"> Expatriate</v>
          </cell>
        </row>
        <row r="10">
          <cell r="J10" t="str">
            <v>clearing charges</v>
          </cell>
          <cell r="L10" t="str">
            <v>Transportation</v>
          </cell>
          <cell r="P10" t="str">
            <v>inclusive of Unloading,</v>
          </cell>
          <cell r="R10" t="str">
            <v>Commissioning</v>
          </cell>
          <cell r="T10" t="str">
            <v>Charges</v>
          </cell>
          <cell r="U10" t="str">
            <v>Personnel</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row>
        <row r="104">
          <cell r="E104">
            <v>13</v>
          </cell>
          <cell r="F104" t="str">
            <v>.</v>
          </cell>
          <cell r="G104" t="str">
            <v>BATTERY &amp; BATTERY CHARGER</v>
          </cell>
          <cell r="U104" t="str">
            <v>NA</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row>
        <row r="108">
          <cell r="G108" t="str">
            <v>Battery Charger</v>
          </cell>
          <cell r="H108">
            <v>0</v>
          </cell>
          <cell r="I108">
            <v>0</v>
          </cell>
          <cell r="P108">
            <v>0</v>
          </cell>
          <cell r="Q108" t="str">
            <v>NA</v>
          </cell>
          <cell r="R108" t="str">
            <v>NA</v>
          </cell>
          <cell r="T108" t="str">
            <v>NA</v>
          </cell>
        </row>
        <row r="109">
          <cell r="E109">
            <v>0</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row>
        <row r="186">
          <cell r="G186" t="str">
            <v>Cable trays</v>
          </cell>
          <cell r="U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row>
        <row r="198">
          <cell r="G198" t="str">
            <v>CIVIL  PART :</v>
          </cell>
        </row>
        <row r="201">
          <cell r="E201">
            <v>1</v>
          </cell>
          <cell r="F201">
            <v>0</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row>
        <row r="212">
          <cell r="E212">
            <v>5</v>
          </cell>
          <cell r="F212">
            <v>0</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v>0</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row>
        <row r="250">
          <cell r="G250" t="str">
            <v xml:space="preserve">gates , security posts , animal obstruction grills etc. of </v>
          </cell>
          <cell r="N250">
            <v>0</v>
          </cell>
          <cell r="O250">
            <v>0</v>
          </cell>
          <cell r="P250">
            <v>0</v>
          </cell>
          <cell r="Q250" t="str">
            <v>NA</v>
          </cell>
          <cell r="U250" t="str">
            <v>NA</v>
          </cell>
        </row>
        <row r="251">
          <cell r="G251" t="str">
            <v>proposed sub-station land complete as per requirement.</v>
          </cell>
          <cell r="N251">
            <v>0</v>
          </cell>
          <cell r="O251">
            <v>0</v>
          </cell>
          <cell r="P251">
            <v>0</v>
          </cell>
          <cell r="Q251" t="str">
            <v>NA</v>
          </cell>
          <cell r="U251" t="str">
            <v>NA</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row>
        <row r="253">
          <cell r="G253" t="str">
            <v>M.S. gates etc. complete as per requirement.</v>
          </cell>
          <cell r="N253">
            <v>0</v>
          </cell>
          <cell r="O253">
            <v>0</v>
          </cell>
          <cell r="P253">
            <v>0</v>
          </cell>
          <cell r="Q253" t="str">
            <v>NA</v>
          </cell>
          <cell r="U253" t="str">
            <v>NA</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row>
        <row r="255">
          <cell r="G255" t="str">
            <v xml:space="preserve">disposal system with sump pump and pump house complete </v>
          </cell>
          <cell r="N255">
            <v>0</v>
          </cell>
          <cell r="O255">
            <v>0</v>
          </cell>
          <cell r="P255">
            <v>0</v>
          </cell>
          <cell r="Q255" t="str">
            <v>NA</v>
          </cell>
          <cell r="U255" t="str">
            <v>NA</v>
          </cell>
        </row>
        <row r="256">
          <cell r="G256" t="str">
            <v>for entire area of new/extension portion of existing sub-station</v>
          </cell>
          <cell r="N256">
            <v>0</v>
          </cell>
          <cell r="O256">
            <v>0</v>
          </cell>
          <cell r="P256">
            <v>0</v>
          </cell>
          <cell r="Q256" t="str">
            <v>NA</v>
          </cell>
          <cell r="U256" t="str">
            <v>NA</v>
          </cell>
        </row>
        <row r="257">
          <cell r="G257" t="str">
            <v>complete as per requirement including colony area.</v>
          </cell>
          <cell r="N257">
            <v>0</v>
          </cell>
          <cell r="O257">
            <v>0</v>
          </cell>
          <cell r="P257">
            <v>0</v>
          </cell>
          <cell r="Q257" t="str">
            <v>NA</v>
          </cell>
          <cell r="U257" t="str">
            <v>NA</v>
          </cell>
        </row>
        <row r="258">
          <cell r="N258">
            <v>0</v>
          </cell>
          <cell r="O258">
            <v>0</v>
          </cell>
          <cell r="P258">
            <v>0</v>
          </cell>
          <cell r="Q258" t="str">
            <v>NA</v>
          </cell>
          <cell r="U258" t="str">
            <v>NA</v>
          </cell>
        </row>
        <row r="259">
          <cell r="N259">
            <v>0</v>
          </cell>
          <cell r="O259">
            <v>0</v>
          </cell>
          <cell r="P259">
            <v>0</v>
          </cell>
          <cell r="Q259" t="str">
            <v>NA</v>
          </cell>
          <cell r="U259" t="str">
            <v>NA</v>
          </cell>
        </row>
        <row r="260">
          <cell r="N260">
            <v>0</v>
          </cell>
          <cell r="O260">
            <v>0</v>
          </cell>
          <cell r="P260">
            <v>0</v>
          </cell>
          <cell r="Q260" t="str">
            <v>NA</v>
          </cell>
          <cell r="U260" t="str">
            <v>NA</v>
          </cell>
        </row>
        <row r="261">
          <cell r="N261">
            <v>0</v>
          </cell>
          <cell r="O261">
            <v>0</v>
          </cell>
          <cell r="P261">
            <v>0</v>
          </cell>
          <cell r="Q261" t="str">
            <v>NA</v>
          </cell>
          <cell r="U261" t="str">
            <v>NA</v>
          </cell>
        </row>
        <row r="262">
          <cell r="N262">
            <v>0</v>
          </cell>
          <cell r="O262">
            <v>0</v>
          </cell>
          <cell r="P262">
            <v>0</v>
          </cell>
          <cell r="Q262" t="str">
            <v>NA</v>
          </cell>
          <cell r="U262" t="str">
            <v>NA</v>
          </cell>
        </row>
        <row r="263">
          <cell r="N263">
            <v>0</v>
          </cell>
          <cell r="O263">
            <v>0</v>
          </cell>
          <cell r="P263">
            <v>0</v>
          </cell>
          <cell r="Q263" t="str">
            <v>NA</v>
          </cell>
          <cell r="U263" t="str">
            <v>NA</v>
          </cell>
        </row>
        <row r="264">
          <cell r="N264">
            <v>0</v>
          </cell>
          <cell r="O264">
            <v>0</v>
          </cell>
          <cell r="P264">
            <v>0</v>
          </cell>
          <cell r="Q264" t="str">
            <v>NA</v>
          </cell>
          <cell r="U264" t="str">
            <v>NA</v>
          </cell>
        </row>
        <row r="265">
          <cell r="E265">
            <v>19</v>
          </cell>
          <cell r="G265" t="str">
            <v xml:space="preserve">Erection of various switchyard and equipment structures </v>
          </cell>
          <cell r="N265">
            <v>0</v>
          </cell>
          <cell r="O265">
            <v>0</v>
          </cell>
          <cell r="P265">
            <v>0</v>
          </cell>
          <cell r="Q265" t="str">
            <v>NA</v>
          </cell>
          <cell r="U265" t="str">
            <v>NA</v>
          </cell>
        </row>
        <row r="266">
          <cell r="G266" t="str">
            <v>complete as per approved electrical layout drawings and</v>
          </cell>
          <cell r="N266">
            <v>0</v>
          </cell>
          <cell r="O266">
            <v>0</v>
          </cell>
          <cell r="P266">
            <v>0</v>
          </cell>
          <cell r="Q266" t="str">
            <v>NA</v>
          </cell>
          <cell r="U266" t="str">
            <v>NA</v>
          </cell>
        </row>
        <row r="267">
          <cell r="G267" t="str">
            <v>specification.</v>
          </cell>
          <cell r="N267">
            <v>0</v>
          </cell>
          <cell r="O267">
            <v>0</v>
          </cell>
          <cell r="P267">
            <v>0</v>
          </cell>
          <cell r="Q267" t="str">
            <v>NA</v>
          </cell>
          <cell r="U267" t="str">
            <v>NA</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row>
        <row r="272">
          <cell r="E272">
            <v>20</v>
          </cell>
          <cell r="G272" t="str">
            <v xml:space="preserve">Design and construction of foundations for various </v>
          </cell>
          <cell r="N272">
            <v>0</v>
          </cell>
          <cell r="O272">
            <v>0</v>
          </cell>
          <cell r="P272">
            <v>0</v>
          </cell>
          <cell r="Q272" t="str">
            <v>NA</v>
          </cell>
          <cell r="U272" t="str">
            <v>NA</v>
          </cell>
        </row>
        <row r="273">
          <cell r="G273" t="str">
            <v>switchyard and equipment structures including other</v>
          </cell>
          <cell r="N273">
            <v>0</v>
          </cell>
          <cell r="O273">
            <v>0</v>
          </cell>
          <cell r="P273">
            <v>0</v>
          </cell>
          <cell r="Q273" t="str">
            <v>NA</v>
          </cell>
          <cell r="U273" t="str">
            <v>NA</v>
          </cell>
        </row>
        <row r="274">
          <cell r="G274" t="str">
            <v xml:space="preserve">electromechanical equipment as per approved electrical </v>
          </cell>
          <cell r="N274">
            <v>0</v>
          </cell>
          <cell r="O274">
            <v>0</v>
          </cell>
          <cell r="P274">
            <v>0</v>
          </cell>
          <cell r="Q274" t="str">
            <v>NA</v>
          </cell>
          <cell r="U274" t="str">
            <v>NA</v>
          </cell>
        </row>
        <row r="275">
          <cell r="G275" t="str">
            <v xml:space="preserve">foundation layout , foundation drawings and specification </v>
          </cell>
          <cell r="N275">
            <v>0</v>
          </cell>
          <cell r="O275">
            <v>0</v>
          </cell>
          <cell r="P275">
            <v>0</v>
          </cell>
          <cell r="Q275" t="str">
            <v>NA</v>
          </cell>
          <cell r="U275" t="str">
            <v>NA</v>
          </cell>
        </row>
        <row r="276">
          <cell r="G276" t="str">
            <v>complete.</v>
          </cell>
          <cell r="N276">
            <v>0</v>
          </cell>
          <cell r="O276">
            <v>0</v>
          </cell>
          <cell r="P276">
            <v>0</v>
          </cell>
          <cell r="Q276" t="str">
            <v>NA</v>
          </cell>
          <cell r="U276" t="str">
            <v>NA</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row>
        <row r="282">
          <cell r="E282">
            <v>0</v>
          </cell>
          <cell r="G282" t="str">
            <v xml:space="preserve">cover, cable tray etc.complete as per approved drawing and </v>
          </cell>
          <cell r="N282">
            <v>0</v>
          </cell>
          <cell r="O282">
            <v>0</v>
          </cell>
          <cell r="P282">
            <v>0</v>
          </cell>
          <cell r="Q282" t="str">
            <v>NA</v>
          </cell>
          <cell r="U282" t="str">
            <v>NA</v>
          </cell>
        </row>
        <row r="283">
          <cell r="G283" t="str">
            <v>specification.</v>
          </cell>
          <cell r="N283">
            <v>0</v>
          </cell>
          <cell r="O283">
            <v>0</v>
          </cell>
          <cell r="P283">
            <v>0</v>
          </cell>
          <cell r="Q283" t="str">
            <v>NA</v>
          </cell>
          <cell r="U283" t="str">
            <v>NA</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row>
        <row r="285">
          <cell r="G285" t="str">
            <v>foundations complete as per approved drawing and specification.</v>
          </cell>
          <cell r="N285">
            <v>0</v>
          </cell>
          <cell r="O285">
            <v>0</v>
          </cell>
          <cell r="P285">
            <v>0</v>
          </cell>
          <cell r="Q285" t="str">
            <v>NA</v>
          </cell>
          <cell r="U285" t="str">
            <v>NA</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row>
        <row r="287">
          <cell r="G287" t="str">
            <v xml:space="preserve">pump house complete as per requirement, approved drawing </v>
          </cell>
          <cell r="N287">
            <v>0</v>
          </cell>
          <cell r="O287">
            <v>0</v>
          </cell>
          <cell r="P287">
            <v>0</v>
          </cell>
          <cell r="Q287" t="str">
            <v>NA</v>
          </cell>
          <cell r="U287" t="str">
            <v>NA</v>
          </cell>
        </row>
        <row r="288">
          <cell r="G288" t="str">
            <v>and specification.</v>
          </cell>
          <cell r="N288">
            <v>0</v>
          </cell>
          <cell r="O288">
            <v>0</v>
          </cell>
          <cell r="P288">
            <v>0</v>
          </cell>
          <cell r="Q288" t="str">
            <v>NA</v>
          </cell>
          <cell r="U288" t="str">
            <v>NA</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row>
        <row r="290">
          <cell r="G290" t="str">
            <v>transformers as per specification complete.</v>
          </cell>
          <cell r="N290">
            <v>0</v>
          </cell>
          <cell r="O290">
            <v>0</v>
          </cell>
          <cell r="P290">
            <v>0</v>
          </cell>
          <cell r="Q290" t="str">
            <v>NA</v>
          </cell>
          <cell r="U290" t="str">
            <v>NA</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row>
        <row r="292">
          <cell r="G292" t="str">
            <v>complete as per requirement including chemical deweeding.</v>
          </cell>
          <cell r="N292">
            <v>0</v>
          </cell>
          <cell r="O292">
            <v>0</v>
          </cell>
          <cell r="P292">
            <v>0</v>
          </cell>
          <cell r="Q292" t="str">
            <v>NA</v>
          </cell>
          <cell r="U292" t="str">
            <v>NA</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row>
        <row r="294">
          <cell r="G294" t="str">
            <v>covered above but required for successful commissioning</v>
          </cell>
          <cell r="N294">
            <v>0</v>
          </cell>
          <cell r="O294">
            <v>0</v>
          </cell>
          <cell r="P294">
            <v>0</v>
          </cell>
          <cell r="Q294" t="str">
            <v>NA</v>
          </cell>
          <cell r="U294" t="str">
            <v>NA</v>
          </cell>
        </row>
        <row r="295">
          <cell r="G295" t="str">
            <v>of the propoed sub-station.</v>
          </cell>
          <cell r="N295">
            <v>0</v>
          </cell>
          <cell r="O295">
            <v>0</v>
          </cell>
          <cell r="P295">
            <v>0</v>
          </cell>
          <cell r="Q295" t="str">
            <v>NA</v>
          </cell>
          <cell r="U295" t="str">
            <v>NA</v>
          </cell>
        </row>
        <row r="296">
          <cell r="G296" t="str">
            <v>(Contractor to furnish complete details of items , if any,</v>
          </cell>
          <cell r="N296">
            <v>0</v>
          </cell>
          <cell r="O296">
            <v>0</v>
          </cell>
          <cell r="P296">
            <v>0</v>
          </cell>
          <cell r="Q296" t="str">
            <v>NA</v>
          </cell>
          <cell r="U296" t="str">
            <v>NA</v>
          </cell>
        </row>
        <row r="297">
          <cell r="G297" t="str">
            <v>considered by him.)</v>
          </cell>
        </row>
        <row r="299">
          <cell r="G299" t="str">
            <v>Sub-Total (Civil Part) :</v>
          </cell>
          <cell r="K299">
            <v>0</v>
          </cell>
          <cell r="M299">
            <v>100000</v>
          </cell>
          <cell r="O299" t="e">
            <v>#VALUE!</v>
          </cell>
          <cell r="Q299">
            <v>81770205</v>
          </cell>
          <cell r="S299">
            <v>0</v>
          </cell>
          <cell r="T299">
            <v>81870205</v>
          </cell>
        </row>
        <row r="301">
          <cell r="G301" t="str">
            <v>Total (Electrical Part + Civil Part) :</v>
          </cell>
          <cell r="K301">
            <v>0</v>
          </cell>
          <cell r="M301">
            <v>5795343</v>
          </cell>
          <cell r="O301" t="e">
            <v>#VALUE!</v>
          </cell>
          <cell r="Q301">
            <v>87631760</v>
          </cell>
          <cell r="S301">
            <v>0</v>
          </cell>
          <cell r="T301">
            <v>93427103</v>
          </cell>
        </row>
      </sheetData>
      <sheetData sheetId="2"/>
      <sheetData sheetId="3" refreshError="1"/>
      <sheetData sheetId="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l Planning Format"/>
      <sheetName val="Base File"/>
      <sheetName val="Sheet1"/>
    </sheetNames>
    <sheetDataSet>
      <sheetData sheetId="0"/>
      <sheetData sheetId="1">
        <row r="3">
          <cell r="B3" t="str">
            <v>Hilly</v>
          </cell>
        </row>
        <row r="4">
          <cell r="B4" t="str">
            <v>Agricultural</v>
          </cell>
        </row>
        <row r="5">
          <cell r="B5" t="str">
            <v>Barren</v>
          </cell>
        </row>
        <row r="6">
          <cell r="B6" t="str">
            <v>Water Logged</v>
          </cell>
        </row>
      </sheetData>
      <sheetData sheetId="2"/>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nversion"/>
      <sheetName val="disbursement-nominal(RRA)"/>
      <sheetName val="Assumptions"/>
      <sheetName val="final"/>
      <sheetName val="Parameter"/>
      <sheetName val="Balance Sheet "/>
      <sheetName val="TOTAL"/>
      <sheetName val="Productivity"/>
      <sheetName val="Comp"/>
      <sheetName val="INV - 512"/>
      <sheetName val="OpEsc1"/>
      <sheetName val="BlockISales"/>
      <sheetName val="Training"/>
      <sheetName val="choose"/>
      <sheetName val="IValueMW"/>
      <sheetName val="30-3"/>
      <sheetName val="Scenarios"/>
      <sheetName val="FTE Sales"/>
      <sheetName val="Costi"/>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eport"/>
      <sheetName val="Title"/>
      <sheetName val="Sketch"/>
      <sheetName val="BOQ_SERENO"/>
      <sheetName val="Footings"/>
      <sheetName val="Rate Ana"/>
      <sheetName val="Code"/>
      <sheetName val="Date"/>
      <sheetName val="Sheet1 (2)"/>
      <sheetName val="Enquire"/>
      <sheetName val="MMR"/>
      <sheetName val="teng"/>
      <sheetName val="constantes"/>
      <sheetName val="slab"/>
      <sheetName val="Lstsub"/>
      <sheetName val="OPGW Quantity summary"/>
      <sheetName val="COST"/>
      <sheetName val="DATA"/>
      <sheetName val="MasterMolDoseList"/>
      <sheetName val="Rates Basic"/>
      <sheetName val="Risk database"/>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ord-recd_98&amp;99_7"/>
      <sheetName val="ord-lost_98&amp;99_(2)7"/>
      <sheetName val="Load_Details-220kV7"/>
      <sheetName val="Motor_Data7"/>
      <sheetName val="lmp_&amp;_salse7"/>
      <sheetName val="Break_up_Sheet4"/>
      <sheetName val="Extra_Item4"/>
      <sheetName val="Extra_Item3"/>
      <sheetName val="ord-recd_98&amp;99_8"/>
      <sheetName val="ord-lost_98&amp;99_(2)8"/>
      <sheetName val="Load_Details-220kV8"/>
      <sheetName val="Motor_Data8"/>
      <sheetName val="lmp_&amp;_salse8"/>
      <sheetName val="Break_up_Sheet5"/>
      <sheetName val="Extra_Item5"/>
      <sheetName val="ord-recd_98&amp;99_20"/>
      <sheetName val="ord-lost_98&amp;99_(2)20"/>
      <sheetName val="Load_Details-220kV20"/>
      <sheetName val="Motor_Data20"/>
      <sheetName val="bs_BP_04_SA20"/>
      <sheetName val="Break_up_Sheet16"/>
      <sheetName val="lmp_&amp;_salse20"/>
      <sheetName val="Extra_Item15"/>
      <sheetName val="Summary_mechanical14"/>
      <sheetName val="QOSWS_14"/>
      <sheetName val="Assessment_Sheet14"/>
      <sheetName val="3BPA00132-5-3_W_plan_HVPNL14"/>
      <sheetName val="220_11__BS_15"/>
      <sheetName val="site_fab&amp;ernstr15"/>
      <sheetName val="PRICE_BID15"/>
      <sheetName val="SUMOHCUM_(2)14"/>
      <sheetName val="_Summary14"/>
      <sheetName val="Rate_Analysis14"/>
      <sheetName val="DETAILED__BOQ14"/>
      <sheetName val="Cover_sheet14"/>
      <sheetName val="BM_DATA_SHEET20"/>
      <sheetName val="97_사업추정(WEKI)14"/>
      <sheetName val="PI(LOW_LEVEL)14"/>
      <sheetName val="Earth_Mat_Calculation13"/>
      <sheetName val="sheet2_(Layout)13"/>
      <sheetName val="BSG_R_A_13"/>
      <sheetName val="TOTAL_SUPPLY13"/>
      <sheetName val="REVENUES_&amp;_BS13"/>
      <sheetName val="Wearing_Course13"/>
      <sheetName val="water_prop_13"/>
      <sheetName val="August_0913"/>
      <sheetName val="Server_Specification7"/>
      <sheetName val="Prop_aug_of_Ex_33KVSS_E3a7"/>
      <sheetName val="Lead_(Final)7"/>
      <sheetName val="OLTC_MB7"/>
      <sheetName val="Balance_Sheet_7"/>
      <sheetName val="INV_-_5127"/>
      <sheetName val="FTE_Sales7"/>
      <sheetName val="bs_BP_04_SA7"/>
      <sheetName val="BM_DATA_SHEET7"/>
      <sheetName val="PI(LOW_LEVEL)1"/>
      <sheetName val="TOTAL_SUPPLY"/>
      <sheetName val="REVENUES_&amp;_BS"/>
      <sheetName val="Wearing_Course"/>
      <sheetName val="water_prop_"/>
      <sheetName val="August_09"/>
      <sheetName val="bs_BP_04_SA8"/>
      <sheetName val="Summary_mechanical2"/>
      <sheetName val="QOSWS_2"/>
      <sheetName val="Assessment_Sheet2"/>
      <sheetName val="3BPA00132-5-3_W_plan_HVPNL2"/>
      <sheetName val="220_11__BS_3"/>
      <sheetName val="site_fab&amp;ernstr3"/>
      <sheetName val="PRICE_BID3"/>
      <sheetName val="SUMOHCUM_(2)2"/>
      <sheetName val="_Summary2"/>
      <sheetName val="Rate_Analysis2"/>
      <sheetName val="DETAILED__BOQ2"/>
      <sheetName val="Cover_sheet2"/>
      <sheetName val="BM_DATA_SHEET8"/>
      <sheetName val="97_사업추정(WEKI)2"/>
      <sheetName val="PI(LOW_LEVEL)2"/>
      <sheetName val="Earth_Mat_Calculation1"/>
      <sheetName val="sheet2_(Layout)1"/>
      <sheetName val="BSG_R_A_1"/>
      <sheetName val="TOTAL_SUPPLY1"/>
      <sheetName val="REVENUES_&amp;_BS1"/>
      <sheetName val="Wearing_Course1"/>
      <sheetName val="water_prop_1"/>
      <sheetName val="August_091"/>
      <sheetName val="ord-recd_98&amp;99_9"/>
      <sheetName val="ord-lost_98&amp;99_(2)9"/>
      <sheetName val="Load_Details-220kV9"/>
      <sheetName val="Motor_Data9"/>
      <sheetName val="bs_BP_04_SA9"/>
      <sheetName val="lmp_&amp;_salse9"/>
      <sheetName val="Summary_mechanical3"/>
      <sheetName val="QOSWS_3"/>
      <sheetName val="Assessment_Sheet3"/>
      <sheetName val="3BPA00132-5-3_W_plan_HVPNL3"/>
      <sheetName val="220_11__BS_4"/>
      <sheetName val="site_fab&amp;ernstr4"/>
      <sheetName val="PRICE_BID4"/>
      <sheetName val="SUMOHCUM_(2)3"/>
      <sheetName val="_Summary3"/>
      <sheetName val="Rate_Analysis3"/>
      <sheetName val="DETAILED__BOQ3"/>
      <sheetName val="Cover_sheet3"/>
      <sheetName val="BM_DATA_SHEET9"/>
      <sheetName val="97_사업추정(WEKI)3"/>
      <sheetName val="PI(LOW_LEVEL)3"/>
      <sheetName val="Earth_Mat_Calculation2"/>
      <sheetName val="sheet2_(Layout)2"/>
      <sheetName val="BSG_R_A_2"/>
      <sheetName val="TOTAL_SUPPLY2"/>
      <sheetName val="REVENUES_&amp;_BS2"/>
      <sheetName val="Wearing_Course2"/>
      <sheetName val="water_prop_2"/>
      <sheetName val="August_092"/>
      <sheetName val="ord-recd_98&amp;99_10"/>
      <sheetName val="ord-lost_98&amp;99_(2)10"/>
      <sheetName val="Load_Details-220kV10"/>
      <sheetName val="Motor_Data10"/>
      <sheetName val="bs_BP_04_SA10"/>
      <sheetName val="Break_up_Sheet6"/>
      <sheetName val="lmp_&amp;_salse10"/>
      <sheetName val="Summary_mechanical4"/>
      <sheetName val="QOSWS_4"/>
      <sheetName val="Assessment_Sheet4"/>
      <sheetName val="3BPA00132-5-3_W_plan_HVPNL4"/>
      <sheetName val="220_11__BS_5"/>
      <sheetName val="site_fab&amp;ernstr5"/>
      <sheetName val="PRICE_BID5"/>
      <sheetName val="SUMOHCUM_(2)4"/>
      <sheetName val="_Summary4"/>
      <sheetName val="Rate_Analysis4"/>
      <sheetName val="DETAILED__BOQ4"/>
      <sheetName val="Cover_sheet4"/>
      <sheetName val="BM_DATA_SHEET10"/>
      <sheetName val="97_사업추정(WEKI)4"/>
      <sheetName val="PI(LOW_LEVEL)4"/>
      <sheetName val="Earth_Mat_Calculation3"/>
      <sheetName val="sheet2_(Layout)3"/>
      <sheetName val="BSG_R_A_3"/>
      <sheetName val="TOTAL_SUPPLY3"/>
      <sheetName val="REVENUES_&amp;_BS3"/>
      <sheetName val="Wearing_Course3"/>
      <sheetName val="water_prop_3"/>
      <sheetName val="August_093"/>
      <sheetName val="ord-recd_98&amp;99_11"/>
      <sheetName val="ord-lost_98&amp;99_(2)11"/>
      <sheetName val="Load_Details-220kV11"/>
      <sheetName val="Motor_Data11"/>
      <sheetName val="bs_BP_04_SA11"/>
      <sheetName val="Break_up_Sheet7"/>
      <sheetName val="lmp_&amp;_salse11"/>
      <sheetName val="Extra_Item6"/>
      <sheetName val="Summary_mechanical5"/>
      <sheetName val="QOSWS_5"/>
      <sheetName val="Assessment_Sheet5"/>
      <sheetName val="3BPA00132-5-3_W_plan_HVPNL5"/>
      <sheetName val="220_11__BS_6"/>
      <sheetName val="site_fab&amp;ernstr6"/>
      <sheetName val="PRICE_BID6"/>
      <sheetName val="SUMOHCUM_(2)5"/>
      <sheetName val="_Summary5"/>
      <sheetName val="Rate_Analysis5"/>
      <sheetName val="DETAILED__BOQ5"/>
      <sheetName val="Cover_sheet5"/>
      <sheetName val="BM_DATA_SHEET11"/>
      <sheetName val="97_사업추정(WEKI)5"/>
      <sheetName val="PI(LOW_LEVEL)5"/>
      <sheetName val="Earth_Mat_Calculation4"/>
      <sheetName val="sheet2_(Layout)4"/>
      <sheetName val="BSG_R_A_4"/>
      <sheetName val="TOTAL_SUPPLY4"/>
      <sheetName val="REVENUES_&amp;_BS4"/>
      <sheetName val="Wearing_Course4"/>
      <sheetName val="water_prop_4"/>
      <sheetName val="August_094"/>
      <sheetName val="ord-recd_98&amp;99_16"/>
      <sheetName val="ord-lost_98&amp;99_(2)16"/>
      <sheetName val="Load_Details-220kV16"/>
      <sheetName val="Motor_Data16"/>
      <sheetName val="bs_BP_04_SA16"/>
      <sheetName val="Break_up_Sheet12"/>
      <sheetName val="lmp_&amp;_salse16"/>
      <sheetName val="220_11__BS_11"/>
      <sheetName val="Extra_Item11"/>
      <sheetName val="Summary_mechanical10"/>
      <sheetName val="QOSWS_10"/>
      <sheetName val="Assessment_Sheet10"/>
      <sheetName val="3BPA00132-5-3_W_plan_HVPNL10"/>
      <sheetName val="site_fab&amp;ernstr11"/>
      <sheetName val="PRICE_BID11"/>
      <sheetName val="SUMOHCUM_(2)10"/>
      <sheetName val="_Summary10"/>
      <sheetName val="Rate_Analysis10"/>
      <sheetName val="Cover_sheet10"/>
      <sheetName val="BM_DATA_SHEET16"/>
      <sheetName val="97_사업추정(WEKI)10"/>
      <sheetName val="DETAILED__BOQ10"/>
      <sheetName val="PI(LOW_LEVEL)10"/>
      <sheetName val="Earth_Mat_Calculation9"/>
      <sheetName val="BSG_R_A_9"/>
      <sheetName val="TOTAL_SUPPLY9"/>
      <sheetName val="sheet2_(Layout)9"/>
      <sheetName val="REVENUES_&amp;_BS9"/>
      <sheetName val="Wearing_Course9"/>
      <sheetName val="water_prop_9"/>
      <sheetName val="August_099"/>
      <sheetName val="ord-recd_98&amp;99_12"/>
      <sheetName val="ord-lost_98&amp;99_(2)12"/>
      <sheetName val="Load_Details-220kV12"/>
      <sheetName val="Motor_Data12"/>
      <sheetName val="bs_BP_04_SA12"/>
      <sheetName val="Break_up_Sheet8"/>
      <sheetName val="lmp_&amp;_salse12"/>
      <sheetName val="Extra_Item7"/>
      <sheetName val="Summary_mechanical6"/>
      <sheetName val="QOSWS_6"/>
      <sheetName val="Assessment_Sheet6"/>
      <sheetName val="3BPA00132-5-3_W_plan_HVPNL6"/>
      <sheetName val="220_11__BS_7"/>
      <sheetName val="site_fab&amp;ernstr7"/>
      <sheetName val="PRICE_BID7"/>
      <sheetName val="SUMOHCUM_(2)6"/>
      <sheetName val="_Summary6"/>
      <sheetName val="Rate_Analysis6"/>
      <sheetName val="DETAILED__BOQ6"/>
      <sheetName val="Cover_sheet6"/>
      <sheetName val="BM_DATA_SHEET12"/>
      <sheetName val="97_사업추정(WEKI)6"/>
      <sheetName val="PI(LOW_LEVEL)6"/>
      <sheetName val="Earth_Mat_Calculation5"/>
      <sheetName val="sheet2_(Layout)5"/>
      <sheetName val="BSG_R_A_5"/>
      <sheetName val="TOTAL_SUPPLY5"/>
      <sheetName val="REVENUES_&amp;_BS5"/>
      <sheetName val="Wearing_Course5"/>
      <sheetName val="water_prop_5"/>
      <sheetName val="August_095"/>
      <sheetName val="Server_Specification3"/>
      <sheetName val="Prop_aug_of_Ex_33KVSS_E3a3"/>
      <sheetName val="Lead_(Final)3"/>
      <sheetName val="OLTC_MB3"/>
      <sheetName val="Balance_Sheet_3"/>
      <sheetName val="INV_-_5123"/>
      <sheetName val="FTE_Sales3"/>
      <sheetName val="ord-recd_98&amp;99_14"/>
      <sheetName val="ord-lost_98&amp;99_(2)14"/>
      <sheetName val="Load_Details-220kV14"/>
      <sheetName val="Motor_Data14"/>
      <sheetName val="bs_BP_04_SA14"/>
      <sheetName val="Break_up_Sheet10"/>
      <sheetName val="lmp_&amp;_salse14"/>
      <sheetName val="Extra_Item9"/>
      <sheetName val="Summary_mechanical8"/>
      <sheetName val="QOSWS_8"/>
      <sheetName val="Assessment_Sheet8"/>
      <sheetName val="3BPA00132-5-3_W_plan_HVPNL8"/>
      <sheetName val="220_11__BS_9"/>
      <sheetName val="site_fab&amp;ernstr9"/>
      <sheetName val="PRICE_BID9"/>
      <sheetName val="SUMOHCUM_(2)8"/>
      <sheetName val="_Summary8"/>
      <sheetName val="Rate_Analysis8"/>
      <sheetName val="DETAILED__BOQ8"/>
      <sheetName val="Cover_sheet8"/>
      <sheetName val="BM_DATA_SHEET14"/>
      <sheetName val="97_사업추정(WEKI)8"/>
      <sheetName val="PI(LOW_LEVEL)8"/>
      <sheetName val="Earth_Mat_Calculation7"/>
      <sheetName val="sheet2_(Layout)7"/>
      <sheetName val="BSG_R_A_7"/>
      <sheetName val="TOTAL_SUPPLY7"/>
      <sheetName val="REVENUES_&amp;_BS7"/>
      <sheetName val="Wearing_Course7"/>
      <sheetName val="water_prop_7"/>
      <sheetName val="August_097"/>
      <sheetName val="Server_Specification1"/>
      <sheetName val="Prop_aug_of_Ex_33KVSS_E3a1"/>
      <sheetName val="Lead_(Final)1"/>
      <sheetName val="OLTC_MB1"/>
      <sheetName val="Balance_Sheet_1"/>
      <sheetName val="INV_-_5121"/>
      <sheetName val="FTE_Sales1"/>
      <sheetName val="ord-recd_98&amp;99_13"/>
      <sheetName val="ord-lost_98&amp;99_(2)13"/>
      <sheetName val="Load_Details-220kV13"/>
      <sheetName val="Motor_Data13"/>
      <sheetName val="bs_BP_04_SA13"/>
      <sheetName val="Break_up_Sheet9"/>
      <sheetName val="lmp_&amp;_salse13"/>
      <sheetName val="220_11__BS_8"/>
      <sheetName val="Extra_Item8"/>
      <sheetName val="Summary_mechanical7"/>
      <sheetName val="QOSWS_7"/>
      <sheetName val="Assessment_Sheet7"/>
      <sheetName val="3BPA00132-5-3_W_plan_HVPNL7"/>
      <sheetName val="site_fab&amp;ernstr8"/>
      <sheetName val="PRICE_BID8"/>
      <sheetName val="SUMOHCUM_(2)7"/>
      <sheetName val="_Summary7"/>
      <sheetName val="Rate_Analysis7"/>
      <sheetName val="Cover_sheet7"/>
      <sheetName val="BM_DATA_SHEET13"/>
      <sheetName val="97_사업추정(WEKI)7"/>
      <sheetName val="DETAILED__BOQ7"/>
      <sheetName val="PI(LOW_LEVEL)7"/>
      <sheetName val="Earth_Mat_Calculation6"/>
      <sheetName val="BSG_R_A_6"/>
      <sheetName val="TOTAL_SUPPLY6"/>
      <sheetName val="sheet2_(Layout)6"/>
      <sheetName val="REVENUES_&amp;_BS6"/>
      <sheetName val="Wearing_Course6"/>
      <sheetName val="water_prop_6"/>
      <sheetName val="August_096"/>
      <sheetName val="Server_Specification"/>
      <sheetName val="Prop_aug_of_Ex_33KVSS_E3a"/>
      <sheetName val="Lead_(Final)"/>
      <sheetName val="OLTC_MB"/>
      <sheetName val="Balance_Sheet_"/>
      <sheetName val="INV_-_512"/>
      <sheetName val="FTE_Sales"/>
      <sheetName val="ord-recd_98&amp;99_15"/>
      <sheetName val="ord-lost_98&amp;99_(2)15"/>
      <sheetName val="Load_Details-220kV15"/>
      <sheetName val="Motor_Data15"/>
      <sheetName val="bs_BP_04_SA15"/>
      <sheetName val="Break_up_Sheet11"/>
      <sheetName val="lmp_&amp;_salse15"/>
      <sheetName val="220_11__BS_10"/>
      <sheetName val="Extra_Item10"/>
      <sheetName val="Summary_mechanical9"/>
      <sheetName val="QOSWS_9"/>
      <sheetName val="Assessment_Sheet9"/>
      <sheetName val="3BPA00132-5-3_W_plan_HVPNL9"/>
      <sheetName val="site_fab&amp;ernstr10"/>
      <sheetName val="PRICE_BID10"/>
      <sheetName val="SUMOHCUM_(2)9"/>
      <sheetName val="_Summary9"/>
      <sheetName val="Rate_Analysis9"/>
      <sheetName val="Cover_sheet9"/>
      <sheetName val="BM_DATA_SHEET15"/>
      <sheetName val="97_사업추정(WEKI)9"/>
      <sheetName val="DETAILED__BOQ9"/>
      <sheetName val="PI(LOW_LEVEL)9"/>
      <sheetName val="Earth_Mat_Calculation8"/>
      <sheetName val="BSG_R_A_8"/>
      <sheetName val="TOTAL_SUPPLY8"/>
      <sheetName val="sheet2_(Layout)8"/>
      <sheetName val="REVENUES_&amp;_BS8"/>
      <sheetName val="Wearing_Course8"/>
      <sheetName val="water_prop_8"/>
      <sheetName val="August_098"/>
      <sheetName val="Server_Specification2"/>
      <sheetName val="Prop_aug_of_Ex_33KVSS_E3a2"/>
      <sheetName val="Lead_(Final)2"/>
      <sheetName val="OLTC_MB2"/>
      <sheetName val="Balance_Sheet_2"/>
      <sheetName val="INV_-_5122"/>
      <sheetName val="FTE_Sales2"/>
      <sheetName val="ord-recd_98&amp;99_17"/>
      <sheetName val="ord-lost_98&amp;99_(2)17"/>
      <sheetName val="Load_Details-220kV17"/>
      <sheetName val="Motor_Data17"/>
      <sheetName val="bs_BP_04_SA17"/>
      <sheetName val="Break_up_Sheet13"/>
      <sheetName val="lmp_&amp;_salse17"/>
      <sheetName val="Extra_Item12"/>
      <sheetName val="Summary_mechanical11"/>
      <sheetName val="QOSWS_11"/>
      <sheetName val="Assessment_Sheet11"/>
      <sheetName val="3BPA00132-5-3_W_plan_HVPNL11"/>
      <sheetName val="220_11__BS_12"/>
      <sheetName val="site_fab&amp;ernstr12"/>
      <sheetName val="PRICE_BID12"/>
      <sheetName val="SUMOHCUM_(2)11"/>
      <sheetName val="_Summary11"/>
      <sheetName val="Rate_Analysis11"/>
      <sheetName val="DETAILED__BOQ11"/>
      <sheetName val="Cover_sheet11"/>
      <sheetName val="BM_DATA_SHEET17"/>
      <sheetName val="97_사업추정(WEKI)11"/>
      <sheetName val="PI(LOW_LEVEL)11"/>
      <sheetName val="Earth_Mat_Calculation10"/>
      <sheetName val="sheet2_(Layout)10"/>
      <sheetName val="BSG_R_A_10"/>
      <sheetName val="TOTAL_SUPPLY10"/>
      <sheetName val="REVENUES_&amp;_BS10"/>
      <sheetName val="Wearing_Course10"/>
      <sheetName val="water_prop_10"/>
      <sheetName val="August_0910"/>
      <sheetName val="Server_Specification4"/>
      <sheetName val="Prop_aug_of_Ex_33KVSS_E3a4"/>
      <sheetName val="Lead_(Final)4"/>
      <sheetName val="OLTC_MB4"/>
      <sheetName val="Balance_Sheet_4"/>
      <sheetName val="INV_-_5124"/>
      <sheetName val="FTE_Sales4"/>
      <sheetName val="ord-recd_98&amp;99_18"/>
      <sheetName val="ord-lost_98&amp;99_(2)18"/>
      <sheetName val="Load_Details-220kV18"/>
      <sheetName val="Motor_Data18"/>
      <sheetName val="bs_BP_04_SA18"/>
      <sheetName val="Break_up_Sheet14"/>
      <sheetName val="lmp_&amp;_salse18"/>
      <sheetName val="220_11__BS_13"/>
      <sheetName val="Extra_Item13"/>
      <sheetName val="Summary_mechanical12"/>
      <sheetName val="QOSWS_12"/>
      <sheetName val="Assessment_Sheet12"/>
      <sheetName val="3BPA00132-5-3_W_plan_HVPNL12"/>
      <sheetName val="site_fab&amp;ernstr13"/>
      <sheetName val="PRICE_BID13"/>
      <sheetName val="SUMOHCUM_(2)12"/>
      <sheetName val="_Summary12"/>
      <sheetName val="Rate_Analysis12"/>
      <sheetName val="Cover_sheet12"/>
      <sheetName val="BM_DATA_SHEET18"/>
      <sheetName val="97_사업추정(WEKI)12"/>
      <sheetName val="DETAILED__BOQ12"/>
      <sheetName val="PI(LOW_LEVEL)12"/>
      <sheetName val="Earth_Mat_Calculation11"/>
      <sheetName val="BSG_R_A_11"/>
      <sheetName val="TOTAL_SUPPLY11"/>
      <sheetName val="sheet2_(Layout)11"/>
      <sheetName val="REVENUES_&amp;_BS11"/>
      <sheetName val="Wearing_Course11"/>
      <sheetName val="water_prop_11"/>
      <sheetName val="August_0911"/>
      <sheetName val="Server_Specification5"/>
      <sheetName val="Prop_aug_of_Ex_33KVSS_E3a5"/>
      <sheetName val="Lead_(Final)5"/>
      <sheetName val="OLTC_MB5"/>
      <sheetName val="Balance_Sheet_5"/>
      <sheetName val="INV_-_5125"/>
      <sheetName val="FTE_Sales5"/>
      <sheetName val="ord-recd_98&amp;99_19"/>
      <sheetName val="ord-lost_98&amp;99_(2)19"/>
      <sheetName val="Load_Details-220kV19"/>
      <sheetName val="Motor_Data19"/>
      <sheetName val="bs_BP_04_SA19"/>
      <sheetName val="Break_up_Sheet15"/>
      <sheetName val="lmp_&amp;_salse19"/>
      <sheetName val="Extra_Item14"/>
      <sheetName val="Summary_mechanical13"/>
      <sheetName val="QOSWS_13"/>
      <sheetName val="Assessment_Sheet13"/>
      <sheetName val="3BPA00132-5-3_W_plan_HVPNL13"/>
      <sheetName val="220_11__BS_14"/>
      <sheetName val="site_fab&amp;ernstr14"/>
      <sheetName val="PRICE_BID14"/>
      <sheetName val="SUMOHCUM_(2)13"/>
      <sheetName val="_Summary13"/>
      <sheetName val="Rate_Analysis13"/>
      <sheetName val="DETAILED__BOQ13"/>
      <sheetName val="Cover_sheet13"/>
      <sheetName val="BM_DATA_SHEET19"/>
      <sheetName val="97_사업추정(WEKI)13"/>
      <sheetName val="PI(LOW_LEVEL)13"/>
      <sheetName val="Earth_Mat_Calculation12"/>
      <sheetName val="sheet2_(Layout)12"/>
      <sheetName val="BSG_R_A_12"/>
      <sheetName val="TOTAL_SUPPLY12"/>
      <sheetName val="REVENUES_&amp;_BS12"/>
      <sheetName val="Wearing_Course12"/>
      <sheetName val="water_prop_12"/>
      <sheetName val="August_0912"/>
      <sheetName val="Server_Specification6"/>
      <sheetName val="Prop_aug_of_Ex_33KVSS_E3a6"/>
      <sheetName val="Lead_(Final)6"/>
      <sheetName val="OLTC_MB6"/>
      <sheetName val="Balance_Sheet_6"/>
      <sheetName val="INV_-_5126"/>
      <sheetName val="FTE_Sales6"/>
      <sheetName val="ord-recd_98&amp;99_21"/>
      <sheetName val="ord-lost_98&amp;99_(2)21"/>
      <sheetName val="Load_Details-220kV21"/>
      <sheetName val="Motor_Data21"/>
      <sheetName val="bs_BP_04_SA21"/>
      <sheetName val="Break_up_Sheet17"/>
      <sheetName val="lmp_&amp;_salse21"/>
      <sheetName val="Extra_Item16"/>
      <sheetName val="Summary_mechanical15"/>
      <sheetName val="QOSWS_15"/>
      <sheetName val="Assessment_Sheet15"/>
      <sheetName val="3BPA00132-5-3_W_plan_HVPNL15"/>
      <sheetName val="220_11__BS_16"/>
      <sheetName val="site_fab&amp;ernstr16"/>
      <sheetName val="PRICE_BID16"/>
      <sheetName val="SUMOHCUM_(2)15"/>
      <sheetName val="_Summary15"/>
      <sheetName val="Rate_Analysis15"/>
      <sheetName val="DETAILED__BOQ15"/>
      <sheetName val="Cover_sheet15"/>
      <sheetName val="BM_DATA_SHEET21"/>
      <sheetName val="97_사업추정(WEKI)15"/>
      <sheetName val="PI(LOW_LEVEL)15"/>
      <sheetName val="Earth_Mat_Calculation14"/>
      <sheetName val="sheet2_(Layout)14"/>
      <sheetName val="BSG_R_A_14"/>
      <sheetName val="TOTAL_SUPPLY14"/>
      <sheetName val="REVENUES_&amp;_BS14"/>
      <sheetName val="Wearing_Course14"/>
      <sheetName val="water_prop_14"/>
      <sheetName val="August_0914"/>
      <sheetName val="Server_Specification8"/>
      <sheetName val="Prop_aug_of_Ex_33KVSS_E3a8"/>
      <sheetName val="Lead_(Final)8"/>
      <sheetName val="OLTC_MB8"/>
      <sheetName val="Balance_Sheet_8"/>
      <sheetName val="INV_-_5128"/>
      <sheetName val="FTE_Sales8"/>
      <sheetName val="ord-recd_98&amp;99_22"/>
      <sheetName val="ord-lost_98&amp;99_(2)22"/>
      <sheetName val="Load_Details-220kV22"/>
      <sheetName val="Motor_Data22"/>
      <sheetName val="bs_BP_04_SA22"/>
      <sheetName val="Break_up_Sheet18"/>
      <sheetName val="lmp_&amp;_salse22"/>
      <sheetName val="Extra_Item17"/>
      <sheetName val="Summary_mechanical16"/>
      <sheetName val="QOSWS_16"/>
      <sheetName val="Assessment_Sheet16"/>
      <sheetName val="3BPA00132-5-3_W_plan_HVPNL16"/>
      <sheetName val="220_11__BS_17"/>
      <sheetName val="site_fab&amp;ernstr17"/>
      <sheetName val="PRICE_BID17"/>
      <sheetName val="SUMOHCUM_(2)16"/>
      <sheetName val="_Summary16"/>
      <sheetName val="Rate_Analysis16"/>
      <sheetName val="DETAILED__BOQ16"/>
      <sheetName val="Cover_sheet16"/>
      <sheetName val="BM_DATA_SHEET22"/>
      <sheetName val="97_사업추정(WEKI)16"/>
      <sheetName val="PI(LOW_LEVEL)16"/>
      <sheetName val="Earth_Mat_Calculation15"/>
      <sheetName val="sheet2_(Layout)15"/>
      <sheetName val="BSG_R_A_15"/>
      <sheetName val="TOTAL_SUPPLY15"/>
      <sheetName val="REVENUES_&amp;_BS15"/>
      <sheetName val="Wearing_Course15"/>
      <sheetName val="water_prop_15"/>
      <sheetName val="August_0915"/>
      <sheetName val="Server_Specification9"/>
      <sheetName val="Prop_aug_of_Ex_33KVSS_E3a9"/>
      <sheetName val="Lead_(Final)9"/>
      <sheetName val="OLTC_MB9"/>
      <sheetName val="Balance_Sheet_9"/>
      <sheetName val="INV_-_5129"/>
      <sheetName val="FTE_Sales9"/>
      <sheetName val="Main Menu"/>
      <sheetName val="BHANDUP"/>
      <sheetName val="COA-17"/>
      <sheetName val="C-18"/>
      <sheetName val="DB1"/>
      <sheetName val="DB"/>
      <sheetName val="E-4"/>
      <sheetName val="Improvements"/>
      <sheetName val="Liste"/>
      <sheetName val="Nspt-smp-final-ORIGINAL"/>
      <sheetName val="GROUP"/>
      <sheetName val="Twr-MT"/>
      <sheetName val="orders"/>
      <sheetName val="Info"/>
      <sheetName val="MHR"/>
      <sheetName val="EVM3"/>
      <sheetName val="old boq"/>
      <sheetName val="Rate"/>
      <sheetName val="OD Shares"/>
      <sheetName val="Customers"/>
      <sheetName val="SOR"/>
      <sheetName val="Scheme Area Details_Block__ C2"/>
      <sheetName val="Master Price List"/>
      <sheetName val="Rate_Ana1"/>
      <sheetName val="Rate_Ana"/>
      <sheetName val="Rates"/>
      <sheetName val="foundation"/>
      <sheetName val="ord-recd_98&amp;99_23"/>
      <sheetName val="ord-lost_98&amp;99_(2)23"/>
      <sheetName val="Load_Details-220kV23"/>
      <sheetName val="Motor_Data23"/>
      <sheetName val="bs_BP_04_SA23"/>
      <sheetName val="Break_up_Sheet19"/>
      <sheetName val="lmp_&amp;_salse23"/>
      <sheetName val="220_11__BS_18"/>
      <sheetName val="Extra_Item18"/>
      <sheetName val="PRICE_BID18"/>
      <sheetName val="site_fab&amp;ernstr18"/>
      <sheetName val="QOSWS_17"/>
      <sheetName val="Assessment_Sheet17"/>
      <sheetName val="3BPA00132-5-3_W_plan_HVPNL17"/>
      <sheetName val="Summary_mechanical17"/>
      <sheetName val="SUMOHCUM_(2)17"/>
      <sheetName val="_Summary17"/>
      <sheetName val="Rate_Analysis17"/>
      <sheetName val="DETAILED__BOQ17"/>
      <sheetName val="PI(LOW_LEVEL)17"/>
      <sheetName val="Cover_sheet17"/>
      <sheetName val="BM_DATA_SHEET23"/>
      <sheetName val="97_사업추정(WEKI)17"/>
      <sheetName val="Earth_Mat_Calculation16"/>
      <sheetName val="sheet2_(Layout)16"/>
      <sheetName val="BSG_R_A_16"/>
      <sheetName val="TOTAL_SUPPLY16"/>
      <sheetName val="REVENUES_&amp;_BS16"/>
      <sheetName val="Wearing_Course16"/>
      <sheetName val="water_prop_16"/>
      <sheetName val="August_0916"/>
      <sheetName val="Server_Specification10"/>
      <sheetName val="Prop_aug_of_Ex_33KVSS_E3a10"/>
      <sheetName val="Lead_(Final)10"/>
      <sheetName val="OLTC_MB10"/>
      <sheetName val="Balance_Sheet_10"/>
      <sheetName val="INV_-_51210"/>
      <sheetName val="FTE_Sales10"/>
      <sheetName val="ord-recd_98&amp;99_24"/>
      <sheetName val="ord-lost_98&amp;99_(2)24"/>
      <sheetName val="Load_Details-220kV24"/>
      <sheetName val="Motor_Data24"/>
      <sheetName val="bs_BP_04_SA24"/>
      <sheetName val="Break_up_Sheet20"/>
      <sheetName val="lmp_&amp;_salse24"/>
      <sheetName val="Extra_Item19"/>
      <sheetName val="Summary_mechanical18"/>
      <sheetName val="QOSWS_18"/>
      <sheetName val="Assessment_Sheet18"/>
      <sheetName val="3BPA00132-5-3_W_plan_HVPNL18"/>
      <sheetName val="220_11__BS_19"/>
      <sheetName val="site_fab&amp;ernstr19"/>
      <sheetName val="PRICE_BID19"/>
      <sheetName val="SUMOHCUM_(2)18"/>
      <sheetName val="_Summary18"/>
      <sheetName val="Rate_Analysis18"/>
      <sheetName val="DETAILED__BOQ18"/>
      <sheetName val="Cover_sheet18"/>
      <sheetName val="BM_DATA_SHEET24"/>
      <sheetName val="97_사업추정(WEKI)18"/>
      <sheetName val="PI(LOW_LEVEL)18"/>
      <sheetName val="Earth_Mat_Calculation17"/>
      <sheetName val="sheet2_(Layout)17"/>
      <sheetName val="BSG_R_A_17"/>
      <sheetName val="TOTAL_SUPPLY17"/>
      <sheetName val="REVENUES_&amp;_BS17"/>
      <sheetName val="Wearing_Course17"/>
      <sheetName val="water_prop_17"/>
      <sheetName val="August_0917"/>
      <sheetName val="Server_Specification11"/>
      <sheetName val="Prop_aug_of_Ex_33KVSS_E3a11"/>
      <sheetName val="Lead_(Final)11"/>
      <sheetName val="OLTC_MB11"/>
      <sheetName val="Balance_Sheet_11"/>
      <sheetName val="INV_-_51211"/>
      <sheetName val="FTE_Sales11"/>
      <sheetName val="ord-recd_98&amp;99_25"/>
      <sheetName val="ord-lost_98&amp;99_(2)25"/>
      <sheetName val="Load_Details-220kV25"/>
      <sheetName val="Motor_Data25"/>
      <sheetName val="bs_BP_04_SA25"/>
      <sheetName val="Break_up_Sheet21"/>
      <sheetName val="lmp_&amp;_salse25"/>
      <sheetName val="220_11__BS_20"/>
      <sheetName val="Extra_Item20"/>
      <sheetName val="PRICE_BID20"/>
      <sheetName val="site_fab&amp;ernstr20"/>
      <sheetName val="QOSWS_19"/>
      <sheetName val="Assessment_Sheet19"/>
      <sheetName val="3BPA00132-5-3_W_plan_HVPNL19"/>
      <sheetName val="Summary_mechanical19"/>
      <sheetName val="SUMOHCUM_(2)19"/>
      <sheetName val="_Summary19"/>
      <sheetName val="Rate_Analysis19"/>
      <sheetName val="DETAILED__BOQ19"/>
      <sheetName val="PI(LOW_LEVEL)19"/>
      <sheetName val="Cover_sheet19"/>
      <sheetName val="BM_DATA_SHEET25"/>
      <sheetName val="97_사업추정(WEKI)19"/>
      <sheetName val="Earth_Mat_Calculation18"/>
      <sheetName val="sheet2_(Layout)18"/>
      <sheetName val="BSG_R_A_18"/>
      <sheetName val="TOTAL_SUPPLY18"/>
      <sheetName val="REVENUES_&amp;_BS18"/>
      <sheetName val="Wearing_Course18"/>
      <sheetName val="water_prop_18"/>
      <sheetName val="August_0918"/>
      <sheetName val="Server_Specification12"/>
      <sheetName val="Prop_aug_of_Ex_33KVSS_E3a12"/>
      <sheetName val="Lead_(Final)12"/>
      <sheetName val="OLTC_MB12"/>
      <sheetName val="Balance_Sheet_12"/>
      <sheetName val="INV_-_51212"/>
      <sheetName val="FTE_Sales12"/>
      <sheetName val="Rate_Ana2"/>
      <sheetName val="ord-recd_98&amp;99_30"/>
      <sheetName val="ord-lost_98&amp;99_(2)30"/>
      <sheetName val="Load_Details-220kV30"/>
      <sheetName val="Motor_Data30"/>
      <sheetName val="bs_BP_04_SA30"/>
      <sheetName val="Break_up_Sheet26"/>
      <sheetName val="lmp_&amp;_salse30"/>
      <sheetName val="220_11__BS_25"/>
      <sheetName val="Extra_Item25"/>
      <sheetName val="site_fab&amp;ernstr25"/>
      <sheetName val="QOSWS_24"/>
      <sheetName val="Assessment_Sheet24"/>
      <sheetName val="3BPA00132-5-3_W_plan_HVPNL24"/>
      <sheetName val="Summary_mechanical24"/>
      <sheetName val="PRICE_BID25"/>
      <sheetName val="SUMOHCUM_(2)24"/>
      <sheetName val="_Summary24"/>
      <sheetName val="Rate_Analysis24"/>
      <sheetName val="DETAILED__BOQ24"/>
      <sheetName val="PI(LOW_LEVEL)24"/>
      <sheetName val="Cover_sheet24"/>
      <sheetName val="BM_DATA_SHEET30"/>
      <sheetName val="97_사업추정(WEKI)24"/>
      <sheetName val="Earth_Mat_Calculation23"/>
      <sheetName val="BSG_R_A_23"/>
      <sheetName val="TOTAL_SUPPLY23"/>
      <sheetName val="sheet2_(Layout)23"/>
      <sheetName val="REVENUES_&amp;_BS23"/>
      <sheetName val="Wearing_Course23"/>
      <sheetName val="water_prop_23"/>
      <sheetName val="August_0923"/>
      <sheetName val="Server_Specification17"/>
      <sheetName val="Prop_aug_of_Ex_33KVSS_E3a17"/>
      <sheetName val="Lead_(Final)17"/>
      <sheetName val="OLTC_MB17"/>
      <sheetName val="Balance_Sheet_17"/>
      <sheetName val="INV_-_51217"/>
      <sheetName val="FTE_Sales17"/>
      <sheetName val="Rate_Ana7"/>
      <sheetName val="Sheet1_(2)4"/>
      <sheetName val="ord-recd_98&amp;99_29"/>
      <sheetName val="ord-lost_98&amp;99_(2)29"/>
      <sheetName val="Load_Details-220kV29"/>
      <sheetName val="Motor_Data29"/>
      <sheetName val="bs_BP_04_SA29"/>
      <sheetName val="Break_up_Sheet25"/>
      <sheetName val="lmp_&amp;_salse29"/>
      <sheetName val="220_11__BS_24"/>
      <sheetName val="Extra_Item24"/>
      <sheetName val="site_fab&amp;ernstr24"/>
      <sheetName val="QOSWS_23"/>
      <sheetName val="Assessment_Sheet23"/>
      <sheetName val="3BPA00132-5-3_W_plan_HVPNL23"/>
      <sheetName val="Summary_mechanical23"/>
      <sheetName val="PRICE_BID24"/>
      <sheetName val="SUMOHCUM_(2)23"/>
      <sheetName val="_Summary23"/>
      <sheetName val="Rate_Analysis23"/>
      <sheetName val="DETAILED__BOQ23"/>
      <sheetName val="PI(LOW_LEVEL)23"/>
      <sheetName val="Cover_sheet23"/>
      <sheetName val="BM_DATA_SHEET29"/>
      <sheetName val="97_사업추정(WEKI)23"/>
      <sheetName val="Earth_Mat_Calculation22"/>
      <sheetName val="BSG_R_A_22"/>
      <sheetName val="TOTAL_SUPPLY22"/>
      <sheetName val="sheet2_(Layout)22"/>
      <sheetName val="REVENUES_&amp;_BS22"/>
      <sheetName val="Wearing_Course22"/>
      <sheetName val="water_prop_22"/>
      <sheetName val="August_0922"/>
      <sheetName val="Server_Specification16"/>
      <sheetName val="Prop_aug_of_Ex_33KVSS_E3a16"/>
      <sheetName val="Lead_(Final)16"/>
      <sheetName val="OLTC_MB16"/>
      <sheetName val="Balance_Sheet_16"/>
      <sheetName val="INV_-_51216"/>
      <sheetName val="FTE_Sales16"/>
      <sheetName val="Rate_Ana6"/>
      <sheetName val="Sheet1_(2)3"/>
      <sheetName val="ord-recd_98&amp;99_26"/>
      <sheetName val="ord-lost_98&amp;99_(2)26"/>
      <sheetName val="Load_Details-220kV26"/>
      <sheetName val="Motor_Data26"/>
      <sheetName val="bs_BP_04_SA26"/>
      <sheetName val="Break_up_Sheet22"/>
      <sheetName val="lmp_&amp;_salse26"/>
      <sheetName val="220_11__BS_21"/>
      <sheetName val="Extra_Item21"/>
      <sheetName val="site_fab&amp;ernstr21"/>
      <sheetName val="QOSWS_20"/>
      <sheetName val="Assessment_Sheet20"/>
      <sheetName val="3BPA00132-5-3_W_plan_HVPNL20"/>
      <sheetName val="Summary_mechanical20"/>
      <sheetName val="PRICE_BID21"/>
      <sheetName val="SUMOHCUM_(2)20"/>
      <sheetName val="_Summary20"/>
      <sheetName val="Rate_Analysis20"/>
      <sheetName val="DETAILED__BOQ20"/>
      <sheetName val="PI(LOW_LEVEL)20"/>
      <sheetName val="Cover_sheet20"/>
      <sheetName val="BM_DATA_SHEET26"/>
      <sheetName val="97_사업추정(WEKI)20"/>
      <sheetName val="Earth_Mat_Calculation19"/>
      <sheetName val="BSG_R_A_19"/>
      <sheetName val="TOTAL_SUPPLY19"/>
      <sheetName val="sheet2_(Layout)19"/>
      <sheetName val="REVENUES_&amp;_BS19"/>
      <sheetName val="Wearing_Course19"/>
      <sheetName val="water_prop_19"/>
      <sheetName val="August_0919"/>
      <sheetName val="Server_Specification13"/>
      <sheetName val="Prop_aug_of_Ex_33KVSS_E3a13"/>
      <sheetName val="Lead_(Final)13"/>
      <sheetName val="OLTC_MB13"/>
      <sheetName val="Balance_Sheet_13"/>
      <sheetName val="INV_-_51213"/>
      <sheetName val="FTE_Sales13"/>
      <sheetName val="Rate_Ana3"/>
      <sheetName val="Sheet1_(2)"/>
      <sheetName val="ord-recd_98&amp;99_27"/>
      <sheetName val="ord-lost_98&amp;99_(2)27"/>
      <sheetName val="Load_Details-220kV27"/>
      <sheetName val="Motor_Data27"/>
      <sheetName val="bs_BP_04_SA27"/>
      <sheetName val="Break_up_Sheet23"/>
      <sheetName val="lmp_&amp;_salse27"/>
      <sheetName val="220_11__BS_22"/>
      <sheetName val="Extra_Item22"/>
      <sheetName val="site_fab&amp;ernstr22"/>
      <sheetName val="QOSWS_21"/>
      <sheetName val="Assessment_Sheet21"/>
      <sheetName val="3BPA00132-5-3_W_plan_HVPNL21"/>
      <sheetName val="Summary_mechanical21"/>
      <sheetName val="PRICE_BID22"/>
      <sheetName val="SUMOHCUM_(2)21"/>
      <sheetName val="_Summary21"/>
      <sheetName val="Rate_Analysis21"/>
      <sheetName val="DETAILED__BOQ21"/>
      <sheetName val="PI(LOW_LEVEL)21"/>
      <sheetName val="Cover_sheet21"/>
      <sheetName val="BM_DATA_SHEET27"/>
      <sheetName val="97_사업추정(WEKI)21"/>
      <sheetName val="Earth_Mat_Calculation20"/>
      <sheetName val="BSG_R_A_20"/>
      <sheetName val="TOTAL_SUPPLY20"/>
      <sheetName val="sheet2_(Layout)20"/>
      <sheetName val="REVENUES_&amp;_BS20"/>
      <sheetName val="Wearing_Course20"/>
      <sheetName val="water_prop_20"/>
      <sheetName val="August_0920"/>
      <sheetName val="Server_Specification14"/>
      <sheetName val="Prop_aug_of_Ex_33KVSS_E3a14"/>
      <sheetName val="Lead_(Final)14"/>
      <sheetName val="OLTC_MB14"/>
      <sheetName val="Balance_Sheet_14"/>
      <sheetName val="INV_-_51214"/>
      <sheetName val="FTE_Sales14"/>
      <sheetName val="Rate_Ana4"/>
      <sheetName val="Sheet1_(2)1"/>
      <sheetName val="ord-recd_98&amp;99_28"/>
      <sheetName val="ord-lost_98&amp;99_(2)28"/>
      <sheetName val="Load_Details-220kV28"/>
      <sheetName val="Motor_Data28"/>
      <sheetName val="bs_BP_04_SA28"/>
      <sheetName val="Break_up_Sheet24"/>
      <sheetName val="lmp_&amp;_salse28"/>
      <sheetName val="220_11__BS_23"/>
      <sheetName val="Extra_Item23"/>
      <sheetName val="site_fab&amp;ernstr23"/>
      <sheetName val="QOSWS_22"/>
      <sheetName val="Assessment_Sheet22"/>
      <sheetName val="3BPA00132-5-3_W_plan_HVPNL22"/>
      <sheetName val="Summary_mechanical22"/>
      <sheetName val="PRICE_BID23"/>
      <sheetName val="SUMOHCUM_(2)22"/>
      <sheetName val="_Summary22"/>
      <sheetName val="Rate_Analysis22"/>
      <sheetName val="DETAILED__BOQ22"/>
      <sheetName val="PI(LOW_LEVEL)22"/>
      <sheetName val="Cover_sheet22"/>
      <sheetName val="BM_DATA_SHEET28"/>
      <sheetName val="97_사업추정(WEKI)22"/>
      <sheetName val="Earth_Mat_Calculation21"/>
      <sheetName val="BSG_R_A_21"/>
      <sheetName val="TOTAL_SUPPLY21"/>
      <sheetName val="sheet2_(Layout)21"/>
      <sheetName val="REVENUES_&amp;_BS21"/>
      <sheetName val="Wearing_Course21"/>
      <sheetName val="water_prop_21"/>
      <sheetName val="August_0921"/>
      <sheetName val="Server_Specification15"/>
      <sheetName val="Prop_aug_of_Ex_33KVSS_E3a15"/>
      <sheetName val="Lead_(Final)15"/>
      <sheetName val="OLTC_MB15"/>
      <sheetName val="Balance_Sheet_15"/>
      <sheetName val="INV_-_51215"/>
      <sheetName val="FTE_Sales15"/>
      <sheetName val="Rate_Ana5"/>
      <sheetName val="Sheet1_(2)2"/>
      <sheetName val="ord-recd_98&amp;99_31"/>
      <sheetName val="ord-lost_98&amp;99_(2)31"/>
      <sheetName val="Load_Details-220kV31"/>
      <sheetName val="Motor_Data31"/>
      <sheetName val="bs_BP_04_SA31"/>
      <sheetName val="Break_up_Sheet27"/>
      <sheetName val="lmp_&amp;_salse31"/>
      <sheetName val="220_11__BS_26"/>
      <sheetName val="Extra_Item26"/>
      <sheetName val="site_fab&amp;ernstr26"/>
      <sheetName val="QOSWS_25"/>
      <sheetName val="Assessment_Sheet25"/>
      <sheetName val="3BPA00132-5-3_W_plan_HVPNL25"/>
      <sheetName val="Summary_mechanical25"/>
      <sheetName val="PRICE_BID26"/>
      <sheetName val="SUMOHCUM_(2)25"/>
      <sheetName val="_Summary25"/>
      <sheetName val="Rate_Analysis25"/>
      <sheetName val="DETAILED__BOQ25"/>
      <sheetName val="PI(LOW_LEVEL)25"/>
      <sheetName val="Cover_sheet25"/>
      <sheetName val="BM_DATA_SHEET31"/>
      <sheetName val="97_사업추정(WEKI)25"/>
      <sheetName val="Earth_Mat_Calculation24"/>
      <sheetName val="BSG_R_A_24"/>
      <sheetName val="TOTAL_SUPPLY24"/>
      <sheetName val="sheet2_(Layout)24"/>
      <sheetName val="REVENUES_&amp;_BS24"/>
      <sheetName val="Wearing_Course24"/>
      <sheetName val="water_prop_24"/>
      <sheetName val="August_0924"/>
      <sheetName val="Server_Specification18"/>
      <sheetName val="Prop_aug_of_Ex_33KVSS_E3a18"/>
      <sheetName val="Lead_(Final)18"/>
      <sheetName val="OLTC_MB18"/>
      <sheetName val="Balance_Sheet_18"/>
      <sheetName val="INV_-_51218"/>
      <sheetName val="FTE_Sales18"/>
      <sheetName val="Rate_Ana8"/>
      <sheetName val="Sheet1_(2)5"/>
      <sheetName val="ord-recd_98&amp;99_34"/>
      <sheetName val="ord-lost_98&amp;99_(2)34"/>
      <sheetName val="Load_Details-220kV34"/>
      <sheetName val="Motor_Data34"/>
      <sheetName val="bs_BP_04_SA34"/>
      <sheetName val="Break_up_Sheet30"/>
      <sheetName val="lmp_&amp;_salse34"/>
      <sheetName val="220_11__BS_29"/>
      <sheetName val="Extra_Item29"/>
      <sheetName val="site_fab&amp;ernstr29"/>
      <sheetName val="QOSWS_28"/>
      <sheetName val="Assessment_Sheet28"/>
      <sheetName val="3BPA00132-5-3_W_plan_HVPNL28"/>
      <sheetName val="Summary_mechanical28"/>
      <sheetName val="PRICE_BID29"/>
      <sheetName val="SUMOHCUM_(2)28"/>
      <sheetName val="_Summary28"/>
      <sheetName val="Rate_Analysis28"/>
      <sheetName val="DETAILED__BOQ28"/>
      <sheetName val="PI(LOW_LEVEL)28"/>
      <sheetName val="Cover_sheet28"/>
      <sheetName val="BM_DATA_SHEET34"/>
      <sheetName val="97_사업추정(WEKI)28"/>
      <sheetName val="Earth_Mat_Calculation27"/>
      <sheetName val="BSG_R_A_27"/>
      <sheetName val="TOTAL_SUPPLY27"/>
      <sheetName val="sheet2_(Layout)27"/>
      <sheetName val="REVENUES_&amp;_BS27"/>
      <sheetName val="Wearing_Course27"/>
      <sheetName val="water_prop_27"/>
      <sheetName val="August_0927"/>
      <sheetName val="Server_Specification21"/>
      <sheetName val="Prop_aug_of_Ex_33KVSS_E3a21"/>
      <sheetName val="Lead_(Final)21"/>
      <sheetName val="OLTC_MB21"/>
      <sheetName val="Balance_Sheet_21"/>
      <sheetName val="INV_-_51221"/>
      <sheetName val="FTE_Sales21"/>
      <sheetName val="Rate_Ana11"/>
      <sheetName val="Sheet1_(2)8"/>
      <sheetName val="ord-recd_98&amp;99_32"/>
      <sheetName val="ord-lost_98&amp;99_(2)32"/>
      <sheetName val="Load_Details-220kV32"/>
      <sheetName val="Motor_Data32"/>
      <sheetName val="bs_BP_04_SA32"/>
      <sheetName val="Break_up_Sheet28"/>
      <sheetName val="lmp_&amp;_salse32"/>
      <sheetName val="220_11__BS_27"/>
      <sheetName val="Extra_Item27"/>
      <sheetName val="site_fab&amp;ernstr27"/>
      <sheetName val="QOSWS_26"/>
      <sheetName val="Assessment_Sheet26"/>
      <sheetName val="3BPA00132-5-3_W_plan_HVPNL26"/>
      <sheetName val="Summary_mechanical26"/>
      <sheetName val="PRICE_BID27"/>
      <sheetName val="SUMOHCUM_(2)26"/>
      <sheetName val="_Summary26"/>
      <sheetName val="Rate_Analysis26"/>
      <sheetName val="DETAILED__BOQ26"/>
      <sheetName val="PI(LOW_LEVEL)26"/>
      <sheetName val="Cover_sheet26"/>
      <sheetName val="BM_DATA_SHEET32"/>
      <sheetName val="97_사업추정(WEKI)26"/>
      <sheetName val="Earth_Mat_Calculation25"/>
      <sheetName val="BSG_R_A_25"/>
      <sheetName val="TOTAL_SUPPLY25"/>
      <sheetName val="sheet2_(Layout)25"/>
      <sheetName val="REVENUES_&amp;_BS25"/>
      <sheetName val="Wearing_Course25"/>
      <sheetName val="water_prop_25"/>
      <sheetName val="August_0925"/>
      <sheetName val="Server_Specification19"/>
      <sheetName val="Prop_aug_of_Ex_33KVSS_E3a19"/>
      <sheetName val="Lead_(Final)19"/>
      <sheetName val="OLTC_MB19"/>
      <sheetName val="Balance_Sheet_19"/>
      <sheetName val="INV_-_51219"/>
      <sheetName val="FTE_Sales19"/>
      <sheetName val="Rate_Ana9"/>
      <sheetName val="Sheet1_(2)6"/>
      <sheetName val="ord-recd_98&amp;99_33"/>
      <sheetName val="ord-lost_98&amp;99_(2)33"/>
      <sheetName val="Load_Details-220kV33"/>
      <sheetName val="Motor_Data33"/>
      <sheetName val="bs_BP_04_SA33"/>
      <sheetName val="Break_up_Sheet29"/>
      <sheetName val="lmp_&amp;_salse33"/>
      <sheetName val="220_11__BS_28"/>
      <sheetName val="Extra_Item28"/>
      <sheetName val="site_fab&amp;ernstr28"/>
      <sheetName val="QOSWS_27"/>
      <sheetName val="Assessment_Sheet27"/>
      <sheetName val="3BPA00132-5-3_W_plan_HVPNL27"/>
      <sheetName val="Summary_mechanical27"/>
      <sheetName val="PRICE_BID28"/>
      <sheetName val="SUMOHCUM_(2)27"/>
      <sheetName val="_Summary27"/>
      <sheetName val="Rate_Analysis27"/>
      <sheetName val="DETAILED__BOQ27"/>
      <sheetName val="PI(LOW_LEVEL)27"/>
      <sheetName val="Cover_sheet27"/>
      <sheetName val="BM_DATA_SHEET33"/>
      <sheetName val="97_사업추정(WEKI)27"/>
      <sheetName val="Earth_Mat_Calculation26"/>
      <sheetName val="BSG_R_A_26"/>
      <sheetName val="TOTAL_SUPPLY26"/>
      <sheetName val="sheet2_(Layout)26"/>
      <sheetName val="REVENUES_&amp;_BS26"/>
      <sheetName val="Wearing_Course26"/>
      <sheetName val="water_prop_26"/>
      <sheetName val="August_0926"/>
      <sheetName val="Server_Specification20"/>
      <sheetName val="Prop_aug_of_Ex_33KVSS_E3a20"/>
      <sheetName val="Lead_(Final)20"/>
      <sheetName val="OLTC_MB20"/>
      <sheetName val="Balance_Sheet_20"/>
      <sheetName val="INV_-_51220"/>
      <sheetName val="FTE_Sales20"/>
      <sheetName val="Rate_Ana10"/>
      <sheetName val="Sheet1_(2)7"/>
      <sheetName val="Scheme_Area_Details_Block___C2"/>
      <sheetName val="Scheme_Area_Details_Block___C21"/>
      <sheetName val="ord-recd_98&amp;99_35"/>
      <sheetName val="ord-lost_98&amp;99_(2)35"/>
      <sheetName val="Load_Details-220kV35"/>
      <sheetName val="Motor_Data35"/>
      <sheetName val="bs_BP_04_SA35"/>
      <sheetName val="Break_up_Sheet31"/>
      <sheetName val="lmp_&amp;_salse35"/>
      <sheetName val="220_11__BS_30"/>
      <sheetName val="Extra_Item30"/>
      <sheetName val="site_fab&amp;ernstr30"/>
      <sheetName val="QOSWS_29"/>
      <sheetName val="Assessment_Sheet29"/>
      <sheetName val="3BPA00132-5-3_W_plan_HVPNL29"/>
      <sheetName val="Summary_mechanical29"/>
      <sheetName val="PRICE_BID30"/>
      <sheetName val="SUMOHCUM_(2)29"/>
      <sheetName val="_Summary29"/>
      <sheetName val="Rate_Analysis29"/>
      <sheetName val="DETAILED__BOQ29"/>
      <sheetName val="PI(LOW_LEVEL)29"/>
      <sheetName val="Cover_sheet29"/>
      <sheetName val="BM_DATA_SHEET35"/>
      <sheetName val="97_사업추정(WEKI)29"/>
      <sheetName val="Earth_Mat_Calculation28"/>
      <sheetName val="BSG_R_A_28"/>
      <sheetName val="TOTAL_SUPPLY28"/>
      <sheetName val="sheet2_(Layout)28"/>
      <sheetName val="REVENUES_&amp;_BS28"/>
      <sheetName val="Wearing_Course28"/>
      <sheetName val="water_prop_28"/>
      <sheetName val="August_0928"/>
      <sheetName val="Server_Specification22"/>
      <sheetName val="Prop_aug_of_Ex_33KVSS_E3a22"/>
      <sheetName val="Lead_(Final)22"/>
      <sheetName val="OLTC_MB22"/>
      <sheetName val="Balance_Sheet_22"/>
      <sheetName val="INV_-_51222"/>
      <sheetName val="FTE_Sales22"/>
      <sheetName val="Rate_Ana12"/>
      <sheetName val="Sheet1_(2)9"/>
      <sheetName val="Main_Menu"/>
      <sheetName val="OPGW_Quantity_summary"/>
      <sheetName val="Project_Budget_Worksheet"/>
      <sheetName val="Kristal_Court"/>
      <sheetName val="Approved_MTD_Proj_#'s"/>
      <sheetName val="Cor_Oh"/>
      <sheetName val="OEM_"/>
      <sheetName val="Linked_Lead"/>
      <sheetName val="_"/>
      <sheetName val="DEPTH_CHART_(ORR)_L_S_"/>
      <sheetName val="11_KV_SUPPLY"/>
      <sheetName val="GenMar_Fleet_Assumptions"/>
      <sheetName val="Opdata_(2)"/>
      <sheetName val="Top_Line_-_WWW"/>
      <sheetName val="Scheme_Area_Details_Block___C22"/>
      <sheetName val="OVER_ALL"/>
      <sheetName val="ord-recd_98&amp;99_36"/>
      <sheetName val="ord-lost_98&amp;99_(2)36"/>
      <sheetName val="Load_Details-220kV36"/>
      <sheetName val="Motor_Data36"/>
      <sheetName val="bs_BP_04_SA36"/>
      <sheetName val="Break_up_Sheet32"/>
      <sheetName val="lmp_&amp;_salse36"/>
      <sheetName val="220_11__BS_31"/>
      <sheetName val="Extra_Item31"/>
      <sheetName val="site_fab&amp;ernstr31"/>
      <sheetName val="QOSWS_30"/>
      <sheetName val="Assessment_Sheet30"/>
      <sheetName val="3BPA00132-5-3_W_plan_HVPNL30"/>
      <sheetName val="Summary_mechanical30"/>
      <sheetName val="PRICE_BID31"/>
      <sheetName val="SUMOHCUM_(2)30"/>
      <sheetName val="_Summary30"/>
      <sheetName val="Rate_Analysis30"/>
      <sheetName val="DETAILED__BOQ30"/>
      <sheetName val="PI(LOW_LEVEL)30"/>
      <sheetName val="Cover_sheet30"/>
      <sheetName val="BM_DATA_SHEET36"/>
      <sheetName val="97_사업추정(WEKI)30"/>
      <sheetName val="Earth_Mat_Calculation29"/>
      <sheetName val="BSG_R_A_29"/>
      <sheetName val="TOTAL_SUPPLY29"/>
      <sheetName val="sheet2_(Layout)29"/>
      <sheetName val="REVENUES_&amp;_BS29"/>
      <sheetName val="Wearing_Course29"/>
      <sheetName val="water_prop_29"/>
      <sheetName val="August_0929"/>
      <sheetName val="Server_Specification23"/>
      <sheetName val="Prop_aug_of_Ex_33KVSS_E3a23"/>
      <sheetName val="Lead_(Final)23"/>
      <sheetName val="OLTC_MB23"/>
      <sheetName val="Balance_Sheet_23"/>
      <sheetName val="INV_-_51223"/>
      <sheetName val="FTE_Sales23"/>
      <sheetName val="Rate_Ana13"/>
      <sheetName val="Sheet1_(2)10"/>
      <sheetName val="Main_Menu1"/>
      <sheetName val="OPGW_Quantity_summary1"/>
      <sheetName val="Project_Budget_Worksheet1"/>
      <sheetName val="Kristal_Court1"/>
      <sheetName val="Approved_MTD_Proj_#'s1"/>
      <sheetName val="Cor_Oh1"/>
      <sheetName val="OEM_1"/>
      <sheetName val="Linked_Lead1"/>
      <sheetName val="_1"/>
      <sheetName val="DEPTH_CHART_(ORR)_L_S_1"/>
      <sheetName val="11_KV_SUPPLY1"/>
      <sheetName val="GenMar_Fleet_Assumptions1"/>
      <sheetName val="Opdata_(2)1"/>
      <sheetName val="Top_Line_-_WWW1"/>
      <sheetName val="Scheme_Area_Details_Block___C23"/>
      <sheetName val="OVER_ALL1"/>
      <sheetName val="ord-recd_98&amp;99_37"/>
      <sheetName val="ord-lost_98&amp;99_(2)37"/>
      <sheetName val="Load_Details-220kV37"/>
      <sheetName val="Motor_Data37"/>
      <sheetName val="bs_BP_04_SA37"/>
      <sheetName val="Break_up_Sheet33"/>
      <sheetName val="lmp_&amp;_salse37"/>
      <sheetName val="220_11__BS_32"/>
      <sheetName val="Extra_Item32"/>
      <sheetName val="site_fab&amp;ernstr32"/>
      <sheetName val="QOSWS_31"/>
      <sheetName val="Assessment_Sheet31"/>
      <sheetName val="3BPA00132-5-3_W_plan_HVPNL31"/>
      <sheetName val="Summary_mechanical31"/>
      <sheetName val="PRICE_BID32"/>
      <sheetName val="SUMOHCUM_(2)31"/>
      <sheetName val="_Summary31"/>
      <sheetName val="Rate_Analysis31"/>
      <sheetName val="DETAILED__BOQ31"/>
      <sheetName val="PI(LOW_LEVEL)31"/>
      <sheetName val="Cover_sheet31"/>
      <sheetName val="BM_DATA_SHEET37"/>
      <sheetName val="97_사업추정(WEKI)31"/>
      <sheetName val="Earth_Mat_Calculation30"/>
      <sheetName val="BSG_R_A_30"/>
      <sheetName val="TOTAL_SUPPLY30"/>
      <sheetName val="sheet2_(Layout)30"/>
      <sheetName val="REVENUES_&amp;_BS30"/>
      <sheetName val="Wearing_Course30"/>
      <sheetName val="water_prop_30"/>
      <sheetName val="August_0930"/>
      <sheetName val="Server_Specification24"/>
      <sheetName val="Prop_aug_of_Ex_33KVSS_E3a24"/>
      <sheetName val="Lead_(Final)24"/>
      <sheetName val="OLTC_MB24"/>
      <sheetName val="Balance_Sheet_24"/>
      <sheetName val="INV_-_51224"/>
      <sheetName val="FTE_Sales24"/>
      <sheetName val="Rate_Ana14"/>
      <sheetName val="Sheet1_(2)11"/>
      <sheetName val="Main_Menu2"/>
      <sheetName val="OPGW_Quantity_summary2"/>
      <sheetName val="Project_Budget_Worksheet2"/>
      <sheetName val="Kristal_Court2"/>
      <sheetName val="Approved_MTD_Proj_#'s2"/>
      <sheetName val="Cor_Oh2"/>
      <sheetName val="OEM_2"/>
      <sheetName val="Linked_Lead2"/>
      <sheetName val="_2"/>
      <sheetName val="DEPTH_CHART_(ORR)_L_S_2"/>
      <sheetName val="11_KV_SUPPLY2"/>
      <sheetName val="GenMar_Fleet_Assumptions2"/>
      <sheetName val="Opdata_(2)2"/>
      <sheetName val="Top_Line_-_WWW2"/>
      <sheetName val="Scheme_Area_Details_Block___C24"/>
      <sheetName val="OVER_ALL2"/>
      <sheetName val="ord-recd_98&amp;99_38"/>
      <sheetName val="ord-lost_98&amp;99_(2)38"/>
      <sheetName val="Load_Details-220kV38"/>
      <sheetName val="Motor_Data38"/>
      <sheetName val="bs_BP_04_SA38"/>
      <sheetName val="Break_up_Sheet34"/>
      <sheetName val="lmp_&amp;_salse38"/>
      <sheetName val="220_11__BS_33"/>
      <sheetName val="Extra_Item33"/>
      <sheetName val="site_fab&amp;ernstr33"/>
      <sheetName val="QOSWS_32"/>
      <sheetName val="Assessment_Sheet32"/>
      <sheetName val="3BPA00132-5-3_W_plan_HVPNL32"/>
      <sheetName val="Summary_mechanical32"/>
      <sheetName val="PRICE_BID33"/>
      <sheetName val="SUMOHCUM_(2)32"/>
      <sheetName val="_Summary32"/>
      <sheetName val="Rate_Analysis32"/>
      <sheetName val="DETAILED__BOQ32"/>
      <sheetName val="PI(LOW_LEVEL)32"/>
      <sheetName val="Cover_sheet32"/>
      <sheetName val="BM_DATA_SHEET38"/>
      <sheetName val="97_사업추정(WEKI)32"/>
      <sheetName val="Earth_Mat_Calculation31"/>
      <sheetName val="BSG_R_A_31"/>
      <sheetName val="TOTAL_SUPPLY31"/>
      <sheetName val="sheet2_(Layout)31"/>
      <sheetName val="REVENUES_&amp;_BS31"/>
      <sheetName val="Wearing_Course31"/>
      <sheetName val="water_prop_31"/>
      <sheetName val="August_0931"/>
      <sheetName val="Server_Specification25"/>
      <sheetName val="Prop_aug_of_Ex_33KVSS_E3a25"/>
      <sheetName val="Lead_(Final)25"/>
      <sheetName val="OLTC_MB25"/>
      <sheetName val="Balance_Sheet_25"/>
      <sheetName val="INV_-_51225"/>
      <sheetName val="FTE_Sales25"/>
      <sheetName val="Rate_Ana15"/>
      <sheetName val="Sheet1_(2)12"/>
      <sheetName val="Main_Menu3"/>
      <sheetName val="OPGW_Quantity_summary3"/>
      <sheetName val="Project_Budget_Worksheet3"/>
      <sheetName val="Kristal_Court3"/>
      <sheetName val="Approved_MTD_Proj_#'s3"/>
      <sheetName val="Cor_Oh3"/>
      <sheetName val="OEM_3"/>
      <sheetName val="Linked_Lead3"/>
      <sheetName val="_3"/>
      <sheetName val="DEPTH_CHART_(ORR)_L_S_3"/>
      <sheetName val="11_KV_SUPPLY3"/>
      <sheetName val="GenMar_Fleet_Assumptions3"/>
      <sheetName val="Opdata_(2)3"/>
      <sheetName val="Top_Line_-_WWW3"/>
      <sheetName val="Scheme_Area_Details_Block___C25"/>
      <sheetName val="OVER_ALL3"/>
      <sheetName val="Assmpt"/>
      <sheetName val="ord-recd_98&amp;99_39"/>
      <sheetName val="ord-lost_98&amp;99_(2)39"/>
      <sheetName val="Load_Details-220kV39"/>
      <sheetName val="Motor_Data39"/>
      <sheetName val="bs_BP_04_SA39"/>
      <sheetName val="Break_up_Sheet35"/>
      <sheetName val="lmp_&amp;_salse39"/>
      <sheetName val="220_11__BS_34"/>
      <sheetName val="Extra_Item34"/>
      <sheetName val="site_fab&amp;ernstr34"/>
      <sheetName val="QOSWS_33"/>
      <sheetName val="Assessment_Sheet33"/>
      <sheetName val="3BPA00132-5-3_W_plan_HVPNL33"/>
      <sheetName val="Summary_mechanical33"/>
      <sheetName val="PRICE_BID34"/>
      <sheetName val="SUMOHCUM_(2)33"/>
      <sheetName val="_Summary33"/>
      <sheetName val="Rate_Analysis33"/>
      <sheetName val="DETAILED__BOQ33"/>
      <sheetName val="PI(LOW_LEVEL)33"/>
      <sheetName val="Cover_sheet33"/>
      <sheetName val="BM_DATA_SHEET39"/>
      <sheetName val="97_사업추정(WEKI)33"/>
      <sheetName val="Earth_Mat_Calculation32"/>
      <sheetName val="BSG_R_A_32"/>
      <sheetName val="TOTAL_SUPPLY32"/>
      <sheetName val="sheet2_(Layout)32"/>
      <sheetName val="REVENUES_&amp;_BS32"/>
      <sheetName val="Wearing_Course32"/>
      <sheetName val="water_prop_32"/>
      <sheetName val="August_0932"/>
      <sheetName val="Server_Specification26"/>
      <sheetName val="Prop_aug_of_Ex_33KVSS_E3a26"/>
      <sheetName val="Lead_(Final)26"/>
      <sheetName val="OLTC_MB26"/>
      <sheetName val="Balance_Sheet_26"/>
      <sheetName val="INV_-_51226"/>
      <sheetName val="FTE_Sales26"/>
      <sheetName val="Rate_Ana16"/>
      <sheetName val="Sheet1_(2)13"/>
      <sheetName val="Main_Menu4"/>
      <sheetName val="OPGW_Quantity_summary4"/>
      <sheetName val="Project_Budget_Worksheet4"/>
      <sheetName val="Kristal_Court4"/>
      <sheetName val="Approved_MTD_Proj_#'s4"/>
      <sheetName val="Cor_Oh4"/>
      <sheetName val="OEM_4"/>
      <sheetName val="Linked_Lead4"/>
      <sheetName val="_4"/>
      <sheetName val="DEPTH_CHART_(ORR)_L_S_4"/>
      <sheetName val="11_KV_SUPPLY4"/>
      <sheetName val="GenMar_Fleet_Assumptions4"/>
      <sheetName val="Opdata_(2)4"/>
      <sheetName val="Top_Line_-_WWW4"/>
      <sheetName val="Scheme_Area_Details_Block___C26"/>
      <sheetName val="OVER_ALL4"/>
      <sheetName val="#REF"/>
      <sheetName val="tb"/>
      <sheetName val="Format - 4"/>
      <sheetName val="Activity No (A) ( 12)  "/>
      <sheetName val="Schedule No.1"/>
      <sheetName val="CFL-KIM"/>
      <sheetName val="ABBR"/>
      <sheetName val="wt"/>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sheetData sheetId="851"/>
      <sheetData sheetId="852" refreshError="1"/>
      <sheetData sheetId="853" refreshError="1"/>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refreshError="1"/>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Submissions"/>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200308 det"/>
      <sheetName val="REVENUES &amp; BS"/>
      <sheetName val="NOWC"/>
      <sheetName val="dsoinv"/>
      <sheetName val="CoE"/>
      <sheetName val="WORKING CAPITAL"/>
      <sheetName val="SG&amp;A"/>
      <sheetName val="bs BP 04 SA"/>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er"/>
      <sheetName val="p1-costg"/>
      <sheetName val="p2-costg"/>
      <sheetName val="estimate"/>
      <sheetName val="p1_costg"/>
      <sheetName val="REVENUES &amp; BS"/>
      <sheetName val="bs BP 04 SA"/>
      <sheetName val="Schedule-1"/>
      <sheetName val="FORM7"/>
      <sheetName val="costing"/>
      <sheetName val="RA-markate"/>
      <sheetName val="L"/>
      <sheetName val="RCC,Ret. Wall"/>
      <sheetName val="Results"/>
      <sheetName val="PLGroupings"/>
      <sheetName val="Sheet1"/>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Project Budget Worksheet"/>
      <sheetName val="Variables_x"/>
      <sheetName val="Abstract Sheet"/>
      <sheetName val="Variables"/>
      <sheetName val="Break up Sheet"/>
      <sheetName val="Boq"/>
      <sheetName val="BASIS -DEC 08"/>
      <sheetName val="Config"/>
      <sheetName val="Hardware"/>
      <sheetName val="LOCAL RATES"/>
      <sheetName val="IO LIST"/>
      <sheetName val="Headings"/>
      <sheetName val="Current Bill MB ref"/>
      <sheetName val="SEW4"/>
      <sheetName val="FACTOR"/>
      <sheetName val="Publicbuilding"/>
      <sheetName val="Intro."/>
      <sheetName val="Quotation"/>
      <sheetName val="final abstract"/>
      <sheetName val="Discount &amp; Margin"/>
      <sheetName val="Q2810-costing-r0"/>
      <sheetName val="oresreqsum"/>
      <sheetName val="conc-foot-gradeslab"/>
      <sheetName val="COLUMN"/>
      <sheetName val="Depreciation"/>
      <sheetName val="PCC"/>
      <sheetName val="Formulas"/>
      <sheetName val="REL"/>
      <sheetName val="QFC"/>
      <sheetName val="Data"/>
      <sheetName val="노임"/>
      <sheetName val="설계명세서"/>
      <sheetName val="Own summary"/>
      <sheetName val="DETAILED  BOQ"/>
      <sheetName val="Lead"/>
      <sheetName val="Sheet2"/>
      <sheetName val="Labour productivity"/>
      <sheetName val="Equpt"/>
      <sheetName val="Vcap1500"/>
      <sheetName val="BOQ T4B"/>
      <sheetName val="Sheet3 (2)"/>
      <sheetName val="QS Name"/>
      <sheetName val="Cable-data"/>
      <sheetName val="10. &amp; 11. Rate Code &amp; BQ"/>
      <sheetName val="9. Package split - Cost "/>
      <sheetName val="Cash Flow Working"/>
      <sheetName val="Labor abs-NMR"/>
      <sheetName val="CFForecast detail"/>
      <sheetName val="3"/>
      <sheetName val="Consolidated"/>
      <sheetName val="PROJECT BRIEF(EX.NEW)"/>
      <sheetName val="#REF!"/>
      <sheetName val="site fab&amp;ernstr"/>
      <sheetName val="REVENUES_&amp;_BS1"/>
      <sheetName val="bs_BP_04_SA1"/>
      <sheetName val="REVENUES_&amp;_BS"/>
      <sheetName val="bs_BP_04_SA"/>
      <sheetName val="REVENUES_&amp;_BS2"/>
      <sheetName val="bs_BP_04_SA2"/>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Project_Budget_Worksheet"/>
      <sheetName val="Abstract_Sheet"/>
      <sheetName val="Break_up_Sheet"/>
      <sheetName val="BASIS_-DEC_08"/>
      <sheetName val="LOCAL_RATES"/>
      <sheetName val="IO_LIST"/>
      <sheetName val="Current_Bill_MB_ref"/>
      <sheetName val="Intro_"/>
      <sheetName val="final_abstract"/>
      <sheetName val="Discount_&amp;_Margin"/>
      <sheetName val="TBAL9697 -group wise  sdpl"/>
      <sheetName val="UK"/>
      <sheetName val="Performance Report"/>
      <sheetName val="SHORT LIST"/>
      <sheetName val="Ass"/>
      <sheetName val="Pref-Fund IV"/>
      <sheetName val="Kristal Court"/>
      <sheetName val="CASHFLOWS"/>
    </sheetNames>
    <sheetDataSet>
      <sheetData sheetId="0"/>
      <sheetData sheetId="1" refreshError="1">
        <row r="6">
          <cell r="T6">
            <v>21094.424999999999</v>
          </cell>
        </row>
        <row r="30">
          <cell r="T30">
            <v>420133.49460000003</v>
          </cell>
        </row>
        <row r="49">
          <cell r="T49">
            <v>128732.86439999998</v>
          </cell>
        </row>
        <row r="89">
          <cell r="T89">
            <v>111021.76859999998</v>
          </cell>
        </row>
        <row r="113">
          <cell r="T113">
            <v>74157.363599999997</v>
          </cell>
        </row>
        <row r="125">
          <cell r="T125">
            <v>67022.163599999985</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
      <sheetName val="Panel (part-II)"/>
      <sheetName val="bom"/>
      <sheetName val="moc"/>
      <sheetName val="p1-costg"/>
      <sheetName val="REVENUES &amp; BS"/>
      <sheetName val="bs BP 04 SA"/>
      <sheetName val="Estimate"/>
      <sheetName val="RCC,Ret. Wall"/>
      <sheetName val="Column L1 to L2"/>
      <sheetName val="Column L2 to L3"/>
      <sheetName val="BEAM"/>
      <sheetName val="RAMP 3"/>
      <sheetName val="RAMP 1"/>
      <sheetName val="staircase"/>
      <sheetName val="R_Wall"/>
      <sheetName val="Column B1 to L1"/>
      <sheetName val="Slab L1"/>
      <sheetName val="Slab L2"/>
      <sheetName val="Approved MTD Proj #'s"/>
      <sheetName val="P.R. TAXES"/>
      <sheetName val="BILLING SUM"/>
      <sheetName val="Results"/>
      <sheetName val="PLGroupings"/>
      <sheetName val="Variables_x"/>
      <sheetName val="PCC"/>
      <sheetName val="Inc.St.-Link"/>
      <sheetName val="Formulas"/>
      <sheetName val="Current Bill MB ref"/>
      <sheetName val="Sheet1"/>
      <sheetName val="conc-foot-gradeslab"/>
      <sheetName val="IO LIST"/>
      <sheetName val="RA-markate"/>
      <sheetName val="Quotation"/>
      <sheetName val="Config"/>
      <sheetName val="Break Dw"/>
      <sheetName val="Depreciation"/>
      <sheetName val="L"/>
      <sheetName val="cul-invSUBMITTED"/>
      <sheetName val="FORM7"/>
      <sheetName val="Labour productivity"/>
      <sheetName val="Boq"/>
      <sheetName val="Sheet2"/>
      <sheetName val="Sheet3"/>
      <sheetName val="Labor abs-NMR"/>
      <sheetName val="Cable-data"/>
      <sheetName val="CABLE DATA"/>
      <sheetName val="Consolidated"/>
      <sheetName val="final abstract"/>
      <sheetName val="9. Package split - Cost "/>
      <sheetName val="Lead"/>
      <sheetName val="Rocker"/>
      <sheetName val="girder"/>
      <sheetName val="Introduction"/>
      <sheetName val="Database"/>
      <sheetName val="SCHEDULE"/>
      <sheetName val="schedule nos"/>
      <sheetName val="Cash Flow Working"/>
      <sheetName val="Sheet3 (2)"/>
      <sheetName val="노임"/>
      <sheetName val="설계명세서"/>
      <sheetName val="Panel_(part-II)"/>
      <sheetName val="REVENUES_&amp;_BS"/>
      <sheetName val="bs_BP_04_SA"/>
      <sheetName val="RCC,Ret__Wall"/>
      <sheetName val="Column_L1_to_L2"/>
      <sheetName val="Column_L2_to_L3"/>
      <sheetName val="RAMP_3"/>
      <sheetName val="RAMP_1"/>
      <sheetName val="Column_B1_to_L1"/>
      <sheetName val="Slab_L1"/>
      <sheetName val="Slab_L2"/>
      <sheetName val="Approved_MTD_Proj_#'s"/>
      <sheetName val="P_R__TAXES"/>
      <sheetName val="BILLING_SUM"/>
      <sheetName val="Inc_St_-Link"/>
      <sheetName val="Current_Bill_MB_ref"/>
      <sheetName val="IO_LIST"/>
      <sheetName val="Break_Dw"/>
      <sheetName val="Performance Report"/>
      <sheetName val="BOQ Distribution"/>
      <sheetName val="RAJU ASSO"/>
      <sheetName val="Fill this out first..."/>
      <sheetName val="CANDY BOQ"/>
      <sheetName val="concrete"/>
      <sheetName val="BASIS -DEC 08"/>
      <sheetName val="Bill 1"/>
      <sheetName val="Bill 2"/>
      <sheetName val="Bill 3"/>
      <sheetName val="Bill 4"/>
      <sheetName val="Bill 5"/>
      <sheetName val="Bill 6"/>
      <sheetName val="Bill 7"/>
      <sheetName val="analysis"/>
      <sheetName val="Design"/>
      <sheetName val="pri-com"/>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2-costg-ht"/>
      <sheetName val="p1-costg-ht"/>
      <sheetName val="comps"/>
      <sheetName val="p1-costg"/>
      <sheetName val="p2-costg"/>
      <sheetName val="estimate"/>
      <sheetName val="costing"/>
      <sheetName val="REVENUES &amp; BS"/>
      <sheetName val="Fill this out first..."/>
      <sheetName val="Inc.St.-Link"/>
      <sheetName val="Results"/>
      <sheetName val="PLGroupings"/>
      <sheetName val="Approved MTD Proj #'s"/>
      <sheetName val="Current Bill MB ref"/>
      <sheetName val="Project_ID"/>
      <sheetName val="9. Package split - Cost "/>
      <sheetName val="RA-markate"/>
      <sheetName val="A2.0 (Financials)"/>
      <sheetName val="DSLP"/>
      <sheetName val="Sheet1"/>
      <sheetName val="Design"/>
      <sheetName val="Labour &amp; Plant"/>
      <sheetName val="03-FM"/>
      <sheetName val="CANDY BOQ"/>
      <sheetName val="horizontal"/>
      <sheetName val="cover page"/>
      <sheetName val="REVENUES_&amp;_BS1"/>
      <sheetName val="Fill_this_out_first___1"/>
      <sheetName val="REVENUES_&amp;_BS"/>
      <sheetName val="Fill_this_out_first___"/>
      <sheetName val="REVENUES_&amp;_BS2"/>
      <sheetName val="Fill_this_out_first___2"/>
      <sheetName val="Inc_St_-Link"/>
      <sheetName val="Approved_MTD_Proj_#'s"/>
      <sheetName val="Current_Bill_MB_ref"/>
      <sheetName val="9__Package_split_-_Cost_"/>
      <sheetName val="Lead"/>
      <sheetName val="PRSH"/>
      <sheetName val="目录"/>
      <sheetName val="QFC"/>
      <sheetName val="de"/>
      <sheetName val="Labour productivity"/>
      <sheetName val="Hot"/>
      <sheetName val="master"/>
      <sheetName val="beam-reinft-machine rm"/>
    </sheetNames>
    <sheetDataSet>
      <sheetData sheetId="0" refreshError="1"/>
      <sheetData sheetId="1" refreshError="1"/>
      <sheetData sheetId="2" refreshError="1"/>
      <sheetData sheetId="3" refreshError="1"/>
      <sheetData sheetId="4" refreshError="1"/>
      <sheetData sheetId="5" refreshError="1">
        <row r="30">
          <cell r="K30">
            <v>3178349.231600001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Location wise pkg B"/>
      <sheetName val="In-put Location wise"/>
      <sheetName val="Dash board"/>
      <sheetName val="Section-wise Visual Chart"/>
      <sheetName val="Horizontal Visual chart"/>
      <sheetName val="TO DO List for Tariff"/>
      <sheetName val="Summary"/>
      <sheetName val="Plan-summary"/>
      <sheetName val="In-put Supply part"/>
      <sheetName val="S-CURVE"/>
      <sheetName val="Assumption"/>
      <sheetName val="Calculations"/>
      <sheetName val="Data sheet"/>
      <sheetName val="Sheet1"/>
      <sheetName val="Stretch"/>
      <sheetName val="No Of Loc"/>
      <sheetName val="BOM"/>
      <sheetName val="Sheet2"/>
    </sheetNames>
    <sheetDataSet>
      <sheetData sheetId="0"/>
      <sheetData sheetId="1">
        <row r="14">
          <cell r="V14" t="str">
            <v>GANTRY</v>
          </cell>
        </row>
      </sheetData>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ow r="2">
          <cell r="B2" t="str">
            <v>Medium</v>
          </cell>
        </row>
        <row r="3">
          <cell r="B3" t="str">
            <v>Low</v>
          </cell>
        </row>
        <row r="4">
          <cell r="B4" t="str">
            <v>High</v>
          </cell>
        </row>
        <row r="5">
          <cell r="B5" t="str">
            <v>Completed</v>
          </cell>
        </row>
        <row r="6">
          <cell r="B6" t="str">
            <v>Forest</v>
          </cell>
        </row>
        <row r="16">
          <cell r="B16" t="str">
            <v>NH Crossing</v>
          </cell>
        </row>
        <row r="17">
          <cell r="B17" t="str">
            <v>EHV Power Line</v>
          </cell>
        </row>
        <row r="18">
          <cell r="B18" t="str">
            <v>Railway</v>
          </cell>
        </row>
      </sheetData>
      <sheetData sheetId="13" refreshError="1"/>
      <sheetData sheetId="14" refreshError="1"/>
      <sheetData sheetId="15" refreshError="1"/>
      <sheetData sheetId="16" refreshError="1"/>
      <sheetData sheetId="17"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umpsum Sheet"/>
      <sheetName val="Final Bill of Material"/>
      <sheetName val="Installation &amp; Commissiong"/>
      <sheetName val="Operational Spares"/>
      <sheetName val="Training"/>
      <sheetName val="Optional UnPriced for 16 Chl"/>
      <sheetName val="Maintenance Contract"/>
      <sheetName val="Estimate"/>
      <sheetName val="RECAPITULATION"/>
      <sheetName val="Costing-blk-B"/>
      <sheetName val="Sch-1a"/>
      <sheetName val="costing"/>
      <sheetName val="2.9. Payment Balance"/>
      <sheetName val="LOCAL RATES"/>
      <sheetName val="BOQ_SERENO"/>
      <sheetName val="Pile cap"/>
      <sheetName val="DI-ESTI"/>
      <sheetName val="d-safe DELUXE"/>
      <sheetName val="Front end"/>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CASH-FLOW"/>
      <sheetName val="key_data"/>
      <sheetName val="Rev_fc_analysi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sheetData sheetId="15"/>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S'C"/>
      <sheetName val="Req.-D'C"/>
      <sheetName val="Complete Plan"/>
      <sheetName val="Gang Foundation"/>
      <sheetName val="Vol"/>
      <sheetName val="Gang Erection"/>
      <sheetName val="Tl Planning Format"/>
      <sheetName val="Base File"/>
      <sheetName val="Foundation"/>
      <sheetName val="Erection"/>
    </sheetNames>
    <sheetDataSet>
      <sheetData sheetId="0" refreshError="1"/>
      <sheetData sheetId="1" refreshError="1"/>
      <sheetData sheetId="2" refreshError="1"/>
      <sheetData sheetId="3"/>
      <sheetData sheetId="4">
        <row r="15">
          <cell r="F15">
            <v>147.66999999999999</v>
          </cell>
        </row>
      </sheetData>
      <sheetData sheetId="5" refreshError="1"/>
      <sheetData sheetId="6" refreshError="1"/>
      <sheetData sheetId="7">
        <row r="3">
          <cell r="C3" t="str">
            <v>NH</v>
          </cell>
          <cell r="F3" t="str">
            <v>Manual</v>
          </cell>
        </row>
        <row r="4">
          <cell r="F4" t="str">
            <v>TSE</v>
          </cell>
        </row>
      </sheetData>
      <sheetData sheetId="8" refreshError="1"/>
      <sheetData sheetId="9"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ors"/>
      <sheetName val="mcidto"/>
      <sheetName val="mcimp"/>
      <sheetName val="mcimp_High_Sea_Sales"/>
      <sheetName val="mcbo"/>
      <sheetName val="mctr"/>
      <sheetName val="mcser"/>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persons/person.xml><?xml version="1.0" encoding="utf-8"?>
<personList xmlns="http://schemas.microsoft.com/office/spreadsheetml/2018/threadedcomments" xmlns:x="http://schemas.openxmlformats.org/spreadsheetml/2006/main">
  <person displayName="Raghav Ranjan" id="{E8CAB220-D794-4F02-8C04-E0AFA7327B4E}" userId="S::ranjanr33@kecrpg.com::b419dfe8-deaf-4d30-972d-eadc4f99f2ad" providerId="AD"/>
</personList>
</file>

<file path=xl/richData/_rels/richValueRel.xml.rels><?xml version="1.0" encoding="UTF-8" standalone="yes"?>
<Relationships xmlns="http://schemas.openxmlformats.org/package/2006/relationships"><Relationship Id="rId1" Type="http://schemas.openxmlformats.org/officeDocument/2006/relationships/image" Target="../media/image1.gif"/></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companylogo</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A527FB-BC36-47A3-864A-1D13F9109642}" name="Table3" displayName="Table3" ref="A16:I37" totalsRowShown="0" headerRowDxfId="271" dataDxfId="269" headerRowBorderDxfId="270" tableBorderDxfId="268" headerRowCellStyle="Normal 17" dataCellStyle="Normal 17">
  <autoFilter ref="A16:I37" xr:uid="{45A527FB-BC36-47A3-864A-1D13F9109642}"/>
  <tableColumns count="9">
    <tableColumn id="1" xr3:uid="{5EF04D29-04E7-42F3-8E00-D0138C037C1F}" name="S.No" dataDxfId="267" dataCellStyle="Normal 17"/>
    <tableColumn id="2" xr3:uid="{8DFF9BD7-4C4B-408B-B2DE-4922D82954E9}" name="Nature of Hindrance" dataDxfId="266" dataCellStyle="Normal 17"/>
    <tableColumn id="3" xr3:uid="{FD3947B4-4495-4827-9080-EE5220C65E96}" name="Loc/Sec." dataDxfId="265" dataCellStyle="Normal 17"/>
    <tableColumn id="4" xr3:uid="{59361E80-9B9D-41CF-B629-AD22A6ED7D54}" name="Affected Activity" dataDxfId="264" dataCellStyle="Normal 17"/>
    <tableColumn id="5" xr3:uid="{9F49E125-C8D3-450B-93A6-10EBD9EEB135}" name="Affected Gang Name" dataDxfId="263" dataCellStyle="Normal 17"/>
    <tableColumn id="6" xr3:uid="{3D8797EA-1F52-4BD6-ABC6-3A98C3054DE8}" name="Date  of 1st attempt" dataDxfId="262" dataCellStyle="Normal 17"/>
    <tableColumn id="7" xr3:uid="{ABD98433-912F-4D6F-A7A7-335BD30B1C83}" name="Date of removal (Last attempt)" dataDxfId="261" dataCellStyle="Normal 17"/>
    <tableColumn id="8" xr3:uid="{546EEA6C-AF84-4ED7-96FF-5D6E54506397}" name="Period of hindrance " dataDxfId="260" dataCellStyle="Normal 17"/>
    <tableColumn id="9" xr3:uid="{3955C54A-203E-419C-A140-3082EDE46046}" name="Remarks" dataDxfId="259" dataCellStyle="Normal 17"/>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7BCE91-ED58-485D-80FA-F16A7A0FFCF3}" name="Table4" displayName="Table4" ref="A40:I251" totalsRowShown="0" headerRowDxfId="258" dataDxfId="256" headerRowBorderDxfId="257" tableBorderDxfId="255" headerRowCellStyle="Normal 17">
  <autoFilter ref="A40:I251" xr:uid="{037BCE91-ED58-485D-80FA-F16A7A0FFCF3}"/>
  <tableColumns count="9">
    <tableColumn id="1" xr3:uid="{1508F9ED-3FA2-4831-BCF3-6BA27689BD22}" name="S.No" dataDxfId="254" dataCellStyle="Normal 17">
      <calculatedColumnFormula>+SUBTOTAL(3,$B$41:B41)</calculatedColumnFormula>
    </tableColumn>
    <tableColumn id="2" xr3:uid="{28A6B015-ADB2-43F0-8282-20A133F5C094}" name="Nature of Hindrance" dataDxfId="253" dataCellStyle="Normal 17"/>
    <tableColumn id="3" xr3:uid="{2640D47A-E7C1-4878-A180-4CE4E2C5325D}" name="Loc/Sec." dataDxfId="252" dataCellStyle="Normal 17"/>
    <tableColumn id="4" xr3:uid="{C4DEEC84-A6CA-49D9-A7FA-104BFAEACCB6}" name="Affected Activity" dataDxfId="251" dataCellStyle="Normal 17"/>
    <tableColumn id="5" xr3:uid="{2ACFA27C-5413-495E-AE6C-67A9E8DDC586}" name="Affected Gang Name" dataDxfId="250" dataCellStyle="Normal 17"/>
    <tableColumn id="6" xr3:uid="{D9B92505-81FE-416B-B588-3165A7F28B0A}" name="Date  of occurrence" dataDxfId="249" dataCellStyle="Normal 17"/>
    <tableColumn id="7" xr3:uid="{F7AAAC0E-329B-4B4E-960D-97E1C87D23D2}" name="Date of removal " dataDxfId="248" dataCellStyle="Normal 17"/>
    <tableColumn id="8" xr3:uid="{25F9BC4C-B9C7-45E4-9C91-AD97AF3A2A76}" name="Period of hindrance " dataDxfId="247" dataCellStyle="Normal 17"/>
    <tableColumn id="9" xr3:uid="{57EC84C7-2ABF-4417-AF20-2C5EA9757A5C}" name="Remarks" dataDxfId="246" dataCellStyle="Normal 17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A3B3FB-54AA-46D4-926E-93D51A2FE21B}" name="Table5" displayName="Table5" ref="A256:I343" totalsRowShown="0" headerRowDxfId="245" dataDxfId="243" headerRowBorderDxfId="244" tableBorderDxfId="242" headerRowCellStyle="Normal 17" dataCellStyle="Normal 17">
  <autoFilter ref="A256:I343" xr:uid="{67A3B3FB-54AA-46D4-926E-93D51A2FE21B}"/>
  <tableColumns count="9">
    <tableColumn id="1" xr3:uid="{B9BCC3B4-FC85-4DB4-B06A-DC3D9234001A}" name="S.No" dataDxfId="241" dataCellStyle="Normal 17">
      <calculatedColumnFormula>+SUBTOTAL(3,$B$257:B257)</calculatedColumnFormula>
    </tableColumn>
    <tableColumn id="2" xr3:uid="{52802530-5F5A-4035-BF5B-DEC505542414}" name="Nature of Hindrance" dataDxfId="240" dataCellStyle="Normal 17"/>
    <tableColumn id="3" xr3:uid="{F69B7A02-8FFA-44E5-BBE1-70D583A52457}" name="Loc/Sec." dataDxfId="239" dataCellStyle="Normal 17"/>
    <tableColumn id="4" xr3:uid="{33D325EC-80C6-4738-8CC8-E6BD1EFEA4D1}" name="Affected Activity" dataDxfId="238" dataCellStyle="Normal 17"/>
    <tableColumn id="5" xr3:uid="{37F7CB4E-7859-499D-8246-61970305CBC3}" name="Affected Gang Name" dataDxfId="237" dataCellStyle="Normal 17"/>
    <tableColumn id="6" xr3:uid="{DBDD4829-60EE-4F5A-8155-B0730C3F9376}" name="Date  of occurrence" dataDxfId="236" dataCellStyle="Normal 17"/>
    <tableColumn id="7" xr3:uid="{D4FE71C3-C03B-4BF4-85E7-07E83846E1AD}" name="Date of removal " dataDxfId="235" dataCellStyle="Normal 17"/>
    <tableColumn id="8" xr3:uid="{52BF2E2E-0F91-4FBD-A62B-D1393C59F797}" name="Period of hindrance " dataDxfId="234" dataCellStyle="Normal 17"/>
    <tableColumn id="9" xr3:uid="{017A1E86-5E75-4702-AA88-83959E8C02E6}" name="Remarks" dataDxfId="233" dataCellStyle="Normal 17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ABCB76-42F5-4CDD-9778-A72702C2505F}" name="Table6" displayName="Table6" ref="A347:I351" totalsRowShown="0" headerRowDxfId="232" dataDxfId="230" headerRowBorderDxfId="231" tableBorderDxfId="229" headerRowCellStyle="Normal 17" dataCellStyle="Normal 17">
  <autoFilter ref="A347:I351" xr:uid="{50ABCB76-42F5-4CDD-9778-A72702C2505F}"/>
  <tableColumns count="9">
    <tableColumn id="1" xr3:uid="{4B74923D-A9E0-48AC-8BD9-FCD57005E646}" name="S.No" dataDxfId="228" dataCellStyle="Normal 17">
      <calculatedColumnFormula>+SUBTOTAL(3,$B$348:B348)</calculatedColumnFormula>
    </tableColumn>
    <tableColumn id="2" xr3:uid="{777330F3-7F26-4E08-AE46-AA363668F505}" name="Nature of Hindrance" dataDxfId="227" dataCellStyle="Normal 17"/>
    <tableColumn id="3" xr3:uid="{C6C88B81-8B3E-4A02-9978-F59C4A1FDD8B}" name="Loc/Sec." dataDxfId="226" dataCellStyle="Normal 17"/>
    <tableColumn id="4" xr3:uid="{72B4501A-C077-4CD4-AFF3-A9C0715732ED}" name="Affected Activity" dataDxfId="225" dataCellStyle="Normal 17"/>
    <tableColumn id="5" xr3:uid="{6CB16CA2-8E4D-4E79-B1FA-A8422E72F11F}" name="Affected Gang Name" dataDxfId="224" dataCellStyle="Normal 17"/>
    <tableColumn id="6" xr3:uid="{1F619724-9D75-4D14-84D9-E5F9B6318025}" name="Date  of occurrence" dataDxfId="223" dataCellStyle="Normal 17"/>
    <tableColumn id="7" xr3:uid="{77A9F23F-9185-4F8C-A7BC-5B55A13E19EC}" name="Date of removal " dataDxfId="222" dataCellStyle="Normal 17"/>
    <tableColumn id="8" xr3:uid="{945F663D-8F92-45DE-B62E-466CB747D8A9}" name="Period of hindrance " dataDxfId="221" dataCellStyle="Normal 17"/>
    <tableColumn id="9" xr3:uid="{28829685-4EE5-4AF1-821C-E84BABCBAA2E}" name="Remarks" dataDxfId="220" dataCellStyle="Normal 17"/>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ysClr val="window" lastClr="FFFFFF"/>
        </a:solidFill>
        <a:ln w="9525">
          <a:solidFill>
            <a:srgbClr val="000000"/>
          </a:solidFill>
          <a:miter lim="800000"/>
          <a:headEnd/>
          <a:tailEnd/>
        </a:ln>
      </a:spPr>
      <a:bodyPr/>
      <a:lstStyle/>
    </a:sp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O82" dT="2025-09-30T11:30:01.78" personId="{E8CAB220-D794-4F02-8C04-E0AFA7327B4E}" id="{5DFFDF0E-F6F6-463D-B960-2A2A01CE2DAC}">
    <text>No work done due to ROW</text>
  </threadedComment>
  <threadedComment ref="AP82" dT="2025-09-30T11:30:01.78" personId="{E8CAB220-D794-4F02-8C04-E0AFA7327B4E}" id="{F335D0B1-E28B-4F0C-A1F0-5056D3C03F96}">
    <text>No work done due to ROW</text>
  </threadedComment>
  <threadedComment ref="AQ82" dT="2025-09-30T11:30:01.78" personId="{E8CAB220-D794-4F02-8C04-E0AFA7327B4E}" id="{1BE483DA-ECCF-4396-853A-6200FBA6CC94}">
    <text>No work done due to ROW</text>
  </threadedComment>
  <threadedComment ref="AR82" dT="2025-09-30T11:30:01.78" personId="{E8CAB220-D794-4F02-8C04-E0AFA7327B4E}" id="{B588AFC7-3503-4B72-A5E2-DCC31CDBDC51}">
    <text>No work done due to ROW</text>
  </threadedComment>
  <threadedComment ref="AS82" dT="2025-09-30T11:30:01.78" personId="{E8CAB220-D794-4F02-8C04-E0AFA7327B4E}" id="{1DF510A9-721B-4666-8A60-CC3D26DF9E23}">
    <text>No work done due to ROW</text>
  </threadedComment>
  <threadedComment ref="AT82" dT="2025-09-30T11:30:01.78" personId="{E8CAB220-D794-4F02-8C04-E0AFA7327B4E}" id="{0C8C260E-A9FB-4E63-8D23-706F8B6941B3}">
    <text>No work done due to ROW</text>
  </threadedComment>
  <threadedComment ref="AT87" dT="2025-09-14T04:34:55.61" personId="{E8CAB220-D794-4F02-8C04-E0AFA7327B4E}" id="{778AEBC0-CAD7-4EDE-98C2-B1972F3DF024}">
    <text>Gang idle due to ROW</text>
  </threadedComment>
  <threadedComment ref="AU87" dT="2025-09-14T04:34:55.61" personId="{E8CAB220-D794-4F02-8C04-E0AFA7327B4E}" id="{8F271FE9-D464-4931-95AA-311207DEEA83}">
    <text>Gang idle due to ROW</text>
  </threadedComment>
  <threadedComment ref="AV87" dT="2025-09-14T04:34:55.61" personId="{E8CAB220-D794-4F02-8C04-E0AFA7327B4E}" id="{D1F14333-0DE2-4C83-BE12-8D9BB4C094C2}">
    <text>Gang idle due to ROW</text>
  </threadedComment>
  <threadedComment ref="AW87" dT="2025-09-14T04:34:55.61" personId="{E8CAB220-D794-4F02-8C04-E0AFA7327B4E}" id="{E2006269-D360-4AF4-B16D-08CB71E40EF3}">
    <text>Gang idle due to ROW</text>
  </threadedComment>
  <threadedComment ref="AX87" dT="2025-09-14T04:34:55.61" personId="{E8CAB220-D794-4F02-8C04-E0AFA7327B4E}" id="{0F26824C-CC8E-46D5-9DC7-E8E114D1F88A}">
    <text>Gang idle due to ROW</text>
  </threadedComment>
  <threadedComment ref="AY87" dT="2025-09-14T04:34:55.61" personId="{E8CAB220-D794-4F02-8C04-E0AFA7327B4E}" id="{00640BBE-A3AA-465A-BD56-882933159281}">
    <text>Gang idle due to ROW</text>
  </threadedComment>
  <threadedComment ref="AU92" dT="2025-09-14T04:34:55.61" personId="{E8CAB220-D794-4F02-8C04-E0AFA7327B4E}" id="{AA6FB64D-2D57-47D3-B12B-B5939C3D2302}">
    <text>Gang idle due to ROW</text>
  </threadedComment>
  <threadedComment ref="AV92" dT="2025-09-14T04:34:55.61" personId="{E8CAB220-D794-4F02-8C04-E0AFA7327B4E}" id="{D671B565-E348-4901-B1EC-1D3401ADAE6D}">
    <text>Gang idle due to ROW</text>
  </threadedComment>
  <threadedComment ref="AO93" dT="2025-09-14T04:40:16.98" personId="{E8CAB220-D794-4F02-8C04-E0AFA7327B4E}" id="{4235DB64-CD62-4C17-8D4F-A46D218FD893}">
    <text>No work done due to shutdown of 33 KV</text>
  </threadedComment>
  <threadedComment ref="AP93" dT="2025-09-14T04:40:16.98" personId="{E8CAB220-D794-4F02-8C04-E0AFA7327B4E}" id="{39C9429A-CCD9-4117-AFA4-0A3A3532F0F8}">
    <text>No work done due to shutdown of 33 KV</text>
  </threadedComment>
  <threadedComment ref="AQ93" dT="2025-09-14T04:40:16.98" personId="{E8CAB220-D794-4F02-8C04-E0AFA7327B4E}" id="{16BBBBCC-2527-40C6-B85B-5B0ADF6929BB}">
    <text>No work done due to shutdown of 33 KV</text>
  </threadedComment>
  <threadedComment ref="AR93" dT="2025-09-14T04:40:16.98" personId="{E8CAB220-D794-4F02-8C04-E0AFA7327B4E}" id="{991F069A-AF2C-497C-A1B9-C391C016F4A1}">
    <text>No work done due to shutdown of 33 KV</text>
  </threadedComment>
  <threadedComment ref="AS93" dT="2025-09-14T04:40:16.98" personId="{E8CAB220-D794-4F02-8C04-E0AFA7327B4E}" id="{28235F04-3165-4552-8584-2460274B71F3}">
    <text>No work done due to shutdown of 33 KV</text>
  </threadedComment>
  <threadedComment ref="AT93" dT="2025-09-14T04:40:16.98" personId="{E8CAB220-D794-4F02-8C04-E0AFA7327B4E}" id="{449F6BF8-A6FE-47AF-B89F-F1DF58730496}">
    <text>No work done due to shutdown of 33 KV</text>
  </threadedComment>
  <threadedComment ref="AU93" dT="2025-09-14T04:40:16.98" personId="{E8CAB220-D794-4F02-8C04-E0AFA7327B4E}" id="{33C70179-29FA-4C37-B08C-8B7FCAE818CA}">
    <text>No work done due to shutdown of 33 KV</text>
  </threadedComment>
  <threadedComment ref="AV93" dT="2025-09-14T04:40:16.98" personId="{E8CAB220-D794-4F02-8C04-E0AFA7327B4E}" id="{924078EF-7F85-456A-8049-63C84370911A}">
    <text>No work done due to shutdown of 33 KV</text>
  </threadedComment>
  <threadedComment ref="AW93" dT="2025-09-14T04:40:16.98" personId="{E8CAB220-D794-4F02-8C04-E0AFA7327B4E}" id="{A23C1DFD-3AF2-4546-A708-D2533868491C}">
    <text>No work done due to shutdown of 33 KV</text>
  </threadedComment>
  <threadedComment ref="AX93" dT="2025-09-14T04:40:16.98" personId="{E8CAB220-D794-4F02-8C04-E0AFA7327B4E}" id="{A2FFEF0D-B04B-448F-96A5-D6B936F63BA9}">
    <text>No work done due to shutdown of 33 KV</text>
  </threadedComment>
  <threadedComment ref="AY93" dT="2025-09-14T04:40:16.98" personId="{E8CAB220-D794-4F02-8C04-E0AFA7327B4E}" id="{20376AD3-3821-4FA3-852A-0DC34350246C}">
    <text>No work done due to shutdown of 33 KV</text>
  </threadedComment>
  <threadedComment ref="AZ93" dT="2025-09-14T04:40:16.98" personId="{E8CAB220-D794-4F02-8C04-E0AFA7327B4E}" id="{20070917-9310-4D9E-AC0C-6B64075F3211}">
    <text>No work done due to shutdown of 33 KV</text>
  </threadedComment>
  <threadedComment ref="BA93" dT="2025-09-14T04:40:16.98" personId="{E8CAB220-D794-4F02-8C04-E0AFA7327B4E}" id="{D7B3412C-189A-43CA-944A-8AA2885BFE85}">
    <text>No work done due to shutdown of 33 KV</text>
  </threadedComment>
  <threadedComment ref="BB93" dT="2025-09-14T04:40:16.98" personId="{E8CAB220-D794-4F02-8C04-E0AFA7327B4E}" id="{97A85101-7FAB-4570-BB82-1FDCC6D638C3}">
    <text>No work done due to shutdown of 33 KV</text>
  </threadedComment>
  <threadedComment ref="BC93" dT="2025-09-14T04:40:16.98" personId="{E8CAB220-D794-4F02-8C04-E0AFA7327B4E}" id="{C2A3EFAB-4E2A-430F-8C2D-AD197543FDBF}">
    <text>No work done due to shutdown of 33 KV</text>
  </threadedComment>
  <threadedComment ref="BD93" dT="2025-09-14T04:40:16.98" personId="{E8CAB220-D794-4F02-8C04-E0AFA7327B4E}" id="{498B8C1B-7707-47F9-9D32-5D93D991298D}">
    <text xml:space="preserve">No work done due to ROW
</text>
  </threadedComment>
  <threadedComment ref="BF93" dT="2025-09-14T04:40:16.98" personId="{E8CAB220-D794-4F02-8C04-E0AFA7327B4E}" id="{43F1C752-FEA4-49DD-AF92-511B3D312C54}">
    <text>No work done due to shutdown of 33 KV</text>
  </threadedComment>
  <threadedComment ref="BG93" dT="2025-09-14T04:40:16.98" personId="{E8CAB220-D794-4F02-8C04-E0AFA7327B4E}" id="{A3B7471B-E310-4808-80F5-3AAB20B18FC6}">
    <text>No work done due to shutdown of 33 KV</text>
  </threadedComment>
  <threadedComment ref="BH93" dT="2025-09-14T04:40:16.98" personId="{E8CAB220-D794-4F02-8C04-E0AFA7327B4E}" id="{E3737889-FA7D-433D-A614-6C2D8263E047}">
    <text>No work done due to shutdown of 33 KV</text>
  </threadedComment>
  <threadedComment ref="BI93" dT="2025-09-14T04:40:16.98" personId="{E8CAB220-D794-4F02-8C04-E0AFA7327B4E}" id="{B32C682F-657B-40C2-AEA1-1A4F66E6E327}">
    <text>No work done due to shutdown of 33 KV</text>
  </threadedComment>
  <threadedComment ref="BJ93" dT="2025-09-14T04:40:16.98" personId="{E8CAB220-D794-4F02-8C04-E0AFA7327B4E}" id="{C0D22FD2-DBE0-4F77-8735-9046A6F01087}">
    <text>No work done due to shutdown of 33 KV</text>
  </threadedComment>
  <threadedComment ref="BK93" dT="2025-09-14T04:40:16.98" personId="{E8CAB220-D794-4F02-8C04-E0AFA7327B4E}" id="{62626246-0C34-4A54-BAB0-222A310C6FC6}">
    <text>No work done due to shutdown of 33 KV</text>
  </threadedComment>
  <threadedComment ref="AP94" dT="2025-09-14T04:41:05.45" personId="{E8CAB220-D794-4F02-8C04-E0AFA7327B4E}" id="{3DD84B07-25B6-4C61-9A87-4F21C8AF2EE0}">
    <text>No work done.</text>
  </threadedComment>
  <threadedComment ref="BK97" dT="2025-09-30T11:40:09.88" personId="{E8CAB220-D794-4F02-8C04-E0AFA7327B4E}" id="{CFFF2D5D-ECCE-4A9D-AB70-8B2573E39335}">
    <text>No work done due to ROW</text>
  </threadedComment>
</ThreadedComments>
</file>

<file path=xl/threadedComments/threadedComment2.xml><?xml version="1.0" encoding="utf-8"?>
<ThreadedComments xmlns="http://schemas.microsoft.com/office/spreadsheetml/2018/threadedcomments" xmlns:x="http://schemas.openxmlformats.org/spreadsheetml/2006/main">
  <threadedComment ref="G372" dT="2024-08-28T08:09:56.19" personId="{E8CAB220-D794-4F02-8C04-E0AFA7327B4E}" id="{E0A03913-90FE-4B73-9A31-6A72FCA87E93}">
    <text>AS PER APPROVED CHECK SURVEY, 1 M RC IN PIT A BUT SAME WAS REVISED (PIT d IN PLACE OF PIT A) AS PER INSTRUCTION BY SACHCHIDANAND ON DATED 28.08.24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4.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32"/>
  <sheetViews>
    <sheetView tabSelected="1" zoomScale="80" zoomScaleNormal="80" workbookViewId="0">
      <pane xSplit="6" ySplit="4" topLeftCell="G8" activePane="bottomRight" state="frozen"/>
      <selection activeCell="U4" sqref="U4:X4"/>
      <selection pane="topRight" activeCell="U4" sqref="U4:X4"/>
      <selection pane="bottomLeft" activeCell="U4" sqref="U4:X4"/>
      <selection pane="bottomRight" activeCell="A23" sqref="A1:N23"/>
    </sheetView>
  </sheetViews>
  <sheetFormatPr defaultColWidth="9" defaultRowHeight="15" x14ac:dyDescent="0.25"/>
  <cols>
    <col min="1" max="1" width="10.85546875" style="8" customWidth="1"/>
    <col min="2" max="2" width="13" style="8" customWidth="1"/>
    <col min="3" max="3" width="11.42578125" style="8" customWidth="1"/>
    <col min="4" max="4" width="11" style="7" customWidth="1"/>
    <col min="5" max="5" width="13" style="7" customWidth="1"/>
    <col min="6" max="6" width="11.5703125" style="8" customWidth="1"/>
    <col min="7" max="7" width="11.42578125" style="7" customWidth="1"/>
    <col min="8" max="8" width="8.7109375" style="7" customWidth="1"/>
    <col min="9" max="9" width="9.5703125" style="7" customWidth="1"/>
    <col min="10" max="10" width="11.5703125" style="91" customWidth="1"/>
    <col min="11" max="11" width="12.7109375" style="7" customWidth="1"/>
    <col min="12" max="12" width="9.5703125" style="7" customWidth="1"/>
    <col min="13" max="13" width="30.28515625" style="7" customWidth="1"/>
    <col min="14" max="14" width="45.85546875" style="7" bestFit="1" customWidth="1"/>
    <col min="15" max="15" width="5.5703125" style="628" bestFit="1" customWidth="1"/>
    <col min="16" max="16" width="1.42578125" style="5" customWidth="1"/>
    <col min="17" max="17" width="29.42578125" style="457" bestFit="1" customWidth="1"/>
    <col min="18" max="16384" width="9" style="5"/>
  </cols>
  <sheetData>
    <row r="1" spans="1:17" ht="30" customHeight="1" x14ac:dyDescent="0.25">
      <c r="A1" s="903" t="e" vm="1">
        <v>#VALUE!</v>
      </c>
      <c r="B1" s="204" t="s">
        <v>146</v>
      </c>
      <c r="C1" s="203" t="s">
        <v>1222</v>
      </c>
      <c r="D1" s="97" t="s">
        <v>0</v>
      </c>
      <c r="E1" s="911">
        <f ca="1">+TODAY()</f>
        <v>46111</v>
      </c>
      <c r="F1" s="912"/>
      <c r="G1" s="98" t="s">
        <v>142</v>
      </c>
      <c r="H1" s="906" t="s">
        <v>350</v>
      </c>
      <c r="I1" s="906"/>
      <c r="J1" s="98" t="s">
        <v>1343</v>
      </c>
      <c r="K1" s="99" t="s">
        <v>1264</v>
      </c>
      <c r="L1" s="98" t="s">
        <v>21</v>
      </c>
      <c r="M1" s="900" t="s">
        <v>1187</v>
      </c>
      <c r="N1" s="902"/>
      <c r="Q1" s="454" t="s">
        <v>1238</v>
      </c>
    </row>
    <row r="2" spans="1:17" ht="30" customHeight="1" x14ac:dyDescent="0.25">
      <c r="A2" s="904"/>
      <c r="B2" s="96" t="s">
        <v>112</v>
      </c>
      <c r="C2" s="908" t="s">
        <v>1286</v>
      </c>
      <c r="D2" s="909"/>
      <c r="E2" s="909"/>
      <c r="F2" s="910"/>
      <c r="G2" s="98" t="s">
        <v>18</v>
      </c>
      <c r="H2" s="900" t="s">
        <v>1426</v>
      </c>
      <c r="I2" s="901"/>
      <c r="J2" s="901"/>
      <c r="K2" s="902"/>
      <c r="L2" s="98" t="s">
        <v>1</v>
      </c>
      <c r="M2" s="900" t="s">
        <v>147</v>
      </c>
      <c r="N2" s="902"/>
      <c r="Q2" s="455" t="s">
        <v>1224</v>
      </c>
    </row>
    <row r="3" spans="1:17" ht="30" x14ac:dyDescent="0.25">
      <c r="A3" s="905"/>
      <c r="B3" s="96" t="s">
        <v>1220</v>
      </c>
      <c r="C3" s="908" t="s">
        <v>1285</v>
      </c>
      <c r="D3" s="909"/>
      <c r="E3" s="909"/>
      <c r="F3" s="910"/>
      <c r="G3" s="98" t="s">
        <v>345</v>
      </c>
      <c r="H3" s="913">
        <v>45266</v>
      </c>
      <c r="I3" s="913"/>
      <c r="J3" s="98" t="s">
        <v>5</v>
      </c>
      <c r="K3" s="468" t="s">
        <v>2264</v>
      </c>
      <c r="L3" s="96" t="s">
        <v>17</v>
      </c>
      <c r="M3" s="914" t="s">
        <v>661</v>
      </c>
      <c r="N3" s="914"/>
      <c r="Q3" s="456" t="s">
        <v>1225</v>
      </c>
    </row>
    <row r="4" spans="1:17" s="6" customFormat="1" ht="60" x14ac:dyDescent="0.25">
      <c r="A4" s="100" t="s">
        <v>301</v>
      </c>
      <c r="B4" s="100" t="s">
        <v>8</v>
      </c>
      <c r="C4" s="100" t="s">
        <v>23</v>
      </c>
      <c r="D4" s="100" t="s">
        <v>109</v>
      </c>
      <c r="E4" s="100" t="s">
        <v>2263</v>
      </c>
      <c r="F4" s="100" t="s">
        <v>133</v>
      </c>
      <c r="G4" s="100" t="s">
        <v>130</v>
      </c>
      <c r="H4" s="100" t="s">
        <v>131</v>
      </c>
      <c r="I4" s="100" t="s">
        <v>124</v>
      </c>
      <c r="J4" s="100" t="s">
        <v>110</v>
      </c>
      <c r="K4" s="100" t="s">
        <v>16</v>
      </c>
      <c r="L4" s="100" t="s">
        <v>132</v>
      </c>
      <c r="M4" s="100" t="s">
        <v>9</v>
      </c>
      <c r="N4" s="100" t="s">
        <v>1221</v>
      </c>
      <c r="O4" s="630" t="s">
        <v>1498</v>
      </c>
      <c r="Q4" s="456" t="s">
        <v>1226</v>
      </c>
    </row>
    <row r="5" spans="1:17" s="7" customFormat="1" ht="30" x14ac:dyDescent="0.25">
      <c r="A5" s="116">
        <v>1</v>
      </c>
      <c r="B5" s="598" t="s">
        <v>1585</v>
      </c>
      <c r="C5" s="110">
        <v>191.392</v>
      </c>
      <c r="D5" s="115">
        <v>191.393</v>
      </c>
      <c r="E5" s="115">
        <f t="shared" ref="E5:E9" si="0">C5-D5</f>
        <v>-1.0000000000047748E-3</v>
      </c>
      <c r="F5" s="110">
        <f>E5</f>
        <v>-1.0000000000047748E-3</v>
      </c>
      <c r="G5" s="110"/>
      <c r="H5" s="113"/>
      <c r="I5" s="115"/>
      <c r="J5" s="110">
        <f t="shared" ref="J5:J12" si="1">D5+H5</f>
        <v>191.393</v>
      </c>
      <c r="K5" s="110">
        <f t="shared" ref="K5:K9" si="2">C5-J5</f>
        <v>-1.0000000000047748E-3</v>
      </c>
      <c r="L5" s="110" t="s">
        <v>144</v>
      </c>
      <c r="M5" s="591"/>
      <c r="N5" s="102"/>
      <c r="O5" s="629">
        <f>(J5/C5)*100</f>
        <v>100.00052248787827</v>
      </c>
      <c r="Q5" s="456" t="s">
        <v>1227</v>
      </c>
    </row>
    <row r="6" spans="1:17" s="7" customFormat="1" ht="30" x14ac:dyDescent="0.25">
      <c r="A6" s="111">
        <v>2</v>
      </c>
      <c r="B6" s="477" t="s">
        <v>337</v>
      </c>
      <c r="C6" s="111">
        <v>485</v>
      </c>
      <c r="D6" s="111">
        <v>484</v>
      </c>
      <c r="E6" s="111">
        <f t="shared" si="0"/>
        <v>1</v>
      </c>
      <c r="F6" s="111">
        <v>1</v>
      </c>
      <c r="G6" s="111"/>
      <c r="H6" s="111">
        <v>1</v>
      </c>
      <c r="I6" s="111"/>
      <c r="J6" s="111">
        <f t="shared" si="1"/>
        <v>485</v>
      </c>
      <c r="K6" s="111">
        <f t="shared" si="2"/>
        <v>0</v>
      </c>
      <c r="L6" s="849" t="s">
        <v>144</v>
      </c>
      <c r="M6" s="774"/>
      <c r="N6" s="563"/>
      <c r="O6" s="629">
        <f t="shared" ref="O6:O12" si="3">(J6/C6)*100</f>
        <v>100</v>
      </c>
      <c r="P6" s="592"/>
      <c r="Q6" s="456" t="s">
        <v>1228</v>
      </c>
    </row>
    <row r="7" spans="1:17" s="7" customFormat="1" ht="30" x14ac:dyDescent="0.25">
      <c r="A7" s="111">
        <v>3</v>
      </c>
      <c r="B7" s="477" t="s">
        <v>338</v>
      </c>
      <c r="C7" s="111">
        <v>485</v>
      </c>
      <c r="D7" s="111">
        <v>484</v>
      </c>
      <c r="E7" s="111">
        <f t="shared" si="0"/>
        <v>1</v>
      </c>
      <c r="F7" s="111">
        <v>1</v>
      </c>
      <c r="G7" s="111"/>
      <c r="H7" s="111">
        <v>1</v>
      </c>
      <c r="I7" s="111"/>
      <c r="J7" s="111">
        <f t="shared" si="1"/>
        <v>485</v>
      </c>
      <c r="K7" s="111">
        <f t="shared" si="2"/>
        <v>0</v>
      </c>
      <c r="L7" s="850" t="s">
        <v>144</v>
      </c>
      <c r="M7" s="676"/>
      <c r="N7" s="101"/>
      <c r="O7" s="629">
        <f t="shared" si="3"/>
        <v>100</v>
      </c>
      <c r="Q7" s="456" t="s">
        <v>1229</v>
      </c>
    </row>
    <row r="8" spans="1:17" s="7" customFormat="1" ht="45" x14ac:dyDescent="0.25">
      <c r="A8" s="111">
        <v>4</v>
      </c>
      <c r="B8" s="477" t="s">
        <v>111</v>
      </c>
      <c r="C8" s="111">
        <v>485</v>
      </c>
      <c r="D8" s="111">
        <v>465</v>
      </c>
      <c r="E8" s="111">
        <f t="shared" si="0"/>
        <v>20</v>
      </c>
      <c r="F8" s="111">
        <v>20</v>
      </c>
      <c r="G8" s="111"/>
      <c r="H8" s="111">
        <v>7</v>
      </c>
      <c r="I8" s="111">
        <v>3</v>
      </c>
      <c r="J8" s="111">
        <f t="shared" si="1"/>
        <v>472</v>
      </c>
      <c r="K8" s="111">
        <f t="shared" si="2"/>
        <v>13</v>
      </c>
      <c r="L8" s="111">
        <v>3</v>
      </c>
      <c r="M8" s="622" t="s">
        <v>2330</v>
      </c>
      <c r="N8" s="684"/>
      <c r="O8" s="629">
        <f t="shared" si="3"/>
        <v>97.319587628865975</v>
      </c>
      <c r="Q8" s="456" t="s">
        <v>1230</v>
      </c>
    </row>
    <row r="9" spans="1:17" s="7" customFormat="1" ht="30" x14ac:dyDescent="0.25">
      <c r="A9" s="111">
        <v>5</v>
      </c>
      <c r="B9" s="477" t="s">
        <v>225</v>
      </c>
      <c r="C9" s="111">
        <v>485</v>
      </c>
      <c r="D9" s="111">
        <v>376</v>
      </c>
      <c r="E9" s="111">
        <f t="shared" si="0"/>
        <v>109</v>
      </c>
      <c r="F9" s="111">
        <v>45</v>
      </c>
      <c r="G9" s="111">
        <v>1</v>
      </c>
      <c r="H9" s="111">
        <v>11</v>
      </c>
      <c r="I9" s="111"/>
      <c r="J9" s="111">
        <f t="shared" si="1"/>
        <v>387</v>
      </c>
      <c r="K9" s="111">
        <f t="shared" si="2"/>
        <v>98</v>
      </c>
      <c r="L9" s="111">
        <v>1</v>
      </c>
      <c r="M9" s="103"/>
      <c r="N9" s="101"/>
      <c r="O9" s="629">
        <f t="shared" si="3"/>
        <v>79.793814432989691</v>
      </c>
      <c r="Q9" s="456" t="s">
        <v>1231</v>
      </c>
    </row>
    <row r="10" spans="1:17" s="7" customFormat="1" ht="135" x14ac:dyDescent="0.25">
      <c r="A10" s="111">
        <v>6</v>
      </c>
      <c r="B10" s="477" t="s">
        <v>339</v>
      </c>
      <c r="C10" s="111">
        <f>C5</f>
        <v>191.392</v>
      </c>
      <c r="D10" s="111">
        <v>83.951000000000008</v>
      </c>
      <c r="E10" s="534">
        <f>C10-D10-33.766</f>
        <v>73.674999999999983</v>
      </c>
      <c r="F10" s="715">
        <v>11</v>
      </c>
      <c r="G10" s="534">
        <v>0.12</v>
      </c>
      <c r="H10" s="534">
        <f>4.89+0.8+3.3+0.12</f>
        <v>9.1099999999999977</v>
      </c>
      <c r="I10" s="534">
        <f>Stringing!G54</f>
        <v>11.334000000000003</v>
      </c>
      <c r="J10" s="1143">
        <f t="shared" si="1"/>
        <v>93.061000000000007</v>
      </c>
      <c r="K10" s="534">
        <f>+E10-H10</f>
        <v>64.564999999999984</v>
      </c>
      <c r="L10" s="915">
        <v>6</v>
      </c>
      <c r="M10" s="477" t="s">
        <v>2329</v>
      </c>
      <c r="N10" s="532" t="s">
        <v>2331</v>
      </c>
      <c r="O10" s="629">
        <f t="shared" si="3"/>
        <v>48.623244440728982</v>
      </c>
      <c r="Q10" s="456" t="s">
        <v>1232</v>
      </c>
    </row>
    <row r="11" spans="1:17" s="7" customFormat="1" ht="90" x14ac:dyDescent="0.25">
      <c r="A11" s="111">
        <v>7</v>
      </c>
      <c r="B11" s="477" t="s">
        <v>340</v>
      </c>
      <c r="C11" s="111">
        <f>C10</f>
        <v>191.392</v>
      </c>
      <c r="D11" s="111">
        <v>83.177700000000002</v>
      </c>
      <c r="E11" s="534">
        <f>C11-D11-33.766</f>
        <v>74.448299999999989</v>
      </c>
      <c r="F11" s="715">
        <v>11</v>
      </c>
      <c r="G11" s="534">
        <v>0.12</v>
      </c>
      <c r="H11" s="534">
        <f>0.8+0.12</f>
        <v>0.92</v>
      </c>
      <c r="I11" s="534">
        <f>Stringing!G55</f>
        <v>9.0740000000000123</v>
      </c>
      <c r="J11" s="534">
        <f t="shared" si="1"/>
        <v>84.097700000000003</v>
      </c>
      <c r="K11" s="534">
        <f t="shared" ref="K11:K12" si="4">+E11-H11</f>
        <v>73.528299999999987</v>
      </c>
      <c r="L11" s="916"/>
      <c r="M11" s="477" t="s">
        <v>2328</v>
      </c>
      <c r="N11" s="779"/>
      <c r="O11" s="629">
        <f t="shared" si="3"/>
        <v>43.940028841330886</v>
      </c>
      <c r="Q11" s="456" t="s">
        <v>1233</v>
      </c>
    </row>
    <row r="12" spans="1:17" s="7" customFormat="1" ht="30" x14ac:dyDescent="0.25">
      <c r="A12" s="112">
        <v>8</v>
      </c>
      <c r="B12" s="599" t="s">
        <v>341</v>
      </c>
      <c r="C12" s="112">
        <f>C11</f>
        <v>191.392</v>
      </c>
      <c r="D12" s="112">
        <v>81.070000000000007</v>
      </c>
      <c r="E12" s="112">
        <f>C12-D12-33.766</f>
        <v>76.555999999999983</v>
      </c>
      <c r="F12" s="112">
        <v>30</v>
      </c>
      <c r="G12" s="600"/>
      <c r="H12" s="600"/>
      <c r="I12" s="600"/>
      <c r="J12" s="509">
        <f t="shared" si="1"/>
        <v>81.070000000000007</v>
      </c>
      <c r="K12" s="111">
        <f t="shared" si="4"/>
        <v>76.555999999999983</v>
      </c>
      <c r="L12" s="112"/>
      <c r="M12" s="599"/>
      <c r="N12" s="104"/>
      <c r="O12" s="629">
        <f t="shared" si="3"/>
        <v>42.358092292258824</v>
      </c>
      <c r="Q12" s="456" t="s">
        <v>1234</v>
      </c>
    </row>
    <row r="13" spans="1:17" x14ac:dyDescent="0.25">
      <c r="A13" s="907"/>
      <c r="B13" s="907"/>
      <c r="C13" s="907"/>
      <c r="D13" s="907"/>
      <c r="E13" s="907"/>
      <c r="F13" s="907"/>
      <c r="G13" s="907"/>
      <c r="H13" s="907"/>
      <c r="I13" s="907"/>
      <c r="J13" s="907"/>
      <c r="K13" s="907"/>
      <c r="L13" s="907"/>
      <c r="M13" s="907"/>
      <c r="N13" s="907"/>
      <c r="Q13" s="456" t="s">
        <v>1235</v>
      </c>
    </row>
    <row r="14" spans="1:17" x14ac:dyDescent="0.25">
      <c r="A14" s="919" t="s">
        <v>1215</v>
      </c>
      <c r="B14" s="919"/>
      <c r="C14" s="919"/>
      <c r="D14" s="919"/>
      <c r="E14" s="919"/>
      <c r="F14" s="919"/>
      <c r="G14" s="919"/>
      <c r="H14" s="763"/>
      <c r="I14" s="643"/>
      <c r="J14" s="5"/>
      <c r="K14" s="5"/>
      <c r="L14" s="5"/>
      <c r="M14" s="5"/>
      <c r="N14" s="5"/>
      <c r="Q14" s="456" t="s">
        <v>1236</v>
      </c>
    </row>
    <row r="15" spans="1:17" x14ac:dyDescent="0.25">
      <c r="A15" s="920"/>
      <c r="B15" s="921"/>
      <c r="C15" s="921"/>
      <c r="D15" s="921"/>
      <c r="E15" s="921"/>
      <c r="F15" s="921"/>
      <c r="G15" s="922"/>
      <c r="H15" s="5"/>
      <c r="I15" s="5"/>
      <c r="J15" s="5"/>
      <c r="K15" s="593"/>
      <c r="L15" s="5"/>
      <c r="M15" s="643"/>
      <c r="N15" s="5"/>
      <c r="Q15" s="456" t="s">
        <v>1237</v>
      </c>
    </row>
    <row r="16" spans="1:17" x14ac:dyDescent="0.25">
      <c r="A16" s="917" t="s">
        <v>1217</v>
      </c>
      <c r="B16" s="917"/>
      <c r="C16" s="917"/>
      <c r="D16" s="917"/>
      <c r="E16" s="917"/>
      <c r="F16" s="917"/>
      <c r="G16" s="917"/>
      <c r="H16" s="5"/>
      <c r="I16" s="852"/>
      <c r="J16" s="5"/>
      <c r="K16" s="5"/>
      <c r="L16" s="5"/>
      <c r="M16" s="5"/>
      <c r="N16" s="5"/>
      <c r="Q16" s="461" t="s">
        <v>1275</v>
      </c>
    </row>
    <row r="17" spans="1:17" ht="46.5" customHeight="1" x14ac:dyDescent="0.25">
      <c r="A17" s="105" t="s">
        <v>226</v>
      </c>
      <c r="B17" s="105" t="s">
        <v>228</v>
      </c>
      <c r="C17" s="106" t="s">
        <v>124</v>
      </c>
      <c r="D17" s="108" t="s">
        <v>145</v>
      </c>
      <c r="E17" s="107" t="s">
        <v>129</v>
      </c>
      <c r="F17" s="109" t="s">
        <v>9</v>
      </c>
      <c r="G17" s="107"/>
      <c r="H17" s="5"/>
      <c r="I17" s="5"/>
      <c r="J17" s="5"/>
      <c r="K17" s="5"/>
      <c r="L17" s="5"/>
      <c r="M17" s="5"/>
      <c r="N17" s="5"/>
      <c r="Q17" s="456"/>
    </row>
    <row r="18" spans="1:17" x14ac:dyDescent="0.25">
      <c r="A18" s="114">
        <f>E6</f>
        <v>1</v>
      </c>
      <c r="B18" s="114">
        <f>H6</f>
        <v>1</v>
      </c>
      <c r="C18" s="192">
        <f>I6</f>
        <v>0</v>
      </c>
      <c r="D18" s="192">
        <f>'Page Chart'!Q4</f>
        <v>0</v>
      </c>
      <c r="E18" s="194">
        <f>A18-B18-C18-D18</f>
        <v>0</v>
      </c>
      <c r="F18" s="195"/>
      <c r="G18" s="196"/>
      <c r="H18" s="5"/>
      <c r="I18" s="5"/>
      <c r="J18" s="5"/>
      <c r="K18" s="5"/>
      <c r="L18" s="5"/>
      <c r="M18" s="5"/>
      <c r="N18" s="5"/>
      <c r="Q18" s="456"/>
    </row>
    <row r="19" spans="1:17" x14ac:dyDescent="0.25">
      <c r="A19" s="114"/>
      <c r="B19" s="114"/>
      <c r="C19" s="192"/>
      <c r="D19" s="193"/>
      <c r="E19" s="194"/>
      <c r="F19" s="195"/>
      <c r="G19" s="196"/>
      <c r="H19" s="5"/>
      <c r="I19" s="5"/>
      <c r="J19" s="5"/>
      <c r="K19" s="5"/>
      <c r="L19" s="5"/>
      <c r="M19" s="5"/>
      <c r="N19" s="5"/>
      <c r="Q19" s="456"/>
    </row>
    <row r="20" spans="1:17" x14ac:dyDescent="0.25">
      <c r="A20" s="917" t="s">
        <v>1218</v>
      </c>
      <c r="B20" s="917"/>
      <c r="C20" s="917"/>
      <c r="D20" s="917"/>
      <c r="E20" s="917"/>
      <c r="F20" s="917"/>
      <c r="G20" s="917"/>
      <c r="H20" s="5"/>
      <c r="I20" s="5"/>
      <c r="J20" s="5"/>
      <c r="K20" s="5"/>
      <c r="L20" s="5"/>
      <c r="M20" s="5"/>
      <c r="N20" s="5"/>
    </row>
    <row r="21" spans="1:17" ht="45.75" customHeight="1" x14ac:dyDescent="0.25">
      <c r="A21" s="105" t="s">
        <v>226</v>
      </c>
      <c r="B21" s="105" t="s">
        <v>228</v>
      </c>
      <c r="C21" s="106" t="s">
        <v>124</v>
      </c>
      <c r="D21" s="108" t="s">
        <v>145</v>
      </c>
      <c r="E21" s="107" t="s">
        <v>129</v>
      </c>
      <c r="F21" s="109" t="s">
        <v>127</v>
      </c>
      <c r="G21" s="109" t="s">
        <v>9</v>
      </c>
      <c r="H21" s="5"/>
      <c r="I21" s="5"/>
      <c r="J21" s="5"/>
      <c r="K21" s="5"/>
      <c r="L21" s="5"/>
      <c r="M21" s="5"/>
      <c r="N21" s="5"/>
    </row>
    <row r="22" spans="1:17" x14ac:dyDescent="0.25">
      <c r="A22" s="114">
        <f>E8</f>
        <v>20</v>
      </c>
      <c r="B22" s="114">
        <f>H8</f>
        <v>7</v>
      </c>
      <c r="C22" s="194">
        <f>I8</f>
        <v>3</v>
      </c>
      <c r="D22" s="194">
        <f>'Page Chart'!V4+'Page Chart'!X4-F22</f>
        <v>0</v>
      </c>
      <c r="E22" s="194">
        <f>'Page Chart'!W4</f>
        <v>10</v>
      </c>
      <c r="F22" s="197">
        <f>E18</f>
        <v>0</v>
      </c>
      <c r="G22" s="195"/>
      <c r="H22" s="5"/>
      <c r="I22" s="5"/>
      <c r="J22" s="5"/>
      <c r="K22" s="5"/>
      <c r="L22" s="5"/>
      <c r="M22" s="5"/>
      <c r="N22" s="5"/>
    </row>
    <row r="23" spans="1:17" x14ac:dyDescent="0.25">
      <c r="A23" s="114"/>
      <c r="B23" s="114"/>
      <c r="C23" s="194"/>
      <c r="D23" s="194"/>
      <c r="E23" s="194"/>
      <c r="F23" s="197"/>
      <c r="G23" s="195"/>
      <c r="H23" s="5"/>
      <c r="I23" s="5"/>
      <c r="J23" s="5"/>
      <c r="K23" s="5"/>
      <c r="L23" s="5"/>
      <c r="M23" s="5"/>
      <c r="N23" s="5"/>
    </row>
    <row r="24" spans="1:17" hidden="1" x14ac:dyDescent="0.25">
      <c r="A24" s="918" t="s">
        <v>1219</v>
      </c>
      <c r="B24" s="918"/>
      <c r="C24" s="918"/>
      <c r="D24" s="918"/>
      <c r="E24" s="918"/>
      <c r="F24" s="918"/>
      <c r="G24" s="918"/>
      <c r="H24" s="5"/>
      <c r="I24" s="5"/>
      <c r="J24" s="5"/>
      <c r="K24" s="5"/>
      <c r="L24" s="5"/>
      <c r="M24" s="5"/>
      <c r="N24" s="5"/>
    </row>
    <row r="25" spans="1:17" ht="75" hidden="1" x14ac:dyDescent="0.25">
      <c r="A25" s="2" t="s">
        <v>227</v>
      </c>
      <c r="B25" s="2" t="s">
        <v>228</v>
      </c>
      <c r="C25" s="3" t="s">
        <v>124</v>
      </c>
      <c r="D25" s="108" t="s">
        <v>145</v>
      </c>
      <c r="E25" s="107" t="s">
        <v>129</v>
      </c>
      <c r="F25" s="191" t="s">
        <v>1216</v>
      </c>
      <c r="G25" s="109" t="s">
        <v>1587</v>
      </c>
      <c r="H25" s="5"/>
      <c r="I25" s="5"/>
      <c r="J25" s="5"/>
      <c r="K25" s="5"/>
      <c r="L25" s="5"/>
      <c r="M25" s="5"/>
      <c r="N25" s="5"/>
    </row>
    <row r="26" spans="1:17" hidden="1" x14ac:dyDescent="0.25">
      <c r="A26" s="4">
        <f>E10</f>
        <v>73.674999999999983</v>
      </c>
      <c r="B26" s="4">
        <f>H10</f>
        <v>9.1099999999999977</v>
      </c>
      <c r="C26" s="198">
        <f>I10</f>
        <v>11.334000000000003</v>
      </c>
      <c r="D26" s="199"/>
      <c r="E26" s="200"/>
      <c r="F26" s="201"/>
      <c r="G26" s="202"/>
      <c r="H26" s="5"/>
      <c r="I26" s="5"/>
      <c r="J26" s="5"/>
      <c r="K26" s="5"/>
      <c r="L26" s="5"/>
      <c r="M26" s="5"/>
      <c r="N26" s="5"/>
    </row>
    <row r="27" spans="1:17" x14ac:dyDescent="0.25">
      <c r="A27" s="7"/>
      <c r="B27" s="91"/>
      <c r="C27" s="7"/>
      <c r="F27" s="5"/>
      <c r="G27" s="5"/>
      <c r="H27" s="5"/>
      <c r="I27" s="5"/>
      <c r="J27" s="5"/>
      <c r="K27" s="5"/>
      <c r="L27" s="5"/>
      <c r="M27" s="5"/>
      <c r="N27" s="5"/>
    </row>
    <row r="28" spans="1:17" x14ac:dyDescent="0.25">
      <c r="A28" s="7"/>
      <c r="B28" s="91"/>
      <c r="C28" s="7"/>
      <c r="F28" s="5"/>
      <c r="G28" s="5"/>
      <c r="H28" s="5"/>
      <c r="I28" s="5"/>
      <c r="J28" s="5"/>
      <c r="K28" s="5"/>
      <c r="L28" s="5"/>
      <c r="M28" s="5"/>
      <c r="N28" s="5"/>
    </row>
    <row r="29" spans="1:17" x14ac:dyDescent="0.25">
      <c r="A29" s="7"/>
      <c r="B29" s="91"/>
      <c r="C29" s="7"/>
      <c r="F29" s="5"/>
      <c r="G29" s="5"/>
      <c r="H29" s="5"/>
      <c r="I29" s="5"/>
      <c r="J29" s="5"/>
      <c r="K29" s="5"/>
      <c r="L29" s="5"/>
      <c r="M29" s="5"/>
      <c r="N29" s="5"/>
    </row>
    <row r="30" spans="1:17" ht="15" customHeight="1" x14ac:dyDescent="0.25">
      <c r="A30" s="7"/>
      <c r="B30" s="91"/>
      <c r="C30" s="7"/>
      <c r="F30" s="7"/>
      <c r="G30" s="5"/>
      <c r="H30" s="5"/>
      <c r="I30" s="5"/>
      <c r="J30" s="5"/>
      <c r="K30" s="5"/>
      <c r="L30" s="5"/>
      <c r="M30" s="5"/>
      <c r="N30" s="5"/>
    </row>
    <row r="31" spans="1:17" x14ac:dyDescent="0.25">
      <c r="A31" s="7"/>
      <c r="B31" s="91"/>
      <c r="C31" s="7"/>
      <c r="F31" s="7"/>
      <c r="G31" s="5"/>
      <c r="H31" s="5"/>
      <c r="I31" s="5"/>
      <c r="J31" s="5"/>
      <c r="K31" s="5"/>
      <c r="L31" s="5"/>
      <c r="M31" s="5"/>
      <c r="N31" s="5"/>
    </row>
    <row r="32" spans="1:17" x14ac:dyDescent="0.25">
      <c r="A32" s="7"/>
      <c r="B32" s="91"/>
      <c r="C32" s="7"/>
      <c r="F32" s="7"/>
      <c r="G32" s="5"/>
      <c r="H32" s="5"/>
      <c r="I32" s="5"/>
      <c r="J32" s="5"/>
      <c r="K32" s="5"/>
      <c r="L32" s="5"/>
      <c r="M32" s="5"/>
      <c r="N32" s="5"/>
    </row>
  </sheetData>
  <dataConsolidate/>
  <mergeCells count="17">
    <mergeCell ref="A16:G16"/>
    <mergeCell ref="A24:G24"/>
    <mergeCell ref="A20:G20"/>
    <mergeCell ref="A14:G14"/>
    <mergeCell ref="A15:G15"/>
    <mergeCell ref="H2:K2"/>
    <mergeCell ref="A1:A3"/>
    <mergeCell ref="H1:I1"/>
    <mergeCell ref="A13:N13"/>
    <mergeCell ref="C3:F3"/>
    <mergeCell ref="C2:F2"/>
    <mergeCell ref="E1:F1"/>
    <mergeCell ref="H3:I3"/>
    <mergeCell ref="M1:N1"/>
    <mergeCell ref="M2:N2"/>
    <mergeCell ref="M3:N3"/>
    <mergeCell ref="L10:L11"/>
  </mergeCells>
  <phoneticPr fontId="27" type="noConversion"/>
  <hyperlinks>
    <hyperlink ref="Q3" location="'X-ing Status'!A1" display="'X-ing Status'!A1" xr:uid="{3B812847-7BAD-4152-90C6-7778184D259F}"/>
    <hyperlink ref="Q4" location="'L2 Schedule'!A1" display="'L2 Schedule'!A1" xr:uid="{E0E5C755-A8C3-4F9E-98B5-C8F2ADC856DB}"/>
    <hyperlink ref="Q5" location="'Hindrance Register (Row)'!A1" display="'Hindrance Register (Row)'!A1" xr:uid="{57BDA23A-DC5D-444B-BC44-78DB9483F901}"/>
    <hyperlink ref="Q6" location="Survey!A1" display="Survey!A1" xr:uid="{723DE058-75E0-44AF-88E0-6A8E47791831}"/>
    <hyperlink ref="Q7" location="Foundation!A1" display="Foundation!A1" xr:uid="{E9443126-34EA-4338-8779-C905428ACE2C}"/>
    <hyperlink ref="Q8" location="Earthing!A1" display="Earthing!A1" xr:uid="{6C75F45C-2552-4FE8-9532-A3BA09646768}"/>
    <hyperlink ref="Q9" location="Erection!A1" display="Erection!A1" xr:uid="{43DC4DF3-4507-4E69-82A7-E35F34B0D482}"/>
    <hyperlink ref="Q10" location="Tackwelding!A1" display="Tackwelding!A1" xr:uid="{4B3C48BF-6E59-456C-9B50-ACCD754424CF}"/>
    <hyperlink ref="Q11" location="Stringing!A1" display="Stringing!A1" xr:uid="{27268F93-EC81-4430-809A-42614687E9BC}"/>
    <hyperlink ref="Q12" location="'Stringing associated works'!A1" display="'Stringing associated works'!A1" xr:uid="{EF958370-8D1D-4D92-9AF4-971AAD17F616}"/>
    <hyperlink ref="Q13" location="OPGW!A1" display="OPGW!A1" xr:uid="{DD6536FD-0D71-45CC-ABFF-3B5C20C223A8}"/>
    <hyperlink ref="Q14" location="'Visual chart'!A1" display="'Visual chart'!A1" xr:uid="{3E9B3649-7C22-40C9-91F0-AE6B7DE0F6D3}"/>
    <hyperlink ref="Q15" location="'Page Chart'!A1" display="'Page Chart'!A1" xr:uid="{A65E662A-8B32-4564-B115-F7778DA2353A}"/>
    <hyperlink ref="Q16" location="'Benching F'!A1" display="'Benching F'!A1" xr:uid="{672CE2D5-2AAF-4C3C-A5BF-7E163657181E}"/>
  </hyperlinks>
  <printOptions horizontalCentered="1"/>
  <pageMargins left="0.196850393700787" right="0.196850393700787" top="0.27559055118110198" bottom="0.35433070866141703" header="0.31496062992126" footer="0.27559055118110198"/>
  <pageSetup paperSize="9" scale="65"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D7D53-1A64-4023-B851-A71FB8123BB2}">
  <dimension ref="A1:N39"/>
  <sheetViews>
    <sheetView zoomScale="80" zoomScaleNormal="80" workbookViewId="0">
      <selection activeCell="H10" sqref="H10"/>
    </sheetView>
  </sheetViews>
  <sheetFormatPr defaultRowHeight="15" x14ac:dyDescent="0.25"/>
  <cols>
    <col min="1" max="1" width="12.28515625" bestFit="1" customWidth="1"/>
    <col min="2" max="2" width="41" bestFit="1" customWidth="1"/>
    <col min="3" max="3" width="17.28515625" bestFit="1" customWidth="1"/>
    <col min="4" max="4" width="14.42578125" bestFit="1" customWidth="1"/>
    <col min="5" max="5" width="12.85546875" bestFit="1" customWidth="1"/>
    <col min="6" max="6" width="19.42578125" bestFit="1" customWidth="1"/>
    <col min="7" max="7" width="24.5703125" bestFit="1" customWidth="1"/>
    <col min="8" max="8" width="26.42578125" bestFit="1" customWidth="1"/>
    <col min="9" max="9" width="20" bestFit="1" customWidth="1"/>
    <col min="10" max="10" width="20.7109375" bestFit="1" customWidth="1"/>
    <col min="11" max="11" width="23.140625" bestFit="1" customWidth="1"/>
  </cols>
  <sheetData>
    <row r="1" spans="1:14" x14ac:dyDescent="0.25">
      <c r="A1" s="740" t="s">
        <v>1656</v>
      </c>
      <c r="B1" s="740" t="s">
        <v>1657</v>
      </c>
      <c r="C1" s="740" t="s">
        <v>1658</v>
      </c>
      <c r="D1" s="740" t="s">
        <v>1659</v>
      </c>
      <c r="E1" s="740" t="s">
        <v>1660</v>
      </c>
      <c r="F1" s="740" t="s">
        <v>1</v>
      </c>
      <c r="G1" s="740" t="s">
        <v>1661</v>
      </c>
      <c r="H1" s="740" t="s">
        <v>21</v>
      </c>
      <c r="I1" s="740" t="s">
        <v>1662</v>
      </c>
      <c r="J1" s="740" t="s">
        <v>1268</v>
      </c>
      <c r="K1" s="740" t="s">
        <v>1663</v>
      </c>
    </row>
    <row r="2" spans="1:14" x14ac:dyDescent="0.25">
      <c r="A2" s="741" t="s">
        <v>1664</v>
      </c>
      <c r="B2" s="741" t="s">
        <v>1665</v>
      </c>
      <c r="C2" s="741" t="s">
        <v>1666</v>
      </c>
      <c r="D2" s="742">
        <v>45266</v>
      </c>
      <c r="E2" s="742">
        <v>45960</v>
      </c>
      <c r="F2" s="741" t="s">
        <v>1667</v>
      </c>
      <c r="G2" s="741" t="s">
        <v>1668</v>
      </c>
      <c r="H2" s="741" t="s">
        <v>1669</v>
      </c>
      <c r="I2" s="741" t="s">
        <v>1670</v>
      </c>
      <c r="J2" s="741" t="s">
        <v>1671</v>
      </c>
      <c r="K2" s="741" t="s">
        <v>1672</v>
      </c>
    </row>
    <row r="3" spans="1:14" x14ac:dyDescent="0.25">
      <c r="A3" s="741"/>
      <c r="B3" s="741"/>
      <c r="C3" s="741"/>
      <c r="D3" s="741"/>
      <c r="E3" s="741"/>
      <c r="F3" s="741"/>
      <c r="G3" s="741"/>
      <c r="H3" s="741"/>
      <c r="I3" s="745" t="s">
        <v>1709</v>
      </c>
      <c r="J3" t="s">
        <v>1673</v>
      </c>
      <c r="K3" s="741" t="s">
        <v>1674</v>
      </c>
    </row>
    <row r="4" spans="1:14" x14ac:dyDescent="0.25">
      <c r="A4" s="741"/>
      <c r="B4" s="741"/>
      <c r="C4" s="741"/>
      <c r="D4" s="741"/>
      <c r="E4" s="742"/>
      <c r="F4" s="741"/>
      <c r="G4" s="741"/>
      <c r="H4" s="741"/>
      <c r="I4" s="741"/>
      <c r="J4" s="741" t="s">
        <v>1267</v>
      </c>
      <c r="K4" s="741" t="s">
        <v>1675</v>
      </c>
    </row>
    <row r="5" spans="1:14" x14ac:dyDescent="0.25">
      <c r="A5" s="741"/>
      <c r="B5" s="741"/>
      <c r="C5" s="741"/>
      <c r="D5" s="741"/>
      <c r="E5" s="741"/>
      <c r="F5" s="741"/>
      <c r="G5" s="741"/>
      <c r="H5" s="741"/>
      <c r="I5" s="741"/>
      <c r="J5" s="741" t="s">
        <v>2272</v>
      </c>
      <c r="K5" s="741" t="s">
        <v>1676</v>
      </c>
    </row>
    <row r="6" spans="1:14" x14ac:dyDescent="0.25">
      <c r="A6" s="741"/>
      <c r="B6" s="741"/>
      <c r="C6" s="741"/>
      <c r="D6" s="741"/>
      <c r="E6" s="741"/>
      <c r="F6" s="741"/>
      <c r="G6" s="741"/>
      <c r="H6" s="741"/>
      <c r="I6" s="741"/>
      <c r="J6" s="741" t="s">
        <v>1274</v>
      </c>
      <c r="K6" s="741" t="s">
        <v>1677</v>
      </c>
    </row>
    <row r="7" spans="1:14" x14ac:dyDescent="0.25">
      <c r="A7" s="741"/>
      <c r="B7" s="742"/>
      <c r="C7" s="741"/>
      <c r="D7" s="741"/>
      <c r="E7" s="741"/>
      <c r="F7" s="741"/>
      <c r="G7" s="741"/>
      <c r="H7" s="741"/>
      <c r="I7" s="741"/>
      <c r="J7" s="741" t="s">
        <v>1506</v>
      </c>
      <c r="K7" s="741" t="s">
        <v>1678</v>
      </c>
    </row>
    <row r="8" spans="1:14" x14ac:dyDescent="0.25">
      <c r="A8" s="741"/>
      <c r="B8" s="741"/>
      <c r="C8" s="741"/>
      <c r="D8" s="741"/>
      <c r="E8" s="741"/>
      <c r="F8" s="741"/>
      <c r="G8" s="741"/>
      <c r="H8" s="741"/>
      <c r="I8" s="741"/>
      <c r="J8" s="741"/>
      <c r="K8" s="741" t="s">
        <v>1679</v>
      </c>
      <c r="N8" s="620"/>
    </row>
    <row r="9" spans="1:14" x14ac:dyDescent="0.25">
      <c r="A9" s="741"/>
      <c r="B9" s="741"/>
      <c r="C9" s="741"/>
      <c r="D9" s="741"/>
      <c r="E9" s="741"/>
      <c r="F9" s="741"/>
      <c r="G9" s="741"/>
      <c r="H9" s="741"/>
      <c r="I9" s="741"/>
      <c r="J9" s="741"/>
      <c r="K9" s="741" t="s">
        <v>1680</v>
      </c>
    </row>
    <row r="10" spans="1:14" x14ac:dyDescent="0.25">
      <c r="A10" s="741"/>
      <c r="B10" s="741"/>
      <c r="C10" s="741"/>
      <c r="D10" s="741"/>
      <c r="E10" s="741"/>
      <c r="F10" s="741"/>
      <c r="G10" s="741"/>
      <c r="H10" s="741"/>
      <c r="I10" s="741"/>
      <c r="J10" s="741"/>
      <c r="K10" s="741" t="s">
        <v>1681</v>
      </c>
    </row>
    <row r="11" spans="1:14" x14ac:dyDescent="0.25">
      <c r="A11" s="741"/>
      <c r="B11" s="741"/>
      <c r="C11" s="741"/>
      <c r="D11" s="741"/>
      <c r="E11" s="741"/>
      <c r="F11" s="741"/>
      <c r="G11" s="741"/>
      <c r="H11" s="741"/>
      <c r="I11" s="741"/>
      <c r="J11" s="741"/>
      <c r="K11" s="741" t="s">
        <v>1682</v>
      </c>
    </row>
    <row r="12" spans="1:14" x14ac:dyDescent="0.25">
      <c r="A12" s="741"/>
      <c r="B12" s="741"/>
      <c r="C12" s="741"/>
      <c r="D12" s="741"/>
      <c r="E12" s="741"/>
      <c r="F12" s="741"/>
      <c r="G12" s="741"/>
      <c r="H12" s="741"/>
      <c r="I12" s="741"/>
      <c r="J12" s="741"/>
      <c r="K12" s="741" t="s">
        <v>1507</v>
      </c>
    </row>
    <row r="13" spans="1:14" x14ac:dyDescent="0.25">
      <c r="A13" s="595"/>
      <c r="B13" s="595"/>
      <c r="C13" s="595"/>
      <c r="D13" s="595"/>
      <c r="E13" s="595"/>
      <c r="F13" s="595"/>
      <c r="G13" s="595"/>
      <c r="H13" s="595"/>
      <c r="I13" s="595"/>
      <c r="J13" s="595"/>
      <c r="K13" s="595" t="s">
        <v>1683</v>
      </c>
    </row>
    <row r="14" spans="1:14" x14ac:dyDescent="0.25">
      <c r="A14" s="595"/>
      <c r="B14" s="595"/>
      <c r="C14" s="595"/>
      <c r="D14" s="595"/>
      <c r="E14" s="595"/>
      <c r="F14" s="595"/>
      <c r="G14" s="595"/>
      <c r="H14" s="595"/>
      <c r="I14" s="595"/>
      <c r="J14" s="595"/>
      <c r="K14" s="595" t="s">
        <v>1684</v>
      </c>
    </row>
    <row r="15" spans="1:14" x14ac:dyDescent="0.25">
      <c r="A15" s="595"/>
      <c r="B15" s="595"/>
      <c r="C15" s="595"/>
      <c r="D15" s="595"/>
      <c r="E15" s="595"/>
      <c r="F15" s="595"/>
      <c r="G15" s="595"/>
      <c r="H15" s="595"/>
      <c r="I15" s="595"/>
      <c r="J15" s="595"/>
      <c r="K15" s="595" t="s">
        <v>1685</v>
      </c>
    </row>
    <row r="16" spans="1:14" x14ac:dyDescent="0.25">
      <c r="A16" s="595"/>
      <c r="B16" s="595"/>
      <c r="C16" s="595"/>
      <c r="D16" s="595"/>
      <c r="E16" s="595"/>
      <c r="F16" s="595"/>
      <c r="G16" s="595"/>
      <c r="H16" s="595"/>
      <c r="I16" s="595"/>
      <c r="J16" s="595"/>
      <c r="K16" s="595" t="s">
        <v>1686</v>
      </c>
    </row>
    <row r="17" spans="1:11" x14ac:dyDescent="0.25">
      <c r="A17" s="595"/>
      <c r="B17" s="595"/>
      <c r="C17" s="595"/>
      <c r="D17" s="595"/>
      <c r="E17" s="595"/>
      <c r="F17" s="595"/>
      <c r="G17" s="595"/>
      <c r="H17" s="595"/>
      <c r="I17" s="595"/>
      <c r="J17" s="595"/>
      <c r="K17" s="595" t="s">
        <v>1687</v>
      </c>
    </row>
    <row r="18" spans="1:11" x14ac:dyDescent="0.25">
      <c r="A18" s="595"/>
      <c r="B18" s="595"/>
      <c r="C18" s="595"/>
      <c r="D18" s="595"/>
      <c r="E18" s="595"/>
      <c r="F18" s="595"/>
      <c r="G18" s="595"/>
      <c r="H18" s="595"/>
      <c r="I18" s="595"/>
      <c r="J18" s="595"/>
      <c r="K18" s="595" t="s">
        <v>1688</v>
      </c>
    </row>
    <row r="19" spans="1:11" x14ac:dyDescent="0.25">
      <c r="A19" s="595"/>
      <c r="B19" s="595"/>
      <c r="C19" s="595"/>
      <c r="D19" s="595"/>
      <c r="E19" s="595"/>
      <c r="F19" s="595"/>
      <c r="G19" s="595"/>
      <c r="H19" s="595"/>
      <c r="I19" s="595"/>
      <c r="J19" s="595"/>
      <c r="K19" s="595" t="s">
        <v>1689</v>
      </c>
    </row>
    <row r="20" spans="1:11" x14ac:dyDescent="0.25">
      <c r="A20" s="595"/>
      <c r="B20" s="595"/>
      <c r="C20" s="595"/>
      <c r="D20" s="595"/>
      <c r="E20" s="595"/>
      <c r="F20" s="595"/>
      <c r="G20" s="595"/>
      <c r="H20" s="595"/>
      <c r="I20" s="595"/>
      <c r="J20" s="595"/>
      <c r="K20" s="595" t="s">
        <v>1690</v>
      </c>
    </row>
    <row r="21" spans="1:11" x14ac:dyDescent="0.25">
      <c r="A21" s="595"/>
      <c r="B21" s="595"/>
      <c r="C21" s="595"/>
      <c r="D21" s="595"/>
      <c r="E21" s="595"/>
      <c r="F21" s="595"/>
      <c r="G21" s="595"/>
      <c r="H21" s="595"/>
      <c r="I21" s="595"/>
      <c r="J21" s="595"/>
      <c r="K21" s="595" t="s">
        <v>1691</v>
      </c>
    </row>
    <row r="22" spans="1:11" x14ac:dyDescent="0.25">
      <c r="A22" s="595"/>
      <c r="B22" s="595"/>
      <c r="C22" s="595"/>
      <c r="D22" s="595"/>
      <c r="E22" s="595"/>
      <c r="F22" s="595"/>
      <c r="G22" s="595"/>
      <c r="H22" s="595"/>
      <c r="I22" s="595"/>
      <c r="J22" s="595"/>
      <c r="K22" s="595" t="s">
        <v>1692</v>
      </c>
    </row>
    <row r="23" spans="1:11" x14ac:dyDescent="0.25">
      <c r="A23" s="595"/>
      <c r="B23" s="595"/>
      <c r="C23" s="595"/>
      <c r="D23" s="595"/>
      <c r="E23" s="595"/>
      <c r="F23" s="595"/>
      <c r="G23" s="595"/>
      <c r="H23" s="595"/>
      <c r="I23" s="595"/>
      <c r="J23" s="595"/>
      <c r="K23" s="595" t="s">
        <v>1693</v>
      </c>
    </row>
    <row r="24" spans="1:11" x14ac:dyDescent="0.25">
      <c r="A24" s="595"/>
      <c r="B24" s="595"/>
      <c r="C24" s="595"/>
      <c r="D24" s="595"/>
      <c r="E24" s="595"/>
      <c r="F24" s="595"/>
      <c r="G24" s="595"/>
      <c r="H24" s="595"/>
      <c r="I24" s="595"/>
      <c r="J24" s="595"/>
      <c r="K24" s="595" t="s">
        <v>1694</v>
      </c>
    </row>
    <row r="25" spans="1:11" x14ac:dyDescent="0.25">
      <c r="A25" s="595"/>
      <c r="B25" s="595"/>
      <c r="C25" s="595"/>
      <c r="D25" s="595"/>
      <c r="E25" s="595"/>
      <c r="F25" s="595"/>
      <c r="G25" s="595"/>
      <c r="H25" s="595"/>
      <c r="I25" s="595"/>
      <c r="J25" s="595"/>
      <c r="K25" s="595" t="s">
        <v>1695</v>
      </c>
    </row>
    <row r="26" spans="1:11" x14ac:dyDescent="0.25">
      <c r="A26" s="595"/>
      <c r="B26" s="595"/>
      <c r="C26" s="595"/>
      <c r="D26" s="595"/>
      <c r="E26" s="595"/>
      <c r="F26" s="595"/>
      <c r="G26" s="595"/>
      <c r="H26" s="595"/>
      <c r="I26" s="595"/>
      <c r="J26" s="595"/>
      <c r="K26" s="595" t="s">
        <v>1696</v>
      </c>
    </row>
    <row r="27" spans="1:11" x14ac:dyDescent="0.25">
      <c r="A27" s="595"/>
      <c r="B27" s="595"/>
      <c r="C27" s="595"/>
      <c r="D27" s="595"/>
      <c r="E27" s="595"/>
      <c r="F27" s="595"/>
      <c r="G27" s="595"/>
      <c r="H27" s="595"/>
      <c r="I27" s="595"/>
      <c r="J27" s="595"/>
      <c r="K27" s="595" t="s">
        <v>1697</v>
      </c>
    </row>
    <row r="28" spans="1:11" x14ac:dyDescent="0.25">
      <c r="A28" s="595"/>
      <c r="B28" s="595"/>
      <c r="C28" s="595"/>
      <c r="D28" s="595"/>
      <c r="E28" s="595"/>
      <c r="F28" s="595"/>
      <c r="G28" s="595"/>
      <c r="H28" s="595"/>
      <c r="I28" s="595"/>
      <c r="J28" s="595"/>
      <c r="K28" s="595" t="s">
        <v>1698</v>
      </c>
    </row>
    <row r="29" spans="1:11" x14ac:dyDescent="0.25">
      <c r="A29" s="595"/>
      <c r="B29" s="595"/>
      <c r="C29" s="595"/>
      <c r="D29" s="595"/>
      <c r="E29" s="595"/>
      <c r="F29" s="595"/>
      <c r="G29" s="595"/>
      <c r="H29" s="595"/>
      <c r="I29" s="595"/>
      <c r="J29" s="595"/>
      <c r="K29" s="595" t="s">
        <v>1699</v>
      </c>
    </row>
    <row r="30" spans="1:11" x14ac:dyDescent="0.25">
      <c r="A30" s="595"/>
      <c r="B30" s="595"/>
      <c r="C30" s="595"/>
      <c r="D30" s="595"/>
      <c r="E30" s="595"/>
      <c r="F30" s="595"/>
      <c r="G30" s="595"/>
      <c r="H30" s="595"/>
      <c r="I30" s="595"/>
      <c r="J30" s="595"/>
      <c r="K30" s="595" t="s">
        <v>1700</v>
      </c>
    </row>
    <row r="31" spans="1:11" x14ac:dyDescent="0.25">
      <c r="A31" s="595"/>
      <c r="B31" s="595"/>
      <c r="C31" s="595"/>
      <c r="D31" s="595"/>
      <c r="E31" s="595"/>
      <c r="F31" s="595"/>
      <c r="G31" s="595"/>
      <c r="H31" s="595"/>
      <c r="I31" s="595"/>
      <c r="J31" s="595"/>
      <c r="K31" s="595" t="s">
        <v>1701</v>
      </c>
    </row>
    <row r="32" spans="1:11" x14ac:dyDescent="0.25">
      <c r="A32" s="595"/>
      <c r="B32" s="595"/>
      <c r="C32" s="595"/>
      <c r="D32" s="595"/>
      <c r="E32" s="595"/>
      <c r="F32" s="595"/>
      <c r="G32" s="595"/>
      <c r="H32" s="595"/>
      <c r="I32" s="595"/>
      <c r="J32" s="595"/>
      <c r="K32" s="595" t="s">
        <v>1702</v>
      </c>
    </row>
    <row r="33" spans="1:11" x14ac:dyDescent="0.25">
      <c r="A33" s="595"/>
      <c r="B33" s="595"/>
      <c r="C33" s="595"/>
      <c r="D33" s="595"/>
      <c r="E33" s="595"/>
      <c r="F33" s="595"/>
      <c r="G33" s="595"/>
      <c r="H33" s="595"/>
      <c r="I33" s="595"/>
      <c r="J33" s="595"/>
      <c r="K33" s="595" t="s">
        <v>1703</v>
      </c>
    </row>
    <row r="34" spans="1:11" x14ac:dyDescent="0.25">
      <c r="A34" s="595"/>
      <c r="B34" s="595"/>
      <c r="C34" s="595"/>
      <c r="D34" s="595"/>
      <c r="E34" s="595"/>
      <c r="F34" s="595"/>
      <c r="G34" s="595"/>
      <c r="H34" s="595"/>
      <c r="I34" s="595"/>
      <c r="J34" s="595"/>
      <c r="K34" s="595" t="s">
        <v>1704</v>
      </c>
    </row>
    <row r="35" spans="1:11" x14ac:dyDescent="0.25">
      <c r="A35" s="595"/>
      <c r="B35" s="595"/>
      <c r="C35" s="595"/>
      <c r="D35" s="595"/>
      <c r="E35" s="595"/>
      <c r="F35" s="595"/>
      <c r="G35" s="595"/>
      <c r="H35" s="595"/>
      <c r="I35" s="595"/>
      <c r="J35" s="595"/>
      <c r="K35" s="595" t="s">
        <v>1705</v>
      </c>
    </row>
    <row r="36" spans="1:11" x14ac:dyDescent="0.25">
      <c r="A36" s="595"/>
      <c r="B36" s="595"/>
      <c r="C36" s="595"/>
      <c r="D36" s="595"/>
      <c r="E36" s="595"/>
      <c r="F36" s="595"/>
      <c r="G36" s="595"/>
      <c r="H36" s="595"/>
      <c r="I36" s="595"/>
      <c r="J36" s="595"/>
      <c r="K36" s="595" t="s">
        <v>1706</v>
      </c>
    </row>
    <row r="37" spans="1:11" x14ac:dyDescent="0.25">
      <c r="A37" s="595"/>
      <c r="B37" s="595"/>
      <c r="C37" s="595"/>
      <c r="D37" s="595"/>
      <c r="E37" s="595"/>
      <c r="F37" s="595"/>
      <c r="G37" s="595"/>
      <c r="H37" s="595"/>
      <c r="I37" s="595"/>
      <c r="J37" s="595"/>
      <c r="K37" s="595" t="s">
        <v>1707</v>
      </c>
    </row>
    <row r="38" spans="1:11" x14ac:dyDescent="0.25">
      <c r="A38" s="595"/>
      <c r="B38" s="595"/>
      <c r="C38" s="595"/>
      <c r="D38" s="595"/>
      <c r="E38" s="595"/>
      <c r="F38" s="595"/>
      <c r="G38" s="595"/>
      <c r="H38" s="595"/>
      <c r="I38" s="595"/>
      <c r="J38" s="595"/>
      <c r="K38" s="743" t="s">
        <v>1708</v>
      </c>
    </row>
    <row r="39" spans="1:11" x14ac:dyDescent="0.25">
      <c r="A39" s="595"/>
      <c r="B39" s="595"/>
      <c r="C39" s="595"/>
      <c r="D39" s="595"/>
      <c r="E39" s="595"/>
      <c r="F39" s="595"/>
      <c r="G39" s="595"/>
      <c r="H39" s="595"/>
      <c r="I39" s="595"/>
      <c r="J39" s="595"/>
      <c r="K39" s="59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DE2D9-DF54-43BF-87BF-A991B245BC61}">
  <sheetPr codeName="Sheet4">
    <tabColor rgb="FFFF99FF"/>
    <pageSetUpPr fitToPage="1"/>
  </sheetPr>
  <dimension ref="A1:L19"/>
  <sheetViews>
    <sheetView zoomScaleNormal="100" workbookViewId="0">
      <pane ySplit="3" topLeftCell="A4" activePane="bottomLeft" state="frozen"/>
      <selection activeCell="N8" sqref="N8"/>
      <selection pane="bottomLeft" activeCell="H9" sqref="H9"/>
    </sheetView>
  </sheetViews>
  <sheetFormatPr defaultRowHeight="15" x14ac:dyDescent="0.25"/>
  <cols>
    <col min="1" max="1" width="4.85546875" style="692" customWidth="1"/>
    <col min="2" max="2" width="31.5703125" style="1" bestFit="1" customWidth="1"/>
    <col min="3" max="4" width="4.85546875" style="88" customWidth="1"/>
    <col min="5" max="5" width="7.28515625" style="88" bestFit="1" customWidth="1"/>
    <col min="6" max="6" width="17.140625" style="88" hidden="1" customWidth="1"/>
    <col min="7" max="7" width="17.140625" style="88" bestFit="1" customWidth="1"/>
    <col min="8" max="8" width="9.7109375" style="88" bestFit="1" customWidth="1"/>
    <col min="9" max="9" width="18.7109375" style="88" hidden="1" customWidth="1"/>
    <col min="10" max="16384" width="9.140625" style="1"/>
  </cols>
  <sheetData>
    <row r="1" spans="1:12" x14ac:dyDescent="0.25">
      <c r="A1" s="691" t="s">
        <v>1257</v>
      </c>
      <c r="B1" s="690"/>
      <c r="C1" s="674"/>
      <c r="D1" s="674"/>
      <c r="E1" s="674"/>
      <c r="F1" s="674"/>
      <c r="G1" s="674"/>
      <c r="H1" s="674"/>
    </row>
    <row r="2" spans="1:12" hidden="1" x14ac:dyDescent="0.25">
      <c r="A2" s="923" t="s">
        <v>347</v>
      </c>
      <c r="B2" s="923"/>
      <c r="C2" s="923"/>
      <c r="D2" s="923"/>
      <c r="E2" s="923"/>
      <c r="F2" s="923"/>
      <c r="G2" s="923"/>
      <c r="H2" s="923"/>
      <c r="I2" s="923"/>
    </row>
    <row r="3" spans="1:12" s="595" customFormat="1" ht="27" customHeight="1" x14ac:dyDescent="0.25">
      <c r="A3" s="187" t="s">
        <v>301</v>
      </c>
      <c r="B3" s="190" t="s">
        <v>128</v>
      </c>
      <c r="C3" s="190" t="s">
        <v>118</v>
      </c>
      <c r="D3" s="190" t="s">
        <v>119</v>
      </c>
      <c r="E3" s="190" t="s">
        <v>1204</v>
      </c>
      <c r="F3" s="190" t="s">
        <v>1205</v>
      </c>
      <c r="G3" s="190" t="s">
        <v>1206</v>
      </c>
      <c r="H3" s="190" t="s">
        <v>1207</v>
      </c>
      <c r="I3" s="190" t="s">
        <v>1422</v>
      </c>
    </row>
    <row r="4" spans="1:12" ht="15" customHeight="1" x14ac:dyDescent="0.25">
      <c r="A4" s="924" t="s">
        <v>1208</v>
      </c>
      <c r="B4" s="924"/>
      <c r="C4" s="924"/>
      <c r="D4" s="924"/>
      <c r="E4" s="924"/>
      <c r="F4" s="924"/>
      <c r="G4" s="924"/>
      <c r="H4" s="924"/>
      <c r="I4" s="924"/>
    </row>
    <row r="5" spans="1:12" s="587" customFormat="1" ht="25.5" x14ac:dyDescent="0.25">
      <c r="A5" s="189">
        <v>1</v>
      </c>
      <c r="B5" s="694" t="s">
        <v>298</v>
      </c>
      <c r="C5" s="188" t="s">
        <v>38</v>
      </c>
      <c r="D5" s="188" t="s">
        <v>39</v>
      </c>
      <c r="E5" s="189">
        <v>226.52</v>
      </c>
      <c r="F5" s="188" t="s">
        <v>1414</v>
      </c>
      <c r="G5" s="694" t="s">
        <v>1414</v>
      </c>
      <c r="H5" s="188" t="s">
        <v>402</v>
      </c>
      <c r="I5" s="596"/>
    </row>
    <row r="6" spans="1:12" s="587" customFormat="1" ht="25.5" x14ac:dyDescent="0.25">
      <c r="A6" s="189">
        <v>2</v>
      </c>
      <c r="B6" s="694" t="s">
        <v>299</v>
      </c>
      <c r="C6" s="188" t="s">
        <v>40</v>
      </c>
      <c r="D6" s="188" t="s">
        <v>41</v>
      </c>
      <c r="E6" s="189">
        <v>246.01900000000001</v>
      </c>
      <c r="F6" s="188" t="s">
        <v>1575</v>
      </c>
      <c r="G6" s="694" t="s">
        <v>1575</v>
      </c>
      <c r="H6" s="693" t="s">
        <v>16</v>
      </c>
      <c r="I6" s="596"/>
    </row>
    <row r="7" spans="1:12" s="587" customFormat="1" ht="25.5" x14ac:dyDescent="0.25">
      <c r="A7" s="189">
        <v>3</v>
      </c>
      <c r="B7" s="694" t="s">
        <v>300</v>
      </c>
      <c r="C7" s="188" t="s">
        <v>43</v>
      </c>
      <c r="D7" s="188" t="s">
        <v>44</v>
      </c>
      <c r="E7" s="189">
        <v>210.755</v>
      </c>
      <c r="F7" s="188" t="s">
        <v>1579</v>
      </c>
      <c r="G7" s="694" t="s">
        <v>1579</v>
      </c>
      <c r="H7" s="188" t="s">
        <v>402</v>
      </c>
      <c r="I7" s="596"/>
    </row>
    <row r="8" spans="1:12" s="587" customFormat="1" ht="25.5" x14ac:dyDescent="0.25">
      <c r="A8" s="189">
        <v>4</v>
      </c>
      <c r="B8" s="694" t="s">
        <v>295</v>
      </c>
      <c r="C8" s="188" t="s">
        <v>45</v>
      </c>
      <c r="D8" s="188" t="s">
        <v>46</v>
      </c>
      <c r="E8" s="189">
        <v>233.07599999999999</v>
      </c>
      <c r="F8" s="188" t="s">
        <v>1430</v>
      </c>
      <c r="G8" s="694" t="s">
        <v>1430</v>
      </c>
      <c r="H8" s="693" t="s">
        <v>124</v>
      </c>
      <c r="I8" s="596"/>
      <c r="L8" s="728"/>
    </row>
    <row r="9" spans="1:12" s="587" customFormat="1" ht="25.5" x14ac:dyDescent="0.25">
      <c r="A9" s="189">
        <v>5</v>
      </c>
      <c r="B9" s="694" t="s">
        <v>296</v>
      </c>
      <c r="C9" s="188" t="s">
        <v>47</v>
      </c>
      <c r="D9" s="188" t="s">
        <v>48</v>
      </c>
      <c r="E9" s="189">
        <v>211.91399999999999</v>
      </c>
      <c r="F9" s="188" t="s">
        <v>1210</v>
      </c>
      <c r="G9" s="694" t="s">
        <v>1210</v>
      </c>
      <c r="H9" s="693" t="s">
        <v>16</v>
      </c>
      <c r="I9" s="596"/>
    </row>
    <row r="10" spans="1:12" s="587" customFormat="1" ht="25.5" x14ac:dyDescent="0.25">
      <c r="A10" s="189">
        <v>6</v>
      </c>
      <c r="B10" s="694" t="s">
        <v>297</v>
      </c>
      <c r="C10" s="188" t="s">
        <v>57</v>
      </c>
      <c r="D10" s="188" t="s">
        <v>33</v>
      </c>
      <c r="E10" s="189">
        <v>222.155</v>
      </c>
      <c r="F10" s="188" t="s">
        <v>1480</v>
      </c>
      <c r="G10" s="695" t="s">
        <v>1563</v>
      </c>
      <c r="H10" s="693" t="s">
        <v>16</v>
      </c>
      <c r="I10" s="596"/>
    </row>
    <row r="11" spans="1:12" s="587" customFormat="1" ht="25.5" x14ac:dyDescent="0.25">
      <c r="A11" s="189">
        <v>7</v>
      </c>
      <c r="B11" s="694" t="s">
        <v>288</v>
      </c>
      <c r="C11" s="188" t="s">
        <v>89</v>
      </c>
      <c r="D11" s="188" t="s">
        <v>90</v>
      </c>
      <c r="E11" s="189">
        <v>197.7</v>
      </c>
      <c r="F11" s="188" t="s">
        <v>1284</v>
      </c>
      <c r="G11" s="694" t="s">
        <v>1284</v>
      </c>
      <c r="H11" s="188" t="s">
        <v>402</v>
      </c>
      <c r="I11" s="596"/>
    </row>
    <row r="12" spans="1:12" s="587" customFormat="1" ht="25.5" x14ac:dyDescent="0.25">
      <c r="A12" s="189">
        <v>8</v>
      </c>
      <c r="B12" s="694" t="s">
        <v>289</v>
      </c>
      <c r="C12" s="188" t="s">
        <v>93</v>
      </c>
      <c r="D12" s="188" t="s">
        <v>94</v>
      </c>
      <c r="E12" s="189">
        <v>179.9</v>
      </c>
      <c r="F12" s="188" t="s">
        <v>1276</v>
      </c>
      <c r="G12" s="694" t="s">
        <v>1276</v>
      </c>
      <c r="H12" s="188" t="s">
        <v>402</v>
      </c>
      <c r="I12" s="596"/>
    </row>
    <row r="13" spans="1:12" s="587" customFormat="1" ht="25.5" x14ac:dyDescent="0.25">
      <c r="A13" s="189">
        <v>9</v>
      </c>
      <c r="B13" s="694" t="s">
        <v>294</v>
      </c>
      <c r="C13" s="188" t="s">
        <v>101</v>
      </c>
      <c r="D13" s="188" t="s">
        <v>102</v>
      </c>
      <c r="E13" s="189">
        <v>207.8</v>
      </c>
      <c r="F13" s="188" t="s">
        <v>1211</v>
      </c>
      <c r="G13" s="694" t="s">
        <v>1211</v>
      </c>
      <c r="H13" s="188" t="s">
        <v>402</v>
      </c>
      <c r="I13" s="188"/>
    </row>
    <row r="14" spans="1:12" s="692" customFormat="1" x14ac:dyDescent="0.25">
      <c r="A14" s="925" t="s">
        <v>1277</v>
      </c>
      <c r="B14" s="925" t="s">
        <v>1209</v>
      </c>
      <c r="C14" s="925"/>
      <c r="D14" s="925"/>
      <c r="E14" s="925"/>
      <c r="F14" s="925"/>
      <c r="G14" s="925"/>
      <c r="H14" s="925"/>
      <c r="I14" s="925"/>
    </row>
    <row r="15" spans="1:12" s="587" customFormat="1" ht="25.5" x14ac:dyDescent="0.25">
      <c r="A15" s="189">
        <v>1</v>
      </c>
      <c r="B15" s="694" t="s">
        <v>229</v>
      </c>
      <c r="C15" s="188" t="s">
        <v>40</v>
      </c>
      <c r="D15" s="188" t="s">
        <v>41</v>
      </c>
      <c r="E15" s="189">
        <v>246.01900000000001</v>
      </c>
      <c r="F15" s="188" t="s">
        <v>1575</v>
      </c>
      <c r="G15" s="694" t="s">
        <v>1575</v>
      </c>
      <c r="H15" s="693" t="s">
        <v>16</v>
      </c>
      <c r="I15" s="596"/>
    </row>
    <row r="16" spans="1:12" s="587" customFormat="1" ht="25.5" x14ac:dyDescent="0.25">
      <c r="A16" s="189">
        <v>2</v>
      </c>
      <c r="B16" s="694" t="s">
        <v>346</v>
      </c>
      <c r="C16" s="188" t="s">
        <v>95</v>
      </c>
      <c r="D16" s="188" t="s">
        <v>35</v>
      </c>
      <c r="E16" s="189">
        <v>238.9</v>
      </c>
      <c r="F16" s="188" t="s">
        <v>1212</v>
      </c>
      <c r="G16" s="694" t="s">
        <v>1212</v>
      </c>
      <c r="H16" s="188" t="s">
        <v>402</v>
      </c>
      <c r="I16" s="188"/>
    </row>
    <row r="17" spans="1:9" s="587" customFormat="1" ht="25.5" x14ac:dyDescent="0.25">
      <c r="A17" s="189">
        <v>3</v>
      </c>
      <c r="B17" s="694" t="s">
        <v>290</v>
      </c>
      <c r="C17" s="188" t="s">
        <v>103</v>
      </c>
      <c r="D17" s="188" t="s">
        <v>104</v>
      </c>
      <c r="E17" s="189">
        <v>200.9</v>
      </c>
      <c r="F17" s="188" t="s">
        <v>1213</v>
      </c>
      <c r="G17" s="694" t="s">
        <v>1213</v>
      </c>
      <c r="H17" s="188" t="s">
        <v>402</v>
      </c>
      <c r="I17" s="188"/>
    </row>
    <row r="18" spans="1:9" s="692" customFormat="1" x14ac:dyDescent="0.25">
      <c r="A18" s="925" t="s">
        <v>1278</v>
      </c>
      <c r="B18" s="925" t="s">
        <v>1209</v>
      </c>
      <c r="C18" s="925"/>
      <c r="D18" s="925"/>
      <c r="E18" s="925"/>
      <c r="F18" s="925"/>
      <c r="G18" s="925"/>
      <c r="H18" s="925"/>
      <c r="I18" s="925"/>
    </row>
    <row r="19" spans="1:9" s="587" customFormat="1" ht="25.5" x14ac:dyDescent="0.25">
      <c r="A19" s="189">
        <v>1</v>
      </c>
      <c r="B19" s="694" t="s">
        <v>291</v>
      </c>
      <c r="C19" s="188" t="s">
        <v>219</v>
      </c>
      <c r="D19" s="188" t="s">
        <v>220</v>
      </c>
      <c r="E19" s="189">
        <v>394.3</v>
      </c>
      <c r="F19" s="188" t="s">
        <v>1214</v>
      </c>
      <c r="G19" s="694" t="s">
        <v>1214</v>
      </c>
      <c r="H19" s="188" t="s">
        <v>402</v>
      </c>
      <c r="I19" s="188"/>
    </row>
  </sheetData>
  <mergeCells count="4">
    <mergeCell ref="A2:I2"/>
    <mergeCell ref="A4:I4"/>
    <mergeCell ref="A14:I14"/>
    <mergeCell ref="A18:I18"/>
  </mergeCells>
  <conditionalFormatting sqref="C3">
    <cfRule type="cellIs" dxfId="219" priority="11" operator="equal">
      <formula>"Hold"</formula>
    </cfRule>
    <cfRule type="cellIs" dxfId="218" priority="12" operator="equal">
      <formula>"Approved"</formula>
    </cfRule>
  </conditionalFormatting>
  <hyperlinks>
    <hyperlink ref="A1" location="'Progress Summary'!A1" display="'Progress Summary'!A1" xr:uid="{A0FA074E-6769-4020-905D-06446588273C}"/>
  </hyperlinks>
  <pageMargins left="0.31496062992125984" right="0.19685039370078741" top="0.74803149606299213" bottom="0.74803149606299213" header="0.31496062992125984" footer="0.31496062992125984"/>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36D7-945C-4801-B4FB-235F4731B16A}">
  <sheetPr codeName="Sheet5">
    <tabColor theme="9" tint="0.79998168889431442"/>
    <pageSetUpPr fitToPage="1"/>
  </sheetPr>
  <dimension ref="A1:AN79"/>
  <sheetViews>
    <sheetView view="pageBreakPreview" zoomScaleNormal="100" zoomScaleSheetLayoutView="80" workbookViewId="0">
      <pane ySplit="42" topLeftCell="A43" activePane="bottomLeft" state="frozen"/>
      <selection activeCell="J21" sqref="J21"/>
      <selection pane="bottomLeft" sqref="A1:XFD1048576"/>
    </sheetView>
  </sheetViews>
  <sheetFormatPr defaultColWidth="9.140625" defaultRowHeight="12.75" x14ac:dyDescent="0.25"/>
  <cols>
    <col min="1" max="1" width="1.28515625" style="208" customWidth="1"/>
    <col min="2" max="2" width="4.85546875" style="208" customWidth="1"/>
    <col min="3" max="3" width="34.140625" style="208" customWidth="1"/>
    <col min="4" max="4" width="7.5703125" style="210" bestFit="1" customWidth="1"/>
    <col min="5" max="5" width="6.140625" style="210" bestFit="1" customWidth="1"/>
    <col min="6" max="6" width="4.5703125" style="208" bestFit="1" customWidth="1"/>
    <col min="7" max="7" width="6.28515625" style="208" customWidth="1"/>
    <col min="8" max="10" width="4" style="210" bestFit="1" customWidth="1"/>
    <col min="11" max="11" width="4.28515625" style="210" bestFit="1" customWidth="1"/>
    <col min="12" max="12" width="4" style="210" bestFit="1" customWidth="1"/>
    <col min="13" max="14" width="4.28515625" style="210" bestFit="1" customWidth="1"/>
    <col min="15" max="15" width="4" style="210" bestFit="1" customWidth="1"/>
    <col min="16" max="16" width="5.28515625" style="210" bestFit="1" customWidth="1"/>
    <col min="17" max="17" width="4" style="210" bestFit="1" customWidth="1"/>
    <col min="18" max="19" width="5" style="210" bestFit="1" customWidth="1"/>
    <col min="20" max="20" width="4.28515625" style="210" bestFit="1" customWidth="1"/>
    <col min="21" max="22" width="4.28515625" style="208" bestFit="1" customWidth="1"/>
    <col min="23" max="27" width="4" style="208" bestFit="1" customWidth="1"/>
    <col min="28" max="32" width="5" style="208" bestFit="1" customWidth="1"/>
    <col min="33" max="39" width="4" style="208" bestFit="1" customWidth="1"/>
    <col min="40" max="40" width="12.5703125" style="208" bestFit="1" customWidth="1"/>
    <col min="41" max="16384" width="9.140625" style="208"/>
  </cols>
  <sheetData>
    <row r="1" spans="1:40" ht="15" customHeight="1" x14ac:dyDescent="0.25">
      <c r="A1" s="207" t="s">
        <v>1257</v>
      </c>
      <c r="B1" s="926" t="s">
        <v>925</v>
      </c>
      <c r="C1" s="926"/>
      <c r="D1" s="926"/>
      <c r="E1" s="926"/>
      <c r="F1" s="926"/>
      <c r="G1" s="926"/>
      <c r="H1" s="926"/>
      <c r="I1" s="926"/>
      <c r="J1" s="926"/>
      <c r="K1" s="926"/>
      <c r="L1" s="926"/>
      <c r="M1" s="926"/>
      <c r="N1" s="926"/>
      <c r="O1" s="926"/>
      <c r="P1" s="926"/>
      <c r="Q1" s="926"/>
      <c r="R1" s="926"/>
      <c r="S1" s="926"/>
      <c r="T1" s="926"/>
      <c r="U1" s="926"/>
      <c r="V1" s="926"/>
      <c r="W1" s="926"/>
      <c r="X1" s="926"/>
      <c r="Y1" s="926"/>
      <c r="Z1" s="926"/>
      <c r="AA1" s="926"/>
      <c r="AB1" s="926"/>
      <c r="AC1" s="926"/>
      <c r="AD1" s="926"/>
      <c r="AE1" s="926"/>
      <c r="AF1" s="926"/>
      <c r="AG1" s="926"/>
      <c r="AH1" s="926"/>
      <c r="AI1" s="926"/>
      <c r="AJ1" s="926"/>
      <c r="AK1" s="926"/>
      <c r="AL1" s="926"/>
      <c r="AM1" s="926"/>
      <c r="AN1" s="926"/>
    </row>
    <row r="2" spans="1:40" x14ac:dyDescent="0.25">
      <c r="B2" s="209"/>
      <c r="C2" s="210"/>
      <c r="F2" s="210"/>
      <c r="G2" s="210"/>
    </row>
    <row r="3" spans="1:40" x14ac:dyDescent="0.25">
      <c r="B3" s="211" t="s">
        <v>1377</v>
      </c>
      <c r="C3" s="211"/>
      <c r="D3" s="211"/>
      <c r="E3" s="211"/>
      <c r="F3" s="211"/>
      <c r="G3" s="211"/>
      <c r="H3" s="211"/>
      <c r="I3" s="211"/>
      <c r="J3" s="211"/>
      <c r="K3" s="211"/>
      <c r="L3" s="211"/>
      <c r="M3" s="211"/>
      <c r="N3" s="211"/>
      <c r="O3" s="211"/>
      <c r="P3" s="211"/>
      <c r="Q3" s="211"/>
      <c r="R3" s="211"/>
      <c r="S3" s="211"/>
      <c r="T3" s="211"/>
    </row>
    <row r="4" spans="1:40" x14ac:dyDescent="0.25">
      <c r="B4" s="212" t="s">
        <v>926</v>
      </c>
      <c r="C4" s="210"/>
      <c r="F4" s="210"/>
      <c r="G4" s="210"/>
      <c r="T4" s="208"/>
      <c r="W4" s="210"/>
      <c r="X4" s="210"/>
      <c r="Y4" s="210"/>
      <c r="Z4" s="210"/>
      <c r="AA4" s="210"/>
      <c r="AB4" s="210"/>
      <c r="AC4" s="210"/>
      <c r="AD4" s="210"/>
      <c r="AE4" s="210"/>
      <c r="AF4" s="210"/>
      <c r="AG4" s="210"/>
      <c r="AH4" s="210"/>
      <c r="AI4" s="210"/>
      <c r="AJ4" s="210"/>
      <c r="AK4" s="210"/>
      <c r="AL4" s="210"/>
      <c r="AM4" s="210"/>
    </row>
    <row r="5" spans="1:40" x14ac:dyDescent="0.25">
      <c r="B5" s="212" t="s">
        <v>927</v>
      </c>
      <c r="C5" s="210"/>
      <c r="F5" s="210"/>
      <c r="G5" s="210"/>
      <c r="T5" s="208"/>
      <c r="W5" s="210"/>
      <c r="X5" s="210"/>
      <c r="Y5" s="210"/>
      <c r="Z5" s="210"/>
      <c r="AA5" s="210"/>
      <c r="AB5" s="210"/>
      <c r="AC5" s="210"/>
      <c r="AD5" s="210"/>
      <c r="AE5" s="210"/>
      <c r="AF5" s="210"/>
      <c r="AG5" s="210"/>
      <c r="AH5" s="210"/>
      <c r="AI5" s="210"/>
      <c r="AJ5" s="210"/>
      <c r="AK5" s="210"/>
      <c r="AL5" s="210"/>
      <c r="AM5" s="210"/>
    </row>
    <row r="6" spans="1:40" x14ac:dyDescent="0.25">
      <c r="B6" s="212" t="s">
        <v>1152</v>
      </c>
      <c r="C6" s="210"/>
      <c r="E6" s="714" t="s">
        <v>2317</v>
      </c>
      <c r="F6" s="210"/>
      <c r="G6" s="210"/>
      <c r="U6" s="210"/>
      <c r="V6" s="210"/>
      <c r="W6" s="210"/>
      <c r="X6" s="210"/>
      <c r="Y6" s="210"/>
      <c r="Z6" s="210"/>
      <c r="AA6" s="210"/>
      <c r="AB6" s="210"/>
      <c r="AC6" s="210"/>
      <c r="AD6" s="210"/>
      <c r="AE6" s="210"/>
      <c r="AF6" s="210"/>
      <c r="AG6" s="210"/>
      <c r="AH6" s="210"/>
      <c r="AI6" s="210"/>
      <c r="AJ6" s="210"/>
      <c r="AK6" s="210"/>
      <c r="AL6" s="210"/>
      <c r="AM6" s="210"/>
    </row>
    <row r="7" spans="1:40" ht="25.5" customHeight="1" x14ac:dyDescent="0.25">
      <c r="B7" s="937" t="s">
        <v>1155</v>
      </c>
      <c r="C7" s="937"/>
      <c r="D7" s="937"/>
      <c r="E7" s="937"/>
      <c r="F7" s="937"/>
      <c r="G7" s="463" t="s">
        <v>1282</v>
      </c>
      <c r="H7" s="937" t="s">
        <v>1412</v>
      </c>
      <c r="I7" s="937"/>
      <c r="J7" s="937"/>
      <c r="K7" s="937"/>
      <c r="L7" s="937"/>
      <c r="M7" s="937"/>
      <c r="N7" s="937"/>
      <c r="O7" s="937"/>
      <c r="P7" s="937"/>
      <c r="Q7" s="937"/>
      <c r="R7" s="937"/>
      <c r="S7" s="937"/>
      <c r="T7" s="937"/>
      <c r="U7" s="937"/>
      <c r="V7" s="937"/>
      <c r="W7" s="937"/>
      <c r="X7" s="946" t="s">
        <v>1411</v>
      </c>
      <c r="Y7" s="947"/>
      <c r="Z7" s="947"/>
      <c r="AA7" s="947"/>
      <c r="AB7" s="947"/>
      <c r="AC7" s="947"/>
      <c r="AD7" s="947"/>
      <c r="AE7" s="938" t="s">
        <v>1632</v>
      </c>
      <c r="AF7" s="939"/>
      <c r="AG7" s="939"/>
      <c r="AH7" s="939"/>
      <c r="AI7" s="938" t="s">
        <v>1717</v>
      </c>
      <c r="AJ7" s="939"/>
      <c r="AK7" s="939"/>
      <c r="AL7" s="939"/>
      <c r="AM7" s="948"/>
      <c r="AN7" s="937" t="s">
        <v>9</v>
      </c>
    </row>
    <row r="8" spans="1:40" s="212" customFormat="1" ht="42" customHeight="1" x14ac:dyDescent="0.25">
      <c r="B8" s="941" t="s">
        <v>301</v>
      </c>
      <c r="C8" s="941" t="s">
        <v>37</v>
      </c>
      <c r="D8" s="944" t="s">
        <v>928</v>
      </c>
      <c r="E8" s="941" t="s">
        <v>400</v>
      </c>
      <c r="F8" s="944" t="s">
        <v>929</v>
      </c>
      <c r="G8" s="214">
        <v>45200</v>
      </c>
      <c r="H8" s="214">
        <v>45261</v>
      </c>
      <c r="I8" s="214">
        <v>45292</v>
      </c>
      <c r="J8" s="214">
        <v>45323</v>
      </c>
      <c r="K8" s="214">
        <v>45352</v>
      </c>
      <c r="L8" s="214">
        <v>45383</v>
      </c>
      <c r="M8" s="214">
        <v>45413</v>
      </c>
      <c r="N8" s="214">
        <v>45444</v>
      </c>
      <c r="O8" s="214">
        <v>45474</v>
      </c>
      <c r="P8" s="214">
        <v>45505</v>
      </c>
      <c r="Q8" s="214">
        <v>45536</v>
      </c>
      <c r="R8" s="214">
        <v>45566</v>
      </c>
      <c r="S8" s="214">
        <v>45597</v>
      </c>
      <c r="T8" s="214">
        <v>45627</v>
      </c>
      <c r="U8" s="214">
        <v>45658</v>
      </c>
      <c r="V8" s="214">
        <v>45689</v>
      </c>
      <c r="W8" s="214">
        <v>45717</v>
      </c>
      <c r="X8" s="214">
        <v>45748</v>
      </c>
      <c r="Y8" s="214">
        <v>45778</v>
      </c>
      <c r="Z8" s="214">
        <v>45809</v>
      </c>
      <c r="AA8" s="214">
        <v>45839</v>
      </c>
      <c r="AB8" s="214">
        <v>45870</v>
      </c>
      <c r="AC8" s="214">
        <v>45901</v>
      </c>
      <c r="AD8" s="214">
        <v>45931</v>
      </c>
      <c r="AE8" s="214">
        <v>45962</v>
      </c>
      <c r="AF8" s="214">
        <v>45992</v>
      </c>
      <c r="AG8" s="214">
        <v>46023</v>
      </c>
      <c r="AH8" s="214">
        <v>46054</v>
      </c>
      <c r="AI8" s="214">
        <v>46082</v>
      </c>
      <c r="AJ8" s="214">
        <v>46113</v>
      </c>
      <c r="AK8" s="214">
        <v>46143</v>
      </c>
      <c r="AL8" s="214">
        <v>46174</v>
      </c>
      <c r="AM8" s="214">
        <v>46204</v>
      </c>
      <c r="AN8" s="937"/>
    </row>
    <row r="9" spans="1:40" x14ac:dyDescent="0.25">
      <c r="B9" s="942"/>
      <c r="C9" s="943"/>
      <c r="D9" s="943"/>
      <c r="E9" s="943"/>
      <c r="F9" s="945"/>
      <c r="G9" s="215">
        <v>0</v>
      </c>
      <c r="H9" s="215">
        <v>1</v>
      </c>
      <c r="I9" s="216">
        <v>2</v>
      </c>
      <c r="J9" s="215">
        <v>3</v>
      </c>
      <c r="K9" s="216">
        <v>4</v>
      </c>
      <c r="L9" s="215">
        <v>5</v>
      </c>
      <c r="M9" s="216">
        <v>6</v>
      </c>
      <c r="N9" s="215">
        <v>7</v>
      </c>
      <c r="O9" s="216">
        <v>8</v>
      </c>
      <c r="P9" s="215">
        <v>9</v>
      </c>
      <c r="Q9" s="216">
        <v>10</v>
      </c>
      <c r="R9" s="215">
        <v>11</v>
      </c>
      <c r="S9" s="216">
        <v>12</v>
      </c>
      <c r="T9" s="215">
        <v>13</v>
      </c>
      <c r="U9" s="216">
        <v>14</v>
      </c>
      <c r="V9" s="215">
        <v>15</v>
      </c>
      <c r="W9" s="216">
        <v>16</v>
      </c>
      <c r="X9" s="216">
        <v>17</v>
      </c>
      <c r="Y9" s="215">
        <v>18</v>
      </c>
      <c r="Z9" s="216">
        <v>19</v>
      </c>
      <c r="AA9" s="216">
        <v>20</v>
      </c>
      <c r="AB9" s="215">
        <v>21</v>
      </c>
      <c r="AC9" s="216">
        <v>22</v>
      </c>
      <c r="AD9" s="216">
        <v>23</v>
      </c>
      <c r="AE9" s="215">
        <v>24</v>
      </c>
      <c r="AF9" s="216">
        <v>25</v>
      </c>
      <c r="AG9" s="216">
        <v>26</v>
      </c>
      <c r="AH9" s="215">
        <v>27</v>
      </c>
      <c r="AI9" s="215">
        <v>28</v>
      </c>
      <c r="AJ9" s="216">
        <v>29</v>
      </c>
      <c r="AK9" s="216">
        <v>30</v>
      </c>
      <c r="AL9" s="215">
        <v>31</v>
      </c>
      <c r="AM9" s="215">
        <v>32</v>
      </c>
      <c r="AN9" s="937"/>
    </row>
    <row r="10" spans="1:40" s="217" customFormat="1" ht="25.5" hidden="1" x14ac:dyDescent="0.25">
      <c r="B10" s="218">
        <v>1</v>
      </c>
      <c r="C10" s="219" t="s">
        <v>930</v>
      </c>
      <c r="D10" s="220" t="s">
        <v>931</v>
      </c>
      <c r="E10" s="220"/>
      <c r="F10" s="220"/>
      <c r="G10" s="220"/>
      <c r="H10" s="221"/>
      <c r="I10" s="222"/>
      <c r="J10" s="222"/>
      <c r="K10" s="222"/>
      <c r="L10" s="222"/>
      <c r="M10" s="218"/>
      <c r="N10" s="223"/>
      <c r="O10" s="223"/>
      <c r="P10" s="223"/>
      <c r="Q10" s="223"/>
      <c r="R10" s="223"/>
      <c r="S10" s="223"/>
      <c r="T10" s="223"/>
      <c r="U10" s="224"/>
      <c r="V10" s="224"/>
      <c r="W10" s="224"/>
      <c r="X10" s="224"/>
      <c r="Y10" s="224"/>
      <c r="Z10" s="224"/>
      <c r="AA10" s="224"/>
      <c r="AB10" s="224"/>
      <c r="AC10" s="224"/>
      <c r="AD10" s="224"/>
      <c r="AE10" s="224"/>
      <c r="AF10" s="224"/>
      <c r="AG10" s="224"/>
      <c r="AH10" s="224"/>
      <c r="AI10" s="224"/>
      <c r="AJ10" s="224"/>
      <c r="AK10" s="224"/>
      <c r="AL10" s="224"/>
      <c r="AM10" s="224"/>
      <c r="AN10" s="224"/>
    </row>
    <row r="11" spans="1:40" s="217" customFormat="1" ht="25.5" hidden="1" x14ac:dyDescent="0.25">
      <c r="B11" s="225">
        <v>2</v>
      </c>
      <c r="C11" s="226" t="s">
        <v>932</v>
      </c>
      <c r="D11" s="220" t="s">
        <v>931</v>
      </c>
      <c r="E11" s="227"/>
      <c r="F11" s="220"/>
      <c r="G11" s="220"/>
      <c r="H11" s="213"/>
      <c r="I11" s="223"/>
      <c r="J11" s="223"/>
      <c r="K11" s="223"/>
      <c r="L11" s="223"/>
      <c r="M11" s="218"/>
      <c r="N11" s="218"/>
      <c r="O11" s="218"/>
      <c r="P11" s="218"/>
      <c r="Q11" s="218"/>
      <c r="R11" s="218"/>
      <c r="S11" s="218"/>
      <c r="T11" s="218"/>
      <c r="U11" s="224"/>
      <c r="V11" s="224"/>
      <c r="W11" s="224"/>
      <c r="X11" s="224"/>
      <c r="Y11" s="224"/>
      <c r="Z11" s="224"/>
      <c r="AA11" s="224"/>
      <c r="AB11" s="224"/>
      <c r="AC11" s="224"/>
      <c r="AD11" s="224"/>
      <c r="AE11" s="224"/>
      <c r="AF11" s="224"/>
      <c r="AG11" s="224"/>
      <c r="AH11" s="224"/>
      <c r="AI11" s="224"/>
      <c r="AJ11" s="224"/>
      <c r="AK11" s="224"/>
      <c r="AL11" s="224"/>
      <c r="AM11" s="224"/>
      <c r="AN11" s="224"/>
    </row>
    <row r="12" spans="1:40" s="217" customFormat="1" ht="25.5" hidden="1" x14ac:dyDescent="0.25">
      <c r="B12" s="225">
        <v>3</v>
      </c>
      <c r="C12" s="226" t="s">
        <v>933</v>
      </c>
      <c r="D12" s="220" t="s">
        <v>931</v>
      </c>
      <c r="E12" s="227"/>
      <c r="F12" s="220"/>
      <c r="G12" s="220"/>
      <c r="H12" s="213"/>
      <c r="I12" s="223"/>
      <c r="J12" s="223"/>
      <c r="K12" s="223"/>
      <c r="L12" s="223"/>
      <c r="M12" s="218"/>
      <c r="N12" s="218"/>
      <c r="O12" s="218"/>
      <c r="P12" s="218"/>
      <c r="Q12" s="218"/>
      <c r="R12" s="218"/>
      <c r="S12" s="218"/>
      <c r="T12" s="218"/>
      <c r="U12" s="224"/>
      <c r="V12" s="224"/>
      <c r="W12" s="224"/>
      <c r="X12" s="224"/>
      <c r="Y12" s="224"/>
      <c r="Z12" s="224"/>
      <c r="AA12" s="224"/>
      <c r="AB12" s="224"/>
      <c r="AC12" s="224"/>
      <c r="AD12" s="224"/>
      <c r="AE12" s="224"/>
      <c r="AF12" s="224"/>
      <c r="AG12" s="224"/>
      <c r="AH12" s="224"/>
      <c r="AI12" s="224"/>
      <c r="AJ12" s="224"/>
      <c r="AK12" s="224"/>
      <c r="AL12" s="224"/>
      <c r="AM12" s="224"/>
      <c r="AN12" s="224"/>
    </row>
    <row r="13" spans="1:40" s="217" customFormat="1" hidden="1" x14ac:dyDescent="0.25">
      <c r="B13" s="225">
        <v>4</v>
      </c>
      <c r="C13" s="228" t="s">
        <v>934</v>
      </c>
      <c r="D13" s="229"/>
      <c r="E13" s="227"/>
      <c r="F13" s="220"/>
      <c r="G13" s="220"/>
      <c r="H13" s="213"/>
      <c r="I13" s="218"/>
      <c r="J13" s="218"/>
      <c r="K13" s="218"/>
      <c r="L13" s="218"/>
      <c r="M13" s="218"/>
      <c r="N13" s="218"/>
      <c r="O13" s="218"/>
      <c r="P13" s="218"/>
      <c r="Q13" s="218"/>
      <c r="R13" s="218"/>
      <c r="S13" s="218"/>
      <c r="T13" s="218"/>
      <c r="U13" s="224"/>
      <c r="V13" s="224"/>
      <c r="W13" s="224"/>
      <c r="X13" s="224"/>
      <c r="Y13" s="224"/>
      <c r="Z13" s="224"/>
      <c r="AA13" s="224"/>
      <c r="AB13" s="224"/>
      <c r="AC13" s="224"/>
      <c r="AD13" s="224"/>
      <c r="AE13" s="224"/>
      <c r="AF13" s="224"/>
      <c r="AG13" s="224"/>
      <c r="AH13" s="224"/>
      <c r="AI13" s="224"/>
      <c r="AJ13" s="224"/>
      <c r="AK13" s="224"/>
      <c r="AL13" s="224"/>
      <c r="AM13" s="224"/>
      <c r="AN13" s="224"/>
    </row>
    <row r="14" spans="1:40" s="217" customFormat="1" ht="25.5" hidden="1" x14ac:dyDescent="0.25">
      <c r="B14" s="225" t="s">
        <v>935</v>
      </c>
      <c r="C14" s="228" t="s">
        <v>936</v>
      </c>
      <c r="D14" s="227" t="s">
        <v>937</v>
      </c>
      <c r="E14" s="227"/>
      <c r="F14" s="220"/>
      <c r="G14" s="220"/>
      <c r="H14" s="213"/>
      <c r="I14" s="218"/>
      <c r="J14" s="218"/>
      <c r="K14" s="218"/>
      <c r="L14" s="218"/>
      <c r="M14" s="218"/>
      <c r="N14" s="218"/>
      <c r="O14" s="218"/>
      <c r="P14" s="218"/>
      <c r="Q14" s="218"/>
      <c r="R14" s="218"/>
      <c r="S14" s="218"/>
      <c r="T14" s="218"/>
      <c r="U14" s="224"/>
      <c r="V14" s="224"/>
      <c r="W14" s="224"/>
      <c r="X14" s="224"/>
      <c r="Y14" s="224"/>
      <c r="Z14" s="224"/>
      <c r="AA14" s="224"/>
      <c r="AB14" s="224"/>
      <c r="AC14" s="224"/>
      <c r="AD14" s="224"/>
      <c r="AE14" s="224"/>
      <c r="AF14" s="224"/>
      <c r="AG14" s="224"/>
      <c r="AH14" s="224"/>
      <c r="AI14" s="224"/>
      <c r="AJ14" s="224"/>
      <c r="AK14" s="224"/>
      <c r="AL14" s="224"/>
      <c r="AM14" s="224"/>
      <c r="AN14" s="224"/>
    </row>
    <row r="15" spans="1:40" s="217" customFormat="1" hidden="1" x14ac:dyDescent="0.25">
      <c r="B15" s="230" t="s">
        <v>938</v>
      </c>
      <c r="C15" s="231" t="s">
        <v>939</v>
      </c>
      <c r="D15" s="220" t="s">
        <v>931</v>
      </c>
      <c r="E15" s="227" t="s">
        <v>940</v>
      </c>
      <c r="F15" s="220">
        <v>482</v>
      </c>
      <c r="G15" s="220"/>
      <c r="H15" s="213">
        <v>40</v>
      </c>
      <c r="I15" s="218">
        <v>100</v>
      </c>
      <c r="J15" s="218">
        <v>100</v>
      </c>
      <c r="K15" s="218"/>
      <c r="L15" s="218">
        <v>100</v>
      </c>
      <c r="M15" s="218">
        <v>65</v>
      </c>
      <c r="N15" s="218"/>
      <c r="O15" s="218">
        <v>77</v>
      </c>
      <c r="P15" s="218"/>
      <c r="Q15" s="218"/>
      <c r="R15" s="218"/>
      <c r="S15" s="218"/>
      <c r="T15" s="218"/>
      <c r="U15" s="224"/>
      <c r="V15" s="224"/>
      <c r="W15" s="224"/>
      <c r="X15" s="224"/>
      <c r="Y15" s="224"/>
      <c r="Z15" s="224"/>
      <c r="AA15" s="224"/>
      <c r="AB15" s="224"/>
      <c r="AC15" s="224"/>
      <c r="AD15" s="224"/>
      <c r="AE15" s="224"/>
      <c r="AF15" s="224"/>
      <c r="AG15" s="224"/>
      <c r="AH15" s="224"/>
      <c r="AI15" s="224"/>
      <c r="AJ15" s="224"/>
      <c r="AK15" s="224"/>
      <c r="AL15" s="224"/>
      <c r="AM15" s="224"/>
      <c r="AN15" s="224"/>
    </row>
    <row r="16" spans="1:40" s="217" customFormat="1" hidden="1" x14ac:dyDescent="0.25">
      <c r="B16" s="230" t="s">
        <v>941</v>
      </c>
      <c r="C16" s="231" t="s">
        <v>942</v>
      </c>
      <c r="D16" s="227" t="s">
        <v>937</v>
      </c>
      <c r="E16" s="227" t="s">
        <v>940</v>
      </c>
      <c r="F16" s="220">
        <v>482</v>
      </c>
      <c r="G16" s="220"/>
      <c r="H16" s="218">
        <f t="shared" ref="H16:T16" si="0">H15</f>
        <v>40</v>
      </c>
      <c r="I16" s="218">
        <f t="shared" si="0"/>
        <v>100</v>
      </c>
      <c r="J16" s="218">
        <f t="shared" si="0"/>
        <v>100</v>
      </c>
      <c r="K16" s="218">
        <f t="shared" si="0"/>
        <v>0</v>
      </c>
      <c r="L16" s="218">
        <f t="shared" si="0"/>
        <v>100</v>
      </c>
      <c r="M16" s="218">
        <f t="shared" si="0"/>
        <v>65</v>
      </c>
      <c r="N16" s="218">
        <f t="shared" si="0"/>
        <v>0</v>
      </c>
      <c r="O16" s="218">
        <f t="shared" si="0"/>
        <v>77</v>
      </c>
      <c r="P16" s="218">
        <f t="shared" si="0"/>
        <v>0</v>
      </c>
      <c r="Q16" s="218">
        <f t="shared" si="0"/>
        <v>0</v>
      </c>
      <c r="R16" s="218">
        <f t="shared" si="0"/>
        <v>0</v>
      </c>
      <c r="S16" s="218">
        <f t="shared" si="0"/>
        <v>0</v>
      </c>
      <c r="T16" s="218">
        <f t="shared" si="0"/>
        <v>0</v>
      </c>
      <c r="U16" s="224"/>
      <c r="V16" s="224"/>
      <c r="W16" s="224"/>
      <c r="X16" s="224"/>
      <c r="Y16" s="224"/>
      <c r="Z16" s="224"/>
      <c r="AA16" s="224"/>
      <c r="AB16" s="224"/>
      <c r="AC16" s="224"/>
      <c r="AD16" s="224"/>
      <c r="AE16" s="224"/>
      <c r="AF16" s="224"/>
      <c r="AG16" s="224"/>
      <c r="AH16" s="224"/>
      <c r="AI16" s="224"/>
      <c r="AJ16" s="224"/>
      <c r="AK16" s="224"/>
      <c r="AL16" s="224"/>
      <c r="AM16" s="224"/>
      <c r="AN16" s="224"/>
    </row>
    <row r="17" spans="2:40" s="217" customFormat="1" hidden="1" x14ac:dyDescent="0.25">
      <c r="B17" s="928" t="s">
        <v>943</v>
      </c>
      <c r="C17" s="231" t="s">
        <v>944</v>
      </c>
      <c r="D17" s="227" t="s">
        <v>937</v>
      </c>
      <c r="E17" s="227" t="s">
        <v>940</v>
      </c>
      <c r="F17" s="220">
        <v>482</v>
      </c>
      <c r="G17" s="220"/>
      <c r="H17" s="218">
        <f t="shared" ref="H17:T17" si="1">H15</f>
        <v>40</v>
      </c>
      <c r="I17" s="218">
        <f t="shared" si="1"/>
        <v>100</v>
      </c>
      <c r="J17" s="218">
        <f t="shared" si="1"/>
        <v>100</v>
      </c>
      <c r="K17" s="218">
        <f t="shared" si="1"/>
        <v>0</v>
      </c>
      <c r="L17" s="218">
        <f t="shared" si="1"/>
        <v>100</v>
      </c>
      <c r="M17" s="218">
        <f t="shared" si="1"/>
        <v>65</v>
      </c>
      <c r="N17" s="218">
        <f t="shared" si="1"/>
        <v>0</v>
      </c>
      <c r="O17" s="218">
        <f t="shared" si="1"/>
        <v>77</v>
      </c>
      <c r="P17" s="218">
        <f t="shared" si="1"/>
        <v>0</v>
      </c>
      <c r="Q17" s="218">
        <f t="shared" si="1"/>
        <v>0</v>
      </c>
      <c r="R17" s="218">
        <f t="shared" si="1"/>
        <v>0</v>
      </c>
      <c r="S17" s="218">
        <f t="shared" si="1"/>
        <v>0</v>
      </c>
      <c r="T17" s="218">
        <f t="shared" si="1"/>
        <v>0</v>
      </c>
      <c r="U17" s="224"/>
      <c r="V17" s="224"/>
      <c r="W17" s="224"/>
      <c r="X17" s="224"/>
      <c r="Y17" s="224"/>
      <c r="Z17" s="224"/>
      <c r="AA17" s="224"/>
      <c r="AB17" s="224"/>
      <c r="AC17" s="224"/>
      <c r="AD17" s="224"/>
      <c r="AE17" s="224"/>
      <c r="AF17" s="224"/>
      <c r="AG17" s="224"/>
      <c r="AH17" s="224"/>
      <c r="AI17" s="224"/>
      <c r="AJ17" s="224"/>
      <c r="AK17" s="224"/>
      <c r="AL17" s="224"/>
      <c r="AM17" s="224"/>
      <c r="AN17" s="224"/>
    </row>
    <row r="18" spans="2:40" s="217" customFormat="1" hidden="1" x14ac:dyDescent="0.25">
      <c r="B18" s="929"/>
      <c r="C18" s="232" t="s">
        <v>945</v>
      </c>
      <c r="D18" s="233"/>
      <c r="E18" s="233"/>
      <c r="F18" s="234"/>
      <c r="G18" s="234"/>
      <c r="H18" s="234">
        <v>192</v>
      </c>
      <c r="I18" s="234">
        <v>73</v>
      </c>
      <c r="J18" s="234">
        <v>73</v>
      </c>
      <c r="K18" s="234"/>
      <c r="L18" s="234"/>
      <c r="M18" s="234"/>
      <c r="N18" s="234"/>
      <c r="O18" s="235"/>
      <c r="P18" s="235"/>
      <c r="Q18" s="235"/>
      <c r="R18" s="235"/>
      <c r="S18" s="235"/>
      <c r="T18" s="235"/>
      <c r="U18" s="236"/>
      <c r="V18" s="236"/>
      <c r="W18" s="236"/>
      <c r="X18" s="236"/>
      <c r="Y18" s="236"/>
      <c r="Z18" s="236"/>
      <c r="AA18" s="236"/>
      <c r="AB18" s="236"/>
      <c r="AC18" s="236"/>
      <c r="AD18" s="236"/>
      <c r="AE18" s="236"/>
      <c r="AF18" s="236"/>
      <c r="AG18" s="236"/>
      <c r="AH18" s="236"/>
      <c r="AI18" s="236"/>
      <c r="AJ18" s="236"/>
      <c r="AK18" s="236"/>
      <c r="AL18" s="236"/>
      <c r="AM18" s="236"/>
      <c r="AN18" s="236"/>
    </row>
    <row r="19" spans="2:40" s="217" customFormat="1" hidden="1" x14ac:dyDescent="0.25">
      <c r="B19" s="929"/>
      <c r="C19" s="232" t="s">
        <v>946</v>
      </c>
      <c r="D19" s="233"/>
      <c r="E19" s="233"/>
      <c r="F19" s="234"/>
      <c r="G19" s="234"/>
      <c r="H19" s="234">
        <f>75+75+20+15+2+5</f>
        <v>192</v>
      </c>
      <c r="I19" s="234">
        <f>265-192</f>
        <v>73</v>
      </c>
      <c r="J19" s="234"/>
      <c r="K19" s="234">
        <f>338-265</f>
        <v>73</v>
      </c>
      <c r="L19" s="234"/>
      <c r="M19" s="234"/>
      <c r="N19" s="234">
        <f>482-338</f>
        <v>144</v>
      </c>
      <c r="O19" s="235"/>
      <c r="P19" s="235"/>
      <c r="Q19" s="235"/>
      <c r="R19" s="235"/>
      <c r="S19" s="235"/>
      <c r="T19" s="235"/>
      <c r="U19" s="236"/>
      <c r="V19" s="236"/>
      <c r="W19" s="236"/>
      <c r="X19" s="236"/>
      <c r="Y19" s="236"/>
      <c r="Z19" s="236"/>
      <c r="AA19" s="236"/>
      <c r="AB19" s="236"/>
      <c r="AC19" s="236"/>
      <c r="AD19" s="236"/>
      <c r="AE19" s="236"/>
      <c r="AF19" s="236"/>
      <c r="AG19" s="236"/>
      <c r="AH19" s="236"/>
      <c r="AI19" s="236"/>
      <c r="AJ19" s="236"/>
      <c r="AK19" s="236"/>
      <c r="AL19" s="236"/>
      <c r="AM19" s="236"/>
      <c r="AN19" s="236"/>
    </row>
    <row r="20" spans="2:40" s="217" customFormat="1" hidden="1" x14ac:dyDescent="0.25">
      <c r="B20" s="930"/>
      <c r="C20" s="232" t="s">
        <v>947</v>
      </c>
      <c r="D20" s="233"/>
      <c r="E20" s="233"/>
      <c r="F20" s="234"/>
      <c r="G20" s="234"/>
      <c r="H20" s="235">
        <v>40</v>
      </c>
      <c r="I20" s="235">
        <v>120</v>
      </c>
      <c r="J20" s="235">
        <v>0</v>
      </c>
      <c r="K20" s="235">
        <v>10</v>
      </c>
      <c r="L20" s="235"/>
      <c r="M20" s="235">
        <v>152</v>
      </c>
      <c r="N20" s="235">
        <f>361-322</f>
        <v>39</v>
      </c>
      <c r="O20" s="235">
        <v>5</v>
      </c>
      <c r="P20" s="235"/>
      <c r="Q20" s="235"/>
      <c r="R20" s="235">
        <f>393-366</f>
        <v>27</v>
      </c>
      <c r="S20" s="235"/>
      <c r="T20" s="235"/>
      <c r="U20" s="236"/>
      <c r="V20" s="236"/>
      <c r="W20" s="236"/>
      <c r="X20" s="236"/>
      <c r="Y20" s="236"/>
      <c r="Z20" s="236"/>
      <c r="AA20" s="236"/>
      <c r="AB20" s="236"/>
      <c r="AC20" s="236"/>
      <c r="AD20" s="236"/>
      <c r="AE20" s="236"/>
      <c r="AF20" s="236"/>
      <c r="AG20" s="236"/>
      <c r="AH20" s="236"/>
      <c r="AI20" s="236"/>
      <c r="AJ20" s="236"/>
      <c r="AK20" s="236"/>
      <c r="AL20" s="236"/>
      <c r="AM20" s="236"/>
      <c r="AN20" s="236"/>
    </row>
    <row r="21" spans="2:40" s="217" customFormat="1" hidden="1" x14ac:dyDescent="0.25">
      <c r="B21" s="225" t="s">
        <v>948</v>
      </c>
      <c r="C21" s="228" t="s">
        <v>949</v>
      </c>
      <c r="D21" s="227" t="s">
        <v>937</v>
      </c>
      <c r="E21" s="227"/>
      <c r="F21" s="220"/>
      <c r="G21" s="220"/>
      <c r="H21" s="213"/>
      <c r="I21" s="218"/>
      <c r="J21" s="218"/>
      <c r="K21" s="218"/>
      <c r="L21" s="218"/>
      <c r="M21" s="218"/>
      <c r="N21" s="218"/>
      <c r="O21" s="218"/>
      <c r="P21" s="218"/>
      <c r="Q21" s="218"/>
      <c r="R21" s="218"/>
      <c r="S21" s="218"/>
      <c r="T21" s="218"/>
      <c r="U21" s="224"/>
      <c r="V21" s="224"/>
      <c r="W21" s="224"/>
      <c r="X21" s="224"/>
      <c r="Y21" s="224"/>
      <c r="Z21" s="224"/>
      <c r="AA21" s="224"/>
      <c r="AB21" s="224"/>
      <c r="AC21" s="224"/>
      <c r="AD21" s="224"/>
      <c r="AE21" s="224"/>
      <c r="AF21" s="224"/>
      <c r="AG21" s="224"/>
      <c r="AH21" s="224"/>
      <c r="AI21" s="224"/>
      <c r="AJ21" s="224"/>
      <c r="AK21" s="224"/>
      <c r="AL21" s="224"/>
      <c r="AM21" s="224"/>
      <c r="AN21" s="224"/>
    </row>
    <row r="22" spans="2:40" s="217" customFormat="1" hidden="1" x14ac:dyDescent="0.25">
      <c r="B22" s="230" t="s">
        <v>938</v>
      </c>
      <c r="C22" s="231" t="s">
        <v>950</v>
      </c>
      <c r="D22" s="220" t="s">
        <v>931</v>
      </c>
      <c r="E22" s="227" t="s">
        <v>940</v>
      </c>
      <c r="F22" s="220">
        <v>482</v>
      </c>
      <c r="G22" s="220"/>
      <c r="H22" s="218">
        <v>50</v>
      </c>
      <c r="I22" s="218">
        <v>60</v>
      </c>
      <c r="J22" s="218">
        <v>60</v>
      </c>
      <c r="K22" s="218">
        <v>60</v>
      </c>
      <c r="L22" s="218">
        <v>60</v>
      </c>
      <c r="M22" s="218">
        <v>65</v>
      </c>
      <c r="N22" s="218">
        <v>66</v>
      </c>
      <c r="O22" s="218">
        <v>31</v>
      </c>
      <c r="P22" s="218">
        <v>30</v>
      </c>
      <c r="Q22" s="218"/>
      <c r="R22" s="218"/>
      <c r="S22" s="218"/>
      <c r="T22" s="218"/>
      <c r="U22" s="224"/>
      <c r="V22" s="224"/>
      <c r="W22" s="224"/>
      <c r="X22" s="224"/>
      <c r="Y22" s="224"/>
      <c r="Z22" s="224"/>
      <c r="AA22" s="224"/>
      <c r="AB22" s="224"/>
      <c r="AC22" s="224"/>
      <c r="AD22" s="224"/>
      <c r="AE22" s="224"/>
      <c r="AF22" s="224"/>
      <c r="AG22" s="224"/>
      <c r="AH22" s="224"/>
      <c r="AI22" s="224"/>
      <c r="AJ22" s="224"/>
      <c r="AK22" s="224"/>
      <c r="AL22" s="224"/>
      <c r="AM22" s="224"/>
      <c r="AN22" s="224"/>
    </row>
    <row r="23" spans="2:40" s="217" customFormat="1" hidden="1" x14ac:dyDescent="0.25">
      <c r="B23" s="230" t="s">
        <v>941</v>
      </c>
      <c r="C23" s="231" t="s">
        <v>951</v>
      </c>
      <c r="D23" s="227" t="s">
        <v>937</v>
      </c>
      <c r="E23" s="227" t="s">
        <v>940</v>
      </c>
      <c r="F23" s="220">
        <v>482</v>
      </c>
      <c r="G23" s="220"/>
      <c r="H23" s="218"/>
      <c r="I23" s="218">
        <v>50</v>
      </c>
      <c r="J23" s="218">
        <v>60</v>
      </c>
      <c r="K23" s="218">
        <v>60</v>
      </c>
      <c r="L23" s="218">
        <v>60</v>
      </c>
      <c r="M23" s="218">
        <v>60</v>
      </c>
      <c r="N23" s="218">
        <v>65</v>
      </c>
      <c r="O23" s="218">
        <v>66</v>
      </c>
      <c r="P23" s="218">
        <v>31</v>
      </c>
      <c r="Q23" s="218">
        <v>30</v>
      </c>
      <c r="R23" s="218">
        <f t="shared" ref="R23:T23" si="2">R22</f>
        <v>0</v>
      </c>
      <c r="S23" s="218">
        <f t="shared" si="2"/>
        <v>0</v>
      </c>
      <c r="T23" s="218">
        <f t="shared" si="2"/>
        <v>0</v>
      </c>
      <c r="U23" s="224"/>
      <c r="V23" s="224"/>
      <c r="W23" s="224"/>
      <c r="X23" s="224"/>
      <c r="Y23" s="224"/>
      <c r="Z23" s="224"/>
      <c r="AA23" s="224"/>
      <c r="AB23" s="224"/>
      <c r="AC23" s="224"/>
      <c r="AD23" s="224"/>
      <c r="AE23" s="224"/>
      <c r="AF23" s="224"/>
      <c r="AG23" s="224"/>
      <c r="AH23" s="224"/>
      <c r="AI23" s="224"/>
      <c r="AJ23" s="224"/>
      <c r="AK23" s="224"/>
      <c r="AL23" s="224"/>
      <c r="AM23" s="224"/>
      <c r="AN23" s="224"/>
    </row>
    <row r="24" spans="2:40" s="217" customFormat="1" hidden="1" x14ac:dyDescent="0.25">
      <c r="B24" s="928" t="s">
        <v>943</v>
      </c>
      <c r="C24" s="231" t="s">
        <v>952</v>
      </c>
      <c r="D24" s="227" t="s">
        <v>937</v>
      </c>
      <c r="E24" s="227" t="s">
        <v>940</v>
      </c>
      <c r="F24" s="220">
        <v>482</v>
      </c>
      <c r="G24" s="220"/>
      <c r="H24" s="218"/>
      <c r="I24" s="218">
        <v>50</v>
      </c>
      <c r="J24" s="218">
        <v>60</v>
      </c>
      <c r="K24" s="218">
        <v>60</v>
      </c>
      <c r="L24" s="218">
        <v>60</v>
      </c>
      <c r="M24" s="218">
        <v>60</v>
      </c>
      <c r="N24" s="218">
        <v>65</v>
      </c>
      <c r="O24" s="218">
        <v>66</v>
      </c>
      <c r="P24" s="218">
        <v>31</v>
      </c>
      <c r="Q24" s="218">
        <v>30</v>
      </c>
      <c r="R24" s="218">
        <f t="shared" ref="R24:T24" si="3">+R23</f>
        <v>0</v>
      </c>
      <c r="S24" s="218">
        <f t="shared" si="3"/>
        <v>0</v>
      </c>
      <c r="T24" s="218">
        <f t="shared" si="3"/>
        <v>0</v>
      </c>
      <c r="U24" s="224"/>
      <c r="V24" s="224"/>
      <c r="W24" s="224"/>
      <c r="X24" s="224"/>
      <c r="Y24" s="224"/>
      <c r="Z24" s="224"/>
      <c r="AA24" s="224"/>
      <c r="AB24" s="224"/>
      <c r="AC24" s="224"/>
      <c r="AD24" s="224"/>
      <c r="AE24" s="224"/>
      <c r="AF24" s="224"/>
      <c r="AG24" s="224"/>
      <c r="AH24" s="224"/>
      <c r="AI24" s="224"/>
      <c r="AJ24" s="224"/>
      <c r="AK24" s="224"/>
      <c r="AL24" s="224"/>
      <c r="AM24" s="224"/>
      <c r="AN24" s="224"/>
    </row>
    <row r="25" spans="2:40" s="217" customFormat="1" hidden="1" x14ac:dyDescent="0.25">
      <c r="B25" s="929"/>
      <c r="C25" s="232" t="s">
        <v>945</v>
      </c>
      <c r="D25" s="233"/>
      <c r="E25" s="233"/>
      <c r="F25" s="234"/>
      <c r="G25" s="234"/>
      <c r="H25" s="235">
        <v>97</v>
      </c>
      <c r="I25" s="235">
        <v>128</v>
      </c>
      <c r="J25" s="235"/>
      <c r="K25" s="235"/>
      <c r="L25" s="235"/>
      <c r="M25" s="235">
        <v>65</v>
      </c>
      <c r="N25" s="235">
        <f>482-290</f>
        <v>192</v>
      </c>
      <c r="O25" s="235"/>
      <c r="P25" s="235"/>
      <c r="Q25" s="235"/>
      <c r="R25" s="235"/>
      <c r="S25" s="235"/>
      <c r="T25" s="235"/>
      <c r="U25" s="236"/>
      <c r="V25" s="236"/>
      <c r="W25" s="236"/>
      <c r="X25" s="236"/>
      <c r="Y25" s="236"/>
      <c r="Z25" s="236"/>
      <c r="AA25" s="236"/>
      <c r="AB25" s="236"/>
      <c r="AC25" s="236"/>
      <c r="AD25" s="236"/>
      <c r="AE25" s="236"/>
      <c r="AF25" s="236"/>
      <c r="AG25" s="236"/>
      <c r="AH25" s="236"/>
      <c r="AI25" s="236"/>
      <c r="AJ25" s="236"/>
      <c r="AK25" s="236"/>
      <c r="AL25" s="236"/>
      <c r="AM25" s="236"/>
      <c r="AN25" s="236"/>
    </row>
    <row r="26" spans="2:40" s="217" customFormat="1" hidden="1" x14ac:dyDescent="0.25">
      <c r="B26" s="929"/>
      <c r="C26" s="232" t="s">
        <v>946</v>
      </c>
      <c r="D26" s="233"/>
      <c r="E26" s="233"/>
      <c r="F26" s="234"/>
      <c r="G26" s="234"/>
      <c r="H26" s="235">
        <v>97</v>
      </c>
      <c r="I26" s="235">
        <v>128</v>
      </c>
      <c r="J26" s="235"/>
      <c r="K26" s="235"/>
      <c r="L26" s="235"/>
      <c r="M26" s="235"/>
      <c r="N26" s="235">
        <v>257</v>
      </c>
      <c r="O26" s="235"/>
      <c r="P26" s="235"/>
      <c r="Q26" s="235"/>
      <c r="R26" s="235"/>
      <c r="S26" s="235"/>
      <c r="T26" s="235"/>
      <c r="U26" s="236"/>
      <c r="V26" s="236"/>
      <c r="W26" s="236"/>
      <c r="X26" s="236"/>
      <c r="Y26" s="236"/>
      <c r="Z26" s="236"/>
      <c r="AA26" s="236"/>
      <c r="AB26" s="236"/>
      <c r="AC26" s="236"/>
      <c r="AD26" s="236"/>
      <c r="AE26" s="236"/>
      <c r="AF26" s="236"/>
      <c r="AG26" s="236"/>
      <c r="AH26" s="236"/>
      <c r="AI26" s="236"/>
      <c r="AJ26" s="236"/>
      <c r="AK26" s="236"/>
      <c r="AL26" s="236"/>
      <c r="AM26" s="236"/>
      <c r="AN26" s="236"/>
    </row>
    <row r="27" spans="2:40" s="217" customFormat="1" hidden="1" x14ac:dyDescent="0.25">
      <c r="B27" s="930"/>
      <c r="C27" s="232" t="s">
        <v>947</v>
      </c>
      <c r="D27" s="233"/>
      <c r="E27" s="233"/>
      <c r="F27" s="234"/>
      <c r="G27" s="234"/>
      <c r="H27" s="235"/>
      <c r="I27" s="235">
        <v>50</v>
      </c>
      <c r="J27" s="235">
        <v>60</v>
      </c>
      <c r="K27" s="235">
        <v>45</v>
      </c>
      <c r="L27" s="235">
        <v>74</v>
      </c>
      <c r="M27" s="235">
        <v>9</v>
      </c>
      <c r="N27" s="235">
        <v>99</v>
      </c>
      <c r="O27" s="235"/>
      <c r="P27" s="235"/>
      <c r="Q27" s="235">
        <v>54</v>
      </c>
      <c r="R27" s="235"/>
      <c r="S27" s="235">
        <v>10</v>
      </c>
      <c r="T27" s="235"/>
      <c r="U27" s="236"/>
      <c r="V27" s="236"/>
      <c r="W27" s="236"/>
      <c r="X27" s="236"/>
      <c r="Y27" s="236"/>
      <c r="Z27" s="236"/>
      <c r="AA27" s="236"/>
      <c r="AB27" s="236"/>
      <c r="AC27" s="236"/>
      <c r="AD27" s="236"/>
      <c r="AE27" s="236"/>
      <c r="AF27" s="236"/>
      <c r="AG27" s="236"/>
      <c r="AH27" s="236"/>
      <c r="AI27" s="236"/>
      <c r="AJ27" s="236"/>
      <c r="AK27" s="236"/>
      <c r="AL27" s="236"/>
      <c r="AM27" s="236"/>
      <c r="AN27" s="236"/>
    </row>
    <row r="28" spans="2:40" s="245" customFormat="1" hidden="1" x14ac:dyDescent="0.25">
      <c r="B28" s="237" t="s">
        <v>953</v>
      </c>
      <c r="C28" s="238" t="s">
        <v>954</v>
      </c>
      <c r="D28" s="239"/>
      <c r="E28" s="240"/>
      <c r="F28" s="241"/>
      <c r="G28" s="241"/>
      <c r="H28" s="242"/>
      <c r="I28" s="243"/>
      <c r="J28" s="243"/>
      <c r="K28" s="243"/>
      <c r="L28" s="243"/>
      <c r="M28" s="243"/>
      <c r="N28" s="243"/>
      <c r="O28" s="243"/>
      <c r="P28" s="243"/>
      <c r="Q28" s="243"/>
      <c r="R28" s="243"/>
      <c r="S28" s="243"/>
      <c r="T28" s="239"/>
      <c r="U28" s="244"/>
      <c r="V28" s="244"/>
      <c r="W28" s="244"/>
      <c r="X28" s="244"/>
      <c r="Y28" s="244"/>
      <c r="Z28" s="244"/>
      <c r="AA28" s="244"/>
      <c r="AB28" s="244"/>
      <c r="AC28" s="244"/>
      <c r="AD28" s="244"/>
      <c r="AE28" s="244"/>
      <c r="AF28" s="244"/>
      <c r="AG28" s="244"/>
      <c r="AH28" s="244"/>
      <c r="AI28" s="244"/>
      <c r="AJ28" s="244"/>
      <c r="AK28" s="244"/>
      <c r="AL28" s="244"/>
      <c r="AM28" s="244"/>
      <c r="AN28" s="244"/>
    </row>
    <row r="29" spans="2:40" s="245" customFormat="1" hidden="1" x14ac:dyDescent="0.25">
      <c r="B29" s="230" t="s">
        <v>938</v>
      </c>
      <c r="C29" s="246" t="s">
        <v>955</v>
      </c>
      <c r="D29" s="240" t="s">
        <v>937</v>
      </c>
      <c r="E29" s="240" t="s">
        <v>956</v>
      </c>
      <c r="F29" s="247">
        <v>100</v>
      </c>
      <c r="G29" s="247"/>
      <c r="H29" s="242"/>
      <c r="I29" s="243"/>
      <c r="J29" s="243"/>
      <c r="K29" s="243"/>
      <c r="L29" s="243"/>
      <c r="M29" s="243"/>
      <c r="N29" s="243"/>
      <c r="O29" s="243"/>
      <c r="P29" s="248">
        <v>1</v>
      </c>
      <c r="Q29" s="243"/>
      <c r="R29" s="243"/>
      <c r="S29" s="248"/>
      <c r="T29" s="249"/>
      <c r="U29" s="244"/>
      <c r="V29" s="244"/>
      <c r="W29" s="244"/>
      <c r="X29" s="244"/>
      <c r="Y29" s="244"/>
      <c r="Z29" s="244"/>
      <c r="AA29" s="244"/>
      <c r="AB29" s="244"/>
      <c r="AC29" s="244"/>
      <c r="AD29" s="244"/>
      <c r="AE29" s="244"/>
      <c r="AF29" s="244"/>
      <c r="AG29" s="244"/>
      <c r="AH29" s="244"/>
      <c r="AI29" s="244"/>
      <c r="AJ29" s="244"/>
      <c r="AK29" s="244"/>
      <c r="AL29" s="244"/>
      <c r="AM29" s="244"/>
      <c r="AN29" s="244"/>
    </row>
    <row r="30" spans="2:40" s="245" customFormat="1" hidden="1" x14ac:dyDescent="0.25">
      <c r="B30" s="230" t="s">
        <v>941</v>
      </c>
      <c r="C30" s="246" t="s">
        <v>957</v>
      </c>
      <c r="D30" s="240" t="s">
        <v>937</v>
      </c>
      <c r="E30" s="240" t="s">
        <v>956</v>
      </c>
      <c r="F30" s="247">
        <v>100</v>
      </c>
      <c r="G30" s="247"/>
      <c r="H30" s="242"/>
      <c r="I30" s="243"/>
      <c r="J30" s="243"/>
      <c r="K30" s="243"/>
      <c r="L30" s="243"/>
      <c r="M30" s="243"/>
      <c r="N30" s="243"/>
      <c r="O30" s="243"/>
      <c r="P30" s="248">
        <v>1</v>
      </c>
      <c r="Q30" s="243"/>
      <c r="R30" s="243"/>
      <c r="S30" s="248"/>
      <c r="T30" s="249"/>
      <c r="U30" s="244"/>
      <c r="V30" s="244"/>
      <c r="W30" s="244"/>
      <c r="X30" s="244"/>
      <c r="Y30" s="244"/>
      <c r="Z30" s="244"/>
      <c r="AA30" s="244"/>
      <c r="AB30" s="244"/>
      <c r="AC30" s="244"/>
      <c r="AD30" s="244"/>
      <c r="AE30" s="244"/>
      <c r="AF30" s="244"/>
      <c r="AG30" s="244"/>
      <c r="AH30" s="244"/>
      <c r="AI30" s="244"/>
      <c r="AJ30" s="244"/>
      <c r="AK30" s="244"/>
      <c r="AL30" s="244"/>
      <c r="AM30" s="244"/>
      <c r="AN30" s="244"/>
    </row>
    <row r="31" spans="2:40" s="245" customFormat="1" hidden="1" x14ac:dyDescent="0.25">
      <c r="B31" s="230" t="s">
        <v>943</v>
      </c>
      <c r="C31" s="246" t="s">
        <v>958</v>
      </c>
      <c r="D31" s="240" t="s">
        <v>937</v>
      </c>
      <c r="E31" s="240" t="s">
        <v>956</v>
      </c>
      <c r="F31" s="247">
        <v>100</v>
      </c>
      <c r="G31" s="247"/>
      <c r="H31" s="242"/>
      <c r="I31" s="243"/>
      <c r="J31" s="243"/>
      <c r="K31" s="243"/>
      <c r="L31" s="243"/>
      <c r="M31" s="243"/>
      <c r="N31" s="243"/>
      <c r="O31" s="243"/>
      <c r="P31" s="248">
        <v>1</v>
      </c>
      <c r="Q31" s="243"/>
      <c r="R31" s="243"/>
      <c r="S31" s="248"/>
      <c r="T31" s="249"/>
      <c r="U31" s="244"/>
      <c r="V31" s="244"/>
      <c r="W31" s="244"/>
      <c r="X31" s="244"/>
      <c r="Y31" s="244"/>
      <c r="Z31" s="244"/>
      <c r="AA31" s="244"/>
      <c r="AB31" s="244"/>
      <c r="AC31" s="244"/>
      <c r="AD31" s="244"/>
      <c r="AE31" s="244"/>
      <c r="AF31" s="244"/>
      <c r="AG31" s="244"/>
      <c r="AH31" s="244"/>
      <c r="AI31" s="244"/>
      <c r="AJ31" s="244"/>
      <c r="AK31" s="244"/>
      <c r="AL31" s="244"/>
      <c r="AM31" s="244"/>
      <c r="AN31" s="244"/>
    </row>
    <row r="32" spans="2:40" s="245" customFormat="1" hidden="1" x14ac:dyDescent="0.25">
      <c r="B32" s="240" t="s">
        <v>959</v>
      </c>
      <c r="C32" s="246" t="s">
        <v>960</v>
      </c>
      <c r="D32" s="240" t="s">
        <v>937</v>
      </c>
      <c r="E32" s="240" t="s">
        <v>961</v>
      </c>
      <c r="F32" s="247">
        <v>100</v>
      </c>
      <c r="G32" s="247"/>
      <c r="H32" s="242"/>
      <c r="I32" s="243"/>
      <c r="J32" s="243"/>
      <c r="K32" s="243"/>
      <c r="L32" s="243"/>
      <c r="M32" s="243"/>
      <c r="N32" s="243"/>
      <c r="O32" s="243"/>
      <c r="P32" s="248">
        <v>1</v>
      </c>
      <c r="Q32" s="243"/>
      <c r="R32" s="243"/>
      <c r="S32" s="248"/>
      <c r="T32" s="249"/>
      <c r="U32" s="244"/>
      <c r="V32" s="244"/>
      <c r="W32" s="244"/>
      <c r="X32" s="244"/>
      <c r="Y32" s="244"/>
      <c r="Z32" s="244"/>
      <c r="AA32" s="244"/>
      <c r="AB32" s="244"/>
      <c r="AC32" s="244"/>
      <c r="AD32" s="244"/>
      <c r="AE32" s="244"/>
      <c r="AF32" s="244"/>
      <c r="AG32" s="244"/>
      <c r="AH32" s="244"/>
      <c r="AI32" s="244"/>
      <c r="AJ32" s="244"/>
      <c r="AK32" s="244"/>
      <c r="AL32" s="244"/>
      <c r="AM32" s="244"/>
      <c r="AN32" s="244"/>
    </row>
    <row r="33" spans="1:40" s="245" customFormat="1" hidden="1" x14ac:dyDescent="0.25">
      <c r="B33" s="240" t="s">
        <v>962</v>
      </c>
      <c r="C33" s="246" t="s">
        <v>963</v>
      </c>
      <c r="D33" s="240" t="s">
        <v>937</v>
      </c>
      <c r="E33" s="240" t="s">
        <v>956</v>
      </c>
      <c r="F33" s="247">
        <v>100</v>
      </c>
      <c r="G33" s="247"/>
      <c r="H33" s="218"/>
      <c r="I33" s="218"/>
      <c r="J33" s="218"/>
      <c r="K33" s="218"/>
      <c r="L33" s="218"/>
      <c r="M33" s="243"/>
      <c r="N33" s="218"/>
      <c r="O33" s="218"/>
      <c r="P33" s="248">
        <v>1</v>
      </c>
      <c r="Q33" s="218"/>
      <c r="R33" s="225"/>
      <c r="S33" s="248"/>
      <c r="T33" s="243"/>
      <c r="U33" s="244"/>
      <c r="V33" s="244"/>
      <c r="W33" s="244"/>
      <c r="X33" s="244"/>
      <c r="Y33" s="244"/>
      <c r="Z33" s="244"/>
      <c r="AA33" s="244"/>
      <c r="AB33" s="244"/>
      <c r="AC33" s="244"/>
      <c r="AD33" s="244"/>
      <c r="AE33" s="244"/>
      <c r="AF33" s="244"/>
      <c r="AG33" s="244"/>
      <c r="AH33" s="244"/>
      <c r="AI33" s="244"/>
      <c r="AJ33" s="244"/>
      <c r="AK33" s="244"/>
      <c r="AL33" s="244"/>
      <c r="AM33" s="244"/>
      <c r="AN33" s="244"/>
    </row>
    <row r="34" spans="1:40" s="245" customFormat="1" hidden="1" x14ac:dyDescent="0.25">
      <c r="B34" s="240" t="s">
        <v>964</v>
      </c>
      <c r="C34" s="246" t="s">
        <v>965</v>
      </c>
      <c r="D34" s="240" t="s">
        <v>937</v>
      </c>
      <c r="E34" s="240" t="s">
        <v>956</v>
      </c>
      <c r="F34" s="247">
        <v>100</v>
      </c>
      <c r="G34" s="247"/>
      <c r="H34" s="243"/>
      <c r="I34" s="243"/>
      <c r="J34" s="237"/>
      <c r="K34" s="237"/>
      <c r="L34" s="243"/>
      <c r="M34" s="243"/>
      <c r="N34" s="243"/>
      <c r="O34" s="243"/>
      <c r="P34" s="250">
        <v>1</v>
      </c>
      <c r="Q34" s="237"/>
      <c r="R34" s="237"/>
      <c r="S34" s="237"/>
      <c r="T34" s="243"/>
      <c r="U34" s="244"/>
      <c r="V34" s="244"/>
      <c r="W34" s="244"/>
      <c r="X34" s="244"/>
      <c r="Y34" s="244"/>
      <c r="Z34" s="244"/>
      <c r="AA34" s="244"/>
      <c r="AB34" s="244"/>
      <c r="AC34" s="244"/>
      <c r="AD34" s="244"/>
      <c r="AE34" s="244"/>
      <c r="AF34" s="244"/>
      <c r="AG34" s="244"/>
      <c r="AH34" s="244"/>
      <c r="AI34" s="244"/>
      <c r="AJ34" s="244"/>
      <c r="AK34" s="244"/>
      <c r="AL34" s="244"/>
      <c r="AM34" s="244"/>
      <c r="AN34" s="244"/>
    </row>
    <row r="35" spans="1:40" s="245" customFormat="1" hidden="1" x14ac:dyDescent="0.25">
      <c r="B35" s="237" t="s">
        <v>966</v>
      </c>
      <c r="C35" s="238" t="s">
        <v>967</v>
      </c>
      <c r="D35" s="240"/>
      <c r="E35" s="240"/>
      <c r="F35" s="247"/>
      <c r="G35" s="247"/>
      <c r="H35" s="243"/>
      <c r="I35" s="243"/>
      <c r="J35" s="237"/>
      <c r="K35" s="237"/>
      <c r="L35" s="243"/>
      <c r="M35" s="243"/>
      <c r="N35" s="243"/>
      <c r="O35" s="243"/>
      <c r="P35" s="250"/>
      <c r="Q35" s="237"/>
      <c r="R35" s="237"/>
      <c r="S35" s="237"/>
      <c r="T35" s="243"/>
      <c r="U35" s="244"/>
      <c r="V35" s="244"/>
      <c r="W35" s="244"/>
      <c r="X35" s="244"/>
      <c r="Y35" s="244"/>
      <c r="Z35" s="244"/>
      <c r="AA35" s="244"/>
      <c r="AB35" s="244"/>
      <c r="AC35" s="244"/>
      <c r="AD35" s="244"/>
      <c r="AE35" s="244"/>
      <c r="AF35" s="244"/>
      <c r="AG35" s="244"/>
      <c r="AH35" s="244"/>
      <c r="AI35" s="244"/>
      <c r="AJ35" s="244"/>
      <c r="AK35" s="244"/>
      <c r="AL35" s="244"/>
      <c r="AM35" s="244"/>
      <c r="AN35" s="244"/>
    </row>
    <row r="36" spans="1:40" s="245" customFormat="1" hidden="1" x14ac:dyDescent="0.25">
      <c r="B36" s="247" t="s">
        <v>938</v>
      </c>
      <c r="C36" s="246" t="s">
        <v>968</v>
      </c>
      <c r="D36" s="240" t="s">
        <v>937</v>
      </c>
      <c r="E36" s="240" t="s">
        <v>956</v>
      </c>
      <c r="F36" s="247">
        <v>100</v>
      </c>
      <c r="G36" s="247"/>
      <c r="H36" s="243"/>
      <c r="I36" s="243"/>
      <c r="J36" s="237"/>
      <c r="K36" s="237"/>
      <c r="L36" s="243"/>
      <c r="M36" s="243"/>
      <c r="N36" s="243"/>
      <c r="O36" s="243"/>
      <c r="P36" s="250">
        <v>1</v>
      </c>
      <c r="Q36" s="237"/>
      <c r="R36" s="237"/>
      <c r="S36" s="237"/>
      <c r="T36" s="243"/>
      <c r="U36" s="244"/>
      <c r="V36" s="244"/>
      <c r="W36" s="244"/>
      <c r="X36" s="244"/>
      <c r="Y36" s="244"/>
      <c r="Z36" s="244"/>
      <c r="AA36" s="244"/>
      <c r="AB36" s="244"/>
      <c r="AC36" s="244"/>
      <c r="AD36" s="244"/>
      <c r="AE36" s="244"/>
      <c r="AF36" s="244"/>
      <c r="AG36" s="244"/>
      <c r="AH36" s="244"/>
      <c r="AI36" s="244"/>
      <c r="AJ36" s="244"/>
      <c r="AK36" s="244"/>
      <c r="AL36" s="244"/>
      <c r="AM36" s="244"/>
      <c r="AN36" s="244"/>
    </row>
    <row r="37" spans="1:40" s="245" customFormat="1" hidden="1" x14ac:dyDescent="0.25">
      <c r="B37" s="247" t="s">
        <v>941</v>
      </c>
      <c r="C37" s="246" t="s">
        <v>969</v>
      </c>
      <c r="D37" s="240" t="s">
        <v>937</v>
      </c>
      <c r="E37" s="240" t="s">
        <v>956</v>
      </c>
      <c r="F37" s="247">
        <v>100</v>
      </c>
      <c r="G37" s="247"/>
      <c r="H37" s="243"/>
      <c r="I37" s="243"/>
      <c r="J37" s="237"/>
      <c r="K37" s="237"/>
      <c r="L37" s="243"/>
      <c r="M37" s="243"/>
      <c r="N37" s="243"/>
      <c r="O37" s="243"/>
      <c r="P37" s="250">
        <v>1</v>
      </c>
      <c r="Q37" s="237"/>
      <c r="R37" s="237"/>
      <c r="S37" s="237"/>
      <c r="T37" s="243"/>
      <c r="U37" s="244"/>
      <c r="V37" s="244"/>
      <c r="W37" s="244"/>
      <c r="X37" s="244"/>
      <c r="Y37" s="244"/>
      <c r="Z37" s="244"/>
      <c r="AA37" s="244"/>
      <c r="AB37" s="244"/>
      <c r="AC37" s="244"/>
      <c r="AD37" s="244"/>
      <c r="AE37" s="244"/>
      <c r="AF37" s="244"/>
      <c r="AG37" s="244"/>
      <c r="AH37" s="244"/>
      <c r="AI37" s="244"/>
      <c r="AJ37" s="244"/>
      <c r="AK37" s="244"/>
      <c r="AL37" s="244"/>
      <c r="AM37" s="244"/>
      <c r="AN37" s="244"/>
    </row>
    <row r="38" spans="1:40" s="257" customFormat="1" hidden="1" x14ac:dyDescent="0.25">
      <c r="B38" s="229" t="s">
        <v>970</v>
      </c>
      <c r="C38" s="228" t="s">
        <v>971</v>
      </c>
      <c r="D38" s="251"/>
      <c r="E38" s="251"/>
      <c r="F38" s="252"/>
      <c r="G38" s="252"/>
      <c r="H38" s="253"/>
      <c r="I38" s="254"/>
      <c r="J38" s="254"/>
      <c r="K38" s="254"/>
      <c r="L38" s="254"/>
      <c r="M38" s="254"/>
      <c r="N38" s="254"/>
      <c r="O38" s="254"/>
      <c r="P38" s="254"/>
      <c r="Q38" s="254"/>
      <c r="R38" s="254"/>
      <c r="S38" s="254"/>
      <c r="T38" s="255"/>
      <c r="U38" s="256"/>
      <c r="V38" s="256"/>
      <c r="W38" s="256"/>
      <c r="X38" s="256"/>
      <c r="Y38" s="256"/>
      <c r="Z38" s="256"/>
      <c r="AA38" s="256"/>
      <c r="AB38" s="256"/>
      <c r="AC38" s="256"/>
      <c r="AD38" s="256"/>
      <c r="AE38" s="256"/>
      <c r="AF38" s="256"/>
      <c r="AG38" s="256"/>
      <c r="AH38" s="256"/>
      <c r="AI38" s="256"/>
      <c r="AJ38" s="256"/>
      <c r="AK38" s="256"/>
      <c r="AL38" s="256"/>
      <c r="AM38" s="256"/>
      <c r="AN38" s="256"/>
    </row>
    <row r="39" spans="1:40" s="245" customFormat="1" ht="25.5" hidden="1" x14ac:dyDescent="0.25">
      <c r="B39" s="247" t="s">
        <v>938</v>
      </c>
      <c r="C39" s="246" t="s">
        <v>972</v>
      </c>
      <c r="D39" s="227" t="s">
        <v>931</v>
      </c>
      <c r="E39" s="240" t="s">
        <v>956</v>
      </c>
      <c r="F39" s="241">
        <v>100</v>
      </c>
      <c r="G39" s="241"/>
      <c r="H39" s="242"/>
      <c r="I39" s="243"/>
      <c r="J39" s="250"/>
      <c r="K39" s="250">
        <v>0.25</v>
      </c>
      <c r="L39" s="243"/>
      <c r="M39" s="250"/>
      <c r="N39" s="250">
        <v>0.25</v>
      </c>
      <c r="O39" s="243"/>
      <c r="P39" s="250">
        <v>0.25</v>
      </c>
      <c r="Q39" s="250"/>
      <c r="R39" s="250">
        <v>0.25</v>
      </c>
      <c r="S39" s="243"/>
      <c r="T39" s="243"/>
      <c r="U39" s="244"/>
      <c r="V39" s="244"/>
      <c r="W39" s="244"/>
      <c r="X39" s="244"/>
      <c r="Y39" s="244"/>
      <c r="Z39" s="244"/>
      <c r="AA39" s="244"/>
      <c r="AB39" s="244"/>
      <c r="AC39" s="244"/>
      <c r="AD39" s="244"/>
      <c r="AE39" s="244"/>
      <c r="AF39" s="244"/>
      <c r="AG39" s="244"/>
      <c r="AH39" s="244"/>
      <c r="AI39" s="244"/>
      <c r="AJ39" s="244"/>
      <c r="AK39" s="244"/>
      <c r="AL39" s="244"/>
      <c r="AM39" s="244"/>
      <c r="AN39" s="244"/>
    </row>
    <row r="40" spans="1:40" s="245" customFormat="1" ht="25.5" hidden="1" x14ac:dyDescent="0.25">
      <c r="B40" s="258" t="s">
        <v>941</v>
      </c>
      <c r="C40" s="246" t="s">
        <v>973</v>
      </c>
      <c r="D40" s="227" t="s">
        <v>931</v>
      </c>
      <c r="E40" s="240" t="s">
        <v>956</v>
      </c>
      <c r="F40" s="241">
        <v>100</v>
      </c>
      <c r="G40" s="241"/>
      <c r="H40" s="242"/>
      <c r="I40" s="242"/>
      <c r="J40" s="250"/>
      <c r="K40" s="250">
        <v>0.25</v>
      </c>
      <c r="L40" s="249"/>
      <c r="M40" s="250"/>
      <c r="N40" s="250">
        <v>0.25</v>
      </c>
      <c r="O40" s="259"/>
      <c r="P40" s="250">
        <v>0.25</v>
      </c>
      <c r="Q40" s="250"/>
      <c r="R40" s="250">
        <v>0.25</v>
      </c>
      <c r="S40" s="249"/>
      <c r="T40" s="237"/>
      <c r="U40" s="244"/>
      <c r="V40" s="244"/>
      <c r="W40" s="244"/>
      <c r="X40" s="244"/>
      <c r="Y40" s="244"/>
      <c r="Z40" s="244"/>
      <c r="AA40" s="244"/>
      <c r="AB40" s="244"/>
      <c r="AC40" s="244"/>
      <c r="AD40" s="244"/>
      <c r="AE40" s="244"/>
      <c r="AF40" s="244"/>
      <c r="AG40" s="244"/>
      <c r="AH40" s="244"/>
      <c r="AI40" s="244"/>
      <c r="AJ40" s="244"/>
      <c r="AK40" s="244"/>
      <c r="AL40" s="244"/>
      <c r="AM40" s="244"/>
      <c r="AN40" s="244"/>
    </row>
    <row r="41" spans="1:40" s="245" customFormat="1" ht="25.5" hidden="1" x14ac:dyDescent="0.25">
      <c r="B41" s="258" t="s">
        <v>943</v>
      </c>
      <c r="C41" s="246" t="s">
        <v>974</v>
      </c>
      <c r="D41" s="227" t="s">
        <v>931</v>
      </c>
      <c r="E41" s="240" t="s">
        <v>956</v>
      </c>
      <c r="F41" s="241">
        <v>100</v>
      </c>
      <c r="G41" s="241"/>
      <c r="H41" s="242">
        <f t="shared" ref="H41:O41" si="4">H40</f>
        <v>0</v>
      </c>
      <c r="I41" s="242">
        <f t="shared" si="4"/>
        <v>0</v>
      </c>
      <c r="J41" s="250"/>
      <c r="K41" s="250">
        <v>0.25</v>
      </c>
      <c r="L41" s="237">
        <f t="shared" si="4"/>
        <v>0</v>
      </c>
      <c r="M41" s="250"/>
      <c r="N41" s="250">
        <v>0.25</v>
      </c>
      <c r="O41" s="249">
        <f t="shared" si="4"/>
        <v>0</v>
      </c>
      <c r="P41" s="250">
        <v>0.25</v>
      </c>
      <c r="Q41" s="250"/>
      <c r="R41" s="250">
        <v>0.25</v>
      </c>
      <c r="S41" s="249"/>
      <c r="T41" s="237"/>
      <c r="U41" s="244"/>
      <c r="V41" s="244"/>
      <c r="W41" s="244"/>
      <c r="X41" s="244"/>
      <c r="Y41" s="244"/>
      <c r="Z41" s="244"/>
      <c r="AA41" s="244"/>
      <c r="AB41" s="244"/>
      <c r="AC41" s="244"/>
      <c r="AD41" s="244"/>
      <c r="AE41" s="244"/>
      <c r="AF41" s="244"/>
      <c r="AG41" s="244"/>
      <c r="AH41" s="244"/>
      <c r="AI41" s="244"/>
      <c r="AJ41" s="244"/>
      <c r="AK41" s="244"/>
      <c r="AL41" s="244"/>
      <c r="AM41" s="244"/>
      <c r="AN41" s="244"/>
    </row>
    <row r="42" spans="1:40" s="245" customFormat="1" ht="25.5" hidden="1" x14ac:dyDescent="0.25">
      <c r="B42" s="258" t="s">
        <v>959</v>
      </c>
      <c r="C42" s="246" t="s">
        <v>975</v>
      </c>
      <c r="D42" s="227" t="s">
        <v>931</v>
      </c>
      <c r="E42" s="240" t="s">
        <v>956</v>
      </c>
      <c r="F42" s="241">
        <v>100</v>
      </c>
      <c r="G42" s="241"/>
      <c r="H42" s="242">
        <f t="shared" ref="H42:I42" si="5">H40</f>
        <v>0</v>
      </c>
      <c r="I42" s="242">
        <f t="shared" si="5"/>
        <v>0</v>
      </c>
      <c r="J42" s="250"/>
      <c r="K42" s="250"/>
      <c r="L42" s="250"/>
      <c r="M42" s="250">
        <v>0.25</v>
      </c>
      <c r="N42" s="250"/>
      <c r="O42" s="250"/>
      <c r="P42" s="250">
        <v>0.25</v>
      </c>
      <c r="Q42" s="250"/>
      <c r="R42" s="250">
        <v>0.25</v>
      </c>
      <c r="S42" s="250">
        <v>0.25</v>
      </c>
      <c r="T42" s="237"/>
      <c r="U42" s="244"/>
      <c r="V42" s="244"/>
      <c r="W42" s="244"/>
      <c r="X42" s="244"/>
      <c r="Y42" s="244"/>
      <c r="Z42" s="244"/>
      <c r="AA42" s="244"/>
      <c r="AB42" s="244"/>
      <c r="AC42" s="244"/>
      <c r="AD42" s="244"/>
      <c r="AE42" s="244"/>
      <c r="AF42" s="244"/>
      <c r="AG42" s="244"/>
      <c r="AH42" s="244"/>
      <c r="AI42" s="244"/>
      <c r="AJ42" s="244"/>
      <c r="AK42" s="244"/>
      <c r="AL42" s="244"/>
      <c r="AM42" s="244"/>
      <c r="AN42" s="244"/>
    </row>
    <row r="43" spans="1:40" s="245" customFormat="1" x14ac:dyDescent="0.25">
      <c r="B43" s="237">
        <v>5</v>
      </c>
      <c r="C43" s="238" t="s">
        <v>126</v>
      </c>
      <c r="D43" s="240"/>
      <c r="E43" s="240"/>
      <c r="F43" s="241"/>
      <c r="G43" s="241"/>
      <c r="H43" s="472"/>
      <c r="I43" s="241"/>
      <c r="J43" s="247"/>
      <c r="K43" s="247"/>
      <c r="L43" s="240"/>
      <c r="M43" s="241"/>
      <c r="N43" s="240"/>
      <c r="O43" s="473"/>
      <c r="P43" s="473"/>
      <c r="Q43" s="247"/>
      <c r="R43" s="473"/>
      <c r="S43" s="473"/>
      <c r="T43" s="473"/>
      <c r="U43" s="244"/>
      <c r="V43" s="244"/>
      <c r="W43" s="244"/>
      <c r="X43" s="244"/>
      <c r="Y43" s="244"/>
      <c r="Z43" s="244"/>
      <c r="AA43" s="244"/>
      <c r="AB43" s="244"/>
      <c r="AC43" s="244"/>
      <c r="AD43" s="244"/>
      <c r="AE43" s="244"/>
      <c r="AF43" s="244"/>
      <c r="AG43" s="244"/>
      <c r="AH43" s="244"/>
      <c r="AI43" s="244"/>
      <c r="AJ43" s="244"/>
      <c r="AK43" s="244"/>
      <c r="AL43" s="244"/>
      <c r="AM43" s="244"/>
      <c r="AN43" s="514">
        <f>+SUM(G43:AM43)</f>
        <v>0</v>
      </c>
    </row>
    <row r="44" spans="1:40" s="245" customFormat="1" x14ac:dyDescent="0.25">
      <c r="B44" s="237" t="s">
        <v>938</v>
      </c>
      <c r="C44" s="246" t="s">
        <v>976</v>
      </c>
      <c r="D44" s="240"/>
      <c r="E44" s="240"/>
      <c r="F44" s="241"/>
      <c r="G44" s="241"/>
      <c r="H44" s="472"/>
      <c r="I44" s="241"/>
      <c r="J44" s="241"/>
      <c r="K44" s="241"/>
      <c r="L44" s="241"/>
      <c r="M44" s="241"/>
      <c r="N44" s="241"/>
      <c r="O44" s="241"/>
      <c r="P44" s="241"/>
      <c r="Q44" s="241"/>
      <c r="R44" s="241"/>
      <c r="S44" s="241"/>
      <c r="T44" s="241"/>
      <c r="U44" s="244"/>
      <c r="V44" s="244"/>
      <c r="W44" s="244"/>
      <c r="X44" s="244"/>
      <c r="Y44" s="244"/>
      <c r="Z44" s="244"/>
      <c r="AA44" s="244"/>
      <c r="AB44" s="244"/>
      <c r="AC44" s="244"/>
      <c r="AD44" s="244"/>
      <c r="AE44" s="244"/>
      <c r="AF44" s="244"/>
      <c r="AG44" s="244"/>
      <c r="AH44" s="244"/>
      <c r="AI44" s="244"/>
      <c r="AJ44" s="244"/>
      <c r="AK44" s="244"/>
      <c r="AL44" s="244"/>
      <c r="AM44" s="244"/>
      <c r="AN44" s="514">
        <f t="shared" ref="AN44:AN74" si="6">+SUM(G44:AM44)</f>
        <v>0</v>
      </c>
    </row>
    <row r="45" spans="1:40" s="245" customFormat="1" x14ac:dyDescent="0.25">
      <c r="B45" s="260" t="s">
        <v>941</v>
      </c>
      <c r="C45" s="246" t="s">
        <v>977</v>
      </c>
      <c r="D45" s="240" t="s">
        <v>931</v>
      </c>
      <c r="E45" s="240" t="s">
        <v>978</v>
      </c>
      <c r="F45" s="241">
        <v>191</v>
      </c>
      <c r="G45" s="241"/>
      <c r="H45" s="472"/>
      <c r="I45" s="472"/>
      <c r="J45" s="472"/>
      <c r="K45" s="473"/>
      <c r="L45" s="241"/>
      <c r="M45" s="241"/>
      <c r="N45" s="474"/>
      <c r="O45" s="473"/>
      <c r="P45" s="473"/>
      <c r="Q45" s="241"/>
      <c r="R45" s="473"/>
      <c r="S45" s="473"/>
      <c r="T45" s="247"/>
      <c r="U45" s="244"/>
      <c r="V45" s="244"/>
      <c r="W45" s="244"/>
      <c r="X45" s="244"/>
      <c r="Y45" s="244"/>
      <c r="Z45" s="244"/>
      <c r="AA45" s="244"/>
      <c r="AB45" s="244"/>
      <c r="AC45" s="244"/>
      <c r="AD45" s="244"/>
      <c r="AE45" s="244"/>
      <c r="AF45" s="244"/>
      <c r="AG45" s="244"/>
      <c r="AH45" s="244"/>
      <c r="AI45" s="244"/>
      <c r="AJ45" s="244"/>
      <c r="AK45" s="244"/>
      <c r="AL45" s="244"/>
      <c r="AM45" s="244"/>
      <c r="AN45" s="514">
        <f t="shared" si="6"/>
        <v>0</v>
      </c>
    </row>
    <row r="46" spans="1:40" s="517" customFormat="1" x14ac:dyDescent="0.25">
      <c r="A46" s="245"/>
      <c r="B46" s="933" t="s">
        <v>943</v>
      </c>
      <c r="C46" s="510" t="s">
        <v>979</v>
      </c>
      <c r="D46" s="511" t="s">
        <v>931</v>
      </c>
      <c r="E46" s="511" t="s">
        <v>978</v>
      </c>
      <c r="F46" s="512">
        <v>191</v>
      </c>
      <c r="G46" s="512"/>
      <c r="H46" s="512">
        <v>90</v>
      </c>
      <c r="I46" s="512">
        <v>71</v>
      </c>
      <c r="J46" s="513">
        <v>30</v>
      </c>
      <c r="K46" s="514"/>
      <c r="L46" s="514"/>
      <c r="M46" s="512"/>
      <c r="N46" s="515"/>
      <c r="O46" s="515"/>
      <c r="P46" s="515"/>
      <c r="Q46" s="514"/>
      <c r="R46" s="515"/>
      <c r="S46" s="515"/>
      <c r="T46" s="514"/>
      <c r="U46" s="516"/>
      <c r="V46" s="516"/>
      <c r="W46" s="516"/>
      <c r="X46" s="516"/>
      <c r="Y46" s="516"/>
      <c r="Z46" s="516"/>
      <c r="AA46" s="516"/>
      <c r="AB46" s="516"/>
      <c r="AC46" s="516"/>
      <c r="AD46" s="516"/>
      <c r="AE46" s="516"/>
      <c r="AF46" s="516"/>
      <c r="AG46" s="516"/>
      <c r="AH46" s="516"/>
      <c r="AI46" s="516"/>
      <c r="AJ46" s="516"/>
      <c r="AK46" s="516"/>
      <c r="AL46" s="516"/>
      <c r="AM46" s="516"/>
      <c r="AN46" s="514">
        <f t="shared" si="6"/>
        <v>191</v>
      </c>
    </row>
    <row r="47" spans="1:40" s="517" customFormat="1" x14ac:dyDescent="0.25">
      <c r="A47" s="245"/>
      <c r="B47" s="934"/>
      <c r="C47" s="510" t="s">
        <v>947</v>
      </c>
      <c r="D47" s="511"/>
      <c r="E47" s="511"/>
      <c r="F47" s="512"/>
      <c r="G47" s="512"/>
      <c r="H47" s="512">
        <v>191</v>
      </c>
      <c r="I47" s="512"/>
      <c r="J47" s="513"/>
      <c r="K47" s="514"/>
      <c r="L47" s="514"/>
      <c r="M47" s="512"/>
      <c r="N47" s="515"/>
      <c r="O47" s="515"/>
      <c r="P47" s="515"/>
      <c r="Q47" s="514"/>
      <c r="R47" s="515"/>
      <c r="S47" s="515"/>
      <c r="T47" s="514"/>
      <c r="U47" s="516"/>
      <c r="V47" s="516"/>
      <c r="W47" s="516"/>
      <c r="X47" s="516"/>
      <c r="Y47" s="516"/>
      <c r="Z47" s="516"/>
      <c r="AA47" s="516"/>
      <c r="AB47" s="516"/>
      <c r="AC47" s="516"/>
      <c r="AD47" s="516"/>
      <c r="AE47" s="516"/>
      <c r="AF47" s="516"/>
      <c r="AG47" s="516"/>
      <c r="AH47" s="516"/>
      <c r="AI47" s="516"/>
      <c r="AJ47" s="516"/>
      <c r="AK47" s="516"/>
      <c r="AL47" s="516"/>
      <c r="AM47" s="516"/>
      <c r="AN47" s="514">
        <f t="shared" si="6"/>
        <v>191</v>
      </c>
    </row>
    <row r="48" spans="1:40" s="517" customFormat="1" x14ac:dyDescent="0.25">
      <c r="A48" s="245"/>
      <c r="B48" s="933" t="s">
        <v>959</v>
      </c>
      <c r="C48" s="510" t="s">
        <v>980</v>
      </c>
      <c r="D48" s="511" t="s">
        <v>937</v>
      </c>
      <c r="E48" s="511" t="s">
        <v>978</v>
      </c>
      <c r="F48" s="512">
        <v>191</v>
      </c>
      <c r="G48" s="512"/>
      <c r="H48" s="512">
        <v>20</v>
      </c>
      <c r="I48" s="513">
        <v>65</v>
      </c>
      <c r="J48" s="513">
        <v>65</v>
      </c>
      <c r="K48" s="513">
        <v>41</v>
      </c>
      <c r="L48" s="514"/>
      <c r="M48" s="512"/>
      <c r="N48" s="511"/>
      <c r="O48" s="515"/>
      <c r="P48" s="515"/>
      <c r="Q48" s="514"/>
      <c r="R48" s="515"/>
      <c r="S48" s="515"/>
      <c r="T48" s="514"/>
      <c r="U48" s="516"/>
      <c r="V48" s="516"/>
      <c r="W48" s="516"/>
      <c r="X48" s="516"/>
      <c r="Y48" s="516"/>
      <c r="Z48" s="516"/>
      <c r="AA48" s="516"/>
      <c r="AB48" s="516"/>
      <c r="AC48" s="516"/>
      <c r="AD48" s="516"/>
      <c r="AE48" s="516"/>
      <c r="AF48" s="516"/>
      <c r="AG48" s="516"/>
      <c r="AH48" s="516"/>
      <c r="AI48" s="516"/>
      <c r="AJ48" s="516"/>
      <c r="AK48" s="516"/>
      <c r="AL48" s="516"/>
      <c r="AM48" s="516"/>
      <c r="AN48" s="514">
        <f t="shared" si="6"/>
        <v>191</v>
      </c>
    </row>
    <row r="49" spans="1:40" s="517" customFormat="1" x14ac:dyDescent="0.25">
      <c r="A49" s="245"/>
      <c r="B49" s="935"/>
      <c r="C49" s="510" t="s">
        <v>981</v>
      </c>
      <c r="D49" s="511"/>
      <c r="E49" s="511"/>
      <c r="F49" s="512"/>
      <c r="G49" s="512"/>
      <c r="H49" s="514">
        <v>128.33699999999999</v>
      </c>
      <c r="I49" s="518">
        <v>2.238</v>
      </c>
      <c r="J49" s="518">
        <v>28.251999999999999</v>
      </c>
      <c r="K49" s="518"/>
      <c r="L49" s="514"/>
      <c r="M49" s="514"/>
      <c r="N49" s="514">
        <v>10.313000000000001</v>
      </c>
      <c r="O49" s="515">
        <v>5.601</v>
      </c>
      <c r="P49" s="515">
        <v>3.7879999999999998</v>
      </c>
      <c r="Q49" s="514">
        <v>3.65</v>
      </c>
      <c r="R49" s="515"/>
      <c r="S49" s="515">
        <v>2.7469999999999999</v>
      </c>
      <c r="T49" s="515">
        <v>4.9660000000000002</v>
      </c>
      <c r="U49" s="516"/>
      <c r="V49" s="516"/>
      <c r="W49" s="516"/>
      <c r="X49" s="516"/>
      <c r="Y49" s="516"/>
      <c r="Z49" s="516"/>
      <c r="AA49" s="516"/>
      <c r="AB49" s="516"/>
      <c r="AC49" s="516"/>
      <c r="AD49" s="516"/>
      <c r="AE49" s="516"/>
      <c r="AF49" s="516"/>
      <c r="AG49" s="516"/>
      <c r="AH49" s="516"/>
      <c r="AI49" s="516"/>
      <c r="AJ49" s="516"/>
      <c r="AK49" s="516"/>
      <c r="AL49" s="516"/>
      <c r="AM49" s="516"/>
      <c r="AN49" s="514">
        <f t="shared" si="6"/>
        <v>189.892</v>
      </c>
    </row>
    <row r="50" spans="1:40" s="517" customFormat="1" x14ac:dyDescent="0.25">
      <c r="A50" s="245"/>
      <c r="B50" s="934"/>
      <c r="C50" s="510" t="s">
        <v>982</v>
      </c>
      <c r="D50" s="511"/>
      <c r="E50" s="511"/>
      <c r="F50" s="512"/>
      <c r="G50" s="512"/>
      <c r="H50" s="514">
        <f>77.369+9.139</f>
        <v>86.507999999999996</v>
      </c>
      <c r="I50" s="518">
        <v>44.067</v>
      </c>
      <c r="J50" s="518">
        <v>14.03</v>
      </c>
      <c r="K50" s="518"/>
      <c r="L50" s="514"/>
      <c r="M50" s="514">
        <v>12.488</v>
      </c>
      <c r="N50" s="514"/>
      <c r="O50" s="515">
        <v>15.914</v>
      </c>
      <c r="P50" s="515">
        <v>3.7879999999999998</v>
      </c>
      <c r="Q50" s="514"/>
      <c r="R50" s="515"/>
      <c r="S50" s="515">
        <v>3.57</v>
      </c>
      <c r="T50" s="514">
        <v>9.4459999999999997</v>
      </c>
      <c r="U50" s="516"/>
      <c r="V50" s="516"/>
      <c r="W50" s="516"/>
      <c r="X50" s="516"/>
      <c r="Y50" s="516"/>
      <c r="Z50" s="516"/>
      <c r="AA50" s="516"/>
      <c r="AB50" s="516"/>
      <c r="AC50" s="516"/>
      <c r="AD50" s="516"/>
      <c r="AE50" s="516"/>
      <c r="AF50" s="516"/>
      <c r="AG50" s="516"/>
      <c r="AH50" s="516"/>
      <c r="AI50" s="516"/>
      <c r="AJ50" s="516"/>
      <c r="AK50" s="516"/>
      <c r="AL50" s="516"/>
      <c r="AM50" s="516"/>
      <c r="AN50" s="514">
        <f t="shared" si="6"/>
        <v>189.81099999999998</v>
      </c>
    </row>
    <row r="51" spans="1:40" s="517" customFormat="1" x14ac:dyDescent="0.25">
      <c r="A51" s="245"/>
      <c r="B51" s="931" t="s">
        <v>962</v>
      </c>
      <c r="C51" s="519" t="s">
        <v>983</v>
      </c>
      <c r="D51" s="511" t="s">
        <v>931</v>
      </c>
      <c r="E51" s="511" t="s">
        <v>984</v>
      </c>
      <c r="F51" s="512">
        <v>193</v>
      </c>
      <c r="G51" s="512"/>
      <c r="H51" s="513">
        <v>193</v>
      </c>
      <c r="I51" s="512"/>
      <c r="J51" s="514"/>
      <c r="K51" s="514"/>
      <c r="L51" s="511"/>
      <c r="M51" s="512"/>
      <c r="N51" s="512"/>
      <c r="O51" s="512"/>
      <c r="P51" s="512"/>
      <c r="Q51" s="512"/>
      <c r="R51" s="512"/>
      <c r="S51" s="512"/>
      <c r="T51" s="512"/>
      <c r="U51" s="516"/>
      <c r="V51" s="516"/>
      <c r="W51" s="516"/>
      <c r="X51" s="516"/>
      <c r="Y51" s="516"/>
      <c r="Z51" s="516"/>
      <c r="AA51" s="516"/>
      <c r="AB51" s="516"/>
      <c r="AC51" s="516"/>
      <c r="AD51" s="516"/>
      <c r="AE51" s="516"/>
      <c r="AF51" s="516"/>
      <c r="AG51" s="516"/>
      <c r="AH51" s="516"/>
      <c r="AI51" s="516"/>
      <c r="AJ51" s="516"/>
      <c r="AK51" s="516"/>
      <c r="AL51" s="516"/>
      <c r="AM51" s="516"/>
      <c r="AN51" s="514">
        <f t="shared" si="6"/>
        <v>193</v>
      </c>
    </row>
    <row r="52" spans="1:40" s="517" customFormat="1" x14ac:dyDescent="0.25">
      <c r="A52" s="245"/>
      <c r="B52" s="932"/>
      <c r="C52" s="510" t="s">
        <v>947</v>
      </c>
      <c r="D52" s="511"/>
      <c r="E52" s="511"/>
      <c r="F52" s="512"/>
      <c r="G52" s="512"/>
      <c r="H52" s="513"/>
      <c r="I52" s="512">
        <v>24</v>
      </c>
      <c r="J52" s="514"/>
      <c r="K52" s="514"/>
      <c r="L52" s="511"/>
      <c r="M52" s="512"/>
      <c r="N52" s="512"/>
      <c r="O52" s="512"/>
      <c r="P52" s="512"/>
      <c r="Q52" s="512"/>
      <c r="R52" s="512"/>
      <c r="S52" s="512"/>
      <c r="T52" s="512"/>
      <c r="U52" s="516"/>
      <c r="V52" s="516"/>
      <c r="W52" s="516"/>
      <c r="X52" s="516"/>
      <c r="Y52" s="516"/>
      <c r="Z52" s="516"/>
      <c r="AA52" s="516"/>
      <c r="AB52" s="516"/>
      <c r="AC52" s="516"/>
      <c r="AD52" s="516"/>
      <c r="AE52" s="516"/>
      <c r="AF52" s="516"/>
      <c r="AG52" s="516"/>
      <c r="AH52" s="516"/>
      <c r="AI52" s="516"/>
      <c r="AJ52" s="516"/>
      <c r="AK52" s="516"/>
      <c r="AL52" s="516"/>
      <c r="AM52" s="516"/>
      <c r="AN52" s="514">
        <f t="shared" si="6"/>
        <v>24</v>
      </c>
    </row>
    <row r="53" spans="1:40" s="517" customFormat="1" x14ac:dyDescent="0.25">
      <c r="A53" s="245"/>
      <c r="B53" s="933" t="s">
        <v>964</v>
      </c>
      <c r="C53" s="519" t="s">
        <v>985</v>
      </c>
      <c r="D53" s="511" t="s">
        <v>937</v>
      </c>
      <c r="E53" s="511" t="s">
        <v>984</v>
      </c>
      <c r="F53" s="512">
        <v>193</v>
      </c>
      <c r="G53" s="512"/>
      <c r="H53" s="512">
        <v>40</v>
      </c>
      <c r="I53" s="513">
        <v>40</v>
      </c>
      <c r="J53" s="512">
        <v>60</v>
      </c>
      <c r="K53" s="514">
        <v>53</v>
      </c>
      <c r="L53" s="511"/>
      <c r="M53" s="520"/>
      <c r="N53" s="520"/>
      <c r="O53" s="520"/>
      <c r="P53" s="520"/>
      <c r="Q53" s="520"/>
      <c r="R53" s="520"/>
      <c r="S53" s="520"/>
      <c r="T53" s="520"/>
      <c r="U53" s="516"/>
      <c r="V53" s="516"/>
      <c r="W53" s="516"/>
      <c r="X53" s="516"/>
      <c r="Y53" s="516"/>
      <c r="Z53" s="516"/>
      <c r="AA53" s="516"/>
      <c r="AB53" s="516"/>
      <c r="AC53" s="516"/>
      <c r="AD53" s="516"/>
      <c r="AE53" s="516"/>
      <c r="AF53" s="516"/>
      <c r="AG53" s="516"/>
      <c r="AH53" s="516"/>
      <c r="AI53" s="516"/>
      <c r="AJ53" s="516"/>
      <c r="AK53" s="516"/>
      <c r="AL53" s="516"/>
      <c r="AM53" s="516"/>
      <c r="AN53" s="514">
        <f t="shared" si="6"/>
        <v>193</v>
      </c>
    </row>
    <row r="54" spans="1:40" s="517" customFormat="1" x14ac:dyDescent="0.25">
      <c r="A54" s="245"/>
      <c r="B54" s="934"/>
      <c r="C54" s="510" t="s">
        <v>947</v>
      </c>
      <c r="D54" s="511"/>
      <c r="E54" s="511"/>
      <c r="F54" s="512"/>
      <c r="G54" s="512"/>
      <c r="H54" s="512"/>
      <c r="I54" s="513"/>
      <c r="J54" s="512"/>
      <c r="K54" s="512">
        <v>24</v>
      </c>
      <c r="L54" s="511"/>
      <c r="M54" s="520"/>
      <c r="N54" s="520"/>
      <c r="O54" s="520"/>
      <c r="P54" s="520"/>
      <c r="Q54" s="520"/>
      <c r="R54" s="520"/>
      <c r="S54" s="520"/>
      <c r="T54" s="520"/>
      <c r="U54" s="516"/>
      <c r="V54" s="516"/>
      <c r="W54" s="516"/>
      <c r="X54" s="516"/>
      <c r="Y54" s="516"/>
      <c r="Z54" s="516"/>
      <c r="AA54" s="516"/>
      <c r="AB54" s="516"/>
      <c r="AC54" s="516"/>
      <c r="AD54" s="516"/>
      <c r="AE54" s="516"/>
      <c r="AF54" s="516"/>
      <c r="AG54" s="516"/>
      <c r="AH54" s="516"/>
      <c r="AI54" s="516"/>
      <c r="AJ54" s="516"/>
      <c r="AK54" s="516"/>
      <c r="AL54" s="516"/>
      <c r="AM54" s="516"/>
      <c r="AN54" s="514">
        <f t="shared" si="6"/>
        <v>24</v>
      </c>
    </row>
    <row r="55" spans="1:40" s="524" customFormat="1" x14ac:dyDescent="0.25">
      <c r="A55" s="261"/>
      <c r="B55" s="521" t="s">
        <v>986</v>
      </c>
      <c r="C55" s="510" t="s">
        <v>10</v>
      </c>
      <c r="D55" s="522"/>
      <c r="E55" s="522"/>
      <c r="F55" s="523"/>
      <c r="G55" s="512"/>
      <c r="H55" s="513"/>
      <c r="I55" s="512"/>
      <c r="J55" s="514"/>
      <c r="K55" s="514"/>
      <c r="L55" s="511"/>
      <c r="M55" s="520"/>
      <c r="N55" s="520"/>
      <c r="O55" s="520"/>
      <c r="P55" s="520"/>
      <c r="Q55" s="520"/>
      <c r="R55" s="520"/>
      <c r="S55" s="520"/>
      <c r="T55" s="520"/>
      <c r="U55" s="516"/>
      <c r="V55" s="516"/>
      <c r="W55" s="516"/>
      <c r="X55" s="516"/>
      <c r="Y55" s="516"/>
      <c r="Z55" s="516"/>
      <c r="AA55" s="516"/>
      <c r="AB55" s="516"/>
      <c r="AC55" s="516"/>
      <c r="AD55" s="516"/>
      <c r="AE55" s="516"/>
      <c r="AF55" s="516"/>
      <c r="AG55" s="516"/>
      <c r="AH55" s="516"/>
      <c r="AI55" s="516"/>
      <c r="AJ55" s="516"/>
      <c r="AK55" s="516"/>
      <c r="AL55" s="516"/>
      <c r="AM55" s="516"/>
      <c r="AN55" s="514">
        <f t="shared" si="6"/>
        <v>0</v>
      </c>
    </row>
    <row r="56" spans="1:40" s="517" customFormat="1" x14ac:dyDescent="0.25">
      <c r="A56" s="245"/>
      <c r="B56" s="933" t="s">
        <v>987</v>
      </c>
      <c r="C56" s="519" t="s">
        <v>988</v>
      </c>
      <c r="D56" s="511" t="s">
        <v>937</v>
      </c>
      <c r="E56" s="511" t="s">
        <v>405</v>
      </c>
      <c r="F56" s="512">
        <v>482</v>
      </c>
      <c r="G56" s="512"/>
      <c r="H56" s="513">
        <v>20</v>
      </c>
      <c r="I56" s="512">
        <v>40</v>
      </c>
      <c r="J56" s="514">
        <v>45</v>
      </c>
      <c r="K56" s="514">
        <v>45</v>
      </c>
      <c r="L56" s="514">
        <v>45</v>
      </c>
      <c r="M56" s="514">
        <v>40</v>
      </c>
      <c r="N56" s="514">
        <v>30</v>
      </c>
      <c r="O56" s="514">
        <v>35</v>
      </c>
      <c r="P56" s="514">
        <v>35</v>
      </c>
      <c r="Q56" s="514">
        <v>35</v>
      </c>
      <c r="R56" s="514">
        <v>45</v>
      </c>
      <c r="S56" s="514">
        <v>45</v>
      </c>
      <c r="T56" s="514">
        <v>22</v>
      </c>
      <c r="U56" s="516"/>
      <c r="V56" s="516"/>
      <c r="W56" s="516"/>
      <c r="X56" s="516"/>
      <c r="Y56" s="516"/>
      <c r="Z56" s="516"/>
      <c r="AA56" s="516"/>
      <c r="AB56" s="516"/>
      <c r="AC56" s="516"/>
      <c r="AD56" s="516"/>
      <c r="AE56" s="516"/>
      <c r="AF56" s="516"/>
      <c r="AG56" s="516"/>
      <c r="AH56" s="516"/>
      <c r="AI56" s="516"/>
      <c r="AJ56" s="516"/>
      <c r="AK56" s="516"/>
      <c r="AL56" s="516"/>
      <c r="AM56" s="516"/>
      <c r="AN56" s="514">
        <f t="shared" si="6"/>
        <v>482</v>
      </c>
    </row>
    <row r="57" spans="1:40" s="517" customFormat="1" x14ac:dyDescent="0.25">
      <c r="A57" s="245"/>
      <c r="B57" s="935"/>
      <c r="C57" s="510" t="s">
        <v>947</v>
      </c>
      <c r="D57" s="511"/>
      <c r="E57" s="511"/>
      <c r="F57" s="512"/>
      <c r="G57" s="513">
        <f>+COUNTIF(Foundation!$B$8:$B$524,'L2 Schedule'!G8)</f>
        <v>1</v>
      </c>
      <c r="H57" s="513">
        <f>+COUNTIF(Foundation!$B$8:$B$524,'L2 Schedule'!H8)</f>
        <v>22</v>
      </c>
      <c r="I57" s="513">
        <f>+COUNTIF(Foundation!$B$8:$B$524,'L2 Schedule'!I8)</f>
        <v>46</v>
      </c>
      <c r="J57" s="513">
        <f>+COUNTIF(Foundation!$B$8:$B$524,'L2 Schedule'!J8)</f>
        <v>36</v>
      </c>
      <c r="K57" s="513">
        <f>+COUNTIF(Foundation!$B$8:$B$524,'L2 Schedule'!K8)</f>
        <v>16</v>
      </c>
      <c r="L57" s="513">
        <f>+COUNTIF(Foundation!$B$8:$B$524,'L2 Schedule'!L8)</f>
        <v>7</v>
      </c>
      <c r="M57" s="513">
        <f>+COUNTIF(Foundation!$B$8:$B$524,'L2 Schedule'!M8)</f>
        <v>15</v>
      </c>
      <c r="N57" s="513">
        <f>+COUNTIF(Foundation!$B$8:$B$524,'L2 Schedule'!N8)</f>
        <v>9</v>
      </c>
      <c r="O57" s="513">
        <f>+COUNTIF(Foundation!$B$8:$B$524,'L2 Schedule'!O8)</f>
        <v>14</v>
      </c>
      <c r="P57" s="513">
        <f>+COUNTIF(Foundation!$B$8:$B$524,'L2 Schedule'!P8)</f>
        <v>26</v>
      </c>
      <c r="Q57" s="513">
        <f>+COUNTIF(Foundation!$B$8:$B$524,'L2 Schedule'!Q8)</f>
        <v>38</v>
      </c>
      <c r="R57" s="513">
        <f>+COUNTIF(Foundation!$B$8:$B$524,'L2 Schedule'!R8)</f>
        <v>26</v>
      </c>
      <c r="S57" s="513">
        <f>+COUNTIF(Foundation!$B$8:$B$524,'L2 Schedule'!S8)</f>
        <v>9</v>
      </c>
      <c r="T57" s="513">
        <f>+COUNTIF(Foundation!$B$8:$B$524,'L2 Schedule'!T8)</f>
        <v>31</v>
      </c>
      <c r="U57" s="513">
        <f>+COUNTIF(Foundation!$B$8:$B$524,'L2 Schedule'!U8)</f>
        <v>47</v>
      </c>
      <c r="V57" s="513">
        <f>+COUNTIF(Foundation!$B$8:$B$524,'L2 Schedule'!V8)</f>
        <v>27</v>
      </c>
      <c r="W57" s="513">
        <f>+COUNTIF(Foundation!$B$8:$B$524,'L2 Schedule'!W8)</f>
        <v>17</v>
      </c>
      <c r="X57" s="513">
        <f>+COUNTIF(Foundation!$B$8:$B$524,'L2 Schedule'!X8)</f>
        <v>13</v>
      </c>
      <c r="Y57" s="513">
        <f>+COUNTIF(Foundation!$B$8:$B$524,'L2 Schedule'!Y8)</f>
        <v>13</v>
      </c>
      <c r="Z57" s="513">
        <f>+COUNTIF(Foundation!$B$8:$B$524,'L2 Schedule'!Z8)</f>
        <v>19</v>
      </c>
      <c r="AA57" s="513">
        <f>+COUNTIF(Foundation!$B$8:$B$524,'L2 Schedule'!AA8)</f>
        <v>22</v>
      </c>
      <c r="AB57" s="513">
        <f>+COUNTIF(Foundation!$B$8:$B$524,'L2 Schedule'!AB8)</f>
        <v>8</v>
      </c>
      <c r="AC57" s="513">
        <f>+COUNTIF(Foundation!$B$8:$B$524,'L2 Schedule'!AC8)</f>
        <v>9</v>
      </c>
      <c r="AD57" s="513">
        <f>+COUNTIF(Foundation!$B$8:$B$524,'L2 Schedule'!AD8)</f>
        <v>7</v>
      </c>
      <c r="AE57" s="513">
        <f>+COUNTIF(Foundation!$B$8:$B$524,'L2 Schedule'!AE8)</f>
        <v>3</v>
      </c>
      <c r="AF57" s="513">
        <f>+COUNTIF(Foundation!$B$8:$B$524,'L2 Schedule'!AF8)</f>
        <v>0</v>
      </c>
      <c r="AG57" s="513">
        <f>+COUNTIF(Foundation!$B$8:$B$524,'L2 Schedule'!AG8)</f>
        <v>0</v>
      </c>
      <c r="AH57" s="513">
        <f>+COUNTIF(Foundation!$B$8:$B$524,'L2 Schedule'!AH8)</f>
        <v>3</v>
      </c>
      <c r="AI57" s="513">
        <f>+COUNTIF(Foundation!$B$8:$B$524,'L2 Schedule'!AI8)</f>
        <v>1</v>
      </c>
      <c r="AJ57" s="513">
        <f>+COUNTIF(Foundation!$B$8:$B$524,'L2 Schedule'!AJ8)</f>
        <v>0</v>
      </c>
      <c r="AK57" s="513">
        <f>+COUNTIF(Foundation!$B$8:$B$524,'L2 Schedule'!AK8)</f>
        <v>0</v>
      </c>
      <c r="AL57" s="513">
        <f>+COUNTIF(Foundation!$B$8:$B$524,'L2 Schedule'!AL8)</f>
        <v>0</v>
      </c>
      <c r="AM57" s="513">
        <f>+COUNTIF(Foundation!$B$8:$B$524,'L2 Schedule'!AM8)</f>
        <v>0</v>
      </c>
      <c r="AN57" s="514">
        <f t="shared" si="6"/>
        <v>485</v>
      </c>
    </row>
    <row r="58" spans="1:40" s="517" customFormat="1" x14ac:dyDescent="0.25">
      <c r="A58" s="245"/>
      <c r="B58" s="934"/>
      <c r="C58" s="510" t="s">
        <v>1153</v>
      </c>
      <c r="D58" s="511"/>
      <c r="E58" s="511"/>
      <c r="F58" s="512"/>
      <c r="G58" s="513">
        <f>G57</f>
        <v>1</v>
      </c>
      <c r="H58" s="513">
        <f>G58+H57</f>
        <v>23</v>
      </c>
      <c r="I58" s="513">
        <f t="shared" ref="I58:AD58" si="7">H58+I57</f>
        <v>69</v>
      </c>
      <c r="J58" s="513">
        <f t="shared" si="7"/>
        <v>105</v>
      </c>
      <c r="K58" s="513">
        <f t="shared" si="7"/>
        <v>121</v>
      </c>
      <c r="L58" s="513">
        <f t="shared" si="7"/>
        <v>128</v>
      </c>
      <c r="M58" s="513">
        <f t="shared" si="7"/>
        <v>143</v>
      </c>
      <c r="N58" s="513">
        <f t="shared" si="7"/>
        <v>152</v>
      </c>
      <c r="O58" s="513">
        <f t="shared" si="7"/>
        <v>166</v>
      </c>
      <c r="P58" s="513">
        <f t="shared" si="7"/>
        <v>192</v>
      </c>
      <c r="Q58" s="513">
        <f t="shared" si="7"/>
        <v>230</v>
      </c>
      <c r="R58" s="513">
        <f t="shared" si="7"/>
        <v>256</v>
      </c>
      <c r="S58" s="513">
        <f t="shared" si="7"/>
        <v>265</v>
      </c>
      <c r="T58" s="513">
        <f t="shared" si="7"/>
        <v>296</v>
      </c>
      <c r="U58" s="513">
        <f t="shared" si="7"/>
        <v>343</v>
      </c>
      <c r="V58" s="513">
        <f t="shared" si="7"/>
        <v>370</v>
      </c>
      <c r="W58" s="513">
        <f t="shared" si="7"/>
        <v>387</v>
      </c>
      <c r="X58" s="513">
        <f t="shared" si="7"/>
        <v>400</v>
      </c>
      <c r="Y58" s="513">
        <f t="shared" si="7"/>
        <v>413</v>
      </c>
      <c r="Z58" s="513">
        <f t="shared" si="7"/>
        <v>432</v>
      </c>
      <c r="AA58" s="513">
        <f t="shared" si="7"/>
        <v>454</v>
      </c>
      <c r="AB58" s="513">
        <f t="shared" si="7"/>
        <v>462</v>
      </c>
      <c r="AC58" s="513">
        <f t="shared" si="7"/>
        <v>471</v>
      </c>
      <c r="AD58" s="513">
        <f t="shared" si="7"/>
        <v>478</v>
      </c>
      <c r="AE58" s="513">
        <f t="shared" ref="AE58" si="8">AD58+AE57</f>
        <v>481</v>
      </c>
      <c r="AF58" s="513">
        <f t="shared" ref="AF58" si="9">AE58+AF57</f>
        <v>481</v>
      </c>
      <c r="AG58" s="513">
        <f t="shared" ref="AG58" si="10">AF58+AG57</f>
        <v>481</v>
      </c>
      <c r="AH58" s="513">
        <f t="shared" ref="AH58" si="11">AG58+AH57</f>
        <v>484</v>
      </c>
      <c r="AI58" s="513">
        <f t="shared" ref="AI58" si="12">AH58+AI57</f>
        <v>485</v>
      </c>
      <c r="AJ58" s="513">
        <f t="shared" ref="AJ58" si="13">AI58+AJ57</f>
        <v>485</v>
      </c>
      <c r="AK58" s="513">
        <f t="shared" ref="AK58" si="14">AJ58+AK57</f>
        <v>485</v>
      </c>
      <c r="AL58" s="513">
        <f t="shared" ref="AL58" si="15">AK58+AL57</f>
        <v>485</v>
      </c>
      <c r="AM58" s="513">
        <f t="shared" ref="AM58" si="16">AL58+AM57</f>
        <v>485</v>
      </c>
      <c r="AN58" s="514">
        <f t="shared" si="6"/>
        <v>10709</v>
      </c>
    </row>
    <row r="59" spans="1:40" s="517" customFormat="1" x14ac:dyDescent="0.25">
      <c r="A59" s="245"/>
      <c r="B59" s="933" t="s">
        <v>1262</v>
      </c>
      <c r="C59" s="510" t="s">
        <v>121</v>
      </c>
      <c r="D59" s="511"/>
      <c r="E59" s="511"/>
      <c r="F59" s="512"/>
      <c r="G59" s="513">
        <f>+COUNTIF(Earthing!$I$7:$I$603,'L2 Schedule'!G8)</f>
        <v>0</v>
      </c>
      <c r="H59" s="513">
        <f>+COUNTIF(Earthing!$I$7:$I$603,'L2 Schedule'!H8)</f>
        <v>5</v>
      </c>
      <c r="I59" s="513">
        <f>+COUNTIF(Earthing!$I$7:$I$603,'L2 Schedule'!I8)</f>
        <v>35</v>
      </c>
      <c r="J59" s="513">
        <f>+COUNTIF(Earthing!$I$7:$I$603,'L2 Schedule'!J8)</f>
        <v>58</v>
      </c>
      <c r="K59" s="513">
        <f>+COUNTIF(Earthing!$I$7:$I$603,'L2 Schedule'!K8)</f>
        <v>20</v>
      </c>
      <c r="L59" s="513">
        <f>+COUNTIF(Earthing!$I$7:$I$603,'L2 Schedule'!L8)</f>
        <v>10</v>
      </c>
      <c r="M59" s="513">
        <f>+COUNTIF(Earthing!$I$7:$I$603,'L2 Schedule'!M8)</f>
        <v>11</v>
      </c>
      <c r="N59" s="513">
        <f>+COUNTIF(Earthing!$I$7:$I$603,'L2 Schedule'!N8)</f>
        <v>9</v>
      </c>
      <c r="O59" s="513">
        <f>+COUNTIF(Earthing!$I$7:$I$603,'L2 Schedule'!O8)</f>
        <v>10</v>
      </c>
      <c r="P59" s="513">
        <f>+COUNTIF(Earthing!$I$7:$I$603,'L2 Schedule'!P8)</f>
        <v>19</v>
      </c>
      <c r="Q59" s="513">
        <f>+COUNTIF(Earthing!$I$7:$I$603,'L2 Schedule'!Q8)</f>
        <v>45</v>
      </c>
      <c r="R59" s="513">
        <f>+COUNTIF(Earthing!$I$7:$I$603,'L2 Schedule'!R8)</f>
        <v>20</v>
      </c>
      <c r="S59" s="513">
        <f>+COUNTIF(Earthing!$I$7:$I$603,'L2 Schedule'!S8)</f>
        <v>2</v>
      </c>
      <c r="T59" s="513">
        <f>+COUNTIF(Earthing!$I$7:$I$603,'L2 Schedule'!T8)</f>
        <v>25</v>
      </c>
      <c r="U59" s="513">
        <f>+COUNTIF(Earthing!$I$7:$I$603,'L2 Schedule'!U8)</f>
        <v>37</v>
      </c>
      <c r="V59" s="513">
        <f>+COUNTIF(Earthing!$I$7:$I$603,'L2 Schedule'!V8)</f>
        <v>53</v>
      </c>
      <c r="W59" s="513">
        <f>+COUNTIF(Earthing!$I$7:$I$603,'L2 Schedule'!W8)</f>
        <v>22</v>
      </c>
      <c r="X59" s="513">
        <f>+COUNTIF(Earthing!$I$7:$I$603,'L2 Schedule'!X8)</f>
        <v>12</v>
      </c>
      <c r="Y59" s="513">
        <f>+COUNTIF(Earthing!$I$7:$I$603,'L2 Schedule'!Y8)</f>
        <v>15</v>
      </c>
      <c r="Z59" s="513">
        <f>+COUNTIF(Earthing!$I$7:$I$603,'L2 Schedule'!Z8)</f>
        <v>17</v>
      </c>
      <c r="AA59" s="513">
        <f>+COUNTIF(Earthing!$I$7:$I$603,'L2 Schedule'!AA8)</f>
        <v>19</v>
      </c>
      <c r="AB59" s="513">
        <f>+COUNTIF(Earthing!$I$7:$I$603,'L2 Schedule'!AB8)</f>
        <v>5</v>
      </c>
      <c r="AC59" s="513">
        <f>+COUNTIF(Earthing!$I$7:$I$603,'L2 Schedule'!AC8)</f>
        <v>2</v>
      </c>
      <c r="AD59" s="513">
        <f>+COUNTIF(Earthing!$I$7:$I$603,'L2 Schedule'!AD8)</f>
        <v>0</v>
      </c>
      <c r="AE59" s="513">
        <f>+COUNTIF(Earthing!$I$7:$I$603,'L2 Schedule'!AE8)</f>
        <v>0</v>
      </c>
      <c r="AF59" s="513">
        <f>+COUNTIF(Earthing!$I$7:$I$603,'L2 Schedule'!AF8)</f>
        <v>0</v>
      </c>
      <c r="AG59" s="513">
        <f>+COUNTIF(Earthing!$I$7:$I$603,'L2 Schedule'!AG8)</f>
        <v>0</v>
      </c>
      <c r="AH59" s="513">
        <f>+COUNTIF(Earthing!$I$7:$I$603,'L2 Schedule'!AH8)</f>
        <v>0</v>
      </c>
      <c r="AI59" s="513">
        <f>+COUNTIF(Earthing!$I$7:$I$603,'L2 Schedule'!AI8)</f>
        <v>0</v>
      </c>
      <c r="AJ59" s="513">
        <f>+COUNTIF(Earthing!$I$7:$I$603,'L2 Schedule'!AJ8)</f>
        <v>0</v>
      </c>
      <c r="AK59" s="513">
        <f>+COUNTIF(Earthing!$I$7:$I$603,'L2 Schedule'!AK8)</f>
        <v>0</v>
      </c>
      <c r="AL59" s="513">
        <f>+COUNTIF(Earthing!$I$7:$I$603,'L2 Schedule'!AL8)</f>
        <v>0</v>
      </c>
      <c r="AM59" s="513">
        <f>+COUNTIF(Earthing!$I$7:$I$603,'L2 Schedule'!AM8)</f>
        <v>0</v>
      </c>
      <c r="AN59" s="514">
        <f t="shared" si="6"/>
        <v>451</v>
      </c>
    </row>
    <row r="60" spans="1:40" s="517" customFormat="1" x14ac:dyDescent="0.25">
      <c r="A60" s="245"/>
      <c r="B60" s="934"/>
      <c r="C60" s="510" t="s">
        <v>1153</v>
      </c>
      <c r="D60" s="511"/>
      <c r="E60" s="511"/>
      <c r="F60" s="512"/>
      <c r="G60" s="513">
        <f>G59</f>
        <v>0</v>
      </c>
      <c r="H60" s="513">
        <f>H59</f>
        <v>5</v>
      </c>
      <c r="I60" s="513">
        <f>H60+I59</f>
        <v>40</v>
      </c>
      <c r="J60" s="513">
        <f t="shared" ref="J60:AD60" si="17">I60+J59</f>
        <v>98</v>
      </c>
      <c r="K60" s="513">
        <f t="shared" si="17"/>
        <v>118</v>
      </c>
      <c r="L60" s="513">
        <f t="shared" si="17"/>
        <v>128</v>
      </c>
      <c r="M60" s="513">
        <f t="shared" si="17"/>
        <v>139</v>
      </c>
      <c r="N60" s="513">
        <f t="shared" si="17"/>
        <v>148</v>
      </c>
      <c r="O60" s="513">
        <f t="shared" si="17"/>
        <v>158</v>
      </c>
      <c r="P60" s="513">
        <f t="shared" si="17"/>
        <v>177</v>
      </c>
      <c r="Q60" s="513">
        <f t="shared" si="17"/>
        <v>222</v>
      </c>
      <c r="R60" s="513">
        <f t="shared" si="17"/>
        <v>242</v>
      </c>
      <c r="S60" s="513">
        <f t="shared" si="17"/>
        <v>244</v>
      </c>
      <c r="T60" s="513">
        <f t="shared" si="17"/>
        <v>269</v>
      </c>
      <c r="U60" s="513">
        <f t="shared" si="17"/>
        <v>306</v>
      </c>
      <c r="V60" s="513">
        <f t="shared" si="17"/>
        <v>359</v>
      </c>
      <c r="W60" s="513">
        <f t="shared" si="17"/>
        <v>381</v>
      </c>
      <c r="X60" s="513">
        <f t="shared" si="17"/>
        <v>393</v>
      </c>
      <c r="Y60" s="513">
        <f t="shared" si="17"/>
        <v>408</v>
      </c>
      <c r="Z60" s="513">
        <f t="shared" si="17"/>
        <v>425</v>
      </c>
      <c r="AA60" s="513">
        <f t="shared" si="17"/>
        <v>444</v>
      </c>
      <c r="AB60" s="513">
        <f t="shared" si="17"/>
        <v>449</v>
      </c>
      <c r="AC60" s="513">
        <f t="shared" si="17"/>
        <v>451</v>
      </c>
      <c r="AD60" s="513">
        <f t="shared" si="17"/>
        <v>451</v>
      </c>
      <c r="AE60" s="513">
        <f t="shared" ref="AE60" si="18">AD60+AE59</f>
        <v>451</v>
      </c>
      <c r="AF60" s="513">
        <f t="shared" ref="AF60" si="19">AE60+AF59</f>
        <v>451</v>
      </c>
      <c r="AG60" s="513">
        <f t="shared" ref="AG60" si="20">AF60+AG59</f>
        <v>451</v>
      </c>
      <c r="AH60" s="513">
        <f t="shared" ref="AH60" si="21">AG60+AH59</f>
        <v>451</v>
      </c>
      <c r="AI60" s="513">
        <f t="shared" ref="AI60" si="22">AH60+AI59</f>
        <v>451</v>
      </c>
      <c r="AJ60" s="513">
        <f t="shared" ref="AJ60" si="23">AI60+AJ59</f>
        <v>451</v>
      </c>
      <c r="AK60" s="513">
        <f t="shared" ref="AK60" si="24">AJ60+AK59</f>
        <v>451</v>
      </c>
      <c r="AL60" s="513">
        <f t="shared" ref="AL60" si="25">AK60+AL59</f>
        <v>451</v>
      </c>
      <c r="AM60" s="513">
        <f t="shared" ref="AM60" si="26">AL60+AM59</f>
        <v>451</v>
      </c>
      <c r="AN60" s="514">
        <f t="shared" si="6"/>
        <v>10114</v>
      </c>
    </row>
    <row r="61" spans="1:40" s="524" customFormat="1" x14ac:dyDescent="0.25">
      <c r="A61" s="261"/>
      <c r="B61" s="521" t="s">
        <v>989</v>
      </c>
      <c r="C61" s="510" t="s">
        <v>126</v>
      </c>
      <c r="D61" s="522"/>
      <c r="E61" s="522"/>
      <c r="F61" s="523"/>
      <c r="G61" s="512"/>
      <c r="H61" s="512"/>
      <c r="I61" s="512"/>
      <c r="J61" s="512"/>
      <c r="K61" s="512"/>
      <c r="L61" s="512"/>
      <c r="M61" s="512"/>
      <c r="N61" s="512"/>
      <c r="O61" s="512"/>
      <c r="P61" s="512"/>
      <c r="Q61" s="512"/>
      <c r="R61" s="512"/>
      <c r="S61" s="512"/>
      <c r="T61" s="520"/>
      <c r="U61" s="516"/>
      <c r="V61" s="516"/>
      <c r="W61" s="516"/>
      <c r="X61" s="516"/>
      <c r="Y61" s="516"/>
      <c r="Z61" s="516"/>
      <c r="AA61" s="516"/>
      <c r="AB61" s="516"/>
      <c r="AC61" s="516"/>
      <c r="AD61" s="516"/>
      <c r="AE61" s="516"/>
      <c r="AF61" s="516"/>
      <c r="AG61" s="516"/>
      <c r="AH61" s="516"/>
      <c r="AI61" s="516"/>
      <c r="AJ61" s="516"/>
      <c r="AK61" s="516"/>
      <c r="AL61" s="516"/>
      <c r="AM61" s="516"/>
      <c r="AN61" s="514">
        <f t="shared" si="6"/>
        <v>0</v>
      </c>
    </row>
    <row r="62" spans="1:40" s="517" customFormat="1" ht="25.5" x14ac:dyDescent="0.25">
      <c r="A62" s="245"/>
      <c r="B62" s="931" t="s">
        <v>990</v>
      </c>
      <c r="C62" s="519" t="s">
        <v>991</v>
      </c>
      <c r="D62" s="511" t="s">
        <v>937</v>
      </c>
      <c r="E62" s="511" t="s">
        <v>405</v>
      </c>
      <c r="F62" s="512">
        <v>482</v>
      </c>
      <c r="G62" s="512"/>
      <c r="H62" s="513"/>
      <c r="I62" s="512"/>
      <c r="J62" s="513">
        <v>25</v>
      </c>
      <c r="K62" s="512">
        <v>30</v>
      </c>
      <c r="L62" s="514">
        <v>45</v>
      </c>
      <c r="M62" s="514">
        <v>45</v>
      </c>
      <c r="N62" s="514">
        <v>35</v>
      </c>
      <c r="O62" s="514">
        <v>35</v>
      </c>
      <c r="P62" s="514">
        <v>35</v>
      </c>
      <c r="Q62" s="514">
        <v>35</v>
      </c>
      <c r="R62" s="514">
        <v>50</v>
      </c>
      <c r="S62" s="514">
        <v>50</v>
      </c>
      <c r="T62" s="514">
        <v>50</v>
      </c>
      <c r="U62" s="514">
        <v>47</v>
      </c>
      <c r="V62" s="514"/>
      <c r="W62" s="516"/>
      <c r="X62" s="516"/>
      <c r="Y62" s="516"/>
      <c r="Z62" s="516"/>
      <c r="AA62" s="516"/>
      <c r="AB62" s="516"/>
      <c r="AC62" s="516"/>
      <c r="AD62" s="516"/>
      <c r="AE62" s="516"/>
      <c r="AF62" s="516"/>
      <c r="AG62" s="516"/>
      <c r="AH62" s="516"/>
      <c r="AI62" s="516"/>
      <c r="AJ62" s="516"/>
      <c r="AK62" s="516"/>
      <c r="AL62" s="516"/>
      <c r="AM62" s="516"/>
      <c r="AN62" s="514">
        <f t="shared" si="6"/>
        <v>482</v>
      </c>
    </row>
    <row r="63" spans="1:40" s="517" customFormat="1" x14ac:dyDescent="0.25">
      <c r="A63" s="245"/>
      <c r="B63" s="936"/>
      <c r="C63" s="510" t="s">
        <v>947</v>
      </c>
      <c r="D63" s="511"/>
      <c r="E63" s="511"/>
      <c r="F63" s="512"/>
      <c r="G63" s="512"/>
      <c r="H63" s="513"/>
      <c r="I63" s="512"/>
      <c r="J63" s="513">
        <f>+COUNTIF('Erection Compiled'!$B$7:$B$664,'L2 Schedule'!J8)</f>
        <v>22</v>
      </c>
      <c r="K63" s="513">
        <f>+COUNTIF('Erection Compiled'!$B$7:$B$664,'L2 Schedule'!K8)</f>
        <v>20</v>
      </c>
      <c r="L63" s="513">
        <f>+COUNTIF('Erection Compiled'!$B$7:$B$664,'L2 Schedule'!L8)</f>
        <v>19</v>
      </c>
      <c r="M63" s="513">
        <f>+COUNTIF('Erection Compiled'!$B$7:$B$664,'L2 Schedule'!M8)</f>
        <v>14</v>
      </c>
      <c r="N63" s="513">
        <f>+COUNTIF('Erection Compiled'!$B$7:$B$664,'L2 Schedule'!N8)</f>
        <v>3</v>
      </c>
      <c r="O63" s="513">
        <f>+COUNTIF('Erection Compiled'!$B$7:$B$664,'L2 Schedule'!O8)</f>
        <v>2</v>
      </c>
      <c r="P63" s="513">
        <f>+COUNTIF('Erection Compiled'!$B$7:$B$664,'L2 Schedule'!P8)</f>
        <v>3</v>
      </c>
      <c r="Q63" s="513">
        <f>+COUNTIF('Erection Compiled'!$B$7:$B$664,'L2 Schedule'!Q8)</f>
        <v>16</v>
      </c>
      <c r="R63" s="513">
        <f>+COUNTIF('Erection Compiled'!$B$7:$B$664,'L2 Schedule'!R8)</f>
        <v>30</v>
      </c>
      <c r="S63" s="513">
        <f>+COUNTIF('Erection Compiled'!$B$7:$B$664,'L2 Schedule'!S8)</f>
        <v>30</v>
      </c>
      <c r="T63" s="513">
        <f>+COUNTIF('Erection Compiled'!$B$7:$B$664,'L2 Schedule'!T8)</f>
        <v>11</v>
      </c>
      <c r="U63" s="513">
        <f>+COUNTIF('Erection Compiled'!$B$7:$B$664,'L2 Schedule'!U8)</f>
        <v>16</v>
      </c>
      <c r="V63" s="513">
        <f>+COUNTIF('Erection Compiled'!$B$7:$B$664,'L2 Schedule'!V8)</f>
        <v>14</v>
      </c>
      <c r="W63" s="513">
        <f>+COUNTIF('Erection Compiled'!$B$7:$B$664,'L2 Schedule'!W8)</f>
        <v>13</v>
      </c>
      <c r="X63" s="513">
        <f>+COUNTIF('Erection Compiled'!$B$7:$B$664,'L2 Schedule'!X8)</f>
        <v>7</v>
      </c>
      <c r="Y63" s="513">
        <f>+COUNTIF('Erection Compiled'!$B$7:$B$664,'L2 Schedule'!Y8)</f>
        <v>2</v>
      </c>
      <c r="Z63" s="513">
        <f>+COUNTIF('Erection Compiled'!$B$7:$B$664,'L2 Schedule'!Z8)</f>
        <v>6</v>
      </c>
      <c r="AA63" s="513">
        <f>+COUNTIF('Erection Compiled'!$B$7:$B$664,'L2 Schedule'!AA8)</f>
        <v>23</v>
      </c>
      <c r="AB63" s="513">
        <f>+COUNTIF('Erection Compiled'!$B$7:$B$664,'L2 Schedule'!AB8)</f>
        <v>52</v>
      </c>
      <c r="AC63" s="513">
        <f>+COUNTIF('Erection Compiled'!$B$7:$B$664,'L2 Schedule'!AC8)</f>
        <v>47</v>
      </c>
      <c r="AD63" s="513">
        <f>+COUNTIF('Erection Compiled'!$B$7:$B$664,'L2 Schedule'!AD8)</f>
        <v>25</v>
      </c>
      <c r="AE63" s="513">
        <f>+COUNTIF('Erection Compiled'!$B$7:$B$664,'L2 Schedule'!AE8)</f>
        <v>33</v>
      </c>
      <c r="AF63" s="513">
        <f>+COUNTIF('Erection Compiled'!$B$7:$B$664,'L2 Schedule'!AF8)</f>
        <v>40</v>
      </c>
      <c r="AG63" s="513">
        <f>+COUNTIF('Erection Compiled'!$B$7:$B$664,'L2 Schedule'!AG8)</f>
        <v>11</v>
      </c>
      <c r="AH63" s="513">
        <f>+COUNTIF('Erection Compiled'!$B$7:$B$664,'L2 Schedule'!AH8)</f>
        <v>6</v>
      </c>
      <c r="AI63" s="513">
        <f>+COUNTIF('Erection Compiled'!$B$7:$B$664,'L2 Schedule'!AI8)</f>
        <v>7</v>
      </c>
      <c r="AJ63" s="513">
        <f>+COUNTIF('Erection Compiled'!$B$7:$B$664,'L2 Schedule'!AJ8)</f>
        <v>0</v>
      </c>
      <c r="AK63" s="513">
        <f>+COUNTIF('Erection Compiled'!$B$7:$B$664,'L2 Schedule'!AK8)</f>
        <v>0</v>
      </c>
      <c r="AL63" s="513">
        <f>+COUNTIF('Erection Compiled'!$B$7:$B$664,'L2 Schedule'!AL8)</f>
        <v>0</v>
      </c>
      <c r="AM63" s="513">
        <f>+COUNTIF('Erection Compiled'!$B$7:$B$664,'L2 Schedule'!AM8)</f>
        <v>0</v>
      </c>
      <c r="AN63" s="514">
        <f t="shared" si="6"/>
        <v>472</v>
      </c>
    </row>
    <row r="64" spans="1:40" s="517" customFormat="1" x14ac:dyDescent="0.25">
      <c r="A64" s="245"/>
      <c r="B64" s="936"/>
      <c r="C64" s="510" t="s">
        <v>1581</v>
      </c>
      <c r="D64" s="511" t="s">
        <v>1582</v>
      </c>
      <c r="E64" s="511"/>
      <c r="F64" s="512"/>
      <c r="G64" s="512"/>
      <c r="H64" s="513"/>
      <c r="I64" s="512"/>
      <c r="J64" s="518">
        <f>+SUMIF('Erection Compiled'!$B$7:$B$356,'L2 Schedule'!J8,'Erection Compiled'!$J$7:$J$356)</f>
        <v>879.62470900000005</v>
      </c>
      <c r="K64" s="518">
        <f>+SUMIF('Erection Compiled'!$B$7:$B$356,'L2 Schedule'!K8,'Erection Compiled'!$J$7:$J$356)</f>
        <v>782.87973599999998</v>
      </c>
      <c r="L64" s="518">
        <f>+SUMIF('Erection Compiled'!$B$7:$B$356,'L2 Schedule'!L8,'Erection Compiled'!$J$7:$J$356)</f>
        <v>787.24064600000008</v>
      </c>
      <c r="M64" s="518">
        <f>+SUMIF('Erection Compiled'!$B$7:$B$356,'L2 Schedule'!M8,'Erection Compiled'!$J$7:$J$356)</f>
        <v>641.68642900000009</v>
      </c>
      <c r="N64" s="518">
        <f>+SUMIF('Erection Compiled'!$B$7:$B$356,'L2 Schedule'!N8,'Erection Compiled'!$J$7:$J$356)</f>
        <v>112.51311600000001</v>
      </c>
      <c r="O64" s="518">
        <f>+SUMIF('Erection Compiled'!$B$7:$B$356,'L2 Schedule'!O8,'Erection Compiled'!$J$7:$J$356)</f>
        <v>77.695211999999984</v>
      </c>
      <c r="P64" s="518">
        <f>+SUMIF('Erection Compiled'!$B$7:$B$356,'L2 Schedule'!P8,'Erection Compiled'!$J$7:$J$356)</f>
        <v>116.54281799999998</v>
      </c>
      <c r="Q64" s="518">
        <f>+SUMIF('Erection Compiled'!$B$7:$B$356,'L2 Schedule'!Q8,'Erection Compiled'!$J$7:$J$356)</f>
        <v>652.80436899999995</v>
      </c>
      <c r="R64" s="518">
        <f>+SUMIF('Erection Compiled'!$B$7:$B$356,'L2 Schedule'!R8,'Erection Compiled'!$J$7:$J$356)</f>
        <v>1312.5265540000003</v>
      </c>
      <c r="S64" s="518">
        <f>+SUMIF('Erection Compiled'!$B$7:$B$356,'L2 Schedule'!S8,'Erection Compiled'!$J$7:$J$356)</f>
        <v>1233.2502780000004</v>
      </c>
      <c r="T64" s="518">
        <f>+SUMIF('Erection Compiled'!$B$7:$B$356,'L2 Schedule'!T8,'Erection Compiled'!$J$7:$J$356)</f>
        <v>484.47926599999994</v>
      </c>
      <c r="U64" s="518">
        <f>+SUMIF('Erection Compiled'!$B$7:$B$356,'L2 Schedule'!U8,'Erection Compiled'!$J$7:$J$356)</f>
        <v>739.536699</v>
      </c>
      <c r="V64" s="518">
        <f>+SUMIF('Erection Compiled'!$B$7:$B$356,'L2 Schedule'!V8,'Erection Compiled'!$J$7:$J$356)</f>
        <v>654.40115500000002</v>
      </c>
      <c r="W64" s="518">
        <f>+SUMIF('Erection Compiled'!$B$7:$B$356,'L2 Schedule'!W8,'Erection Compiled'!$J$7:$J$356)</f>
        <v>567.09350600000005</v>
      </c>
      <c r="X64" s="518">
        <f>+SUMIF('Erection Compiled'!$B$7:$B$356,'L2 Schedule'!X8,'Erection Compiled'!$J$7:$J$356)</f>
        <v>358.062522</v>
      </c>
      <c r="Y64" s="518">
        <f>+SUMIF('Erection Compiled'!$B$7:$B$356,'L2 Schedule'!Y8,'Erection Compiled'!$J$7:$J$356)</f>
        <v>120.34223299999999</v>
      </c>
      <c r="Z64" s="518">
        <f>+SUMIF('Erection Compiled'!$B$7:$B$356,'L2 Schedule'!Z8,'Erection Compiled'!$J$7:$J$356)</f>
        <v>231.74240199999994</v>
      </c>
      <c r="AA64" s="518">
        <f>+SUMIF('Erection Compiled'!$B$7:$B$356,'L2 Schedule'!AA8,'Erection Compiled'!$J$7:$J$356)</f>
        <v>981.96415100000002</v>
      </c>
      <c r="AB64" s="518">
        <f>+SUMIF('Erection Compiled'!$B$7:$B$356,'L2 Schedule'!AB8,'Erection Compiled'!$J$7:$J$356)</f>
        <v>2382.2999060000002</v>
      </c>
      <c r="AC64" s="518">
        <f>+SUMIF('Erection Compiled'!$B$7:$B$543,'L2 Schedule'!AC8,'Erection Compiled'!$J$7:$J$543)</f>
        <v>2430.3868390000002</v>
      </c>
      <c r="AD64" s="518">
        <f>+SUMIF('Erection Compiled'!$B$7:$B$543,'L2 Schedule'!AD8,'Erection Compiled'!$J$7:$J$543)</f>
        <v>1309.1608760000004</v>
      </c>
      <c r="AE64" s="518">
        <f>+SUMIF('Erection Compiled'!$B$7:$B$543,'L2 Schedule'!AE8,'Erection Compiled'!$J$7:$J$543)</f>
        <v>1672.8394840000001</v>
      </c>
      <c r="AF64" s="518">
        <f>+SUMIF('Erection Compiled'!$B$7:$B$543,'L2 Schedule'!AF8,'Erection Compiled'!$J$7:$J$543)</f>
        <v>1833.4810000000004</v>
      </c>
      <c r="AG64" s="518">
        <f>+SUMIF('Erection Compiled'!$B$7:$B$543,'L2 Schedule'!AG8,'Erection Compiled'!$J$7:$J$543)</f>
        <v>489.26818099999997</v>
      </c>
      <c r="AH64" s="518">
        <f>+SUMIF('Erection Compiled'!$B$7:$B$543,'L2 Schedule'!AH8,'Erection Compiled'!$J$7:$J$543)</f>
        <v>262.27964700000001</v>
      </c>
      <c r="AI64" s="518">
        <f>+SUMIF('Erection Compiled'!$B$7:$B$543,'L2 Schedule'!AI8,'Erection Compiled'!$J$7:$J$543)</f>
        <v>459.63000699999998</v>
      </c>
      <c r="AJ64" s="518">
        <f>+SUMIF('Erection Compiled'!$B$7:$B$543,'L2 Schedule'!AJ8,'Erection Compiled'!$J$7:$J$543)</f>
        <v>0</v>
      </c>
      <c r="AK64" s="518">
        <f>+SUMIF('Erection Compiled'!$B$7:$B$543,'L2 Schedule'!AK8,'Erection Compiled'!$J$7:$J$543)</f>
        <v>0</v>
      </c>
      <c r="AL64" s="518">
        <f>+SUMIF('Erection Compiled'!$B$7:$B$543,'L2 Schedule'!AL8,'Erection Compiled'!$J$7:$J$543)</f>
        <v>0</v>
      </c>
      <c r="AM64" s="518">
        <f>+SUMIF('Erection Compiled'!$B$7:$B$543,'L2 Schedule'!AM8,'Erection Compiled'!$J$7:$J$543)</f>
        <v>0</v>
      </c>
      <c r="AN64" s="514">
        <f t="shared" si="6"/>
        <v>21573.731741</v>
      </c>
    </row>
    <row r="65" spans="1:40" s="517" customFormat="1" x14ac:dyDescent="0.25">
      <c r="A65" s="245"/>
      <c r="B65" s="932"/>
      <c r="C65" s="510" t="s">
        <v>1153</v>
      </c>
      <c r="D65" s="511"/>
      <c r="E65" s="511"/>
      <c r="F65" s="512"/>
      <c r="G65" s="512"/>
      <c r="H65" s="513"/>
      <c r="I65" s="512"/>
      <c r="J65" s="513">
        <f>J63</f>
        <v>22</v>
      </c>
      <c r="K65" s="513">
        <f t="shared" ref="K65:AH65" si="27">K63+J65</f>
        <v>42</v>
      </c>
      <c r="L65" s="513">
        <f t="shared" si="27"/>
        <v>61</v>
      </c>
      <c r="M65" s="513">
        <f t="shared" si="27"/>
        <v>75</v>
      </c>
      <c r="N65" s="513">
        <f t="shared" si="27"/>
        <v>78</v>
      </c>
      <c r="O65" s="513">
        <f t="shared" si="27"/>
        <v>80</v>
      </c>
      <c r="P65" s="513">
        <f t="shared" si="27"/>
        <v>83</v>
      </c>
      <c r="Q65" s="513">
        <f t="shared" si="27"/>
        <v>99</v>
      </c>
      <c r="R65" s="513">
        <f t="shared" si="27"/>
        <v>129</v>
      </c>
      <c r="S65" s="513">
        <f t="shared" si="27"/>
        <v>159</v>
      </c>
      <c r="T65" s="513">
        <f t="shared" si="27"/>
        <v>170</v>
      </c>
      <c r="U65" s="513">
        <f t="shared" si="27"/>
        <v>186</v>
      </c>
      <c r="V65" s="513">
        <f t="shared" si="27"/>
        <v>200</v>
      </c>
      <c r="W65" s="513">
        <f t="shared" si="27"/>
        <v>213</v>
      </c>
      <c r="X65" s="513">
        <f t="shared" si="27"/>
        <v>220</v>
      </c>
      <c r="Y65" s="513">
        <f t="shared" si="27"/>
        <v>222</v>
      </c>
      <c r="Z65" s="513">
        <f t="shared" si="27"/>
        <v>228</v>
      </c>
      <c r="AA65" s="513">
        <f t="shared" si="27"/>
        <v>251</v>
      </c>
      <c r="AB65" s="513">
        <f t="shared" si="27"/>
        <v>303</v>
      </c>
      <c r="AC65" s="513">
        <f t="shared" si="27"/>
        <v>350</v>
      </c>
      <c r="AD65" s="513">
        <f t="shared" si="27"/>
        <v>375</v>
      </c>
      <c r="AE65" s="513">
        <f t="shared" si="27"/>
        <v>408</v>
      </c>
      <c r="AF65" s="513">
        <f t="shared" si="27"/>
        <v>448</v>
      </c>
      <c r="AG65" s="513">
        <f t="shared" si="27"/>
        <v>459</v>
      </c>
      <c r="AH65" s="513">
        <f t="shared" si="27"/>
        <v>465</v>
      </c>
      <c r="AI65" s="513">
        <f t="shared" ref="AI65" si="28">AI63+AH65</f>
        <v>472</v>
      </c>
      <c r="AJ65" s="513">
        <f t="shared" ref="AJ65" si="29">AJ63+AI65</f>
        <v>472</v>
      </c>
      <c r="AK65" s="513">
        <f t="shared" ref="AK65" si="30">AK63+AJ65</f>
        <v>472</v>
      </c>
      <c r="AL65" s="513">
        <f t="shared" ref="AL65" si="31">AL63+AK65</f>
        <v>472</v>
      </c>
      <c r="AM65" s="513">
        <f t="shared" ref="AM65" si="32">AM63+AL65</f>
        <v>472</v>
      </c>
      <c r="AN65" s="514">
        <f t="shared" si="6"/>
        <v>7686</v>
      </c>
    </row>
    <row r="66" spans="1:40" s="524" customFormat="1" x14ac:dyDescent="0.25">
      <c r="A66" s="261"/>
      <c r="B66" s="521" t="s">
        <v>992</v>
      </c>
      <c r="C66" s="510" t="s">
        <v>342</v>
      </c>
      <c r="D66" s="522"/>
      <c r="E66" s="522"/>
      <c r="F66" s="523"/>
      <c r="G66" s="512"/>
      <c r="H66" s="513"/>
      <c r="I66" s="513"/>
      <c r="J66" s="513"/>
      <c r="K66" s="515"/>
      <c r="L66" s="512"/>
      <c r="M66" s="512"/>
      <c r="N66" s="512"/>
      <c r="O66" s="515"/>
      <c r="P66" s="512"/>
      <c r="Q66" s="512"/>
      <c r="R66" s="512"/>
      <c r="S66" s="512"/>
      <c r="T66" s="512"/>
      <c r="U66" s="516"/>
      <c r="V66" s="516"/>
      <c r="W66" s="516"/>
      <c r="X66" s="516"/>
      <c r="Y66" s="516"/>
      <c r="Z66" s="516"/>
      <c r="AA66" s="516"/>
      <c r="AB66" s="516"/>
      <c r="AC66" s="516"/>
      <c r="AD66" s="516"/>
      <c r="AE66" s="516"/>
      <c r="AF66" s="516"/>
      <c r="AG66" s="516"/>
      <c r="AH66" s="516"/>
      <c r="AI66" s="516"/>
      <c r="AJ66" s="516"/>
      <c r="AK66" s="516"/>
      <c r="AL66" s="516"/>
      <c r="AM66" s="516"/>
      <c r="AN66" s="514">
        <f t="shared" si="6"/>
        <v>0</v>
      </c>
    </row>
    <row r="67" spans="1:40" s="517" customFormat="1" x14ac:dyDescent="0.25">
      <c r="A67" s="245"/>
      <c r="B67" s="933" t="s">
        <v>1191</v>
      </c>
      <c r="C67" s="519" t="s">
        <v>994</v>
      </c>
      <c r="D67" s="511" t="s">
        <v>937</v>
      </c>
      <c r="E67" s="511" t="s">
        <v>978</v>
      </c>
      <c r="F67" s="512">
        <v>191</v>
      </c>
      <c r="G67" s="512"/>
      <c r="H67" s="513"/>
      <c r="I67" s="513"/>
      <c r="J67" s="513"/>
      <c r="K67" s="514"/>
      <c r="L67" s="514">
        <v>5</v>
      </c>
      <c r="M67" s="514">
        <v>12</v>
      </c>
      <c r="N67" s="512">
        <v>12</v>
      </c>
      <c r="O67" s="515">
        <v>12</v>
      </c>
      <c r="P67" s="515">
        <v>18</v>
      </c>
      <c r="Q67" s="512">
        <v>25</v>
      </c>
      <c r="R67" s="512">
        <v>25</v>
      </c>
      <c r="S67" s="512">
        <v>25</v>
      </c>
      <c r="T67" s="512">
        <v>25</v>
      </c>
      <c r="U67" s="512">
        <v>20</v>
      </c>
      <c r="V67" s="512">
        <v>12</v>
      </c>
      <c r="W67" s="516"/>
      <c r="X67" s="516"/>
      <c r="Y67" s="516"/>
      <c r="Z67" s="516"/>
      <c r="AA67" s="516"/>
      <c r="AB67" s="516"/>
      <c r="AC67" s="516"/>
      <c r="AD67" s="516"/>
      <c r="AE67" s="516"/>
      <c r="AF67" s="516"/>
      <c r="AG67" s="516"/>
      <c r="AH67" s="516"/>
      <c r="AI67" s="516"/>
      <c r="AJ67" s="516"/>
      <c r="AK67" s="516"/>
      <c r="AL67" s="516"/>
      <c r="AM67" s="516"/>
      <c r="AN67" s="514">
        <f t="shared" si="6"/>
        <v>191</v>
      </c>
    </row>
    <row r="68" spans="1:40" s="517" customFormat="1" x14ac:dyDescent="0.25">
      <c r="A68" s="245"/>
      <c r="B68" s="935"/>
      <c r="C68" s="510" t="s">
        <v>947</v>
      </c>
      <c r="D68" s="511"/>
      <c r="E68" s="511"/>
      <c r="F68" s="512"/>
      <c r="G68" s="512"/>
      <c r="H68" s="513"/>
      <c r="I68" s="513"/>
      <c r="J68" s="513"/>
      <c r="K68" s="514"/>
      <c r="L68" s="514">
        <f>+SUMIF(Stringing!$N$6:$N$124,'L2 Schedule'!L8,Stringing!$J$6:$J$124)</f>
        <v>0</v>
      </c>
      <c r="M68" s="514">
        <f>+SUMIF(Stringing!$N$6:$N$124,'L2 Schedule'!M8,Stringing!$J$6:$J$124)</f>
        <v>0</v>
      </c>
      <c r="N68" s="514">
        <f>+SUMIF(Stringing!$N$6:$N$124,'L2 Schedule'!N8,Stringing!$J$6:$J$124)</f>
        <v>0</v>
      </c>
      <c r="O68" s="514">
        <f>+SUMIF(Stringing!$N$6:$N$124,'L2 Schedule'!O8,Stringing!$J$6:$J$124)</f>
        <v>0</v>
      </c>
      <c r="P68" s="514">
        <f>+SUMIF(Stringing!$N$6:$N$124,'L2 Schedule'!P8,Stringing!$J$6:$J$124)</f>
        <v>0</v>
      </c>
      <c r="Q68" s="514">
        <f>+SUMIF(Stringing!$N$6:$N$124,'L2 Schedule'!Q8,Stringing!$J$6:$J$124)</f>
        <v>4.8769999999999998</v>
      </c>
      <c r="R68" s="514">
        <f>+SUMIF(Stringing!$N$6:$N$124,'L2 Schedule'!R8,Stringing!$J$6:$J$124)</f>
        <v>9.4310000000000009</v>
      </c>
      <c r="S68" s="514">
        <f>+SUMIF(Stringing!$N$6:$N$124,'L2 Schedule'!S8,Stringing!$J$6:$J$124)</f>
        <v>8.6289999999999996</v>
      </c>
      <c r="T68" s="514">
        <f>+SUMIF(Stringing!$N$6:$N$124,'L2 Schedule'!T8,Stringing!$J$6:$J$124)</f>
        <v>0</v>
      </c>
      <c r="U68" s="514">
        <f>+SUMIF(Stringing!$N$6:$N$124,'L2 Schedule'!U8,Stringing!$J$6:$J$124)</f>
        <v>7.1150000000000002</v>
      </c>
      <c r="V68" s="514">
        <f>+SUMIF(Stringing!$N$6:$N$124,'L2 Schedule'!V8,Stringing!$J$6:$J$124)</f>
        <v>0</v>
      </c>
      <c r="W68" s="514">
        <f>+SUMIF(Stringing!$N$6:$N$124,'L2 Schedule'!W8,Stringing!$J$6:$J$124)</f>
        <v>9.18</v>
      </c>
      <c r="X68" s="514">
        <f>+SUMIF(Stringing!$N$6:$N$124,'L2 Schedule'!X8,Stringing!$J$6:$J$124)</f>
        <v>1.0489999999999999</v>
      </c>
      <c r="Y68" s="514">
        <f>+SUMIF(Stringing!$N$6:$N$124,'L2 Schedule'!Y8,Stringing!$J$6:$J$124)</f>
        <v>3.2269999999999999</v>
      </c>
      <c r="Z68" s="514">
        <f>+SUMIF(Stringing!$N$6:$N$124,'L2 Schedule'!Z8,Stringing!$J$6:$J$124)</f>
        <v>0</v>
      </c>
      <c r="AA68" s="514">
        <f>+SUMIF(Stringing!$N$6:$N$124,'L2 Schedule'!AA8,Stringing!$J$6:$J$124)</f>
        <v>0</v>
      </c>
      <c r="AB68" s="514">
        <f>+SUMIF(Stringing!$N$6:$N$124,'L2 Schedule'!AB8,Stringing!$J$6:$J$124)</f>
        <v>0</v>
      </c>
      <c r="AC68" s="514">
        <f>+SUMIF(Stringing!$N$6:$N$124,'L2 Schedule'!AC8,Stringing!$J$6:$J$124)</f>
        <v>3.7879999999999998</v>
      </c>
      <c r="AD68" s="514">
        <f>+SUMIF(Stringing!$N$6:$N$124,'L2 Schedule'!AD8,Stringing!$J$6:$J$124)</f>
        <v>0</v>
      </c>
      <c r="AE68" s="514">
        <f>+SUMIF(Stringing!$N$6:$N$124,'L2 Schedule'!AE8,Stringing!$J$6:$J$124)</f>
        <v>8.9489999999999998</v>
      </c>
      <c r="AF68" s="514">
        <f>+SUMIF(Stringing!$N$6:$N$124,'L2 Schedule'!AF8,Stringing!$J$6:$J$124)</f>
        <v>6.1340800000000009</v>
      </c>
      <c r="AG68" s="514">
        <f>+SUMIF(Stringing!$N$6:$N$124,'L2 Schedule'!AG8,Stringing!$J$6:$J$124)</f>
        <v>14.151199999999999</v>
      </c>
      <c r="AH68" s="514">
        <f>+SUMIF(Stringing!$N$6:$N$124,'L2 Schedule'!AH8,Stringing!$J$6:$J$124)</f>
        <v>6.6174600000000003</v>
      </c>
      <c r="AI68" s="514">
        <f>+SUMIF(Stringing!$N$6:$N$124,'L2 Schedule'!AI8,Stringing!$J$6:$J$124)</f>
        <v>0.91700000000000004</v>
      </c>
      <c r="AJ68" s="514">
        <f>+SUMIF(Stringing!$N$6:$N$124,'L2 Schedule'!AJ8,Stringing!$J$6:$J$124)</f>
        <v>0</v>
      </c>
      <c r="AK68" s="514">
        <f>+SUMIF(Stringing!$N$6:$N$124,'L2 Schedule'!AK8,Stringing!$J$6:$J$124)</f>
        <v>0</v>
      </c>
      <c r="AL68" s="514">
        <f>+SUMIF(Stringing!$N$6:$N$124,'L2 Schedule'!AL8,Stringing!$J$6:$J$124)</f>
        <v>0</v>
      </c>
      <c r="AM68" s="514">
        <f>+SUMIF(Stringing!$N$6:$N$124,'L2 Schedule'!AM8,Stringing!$J$6:$J$124)</f>
        <v>0</v>
      </c>
      <c r="AN68" s="514">
        <f t="shared" si="6"/>
        <v>84.064739999999986</v>
      </c>
    </row>
    <row r="69" spans="1:40" s="517" customFormat="1" x14ac:dyDescent="0.25">
      <c r="A69" s="245"/>
      <c r="B69" s="934"/>
      <c r="C69" s="510" t="s">
        <v>1153</v>
      </c>
      <c r="D69" s="511"/>
      <c r="E69" s="511"/>
      <c r="F69" s="512"/>
      <c r="G69" s="512"/>
      <c r="H69" s="513"/>
      <c r="I69" s="513"/>
      <c r="J69" s="513"/>
      <c r="K69" s="514"/>
      <c r="L69" s="525">
        <f>L68</f>
        <v>0</v>
      </c>
      <c r="M69" s="514">
        <f>+L69+M68</f>
        <v>0</v>
      </c>
      <c r="N69" s="514">
        <f t="shared" ref="N69:AD69" si="33">+M69+N68</f>
        <v>0</v>
      </c>
      <c r="O69" s="514">
        <f t="shared" si="33"/>
        <v>0</v>
      </c>
      <c r="P69" s="514">
        <f t="shared" si="33"/>
        <v>0</v>
      </c>
      <c r="Q69" s="514">
        <f t="shared" si="33"/>
        <v>4.8769999999999998</v>
      </c>
      <c r="R69" s="514">
        <f t="shared" si="33"/>
        <v>14.308</v>
      </c>
      <c r="S69" s="514">
        <f t="shared" si="33"/>
        <v>22.936999999999998</v>
      </c>
      <c r="T69" s="514">
        <f t="shared" si="33"/>
        <v>22.936999999999998</v>
      </c>
      <c r="U69" s="514">
        <f t="shared" si="33"/>
        <v>30.052</v>
      </c>
      <c r="V69" s="514">
        <f t="shared" si="33"/>
        <v>30.052</v>
      </c>
      <c r="W69" s="514">
        <f t="shared" si="33"/>
        <v>39.231999999999999</v>
      </c>
      <c r="X69" s="514">
        <f t="shared" si="33"/>
        <v>40.280999999999999</v>
      </c>
      <c r="Y69" s="514">
        <f t="shared" si="33"/>
        <v>43.507999999999996</v>
      </c>
      <c r="Z69" s="514">
        <f t="shared" si="33"/>
        <v>43.507999999999996</v>
      </c>
      <c r="AA69" s="514">
        <f t="shared" si="33"/>
        <v>43.507999999999996</v>
      </c>
      <c r="AB69" s="514">
        <f t="shared" si="33"/>
        <v>43.507999999999996</v>
      </c>
      <c r="AC69" s="514">
        <f t="shared" si="33"/>
        <v>47.295999999999992</v>
      </c>
      <c r="AD69" s="514">
        <f t="shared" si="33"/>
        <v>47.295999999999992</v>
      </c>
      <c r="AE69" s="514">
        <f t="shared" ref="AE69" si="34">+AD69+AE68</f>
        <v>56.24499999999999</v>
      </c>
      <c r="AF69" s="514">
        <f t="shared" ref="AF69" si="35">+AE69+AF68</f>
        <v>62.379079999999988</v>
      </c>
      <c r="AG69" s="514">
        <f t="shared" ref="AG69" si="36">+AF69+AG68</f>
        <v>76.530279999999991</v>
      </c>
      <c r="AH69" s="514">
        <f t="shared" ref="AH69" si="37">+AG69+AH68</f>
        <v>83.147739999999985</v>
      </c>
      <c r="AI69" s="514">
        <f t="shared" ref="AI69" si="38">+AH69+AI68</f>
        <v>84.064739999999986</v>
      </c>
      <c r="AJ69" s="514">
        <f t="shared" ref="AJ69" si="39">+AI69+AJ68</f>
        <v>84.064739999999986</v>
      </c>
      <c r="AK69" s="514">
        <f t="shared" ref="AK69" si="40">+AJ69+AK68</f>
        <v>84.064739999999986</v>
      </c>
      <c r="AL69" s="514">
        <f t="shared" ref="AL69" si="41">+AK69+AL68</f>
        <v>84.064739999999986</v>
      </c>
      <c r="AM69" s="514">
        <f t="shared" ref="AM69" si="42">+AL69+AM68</f>
        <v>84.064739999999986</v>
      </c>
      <c r="AN69" s="514">
        <f t="shared" si="6"/>
        <v>1171.9257999999998</v>
      </c>
    </row>
    <row r="70" spans="1:40" s="517" customFormat="1" x14ac:dyDescent="0.25">
      <c r="A70" s="245"/>
      <c r="B70" s="933" t="s">
        <v>993</v>
      </c>
      <c r="C70" s="519" t="s">
        <v>995</v>
      </c>
      <c r="D70" s="511" t="s">
        <v>937</v>
      </c>
      <c r="E70" s="511" t="s">
        <v>978</v>
      </c>
      <c r="F70" s="512">
        <v>191</v>
      </c>
      <c r="G70" s="512"/>
      <c r="H70" s="513"/>
      <c r="I70" s="513"/>
      <c r="J70" s="513"/>
      <c r="K70" s="514"/>
      <c r="L70" s="514"/>
      <c r="M70" s="512"/>
      <c r="N70" s="515"/>
      <c r="O70" s="512">
        <v>5</v>
      </c>
      <c r="P70" s="515">
        <v>15</v>
      </c>
      <c r="Q70" s="515">
        <v>20</v>
      </c>
      <c r="R70" s="512">
        <v>25</v>
      </c>
      <c r="S70" s="512">
        <v>35</v>
      </c>
      <c r="T70" s="512">
        <v>45</v>
      </c>
      <c r="U70" s="512">
        <v>30</v>
      </c>
      <c r="V70" s="512">
        <v>16</v>
      </c>
      <c r="W70" s="516"/>
      <c r="X70" s="516"/>
      <c r="Y70" s="516"/>
      <c r="Z70" s="516"/>
      <c r="AA70" s="516"/>
      <c r="AB70" s="516"/>
      <c r="AC70" s="516"/>
      <c r="AD70" s="516"/>
      <c r="AE70" s="516"/>
      <c r="AF70" s="516"/>
      <c r="AG70" s="516"/>
      <c r="AH70" s="516"/>
      <c r="AI70" s="516"/>
      <c r="AJ70" s="516"/>
      <c r="AK70" s="516"/>
      <c r="AL70" s="516"/>
      <c r="AM70" s="516"/>
      <c r="AN70" s="514">
        <f t="shared" si="6"/>
        <v>191</v>
      </c>
    </row>
    <row r="71" spans="1:40" s="517" customFormat="1" x14ac:dyDescent="0.25">
      <c r="A71" s="245"/>
      <c r="B71" s="935"/>
      <c r="C71" s="510" t="s">
        <v>947</v>
      </c>
      <c r="D71" s="511"/>
      <c r="E71" s="511"/>
      <c r="F71" s="512"/>
      <c r="G71" s="512"/>
      <c r="H71" s="513"/>
      <c r="I71" s="513"/>
      <c r="J71" s="513"/>
      <c r="K71" s="514"/>
      <c r="L71" s="514"/>
      <c r="M71" s="512"/>
      <c r="N71" s="515"/>
      <c r="O71" s="512">
        <f>+SUMIF(OPGW!$N$6:$N$102,'L2 Schedule'!O8,OPGW!$J$6:$J$102)</f>
        <v>0</v>
      </c>
      <c r="P71" s="512">
        <f>+SUMIF(OPGW!$N$6:$N$102,'L2 Schedule'!P8,OPGW!$J$6:$J$102)</f>
        <v>0</v>
      </c>
      <c r="Q71" s="514">
        <f>+SUMIF(OPGW!$N$6:$N$102,'L2 Schedule'!Q8,OPGW!$J$6:$J$102)</f>
        <v>0</v>
      </c>
      <c r="R71" s="514">
        <f>+SUMIF(OPGW!$N$6:$N$102,'L2 Schedule'!R8,OPGW!$J$6:$J$102)</f>
        <v>0</v>
      </c>
      <c r="S71" s="514">
        <f>+SUMIF(OPGW!$N$6:$N$102,'L2 Schedule'!S8,OPGW!$J$6:$J$102)</f>
        <v>0</v>
      </c>
      <c r="T71" s="514">
        <f>+SUMIF(OPGW!$N$6:$N$102,'L2 Schedule'!T8,OPGW!$J$6:$J$102)</f>
        <v>0</v>
      </c>
      <c r="U71" s="514">
        <f>+SUMIF(OPGW!$N$6:$N$102,'L2 Schedule'!U8,OPGW!$J$6:$J$102)</f>
        <v>0</v>
      </c>
      <c r="V71" s="514">
        <f>+SUMIF(OPGW!$N$6:$N$102,'L2 Schedule'!V8,OPGW!$J$6:$J$102)</f>
        <v>21.423000000000002</v>
      </c>
      <c r="W71" s="514">
        <f>+SUMIF(OPGW!$N$6:$N$102,'L2 Schedule'!W8,OPGW!$J$6:$J$102)</f>
        <v>8.6289999999999996</v>
      </c>
      <c r="X71" s="514">
        <f>+SUMIF(OPGW!$N$6:$N$102,'L2 Schedule'!X8,OPGW!$J$6:$J$102)</f>
        <v>0</v>
      </c>
      <c r="Y71" s="514">
        <f>+SUMIF(OPGW!$N$6:$N$102,'L2 Schedule'!Y8,OPGW!$J$6:$J$102)</f>
        <v>0</v>
      </c>
      <c r="Z71" s="514">
        <f>+SUMIF(OPGW!$N$6:$N$102,'L2 Schedule'!Z8,OPGW!$J$6:$J$102)</f>
        <v>0</v>
      </c>
      <c r="AA71" s="514">
        <f>+SUMIF(OPGW!$N$6:$N$102,'L2 Schedule'!AA8,OPGW!$J$6:$J$102)</f>
        <v>5.4930000000000003</v>
      </c>
      <c r="AB71" s="514">
        <f>+SUMIF(OPGW!$N$6:$N$102,'L2 Schedule'!AB8,OPGW!$J$6:$J$102)</f>
        <v>4.0579999999999998</v>
      </c>
      <c r="AC71" s="514">
        <f>+SUMIF(OPGW!$N$6:$N$102,'L2 Schedule'!AC8,OPGW!$J$6:$J$102)</f>
        <v>0</v>
      </c>
      <c r="AD71" s="514">
        <f>+SUMIF(OPGW!$N$6:$N$102,'L2 Schedule'!AD8,OPGW!$J$6:$J$102)</f>
        <v>0</v>
      </c>
      <c r="AE71" s="514">
        <f>+SUMIF(OPGW!$N$6:$N$102,'L2 Schedule'!AE8,OPGW!$J$6:$J$102)</f>
        <v>0</v>
      </c>
      <c r="AF71" s="514">
        <f>+SUMIF(OPGW!$N$6:$N$102,'L2 Schedule'!AF8,OPGW!$J$6:$J$102)</f>
        <v>14.057</v>
      </c>
      <c r="AG71" s="514">
        <f>+SUMIF(OPGW!$N$6:$N$102,'L2 Schedule'!AG8,OPGW!$J$6:$J$102)</f>
        <v>10.6128</v>
      </c>
      <c r="AH71" s="514">
        <f>+SUMIF(OPGW!$N$6:$N$102,'L2 Schedule'!AH8,OPGW!$J$6:$J$102)</f>
        <v>17.003</v>
      </c>
      <c r="AI71" s="514">
        <f>+SUMIF(OPGW!$N$6:$N$102,'L2 Schedule'!AI8,OPGW!$J$6:$J$102)</f>
        <v>0</v>
      </c>
      <c r="AJ71" s="514">
        <f>+SUMIF(OPGW!$N$6:$N$102,'L2 Schedule'!AJ8,OPGW!$J$6:$J$102)</f>
        <v>0</v>
      </c>
      <c r="AK71" s="514">
        <f>+SUMIF(OPGW!$N$6:$N$102,'L2 Schedule'!AK8,OPGW!$J$6:$J$102)</f>
        <v>0</v>
      </c>
      <c r="AL71" s="514">
        <f>+SUMIF(OPGW!$N$6:$N$102,'L2 Schedule'!AL8,OPGW!$J$6:$J$102)</f>
        <v>0</v>
      </c>
      <c r="AM71" s="514">
        <f>+SUMIF(OPGW!$N$6:$N$102,'L2 Schedule'!AM8,OPGW!$J$6:$J$102)</f>
        <v>0</v>
      </c>
      <c r="AN71" s="514">
        <f t="shared" si="6"/>
        <v>81.275800000000004</v>
      </c>
    </row>
    <row r="72" spans="1:40" s="517" customFormat="1" x14ac:dyDescent="0.25">
      <c r="A72" s="245"/>
      <c r="B72" s="934"/>
      <c r="C72" s="510" t="s">
        <v>1153</v>
      </c>
      <c r="D72" s="511"/>
      <c r="E72" s="511"/>
      <c r="F72" s="512"/>
      <c r="G72" s="512"/>
      <c r="H72" s="513"/>
      <c r="I72" s="513"/>
      <c r="J72" s="513"/>
      <c r="K72" s="514"/>
      <c r="L72" s="514"/>
      <c r="M72" s="512"/>
      <c r="N72" s="515"/>
      <c r="O72" s="512">
        <f>O71</f>
        <v>0</v>
      </c>
      <c r="P72" s="512">
        <f>O72+P71</f>
        <v>0</v>
      </c>
      <c r="Q72" s="514">
        <f t="shared" ref="Q72:AD72" si="43">P72+Q71</f>
        <v>0</v>
      </c>
      <c r="R72" s="514">
        <f t="shared" si="43"/>
        <v>0</v>
      </c>
      <c r="S72" s="514">
        <f t="shared" si="43"/>
        <v>0</v>
      </c>
      <c r="T72" s="514">
        <f t="shared" si="43"/>
        <v>0</v>
      </c>
      <c r="U72" s="514">
        <f t="shared" si="43"/>
        <v>0</v>
      </c>
      <c r="V72" s="514">
        <f t="shared" si="43"/>
        <v>21.423000000000002</v>
      </c>
      <c r="W72" s="514">
        <f t="shared" si="43"/>
        <v>30.052</v>
      </c>
      <c r="X72" s="514">
        <f t="shared" si="43"/>
        <v>30.052</v>
      </c>
      <c r="Y72" s="514">
        <f t="shared" si="43"/>
        <v>30.052</v>
      </c>
      <c r="Z72" s="514">
        <f t="shared" si="43"/>
        <v>30.052</v>
      </c>
      <c r="AA72" s="514">
        <f t="shared" si="43"/>
        <v>35.545000000000002</v>
      </c>
      <c r="AB72" s="514">
        <f t="shared" si="43"/>
        <v>39.603000000000002</v>
      </c>
      <c r="AC72" s="514">
        <f t="shared" si="43"/>
        <v>39.603000000000002</v>
      </c>
      <c r="AD72" s="514">
        <f t="shared" si="43"/>
        <v>39.603000000000002</v>
      </c>
      <c r="AE72" s="514">
        <f t="shared" ref="AE72" si="44">AD72+AE71</f>
        <v>39.603000000000002</v>
      </c>
      <c r="AF72" s="514">
        <f t="shared" ref="AF72" si="45">AE72+AF71</f>
        <v>53.660000000000004</v>
      </c>
      <c r="AG72" s="514">
        <f t="shared" ref="AG72" si="46">AF72+AG71</f>
        <v>64.272800000000004</v>
      </c>
      <c r="AH72" s="514">
        <f t="shared" ref="AH72" si="47">AG72+AH71</f>
        <v>81.275800000000004</v>
      </c>
      <c r="AI72" s="514">
        <f t="shared" ref="AI72" si="48">AH72+AI71</f>
        <v>81.275800000000004</v>
      </c>
      <c r="AJ72" s="514">
        <f t="shared" ref="AJ72" si="49">AI72+AJ71</f>
        <v>81.275800000000004</v>
      </c>
      <c r="AK72" s="514">
        <f t="shared" ref="AK72" si="50">AJ72+AK71</f>
        <v>81.275800000000004</v>
      </c>
      <c r="AL72" s="514">
        <f t="shared" ref="AL72" si="51">AK72+AL71</f>
        <v>81.275800000000004</v>
      </c>
      <c r="AM72" s="514">
        <f t="shared" ref="AM72" si="52">AL72+AM71</f>
        <v>81.275800000000004</v>
      </c>
      <c r="AN72" s="514">
        <f t="shared" si="6"/>
        <v>941.17560000000014</v>
      </c>
    </row>
    <row r="73" spans="1:40" s="526" customFormat="1" ht="25.5" x14ac:dyDescent="0.25">
      <c r="A73" s="217"/>
      <c r="B73" s="527" t="s">
        <v>996</v>
      </c>
      <c r="C73" s="510" t="s">
        <v>997</v>
      </c>
      <c r="D73" s="511" t="s">
        <v>937</v>
      </c>
      <c r="E73" s="511" t="s">
        <v>956</v>
      </c>
      <c r="F73" s="512">
        <v>100</v>
      </c>
      <c r="G73" s="512"/>
      <c r="H73" s="420"/>
      <c r="I73" s="528"/>
      <c r="J73" s="528"/>
      <c r="K73" s="528"/>
      <c r="L73" s="528"/>
      <c r="M73" s="528"/>
      <c r="N73" s="420"/>
      <c r="O73" s="420"/>
      <c r="P73" s="420"/>
      <c r="Q73" s="529"/>
      <c r="R73" s="529"/>
      <c r="S73" s="529"/>
      <c r="T73" s="530">
        <v>0.3</v>
      </c>
      <c r="U73" s="530">
        <v>0.3</v>
      </c>
      <c r="V73" s="530">
        <v>0.4</v>
      </c>
      <c r="W73" s="529"/>
      <c r="X73" s="529"/>
      <c r="Y73" s="529"/>
      <c r="Z73" s="529"/>
      <c r="AA73" s="529"/>
      <c r="AB73" s="529"/>
      <c r="AC73" s="529"/>
      <c r="AD73" s="529"/>
      <c r="AE73" s="529"/>
      <c r="AF73" s="529"/>
      <c r="AG73" s="529"/>
      <c r="AH73" s="529"/>
      <c r="AI73" s="529"/>
      <c r="AJ73" s="529"/>
      <c r="AK73" s="529"/>
      <c r="AL73" s="529"/>
      <c r="AM73" s="529"/>
      <c r="AN73" s="514">
        <f t="shared" si="6"/>
        <v>1</v>
      </c>
    </row>
    <row r="74" spans="1:40" s="217" customFormat="1" ht="25.5" x14ac:dyDescent="0.25">
      <c r="B74" s="237" t="s">
        <v>998</v>
      </c>
      <c r="C74" s="238" t="s">
        <v>1378</v>
      </c>
      <c r="D74" s="240" t="s">
        <v>937</v>
      </c>
      <c r="E74" s="240" t="s">
        <v>999</v>
      </c>
      <c r="F74" s="241">
        <v>191</v>
      </c>
      <c r="G74" s="241"/>
      <c r="H74" s="471"/>
      <c r="I74" s="220"/>
      <c r="J74" s="220"/>
      <c r="K74" s="220"/>
      <c r="L74" s="220"/>
      <c r="M74" s="220"/>
      <c r="N74" s="471"/>
      <c r="O74" s="471"/>
      <c r="P74" s="471"/>
      <c r="Q74" s="471"/>
      <c r="R74" s="471"/>
      <c r="S74" s="471"/>
      <c r="T74" s="471"/>
      <c r="U74" s="262">
        <v>0.5</v>
      </c>
      <c r="V74" s="262">
        <v>0.5</v>
      </c>
      <c r="W74" s="224"/>
      <c r="X74" s="224"/>
      <c r="Y74" s="224"/>
      <c r="Z74" s="224"/>
      <c r="AA74" s="224"/>
      <c r="AB74" s="224"/>
      <c r="AC74" s="224"/>
      <c r="AD74" s="224"/>
      <c r="AE74" s="224"/>
      <c r="AF74" s="224"/>
      <c r="AG74" s="224"/>
      <c r="AH74" s="224"/>
      <c r="AI74" s="224"/>
      <c r="AJ74" s="224"/>
      <c r="AK74" s="224"/>
      <c r="AL74" s="224"/>
      <c r="AM74" s="224"/>
      <c r="AN74" s="514">
        <f t="shared" si="6"/>
        <v>1</v>
      </c>
    </row>
    <row r="75" spans="1:40" s="263" customFormat="1" x14ac:dyDescent="0.25">
      <c r="D75" s="264"/>
      <c r="H75" s="264"/>
      <c r="I75" s="264"/>
      <c r="J75" s="264"/>
      <c r="K75" s="264"/>
      <c r="L75" s="264"/>
      <c r="M75" s="264"/>
      <c r="N75" s="264"/>
      <c r="O75" s="264"/>
      <c r="P75" s="264"/>
      <c r="Q75" s="264"/>
      <c r="R75" s="264"/>
      <c r="S75" s="264"/>
      <c r="T75" s="264"/>
    </row>
    <row r="76" spans="1:40" s="263" customFormat="1" x14ac:dyDescent="0.25">
      <c r="D76" s="264"/>
      <c r="H76" s="264"/>
      <c r="I76" s="264"/>
      <c r="J76" s="264"/>
      <c r="K76" s="264"/>
      <c r="L76" s="264"/>
      <c r="M76" s="264"/>
      <c r="N76" s="264"/>
      <c r="O76" s="264"/>
      <c r="P76" s="264"/>
      <c r="Q76" s="264"/>
      <c r="R76" s="264"/>
      <c r="S76" s="264"/>
      <c r="T76" s="264"/>
    </row>
    <row r="77" spans="1:40" s="263" customFormat="1" x14ac:dyDescent="0.25">
      <c r="B77" s="211" t="s">
        <v>1000</v>
      </c>
      <c r="C77" s="208"/>
      <c r="D77" s="264"/>
      <c r="H77" s="264"/>
      <c r="I77" s="264"/>
      <c r="J77" s="264"/>
      <c r="K77" s="264"/>
      <c r="L77" s="264"/>
      <c r="M77" s="264"/>
      <c r="N77" s="264"/>
      <c r="O77" s="264"/>
      <c r="P77" s="264"/>
      <c r="Q77" s="264"/>
      <c r="R77" s="264"/>
      <c r="S77" s="264"/>
      <c r="T77" s="264"/>
    </row>
    <row r="78" spans="1:40" x14ac:dyDescent="0.25">
      <c r="A78" s="210"/>
      <c r="B78" s="927"/>
      <c r="C78" s="927"/>
      <c r="D78" s="927"/>
      <c r="E78" s="927"/>
      <c r="F78" s="927"/>
      <c r="G78" s="927"/>
      <c r="H78" s="927"/>
      <c r="I78" s="927"/>
      <c r="J78" s="927"/>
      <c r="K78" s="927"/>
      <c r="L78" s="927"/>
      <c r="M78" s="927"/>
      <c r="N78" s="927"/>
      <c r="O78" s="927"/>
      <c r="P78" s="927"/>
      <c r="Q78" s="927"/>
      <c r="R78" s="927"/>
      <c r="S78" s="927"/>
      <c r="T78" s="927"/>
    </row>
    <row r="79" spans="1:40" ht="12.75" customHeight="1" x14ac:dyDescent="0.25">
      <c r="A79" s="210">
        <v>1</v>
      </c>
      <c r="B79" s="940" t="s">
        <v>1001</v>
      </c>
      <c r="C79" s="940"/>
      <c r="D79" s="940"/>
      <c r="E79" s="940"/>
      <c r="F79" s="940"/>
      <c r="G79" s="940"/>
      <c r="H79" s="940"/>
      <c r="I79" s="940"/>
      <c r="J79" s="940"/>
      <c r="K79" s="940"/>
      <c r="L79" s="940"/>
      <c r="M79" s="940"/>
      <c r="N79" s="940"/>
      <c r="O79" s="940"/>
      <c r="P79" s="940"/>
      <c r="Q79" s="940"/>
      <c r="R79" s="940"/>
      <c r="S79" s="940"/>
      <c r="T79" s="940"/>
      <c r="U79" s="940"/>
      <c r="V79" s="940"/>
      <c r="W79" s="940"/>
      <c r="X79" s="940"/>
      <c r="Y79" s="940"/>
      <c r="Z79" s="940"/>
      <c r="AA79" s="940"/>
      <c r="AB79" s="940"/>
      <c r="AC79" s="940"/>
      <c r="AD79" s="940"/>
      <c r="AE79" s="940"/>
      <c r="AF79" s="940"/>
      <c r="AG79" s="940"/>
      <c r="AH79" s="940"/>
      <c r="AI79" s="940"/>
      <c r="AJ79" s="940"/>
      <c r="AK79" s="940"/>
      <c r="AL79" s="940"/>
      <c r="AM79" s="940"/>
      <c r="AN79" s="940"/>
    </row>
  </sheetData>
  <mergeCells count="25">
    <mergeCell ref="B79:AN79"/>
    <mergeCell ref="AN7:AN9"/>
    <mergeCell ref="B8:B9"/>
    <mergeCell ref="C8:C9"/>
    <mergeCell ref="D8:D9"/>
    <mergeCell ref="E8:E9"/>
    <mergeCell ref="F8:F9"/>
    <mergeCell ref="X7:AD7"/>
    <mergeCell ref="AI7:AM7"/>
    <mergeCell ref="B1:AN1"/>
    <mergeCell ref="B78:T78"/>
    <mergeCell ref="B17:B20"/>
    <mergeCell ref="B24:B27"/>
    <mergeCell ref="B51:B52"/>
    <mergeCell ref="B53:B54"/>
    <mergeCell ref="B56:B58"/>
    <mergeCell ref="B62:B65"/>
    <mergeCell ref="B67:B69"/>
    <mergeCell ref="B70:B72"/>
    <mergeCell ref="B59:B60"/>
    <mergeCell ref="B48:B50"/>
    <mergeCell ref="B46:B47"/>
    <mergeCell ref="B7:F7"/>
    <mergeCell ref="H7:W7"/>
    <mergeCell ref="AE7:AH7"/>
  </mergeCells>
  <conditionalFormatting sqref="F44:AM74">
    <cfRule type="cellIs" dxfId="217" priority="1" operator="greaterThan">
      <formula>0</formula>
    </cfRule>
  </conditionalFormatting>
  <hyperlinks>
    <hyperlink ref="A1" location="'Progress Summary'!A1" display="'Progress Summary'!A1" xr:uid="{7ED5540F-DF98-4927-B3CD-4894FD4293E2}"/>
  </hyperlinks>
  <pageMargins left="0.70866141732283472" right="0.70866141732283472" top="0.74803149606299213" bottom="0.74803149606299213" header="0.31496062992125984" footer="0.31496062992125984"/>
  <pageSetup paperSize="9"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2E041-A90A-437E-A388-8278EF3B57CD}">
  <sheetPr codeName="Sheet3">
    <tabColor rgb="FFFF0000"/>
  </sheetPr>
  <dimension ref="A1:N396"/>
  <sheetViews>
    <sheetView zoomScale="98" workbookViewId="0">
      <pane ySplit="12" topLeftCell="A363" activePane="bottomLeft" state="frozen"/>
      <selection activeCell="N8" sqref="N8"/>
      <selection pane="bottomLeft" activeCell="I368" sqref="I368"/>
    </sheetView>
  </sheetViews>
  <sheetFormatPr defaultRowHeight="12.75" x14ac:dyDescent="0.25"/>
  <cols>
    <col min="1" max="1" width="6" style="267" customWidth="1"/>
    <col min="2" max="2" width="46.140625" style="266" bestFit="1" customWidth="1"/>
    <col min="3" max="3" width="10.42578125" style="267" customWidth="1"/>
    <col min="4" max="4" width="13.85546875" style="266" bestFit="1" customWidth="1"/>
    <col min="5" max="5" width="9.7109375" style="268" customWidth="1"/>
    <col min="6" max="7" width="13.140625" style="266" customWidth="1"/>
    <col min="8" max="8" width="14.140625" style="267" customWidth="1"/>
    <col min="9" max="9" width="61.85546875" style="266" customWidth="1"/>
    <col min="10" max="16384" width="9.140625" style="266"/>
  </cols>
  <sheetData>
    <row r="1" spans="1:14" x14ac:dyDescent="0.25">
      <c r="A1" s="207" t="s">
        <v>1257</v>
      </c>
    </row>
    <row r="2" spans="1:14" ht="29.25" customHeight="1" x14ac:dyDescent="0.25">
      <c r="A2" s="951" t="s">
        <v>1597</v>
      </c>
      <c r="B2" s="951"/>
      <c r="C2" s="951"/>
      <c r="D2" s="951"/>
      <c r="E2" s="951"/>
      <c r="F2" s="951"/>
      <c r="G2" s="951"/>
      <c r="H2" s="951"/>
      <c r="I2" s="951"/>
    </row>
    <row r="3" spans="1:14" ht="12.75" customHeight="1" x14ac:dyDescent="0.25">
      <c r="A3" s="267">
        <v>1</v>
      </c>
      <c r="B3" s="269" t="s">
        <v>254</v>
      </c>
      <c r="C3" s="270" t="s">
        <v>264</v>
      </c>
      <c r="E3" s="271"/>
      <c r="F3" s="271"/>
      <c r="G3" s="266" t="s">
        <v>367</v>
      </c>
      <c r="H3" s="271"/>
      <c r="I3" s="270" t="s">
        <v>255</v>
      </c>
    </row>
    <row r="4" spans="1:14" ht="12.75" customHeight="1" x14ac:dyDescent="0.25">
      <c r="A4" s="267">
        <v>3</v>
      </c>
      <c r="B4" s="269" t="s">
        <v>256</v>
      </c>
      <c r="C4" s="270" t="s">
        <v>24</v>
      </c>
      <c r="E4" s="271"/>
      <c r="F4" s="270"/>
      <c r="G4" s="266" t="s">
        <v>368</v>
      </c>
      <c r="H4" s="270"/>
      <c r="I4" s="270" t="s">
        <v>265</v>
      </c>
    </row>
    <row r="5" spans="1:14" ht="6" customHeight="1" x14ac:dyDescent="0.25">
      <c r="B5" s="269"/>
      <c r="C5" s="268"/>
      <c r="D5" s="272"/>
      <c r="E5" s="273"/>
      <c r="F5" s="272"/>
      <c r="G5" s="272"/>
      <c r="H5" s="272"/>
      <c r="I5" s="273"/>
    </row>
    <row r="6" spans="1:14" x14ac:dyDescent="0.25">
      <c r="A6" s="274" t="s">
        <v>301</v>
      </c>
      <c r="B6" s="275" t="s">
        <v>8</v>
      </c>
      <c r="C6" s="276" t="s">
        <v>19</v>
      </c>
      <c r="D6" s="274" t="s">
        <v>343</v>
      </c>
      <c r="E6" s="276" t="s">
        <v>344</v>
      </c>
      <c r="I6" s="659" t="s">
        <v>1257</v>
      </c>
    </row>
    <row r="7" spans="1:14" x14ac:dyDescent="0.25">
      <c r="A7" s="277">
        <v>1</v>
      </c>
      <c r="B7" s="278" t="s">
        <v>113</v>
      </c>
      <c r="C7" s="279">
        <f>+COUNTIF($D$16:$D$995,B7)</f>
        <v>20</v>
      </c>
      <c r="D7" s="277">
        <f>+COUNTIFS($D$16:$D$996,B7,$H$16:$H$996,"AWAITED")</f>
        <v>0</v>
      </c>
      <c r="E7" s="279">
        <f>C7-D7</f>
        <v>20</v>
      </c>
    </row>
    <row r="8" spans="1:14" x14ac:dyDescent="0.25">
      <c r="A8" s="277">
        <v>2</v>
      </c>
      <c r="B8" s="278" t="s">
        <v>10</v>
      </c>
      <c r="C8" s="279">
        <f>+COUNTIF($D$16:$D$995,B8)</f>
        <v>210</v>
      </c>
      <c r="D8" s="277">
        <f>+COUNTIFS($D$16:$D$996,B8,$H$16:$H$996,"AWAITED")</f>
        <v>0</v>
      </c>
      <c r="E8" s="279">
        <f t="shared" ref="E8:E11" si="0">C8-D8</f>
        <v>210</v>
      </c>
      <c r="N8" s="727"/>
    </row>
    <row r="9" spans="1:14" x14ac:dyDescent="0.25">
      <c r="A9" s="277">
        <v>3</v>
      </c>
      <c r="B9" s="278" t="s">
        <v>126</v>
      </c>
      <c r="C9" s="279">
        <f>+COUNTIF($D$16:$D$995,B9)</f>
        <v>87</v>
      </c>
      <c r="D9" s="277">
        <f>+COUNTIFS($D$16:$D$996,B9,$H$16:$H$996,"AWAITED")</f>
        <v>10</v>
      </c>
      <c r="E9" s="279">
        <f t="shared" si="0"/>
        <v>77</v>
      </c>
    </row>
    <row r="10" spans="1:14" x14ac:dyDescent="0.25">
      <c r="A10" s="277">
        <v>4</v>
      </c>
      <c r="B10" s="278" t="s">
        <v>342</v>
      </c>
      <c r="C10" s="279">
        <f>+COUNTIF($D$16:$D$995,B10)</f>
        <v>42</v>
      </c>
      <c r="D10" s="277">
        <f>+COUNTIFS($D$16:$D$996,B10,$H$16:$H$996,"AWAITED")</f>
        <v>2</v>
      </c>
      <c r="E10" s="279">
        <f t="shared" si="0"/>
        <v>40</v>
      </c>
    </row>
    <row r="11" spans="1:14" x14ac:dyDescent="0.25">
      <c r="A11" s="277">
        <v>5</v>
      </c>
      <c r="B11" s="278" t="s">
        <v>266</v>
      </c>
      <c r="C11" s="279">
        <f>+COUNTIF($D$16:$D$995,B11)</f>
        <v>3</v>
      </c>
      <c r="D11" s="277">
        <f>+COUNTIFS($D$16:$D$996,B11,$H$16:$H$996,"AWAITED")</f>
        <v>0</v>
      </c>
      <c r="E11" s="279">
        <f t="shared" si="0"/>
        <v>3</v>
      </c>
    </row>
    <row r="12" spans="1:14" x14ac:dyDescent="0.25">
      <c r="A12" s="950" t="s">
        <v>19</v>
      </c>
      <c r="B12" s="950"/>
      <c r="C12" s="281">
        <f>SUM(C7:C11)</f>
        <v>362</v>
      </c>
      <c r="D12" s="280">
        <f>+SUM(D7:D11)</f>
        <v>12</v>
      </c>
      <c r="E12" s="281">
        <f>+SUM(E7:E11)</f>
        <v>350</v>
      </c>
    </row>
    <row r="15" spans="1:14" x14ac:dyDescent="0.2">
      <c r="A15" s="952" t="s">
        <v>980</v>
      </c>
      <c r="B15" s="952"/>
      <c r="C15" s="952"/>
      <c r="D15" s="952"/>
      <c r="E15" s="952"/>
      <c r="F15" s="952"/>
      <c r="G15" s="952"/>
      <c r="H15" s="952"/>
      <c r="I15" s="952"/>
    </row>
    <row r="16" spans="1:14" ht="38.25" x14ac:dyDescent="0.25">
      <c r="A16" s="282" t="s">
        <v>125</v>
      </c>
      <c r="B16" s="283" t="s">
        <v>257</v>
      </c>
      <c r="C16" s="282" t="s">
        <v>282</v>
      </c>
      <c r="D16" s="283" t="s">
        <v>258</v>
      </c>
      <c r="E16" s="283" t="s">
        <v>259</v>
      </c>
      <c r="F16" s="283" t="s">
        <v>1367</v>
      </c>
      <c r="G16" s="283" t="s">
        <v>1368</v>
      </c>
      <c r="H16" s="283" t="s">
        <v>262</v>
      </c>
      <c r="I16" s="283" t="s">
        <v>9</v>
      </c>
    </row>
    <row r="17" spans="1:9" ht="38.25" x14ac:dyDescent="0.25">
      <c r="A17" s="277">
        <v>1</v>
      </c>
      <c r="B17" s="284" t="s">
        <v>333</v>
      </c>
      <c r="C17" s="285" t="s">
        <v>334</v>
      </c>
      <c r="D17" s="279" t="s">
        <v>113</v>
      </c>
      <c r="E17" s="279"/>
      <c r="F17" s="286">
        <v>45266</v>
      </c>
      <c r="G17" s="286">
        <v>45575</v>
      </c>
      <c r="H17" s="287">
        <f>+IF(G17="","Awaited",_xlfn.DAYS(G17,F17)+1)</f>
        <v>310</v>
      </c>
      <c r="I17" s="288" t="s">
        <v>579</v>
      </c>
    </row>
    <row r="18" spans="1:9" ht="38.25" x14ac:dyDescent="0.25">
      <c r="A18" s="277">
        <v>2</v>
      </c>
      <c r="B18" s="284" t="s">
        <v>577</v>
      </c>
      <c r="C18" s="285" t="s">
        <v>578</v>
      </c>
      <c r="D18" s="279" t="s">
        <v>113</v>
      </c>
      <c r="E18" s="279"/>
      <c r="F18" s="286">
        <v>45266</v>
      </c>
      <c r="G18" s="286">
        <v>45575</v>
      </c>
      <c r="H18" s="287">
        <f t="shared" ref="H18:H36" si="1">+IF(G18="","Awaited",_xlfn.DAYS(G18,F18)+1)</f>
        <v>310</v>
      </c>
      <c r="I18" s="288" t="s">
        <v>579</v>
      </c>
    </row>
    <row r="19" spans="1:9" ht="25.5" x14ac:dyDescent="0.25">
      <c r="A19" s="277">
        <v>3</v>
      </c>
      <c r="B19" s="284" t="s">
        <v>268</v>
      </c>
      <c r="C19" s="277" t="s">
        <v>283</v>
      </c>
      <c r="D19" s="279" t="s">
        <v>113</v>
      </c>
      <c r="E19" s="279"/>
      <c r="F19" s="286">
        <v>45266</v>
      </c>
      <c r="G19" s="286">
        <v>45488</v>
      </c>
      <c r="H19" s="287">
        <f t="shared" si="1"/>
        <v>223</v>
      </c>
      <c r="I19" s="288" t="s">
        <v>335</v>
      </c>
    </row>
    <row r="20" spans="1:9" ht="25.5" x14ac:dyDescent="0.25">
      <c r="A20" s="277">
        <v>4</v>
      </c>
      <c r="B20" s="284" t="s">
        <v>327</v>
      </c>
      <c r="C20" s="285" t="s">
        <v>328</v>
      </c>
      <c r="D20" s="279" t="s">
        <v>113</v>
      </c>
      <c r="E20" s="279"/>
      <c r="F20" s="286">
        <v>45266</v>
      </c>
      <c r="G20" s="286">
        <v>45307</v>
      </c>
      <c r="H20" s="287">
        <f t="shared" si="1"/>
        <v>42</v>
      </c>
      <c r="I20" s="288" t="s">
        <v>335</v>
      </c>
    </row>
    <row r="21" spans="1:9" ht="51" x14ac:dyDescent="0.25">
      <c r="A21" s="277">
        <v>5</v>
      </c>
      <c r="B21" s="284" t="s">
        <v>331</v>
      </c>
      <c r="C21" s="285" t="s">
        <v>332</v>
      </c>
      <c r="D21" s="279" t="s">
        <v>113</v>
      </c>
      <c r="E21" s="279"/>
      <c r="F21" s="286">
        <v>45266</v>
      </c>
      <c r="G21" s="286">
        <v>45831</v>
      </c>
      <c r="H21" s="287">
        <f t="shared" si="1"/>
        <v>566</v>
      </c>
      <c r="I21" s="288" t="s">
        <v>607</v>
      </c>
    </row>
    <row r="22" spans="1:9" ht="25.5" x14ac:dyDescent="0.25">
      <c r="A22" s="277">
        <v>6</v>
      </c>
      <c r="B22" s="284" t="s">
        <v>272</v>
      </c>
      <c r="C22" s="285" t="s">
        <v>284</v>
      </c>
      <c r="D22" s="279" t="s">
        <v>113</v>
      </c>
      <c r="E22" s="279"/>
      <c r="F22" s="286">
        <v>45266</v>
      </c>
      <c r="G22" s="286">
        <v>45274</v>
      </c>
      <c r="H22" s="287">
        <f t="shared" si="1"/>
        <v>9</v>
      </c>
      <c r="I22" s="288"/>
    </row>
    <row r="23" spans="1:9" ht="25.5" x14ac:dyDescent="0.25">
      <c r="A23" s="277">
        <v>7</v>
      </c>
      <c r="B23" s="284" t="s">
        <v>273</v>
      </c>
      <c r="C23" s="285" t="s">
        <v>285</v>
      </c>
      <c r="D23" s="279" t="s">
        <v>113</v>
      </c>
      <c r="E23" s="279"/>
      <c r="F23" s="286">
        <v>45266</v>
      </c>
      <c r="G23" s="286">
        <v>45274</v>
      </c>
      <c r="H23" s="287">
        <f t="shared" si="1"/>
        <v>9</v>
      </c>
      <c r="I23" s="288"/>
    </row>
    <row r="24" spans="1:9" x14ac:dyDescent="0.25">
      <c r="A24" s="277">
        <v>8</v>
      </c>
      <c r="B24" s="284" t="s">
        <v>1192</v>
      </c>
      <c r="C24" s="285" t="s">
        <v>1193</v>
      </c>
      <c r="D24" s="279" t="s">
        <v>113</v>
      </c>
      <c r="E24" s="279"/>
      <c r="F24" s="286">
        <v>45272</v>
      </c>
      <c r="G24" s="286">
        <v>45274</v>
      </c>
      <c r="H24" s="287">
        <f t="shared" si="1"/>
        <v>3</v>
      </c>
      <c r="I24" s="288"/>
    </row>
    <row r="25" spans="1:9" x14ac:dyDescent="0.25">
      <c r="A25" s="277">
        <v>9</v>
      </c>
      <c r="B25" s="284" t="s">
        <v>1192</v>
      </c>
      <c r="C25" s="285" t="s">
        <v>1194</v>
      </c>
      <c r="D25" s="279" t="s">
        <v>113</v>
      </c>
      <c r="E25" s="279"/>
      <c r="F25" s="286">
        <v>45275</v>
      </c>
      <c r="G25" s="286">
        <v>45636</v>
      </c>
      <c r="H25" s="287">
        <f t="shared" si="1"/>
        <v>362</v>
      </c>
      <c r="I25" s="288"/>
    </row>
    <row r="26" spans="1:9" x14ac:dyDescent="0.25">
      <c r="A26" s="277">
        <v>10</v>
      </c>
      <c r="B26" s="284" t="s">
        <v>1192</v>
      </c>
      <c r="C26" s="285" t="s">
        <v>1195</v>
      </c>
      <c r="D26" s="279" t="s">
        <v>113</v>
      </c>
      <c r="E26" s="279"/>
      <c r="F26" s="286">
        <v>45275</v>
      </c>
      <c r="G26" s="286">
        <v>45331</v>
      </c>
      <c r="H26" s="287">
        <f t="shared" si="1"/>
        <v>57</v>
      </c>
      <c r="I26" s="288"/>
    </row>
    <row r="27" spans="1:9" x14ac:dyDescent="0.25">
      <c r="A27" s="277">
        <v>11</v>
      </c>
      <c r="B27" s="284" t="s">
        <v>1192</v>
      </c>
      <c r="C27" s="285" t="s">
        <v>1196</v>
      </c>
      <c r="D27" s="279" t="s">
        <v>113</v>
      </c>
      <c r="E27" s="279"/>
      <c r="F27" s="286">
        <v>45275</v>
      </c>
      <c r="G27" s="286">
        <v>45331</v>
      </c>
      <c r="H27" s="287">
        <f t="shared" si="1"/>
        <v>57</v>
      </c>
      <c r="I27" s="288"/>
    </row>
    <row r="28" spans="1:9" x14ac:dyDescent="0.25">
      <c r="A28" s="277">
        <v>12</v>
      </c>
      <c r="B28" s="284" t="s">
        <v>1192</v>
      </c>
      <c r="C28" s="285" t="s">
        <v>1197</v>
      </c>
      <c r="D28" s="279" t="s">
        <v>113</v>
      </c>
      <c r="E28" s="279"/>
      <c r="F28" s="286">
        <v>45275</v>
      </c>
      <c r="G28" s="286">
        <v>45487</v>
      </c>
      <c r="H28" s="287">
        <f t="shared" si="1"/>
        <v>213</v>
      </c>
      <c r="I28" s="288"/>
    </row>
    <row r="29" spans="1:9" ht="25.5" x14ac:dyDescent="0.25">
      <c r="A29" s="277">
        <v>13</v>
      </c>
      <c r="B29" s="284" t="s">
        <v>274</v>
      </c>
      <c r="C29" s="285" t="s">
        <v>286</v>
      </c>
      <c r="D29" s="279" t="s">
        <v>113</v>
      </c>
      <c r="E29" s="279"/>
      <c r="F29" s="286">
        <v>45281</v>
      </c>
      <c r="G29" s="286">
        <v>45289</v>
      </c>
      <c r="H29" s="287">
        <f t="shared" si="1"/>
        <v>9</v>
      </c>
      <c r="I29" s="288"/>
    </row>
    <row r="30" spans="1:9" x14ac:dyDescent="0.25">
      <c r="A30" s="277">
        <v>14</v>
      </c>
      <c r="B30" s="284" t="s">
        <v>325</v>
      </c>
      <c r="C30" s="285" t="s">
        <v>326</v>
      </c>
      <c r="D30" s="279" t="s">
        <v>113</v>
      </c>
      <c r="E30" s="279"/>
      <c r="F30" s="289">
        <v>45286</v>
      </c>
      <c r="G30" s="286">
        <v>45316</v>
      </c>
      <c r="H30" s="287">
        <f t="shared" si="1"/>
        <v>31</v>
      </c>
      <c r="I30" s="288" t="s">
        <v>352</v>
      </c>
    </row>
    <row r="31" spans="1:9" x14ac:dyDescent="0.25">
      <c r="A31" s="277">
        <v>15</v>
      </c>
      <c r="B31" s="284" t="s">
        <v>329</v>
      </c>
      <c r="C31" s="285" t="s">
        <v>330</v>
      </c>
      <c r="D31" s="279" t="s">
        <v>113</v>
      </c>
      <c r="E31" s="279"/>
      <c r="F31" s="289">
        <v>45286</v>
      </c>
      <c r="G31" s="286">
        <v>45316</v>
      </c>
      <c r="H31" s="287">
        <f t="shared" si="1"/>
        <v>31</v>
      </c>
      <c r="I31" s="288" t="s">
        <v>352</v>
      </c>
    </row>
    <row r="32" spans="1:9" ht="38.25" x14ac:dyDescent="0.25">
      <c r="A32" s="277">
        <v>16</v>
      </c>
      <c r="B32" s="284" t="s">
        <v>348</v>
      </c>
      <c r="C32" s="285" t="s">
        <v>170</v>
      </c>
      <c r="D32" s="279" t="s">
        <v>113</v>
      </c>
      <c r="E32" s="279"/>
      <c r="F32" s="286">
        <v>45308</v>
      </c>
      <c r="G32" s="286">
        <v>45432</v>
      </c>
      <c r="H32" s="287">
        <f t="shared" si="1"/>
        <v>125</v>
      </c>
      <c r="I32" s="288" t="s">
        <v>352</v>
      </c>
    </row>
    <row r="33" spans="1:9" ht="38.25" x14ac:dyDescent="0.25">
      <c r="A33" s="277">
        <v>17</v>
      </c>
      <c r="B33" s="284" t="s">
        <v>349</v>
      </c>
      <c r="C33" s="285" t="s">
        <v>171</v>
      </c>
      <c r="D33" s="279" t="s">
        <v>113</v>
      </c>
      <c r="E33" s="279"/>
      <c r="F33" s="286">
        <v>45308</v>
      </c>
      <c r="G33" s="286">
        <v>45432</v>
      </c>
      <c r="H33" s="287">
        <f t="shared" si="1"/>
        <v>125</v>
      </c>
      <c r="I33" s="288" t="s">
        <v>352</v>
      </c>
    </row>
    <row r="34" spans="1:9" x14ac:dyDescent="0.25">
      <c r="A34" s="277">
        <v>18</v>
      </c>
      <c r="B34" s="284" t="s">
        <v>1192</v>
      </c>
      <c r="C34" s="285" t="s">
        <v>1198</v>
      </c>
      <c r="D34" s="279" t="s">
        <v>113</v>
      </c>
      <c r="E34" s="279"/>
      <c r="F34" s="286">
        <v>45318</v>
      </c>
      <c r="G34" s="286">
        <v>45390</v>
      </c>
      <c r="H34" s="287">
        <f t="shared" si="1"/>
        <v>73</v>
      </c>
      <c r="I34" s="288"/>
    </row>
    <row r="35" spans="1:9" x14ac:dyDescent="0.25">
      <c r="A35" s="277">
        <v>19</v>
      </c>
      <c r="B35" s="284" t="s">
        <v>1192</v>
      </c>
      <c r="C35" s="285" t="s">
        <v>1199</v>
      </c>
      <c r="D35" s="279" t="s">
        <v>113</v>
      </c>
      <c r="E35" s="279"/>
      <c r="F35" s="286">
        <v>45318</v>
      </c>
      <c r="G35" s="286">
        <v>45390</v>
      </c>
      <c r="H35" s="287">
        <f t="shared" si="1"/>
        <v>73</v>
      </c>
      <c r="I35" s="288"/>
    </row>
    <row r="36" spans="1:9" x14ac:dyDescent="0.25">
      <c r="A36" s="277">
        <v>20</v>
      </c>
      <c r="B36" s="284" t="s">
        <v>1192</v>
      </c>
      <c r="C36" s="285" t="s">
        <v>1200</v>
      </c>
      <c r="D36" s="279" t="s">
        <v>113</v>
      </c>
      <c r="E36" s="279"/>
      <c r="F36" s="286">
        <v>45318</v>
      </c>
      <c r="G36" s="286">
        <v>45390</v>
      </c>
      <c r="H36" s="287">
        <f t="shared" si="1"/>
        <v>73</v>
      </c>
      <c r="I36" s="288"/>
    </row>
    <row r="39" spans="1:9" x14ac:dyDescent="0.25">
      <c r="A39" s="949" t="s">
        <v>10</v>
      </c>
      <c r="B39" s="949"/>
      <c r="C39" s="949"/>
      <c r="D39" s="949"/>
      <c r="E39" s="949"/>
      <c r="F39" s="949"/>
      <c r="G39" s="949"/>
      <c r="H39" s="949"/>
      <c r="I39" s="949"/>
    </row>
    <row r="40" spans="1:9" ht="38.25" x14ac:dyDescent="0.25">
      <c r="A40" s="282" t="s">
        <v>125</v>
      </c>
      <c r="B40" s="283" t="s">
        <v>257</v>
      </c>
      <c r="C40" s="282" t="s">
        <v>282</v>
      </c>
      <c r="D40" s="283" t="s">
        <v>258</v>
      </c>
      <c r="E40" s="283" t="s">
        <v>259</v>
      </c>
      <c r="F40" s="283" t="s">
        <v>260</v>
      </c>
      <c r="G40" s="283" t="s">
        <v>261</v>
      </c>
      <c r="H40" s="283" t="s">
        <v>262</v>
      </c>
      <c r="I40" s="283" t="s">
        <v>9</v>
      </c>
    </row>
    <row r="41" spans="1:9" ht="38.25" x14ac:dyDescent="0.25">
      <c r="A41" s="277">
        <f>+SUBTOTAL(3,$B$41:B41)</f>
        <v>1</v>
      </c>
      <c r="B41" s="284" t="s">
        <v>267</v>
      </c>
      <c r="C41" s="285" t="s">
        <v>216</v>
      </c>
      <c r="D41" s="277" t="s">
        <v>10</v>
      </c>
      <c r="E41" s="279" t="s">
        <v>270</v>
      </c>
      <c r="F41" s="286">
        <v>45266</v>
      </c>
      <c r="G41" s="286">
        <v>45267</v>
      </c>
      <c r="H41" s="290">
        <f>+IF(G41="","Awaited",_xlfn.DAYS(G41,F41)+1)</f>
        <v>2</v>
      </c>
      <c r="I41" s="288"/>
    </row>
    <row r="42" spans="1:9" x14ac:dyDescent="0.25">
      <c r="A42" s="277">
        <f>+SUBTOTAL(3,$B$41:B42)</f>
        <v>2</v>
      </c>
      <c r="B42" s="284" t="s">
        <v>1201</v>
      </c>
      <c r="C42" s="285" t="s">
        <v>792</v>
      </c>
      <c r="D42" s="277" t="s">
        <v>10</v>
      </c>
      <c r="E42" s="279"/>
      <c r="F42" s="286">
        <v>45274</v>
      </c>
      <c r="G42" s="286">
        <v>45275</v>
      </c>
      <c r="H42" s="290">
        <f t="shared" ref="H42:H105" si="2">+IF(G42="","Awaited",_xlfn.DAYS(G42,F42)+1)</f>
        <v>2</v>
      </c>
      <c r="I42" s="288"/>
    </row>
    <row r="43" spans="1:9" ht="38.25" x14ac:dyDescent="0.25">
      <c r="A43" s="277">
        <f>+SUBTOTAL(3,$B$41:B43)</f>
        <v>3</v>
      </c>
      <c r="B43" s="284" t="s">
        <v>281</v>
      </c>
      <c r="C43" s="285" t="s">
        <v>59</v>
      </c>
      <c r="D43" s="277" t="s">
        <v>10</v>
      </c>
      <c r="E43" s="279" t="s">
        <v>253</v>
      </c>
      <c r="F43" s="286">
        <v>45276</v>
      </c>
      <c r="G43" s="286">
        <v>45277</v>
      </c>
      <c r="H43" s="290">
        <f t="shared" si="2"/>
        <v>2</v>
      </c>
      <c r="I43" s="288" t="s">
        <v>279</v>
      </c>
    </row>
    <row r="44" spans="1:9" ht="38.25" x14ac:dyDescent="0.25">
      <c r="A44" s="277">
        <f>+SUBTOTAL(3,$B$41:B44)</f>
        <v>4</v>
      </c>
      <c r="B44" s="284" t="s">
        <v>280</v>
      </c>
      <c r="C44" s="285" t="s">
        <v>59</v>
      </c>
      <c r="D44" s="277" t="s">
        <v>10</v>
      </c>
      <c r="E44" s="279" t="s">
        <v>253</v>
      </c>
      <c r="F44" s="286">
        <v>45276</v>
      </c>
      <c r="G44" s="286">
        <v>45277</v>
      </c>
      <c r="H44" s="290">
        <f t="shared" si="2"/>
        <v>2</v>
      </c>
      <c r="I44" s="288" t="s">
        <v>278</v>
      </c>
    </row>
    <row r="45" spans="1:9" ht="25.5" x14ac:dyDescent="0.25">
      <c r="A45" s="277">
        <f>+SUBTOTAL(3,$B$41:B45)</f>
        <v>5</v>
      </c>
      <c r="B45" s="284" t="s">
        <v>287</v>
      </c>
      <c r="C45" s="285" t="s">
        <v>190</v>
      </c>
      <c r="D45" s="277" t="s">
        <v>10</v>
      </c>
      <c r="E45" s="279" t="s">
        <v>270</v>
      </c>
      <c r="F45" s="286">
        <v>45266</v>
      </c>
      <c r="G45" s="286">
        <v>45334</v>
      </c>
      <c r="H45" s="290">
        <f t="shared" si="2"/>
        <v>69</v>
      </c>
      <c r="I45" s="288" t="s">
        <v>371</v>
      </c>
    </row>
    <row r="46" spans="1:9" ht="25.5" x14ac:dyDescent="0.25">
      <c r="A46" s="277">
        <f>+SUBTOTAL(3,$B$41:B46)</f>
        <v>6</v>
      </c>
      <c r="B46" s="284" t="s">
        <v>275</v>
      </c>
      <c r="C46" s="285" t="s">
        <v>71</v>
      </c>
      <c r="D46" s="277" t="s">
        <v>10</v>
      </c>
      <c r="E46" s="279" t="s">
        <v>251</v>
      </c>
      <c r="F46" s="286">
        <v>45286</v>
      </c>
      <c r="G46" s="286">
        <v>45819</v>
      </c>
      <c r="H46" s="290">
        <f t="shared" si="2"/>
        <v>534</v>
      </c>
      <c r="I46" s="288" t="s">
        <v>263</v>
      </c>
    </row>
    <row r="47" spans="1:9" ht="51" x14ac:dyDescent="0.25">
      <c r="A47" s="277">
        <f>+SUBTOTAL(3,$B$41:B47)</f>
        <v>7</v>
      </c>
      <c r="B47" s="284" t="s">
        <v>277</v>
      </c>
      <c r="C47" s="277"/>
      <c r="D47" s="277" t="s">
        <v>10</v>
      </c>
      <c r="E47" s="279" t="s">
        <v>251</v>
      </c>
      <c r="F47" s="286">
        <v>45286</v>
      </c>
      <c r="G47" s="286">
        <v>45289</v>
      </c>
      <c r="H47" s="290">
        <f t="shared" si="2"/>
        <v>4</v>
      </c>
      <c r="I47" s="288" t="s">
        <v>336</v>
      </c>
    </row>
    <row r="48" spans="1:9" ht="25.5" x14ac:dyDescent="0.25">
      <c r="A48" s="277">
        <f>+SUBTOTAL(3,$B$41:B48)</f>
        <v>8</v>
      </c>
      <c r="B48" s="284" t="s">
        <v>302</v>
      </c>
      <c r="C48" s="277" t="s">
        <v>72</v>
      </c>
      <c r="D48" s="277" t="s">
        <v>10</v>
      </c>
      <c r="E48" s="279"/>
      <c r="F48" s="286">
        <v>45286</v>
      </c>
      <c r="G48" s="286">
        <v>45318</v>
      </c>
      <c r="H48" s="290">
        <f t="shared" si="2"/>
        <v>33</v>
      </c>
      <c r="I48" s="288" t="s">
        <v>352</v>
      </c>
    </row>
    <row r="49" spans="1:9" ht="25.5" x14ac:dyDescent="0.25">
      <c r="A49" s="277">
        <f>+SUBTOTAL(3,$B$41:B49)</f>
        <v>9</v>
      </c>
      <c r="B49" s="284" t="s">
        <v>303</v>
      </c>
      <c r="C49" s="277" t="s">
        <v>73</v>
      </c>
      <c r="D49" s="277" t="s">
        <v>10</v>
      </c>
      <c r="E49" s="279"/>
      <c r="F49" s="286">
        <v>45286</v>
      </c>
      <c r="G49" s="286">
        <v>45691</v>
      </c>
      <c r="H49" s="290">
        <f t="shared" si="2"/>
        <v>406</v>
      </c>
      <c r="I49" s="288" t="s">
        <v>352</v>
      </c>
    </row>
    <row r="50" spans="1:9" ht="25.5" x14ac:dyDescent="0.25">
      <c r="A50" s="277">
        <f>+SUBTOTAL(3,$B$41:B50)</f>
        <v>10</v>
      </c>
      <c r="B50" s="284" t="s">
        <v>304</v>
      </c>
      <c r="C50" s="277" t="s">
        <v>74</v>
      </c>
      <c r="D50" s="277" t="s">
        <v>10</v>
      </c>
      <c r="E50" s="279"/>
      <c r="F50" s="286">
        <v>45286</v>
      </c>
      <c r="G50" s="286">
        <v>45691</v>
      </c>
      <c r="H50" s="290">
        <f t="shared" si="2"/>
        <v>406</v>
      </c>
      <c r="I50" s="288" t="s">
        <v>352</v>
      </c>
    </row>
    <row r="51" spans="1:9" ht="25.5" x14ac:dyDescent="0.25">
      <c r="A51" s="277">
        <f>+SUBTOTAL(3,$B$41:B51)</f>
        <v>11</v>
      </c>
      <c r="B51" s="284" t="s">
        <v>305</v>
      </c>
      <c r="C51" s="277" t="s">
        <v>75</v>
      </c>
      <c r="D51" s="277" t="s">
        <v>10</v>
      </c>
      <c r="E51" s="279"/>
      <c r="F51" s="286">
        <v>45286</v>
      </c>
      <c r="G51" s="286">
        <v>45679</v>
      </c>
      <c r="H51" s="290">
        <f t="shared" si="2"/>
        <v>394</v>
      </c>
      <c r="I51" s="288" t="s">
        <v>352</v>
      </c>
    </row>
    <row r="52" spans="1:9" ht="25.5" x14ac:dyDescent="0.25">
      <c r="A52" s="277">
        <f>+SUBTOTAL(3,$B$41:B52)</f>
        <v>12</v>
      </c>
      <c r="B52" s="284" t="s">
        <v>306</v>
      </c>
      <c r="C52" s="277" t="s">
        <v>192</v>
      </c>
      <c r="D52" s="277" t="s">
        <v>10</v>
      </c>
      <c r="E52" s="279"/>
      <c r="F52" s="286">
        <v>45286</v>
      </c>
      <c r="G52" s="286">
        <v>45307</v>
      </c>
      <c r="H52" s="290">
        <f t="shared" si="2"/>
        <v>22</v>
      </c>
      <c r="I52" s="288" t="s">
        <v>352</v>
      </c>
    </row>
    <row r="53" spans="1:9" ht="25.5" x14ac:dyDescent="0.25">
      <c r="A53" s="277">
        <f>+SUBTOTAL(3,$B$41:B53)</f>
        <v>13</v>
      </c>
      <c r="B53" s="284" t="s">
        <v>307</v>
      </c>
      <c r="C53" s="277" t="s">
        <v>193</v>
      </c>
      <c r="D53" s="277" t="s">
        <v>10</v>
      </c>
      <c r="E53" s="279"/>
      <c r="F53" s="286">
        <v>45286</v>
      </c>
      <c r="G53" s="286">
        <v>45687</v>
      </c>
      <c r="H53" s="290">
        <f t="shared" si="2"/>
        <v>402</v>
      </c>
      <c r="I53" s="288" t="s">
        <v>352</v>
      </c>
    </row>
    <row r="54" spans="1:9" ht="25.5" x14ac:dyDescent="0.25">
      <c r="A54" s="277">
        <f>+SUBTOTAL(3,$B$41:B54)</f>
        <v>14</v>
      </c>
      <c r="B54" s="284" t="s">
        <v>308</v>
      </c>
      <c r="C54" s="277" t="s">
        <v>194</v>
      </c>
      <c r="D54" s="277" t="s">
        <v>10</v>
      </c>
      <c r="E54" s="279"/>
      <c r="F54" s="286">
        <v>45286</v>
      </c>
      <c r="G54" s="286">
        <v>45682</v>
      </c>
      <c r="H54" s="290">
        <f t="shared" si="2"/>
        <v>397</v>
      </c>
      <c r="I54" s="288" t="s">
        <v>352</v>
      </c>
    </row>
    <row r="55" spans="1:9" ht="25.5" x14ac:dyDescent="0.25">
      <c r="A55" s="277">
        <f>+SUBTOTAL(3,$B$41:B55)</f>
        <v>15</v>
      </c>
      <c r="B55" s="284" t="s">
        <v>309</v>
      </c>
      <c r="C55" s="277" t="s">
        <v>76</v>
      </c>
      <c r="D55" s="277" t="s">
        <v>10</v>
      </c>
      <c r="E55" s="279"/>
      <c r="F55" s="286">
        <v>45286</v>
      </c>
      <c r="G55" s="286">
        <v>45668</v>
      </c>
      <c r="H55" s="290">
        <f t="shared" si="2"/>
        <v>383</v>
      </c>
      <c r="I55" s="288" t="s">
        <v>352</v>
      </c>
    </row>
    <row r="56" spans="1:9" ht="25.5" x14ac:dyDescent="0.25">
      <c r="A56" s="277">
        <f>+SUBTOTAL(3,$B$41:B56)</f>
        <v>16</v>
      </c>
      <c r="B56" s="284" t="s">
        <v>310</v>
      </c>
      <c r="C56" s="277" t="s">
        <v>195</v>
      </c>
      <c r="D56" s="277" t="s">
        <v>10</v>
      </c>
      <c r="E56" s="279"/>
      <c r="F56" s="286">
        <v>45286</v>
      </c>
      <c r="G56" s="286">
        <v>45710</v>
      </c>
      <c r="H56" s="290">
        <f t="shared" si="2"/>
        <v>425</v>
      </c>
      <c r="I56" s="288" t="s">
        <v>352</v>
      </c>
    </row>
    <row r="57" spans="1:9" ht="25.5" x14ac:dyDescent="0.25">
      <c r="A57" s="277">
        <f>+SUBTOTAL(3,$B$41:B57)</f>
        <v>17</v>
      </c>
      <c r="B57" s="284" t="s">
        <v>311</v>
      </c>
      <c r="C57" s="277" t="s">
        <v>196</v>
      </c>
      <c r="D57" s="277" t="s">
        <v>10</v>
      </c>
      <c r="E57" s="279"/>
      <c r="F57" s="286">
        <v>45286</v>
      </c>
      <c r="G57" s="286">
        <v>45717</v>
      </c>
      <c r="H57" s="290">
        <f t="shared" si="2"/>
        <v>432</v>
      </c>
      <c r="I57" s="288" t="s">
        <v>352</v>
      </c>
    </row>
    <row r="58" spans="1:9" ht="25.5" x14ac:dyDescent="0.25">
      <c r="A58" s="277">
        <f>+SUBTOTAL(3,$B$41:B58)</f>
        <v>18</v>
      </c>
      <c r="B58" s="284" t="s">
        <v>312</v>
      </c>
      <c r="C58" s="277" t="s">
        <v>197</v>
      </c>
      <c r="D58" s="277" t="s">
        <v>10</v>
      </c>
      <c r="E58" s="279"/>
      <c r="F58" s="286">
        <v>45286</v>
      </c>
      <c r="G58" s="286">
        <v>45718</v>
      </c>
      <c r="H58" s="290">
        <f t="shared" si="2"/>
        <v>433</v>
      </c>
      <c r="I58" s="288" t="s">
        <v>352</v>
      </c>
    </row>
    <row r="59" spans="1:9" ht="25.5" x14ac:dyDescent="0.25">
      <c r="A59" s="277">
        <f>+SUBTOTAL(3,$B$41:B59)</f>
        <v>19</v>
      </c>
      <c r="B59" s="284" t="s">
        <v>313</v>
      </c>
      <c r="C59" s="277" t="s">
        <v>198</v>
      </c>
      <c r="D59" s="277" t="s">
        <v>10</v>
      </c>
      <c r="E59" s="279"/>
      <c r="F59" s="286">
        <v>45286</v>
      </c>
      <c r="G59" s="286">
        <v>45708</v>
      </c>
      <c r="H59" s="290">
        <f t="shared" si="2"/>
        <v>423</v>
      </c>
      <c r="I59" s="288" t="s">
        <v>352</v>
      </c>
    </row>
    <row r="60" spans="1:9" ht="25.5" x14ac:dyDescent="0.25">
      <c r="A60" s="277">
        <f>+SUBTOTAL(3,$B$41:B60)</f>
        <v>20</v>
      </c>
      <c r="B60" s="284" t="s">
        <v>314</v>
      </c>
      <c r="C60" s="277" t="s">
        <v>26</v>
      </c>
      <c r="D60" s="277" t="s">
        <v>10</v>
      </c>
      <c r="E60" s="279"/>
      <c r="F60" s="286">
        <v>45286</v>
      </c>
      <c r="G60" s="286">
        <v>45701</v>
      </c>
      <c r="H60" s="290">
        <f t="shared" si="2"/>
        <v>416</v>
      </c>
      <c r="I60" s="288" t="s">
        <v>352</v>
      </c>
    </row>
    <row r="61" spans="1:9" ht="25.5" x14ac:dyDescent="0.25">
      <c r="A61" s="277">
        <f>+SUBTOTAL(3,$B$41:B61)</f>
        <v>21</v>
      </c>
      <c r="B61" s="284" t="s">
        <v>315</v>
      </c>
      <c r="C61" s="277" t="s">
        <v>77</v>
      </c>
      <c r="D61" s="277" t="s">
        <v>10</v>
      </c>
      <c r="E61" s="279"/>
      <c r="F61" s="286">
        <v>45286</v>
      </c>
      <c r="G61" s="286">
        <v>45703</v>
      </c>
      <c r="H61" s="290">
        <f t="shared" si="2"/>
        <v>418</v>
      </c>
      <c r="I61" s="288" t="s">
        <v>352</v>
      </c>
    </row>
    <row r="62" spans="1:9" ht="25.5" x14ac:dyDescent="0.25">
      <c r="A62" s="277">
        <f>+SUBTOTAL(3,$B$41:B62)</f>
        <v>22</v>
      </c>
      <c r="B62" s="284" t="s">
        <v>316</v>
      </c>
      <c r="C62" s="277" t="s">
        <v>199</v>
      </c>
      <c r="D62" s="277" t="s">
        <v>10</v>
      </c>
      <c r="E62" s="279"/>
      <c r="F62" s="286">
        <v>45286</v>
      </c>
      <c r="G62" s="286">
        <v>45716</v>
      </c>
      <c r="H62" s="290">
        <f t="shared" si="2"/>
        <v>431</v>
      </c>
      <c r="I62" s="288" t="s">
        <v>352</v>
      </c>
    </row>
    <row r="63" spans="1:9" ht="25.5" x14ac:dyDescent="0.25">
      <c r="A63" s="277">
        <f>+SUBTOTAL(3,$B$41:B63)</f>
        <v>23</v>
      </c>
      <c r="B63" s="284" t="s">
        <v>317</v>
      </c>
      <c r="C63" s="277" t="s">
        <v>200</v>
      </c>
      <c r="D63" s="277" t="s">
        <v>10</v>
      </c>
      <c r="E63" s="279"/>
      <c r="F63" s="286">
        <v>45286</v>
      </c>
      <c r="G63" s="286">
        <v>45713</v>
      </c>
      <c r="H63" s="290">
        <f t="shared" si="2"/>
        <v>428</v>
      </c>
      <c r="I63" s="288" t="s">
        <v>352</v>
      </c>
    </row>
    <row r="64" spans="1:9" ht="25.5" x14ac:dyDescent="0.25">
      <c r="A64" s="277">
        <f>+SUBTOTAL(3,$B$41:B64)</f>
        <v>24</v>
      </c>
      <c r="B64" s="284" t="s">
        <v>318</v>
      </c>
      <c r="C64" s="277" t="s">
        <v>201</v>
      </c>
      <c r="D64" s="277" t="s">
        <v>10</v>
      </c>
      <c r="E64" s="279"/>
      <c r="F64" s="286">
        <v>45286</v>
      </c>
      <c r="G64" s="286">
        <v>45798</v>
      </c>
      <c r="H64" s="290">
        <f t="shared" si="2"/>
        <v>513</v>
      </c>
      <c r="I64" s="288" t="s">
        <v>352</v>
      </c>
    </row>
    <row r="65" spans="1:9" ht="25.5" x14ac:dyDescent="0.25">
      <c r="A65" s="277">
        <f>+SUBTOTAL(3,$B$41:B65)</f>
        <v>25</v>
      </c>
      <c r="B65" s="284" t="s">
        <v>319</v>
      </c>
      <c r="C65" s="277" t="s">
        <v>202</v>
      </c>
      <c r="D65" s="277" t="s">
        <v>10</v>
      </c>
      <c r="E65" s="279"/>
      <c r="F65" s="286">
        <v>45286</v>
      </c>
      <c r="G65" s="286">
        <v>45807</v>
      </c>
      <c r="H65" s="290">
        <f t="shared" si="2"/>
        <v>522</v>
      </c>
      <c r="I65" s="288" t="s">
        <v>352</v>
      </c>
    </row>
    <row r="66" spans="1:9" ht="25.5" x14ac:dyDescent="0.25">
      <c r="A66" s="277">
        <f>+SUBTOTAL(3,$B$41:B66)</f>
        <v>26</v>
      </c>
      <c r="B66" s="284" t="s">
        <v>320</v>
      </c>
      <c r="C66" s="277" t="s">
        <v>203</v>
      </c>
      <c r="D66" s="277" t="s">
        <v>10</v>
      </c>
      <c r="E66" s="279"/>
      <c r="F66" s="286">
        <v>45286</v>
      </c>
      <c r="G66" s="286">
        <v>45818</v>
      </c>
      <c r="H66" s="290">
        <f t="shared" si="2"/>
        <v>533</v>
      </c>
      <c r="I66" s="288" t="s">
        <v>352</v>
      </c>
    </row>
    <row r="67" spans="1:9" ht="25.5" x14ac:dyDescent="0.25">
      <c r="A67" s="277">
        <f>+SUBTOTAL(3,$B$41:B67)</f>
        <v>27</v>
      </c>
      <c r="B67" s="284" t="s">
        <v>321</v>
      </c>
      <c r="C67" s="277" t="s">
        <v>78</v>
      </c>
      <c r="D67" s="277" t="s">
        <v>10</v>
      </c>
      <c r="E67" s="279"/>
      <c r="F67" s="286">
        <v>45286</v>
      </c>
      <c r="G67" s="286">
        <v>45831</v>
      </c>
      <c r="H67" s="290">
        <f t="shared" si="2"/>
        <v>546</v>
      </c>
      <c r="I67" s="288" t="s">
        <v>352</v>
      </c>
    </row>
    <row r="68" spans="1:9" ht="25.5" x14ac:dyDescent="0.25">
      <c r="A68" s="277">
        <f>+SUBTOTAL(3,$B$41:B68)</f>
        <v>28</v>
      </c>
      <c r="B68" s="284" t="s">
        <v>322</v>
      </c>
      <c r="C68" s="277" t="s">
        <v>27</v>
      </c>
      <c r="D68" s="277" t="s">
        <v>10</v>
      </c>
      <c r="E68" s="279"/>
      <c r="F68" s="286">
        <v>45286</v>
      </c>
      <c r="G68" s="286">
        <v>45721</v>
      </c>
      <c r="H68" s="290">
        <f t="shared" si="2"/>
        <v>436</v>
      </c>
      <c r="I68" s="288" t="s">
        <v>352</v>
      </c>
    </row>
    <row r="69" spans="1:9" ht="25.5" x14ac:dyDescent="0.25">
      <c r="A69" s="277">
        <f>+SUBTOTAL(3,$B$41:B69)</f>
        <v>29</v>
      </c>
      <c r="B69" s="284" t="s">
        <v>323</v>
      </c>
      <c r="C69" s="277" t="s">
        <v>79</v>
      </c>
      <c r="D69" s="277" t="s">
        <v>10</v>
      </c>
      <c r="E69" s="279"/>
      <c r="F69" s="286">
        <v>45286</v>
      </c>
      <c r="G69" s="286">
        <v>45718</v>
      </c>
      <c r="H69" s="290">
        <f t="shared" si="2"/>
        <v>433</v>
      </c>
      <c r="I69" s="288" t="s">
        <v>352</v>
      </c>
    </row>
    <row r="70" spans="1:9" ht="25.5" x14ac:dyDescent="0.25">
      <c r="A70" s="277">
        <f>+SUBTOTAL(3,$B$41:B70)</f>
        <v>30</v>
      </c>
      <c r="B70" s="284" t="s">
        <v>324</v>
      </c>
      <c r="C70" s="277" t="s">
        <v>80</v>
      </c>
      <c r="D70" s="277" t="s">
        <v>10</v>
      </c>
      <c r="E70" s="279"/>
      <c r="F70" s="286">
        <v>45286</v>
      </c>
      <c r="G70" s="286">
        <v>45714</v>
      </c>
      <c r="H70" s="290">
        <f t="shared" si="2"/>
        <v>429</v>
      </c>
      <c r="I70" s="288" t="s">
        <v>352</v>
      </c>
    </row>
    <row r="71" spans="1:9" x14ac:dyDescent="0.25">
      <c r="A71" s="277">
        <f>+SUBTOTAL(3,$B$41:B71)</f>
        <v>31</v>
      </c>
      <c r="B71" s="284" t="s">
        <v>1202</v>
      </c>
      <c r="C71" s="277" t="s">
        <v>764</v>
      </c>
      <c r="D71" s="277" t="s">
        <v>10</v>
      </c>
      <c r="E71" s="279"/>
      <c r="F71" s="286">
        <v>45302</v>
      </c>
      <c r="G71" s="286">
        <v>45306</v>
      </c>
      <c r="H71" s="290">
        <f t="shared" si="2"/>
        <v>5</v>
      </c>
      <c r="I71" s="288"/>
    </row>
    <row r="72" spans="1:9" x14ac:dyDescent="0.25">
      <c r="A72" s="277">
        <f>+SUBTOTAL(3,$B$41:B72)</f>
        <v>32</v>
      </c>
      <c r="B72" s="284" t="s">
        <v>1202</v>
      </c>
      <c r="C72" s="277" t="s">
        <v>765</v>
      </c>
      <c r="D72" s="277" t="s">
        <v>10</v>
      </c>
      <c r="E72" s="279"/>
      <c r="F72" s="286">
        <v>45302</v>
      </c>
      <c r="G72" s="286">
        <v>45306</v>
      </c>
      <c r="H72" s="290">
        <f t="shared" si="2"/>
        <v>5</v>
      </c>
      <c r="I72" s="288"/>
    </row>
    <row r="73" spans="1:9" x14ac:dyDescent="0.25">
      <c r="A73" s="277">
        <f>+SUBTOTAL(3,$B$41:B73)</f>
        <v>33</v>
      </c>
      <c r="B73" s="284" t="s">
        <v>1202</v>
      </c>
      <c r="C73" s="277" t="s">
        <v>768</v>
      </c>
      <c r="D73" s="277" t="s">
        <v>10</v>
      </c>
      <c r="E73" s="279"/>
      <c r="F73" s="286">
        <v>45302</v>
      </c>
      <c r="G73" s="286">
        <v>45304</v>
      </c>
      <c r="H73" s="290">
        <f t="shared" si="2"/>
        <v>3</v>
      </c>
      <c r="I73" s="288"/>
    </row>
    <row r="74" spans="1:9" x14ac:dyDescent="0.25">
      <c r="A74" s="277">
        <f>+SUBTOTAL(3,$B$41:B74)</f>
        <v>34</v>
      </c>
      <c r="B74" s="284" t="s">
        <v>1202</v>
      </c>
      <c r="C74" s="277" t="s">
        <v>769</v>
      </c>
      <c r="D74" s="277" t="s">
        <v>10</v>
      </c>
      <c r="E74" s="279"/>
      <c r="F74" s="286">
        <v>45302</v>
      </c>
      <c r="G74" s="286">
        <v>45304</v>
      </c>
      <c r="H74" s="290">
        <f t="shared" si="2"/>
        <v>3</v>
      </c>
      <c r="I74" s="288"/>
    </row>
    <row r="75" spans="1:9" x14ac:dyDescent="0.25">
      <c r="A75" s="277">
        <f>+SUBTOTAL(3,$B$41:B75)</f>
        <v>35</v>
      </c>
      <c r="B75" s="284" t="s">
        <v>1202</v>
      </c>
      <c r="C75" s="277" t="s">
        <v>776</v>
      </c>
      <c r="D75" s="277" t="s">
        <v>10</v>
      </c>
      <c r="E75" s="279"/>
      <c r="F75" s="286">
        <v>45304</v>
      </c>
      <c r="G75" s="286">
        <v>45310</v>
      </c>
      <c r="H75" s="290">
        <f t="shared" si="2"/>
        <v>7</v>
      </c>
      <c r="I75" s="288"/>
    </row>
    <row r="76" spans="1:9" ht="25.5" x14ac:dyDescent="0.25">
      <c r="A76" s="277">
        <f>+SUBTOTAL(3,$B$41:B76)</f>
        <v>36</v>
      </c>
      <c r="B76" s="284" t="s">
        <v>351</v>
      </c>
      <c r="C76" s="285" t="s">
        <v>61</v>
      </c>
      <c r="D76" s="277" t="s">
        <v>10</v>
      </c>
      <c r="E76" s="279"/>
      <c r="F76" s="286">
        <v>45311</v>
      </c>
      <c r="G76" s="286">
        <v>45314</v>
      </c>
      <c r="H76" s="290">
        <f t="shared" si="2"/>
        <v>4</v>
      </c>
      <c r="I76" s="288" t="s">
        <v>354</v>
      </c>
    </row>
    <row r="77" spans="1:9" ht="38.25" x14ac:dyDescent="0.25">
      <c r="A77" s="277">
        <f>+SUBTOTAL(3,$B$41:B77)</f>
        <v>37</v>
      </c>
      <c r="B77" s="284" t="s">
        <v>356</v>
      </c>
      <c r="C77" s="285" t="s">
        <v>72</v>
      </c>
      <c r="D77" s="277" t="s">
        <v>10</v>
      </c>
      <c r="E77" s="279" t="s">
        <v>253</v>
      </c>
      <c r="F77" s="286">
        <v>45319</v>
      </c>
      <c r="G77" s="286">
        <v>45334</v>
      </c>
      <c r="H77" s="290">
        <f t="shared" si="2"/>
        <v>16</v>
      </c>
      <c r="I77" s="288" t="s">
        <v>370</v>
      </c>
    </row>
    <row r="78" spans="1:9" x14ac:dyDescent="0.25">
      <c r="A78" s="277">
        <f>+SUBTOTAL(3,$B$41:B78)</f>
        <v>38</v>
      </c>
      <c r="B78" s="284" t="s">
        <v>1203</v>
      </c>
      <c r="C78" s="285" t="s">
        <v>816</v>
      </c>
      <c r="D78" s="277" t="s">
        <v>10</v>
      </c>
      <c r="E78" s="279"/>
      <c r="F78" s="286">
        <v>45323</v>
      </c>
      <c r="G78" s="286">
        <v>45329</v>
      </c>
      <c r="H78" s="290">
        <f t="shared" si="2"/>
        <v>7</v>
      </c>
      <c r="I78" s="288"/>
    </row>
    <row r="79" spans="1:9" ht="38.25" x14ac:dyDescent="0.25">
      <c r="A79" s="277">
        <f>+SUBTOTAL(3,$B$41:B79)</f>
        <v>39</v>
      </c>
      <c r="B79" s="284" t="s">
        <v>361</v>
      </c>
      <c r="C79" s="285" t="s">
        <v>68</v>
      </c>
      <c r="D79" s="277" t="s">
        <v>10</v>
      </c>
      <c r="E79" s="279" t="s">
        <v>358</v>
      </c>
      <c r="F79" s="286">
        <v>45324</v>
      </c>
      <c r="G79" s="286">
        <v>45356</v>
      </c>
      <c r="H79" s="290">
        <f t="shared" si="2"/>
        <v>33</v>
      </c>
      <c r="I79" s="288" t="s">
        <v>379</v>
      </c>
    </row>
    <row r="80" spans="1:9" ht="38.25" x14ac:dyDescent="0.25">
      <c r="A80" s="277">
        <f>+SUBTOTAL(3,$B$41:B80)</f>
        <v>40</v>
      </c>
      <c r="B80" s="284" t="s">
        <v>364</v>
      </c>
      <c r="C80" s="285" t="s">
        <v>69</v>
      </c>
      <c r="D80" s="277" t="s">
        <v>10</v>
      </c>
      <c r="E80" s="279" t="s">
        <v>358</v>
      </c>
      <c r="F80" s="286">
        <v>45330</v>
      </c>
      <c r="G80" s="286">
        <v>45419</v>
      </c>
      <c r="H80" s="290">
        <f t="shared" si="2"/>
        <v>90</v>
      </c>
      <c r="I80" s="288"/>
    </row>
    <row r="81" spans="1:9" ht="38.25" x14ac:dyDescent="0.25">
      <c r="A81" s="277">
        <f>+SUBTOTAL(3,$B$41:B81)</f>
        <v>41</v>
      </c>
      <c r="B81" s="284" t="s">
        <v>365</v>
      </c>
      <c r="C81" s="285" t="s">
        <v>186</v>
      </c>
      <c r="D81" s="277" t="s">
        <v>10</v>
      </c>
      <c r="E81" s="279" t="s">
        <v>358</v>
      </c>
      <c r="F81" s="286">
        <v>45330</v>
      </c>
      <c r="G81" s="286">
        <v>45795</v>
      </c>
      <c r="H81" s="290">
        <f t="shared" si="2"/>
        <v>466</v>
      </c>
      <c r="I81" s="288"/>
    </row>
    <row r="82" spans="1:9" x14ac:dyDescent="0.25">
      <c r="A82" s="277">
        <f>+SUBTOTAL(3,$B$41:B82)</f>
        <v>42</v>
      </c>
      <c r="B82" s="284" t="s">
        <v>366</v>
      </c>
      <c r="C82" s="285" t="s">
        <v>81</v>
      </c>
      <c r="D82" s="277" t="s">
        <v>10</v>
      </c>
      <c r="E82" s="279"/>
      <c r="F82" s="286">
        <v>45330</v>
      </c>
      <c r="G82" s="286">
        <v>45716</v>
      </c>
      <c r="H82" s="290">
        <f t="shared" si="2"/>
        <v>387</v>
      </c>
      <c r="I82" s="288"/>
    </row>
    <row r="83" spans="1:9" ht="25.5" x14ac:dyDescent="0.25">
      <c r="A83" s="277">
        <f>+SUBTOTAL(3,$B$41:B83)</f>
        <v>43</v>
      </c>
      <c r="B83" s="284" t="s">
        <v>363</v>
      </c>
      <c r="C83" s="277" t="s">
        <v>82</v>
      </c>
      <c r="D83" s="277" t="s">
        <v>10</v>
      </c>
      <c r="E83" s="279"/>
      <c r="F83" s="286">
        <v>45330</v>
      </c>
      <c r="G83" s="286">
        <v>45695</v>
      </c>
      <c r="H83" s="290">
        <f t="shared" si="2"/>
        <v>366</v>
      </c>
      <c r="I83" s="288"/>
    </row>
    <row r="84" spans="1:9" ht="25.5" x14ac:dyDescent="0.25">
      <c r="A84" s="277">
        <f>+SUBTOTAL(3,$B$41:B84)</f>
        <v>44</v>
      </c>
      <c r="B84" s="284" t="s">
        <v>363</v>
      </c>
      <c r="C84" s="277" t="s">
        <v>204</v>
      </c>
      <c r="D84" s="277" t="s">
        <v>10</v>
      </c>
      <c r="E84" s="279"/>
      <c r="F84" s="286">
        <v>45330</v>
      </c>
      <c r="G84" s="286">
        <v>45691</v>
      </c>
      <c r="H84" s="290">
        <f t="shared" si="2"/>
        <v>362</v>
      </c>
      <c r="I84" s="288"/>
    </row>
    <row r="85" spans="1:9" ht="25.5" x14ac:dyDescent="0.25">
      <c r="A85" s="277">
        <f>+SUBTOTAL(3,$B$41:B85)</f>
        <v>45</v>
      </c>
      <c r="B85" s="284" t="s">
        <v>363</v>
      </c>
      <c r="C85" s="277" t="s">
        <v>205</v>
      </c>
      <c r="D85" s="277" t="s">
        <v>10</v>
      </c>
      <c r="E85" s="279"/>
      <c r="F85" s="286">
        <v>45330</v>
      </c>
      <c r="G85" s="286">
        <v>45691</v>
      </c>
      <c r="H85" s="290">
        <f t="shared" si="2"/>
        <v>362</v>
      </c>
      <c r="I85" s="288"/>
    </row>
    <row r="86" spans="1:9" ht="25.5" x14ac:dyDescent="0.25">
      <c r="A86" s="277">
        <f>+SUBTOTAL(3,$B$41:B86)</f>
        <v>46</v>
      </c>
      <c r="B86" s="284" t="s">
        <v>363</v>
      </c>
      <c r="C86" s="277" t="s">
        <v>83</v>
      </c>
      <c r="D86" s="277" t="s">
        <v>10</v>
      </c>
      <c r="E86" s="279"/>
      <c r="F86" s="286">
        <v>45330</v>
      </c>
      <c r="G86" s="286">
        <v>45700</v>
      </c>
      <c r="H86" s="290">
        <f t="shared" si="2"/>
        <v>371</v>
      </c>
      <c r="I86" s="288"/>
    </row>
    <row r="87" spans="1:9" ht="25.5" x14ac:dyDescent="0.25">
      <c r="A87" s="277">
        <f>+SUBTOTAL(3,$B$41:B87)</f>
        <v>47</v>
      </c>
      <c r="B87" s="284" t="s">
        <v>363</v>
      </c>
      <c r="C87" s="277" t="s">
        <v>230</v>
      </c>
      <c r="D87" s="277" t="s">
        <v>10</v>
      </c>
      <c r="E87" s="279"/>
      <c r="F87" s="286">
        <v>45330</v>
      </c>
      <c r="G87" s="286">
        <v>45688</v>
      </c>
      <c r="H87" s="290">
        <f t="shared" si="2"/>
        <v>359</v>
      </c>
      <c r="I87" s="288"/>
    </row>
    <row r="88" spans="1:9" ht="25.5" x14ac:dyDescent="0.25">
      <c r="A88" s="277">
        <f>+SUBTOTAL(3,$B$41:B88)</f>
        <v>48</v>
      </c>
      <c r="B88" s="284" t="s">
        <v>363</v>
      </c>
      <c r="C88" s="277" t="s">
        <v>84</v>
      </c>
      <c r="D88" s="277" t="s">
        <v>10</v>
      </c>
      <c r="E88" s="279"/>
      <c r="F88" s="286">
        <v>45330</v>
      </c>
      <c r="G88" s="286">
        <v>45684</v>
      </c>
      <c r="H88" s="290">
        <f t="shared" si="2"/>
        <v>355</v>
      </c>
      <c r="I88" s="288"/>
    </row>
    <row r="89" spans="1:9" ht="25.5" x14ac:dyDescent="0.25">
      <c r="A89" s="277">
        <f>+SUBTOTAL(3,$B$41:B89)</f>
        <v>49</v>
      </c>
      <c r="B89" s="284" t="s">
        <v>363</v>
      </c>
      <c r="C89" s="277" t="s">
        <v>206</v>
      </c>
      <c r="D89" s="277" t="s">
        <v>10</v>
      </c>
      <c r="E89" s="279"/>
      <c r="F89" s="286">
        <v>45330</v>
      </c>
      <c r="G89" s="286">
        <v>45662</v>
      </c>
      <c r="H89" s="290">
        <f t="shared" si="2"/>
        <v>333</v>
      </c>
      <c r="I89" s="288"/>
    </row>
    <row r="90" spans="1:9" ht="25.5" x14ac:dyDescent="0.25">
      <c r="A90" s="277">
        <f>+SUBTOTAL(3,$B$41:B90)</f>
        <v>50</v>
      </c>
      <c r="B90" s="284" t="s">
        <v>363</v>
      </c>
      <c r="C90" s="277" t="s">
        <v>207</v>
      </c>
      <c r="D90" s="277" t="s">
        <v>10</v>
      </c>
      <c r="E90" s="279"/>
      <c r="F90" s="286">
        <v>45330</v>
      </c>
      <c r="G90" s="286">
        <v>45673</v>
      </c>
      <c r="H90" s="290">
        <f t="shared" si="2"/>
        <v>344</v>
      </c>
      <c r="I90" s="288"/>
    </row>
    <row r="91" spans="1:9" ht="25.5" x14ac:dyDescent="0.25">
      <c r="A91" s="277">
        <f>+SUBTOTAL(3,$B$41:B91)</f>
        <v>51</v>
      </c>
      <c r="B91" s="284" t="s">
        <v>363</v>
      </c>
      <c r="C91" s="277" t="s">
        <v>208</v>
      </c>
      <c r="D91" s="277" t="s">
        <v>10</v>
      </c>
      <c r="E91" s="279"/>
      <c r="F91" s="286">
        <v>45330</v>
      </c>
      <c r="G91" s="286">
        <v>45336</v>
      </c>
      <c r="H91" s="290">
        <f t="shared" si="2"/>
        <v>7</v>
      </c>
      <c r="I91" s="288" t="s">
        <v>374</v>
      </c>
    </row>
    <row r="92" spans="1:9" ht="25.5" x14ac:dyDescent="0.25">
      <c r="A92" s="277">
        <f>+SUBTOTAL(3,$B$41:B92)</f>
        <v>52</v>
      </c>
      <c r="B92" s="284" t="s">
        <v>363</v>
      </c>
      <c r="C92" s="277" t="s">
        <v>209</v>
      </c>
      <c r="D92" s="277" t="s">
        <v>10</v>
      </c>
      <c r="E92" s="279"/>
      <c r="F92" s="286">
        <v>45330</v>
      </c>
      <c r="G92" s="286">
        <v>45703</v>
      </c>
      <c r="H92" s="290">
        <f t="shared" si="2"/>
        <v>374</v>
      </c>
      <c r="I92" s="288"/>
    </row>
    <row r="93" spans="1:9" ht="25.5" x14ac:dyDescent="0.25">
      <c r="A93" s="277">
        <f>+SUBTOTAL(3,$B$41:B93)</f>
        <v>53</v>
      </c>
      <c r="B93" s="284" t="s">
        <v>363</v>
      </c>
      <c r="C93" s="277" t="s">
        <v>29</v>
      </c>
      <c r="D93" s="277" t="s">
        <v>10</v>
      </c>
      <c r="E93" s="279"/>
      <c r="F93" s="286">
        <v>45330</v>
      </c>
      <c r="G93" s="286">
        <v>45659</v>
      </c>
      <c r="H93" s="290">
        <f t="shared" si="2"/>
        <v>330</v>
      </c>
      <c r="I93" s="288"/>
    </row>
    <row r="94" spans="1:9" ht="25.5" x14ac:dyDescent="0.25">
      <c r="A94" s="277">
        <f>+SUBTOTAL(3,$B$41:B94)</f>
        <v>54</v>
      </c>
      <c r="B94" s="284" t="s">
        <v>363</v>
      </c>
      <c r="C94" s="277" t="s">
        <v>210</v>
      </c>
      <c r="D94" s="277" t="s">
        <v>10</v>
      </c>
      <c r="E94" s="279"/>
      <c r="F94" s="286">
        <v>45330</v>
      </c>
      <c r="G94" s="286">
        <v>45736</v>
      </c>
      <c r="H94" s="290">
        <f t="shared" si="2"/>
        <v>407</v>
      </c>
      <c r="I94" s="288"/>
    </row>
    <row r="95" spans="1:9" ht="25.5" x14ac:dyDescent="0.25">
      <c r="A95" s="277">
        <f>+SUBTOTAL(3,$B$41:B95)</f>
        <v>55</v>
      </c>
      <c r="B95" s="284" t="s">
        <v>363</v>
      </c>
      <c r="C95" s="277" t="s">
        <v>211</v>
      </c>
      <c r="D95" s="277" t="s">
        <v>10</v>
      </c>
      <c r="E95" s="279"/>
      <c r="F95" s="286">
        <v>45330</v>
      </c>
      <c r="G95" s="286">
        <v>45660</v>
      </c>
      <c r="H95" s="290">
        <f t="shared" si="2"/>
        <v>331</v>
      </c>
      <c r="I95" s="288"/>
    </row>
    <row r="96" spans="1:9" ht="38.25" x14ac:dyDescent="0.25">
      <c r="A96" s="277">
        <f>+SUBTOTAL(3,$B$41:B96)</f>
        <v>56</v>
      </c>
      <c r="B96" s="284" t="s">
        <v>363</v>
      </c>
      <c r="C96" s="277" t="s">
        <v>212</v>
      </c>
      <c r="D96" s="277" t="s">
        <v>10</v>
      </c>
      <c r="E96" s="279"/>
      <c r="F96" s="286">
        <v>45330</v>
      </c>
      <c r="G96" s="286">
        <v>45687</v>
      </c>
      <c r="H96" s="290">
        <f t="shared" si="2"/>
        <v>358</v>
      </c>
      <c r="I96" s="288" t="s">
        <v>660</v>
      </c>
    </row>
    <row r="97" spans="1:9" ht="25.5" x14ac:dyDescent="0.25">
      <c r="A97" s="277">
        <f>+SUBTOTAL(3,$B$41:B97)</f>
        <v>57</v>
      </c>
      <c r="B97" s="284" t="s">
        <v>363</v>
      </c>
      <c r="C97" s="277" t="s">
        <v>213</v>
      </c>
      <c r="D97" s="277" t="s">
        <v>10</v>
      </c>
      <c r="E97" s="279"/>
      <c r="F97" s="286">
        <v>45330</v>
      </c>
      <c r="G97" s="286">
        <v>45334</v>
      </c>
      <c r="H97" s="290">
        <f t="shared" si="2"/>
        <v>5</v>
      </c>
      <c r="I97" s="288" t="s">
        <v>369</v>
      </c>
    </row>
    <row r="98" spans="1:9" ht="25.5" x14ac:dyDescent="0.25">
      <c r="A98" s="277">
        <f>+SUBTOTAL(3,$B$41:B98)</f>
        <v>58</v>
      </c>
      <c r="B98" s="284" t="s">
        <v>363</v>
      </c>
      <c r="C98" s="277" t="s">
        <v>214</v>
      </c>
      <c r="D98" s="277" t="s">
        <v>10</v>
      </c>
      <c r="E98" s="279"/>
      <c r="F98" s="286">
        <v>45330</v>
      </c>
      <c r="G98" s="286">
        <v>45684</v>
      </c>
      <c r="H98" s="290">
        <f t="shared" si="2"/>
        <v>355</v>
      </c>
      <c r="I98" s="288"/>
    </row>
    <row r="99" spans="1:9" ht="25.5" x14ac:dyDescent="0.25">
      <c r="A99" s="277">
        <f>+SUBTOTAL(3,$B$41:B99)</f>
        <v>59</v>
      </c>
      <c r="B99" s="284" t="s">
        <v>363</v>
      </c>
      <c r="C99" s="277" t="s">
        <v>30</v>
      </c>
      <c r="D99" s="277" t="s">
        <v>10</v>
      </c>
      <c r="E99" s="279"/>
      <c r="F99" s="286">
        <v>45330</v>
      </c>
      <c r="G99" s="286">
        <v>45334</v>
      </c>
      <c r="H99" s="290">
        <f t="shared" si="2"/>
        <v>5</v>
      </c>
      <c r="I99" s="288" t="s">
        <v>369</v>
      </c>
    </row>
    <row r="100" spans="1:9" ht="25.5" x14ac:dyDescent="0.25">
      <c r="A100" s="277">
        <f>+SUBTOTAL(3,$B$41:B100)</f>
        <v>60</v>
      </c>
      <c r="B100" s="284" t="s">
        <v>363</v>
      </c>
      <c r="C100" s="277" t="s">
        <v>86</v>
      </c>
      <c r="D100" s="277" t="s">
        <v>10</v>
      </c>
      <c r="E100" s="279"/>
      <c r="F100" s="286">
        <v>45330</v>
      </c>
      <c r="G100" s="286">
        <v>45808</v>
      </c>
      <c r="H100" s="290">
        <f t="shared" si="2"/>
        <v>479</v>
      </c>
      <c r="I100" s="288"/>
    </row>
    <row r="101" spans="1:9" ht="25.5" x14ac:dyDescent="0.25">
      <c r="A101" s="277">
        <f>+SUBTOTAL(3,$B$41:B101)</f>
        <v>61</v>
      </c>
      <c r="B101" s="284" t="s">
        <v>363</v>
      </c>
      <c r="C101" s="277" t="s">
        <v>87</v>
      </c>
      <c r="D101" s="277" t="s">
        <v>10</v>
      </c>
      <c r="E101" s="279"/>
      <c r="F101" s="286">
        <v>45330</v>
      </c>
      <c r="G101" s="286">
        <v>45808</v>
      </c>
      <c r="H101" s="290">
        <f t="shared" si="2"/>
        <v>479</v>
      </c>
      <c r="I101" s="288"/>
    </row>
    <row r="102" spans="1:9" ht="25.5" x14ac:dyDescent="0.25">
      <c r="A102" s="277">
        <f>+SUBTOTAL(3,$B$41:B102)</f>
        <v>62</v>
      </c>
      <c r="B102" s="284" t="s">
        <v>363</v>
      </c>
      <c r="C102" s="277" t="s">
        <v>215</v>
      </c>
      <c r="D102" s="277" t="s">
        <v>10</v>
      </c>
      <c r="E102" s="279"/>
      <c r="F102" s="286">
        <v>45330</v>
      </c>
      <c r="G102" s="286">
        <v>45808</v>
      </c>
      <c r="H102" s="290">
        <f t="shared" si="2"/>
        <v>479</v>
      </c>
      <c r="I102" s="288"/>
    </row>
    <row r="103" spans="1:9" ht="38.25" x14ac:dyDescent="0.25">
      <c r="A103" s="277">
        <f>+SUBTOTAL(3,$B$41:B103)</f>
        <v>63</v>
      </c>
      <c r="B103" s="284" t="s">
        <v>376</v>
      </c>
      <c r="C103" s="277" t="s">
        <v>184</v>
      </c>
      <c r="D103" s="277" t="s">
        <v>10</v>
      </c>
      <c r="E103" s="279" t="s">
        <v>250</v>
      </c>
      <c r="F103" s="286">
        <v>45341</v>
      </c>
      <c r="G103" s="286">
        <v>45656</v>
      </c>
      <c r="H103" s="290">
        <f t="shared" si="2"/>
        <v>316</v>
      </c>
      <c r="I103" s="288" t="s">
        <v>378</v>
      </c>
    </row>
    <row r="104" spans="1:9" ht="38.25" x14ac:dyDescent="0.25">
      <c r="A104" s="277">
        <f>+SUBTOTAL(3,$B$41:B104)</f>
        <v>64</v>
      </c>
      <c r="B104" s="284" t="s">
        <v>372</v>
      </c>
      <c r="C104" s="277" t="s">
        <v>185</v>
      </c>
      <c r="D104" s="277" t="s">
        <v>10</v>
      </c>
      <c r="E104" s="279" t="s">
        <v>250</v>
      </c>
      <c r="F104" s="286">
        <v>45341</v>
      </c>
      <c r="G104" s="286">
        <v>45958</v>
      </c>
      <c r="H104" s="290">
        <f t="shared" si="2"/>
        <v>618</v>
      </c>
      <c r="I104" s="288" t="s">
        <v>1599</v>
      </c>
    </row>
    <row r="105" spans="1:9" ht="153" x14ac:dyDescent="0.25">
      <c r="A105" s="277">
        <f>+SUBTOTAL(3,$B$41:B105)</f>
        <v>65</v>
      </c>
      <c r="B105" s="284" t="s">
        <v>384</v>
      </c>
      <c r="C105" s="277" t="s">
        <v>50</v>
      </c>
      <c r="D105" s="277" t="s">
        <v>10</v>
      </c>
      <c r="E105" s="279"/>
      <c r="F105" s="286">
        <v>45340</v>
      </c>
      <c r="G105" s="286">
        <v>45968</v>
      </c>
      <c r="H105" s="290">
        <f t="shared" si="2"/>
        <v>629</v>
      </c>
      <c r="I105" s="288" t="s">
        <v>1608</v>
      </c>
    </row>
    <row r="106" spans="1:9" x14ac:dyDescent="0.25">
      <c r="A106" s="277">
        <f>+SUBTOTAL(3,$B$41:B106)</f>
        <v>66</v>
      </c>
      <c r="B106" s="284" t="s">
        <v>1203</v>
      </c>
      <c r="C106" s="277" t="s">
        <v>786</v>
      </c>
      <c r="D106" s="277" t="s">
        <v>10</v>
      </c>
      <c r="E106" s="279"/>
      <c r="F106" s="286">
        <v>45341</v>
      </c>
      <c r="G106" s="286">
        <v>45351</v>
      </c>
      <c r="H106" s="290">
        <f t="shared" ref="H106:H169" si="3">+IF(G106="","Awaited",_xlfn.DAYS(G106,F106)+1)</f>
        <v>11</v>
      </c>
      <c r="I106" s="288"/>
    </row>
    <row r="107" spans="1:9" x14ac:dyDescent="0.25">
      <c r="A107" s="277">
        <f>+SUBTOTAL(3,$B$41:B107)</f>
        <v>67</v>
      </c>
      <c r="B107" s="284" t="s">
        <v>1203</v>
      </c>
      <c r="C107" s="277" t="s">
        <v>780</v>
      </c>
      <c r="D107" s="277" t="s">
        <v>10</v>
      </c>
      <c r="E107" s="279"/>
      <c r="F107" s="286">
        <v>45341</v>
      </c>
      <c r="G107" s="286">
        <v>45351</v>
      </c>
      <c r="H107" s="290">
        <f t="shared" si="3"/>
        <v>11</v>
      </c>
      <c r="I107" s="288"/>
    </row>
    <row r="108" spans="1:9" x14ac:dyDescent="0.25">
      <c r="A108" s="277">
        <f>+SUBTOTAL(3,$B$41:B108)</f>
        <v>68</v>
      </c>
      <c r="B108" s="284" t="s">
        <v>1202</v>
      </c>
      <c r="C108" s="277" t="s">
        <v>99</v>
      </c>
      <c r="D108" s="277" t="s">
        <v>10</v>
      </c>
      <c r="E108" s="279"/>
      <c r="F108" s="286">
        <v>45341</v>
      </c>
      <c r="G108" s="286">
        <v>45351</v>
      </c>
      <c r="H108" s="290">
        <f t="shared" si="3"/>
        <v>11</v>
      </c>
      <c r="I108" s="288"/>
    </row>
    <row r="109" spans="1:9" ht="25.5" x14ac:dyDescent="0.25">
      <c r="A109" s="277">
        <f>+SUBTOTAL(3,$B$41:B109)</f>
        <v>69</v>
      </c>
      <c r="B109" s="284" t="s">
        <v>380</v>
      </c>
      <c r="C109" s="277" t="s">
        <v>176</v>
      </c>
      <c r="D109" s="277" t="s">
        <v>10</v>
      </c>
      <c r="E109" s="279"/>
      <c r="F109" s="286">
        <v>45344</v>
      </c>
      <c r="G109" s="286">
        <v>45790</v>
      </c>
      <c r="H109" s="290">
        <f t="shared" si="3"/>
        <v>447</v>
      </c>
      <c r="I109" s="288" t="s">
        <v>381</v>
      </c>
    </row>
    <row r="110" spans="1:9" ht="76.5" x14ac:dyDescent="0.25">
      <c r="A110" s="277">
        <f>+SUBTOTAL(3,$B$41:B110)</f>
        <v>70</v>
      </c>
      <c r="B110" s="284" t="s">
        <v>385</v>
      </c>
      <c r="C110" s="277"/>
      <c r="D110" s="277" t="s">
        <v>10</v>
      </c>
      <c r="E110" s="279" t="s">
        <v>253</v>
      </c>
      <c r="F110" s="286">
        <v>45347</v>
      </c>
      <c r="G110" s="286">
        <v>45348</v>
      </c>
      <c r="H110" s="290">
        <f t="shared" si="3"/>
        <v>2</v>
      </c>
      <c r="I110" s="288" t="s">
        <v>382</v>
      </c>
    </row>
    <row r="111" spans="1:9" ht="51" x14ac:dyDescent="0.25">
      <c r="A111" s="277">
        <f>+SUBTOTAL(3,$B$41:B111)</f>
        <v>71</v>
      </c>
      <c r="B111" s="284" t="s">
        <v>383</v>
      </c>
      <c r="C111" s="277" t="s">
        <v>183</v>
      </c>
      <c r="D111" s="277" t="s">
        <v>10</v>
      </c>
      <c r="E111" s="279" t="s">
        <v>377</v>
      </c>
      <c r="F111" s="286">
        <v>45347</v>
      </c>
      <c r="G111" s="286">
        <v>45348</v>
      </c>
      <c r="H111" s="290">
        <f t="shared" si="3"/>
        <v>2</v>
      </c>
      <c r="I111" s="288" t="s">
        <v>382</v>
      </c>
    </row>
    <row r="112" spans="1:9" ht="38.25" x14ac:dyDescent="0.25">
      <c r="A112" s="277">
        <f>+SUBTOTAL(3,$B$41:B112)</f>
        <v>72</v>
      </c>
      <c r="B112" s="284" t="s">
        <v>387</v>
      </c>
      <c r="C112" s="277" t="s">
        <v>183</v>
      </c>
      <c r="D112" s="277" t="s">
        <v>10</v>
      </c>
      <c r="E112" s="279" t="s">
        <v>250</v>
      </c>
      <c r="F112" s="286">
        <v>45352</v>
      </c>
      <c r="G112" s="286">
        <v>45355</v>
      </c>
      <c r="H112" s="290">
        <f t="shared" si="3"/>
        <v>4</v>
      </c>
      <c r="I112" s="288" t="s">
        <v>388</v>
      </c>
    </row>
    <row r="113" spans="1:9" ht="38.25" x14ac:dyDescent="0.25">
      <c r="A113" s="277">
        <f>+SUBTOTAL(3,$B$41:B113)</f>
        <v>73</v>
      </c>
      <c r="B113" s="284" t="s">
        <v>389</v>
      </c>
      <c r="C113" s="277" t="s">
        <v>51</v>
      </c>
      <c r="D113" s="277" t="s">
        <v>10</v>
      </c>
      <c r="E113" s="279" t="s">
        <v>375</v>
      </c>
      <c r="F113" s="286">
        <v>45353</v>
      </c>
      <c r="G113" s="286">
        <v>45354</v>
      </c>
      <c r="H113" s="290">
        <f t="shared" si="3"/>
        <v>2</v>
      </c>
      <c r="I113" s="288" t="s">
        <v>388</v>
      </c>
    </row>
    <row r="114" spans="1:9" x14ac:dyDescent="0.25">
      <c r="A114" s="277">
        <f>+SUBTOTAL(3,$B$41:B114)</f>
        <v>74</v>
      </c>
      <c r="B114" s="284" t="s">
        <v>1202</v>
      </c>
      <c r="C114" s="277" t="s">
        <v>727</v>
      </c>
      <c r="D114" s="277" t="s">
        <v>10</v>
      </c>
      <c r="E114" s="279"/>
      <c r="F114" s="286">
        <v>45357</v>
      </c>
      <c r="G114" s="286">
        <v>45436</v>
      </c>
      <c r="H114" s="290">
        <f t="shared" si="3"/>
        <v>80</v>
      </c>
      <c r="I114" s="288"/>
    </row>
    <row r="115" spans="1:9" x14ac:dyDescent="0.25">
      <c r="A115" s="277">
        <f>+SUBTOTAL(3,$B$41:B115)</f>
        <v>75</v>
      </c>
      <c r="B115" s="284" t="s">
        <v>1202</v>
      </c>
      <c r="C115" s="277" t="s">
        <v>728</v>
      </c>
      <c r="D115" s="277" t="s">
        <v>10</v>
      </c>
      <c r="E115" s="279"/>
      <c r="F115" s="286">
        <v>45357</v>
      </c>
      <c r="G115" s="286">
        <v>45386</v>
      </c>
      <c r="H115" s="290">
        <f t="shared" si="3"/>
        <v>30</v>
      </c>
      <c r="I115" s="288"/>
    </row>
    <row r="116" spans="1:9" x14ac:dyDescent="0.25">
      <c r="A116" s="277">
        <f>+SUBTOTAL(3,$B$41:B116)</f>
        <v>76</v>
      </c>
      <c r="B116" s="284" t="s">
        <v>1202</v>
      </c>
      <c r="C116" s="277" t="s">
        <v>729</v>
      </c>
      <c r="D116" s="277" t="s">
        <v>10</v>
      </c>
      <c r="E116" s="279"/>
      <c r="F116" s="286">
        <v>45357</v>
      </c>
      <c r="G116" s="286">
        <v>45386</v>
      </c>
      <c r="H116" s="290">
        <f t="shared" si="3"/>
        <v>30</v>
      </c>
      <c r="I116" s="288"/>
    </row>
    <row r="117" spans="1:9" x14ac:dyDescent="0.25">
      <c r="A117" s="277">
        <f>+SUBTOTAL(3,$B$41:B117)</f>
        <v>77</v>
      </c>
      <c r="B117" s="284" t="s">
        <v>1202</v>
      </c>
      <c r="C117" s="277" t="s">
        <v>730</v>
      </c>
      <c r="D117" s="277" t="s">
        <v>10</v>
      </c>
      <c r="E117" s="279"/>
      <c r="F117" s="286">
        <v>45357</v>
      </c>
      <c r="G117" s="286">
        <v>45436</v>
      </c>
      <c r="H117" s="290">
        <f t="shared" si="3"/>
        <v>80</v>
      </c>
      <c r="I117" s="288"/>
    </row>
    <row r="118" spans="1:9" x14ac:dyDescent="0.25">
      <c r="A118" s="277">
        <f>+SUBTOTAL(3,$B$41:B118)</f>
        <v>78</v>
      </c>
      <c r="B118" s="284" t="s">
        <v>1202</v>
      </c>
      <c r="C118" s="277" t="s">
        <v>731</v>
      </c>
      <c r="D118" s="277" t="s">
        <v>10</v>
      </c>
      <c r="E118" s="279"/>
      <c r="F118" s="286">
        <v>45357</v>
      </c>
      <c r="G118" s="286">
        <v>45436</v>
      </c>
      <c r="H118" s="290">
        <f t="shared" si="3"/>
        <v>80</v>
      </c>
      <c r="I118" s="288"/>
    </row>
    <row r="119" spans="1:9" x14ac:dyDescent="0.25">
      <c r="A119" s="277">
        <f>+SUBTOTAL(3,$B$41:B119)</f>
        <v>79</v>
      </c>
      <c r="B119" s="284" t="s">
        <v>1202</v>
      </c>
      <c r="C119" s="277" t="s">
        <v>732</v>
      </c>
      <c r="D119" s="277" t="s">
        <v>10</v>
      </c>
      <c r="E119" s="279"/>
      <c r="F119" s="286">
        <v>45357</v>
      </c>
      <c r="G119" s="286">
        <v>45436</v>
      </c>
      <c r="H119" s="290">
        <f t="shared" si="3"/>
        <v>80</v>
      </c>
      <c r="I119" s="288"/>
    </row>
    <row r="120" spans="1:9" ht="76.5" x14ac:dyDescent="0.25">
      <c r="A120" s="277">
        <f>+SUBTOTAL(3,$B$41:B120)</f>
        <v>80</v>
      </c>
      <c r="B120" s="284" t="s">
        <v>391</v>
      </c>
      <c r="C120" s="277" t="s">
        <v>153</v>
      </c>
      <c r="D120" s="277" t="s">
        <v>10</v>
      </c>
      <c r="E120" s="279" t="s">
        <v>619</v>
      </c>
      <c r="F120" s="286">
        <v>45429</v>
      </c>
      <c r="G120" s="286">
        <v>46061</v>
      </c>
      <c r="H120" s="290">
        <f t="shared" si="3"/>
        <v>633</v>
      </c>
      <c r="I120" s="288" t="s">
        <v>1716</v>
      </c>
    </row>
    <row r="121" spans="1:9" ht="51" x14ac:dyDescent="0.25">
      <c r="A121" s="277">
        <f>+SUBTOTAL(3,$B$41:B121)</f>
        <v>81</v>
      </c>
      <c r="B121" s="284" t="s">
        <v>395</v>
      </c>
      <c r="C121" s="285" t="s">
        <v>165</v>
      </c>
      <c r="D121" s="277" t="s">
        <v>10</v>
      </c>
      <c r="E121" s="279" t="s">
        <v>390</v>
      </c>
      <c r="F121" s="286">
        <v>45416</v>
      </c>
      <c r="G121" s="286">
        <v>45416</v>
      </c>
      <c r="H121" s="290">
        <f t="shared" si="3"/>
        <v>1</v>
      </c>
      <c r="I121" s="288"/>
    </row>
    <row r="122" spans="1:9" ht="51" x14ac:dyDescent="0.25">
      <c r="A122" s="277">
        <f>+SUBTOTAL(3,$B$41:B122)</f>
        <v>82</v>
      </c>
      <c r="B122" s="284" t="s">
        <v>396</v>
      </c>
      <c r="C122" s="277" t="s">
        <v>164</v>
      </c>
      <c r="D122" s="277" t="s">
        <v>10</v>
      </c>
      <c r="E122" s="279" t="s">
        <v>390</v>
      </c>
      <c r="F122" s="286">
        <v>45426</v>
      </c>
      <c r="G122" s="286">
        <v>45459</v>
      </c>
      <c r="H122" s="290">
        <f t="shared" si="3"/>
        <v>34</v>
      </c>
      <c r="I122" s="288" t="s">
        <v>397</v>
      </c>
    </row>
    <row r="123" spans="1:9" ht="25.5" x14ac:dyDescent="0.25">
      <c r="A123" s="277">
        <f>+SUBTOTAL(3,$B$41:B123)</f>
        <v>83</v>
      </c>
      <c r="B123" s="284" t="s">
        <v>549</v>
      </c>
      <c r="C123" s="277" t="s">
        <v>161</v>
      </c>
      <c r="D123" s="277" t="s">
        <v>10</v>
      </c>
      <c r="E123" s="279" t="s">
        <v>547</v>
      </c>
      <c r="F123" s="286">
        <v>45477</v>
      </c>
      <c r="G123" s="286">
        <v>45511</v>
      </c>
      <c r="H123" s="290">
        <f t="shared" si="3"/>
        <v>35</v>
      </c>
      <c r="I123" s="288"/>
    </row>
    <row r="124" spans="1:9" ht="25.5" x14ac:dyDescent="0.25">
      <c r="A124" s="277">
        <f>+SUBTOTAL(3,$B$41:B124)</f>
        <v>84</v>
      </c>
      <c r="B124" s="284" t="s">
        <v>549</v>
      </c>
      <c r="C124" s="277" t="s">
        <v>162</v>
      </c>
      <c r="D124" s="277" t="s">
        <v>10</v>
      </c>
      <c r="E124" s="279" t="s">
        <v>547</v>
      </c>
      <c r="F124" s="286">
        <v>45477</v>
      </c>
      <c r="G124" s="286">
        <v>45932</v>
      </c>
      <c r="H124" s="290">
        <f t="shared" si="3"/>
        <v>456</v>
      </c>
      <c r="I124" s="288"/>
    </row>
    <row r="125" spans="1:9" ht="25.5" x14ac:dyDescent="0.25">
      <c r="A125" s="277">
        <f>+SUBTOTAL(3,$B$41:B125)</f>
        <v>85</v>
      </c>
      <c r="B125" s="284" t="s">
        <v>549</v>
      </c>
      <c r="C125" s="277" t="s">
        <v>471</v>
      </c>
      <c r="D125" s="277" t="s">
        <v>10</v>
      </c>
      <c r="E125" s="279" t="s">
        <v>547</v>
      </c>
      <c r="F125" s="286">
        <v>45477</v>
      </c>
      <c r="G125" s="286">
        <v>45480</v>
      </c>
      <c r="H125" s="290">
        <f t="shared" si="3"/>
        <v>4</v>
      </c>
      <c r="I125" s="288"/>
    </row>
    <row r="126" spans="1:9" ht="38.25" x14ac:dyDescent="0.25">
      <c r="A126" s="277">
        <f>+SUBTOTAL(3,$B$41:B126)</f>
        <v>86</v>
      </c>
      <c r="B126" s="284" t="s">
        <v>549</v>
      </c>
      <c r="C126" s="277" t="s">
        <v>494</v>
      </c>
      <c r="D126" s="277" t="s">
        <v>10</v>
      </c>
      <c r="E126" s="279" t="s">
        <v>358</v>
      </c>
      <c r="F126" s="286">
        <v>45477</v>
      </c>
      <c r="G126" s="286">
        <v>45542</v>
      </c>
      <c r="H126" s="290">
        <f t="shared" si="3"/>
        <v>66</v>
      </c>
      <c r="I126" s="288"/>
    </row>
    <row r="127" spans="1:9" ht="38.25" x14ac:dyDescent="0.25">
      <c r="A127" s="277">
        <f>+SUBTOTAL(3,$B$41:B127)</f>
        <v>87</v>
      </c>
      <c r="B127" s="284" t="s">
        <v>549</v>
      </c>
      <c r="C127" s="277" t="s">
        <v>495</v>
      </c>
      <c r="D127" s="277" t="s">
        <v>10</v>
      </c>
      <c r="E127" s="279" t="s">
        <v>358</v>
      </c>
      <c r="F127" s="286">
        <v>45477</v>
      </c>
      <c r="G127" s="286">
        <v>45480</v>
      </c>
      <c r="H127" s="290">
        <f t="shared" si="3"/>
        <v>4</v>
      </c>
      <c r="I127" s="288"/>
    </row>
    <row r="128" spans="1:9" ht="25.5" x14ac:dyDescent="0.25">
      <c r="A128" s="277">
        <f>+SUBTOTAL(3,$B$41:B128)</f>
        <v>88</v>
      </c>
      <c r="B128" s="284" t="s">
        <v>585</v>
      </c>
      <c r="C128" s="277" t="s">
        <v>156</v>
      </c>
      <c r="D128" s="277" t="s">
        <v>10</v>
      </c>
      <c r="E128" s="279" t="s">
        <v>547</v>
      </c>
      <c r="F128" s="286">
        <v>45508</v>
      </c>
      <c r="G128" s="286">
        <v>45510</v>
      </c>
      <c r="H128" s="290">
        <f t="shared" si="3"/>
        <v>3</v>
      </c>
      <c r="I128" s="291" t="s">
        <v>548</v>
      </c>
    </row>
    <row r="129" spans="1:9" ht="25.5" x14ac:dyDescent="0.25">
      <c r="A129" s="277">
        <f>+SUBTOTAL(3,$B$41:B129)</f>
        <v>89</v>
      </c>
      <c r="B129" s="284" t="s">
        <v>585</v>
      </c>
      <c r="C129" s="277" t="s">
        <v>467</v>
      </c>
      <c r="D129" s="277" t="s">
        <v>10</v>
      </c>
      <c r="E129" s="279" t="s">
        <v>547</v>
      </c>
      <c r="F129" s="286">
        <v>45508</v>
      </c>
      <c r="G129" s="286">
        <v>45510</v>
      </c>
      <c r="H129" s="290">
        <f t="shared" si="3"/>
        <v>3</v>
      </c>
      <c r="I129" s="291" t="s">
        <v>548</v>
      </c>
    </row>
    <row r="130" spans="1:9" ht="38.25" x14ac:dyDescent="0.25">
      <c r="A130" s="277">
        <f>+SUBTOTAL(3,$B$41:B130)</f>
        <v>90</v>
      </c>
      <c r="B130" s="284" t="s">
        <v>585</v>
      </c>
      <c r="C130" s="277" t="s">
        <v>485</v>
      </c>
      <c r="D130" s="277" t="s">
        <v>10</v>
      </c>
      <c r="E130" s="279" t="s">
        <v>546</v>
      </c>
      <c r="F130" s="286">
        <v>45508</v>
      </c>
      <c r="G130" s="286">
        <v>45510</v>
      </c>
      <c r="H130" s="290">
        <f t="shared" si="3"/>
        <v>3</v>
      </c>
      <c r="I130" s="291" t="s">
        <v>548</v>
      </c>
    </row>
    <row r="131" spans="1:9" ht="38.25" x14ac:dyDescent="0.25">
      <c r="A131" s="277">
        <f>+SUBTOTAL(3,$B$41:B131)</f>
        <v>91</v>
      </c>
      <c r="B131" s="284" t="s">
        <v>585</v>
      </c>
      <c r="C131" s="277" t="s">
        <v>173</v>
      </c>
      <c r="D131" s="277" t="s">
        <v>10</v>
      </c>
      <c r="E131" s="279" t="s">
        <v>358</v>
      </c>
      <c r="F131" s="286">
        <v>45508</v>
      </c>
      <c r="G131" s="286">
        <v>45510</v>
      </c>
      <c r="H131" s="290">
        <f t="shared" si="3"/>
        <v>3</v>
      </c>
      <c r="I131" s="291" t="s">
        <v>548</v>
      </c>
    </row>
    <row r="132" spans="1:9" x14ac:dyDescent="0.25">
      <c r="A132" s="277">
        <f>+SUBTOTAL(3,$B$41:B132)</f>
        <v>92</v>
      </c>
      <c r="B132" s="284" t="s">
        <v>585</v>
      </c>
      <c r="C132" s="277" t="s">
        <v>509</v>
      </c>
      <c r="D132" s="277" t="s">
        <v>10</v>
      </c>
      <c r="E132" s="279" t="s">
        <v>586</v>
      </c>
      <c r="F132" s="286">
        <v>45508</v>
      </c>
      <c r="G132" s="286">
        <v>45510</v>
      </c>
      <c r="H132" s="290">
        <f t="shared" si="3"/>
        <v>3</v>
      </c>
      <c r="I132" s="291" t="s">
        <v>548</v>
      </c>
    </row>
    <row r="133" spans="1:9" x14ac:dyDescent="0.25">
      <c r="A133" s="277">
        <f>+SUBTOTAL(3,$B$41:B133)</f>
        <v>93</v>
      </c>
      <c r="B133" s="284" t="s">
        <v>585</v>
      </c>
      <c r="C133" s="277" t="s">
        <v>504</v>
      </c>
      <c r="D133" s="277" t="s">
        <v>10</v>
      </c>
      <c r="E133" s="279" t="s">
        <v>580</v>
      </c>
      <c r="F133" s="286">
        <v>45508</v>
      </c>
      <c r="G133" s="286">
        <v>45510</v>
      </c>
      <c r="H133" s="290">
        <f t="shared" si="3"/>
        <v>3</v>
      </c>
      <c r="I133" s="291" t="s">
        <v>548</v>
      </c>
    </row>
    <row r="134" spans="1:9" ht="25.5" x14ac:dyDescent="0.25">
      <c r="A134" s="277">
        <f>+SUBTOTAL(3,$B$41:B134)</f>
        <v>94</v>
      </c>
      <c r="B134" s="284" t="s">
        <v>585</v>
      </c>
      <c r="C134" s="277" t="s">
        <v>571</v>
      </c>
      <c r="D134" s="277" t="s">
        <v>10</v>
      </c>
      <c r="E134" s="279" t="s">
        <v>251</v>
      </c>
      <c r="F134" s="286">
        <v>45508</v>
      </c>
      <c r="G134" s="286">
        <v>45510</v>
      </c>
      <c r="H134" s="290">
        <f t="shared" si="3"/>
        <v>3</v>
      </c>
      <c r="I134" s="291" t="s">
        <v>548</v>
      </c>
    </row>
    <row r="135" spans="1:9" ht="25.5" x14ac:dyDescent="0.25">
      <c r="A135" s="277">
        <f>+SUBTOTAL(3,$B$41:B135)</f>
        <v>95</v>
      </c>
      <c r="B135" s="284" t="s">
        <v>588</v>
      </c>
      <c r="C135" s="277" t="s">
        <v>498</v>
      </c>
      <c r="D135" s="277" t="s">
        <v>10</v>
      </c>
      <c r="E135" s="279" t="s">
        <v>589</v>
      </c>
      <c r="F135" s="286">
        <v>45528</v>
      </c>
      <c r="G135" s="286">
        <v>45529</v>
      </c>
      <c r="H135" s="290">
        <f t="shared" si="3"/>
        <v>2</v>
      </c>
      <c r="I135" s="291" t="s">
        <v>548</v>
      </c>
    </row>
    <row r="136" spans="1:9" ht="25.5" x14ac:dyDescent="0.25">
      <c r="A136" s="277">
        <f>+SUBTOTAL(3,$B$41:B136)</f>
        <v>96</v>
      </c>
      <c r="B136" s="284" t="s">
        <v>590</v>
      </c>
      <c r="C136" s="277" t="s">
        <v>569</v>
      </c>
      <c r="D136" s="277" t="s">
        <v>10</v>
      </c>
      <c r="E136" s="279" t="s">
        <v>251</v>
      </c>
      <c r="F136" s="286">
        <v>45531</v>
      </c>
      <c r="G136" s="286">
        <v>45534</v>
      </c>
      <c r="H136" s="290">
        <f t="shared" si="3"/>
        <v>4</v>
      </c>
      <c r="I136" s="291" t="s">
        <v>548</v>
      </c>
    </row>
    <row r="137" spans="1:9" ht="38.25" x14ac:dyDescent="0.25">
      <c r="A137" s="277">
        <f>+SUBTOTAL(3,$B$41:B137)</f>
        <v>97</v>
      </c>
      <c r="B137" s="284" t="s">
        <v>604</v>
      </c>
      <c r="C137" s="277" t="s">
        <v>515</v>
      </c>
      <c r="D137" s="277" t="s">
        <v>10</v>
      </c>
      <c r="E137" s="279" t="s">
        <v>586</v>
      </c>
      <c r="F137" s="286">
        <v>45563</v>
      </c>
      <c r="G137" s="286">
        <v>45564</v>
      </c>
      <c r="H137" s="290">
        <f t="shared" si="3"/>
        <v>2</v>
      </c>
      <c r="I137" s="291" t="s">
        <v>548</v>
      </c>
    </row>
    <row r="138" spans="1:9" x14ac:dyDescent="0.25">
      <c r="A138" s="277">
        <f>+SUBTOTAL(3,$B$41:B138)</f>
        <v>98</v>
      </c>
      <c r="B138" s="284" t="s">
        <v>1202</v>
      </c>
      <c r="C138" s="277" t="s">
        <v>219</v>
      </c>
      <c r="D138" s="277" t="s">
        <v>10</v>
      </c>
      <c r="E138" s="279"/>
      <c r="F138" s="286">
        <v>45575</v>
      </c>
      <c r="G138" s="286">
        <v>45607</v>
      </c>
      <c r="H138" s="290">
        <f t="shared" si="3"/>
        <v>33</v>
      </c>
      <c r="I138" s="291"/>
    </row>
    <row r="139" spans="1:9" x14ac:dyDescent="0.25">
      <c r="A139" s="277">
        <f>+SUBTOTAL(3,$B$41:B139)</f>
        <v>99</v>
      </c>
      <c r="B139" s="284" t="s">
        <v>1202</v>
      </c>
      <c r="C139" s="277" t="s">
        <v>220</v>
      </c>
      <c r="D139" s="277" t="s">
        <v>10</v>
      </c>
      <c r="E139" s="279"/>
      <c r="F139" s="286">
        <v>45575</v>
      </c>
      <c r="G139" s="286">
        <v>45607</v>
      </c>
      <c r="H139" s="290">
        <f t="shared" si="3"/>
        <v>33</v>
      </c>
      <c r="I139" s="291"/>
    </row>
    <row r="140" spans="1:9" x14ac:dyDescent="0.25">
      <c r="A140" s="277">
        <f>+SUBTOTAL(3,$B$41:B140)</f>
        <v>100</v>
      </c>
      <c r="B140" s="284" t="s">
        <v>1202</v>
      </c>
      <c r="C140" s="277" t="s">
        <v>826</v>
      </c>
      <c r="D140" s="277" t="s">
        <v>10</v>
      </c>
      <c r="E140" s="279"/>
      <c r="F140" s="286">
        <v>45575</v>
      </c>
      <c r="G140" s="286">
        <v>45679</v>
      </c>
      <c r="H140" s="290">
        <f t="shared" si="3"/>
        <v>105</v>
      </c>
      <c r="I140" s="291"/>
    </row>
    <row r="141" spans="1:9" x14ac:dyDescent="0.25">
      <c r="A141" s="277">
        <f>+SUBTOTAL(3,$B$41:B141)</f>
        <v>101</v>
      </c>
      <c r="B141" s="284" t="s">
        <v>1202</v>
      </c>
      <c r="C141" s="277" t="s">
        <v>103</v>
      </c>
      <c r="D141" s="277" t="s">
        <v>10</v>
      </c>
      <c r="E141" s="279"/>
      <c r="F141" s="286">
        <v>45575</v>
      </c>
      <c r="G141" s="286">
        <v>45670</v>
      </c>
      <c r="H141" s="290">
        <f t="shared" si="3"/>
        <v>96</v>
      </c>
      <c r="I141" s="291"/>
    </row>
    <row r="142" spans="1:9" x14ac:dyDescent="0.25">
      <c r="A142" s="277">
        <f>+SUBTOTAL(3,$B$41:B142)</f>
        <v>102</v>
      </c>
      <c r="B142" s="284" t="s">
        <v>1202</v>
      </c>
      <c r="C142" s="277" t="s">
        <v>736</v>
      </c>
      <c r="D142" s="277" t="s">
        <v>10</v>
      </c>
      <c r="E142" s="279"/>
      <c r="F142" s="286">
        <v>45575</v>
      </c>
      <c r="G142" s="286">
        <v>45670</v>
      </c>
      <c r="H142" s="290">
        <f t="shared" si="3"/>
        <v>96</v>
      </c>
      <c r="I142" s="291"/>
    </row>
    <row r="143" spans="1:9" x14ac:dyDescent="0.25">
      <c r="A143" s="277">
        <f>+SUBTOTAL(3,$B$41:B143)</f>
        <v>103</v>
      </c>
      <c r="B143" s="284" t="s">
        <v>1202</v>
      </c>
      <c r="C143" s="277" t="s">
        <v>737</v>
      </c>
      <c r="D143" s="277" t="s">
        <v>10</v>
      </c>
      <c r="E143" s="279"/>
      <c r="F143" s="286">
        <v>45575</v>
      </c>
      <c r="G143" s="286">
        <v>45670</v>
      </c>
      <c r="H143" s="290">
        <f t="shared" si="3"/>
        <v>96</v>
      </c>
      <c r="I143" s="291"/>
    </row>
    <row r="144" spans="1:9" x14ac:dyDescent="0.25">
      <c r="A144" s="277">
        <f>+SUBTOTAL(3,$B$41:B144)</f>
        <v>104</v>
      </c>
      <c r="B144" s="284" t="s">
        <v>1202</v>
      </c>
      <c r="C144" s="277" t="s">
        <v>738</v>
      </c>
      <c r="D144" s="277" t="s">
        <v>10</v>
      </c>
      <c r="E144" s="279"/>
      <c r="F144" s="286">
        <v>45575</v>
      </c>
      <c r="G144" s="286">
        <v>45670</v>
      </c>
      <c r="H144" s="290">
        <f t="shared" si="3"/>
        <v>96</v>
      </c>
      <c r="I144" s="291"/>
    </row>
    <row r="145" spans="1:9" x14ac:dyDescent="0.25">
      <c r="A145" s="277">
        <f>+SUBTOTAL(3,$B$41:B145)</f>
        <v>105</v>
      </c>
      <c r="B145" s="284" t="s">
        <v>1202</v>
      </c>
      <c r="C145" s="277" t="s">
        <v>842</v>
      </c>
      <c r="D145" s="277" t="s">
        <v>10</v>
      </c>
      <c r="E145" s="279"/>
      <c r="F145" s="286">
        <v>45575</v>
      </c>
      <c r="G145" s="286">
        <v>45641</v>
      </c>
      <c r="H145" s="290">
        <f t="shared" si="3"/>
        <v>67</v>
      </c>
      <c r="I145" s="291"/>
    </row>
    <row r="146" spans="1:9" x14ac:dyDescent="0.25">
      <c r="A146" s="277">
        <f>+SUBTOTAL(3,$B$41:B146)</f>
        <v>106</v>
      </c>
      <c r="B146" s="284" t="s">
        <v>1202</v>
      </c>
      <c r="C146" s="277" t="s">
        <v>843</v>
      </c>
      <c r="D146" s="277" t="s">
        <v>10</v>
      </c>
      <c r="E146" s="279"/>
      <c r="F146" s="286">
        <v>45575</v>
      </c>
      <c r="G146" s="286">
        <v>45641</v>
      </c>
      <c r="H146" s="290">
        <f t="shared" si="3"/>
        <v>67</v>
      </c>
      <c r="I146" s="291"/>
    </row>
    <row r="147" spans="1:9" x14ac:dyDescent="0.25">
      <c r="A147" s="277">
        <f>+SUBTOTAL(3,$B$41:B147)</f>
        <v>107</v>
      </c>
      <c r="B147" s="284" t="s">
        <v>1202</v>
      </c>
      <c r="C147" s="277" t="s">
        <v>844</v>
      </c>
      <c r="D147" s="277" t="s">
        <v>10</v>
      </c>
      <c r="E147" s="279"/>
      <c r="F147" s="286">
        <v>45575</v>
      </c>
      <c r="G147" s="286">
        <v>45641</v>
      </c>
      <c r="H147" s="290">
        <f t="shared" si="3"/>
        <v>67</v>
      </c>
      <c r="I147" s="291"/>
    </row>
    <row r="148" spans="1:9" x14ac:dyDescent="0.25">
      <c r="A148" s="277">
        <f>+SUBTOTAL(3,$B$41:B148)</f>
        <v>108</v>
      </c>
      <c r="B148" s="284" t="s">
        <v>1202</v>
      </c>
      <c r="C148" s="277" t="s">
        <v>845</v>
      </c>
      <c r="D148" s="277" t="s">
        <v>10</v>
      </c>
      <c r="E148" s="279"/>
      <c r="F148" s="286">
        <v>45575</v>
      </c>
      <c r="G148" s="286">
        <v>45641</v>
      </c>
      <c r="H148" s="290">
        <f t="shared" si="3"/>
        <v>67</v>
      </c>
      <c r="I148" s="291"/>
    </row>
    <row r="149" spans="1:9" x14ac:dyDescent="0.25">
      <c r="A149" s="277">
        <f>+SUBTOTAL(3,$B$41:B149)</f>
        <v>109</v>
      </c>
      <c r="B149" s="284" t="s">
        <v>1202</v>
      </c>
      <c r="C149" s="277" t="s">
        <v>846</v>
      </c>
      <c r="D149" s="277" t="s">
        <v>10</v>
      </c>
      <c r="E149" s="279"/>
      <c r="F149" s="286">
        <v>45575</v>
      </c>
      <c r="G149" s="286">
        <v>45641</v>
      </c>
      <c r="H149" s="290">
        <f t="shared" si="3"/>
        <v>67</v>
      </c>
      <c r="I149" s="291"/>
    </row>
    <row r="150" spans="1:9" x14ac:dyDescent="0.25">
      <c r="A150" s="277">
        <f>+SUBTOTAL(3,$B$41:B150)</f>
        <v>110</v>
      </c>
      <c r="B150" s="284" t="s">
        <v>1202</v>
      </c>
      <c r="C150" s="277" t="s">
        <v>849</v>
      </c>
      <c r="D150" s="277" t="s">
        <v>10</v>
      </c>
      <c r="E150" s="279"/>
      <c r="F150" s="286">
        <v>45575</v>
      </c>
      <c r="G150" s="286">
        <v>45641</v>
      </c>
      <c r="H150" s="290">
        <f t="shared" si="3"/>
        <v>67</v>
      </c>
      <c r="I150" s="291"/>
    </row>
    <row r="151" spans="1:9" x14ac:dyDescent="0.25">
      <c r="A151" s="277">
        <f>+SUBTOTAL(3,$B$41:B151)</f>
        <v>111</v>
      </c>
      <c r="B151" s="284" t="s">
        <v>1202</v>
      </c>
      <c r="C151" s="277" t="s">
        <v>850</v>
      </c>
      <c r="D151" s="277" t="s">
        <v>10</v>
      </c>
      <c r="E151" s="279"/>
      <c r="F151" s="286">
        <v>45575</v>
      </c>
      <c r="G151" s="286">
        <v>45641</v>
      </c>
      <c r="H151" s="290">
        <f t="shared" si="3"/>
        <v>67</v>
      </c>
      <c r="I151" s="291"/>
    </row>
    <row r="152" spans="1:9" x14ac:dyDescent="0.25">
      <c r="A152" s="277">
        <f>+SUBTOTAL(3,$B$41:B152)</f>
        <v>112</v>
      </c>
      <c r="B152" s="284" t="s">
        <v>1202</v>
      </c>
      <c r="C152" s="277" t="s">
        <v>851</v>
      </c>
      <c r="D152" s="277" t="s">
        <v>10</v>
      </c>
      <c r="E152" s="279"/>
      <c r="F152" s="286">
        <v>45575</v>
      </c>
      <c r="G152" s="286">
        <v>45641</v>
      </c>
      <c r="H152" s="290">
        <f t="shared" si="3"/>
        <v>67</v>
      </c>
      <c r="I152" s="291"/>
    </row>
    <row r="153" spans="1:9" ht="38.25" x14ac:dyDescent="0.25">
      <c r="A153" s="277">
        <f>+SUBTOTAL(3,$B$41:B153)</f>
        <v>113</v>
      </c>
      <c r="B153" s="284" t="s">
        <v>606</v>
      </c>
      <c r="C153" s="285" t="s">
        <v>530</v>
      </c>
      <c r="D153" s="277" t="s">
        <v>10</v>
      </c>
      <c r="E153" s="279" t="s">
        <v>583</v>
      </c>
      <c r="F153" s="286">
        <v>45579</v>
      </c>
      <c r="G153" s="286">
        <v>45580</v>
      </c>
      <c r="H153" s="290">
        <f t="shared" si="3"/>
        <v>2</v>
      </c>
      <c r="I153" s="291" t="s">
        <v>548</v>
      </c>
    </row>
    <row r="154" spans="1:9" ht="38.25" x14ac:dyDescent="0.25">
      <c r="A154" s="277">
        <f>+SUBTOTAL(3,$B$41:B154)</f>
        <v>114</v>
      </c>
      <c r="B154" s="284" t="s">
        <v>608</v>
      </c>
      <c r="C154" s="277" t="s">
        <v>642</v>
      </c>
      <c r="D154" s="277" t="s">
        <v>10</v>
      </c>
      <c r="E154" s="279" t="s">
        <v>546</v>
      </c>
      <c r="F154" s="286">
        <v>45589</v>
      </c>
      <c r="G154" s="286">
        <v>45590</v>
      </c>
      <c r="H154" s="290">
        <f t="shared" si="3"/>
        <v>2</v>
      </c>
      <c r="I154" s="291" t="s">
        <v>548</v>
      </c>
    </row>
    <row r="155" spans="1:9" ht="102" x14ac:dyDescent="0.25">
      <c r="A155" s="277">
        <f>+SUBTOTAL(3,$B$41:B155)</f>
        <v>115</v>
      </c>
      <c r="B155" s="284" t="s">
        <v>616</v>
      </c>
      <c r="C155" s="277" t="s">
        <v>172</v>
      </c>
      <c r="D155" s="277" t="s">
        <v>10</v>
      </c>
      <c r="E155" s="279"/>
      <c r="F155" s="286">
        <v>45597</v>
      </c>
      <c r="G155" s="286">
        <v>45972</v>
      </c>
      <c r="H155" s="290">
        <f t="shared" si="3"/>
        <v>376</v>
      </c>
      <c r="I155" s="291" t="s">
        <v>1611</v>
      </c>
    </row>
    <row r="156" spans="1:9" x14ac:dyDescent="0.25">
      <c r="A156" s="277">
        <f>+SUBTOTAL(3,$B$41:B156)</f>
        <v>116</v>
      </c>
      <c r="B156" s="284" t="s">
        <v>616</v>
      </c>
      <c r="C156" s="277" t="s">
        <v>492</v>
      </c>
      <c r="D156" s="277" t="s">
        <v>10</v>
      </c>
      <c r="E156" s="279"/>
      <c r="F156" s="286">
        <v>45597</v>
      </c>
      <c r="G156" s="286">
        <v>45823</v>
      </c>
      <c r="H156" s="290">
        <f t="shared" si="3"/>
        <v>227</v>
      </c>
      <c r="I156" s="291" t="s">
        <v>548</v>
      </c>
    </row>
    <row r="157" spans="1:9" x14ac:dyDescent="0.25">
      <c r="A157" s="277">
        <f>+SUBTOTAL(3,$B$41:B157)</f>
        <v>117</v>
      </c>
      <c r="B157" s="284" t="s">
        <v>620</v>
      </c>
      <c r="C157" s="277" t="s">
        <v>178</v>
      </c>
      <c r="D157" s="277" t="s">
        <v>10</v>
      </c>
      <c r="E157" s="279"/>
      <c r="F157" s="286">
        <v>45613</v>
      </c>
      <c r="G157" s="286">
        <v>45627</v>
      </c>
      <c r="H157" s="290">
        <f t="shared" si="3"/>
        <v>15</v>
      </c>
      <c r="I157" s="291" t="s">
        <v>548</v>
      </c>
    </row>
    <row r="158" spans="1:9" ht="25.5" x14ac:dyDescent="0.25">
      <c r="A158" s="277">
        <f>+SUBTOTAL(3,$B$41:B158)</f>
        <v>118</v>
      </c>
      <c r="B158" s="284" t="s">
        <v>622</v>
      </c>
      <c r="C158" s="277" t="s">
        <v>53</v>
      </c>
      <c r="D158" s="277" t="s">
        <v>10</v>
      </c>
      <c r="E158" s="279" t="s">
        <v>580</v>
      </c>
      <c r="F158" s="286">
        <v>45614</v>
      </c>
      <c r="G158" s="286">
        <v>45616</v>
      </c>
      <c r="H158" s="290">
        <f t="shared" si="3"/>
        <v>3</v>
      </c>
      <c r="I158" s="291" t="s">
        <v>548</v>
      </c>
    </row>
    <row r="159" spans="1:9" ht="38.25" x14ac:dyDescent="0.25">
      <c r="A159" s="277">
        <f>+SUBTOTAL(3,$B$41:B159)</f>
        <v>119</v>
      </c>
      <c r="B159" s="284" t="s">
        <v>620</v>
      </c>
      <c r="C159" s="277" t="s">
        <v>633</v>
      </c>
      <c r="D159" s="277" t="s">
        <v>10</v>
      </c>
      <c r="E159" s="279" t="s">
        <v>634</v>
      </c>
      <c r="F159" s="286">
        <v>45614</v>
      </c>
      <c r="G159" s="286">
        <v>45616</v>
      </c>
      <c r="H159" s="290">
        <f t="shared" si="3"/>
        <v>3</v>
      </c>
      <c r="I159" s="291" t="s">
        <v>548</v>
      </c>
    </row>
    <row r="160" spans="1:9" ht="51" x14ac:dyDescent="0.25">
      <c r="A160" s="277">
        <f>+SUBTOTAL(3,$B$41:B160)</f>
        <v>120</v>
      </c>
      <c r="B160" s="284" t="s">
        <v>641</v>
      </c>
      <c r="C160" s="277" t="s">
        <v>528</v>
      </c>
      <c r="D160" s="277" t="s">
        <v>10</v>
      </c>
      <c r="E160" s="279" t="s">
        <v>583</v>
      </c>
      <c r="F160" s="286">
        <v>45635</v>
      </c>
      <c r="G160" s="286">
        <v>45910</v>
      </c>
      <c r="H160" s="290">
        <f t="shared" si="3"/>
        <v>276</v>
      </c>
      <c r="I160" s="291" t="s">
        <v>1567</v>
      </c>
    </row>
    <row r="161" spans="1:9" ht="38.25" x14ac:dyDescent="0.25">
      <c r="A161" s="277">
        <f>+SUBTOTAL(3,$B$41:B161)</f>
        <v>121</v>
      </c>
      <c r="B161" s="284" t="s">
        <v>646</v>
      </c>
      <c r="C161" s="277" t="s">
        <v>42</v>
      </c>
      <c r="D161" s="277" t="s">
        <v>10</v>
      </c>
      <c r="E161" s="279" t="s">
        <v>638</v>
      </c>
      <c r="F161" s="286">
        <v>45637</v>
      </c>
      <c r="G161" s="286">
        <v>45645</v>
      </c>
      <c r="H161" s="290">
        <f t="shared" si="3"/>
        <v>9</v>
      </c>
      <c r="I161" s="291" t="s">
        <v>548</v>
      </c>
    </row>
    <row r="162" spans="1:9" ht="25.5" x14ac:dyDescent="0.25">
      <c r="A162" s="277">
        <f>+SUBTOTAL(3,$B$41:B162)</f>
        <v>122</v>
      </c>
      <c r="B162" s="284" t="s">
        <v>641</v>
      </c>
      <c r="C162" s="285" t="s">
        <v>213</v>
      </c>
      <c r="D162" s="277" t="s">
        <v>10</v>
      </c>
      <c r="E162" s="279" t="s">
        <v>621</v>
      </c>
      <c r="F162" s="286">
        <v>45656</v>
      </c>
      <c r="G162" s="286">
        <v>45656</v>
      </c>
      <c r="H162" s="290">
        <f t="shared" si="3"/>
        <v>1</v>
      </c>
      <c r="I162" s="291" t="s">
        <v>548</v>
      </c>
    </row>
    <row r="163" spans="1:9" x14ac:dyDescent="0.25">
      <c r="A163" s="277">
        <f>+SUBTOTAL(3,$B$41:B163)</f>
        <v>123</v>
      </c>
      <c r="B163" s="284" t="s">
        <v>654</v>
      </c>
      <c r="C163" s="285" t="s">
        <v>443</v>
      </c>
      <c r="D163" s="277" t="s">
        <v>10</v>
      </c>
      <c r="E163" s="279"/>
      <c r="F163" s="286">
        <v>45628</v>
      </c>
      <c r="G163" s="286">
        <v>45711</v>
      </c>
      <c r="H163" s="290">
        <f t="shared" si="3"/>
        <v>84</v>
      </c>
      <c r="I163" s="291" t="s">
        <v>655</v>
      </c>
    </row>
    <row r="164" spans="1:9" x14ac:dyDescent="0.25">
      <c r="A164" s="277">
        <f>+SUBTOTAL(3,$B$41:B164)</f>
        <v>124</v>
      </c>
      <c r="B164" s="284" t="s">
        <v>654</v>
      </c>
      <c r="C164" s="285" t="s">
        <v>624</v>
      </c>
      <c r="D164" s="277" t="s">
        <v>10</v>
      </c>
      <c r="E164" s="279"/>
      <c r="F164" s="286">
        <v>45628</v>
      </c>
      <c r="G164" s="286">
        <v>45669</v>
      </c>
      <c r="H164" s="290">
        <f t="shared" si="3"/>
        <v>42</v>
      </c>
      <c r="I164" s="291" t="s">
        <v>655</v>
      </c>
    </row>
    <row r="165" spans="1:9" x14ac:dyDescent="0.25">
      <c r="A165" s="277">
        <f>+SUBTOTAL(3,$B$41:B165)</f>
        <v>125</v>
      </c>
      <c r="B165" s="284" t="s">
        <v>654</v>
      </c>
      <c r="C165" s="285" t="s">
        <v>625</v>
      </c>
      <c r="D165" s="277" t="s">
        <v>10</v>
      </c>
      <c r="E165" s="279"/>
      <c r="F165" s="286">
        <v>45628</v>
      </c>
      <c r="G165" s="286">
        <v>45670</v>
      </c>
      <c r="H165" s="290">
        <f t="shared" si="3"/>
        <v>43</v>
      </c>
      <c r="I165" s="291" t="s">
        <v>655</v>
      </c>
    </row>
    <row r="166" spans="1:9" x14ac:dyDescent="0.25">
      <c r="A166" s="277">
        <f>+SUBTOTAL(3,$B$41:B166)</f>
        <v>126</v>
      </c>
      <c r="B166" s="284" t="s">
        <v>654</v>
      </c>
      <c r="C166" s="285" t="s">
        <v>626</v>
      </c>
      <c r="D166" s="277" t="s">
        <v>10</v>
      </c>
      <c r="E166" s="279"/>
      <c r="F166" s="286">
        <v>45628</v>
      </c>
      <c r="G166" s="286">
        <v>45678</v>
      </c>
      <c r="H166" s="290">
        <f t="shared" si="3"/>
        <v>51</v>
      </c>
      <c r="I166" s="291" t="s">
        <v>655</v>
      </c>
    </row>
    <row r="167" spans="1:9" x14ac:dyDescent="0.25">
      <c r="A167" s="277">
        <f>+SUBTOTAL(3,$B$41:B167)</f>
        <v>127</v>
      </c>
      <c r="B167" s="284" t="s">
        <v>654</v>
      </c>
      <c r="C167" s="285" t="s">
        <v>627</v>
      </c>
      <c r="D167" s="277" t="s">
        <v>10</v>
      </c>
      <c r="E167" s="279"/>
      <c r="F167" s="286">
        <v>45628</v>
      </c>
      <c r="G167" s="286">
        <v>45673</v>
      </c>
      <c r="H167" s="290">
        <f t="shared" si="3"/>
        <v>46</v>
      </c>
      <c r="I167" s="291" t="s">
        <v>655</v>
      </c>
    </row>
    <row r="168" spans="1:9" ht="25.5" x14ac:dyDescent="0.25">
      <c r="A168" s="277">
        <f>+SUBTOTAL(3,$B$41:B168)</f>
        <v>128</v>
      </c>
      <c r="B168" s="284" t="s">
        <v>654</v>
      </c>
      <c r="C168" s="285" t="s">
        <v>628</v>
      </c>
      <c r="D168" s="277" t="s">
        <v>10</v>
      </c>
      <c r="E168" s="279"/>
      <c r="F168" s="286">
        <v>45628</v>
      </c>
      <c r="G168" s="286">
        <v>45672</v>
      </c>
      <c r="H168" s="290">
        <f t="shared" si="3"/>
        <v>45</v>
      </c>
      <c r="I168" s="291" t="s">
        <v>659</v>
      </c>
    </row>
    <row r="169" spans="1:9" x14ac:dyDescent="0.25">
      <c r="A169" s="277">
        <f>+SUBTOTAL(3,$B$41:B169)</f>
        <v>129</v>
      </c>
      <c r="B169" s="284" t="s">
        <v>654</v>
      </c>
      <c r="C169" s="285" t="s">
        <v>629</v>
      </c>
      <c r="D169" s="277" t="s">
        <v>10</v>
      </c>
      <c r="E169" s="279"/>
      <c r="F169" s="286">
        <v>45628</v>
      </c>
      <c r="G169" s="286">
        <v>45679</v>
      </c>
      <c r="H169" s="290">
        <f t="shared" si="3"/>
        <v>52</v>
      </c>
      <c r="I169" s="291" t="s">
        <v>655</v>
      </c>
    </row>
    <row r="170" spans="1:9" x14ac:dyDescent="0.25">
      <c r="A170" s="277">
        <f>+SUBTOTAL(3,$B$41:B170)</f>
        <v>130</v>
      </c>
      <c r="B170" s="284" t="s">
        <v>654</v>
      </c>
      <c r="C170" s="285" t="s">
        <v>630</v>
      </c>
      <c r="D170" s="277" t="s">
        <v>10</v>
      </c>
      <c r="E170" s="279"/>
      <c r="F170" s="286">
        <v>45628</v>
      </c>
      <c r="G170" s="286">
        <v>45678</v>
      </c>
      <c r="H170" s="290">
        <f t="shared" ref="H170:H233" si="4">+IF(G170="","Awaited",_xlfn.DAYS(G170,F170)+1)</f>
        <v>51</v>
      </c>
      <c r="I170" s="291" t="s">
        <v>655</v>
      </c>
    </row>
    <row r="171" spans="1:9" x14ac:dyDescent="0.25">
      <c r="A171" s="277">
        <f>+SUBTOTAL(3,$B$41:B171)</f>
        <v>131</v>
      </c>
      <c r="B171" s="284" t="s">
        <v>654</v>
      </c>
      <c r="C171" s="285" t="s">
        <v>631</v>
      </c>
      <c r="D171" s="277" t="s">
        <v>10</v>
      </c>
      <c r="E171" s="279"/>
      <c r="F171" s="286">
        <v>45628</v>
      </c>
      <c r="G171" s="286">
        <v>45714</v>
      </c>
      <c r="H171" s="290">
        <f t="shared" si="4"/>
        <v>87</v>
      </c>
      <c r="I171" s="291" t="s">
        <v>655</v>
      </c>
    </row>
    <row r="172" spans="1:9" x14ac:dyDescent="0.25">
      <c r="A172" s="277">
        <f>+SUBTOTAL(3,$B$41:B172)</f>
        <v>132</v>
      </c>
      <c r="B172" s="284" t="s">
        <v>654</v>
      </c>
      <c r="C172" s="285" t="s">
        <v>632</v>
      </c>
      <c r="D172" s="277" t="s">
        <v>10</v>
      </c>
      <c r="E172" s="279"/>
      <c r="F172" s="286">
        <v>45628</v>
      </c>
      <c r="G172" s="286">
        <v>45779</v>
      </c>
      <c r="H172" s="290">
        <f t="shared" si="4"/>
        <v>152</v>
      </c>
      <c r="I172" s="291" t="s">
        <v>655</v>
      </c>
    </row>
    <row r="173" spans="1:9" x14ac:dyDescent="0.25">
      <c r="A173" s="277">
        <f>+SUBTOTAL(3,$B$41:B173)</f>
        <v>133</v>
      </c>
      <c r="B173" s="284" t="s">
        <v>654</v>
      </c>
      <c r="C173" s="285" t="s">
        <v>444</v>
      </c>
      <c r="D173" s="277" t="s">
        <v>10</v>
      </c>
      <c r="E173" s="279"/>
      <c r="F173" s="286">
        <v>45628</v>
      </c>
      <c r="G173" s="286">
        <v>45671</v>
      </c>
      <c r="H173" s="290">
        <f t="shared" si="4"/>
        <v>44</v>
      </c>
      <c r="I173" s="291" t="s">
        <v>655</v>
      </c>
    </row>
    <row r="174" spans="1:9" x14ac:dyDescent="0.25">
      <c r="A174" s="277">
        <f>+SUBTOTAL(3,$B$41:B174)</f>
        <v>134</v>
      </c>
      <c r="B174" s="284" t="s">
        <v>654</v>
      </c>
      <c r="C174" s="285" t="s">
        <v>445</v>
      </c>
      <c r="D174" s="277" t="s">
        <v>10</v>
      </c>
      <c r="E174" s="279"/>
      <c r="F174" s="286">
        <v>45629</v>
      </c>
      <c r="G174" s="286">
        <v>45728</v>
      </c>
      <c r="H174" s="290">
        <f t="shared" si="4"/>
        <v>100</v>
      </c>
      <c r="I174" s="291" t="s">
        <v>655</v>
      </c>
    </row>
    <row r="175" spans="1:9" ht="38.25" x14ac:dyDescent="0.25">
      <c r="A175" s="277">
        <f>+SUBTOTAL(3,$B$41:B175)</f>
        <v>135</v>
      </c>
      <c r="B175" s="284" t="s">
        <v>654</v>
      </c>
      <c r="C175" s="285" t="s">
        <v>451</v>
      </c>
      <c r="D175" s="277" t="s">
        <v>10</v>
      </c>
      <c r="E175" s="279"/>
      <c r="F175" s="286">
        <v>45629</v>
      </c>
      <c r="G175" s="286">
        <v>45813</v>
      </c>
      <c r="H175" s="290">
        <f t="shared" si="4"/>
        <v>185</v>
      </c>
      <c r="I175" s="291" t="s">
        <v>1382</v>
      </c>
    </row>
    <row r="176" spans="1:9" x14ac:dyDescent="0.25">
      <c r="A176" s="277">
        <f>+SUBTOTAL(3,$B$41:B176)</f>
        <v>136</v>
      </c>
      <c r="B176" s="284" t="s">
        <v>654</v>
      </c>
      <c r="C176" s="285" t="s">
        <v>452</v>
      </c>
      <c r="D176" s="277" t="s">
        <v>10</v>
      </c>
      <c r="E176" s="279"/>
      <c r="F176" s="286">
        <v>45629</v>
      </c>
      <c r="G176" s="286">
        <v>45692</v>
      </c>
      <c r="H176" s="290">
        <f t="shared" si="4"/>
        <v>64</v>
      </c>
      <c r="I176" s="291" t="s">
        <v>655</v>
      </c>
    </row>
    <row r="177" spans="1:9" ht="25.5" x14ac:dyDescent="0.25">
      <c r="A177" s="277">
        <f>+SUBTOTAL(3,$B$41:B177)</f>
        <v>137</v>
      </c>
      <c r="B177" s="284" t="s">
        <v>654</v>
      </c>
      <c r="C177" s="285" t="s">
        <v>453</v>
      </c>
      <c r="D177" s="277" t="s">
        <v>10</v>
      </c>
      <c r="E177" s="279"/>
      <c r="F177" s="286">
        <v>45629</v>
      </c>
      <c r="G177" s="286">
        <v>45811</v>
      </c>
      <c r="H177" s="290">
        <f t="shared" si="4"/>
        <v>183</v>
      </c>
      <c r="I177" s="291" t="s">
        <v>1386</v>
      </c>
    </row>
    <row r="178" spans="1:9" x14ac:dyDescent="0.25">
      <c r="A178" s="277">
        <f>+SUBTOTAL(3,$B$41:B178)</f>
        <v>138</v>
      </c>
      <c r="B178" s="284" t="s">
        <v>654</v>
      </c>
      <c r="C178" s="285" t="s">
        <v>38</v>
      </c>
      <c r="D178" s="277" t="s">
        <v>10</v>
      </c>
      <c r="E178" s="279"/>
      <c r="F178" s="286">
        <v>45629</v>
      </c>
      <c r="G178" s="286">
        <v>45759</v>
      </c>
      <c r="H178" s="290">
        <f t="shared" si="4"/>
        <v>131</v>
      </c>
      <c r="I178" s="291" t="s">
        <v>655</v>
      </c>
    </row>
    <row r="179" spans="1:9" x14ac:dyDescent="0.25">
      <c r="A179" s="277">
        <f>+SUBTOTAL(3,$B$41:B179)</f>
        <v>139</v>
      </c>
      <c r="B179" s="284" t="s">
        <v>654</v>
      </c>
      <c r="C179" s="285" t="s">
        <v>39</v>
      </c>
      <c r="D179" s="277" t="s">
        <v>10</v>
      </c>
      <c r="E179" s="279"/>
      <c r="F179" s="286">
        <v>45644</v>
      </c>
      <c r="G179" s="286">
        <v>45706</v>
      </c>
      <c r="H179" s="290">
        <f t="shared" si="4"/>
        <v>63</v>
      </c>
      <c r="I179" s="291" t="s">
        <v>655</v>
      </c>
    </row>
    <row r="180" spans="1:9" x14ac:dyDescent="0.25">
      <c r="A180" s="277">
        <f>+SUBTOTAL(3,$B$41:B180)</f>
        <v>140</v>
      </c>
      <c r="B180" s="284" t="s">
        <v>654</v>
      </c>
      <c r="C180" s="285" t="s">
        <v>454</v>
      </c>
      <c r="D180" s="277" t="s">
        <v>10</v>
      </c>
      <c r="E180" s="279"/>
      <c r="F180" s="286">
        <v>45644</v>
      </c>
      <c r="G180" s="286">
        <v>45775</v>
      </c>
      <c r="H180" s="290">
        <f t="shared" si="4"/>
        <v>132</v>
      </c>
      <c r="I180" s="291" t="s">
        <v>655</v>
      </c>
    </row>
    <row r="181" spans="1:9" x14ac:dyDescent="0.25">
      <c r="A181" s="277">
        <f>+SUBTOTAL(3,$B$41:B181)</f>
        <v>141</v>
      </c>
      <c r="B181" s="284" t="s">
        <v>654</v>
      </c>
      <c r="C181" s="285" t="s">
        <v>455</v>
      </c>
      <c r="D181" s="277" t="s">
        <v>10</v>
      </c>
      <c r="E181" s="279"/>
      <c r="F181" s="286">
        <v>45644</v>
      </c>
      <c r="G181" s="286">
        <v>45831</v>
      </c>
      <c r="H181" s="290">
        <f t="shared" si="4"/>
        <v>188</v>
      </c>
      <c r="I181" s="291" t="s">
        <v>655</v>
      </c>
    </row>
    <row r="182" spans="1:9" x14ac:dyDescent="0.25">
      <c r="A182" s="277">
        <f>+SUBTOTAL(3,$B$41:B182)</f>
        <v>142</v>
      </c>
      <c r="B182" s="284" t="s">
        <v>654</v>
      </c>
      <c r="C182" s="285" t="s">
        <v>456</v>
      </c>
      <c r="D182" s="277" t="s">
        <v>10</v>
      </c>
      <c r="E182" s="279"/>
      <c r="F182" s="286">
        <v>45644</v>
      </c>
      <c r="G182" s="286">
        <v>45790</v>
      </c>
      <c r="H182" s="290">
        <f t="shared" si="4"/>
        <v>147</v>
      </c>
      <c r="I182" s="291" t="s">
        <v>655</v>
      </c>
    </row>
    <row r="183" spans="1:9" x14ac:dyDescent="0.25">
      <c r="A183" s="277">
        <f>+SUBTOTAL(3,$B$41:B183)</f>
        <v>143</v>
      </c>
      <c r="B183" s="284" t="s">
        <v>654</v>
      </c>
      <c r="C183" s="285" t="s">
        <v>457</v>
      </c>
      <c r="D183" s="277" t="s">
        <v>10</v>
      </c>
      <c r="E183" s="279"/>
      <c r="F183" s="286">
        <v>45644</v>
      </c>
      <c r="G183" s="286">
        <v>45833</v>
      </c>
      <c r="H183" s="290">
        <f t="shared" si="4"/>
        <v>190</v>
      </c>
      <c r="I183" s="291" t="s">
        <v>655</v>
      </c>
    </row>
    <row r="184" spans="1:9" x14ac:dyDescent="0.25">
      <c r="A184" s="277">
        <f>+SUBTOTAL(3,$B$41:B184)</f>
        <v>144</v>
      </c>
      <c r="B184" s="284" t="s">
        <v>654</v>
      </c>
      <c r="C184" s="285" t="s">
        <v>40</v>
      </c>
      <c r="D184" s="277" t="s">
        <v>10</v>
      </c>
      <c r="E184" s="279"/>
      <c r="F184" s="286">
        <v>45644</v>
      </c>
      <c r="G184" s="286">
        <v>45886</v>
      </c>
      <c r="H184" s="290">
        <f t="shared" si="4"/>
        <v>243</v>
      </c>
      <c r="I184" s="291" t="s">
        <v>655</v>
      </c>
    </row>
    <row r="185" spans="1:9" x14ac:dyDescent="0.25">
      <c r="A185" s="277">
        <f>+SUBTOTAL(3,$B$41:B185)</f>
        <v>145</v>
      </c>
      <c r="B185" s="284" t="s">
        <v>654</v>
      </c>
      <c r="C185" s="285" t="s">
        <v>41</v>
      </c>
      <c r="D185" s="277" t="s">
        <v>10</v>
      </c>
      <c r="E185" s="279"/>
      <c r="F185" s="286">
        <v>45644</v>
      </c>
      <c r="G185" s="286">
        <v>45864</v>
      </c>
      <c r="H185" s="290">
        <f t="shared" si="4"/>
        <v>221</v>
      </c>
      <c r="I185" s="291" t="s">
        <v>655</v>
      </c>
    </row>
    <row r="186" spans="1:9" x14ac:dyDescent="0.25">
      <c r="A186" s="277">
        <f>+SUBTOTAL(3,$B$41:B186)</f>
        <v>146</v>
      </c>
      <c r="B186" s="284" t="s">
        <v>654</v>
      </c>
      <c r="C186" s="285" t="s">
        <v>43</v>
      </c>
      <c r="D186" s="277" t="s">
        <v>10</v>
      </c>
      <c r="E186" s="279"/>
      <c r="F186" s="286">
        <v>45644</v>
      </c>
      <c r="G186" s="286">
        <v>45912</v>
      </c>
      <c r="H186" s="290">
        <f t="shared" si="4"/>
        <v>269</v>
      </c>
      <c r="I186" s="291" t="s">
        <v>655</v>
      </c>
    </row>
    <row r="187" spans="1:9" x14ac:dyDescent="0.25">
      <c r="A187" s="277">
        <f>+SUBTOTAL(3,$B$41:B187)</f>
        <v>147</v>
      </c>
      <c r="B187" s="284" t="s">
        <v>654</v>
      </c>
      <c r="C187" s="285" t="s">
        <v>44</v>
      </c>
      <c r="D187" s="277" t="s">
        <v>10</v>
      </c>
      <c r="E187" s="279"/>
      <c r="F187" s="286">
        <v>45633</v>
      </c>
      <c r="G187" s="286">
        <v>45847</v>
      </c>
      <c r="H187" s="290">
        <f t="shared" si="4"/>
        <v>215</v>
      </c>
      <c r="I187" s="291" t="s">
        <v>655</v>
      </c>
    </row>
    <row r="188" spans="1:9" x14ac:dyDescent="0.25">
      <c r="A188" s="277">
        <f>+SUBTOTAL(3,$B$41:B188)</f>
        <v>148</v>
      </c>
      <c r="B188" s="284" t="s">
        <v>654</v>
      </c>
      <c r="C188" s="285" t="s">
        <v>150</v>
      </c>
      <c r="D188" s="277" t="s">
        <v>10</v>
      </c>
      <c r="E188" s="279"/>
      <c r="F188" s="286">
        <v>45633</v>
      </c>
      <c r="G188" s="286">
        <v>45844</v>
      </c>
      <c r="H188" s="290">
        <f t="shared" si="4"/>
        <v>212</v>
      </c>
      <c r="I188" s="291" t="s">
        <v>655</v>
      </c>
    </row>
    <row r="189" spans="1:9" ht="25.5" x14ac:dyDescent="0.25">
      <c r="A189" s="277">
        <f>+SUBTOTAL(3,$B$41:B189)</f>
        <v>149</v>
      </c>
      <c r="B189" s="284" t="s">
        <v>654</v>
      </c>
      <c r="C189" s="285" t="s">
        <v>459</v>
      </c>
      <c r="D189" s="277" t="s">
        <v>10</v>
      </c>
      <c r="E189" s="279"/>
      <c r="F189" s="286">
        <v>45633</v>
      </c>
      <c r="G189" s="286">
        <v>45823</v>
      </c>
      <c r="H189" s="290">
        <f t="shared" si="4"/>
        <v>191</v>
      </c>
      <c r="I189" s="291" t="s">
        <v>1373</v>
      </c>
    </row>
    <row r="190" spans="1:9" ht="25.5" x14ac:dyDescent="0.25">
      <c r="A190" s="277">
        <f>+SUBTOTAL(3,$B$41:B190)</f>
        <v>150</v>
      </c>
      <c r="B190" s="284" t="s">
        <v>654</v>
      </c>
      <c r="C190" s="285" t="s">
        <v>460</v>
      </c>
      <c r="D190" s="277" t="s">
        <v>10</v>
      </c>
      <c r="E190" s="279"/>
      <c r="F190" s="286">
        <v>45633</v>
      </c>
      <c r="G190" s="286">
        <v>45939</v>
      </c>
      <c r="H190" s="290">
        <f t="shared" si="4"/>
        <v>307</v>
      </c>
      <c r="I190" s="291" t="s">
        <v>1373</v>
      </c>
    </row>
    <row r="191" spans="1:9" ht="25.5" x14ac:dyDescent="0.25">
      <c r="A191" s="277">
        <f>+SUBTOTAL(3,$B$41:B191)</f>
        <v>151</v>
      </c>
      <c r="B191" s="284" t="s">
        <v>654</v>
      </c>
      <c r="C191" s="285" t="s">
        <v>461</v>
      </c>
      <c r="D191" s="277" t="s">
        <v>10</v>
      </c>
      <c r="E191" s="279"/>
      <c r="F191" s="286">
        <v>45633</v>
      </c>
      <c r="G191" s="286">
        <v>45860</v>
      </c>
      <c r="H191" s="290">
        <f t="shared" si="4"/>
        <v>228</v>
      </c>
      <c r="I191" s="291" t="s">
        <v>1373</v>
      </c>
    </row>
    <row r="192" spans="1:9" ht="25.5" x14ac:dyDescent="0.25">
      <c r="A192" s="277">
        <f>+SUBTOTAL(3,$B$41:B192)</f>
        <v>152</v>
      </c>
      <c r="B192" s="284" t="s">
        <v>654</v>
      </c>
      <c r="C192" s="285" t="s">
        <v>462</v>
      </c>
      <c r="D192" s="277" t="s">
        <v>10</v>
      </c>
      <c r="E192" s="279"/>
      <c r="F192" s="286">
        <v>45633</v>
      </c>
      <c r="G192" s="286">
        <v>45827</v>
      </c>
      <c r="H192" s="290">
        <f t="shared" si="4"/>
        <v>195</v>
      </c>
      <c r="I192" s="291" t="s">
        <v>1373</v>
      </c>
    </row>
    <row r="193" spans="1:9" ht="25.5" x14ac:dyDescent="0.25">
      <c r="A193" s="277">
        <f>+SUBTOTAL(3,$B$41:B193)</f>
        <v>153</v>
      </c>
      <c r="B193" s="284" t="s">
        <v>654</v>
      </c>
      <c r="C193" s="285" t="s">
        <v>151</v>
      </c>
      <c r="D193" s="277" t="s">
        <v>10</v>
      </c>
      <c r="E193" s="279"/>
      <c r="F193" s="286">
        <v>45633</v>
      </c>
      <c r="G193" s="286">
        <v>46068</v>
      </c>
      <c r="H193" s="290">
        <f t="shared" si="4"/>
        <v>436</v>
      </c>
      <c r="I193" s="291" t="s">
        <v>1373</v>
      </c>
    </row>
    <row r="194" spans="1:9" x14ac:dyDescent="0.25">
      <c r="A194" s="277">
        <f>+SUBTOTAL(3,$B$41:B194)</f>
        <v>154</v>
      </c>
      <c r="B194" s="284" t="s">
        <v>654</v>
      </c>
      <c r="C194" s="285" t="s">
        <v>155</v>
      </c>
      <c r="D194" s="277" t="s">
        <v>10</v>
      </c>
      <c r="E194" s="279"/>
      <c r="F194" s="286">
        <v>45633</v>
      </c>
      <c r="G194" s="286">
        <v>45789</v>
      </c>
      <c r="H194" s="290">
        <f t="shared" si="4"/>
        <v>157</v>
      </c>
      <c r="I194" s="291" t="s">
        <v>655</v>
      </c>
    </row>
    <row r="195" spans="1:9" x14ac:dyDescent="0.25">
      <c r="A195" s="277">
        <f>+SUBTOTAL(3,$B$41:B195)</f>
        <v>155</v>
      </c>
      <c r="B195" s="284" t="s">
        <v>654</v>
      </c>
      <c r="C195" s="285" t="s">
        <v>464</v>
      </c>
      <c r="D195" s="277" t="s">
        <v>10</v>
      </c>
      <c r="E195" s="279"/>
      <c r="F195" s="286">
        <v>45633</v>
      </c>
      <c r="G195" s="286">
        <v>45789</v>
      </c>
      <c r="H195" s="290">
        <f t="shared" si="4"/>
        <v>157</v>
      </c>
      <c r="I195" s="291" t="s">
        <v>655</v>
      </c>
    </row>
    <row r="196" spans="1:9" x14ac:dyDescent="0.25">
      <c r="A196" s="277">
        <f>+SUBTOTAL(3,$B$41:B196)</f>
        <v>156</v>
      </c>
      <c r="B196" s="284" t="s">
        <v>654</v>
      </c>
      <c r="C196" s="285" t="s">
        <v>45</v>
      </c>
      <c r="D196" s="277" t="s">
        <v>10</v>
      </c>
      <c r="E196" s="279"/>
      <c r="F196" s="286">
        <v>45633</v>
      </c>
      <c r="G196" s="286">
        <v>45844</v>
      </c>
      <c r="H196" s="290">
        <f t="shared" si="4"/>
        <v>212</v>
      </c>
      <c r="I196" s="291" t="s">
        <v>655</v>
      </c>
    </row>
    <row r="197" spans="1:9" x14ac:dyDescent="0.25">
      <c r="A197" s="277">
        <f>+SUBTOTAL(3,$B$41:B197)</f>
        <v>157</v>
      </c>
      <c r="B197" s="284" t="s">
        <v>654</v>
      </c>
      <c r="C197" s="285" t="s">
        <v>46</v>
      </c>
      <c r="D197" s="277" t="s">
        <v>10</v>
      </c>
      <c r="E197" s="279"/>
      <c r="F197" s="286">
        <v>45633</v>
      </c>
      <c r="G197" s="286">
        <v>45791</v>
      </c>
      <c r="H197" s="290">
        <f t="shared" si="4"/>
        <v>159</v>
      </c>
      <c r="I197" s="291" t="s">
        <v>655</v>
      </c>
    </row>
    <row r="198" spans="1:9" x14ac:dyDescent="0.25">
      <c r="A198" s="277">
        <f>+SUBTOTAL(3,$B$41:B198)</f>
        <v>158</v>
      </c>
      <c r="B198" s="284" t="s">
        <v>654</v>
      </c>
      <c r="C198" s="285" t="s">
        <v>465</v>
      </c>
      <c r="D198" s="277" t="s">
        <v>10</v>
      </c>
      <c r="E198" s="279"/>
      <c r="F198" s="286">
        <v>45633</v>
      </c>
      <c r="G198" s="286">
        <v>45793</v>
      </c>
      <c r="H198" s="290">
        <f t="shared" si="4"/>
        <v>161</v>
      </c>
      <c r="I198" s="291" t="s">
        <v>655</v>
      </c>
    </row>
    <row r="199" spans="1:9" x14ac:dyDescent="0.25">
      <c r="A199" s="277">
        <f>+SUBTOTAL(3,$B$41:B199)</f>
        <v>159</v>
      </c>
      <c r="B199" s="284" t="s">
        <v>654</v>
      </c>
      <c r="C199" s="285" t="s">
        <v>466</v>
      </c>
      <c r="D199" s="277" t="s">
        <v>10</v>
      </c>
      <c r="E199" s="279"/>
      <c r="F199" s="286">
        <v>45633</v>
      </c>
      <c r="G199" s="286">
        <v>46053</v>
      </c>
      <c r="H199" s="290">
        <f t="shared" si="4"/>
        <v>421</v>
      </c>
      <c r="I199" s="291" t="s">
        <v>1602</v>
      </c>
    </row>
    <row r="200" spans="1:9" ht="25.5" x14ac:dyDescent="0.25">
      <c r="A200" s="277">
        <f>+SUBTOTAL(3,$B$41:B200)</f>
        <v>160</v>
      </c>
      <c r="B200" s="284" t="s">
        <v>654</v>
      </c>
      <c r="C200" s="285" t="s">
        <v>159</v>
      </c>
      <c r="D200" s="277" t="s">
        <v>10</v>
      </c>
      <c r="E200" s="279"/>
      <c r="F200" s="286">
        <v>45633</v>
      </c>
      <c r="G200" s="286">
        <v>45851</v>
      </c>
      <c r="H200" s="290">
        <f t="shared" si="4"/>
        <v>219</v>
      </c>
      <c r="I200" s="291" t="s">
        <v>1436</v>
      </c>
    </row>
    <row r="201" spans="1:9" x14ac:dyDescent="0.25">
      <c r="A201" s="277">
        <f>+SUBTOTAL(3,$B$41:B201)</f>
        <v>161</v>
      </c>
      <c r="B201" s="284" t="s">
        <v>654</v>
      </c>
      <c r="C201" s="285" t="s">
        <v>468</v>
      </c>
      <c r="D201" s="277" t="s">
        <v>10</v>
      </c>
      <c r="E201" s="279"/>
      <c r="F201" s="286">
        <v>45633</v>
      </c>
      <c r="G201" s="286">
        <v>45914</v>
      </c>
      <c r="H201" s="290">
        <f t="shared" si="4"/>
        <v>282</v>
      </c>
      <c r="I201" s="291" t="s">
        <v>655</v>
      </c>
    </row>
    <row r="202" spans="1:9" x14ac:dyDescent="0.25">
      <c r="A202" s="277">
        <f>+SUBTOTAL(3,$B$41:B202)</f>
        <v>162</v>
      </c>
      <c r="B202" s="284" t="s">
        <v>654</v>
      </c>
      <c r="C202" s="285" t="s">
        <v>469</v>
      </c>
      <c r="D202" s="277" t="s">
        <v>10</v>
      </c>
      <c r="E202" s="279"/>
      <c r="F202" s="286">
        <v>45633</v>
      </c>
      <c r="G202" s="286">
        <v>45906</v>
      </c>
      <c r="H202" s="290">
        <f t="shared" si="4"/>
        <v>274</v>
      </c>
      <c r="I202" s="291" t="s">
        <v>655</v>
      </c>
    </row>
    <row r="203" spans="1:9" ht="38.25" x14ac:dyDescent="0.25">
      <c r="A203" s="277">
        <f>+SUBTOTAL(3,$B$41:B203)</f>
        <v>163</v>
      </c>
      <c r="B203" s="284" t="s">
        <v>654</v>
      </c>
      <c r="C203" s="285" t="s">
        <v>472</v>
      </c>
      <c r="D203" s="277" t="s">
        <v>10</v>
      </c>
      <c r="E203" s="279"/>
      <c r="F203" s="286">
        <v>45633</v>
      </c>
      <c r="G203" s="286">
        <v>45997</v>
      </c>
      <c r="H203" s="290">
        <f t="shared" si="4"/>
        <v>365</v>
      </c>
      <c r="I203" s="291" t="s">
        <v>1625</v>
      </c>
    </row>
    <row r="204" spans="1:9" x14ac:dyDescent="0.25">
      <c r="A204" s="277">
        <f>+SUBTOTAL(3,$B$41:B204)</f>
        <v>164</v>
      </c>
      <c r="B204" s="284" t="s">
        <v>654</v>
      </c>
      <c r="C204" s="285" t="s">
        <v>473</v>
      </c>
      <c r="D204" s="277" t="s">
        <v>10</v>
      </c>
      <c r="E204" s="279"/>
      <c r="F204" s="286">
        <v>45633</v>
      </c>
      <c r="G204" s="286">
        <v>45929</v>
      </c>
      <c r="H204" s="290">
        <f t="shared" si="4"/>
        <v>297</v>
      </c>
      <c r="I204" s="291" t="s">
        <v>655</v>
      </c>
    </row>
    <row r="205" spans="1:9" x14ac:dyDescent="0.25">
      <c r="A205" s="277">
        <f>+SUBTOTAL(3,$B$41:B205)</f>
        <v>165</v>
      </c>
      <c r="B205" s="284" t="s">
        <v>654</v>
      </c>
      <c r="C205" s="285" t="s">
        <v>474</v>
      </c>
      <c r="D205" s="277" t="s">
        <v>10</v>
      </c>
      <c r="E205" s="279"/>
      <c r="F205" s="286">
        <v>45633</v>
      </c>
      <c r="G205" s="286">
        <v>45906</v>
      </c>
      <c r="H205" s="290">
        <f t="shared" si="4"/>
        <v>274</v>
      </c>
      <c r="I205" s="291" t="s">
        <v>655</v>
      </c>
    </row>
    <row r="206" spans="1:9" x14ac:dyDescent="0.25">
      <c r="A206" s="277">
        <f>+SUBTOTAL(3,$B$41:B206)</f>
        <v>166</v>
      </c>
      <c r="B206" s="284" t="s">
        <v>654</v>
      </c>
      <c r="C206" s="285" t="s">
        <v>475</v>
      </c>
      <c r="D206" s="277" t="s">
        <v>10</v>
      </c>
      <c r="E206" s="279"/>
      <c r="F206" s="286">
        <v>45633</v>
      </c>
      <c r="G206" s="286">
        <v>45871</v>
      </c>
      <c r="H206" s="290">
        <f t="shared" si="4"/>
        <v>239</v>
      </c>
      <c r="I206" s="291" t="s">
        <v>655</v>
      </c>
    </row>
    <row r="207" spans="1:9" x14ac:dyDescent="0.25">
      <c r="A207" s="277">
        <f>+SUBTOTAL(3,$B$41:B207)</f>
        <v>167</v>
      </c>
      <c r="B207" s="284" t="s">
        <v>654</v>
      </c>
      <c r="C207" s="285" t="s">
        <v>476</v>
      </c>
      <c r="D207" s="277" t="s">
        <v>10</v>
      </c>
      <c r="E207" s="279"/>
      <c r="F207" s="286">
        <v>45633</v>
      </c>
      <c r="G207" s="286">
        <v>45885</v>
      </c>
      <c r="H207" s="290">
        <f t="shared" si="4"/>
        <v>253</v>
      </c>
      <c r="I207" s="291" t="s">
        <v>655</v>
      </c>
    </row>
    <row r="208" spans="1:9" x14ac:dyDescent="0.25">
      <c r="A208" s="277">
        <f>+SUBTOTAL(3,$B$41:B208)</f>
        <v>168</v>
      </c>
      <c r="B208" s="284" t="s">
        <v>654</v>
      </c>
      <c r="C208" s="285" t="s">
        <v>477</v>
      </c>
      <c r="D208" s="277" t="s">
        <v>10</v>
      </c>
      <c r="E208" s="279"/>
      <c r="F208" s="286">
        <v>45633</v>
      </c>
      <c r="G208" s="286">
        <v>45915</v>
      </c>
      <c r="H208" s="290">
        <f t="shared" si="4"/>
        <v>283</v>
      </c>
      <c r="I208" s="291" t="s">
        <v>655</v>
      </c>
    </row>
    <row r="209" spans="1:9" x14ac:dyDescent="0.25">
      <c r="A209" s="277">
        <f>+SUBTOTAL(3,$B$41:B209)</f>
        <v>169</v>
      </c>
      <c r="B209" s="284" t="s">
        <v>654</v>
      </c>
      <c r="C209" s="285" t="s">
        <v>478</v>
      </c>
      <c r="D209" s="277" t="s">
        <v>10</v>
      </c>
      <c r="E209" s="279"/>
      <c r="F209" s="286">
        <v>45633</v>
      </c>
      <c r="G209" s="286">
        <v>45814</v>
      </c>
      <c r="H209" s="290">
        <f t="shared" si="4"/>
        <v>182</v>
      </c>
      <c r="I209" s="291" t="s">
        <v>655</v>
      </c>
    </row>
    <row r="210" spans="1:9" ht="25.5" x14ac:dyDescent="0.25">
      <c r="A210" s="277">
        <f>+SUBTOTAL(3,$B$41:B210)</f>
        <v>170</v>
      </c>
      <c r="B210" s="284" t="s">
        <v>654</v>
      </c>
      <c r="C210" s="285" t="s">
        <v>516</v>
      </c>
      <c r="D210" s="277" t="s">
        <v>10</v>
      </c>
      <c r="E210" s="279"/>
      <c r="F210" s="286">
        <v>45633</v>
      </c>
      <c r="G210" s="286">
        <v>45934</v>
      </c>
      <c r="H210" s="290">
        <f t="shared" si="4"/>
        <v>302</v>
      </c>
      <c r="I210" s="291" t="s">
        <v>1584</v>
      </c>
    </row>
    <row r="211" spans="1:9" x14ac:dyDescent="0.25">
      <c r="A211" s="277">
        <f>+SUBTOTAL(3,$B$41:B211)</f>
        <v>171</v>
      </c>
      <c r="B211" s="284" t="s">
        <v>654</v>
      </c>
      <c r="C211" s="285" t="s">
        <v>517</v>
      </c>
      <c r="D211" s="277" t="s">
        <v>10</v>
      </c>
      <c r="E211" s="279"/>
      <c r="F211" s="286">
        <v>45633</v>
      </c>
      <c r="G211" s="286">
        <v>45809</v>
      </c>
      <c r="H211" s="290">
        <f t="shared" si="4"/>
        <v>177</v>
      </c>
      <c r="I211" s="291" t="s">
        <v>655</v>
      </c>
    </row>
    <row r="212" spans="1:9" x14ac:dyDescent="0.25">
      <c r="A212" s="277">
        <f>+SUBTOTAL(3,$B$41:B212)</f>
        <v>172</v>
      </c>
      <c r="B212" s="284" t="s">
        <v>654</v>
      </c>
      <c r="C212" s="285" t="s">
        <v>31</v>
      </c>
      <c r="D212" s="277" t="s">
        <v>10</v>
      </c>
      <c r="E212" s="279"/>
      <c r="F212" s="286">
        <v>45643</v>
      </c>
      <c r="G212" s="286">
        <v>45842</v>
      </c>
      <c r="H212" s="290">
        <f t="shared" si="4"/>
        <v>200</v>
      </c>
      <c r="I212" s="291" t="s">
        <v>655</v>
      </c>
    </row>
    <row r="213" spans="1:9" ht="51" x14ac:dyDescent="0.25">
      <c r="A213" s="277">
        <f>+SUBTOTAL(3,$B$41:B213)</f>
        <v>173</v>
      </c>
      <c r="B213" s="284" t="s">
        <v>654</v>
      </c>
      <c r="C213" s="285" t="s">
        <v>518</v>
      </c>
      <c r="D213" s="277" t="s">
        <v>10</v>
      </c>
      <c r="E213" s="279"/>
      <c r="F213" s="286">
        <v>45643</v>
      </c>
      <c r="G213" s="286">
        <v>45904</v>
      </c>
      <c r="H213" s="290">
        <f t="shared" si="4"/>
        <v>262</v>
      </c>
      <c r="I213" s="291" t="s">
        <v>1528</v>
      </c>
    </row>
    <row r="214" spans="1:9" x14ac:dyDescent="0.25">
      <c r="A214" s="277">
        <f>+SUBTOTAL(3,$B$41:B214)</f>
        <v>174</v>
      </c>
      <c r="B214" s="284" t="s">
        <v>654</v>
      </c>
      <c r="C214" s="285" t="s">
        <v>519</v>
      </c>
      <c r="D214" s="277" t="s">
        <v>10</v>
      </c>
      <c r="E214" s="279"/>
      <c r="F214" s="286">
        <v>45643</v>
      </c>
      <c r="G214" s="286">
        <v>45858</v>
      </c>
      <c r="H214" s="290">
        <f t="shared" si="4"/>
        <v>216</v>
      </c>
      <c r="I214" s="291" t="s">
        <v>655</v>
      </c>
    </row>
    <row r="215" spans="1:9" x14ac:dyDescent="0.25">
      <c r="A215" s="277">
        <f>+SUBTOTAL(3,$B$41:B215)</f>
        <v>175</v>
      </c>
      <c r="B215" s="284" t="s">
        <v>654</v>
      </c>
      <c r="C215" s="285" t="s">
        <v>520</v>
      </c>
      <c r="D215" s="277" t="s">
        <v>10</v>
      </c>
      <c r="E215" s="279"/>
      <c r="F215" s="286">
        <v>45643</v>
      </c>
      <c r="G215" s="286">
        <v>45861</v>
      </c>
      <c r="H215" s="290">
        <f t="shared" si="4"/>
        <v>219</v>
      </c>
      <c r="I215" s="291" t="s">
        <v>655</v>
      </c>
    </row>
    <row r="216" spans="1:9" x14ac:dyDescent="0.25">
      <c r="A216" s="277">
        <f>+SUBTOTAL(3,$B$41:B216)</f>
        <v>176</v>
      </c>
      <c r="B216" s="284" t="s">
        <v>654</v>
      </c>
      <c r="C216" s="285" t="s">
        <v>49</v>
      </c>
      <c r="D216" s="277" t="s">
        <v>10</v>
      </c>
      <c r="E216" s="279"/>
      <c r="F216" s="286">
        <v>45643</v>
      </c>
      <c r="G216" s="286">
        <v>45859</v>
      </c>
      <c r="H216" s="290">
        <f t="shared" si="4"/>
        <v>217</v>
      </c>
      <c r="I216" s="291" t="s">
        <v>655</v>
      </c>
    </row>
    <row r="217" spans="1:9" ht="38.25" x14ac:dyDescent="0.25">
      <c r="A217" s="277">
        <f>+SUBTOTAL(3,$B$41:B217)</f>
        <v>177</v>
      </c>
      <c r="B217" s="284" t="s">
        <v>654</v>
      </c>
      <c r="C217" s="285" t="s">
        <v>521</v>
      </c>
      <c r="D217" s="277" t="s">
        <v>10</v>
      </c>
      <c r="E217" s="279"/>
      <c r="F217" s="286">
        <v>45643</v>
      </c>
      <c r="G217" s="286">
        <v>46094</v>
      </c>
      <c r="H217" s="290">
        <f t="shared" si="4"/>
        <v>452</v>
      </c>
      <c r="I217" s="291" t="s">
        <v>2271</v>
      </c>
    </row>
    <row r="218" spans="1:9" ht="38.25" x14ac:dyDescent="0.25">
      <c r="A218" s="277">
        <f>+SUBTOTAL(3,$B$41:B218)</f>
        <v>178</v>
      </c>
      <c r="B218" s="284" t="s">
        <v>654</v>
      </c>
      <c r="C218" s="285" t="s">
        <v>522</v>
      </c>
      <c r="D218" s="277" t="s">
        <v>10</v>
      </c>
      <c r="E218" s="279"/>
      <c r="F218" s="286">
        <v>45643</v>
      </c>
      <c r="G218" s="286">
        <v>45863</v>
      </c>
      <c r="H218" s="290">
        <f t="shared" si="4"/>
        <v>221</v>
      </c>
      <c r="I218" s="291" t="s">
        <v>1439</v>
      </c>
    </row>
    <row r="219" spans="1:9" ht="25.5" x14ac:dyDescent="0.25">
      <c r="A219" s="277">
        <f>+SUBTOTAL(3,$B$41:B219)</f>
        <v>179</v>
      </c>
      <c r="B219" s="284" t="s">
        <v>654</v>
      </c>
      <c r="C219" s="285" t="s">
        <v>523</v>
      </c>
      <c r="D219" s="277" t="s">
        <v>10</v>
      </c>
      <c r="E219" s="279"/>
      <c r="F219" s="286">
        <v>45643</v>
      </c>
      <c r="G219" s="286">
        <v>45829</v>
      </c>
      <c r="H219" s="290">
        <f t="shared" si="4"/>
        <v>187</v>
      </c>
      <c r="I219" s="291" t="s">
        <v>1376</v>
      </c>
    </row>
    <row r="220" spans="1:9" x14ac:dyDescent="0.25">
      <c r="A220" s="277">
        <f>+SUBTOTAL(3,$B$41:B220)</f>
        <v>180</v>
      </c>
      <c r="B220" s="284" t="s">
        <v>654</v>
      </c>
      <c r="C220" s="285" t="s">
        <v>524</v>
      </c>
      <c r="D220" s="277" t="s">
        <v>10</v>
      </c>
      <c r="E220" s="279"/>
      <c r="F220" s="286">
        <v>45643</v>
      </c>
      <c r="G220" s="286">
        <v>45818</v>
      </c>
      <c r="H220" s="290">
        <f t="shared" si="4"/>
        <v>176</v>
      </c>
      <c r="I220" s="291" t="s">
        <v>655</v>
      </c>
    </row>
    <row r="221" spans="1:9" ht="25.5" x14ac:dyDescent="0.25">
      <c r="A221" s="277">
        <f>+SUBTOTAL(3,$B$41:B221)</f>
        <v>181</v>
      </c>
      <c r="B221" s="284" t="s">
        <v>654</v>
      </c>
      <c r="C221" s="285" t="s">
        <v>525</v>
      </c>
      <c r="D221" s="277" t="s">
        <v>10</v>
      </c>
      <c r="E221" s="279"/>
      <c r="F221" s="286">
        <v>45643</v>
      </c>
      <c r="G221" s="286">
        <v>45806</v>
      </c>
      <c r="H221" s="290">
        <f t="shared" si="4"/>
        <v>164</v>
      </c>
      <c r="I221" s="291" t="s">
        <v>1345</v>
      </c>
    </row>
    <row r="222" spans="1:9" ht="63.75" x14ac:dyDescent="0.25">
      <c r="A222" s="277">
        <f>+SUBTOTAL(3,$B$41:B222)</f>
        <v>182</v>
      </c>
      <c r="B222" s="284" t="s">
        <v>654</v>
      </c>
      <c r="C222" s="285" t="s">
        <v>526</v>
      </c>
      <c r="D222" s="277" t="s">
        <v>10</v>
      </c>
      <c r="E222" s="279"/>
      <c r="F222" s="286">
        <v>45643</v>
      </c>
      <c r="G222" s="286">
        <v>45956</v>
      </c>
      <c r="H222" s="290">
        <f t="shared" si="4"/>
        <v>314</v>
      </c>
      <c r="I222" s="291" t="s">
        <v>1598</v>
      </c>
    </row>
    <row r="223" spans="1:9" x14ac:dyDescent="0.25">
      <c r="A223" s="277">
        <f>+SUBTOTAL(3,$B$41:B223)</f>
        <v>183</v>
      </c>
      <c r="B223" s="284" t="s">
        <v>654</v>
      </c>
      <c r="C223" s="285" t="s">
        <v>527</v>
      </c>
      <c r="D223" s="277" t="s">
        <v>10</v>
      </c>
      <c r="E223" s="279"/>
      <c r="F223" s="286">
        <v>45643</v>
      </c>
      <c r="G223" s="286">
        <v>45784</v>
      </c>
      <c r="H223" s="290">
        <f t="shared" si="4"/>
        <v>142</v>
      </c>
      <c r="I223" s="291" t="s">
        <v>655</v>
      </c>
    </row>
    <row r="224" spans="1:9" ht="63.75" x14ac:dyDescent="0.25">
      <c r="A224" s="277">
        <f>+SUBTOTAL(3,$B$41:B224)</f>
        <v>184</v>
      </c>
      <c r="B224" s="284" t="s">
        <v>654</v>
      </c>
      <c r="C224" s="285" t="s">
        <v>175</v>
      </c>
      <c r="D224" s="277" t="s">
        <v>10</v>
      </c>
      <c r="E224" s="279"/>
      <c r="F224" s="286">
        <v>45643</v>
      </c>
      <c r="G224" s="286">
        <v>45933</v>
      </c>
      <c r="H224" s="290">
        <f t="shared" si="4"/>
        <v>291</v>
      </c>
      <c r="I224" s="291" t="s">
        <v>1583</v>
      </c>
    </row>
    <row r="225" spans="1:9" x14ac:dyDescent="0.25">
      <c r="A225" s="277">
        <f>+SUBTOTAL(3,$B$41:B225)</f>
        <v>185</v>
      </c>
      <c r="B225" s="284" t="s">
        <v>654</v>
      </c>
      <c r="C225" s="285" t="s">
        <v>57</v>
      </c>
      <c r="D225" s="277" t="s">
        <v>10</v>
      </c>
      <c r="E225" s="279"/>
      <c r="F225" s="286">
        <v>45643</v>
      </c>
      <c r="G225" s="286">
        <v>45868</v>
      </c>
      <c r="H225" s="290">
        <f t="shared" si="4"/>
        <v>226</v>
      </c>
      <c r="I225" s="291" t="s">
        <v>655</v>
      </c>
    </row>
    <row r="226" spans="1:9" x14ac:dyDescent="0.25">
      <c r="A226" s="277">
        <f>+SUBTOTAL(3,$B$41:B226)</f>
        <v>186</v>
      </c>
      <c r="B226" s="284" t="s">
        <v>654</v>
      </c>
      <c r="C226" s="285" t="s">
        <v>33</v>
      </c>
      <c r="D226" s="277" t="s">
        <v>10</v>
      </c>
      <c r="E226" s="279"/>
      <c r="F226" s="286">
        <v>45639</v>
      </c>
      <c r="G226" s="286">
        <v>45858</v>
      </c>
      <c r="H226" s="290">
        <f t="shared" si="4"/>
        <v>220</v>
      </c>
      <c r="I226" s="291" t="s">
        <v>655</v>
      </c>
    </row>
    <row r="227" spans="1:9" x14ac:dyDescent="0.25">
      <c r="A227" s="277">
        <f>+SUBTOTAL(3,$B$41:B227)</f>
        <v>187</v>
      </c>
      <c r="B227" s="284" t="s">
        <v>654</v>
      </c>
      <c r="C227" s="285" t="s">
        <v>36</v>
      </c>
      <c r="D227" s="277" t="s">
        <v>10</v>
      </c>
      <c r="E227" s="279"/>
      <c r="F227" s="286">
        <v>45639</v>
      </c>
      <c r="G227" s="286">
        <v>45849</v>
      </c>
      <c r="H227" s="290">
        <f t="shared" si="4"/>
        <v>211</v>
      </c>
      <c r="I227" s="291" t="s">
        <v>655</v>
      </c>
    </row>
    <row r="228" spans="1:9" x14ac:dyDescent="0.25">
      <c r="A228" s="277">
        <f>+SUBTOTAL(3,$B$41:B228)</f>
        <v>188</v>
      </c>
      <c r="B228" s="284" t="s">
        <v>654</v>
      </c>
      <c r="C228" s="285" t="s">
        <v>58</v>
      </c>
      <c r="D228" s="277" t="s">
        <v>10</v>
      </c>
      <c r="E228" s="279"/>
      <c r="F228" s="286">
        <v>45639</v>
      </c>
      <c r="G228" s="286">
        <v>45870</v>
      </c>
      <c r="H228" s="290">
        <f t="shared" si="4"/>
        <v>232</v>
      </c>
      <c r="I228" s="291" t="s">
        <v>655</v>
      </c>
    </row>
    <row r="229" spans="1:9" x14ac:dyDescent="0.25">
      <c r="A229" s="277">
        <f>+SUBTOTAL(3,$B$41:B229)</f>
        <v>189</v>
      </c>
      <c r="B229" s="284" t="s">
        <v>654</v>
      </c>
      <c r="C229" s="285" t="s">
        <v>63</v>
      </c>
      <c r="D229" s="277" t="s">
        <v>10</v>
      </c>
      <c r="E229" s="279"/>
      <c r="F229" s="286">
        <v>45639</v>
      </c>
      <c r="G229" s="286">
        <v>45783</v>
      </c>
      <c r="H229" s="290">
        <f t="shared" si="4"/>
        <v>145</v>
      </c>
      <c r="I229" s="291" t="s">
        <v>655</v>
      </c>
    </row>
    <row r="230" spans="1:9" x14ac:dyDescent="0.25">
      <c r="A230" s="277">
        <f>+SUBTOTAL(3,$B$41:B230)</f>
        <v>190</v>
      </c>
      <c r="B230" s="284" t="s">
        <v>654</v>
      </c>
      <c r="C230" s="285" t="s">
        <v>64</v>
      </c>
      <c r="D230" s="277" t="s">
        <v>10</v>
      </c>
      <c r="E230" s="279"/>
      <c r="F230" s="286">
        <v>45639</v>
      </c>
      <c r="G230" s="286">
        <v>45779</v>
      </c>
      <c r="H230" s="290">
        <f t="shared" si="4"/>
        <v>141</v>
      </c>
      <c r="I230" s="291" t="s">
        <v>655</v>
      </c>
    </row>
    <row r="231" spans="1:9" x14ac:dyDescent="0.25">
      <c r="A231" s="277">
        <f>+SUBTOTAL(3,$B$41:B231)</f>
        <v>191</v>
      </c>
      <c r="B231" s="284" t="s">
        <v>654</v>
      </c>
      <c r="C231" s="285" t="s">
        <v>65</v>
      </c>
      <c r="D231" s="277" t="s">
        <v>10</v>
      </c>
      <c r="E231" s="279"/>
      <c r="F231" s="286">
        <v>45639</v>
      </c>
      <c r="G231" s="286">
        <v>45763</v>
      </c>
      <c r="H231" s="290">
        <f t="shared" si="4"/>
        <v>125</v>
      </c>
      <c r="I231" s="291" t="s">
        <v>655</v>
      </c>
    </row>
    <row r="232" spans="1:9" x14ac:dyDescent="0.25">
      <c r="A232" s="277">
        <f>+SUBTOTAL(3,$B$41:B232)</f>
        <v>192</v>
      </c>
      <c r="B232" s="284" t="s">
        <v>654</v>
      </c>
      <c r="C232" s="285" t="s">
        <v>66</v>
      </c>
      <c r="D232" s="277" t="s">
        <v>10</v>
      </c>
      <c r="E232" s="279"/>
      <c r="F232" s="286">
        <v>45639</v>
      </c>
      <c r="G232" s="286">
        <v>45758</v>
      </c>
      <c r="H232" s="290">
        <f t="shared" si="4"/>
        <v>120</v>
      </c>
      <c r="I232" s="291" t="s">
        <v>655</v>
      </c>
    </row>
    <row r="233" spans="1:9" x14ac:dyDescent="0.25">
      <c r="A233" s="277">
        <f>+SUBTOTAL(3,$B$41:B233)</f>
        <v>193</v>
      </c>
      <c r="B233" s="284" t="s">
        <v>654</v>
      </c>
      <c r="C233" s="285" t="s">
        <v>67</v>
      </c>
      <c r="D233" s="277" t="s">
        <v>10</v>
      </c>
      <c r="E233" s="279"/>
      <c r="F233" s="286">
        <v>45639</v>
      </c>
      <c r="G233" s="286">
        <v>45789</v>
      </c>
      <c r="H233" s="290">
        <f t="shared" si="4"/>
        <v>151</v>
      </c>
      <c r="I233" s="291" t="s">
        <v>655</v>
      </c>
    </row>
    <row r="234" spans="1:9" x14ac:dyDescent="0.25">
      <c r="A234" s="277">
        <f>+SUBTOTAL(3,$B$41:B234)</f>
        <v>194</v>
      </c>
      <c r="B234" s="284" t="s">
        <v>654</v>
      </c>
      <c r="C234" s="285" t="s">
        <v>88</v>
      </c>
      <c r="D234" s="277" t="s">
        <v>10</v>
      </c>
      <c r="E234" s="279"/>
      <c r="F234" s="286">
        <v>45639</v>
      </c>
      <c r="G234" s="286">
        <v>45831</v>
      </c>
      <c r="H234" s="290">
        <f t="shared" ref="H234:H250" si="5">+IF(G234="","Awaited",_xlfn.DAYS(G234,F234)+1)</f>
        <v>193</v>
      </c>
      <c r="I234" s="291" t="s">
        <v>655</v>
      </c>
    </row>
    <row r="235" spans="1:9" x14ac:dyDescent="0.25">
      <c r="A235" s="277">
        <f>+SUBTOTAL(3,$B$41:B235)</f>
        <v>195</v>
      </c>
      <c r="B235" s="284" t="s">
        <v>654</v>
      </c>
      <c r="C235" s="285" t="s">
        <v>532</v>
      </c>
      <c r="D235" s="277" t="s">
        <v>10</v>
      </c>
      <c r="E235" s="279"/>
      <c r="F235" s="286">
        <v>45639</v>
      </c>
      <c r="G235" s="286">
        <v>45836</v>
      </c>
      <c r="H235" s="290">
        <f t="shared" si="5"/>
        <v>198</v>
      </c>
      <c r="I235" s="291" t="s">
        <v>655</v>
      </c>
    </row>
    <row r="236" spans="1:9" x14ac:dyDescent="0.25">
      <c r="A236" s="277">
        <f>+SUBTOTAL(3,$B$41:B236)</f>
        <v>196</v>
      </c>
      <c r="B236" s="284" t="s">
        <v>654</v>
      </c>
      <c r="C236" s="285" t="s">
        <v>648</v>
      </c>
      <c r="D236" s="277" t="s">
        <v>10</v>
      </c>
      <c r="E236" s="279"/>
      <c r="F236" s="286">
        <v>45639</v>
      </c>
      <c r="G236" s="286">
        <v>45765</v>
      </c>
      <c r="H236" s="290">
        <f t="shared" si="5"/>
        <v>127</v>
      </c>
      <c r="I236" s="291" t="s">
        <v>655</v>
      </c>
    </row>
    <row r="237" spans="1:9" x14ac:dyDescent="0.25">
      <c r="A237" s="277">
        <f>+SUBTOTAL(3,$B$41:B237)</f>
        <v>197</v>
      </c>
      <c r="B237" s="284" t="s">
        <v>654</v>
      </c>
      <c r="C237" s="285" t="s">
        <v>533</v>
      </c>
      <c r="D237" s="277" t="s">
        <v>10</v>
      </c>
      <c r="E237" s="279"/>
      <c r="F237" s="286">
        <v>45639</v>
      </c>
      <c r="G237" s="286">
        <v>45762</v>
      </c>
      <c r="H237" s="290">
        <f t="shared" si="5"/>
        <v>124</v>
      </c>
      <c r="I237" s="291" t="s">
        <v>655</v>
      </c>
    </row>
    <row r="238" spans="1:9" x14ac:dyDescent="0.25">
      <c r="A238" s="277">
        <f>+SUBTOTAL(3,$B$41:B238)</f>
        <v>198</v>
      </c>
      <c r="B238" s="284" t="s">
        <v>654</v>
      </c>
      <c r="C238" s="285" t="s">
        <v>534</v>
      </c>
      <c r="D238" s="277" t="s">
        <v>10</v>
      </c>
      <c r="E238" s="279"/>
      <c r="F238" s="286">
        <v>45639</v>
      </c>
      <c r="G238" s="286">
        <v>45768</v>
      </c>
      <c r="H238" s="290">
        <f t="shared" si="5"/>
        <v>130</v>
      </c>
      <c r="I238" s="291" t="s">
        <v>655</v>
      </c>
    </row>
    <row r="239" spans="1:9" x14ac:dyDescent="0.25">
      <c r="A239" s="277">
        <f>+SUBTOTAL(3,$B$41:B239)</f>
        <v>199</v>
      </c>
      <c r="B239" s="284" t="s">
        <v>654</v>
      </c>
      <c r="C239" s="285" t="s">
        <v>535</v>
      </c>
      <c r="D239" s="277" t="s">
        <v>10</v>
      </c>
      <c r="E239" s="279"/>
      <c r="F239" s="286">
        <v>45641</v>
      </c>
      <c r="G239" s="286">
        <v>45763</v>
      </c>
      <c r="H239" s="290">
        <f t="shared" si="5"/>
        <v>123</v>
      </c>
      <c r="I239" s="291" t="s">
        <v>655</v>
      </c>
    </row>
    <row r="240" spans="1:9" x14ac:dyDescent="0.25">
      <c r="A240" s="277">
        <f>+SUBTOTAL(3,$B$41:B240)</f>
        <v>200</v>
      </c>
      <c r="B240" s="284" t="s">
        <v>654</v>
      </c>
      <c r="C240" s="285" t="s">
        <v>536</v>
      </c>
      <c r="D240" s="277" t="s">
        <v>10</v>
      </c>
      <c r="E240" s="279"/>
      <c r="F240" s="286">
        <v>45641</v>
      </c>
      <c r="G240" s="286">
        <v>45789</v>
      </c>
      <c r="H240" s="290">
        <f t="shared" si="5"/>
        <v>149</v>
      </c>
      <c r="I240" s="291" t="s">
        <v>655</v>
      </c>
    </row>
    <row r="241" spans="1:9" x14ac:dyDescent="0.25">
      <c r="A241" s="277">
        <f>+SUBTOTAL(3,$B$41:B241)</f>
        <v>201</v>
      </c>
      <c r="B241" s="284" t="s">
        <v>654</v>
      </c>
      <c r="C241" s="285" t="s">
        <v>537</v>
      </c>
      <c r="D241" s="277" t="s">
        <v>10</v>
      </c>
      <c r="E241" s="279"/>
      <c r="F241" s="286">
        <v>45641</v>
      </c>
      <c r="G241" s="286">
        <v>45752</v>
      </c>
      <c r="H241" s="290">
        <f t="shared" si="5"/>
        <v>112</v>
      </c>
      <c r="I241" s="291" t="s">
        <v>655</v>
      </c>
    </row>
    <row r="242" spans="1:9" x14ac:dyDescent="0.25">
      <c r="A242" s="277">
        <f>+SUBTOTAL(3,$B$41:B242)</f>
        <v>202</v>
      </c>
      <c r="B242" s="284" t="s">
        <v>654</v>
      </c>
      <c r="C242" s="285" t="s">
        <v>538</v>
      </c>
      <c r="D242" s="277" t="s">
        <v>10</v>
      </c>
      <c r="E242" s="279"/>
      <c r="F242" s="286">
        <v>45641</v>
      </c>
      <c r="G242" s="286">
        <v>45758</v>
      </c>
      <c r="H242" s="290">
        <f t="shared" si="5"/>
        <v>118</v>
      </c>
      <c r="I242" s="291" t="s">
        <v>655</v>
      </c>
    </row>
    <row r="243" spans="1:9" x14ac:dyDescent="0.25">
      <c r="A243" s="277">
        <f>+SUBTOTAL(3,$B$41:B243)</f>
        <v>203</v>
      </c>
      <c r="B243" s="284" t="s">
        <v>654</v>
      </c>
      <c r="C243" s="285" t="s">
        <v>539</v>
      </c>
      <c r="D243" s="277" t="s">
        <v>10</v>
      </c>
      <c r="E243" s="279"/>
      <c r="F243" s="286">
        <v>45641</v>
      </c>
      <c r="G243" s="286">
        <v>45775</v>
      </c>
      <c r="H243" s="290">
        <f t="shared" si="5"/>
        <v>135</v>
      </c>
      <c r="I243" s="291" t="s">
        <v>1291</v>
      </c>
    </row>
    <row r="244" spans="1:9" ht="25.5" x14ac:dyDescent="0.25">
      <c r="A244" s="277">
        <f>+SUBTOTAL(3,$B$41:B244)</f>
        <v>204</v>
      </c>
      <c r="B244" s="284" t="s">
        <v>654</v>
      </c>
      <c r="C244" s="285" t="s">
        <v>540</v>
      </c>
      <c r="D244" s="277" t="s">
        <v>10</v>
      </c>
      <c r="E244" s="279"/>
      <c r="F244" s="286">
        <v>45641</v>
      </c>
      <c r="G244" s="286">
        <v>45775</v>
      </c>
      <c r="H244" s="290">
        <f t="shared" si="5"/>
        <v>135</v>
      </c>
      <c r="I244" s="291" t="s">
        <v>1290</v>
      </c>
    </row>
    <row r="245" spans="1:9" x14ac:dyDescent="0.25">
      <c r="A245" s="277">
        <f>+SUBTOTAL(3,$B$41:B245)</f>
        <v>205</v>
      </c>
      <c r="B245" s="284" t="s">
        <v>654</v>
      </c>
      <c r="C245" s="285" t="s">
        <v>550</v>
      </c>
      <c r="D245" s="277" t="s">
        <v>10</v>
      </c>
      <c r="E245" s="279"/>
      <c r="F245" s="286">
        <v>45641</v>
      </c>
      <c r="G245" s="286">
        <v>45779</v>
      </c>
      <c r="H245" s="290">
        <f t="shared" si="5"/>
        <v>139</v>
      </c>
      <c r="I245" s="291" t="s">
        <v>655</v>
      </c>
    </row>
    <row r="246" spans="1:9" x14ac:dyDescent="0.25">
      <c r="A246" s="277">
        <f>+SUBTOTAL(3,$B$41:B246)</f>
        <v>206</v>
      </c>
      <c r="B246" s="284" t="s">
        <v>654</v>
      </c>
      <c r="C246" s="285" t="s">
        <v>552</v>
      </c>
      <c r="D246" s="277" t="s">
        <v>10</v>
      </c>
      <c r="E246" s="279"/>
      <c r="F246" s="286">
        <v>45641</v>
      </c>
      <c r="G246" s="286">
        <v>45795</v>
      </c>
      <c r="H246" s="290">
        <f t="shared" si="5"/>
        <v>155</v>
      </c>
      <c r="I246" s="291" t="s">
        <v>655</v>
      </c>
    </row>
    <row r="247" spans="1:9" x14ac:dyDescent="0.25">
      <c r="A247" s="277">
        <f>+SUBTOTAL(3,$B$41:B247)</f>
        <v>207</v>
      </c>
      <c r="B247" s="284" t="s">
        <v>654</v>
      </c>
      <c r="C247" s="285" t="s">
        <v>553</v>
      </c>
      <c r="D247" s="277" t="s">
        <v>10</v>
      </c>
      <c r="E247" s="279"/>
      <c r="F247" s="286">
        <v>45641</v>
      </c>
      <c r="G247" s="286">
        <v>45767</v>
      </c>
      <c r="H247" s="290">
        <f t="shared" si="5"/>
        <v>127</v>
      </c>
      <c r="I247" s="291" t="s">
        <v>655</v>
      </c>
    </row>
    <row r="248" spans="1:9" x14ac:dyDescent="0.25">
      <c r="A248" s="277">
        <f>+SUBTOTAL(3,$B$41:B248)</f>
        <v>208</v>
      </c>
      <c r="B248" s="284" t="s">
        <v>654</v>
      </c>
      <c r="C248" s="285" t="s">
        <v>554</v>
      </c>
      <c r="D248" s="277" t="s">
        <v>10</v>
      </c>
      <c r="E248" s="279"/>
      <c r="F248" s="286">
        <v>45641</v>
      </c>
      <c r="G248" s="286">
        <v>45798</v>
      </c>
      <c r="H248" s="290">
        <f t="shared" si="5"/>
        <v>158</v>
      </c>
      <c r="I248" s="291" t="s">
        <v>655</v>
      </c>
    </row>
    <row r="249" spans="1:9" x14ac:dyDescent="0.25">
      <c r="A249" s="277">
        <f>+SUBTOTAL(3,$B$41:B249)</f>
        <v>209</v>
      </c>
      <c r="B249" s="284" t="s">
        <v>654</v>
      </c>
      <c r="C249" s="285" t="s">
        <v>560</v>
      </c>
      <c r="D249" s="277" t="s">
        <v>10</v>
      </c>
      <c r="E249" s="279"/>
      <c r="F249" s="286">
        <v>45641</v>
      </c>
      <c r="G249" s="286">
        <v>45793</v>
      </c>
      <c r="H249" s="290">
        <f t="shared" si="5"/>
        <v>153</v>
      </c>
      <c r="I249" s="291" t="s">
        <v>655</v>
      </c>
    </row>
    <row r="250" spans="1:9" x14ac:dyDescent="0.25">
      <c r="A250" s="277">
        <f>+SUBTOTAL(3,$B$41:B250)</f>
        <v>210</v>
      </c>
      <c r="B250" s="284" t="s">
        <v>654</v>
      </c>
      <c r="C250" s="285" t="s">
        <v>572</v>
      </c>
      <c r="D250" s="277" t="s">
        <v>10</v>
      </c>
      <c r="E250" s="279"/>
      <c r="F250" s="286">
        <v>45641</v>
      </c>
      <c r="G250" s="286">
        <v>45704</v>
      </c>
      <c r="H250" s="290">
        <f t="shared" si="5"/>
        <v>64</v>
      </c>
      <c r="I250" s="291" t="s">
        <v>655</v>
      </c>
    </row>
    <row r="251" spans="1:9" x14ac:dyDescent="0.25">
      <c r="A251" s="267">
        <f>+SUBTOTAL(3,$B$41:B251)</f>
        <v>210</v>
      </c>
    </row>
    <row r="255" spans="1:9" x14ac:dyDescent="0.25">
      <c r="A255" s="949" t="s">
        <v>126</v>
      </c>
      <c r="B255" s="949"/>
      <c r="C255" s="949"/>
      <c r="D255" s="949"/>
      <c r="E255" s="949"/>
      <c r="F255" s="949"/>
      <c r="G255" s="949"/>
      <c r="H255" s="949"/>
      <c r="I255" s="949"/>
    </row>
    <row r="256" spans="1:9" ht="38.25" x14ac:dyDescent="0.25">
      <c r="A256" s="283" t="s">
        <v>125</v>
      </c>
      <c r="B256" s="283" t="s">
        <v>257</v>
      </c>
      <c r="C256" s="283" t="s">
        <v>282</v>
      </c>
      <c r="D256" s="283" t="s">
        <v>258</v>
      </c>
      <c r="E256" s="283" t="s">
        <v>259</v>
      </c>
      <c r="F256" s="283" t="s">
        <v>260</v>
      </c>
      <c r="G256" s="283" t="s">
        <v>261</v>
      </c>
      <c r="H256" s="283" t="s">
        <v>262</v>
      </c>
      <c r="I256" s="283" t="s">
        <v>9</v>
      </c>
    </row>
    <row r="257" spans="1:9" ht="25.5" x14ac:dyDescent="0.25">
      <c r="A257" s="277">
        <f>+SUBTOTAL(3,$B$257:B257)</f>
        <v>1</v>
      </c>
      <c r="B257" s="292" t="s">
        <v>600</v>
      </c>
      <c r="C257" s="277" t="s">
        <v>169</v>
      </c>
      <c r="D257" s="277" t="s">
        <v>126</v>
      </c>
      <c r="E257" s="279" t="s">
        <v>601</v>
      </c>
      <c r="F257" s="286">
        <v>45545</v>
      </c>
      <c r="G257" s="286">
        <v>45547</v>
      </c>
      <c r="H257" s="287">
        <f>+IF(G257="","Awaited",_xlfn.DAYS(G257,F257)+1)</f>
        <v>3</v>
      </c>
      <c r="I257" s="293" t="s">
        <v>548</v>
      </c>
    </row>
    <row r="258" spans="1:9" ht="25.5" x14ac:dyDescent="0.25">
      <c r="A258" s="277">
        <f>+SUBTOTAL(3,$B$257:B258)</f>
        <v>2</v>
      </c>
      <c r="B258" s="292" t="s">
        <v>609</v>
      </c>
      <c r="C258" s="277" t="s">
        <v>171</v>
      </c>
      <c r="D258" s="277" t="s">
        <v>126</v>
      </c>
      <c r="E258" s="279" t="s">
        <v>603</v>
      </c>
      <c r="F258" s="286">
        <v>45589</v>
      </c>
      <c r="G258" s="286">
        <v>45590</v>
      </c>
      <c r="H258" s="287">
        <f t="shared" ref="H258:H276" si="6">+IF(G258="","Awaited",_xlfn.DAYS(G258,F258)+1)</f>
        <v>2</v>
      </c>
      <c r="I258" s="293" t="s">
        <v>548</v>
      </c>
    </row>
    <row r="259" spans="1:9" ht="25.5" x14ac:dyDescent="0.25">
      <c r="A259" s="277">
        <f>+SUBTOTAL(3,$B$257:B259)</f>
        <v>3</v>
      </c>
      <c r="B259" s="292" t="s">
        <v>611</v>
      </c>
      <c r="C259" s="285" t="s">
        <v>497</v>
      </c>
      <c r="D259" s="277" t="s">
        <v>126</v>
      </c>
      <c r="E259" s="279" t="s">
        <v>596</v>
      </c>
      <c r="F259" s="286">
        <v>45589</v>
      </c>
      <c r="G259" s="286">
        <v>45590</v>
      </c>
      <c r="H259" s="287">
        <f t="shared" si="6"/>
        <v>2</v>
      </c>
      <c r="I259" s="293" t="s">
        <v>548</v>
      </c>
    </row>
    <row r="260" spans="1:9" ht="25.5" x14ac:dyDescent="0.25">
      <c r="A260" s="277">
        <f>+SUBTOTAL(3,$B$257:B260)</f>
        <v>4</v>
      </c>
      <c r="B260" s="292" t="s">
        <v>610</v>
      </c>
      <c r="C260" s="285" t="s">
        <v>499</v>
      </c>
      <c r="D260" s="277" t="s">
        <v>126</v>
      </c>
      <c r="E260" s="279" t="s">
        <v>591</v>
      </c>
      <c r="F260" s="286">
        <v>45589</v>
      </c>
      <c r="G260" s="286">
        <v>45590</v>
      </c>
      <c r="H260" s="287">
        <f t="shared" si="6"/>
        <v>2</v>
      </c>
      <c r="I260" s="293" t="s">
        <v>548</v>
      </c>
    </row>
    <row r="261" spans="1:9" x14ac:dyDescent="0.25">
      <c r="A261" s="277">
        <f>+SUBTOTAL(3,$B$257:B261)</f>
        <v>5</v>
      </c>
      <c r="B261" s="292" t="s">
        <v>616</v>
      </c>
      <c r="C261" s="277" t="s">
        <v>494</v>
      </c>
      <c r="D261" s="277" t="s">
        <v>126</v>
      </c>
      <c r="E261" s="279"/>
      <c r="F261" s="286">
        <v>45597</v>
      </c>
      <c r="G261" s="286">
        <v>46022</v>
      </c>
      <c r="H261" s="287">
        <f t="shared" si="6"/>
        <v>426</v>
      </c>
      <c r="I261" s="293" t="s">
        <v>548</v>
      </c>
    </row>
    <row r="262" spans="1:9" x14ac:dyDescent="0.25">
      <c r="A262" s="277">
        <f>+SUBTOTAL(3,$B$257:B262)</f>
        <v>6</v>
      </c>
      <c r="B262" s="292" t="s">
        <v>616</v>
      </c>
      <c r="C262" s="277" t="s">
        <v>495</v>
      </c>
      <c r="D262" s="277" t="s">
        <v>126</v>
      </c>
      <c r="E262" s="279"/>
      <c r="F262" s="286">
        <v>45597</v>
      </c>
      <c r="G262" s="286">
        <v>46105</v>
      </c>
      <c r="H262" s="287">
        <f t="shared" si="6"/>
        <v>509</v>
      </c>
      <c r="I262" s="293" t="s">
        <v>548</v>
      </c>
    </row>
    <row r="263" spans="1:9" x14ac:dyDescent="0.25">
      <c r="A263" s="277">
        <f>+SUBTOTAL(3,$B$257:B263)</f>
        <v>7</v>
      </c>
      <c r="B263" s="292" t="s">
        <v>616</v>
      </c>
      <c r="C263" s="277" t="s">
        <v>505</v>
      </c>
      <c r="D263" s="277" t="s">
        <v>126</v>
      </c>
      <c r="E263" s="279"/>
      <c r="F263" s="286">
        <v>45598</v>
      </c>
      <c r="G263" s="286">
        <v>45759</v>
      </c>
      <c r="H263" s="287">
        <f t="shared" si="6"/>
        <v>162</v>
      </c>
      <c r="I263" s="293" t="s">
        <v>548</v>
      </c>
    </row>
    <row r="264" spans="1:9" x14ac:dyDescent="0.25">
      <c r="A264" s="277">
        <f>+SUBTOTAL(3,$B$257:B264)</f>
        <v>8</v>
      </c>
      <c r="B264" s="292" t="s">
        <v>616</v>
      </c>
      <c r="C264" s="277" t="s">
        <v>506</v>
      </c>
      <c r="D264" s="277" t="s">
        <v>126</v>
      </c>
      <c r="E264" s="279" t="s">
        <v>597</v>
      </c>
      <c r="F264" s="286">
        <v>45598</v>
      </c>
      <c r="G264" s="286">
        <v>45619</v>
      </c>
      <c r="H264" s="287">
        <f t="shared" si="6"/>
        <v>22</v>
      </c>
      <c r="I264" s="293" t="s">
        <v>635</v>
      </c>
    </row>
    <row r="265" spans="1:9" x14ac:dyDescent="0.25">
      <c r="A265" s="277">
        <f>+SUBTOTAL(3,$B$257:B265)</f>
        <v>9</v>
      </c>
      <c r="B265" s="292" t="s">
        <v>616</v>
      </c>
      <c r="C265" s="277" t="s">
        <v>507</v>
      </c>
      <c r="D265" s="277" t="s">
        <v>126</v>
      </c>
      <c r="E265" s="279"/>
      <c r="F265" s="286">
        <v>45598</v>
      </c>
      <c r="G265" s="286">
        <v>45885</v>
      </c>
      <c r="H265" s="287">
        <f t="shared" si="6"/>
        <v>288</v>
      </c>
      <c r="I265" s="293" t="s">
        <v>548</v>
      </c>
    </row>
    <row r="266" spans="1:9" ht="25.5" x14ac:dyDescent="0.25">
      <c r="A266" s="277">
        <f>+SUBTOTAL(3,$B$257:B266)</f>
        <v>10</v>
      </c>
      <c r="B266" s="294" t="s">
        <v>636</v>
      </c>
      <c r="C266" s="295" t="s">
        <v>488</v>
      </c>
      <c r="D266" s="296" t="s">
        <v>126</v>
      </c>
      <c r="E266" s="297" t="s">
        <v>596</v>
      </c>
      <c r="F266" s="298">
        <v>45622</v>
      </c>
      <c r="G266" s="286">
        <v>46003</v>
      </c>
      <c r="H266" s="287">
        <f t="shared" si="6"/>
        <v>382</v>
      </c>
      <c r="I266" s="293" t="s">
        <v>548</v>
      </c>
    </row>
    <row r="267" spans="1:9" ht="25.5" x14ac:dyDescent="0.25">
      <c r="A267" s="277">
        <f>+SUBTOTAL(3,$B$257:B267)</f>
        <v>11</v>
      </c>
      <c r="B267" s="292" t="s">
        <v>641</v>
      </c>
      <c r="C267" s="285" t="s">
        <v>48</v>
      </c>
      <c r="D267" s="277" t="s">
        <v>126</v>
      </c>
      <c r="E267" s="279" t="s">
        <v>623</v>
      </c>
      <c r="F267" s="286">
        <v>45656</v>
      </c>
      <c r="G267" s="286">
        <v>46076</v>
      </c>
      <c r="H267" s="287">
        <f t="shared" si="6"/>
        <v>421</v>
      </c>
      <c r="I267" s="291" t="s">
        <v>2262</v>
      </c>
    </row>
    <row r="268" spans="1:9" ht="25.5" x14ac:dyDescent="0.25">
      <c r="A268" s="277">
        <f>+SUBTOTAL(3,$B$257:B268)</f>
        <v>12</v>
      </c>
      <c r="B268" s="292" t="s">
        <v>641</v>
      </c>
      <c r="C268" s="285" t="s">
        <v>483</v>
      </c>
      <c r="D268" s="277" t="s">
        <v>126</v>
      </c>
      <c r="E268" s="279" t="s">
        <v>593</v>
      </c>
      <c r="F268" s="286">
        <v>45656</v>
      </c>
      <c r="G268" s="286">
        <v>45657</v>
      </c>
      <c r="H268" s="287">
        <f t="shared" si="6"/>
        <v>2</v>
      </c>
      <c r="I268" s="293" t="s">
        <v>548</v>
      </c>
    </row>
    <row r="269" spans="1:9" x14ac:dyDescent="0.25">
      <c r="A269" s="277">
        <f>+SUBTOTAL(3,$B$257:B269)</f>
        <v>13</v>
      </c>
      <c r="B269" s="292" t="s">
        <v>654</v>
      </c>
      <c r="C269" s="285" t="s">
        <v>157</v>
      </c>
      <c r="D269" s="277" t="s">
        <v>126</v>
      </c>
      <c r="E269" s="279"/>
      <c r="F269" s="286">
        <v>45658</v>
      </c>
      <c r="G269" s="286">
        <v>46014</v>
      </c>
      <c r="H269" s="287">
        <f t="shared" si="6"/>
        <v>357</v>
      </c>
      <c r="I269" s="293" t="s">
        <v>655</v>
      </c>
    </row>
    <row r="270" spans="1:9" x14ac:dyDescent="0.25">
      <c r="A270" s="277">
        <f>+SUBTOTAL(3,$B$257:B270)</f>
        <v>14</v>
      </c>
      <c r="B270" s="292" t="s">
        <v>654</v>
      </c>
      <c r="C270" s="285" t="s">
        <v>482</v>
      </c>
      <c r="D270" s="277" t="s">
        <v>126</v>
      </c>
      <c r="E270" s="279"/>
      <c r="F270" s="286">
        <v>45658</v>
      </c>
      <c r="G270" s="286">
        <v>46094</v>
      </c>
      <c r="H270" s="287">
        <f t="shared" si="6"/>
        <v>437</v>
      </c>
      <c r="I270" s="293" t="s">
        <v>2270</v>
      </c>
    </row>
    <row r="271" spans="1:9" x14ac:dyDescent="0.25">
      <c r="A271" s="277">
        <f>+SUBTOTAL(3,$B$257:B271)</f>
        <v>15</v>
      </c>
      <c r="B271" s="292" t="s">
        <v>654</v>
      </c>
      <c r="C271" s="285" t="s">
        <v>486</v>
      </c>
      <c r="D271" s="277" t="s">
        <v>126</v>
      </c>
      <c r="E271" s="279"/>
      <c r="F271" s="286">
        <v>45658</v>
      </c>
      <c r="G271" s="286">
        <v>45996</v>
      </c>
      <c r="H271" s="287">
        <f t="shared" si="6"/>
        <v>339</v>
      </c>
      <c r="I271" s="293" t="s">
        <v>655</v>
      </c>
    </row>
    <row r="272" spans="1:9" x14ac:dyDescent="0.25">
      <c r="A272" s="277">
        <f>+SUBTOTAL(3,$B$257:B272)</f>
        <v>16</v>
      </c>
      <c r="B272" s="292" t="s">
        <v>654</v>
      </c>
      <c r="C272" s="285" t="s">
        <v>47</v>
      </c>
      <c r="D272" s="277" t="s">
        <v>126</v>
      </c>
      <c r="E272" s="279"/>
      <c r="F272" s="286">
        <v>45658</v>
      </c>
      <c r="G272" s="286">
        <v>45858</v>
      </c>
      <c r="H272" s="287">
        <f t="shared" si="6"/>
        <v>201</v>
      </c>
      <c r="I272" s="293" t="s">
        <v>655</v>
      </c>
    </row>
    <row r="273" spans="1:9" x14ac:dyDescent="0.25">
      <c r="A273" s="277">
        <f>+SUBTOTAL(3,$B$257:B273)</f>
        <v>17</v>
      </c>
      <c r="B273" s="292" t="s">
        <v>654</v>
      </c>
      <c r="C273" s="285" t="s">
        <v>490</v>
      </c>
      <c r="D273" s="277" t="s">
        <v>126</v>
      </c>
      <c r="E273" s="279"/>
      <c r="F273" s="286">
        <v>45658</v>
      </c>
      <c r="G273" s="286">
        <v>46007</v>
      </c>
      <c r="H273" s="287">
        <f t="shared" si="6"/>
        <v>350</v>
      </c>
      <c r="I273" s="293" t="s">
        <v>655</v>
      </c>
    </row>
    <row r="274" spans="1:9" x14ac:dyDescent="0.25">
      <c r="A274" s="277">
        <f>+SUBTOTAL(3,$B$257:B274)</f>
        <v>18</v>
      </c>
      <c r="B274" s="292" t="s">
        <v>654</v>
      </c>
      <c r="C274" s="285" t="s">
        <v>491</v>
      </c>
      <c r="D274" s="277" t="s">
        <v>126</v>
      </c>
      <c r="E274" s="279"/>
      <c r="F274" s="286">
        <v>45658</v>
      </c>
      <c r="G274" s="286">
        <v>46007</v>
      </c>
      <c r="H274" s="287">
        <f t="shared" si="6"/>
        <v>350</v>
      </c>
      <c r="I274" s="293" t="s">
        <v>655</v>
      </c>
    </row>
    <row r="275" spans="1:9" x14ac:dyDescent="0.25">
      <c r="A275" s="277">
        <f>+SUBTOTAL(3,$B$257:B275)</f>
        <v>19</v>
      </c>
      <c r="B275" s="292" t="s">
        <v>654</v>
      </c>
      <c r="C275" s="285" t="s">
        <v>510</v>
      </c>
      <c r="D275" s="277" t="s">
        <v>126</v>
      </c>
      <c r="E275" s="279"/>
      <c r="F275" s="286">
        <v>45658</v>
      </c>
      <c r="G275" s="286">
        <v>45852</v>
      </c>
      <c r="H275" s="287">
        <f t="shared" si="6"/>
        <v>195</v>
      </c>
      <c r="I275" s="293" t="s">
        <v>655</v>
      </c>
    </row>
    <row r="276" spans="1:9" x14ac:dyDescent="0.25">
      <c r="A276" s="277">
        <f>+SUBTOTAL(3,$B$257:B276)</f>
        <v>20</v>
      </c>
      <c r="B276" s="292" t="s">
        <v>654</v>
      </c>
      <c r="C276" s="285" t="s">
        <v>513</v>
      </c>
      <c r="D276" s="277" t="s">
        <v>126</v>
      </c>
      <c r="E276" s="279"/>
      <c r="F276" s="286">
        <v>45658</v>
      </c>
      <c r="G276" s="286">
        <v>46019</v>
      </c>
      <c r="H276" s="287">
        <f t="shared" si="6"/>
        <v>362</v>
      </c>
      <c r="I276" s="293" t="s">
        <v>655</v>
      </c>
    </row>
    <row r="277" spans="1:9" x14ac:dyDescent="0.25">
      <c r="A277" s="277">
        <f>+SUBTOTAL(3,$B$257:B277)</f>
        <v>21</v>
      </c>
      <c r="B277" s="292" t="s">
        <v>654</v>
      </c>
      <c r="C277" s="285" t="s">
        <v>514</v>
      </c>
      <c r="D277" s="277" t="s">
        <v>126</v>
      </c>
      <c r="E277" s="279"/>
      <c r="F277" s="286">
        <v>45658</v>
      </c>
      <c r="G277" s="286">
        <v>45950</v>
      </c>
      <c r="H277" s="287">
        <f>+IF(G277="","Awaited",_xlfn.DAYS(G277,F277)+1)</f>
        <v>293</v>
      </c>
      <c r="I277" s="293" t="s">
        <v>655</v>
      </c>
    </row>
    <row r="278" spans="1:9" x14ac:dyDescent="0.25">
      <c r="A278" s="277">
        <f>+SUBTOTAL(3,$B$257:B278)</f>
        <v>22</v>
      </c>
      <c r="B278" s="292" t="s">
        <v>654</v>
      </c>
      <c r="C278" s="285" t="s">
        <v>629</v>
      </c>
      <c r="D278" s="277" t="s">
        <v>126</v>
      </c>
      <c r="E278" s="279" t="s">
        <v>1441</v>
      </c>
      <c r="F278" s="286">
        <v>45862</v>
      </c>
      <c r="G278" s="286">
        <v>45863</v>
      </c>
      <c r="H278" s="287">
        <f>+IF(G278="","Awaited",_xlfn.DAYS(G278,F278)+1)</f>
        <v>2</v>
      </c>
      <c r="I278" s="293" t="s">
        <v>1440</v>
      </c>
    </row>
    <row r="279" spans="1:9" ht="25.5" x14ac:dyDescent="0.25">
      <c r="A279" s="277">
        <f>+SUBTOTAL(3,$B$257:B279)</f>
        <v>23</v>
      </c>
      <c r="B279" s="292" t="s">
        <v>654</v>
      </c>
      <c r="C279" s="285" t="s">
        <v>478</v>
      </c>
      <c r="D279" s="277" t="s">
        <v>126</v>
      </c>
      <c r="E279" s="279" t="s">
        <v>1438</v>
      </c>
      <c r="F279" s="286">
        <v>45863</v>
      </c>
      <c r="G279" s="286">
        <v>45950</v>
      </c>
      <c r="H279" s="287">
        <f>+IF(G279="","Awaited",_xlfn.DAYS(G279,F279)+1)</f>
        <v>88</v>
      </c>
      <c r="I279" s="293" t="s">
        <v>1442</v>
      </c>
    </row>
    <row r="280" spans="1:9" ht="25.5" x14ac:dyDescent="0.25">
      <c r="A280" s="277">
        <f>+SUBTOTAL(3,$B$257:B280)</f>
        <v>24</v>
      </c>
      <c r="B280" s="292" t="s">
        <v>654</v>
      </c>
      <c r="C280" s="285" t="s">
        <v>69</v>
      </c>
      <c r="D280" s="277" t="s">
        <v>126</v>
      </c>
      <c r="E280" s="279" t="s">
        <v>1479</v>
      </c>
      <c r="F280" s="286">
        <v>45875</v>
      </c>
      <c r="G280" s="286">
        <v>45993</v>
      </c>
      <c r="H280" s="287">
        <f>+IF(G280="","Awaited",_xlfn.DAYS(G280,F280)+1)</f>
        <v>119</v>
      </c>
      <c r="I280" s="291" t="s">
        <v>1491</v>
      </c>
    </row>
    <row r="281" spans="1:9" x14ac:dyDescent="0.25">
      <c r="A281" s="277">
        <f>+SUBTOTAL(3,$B$257:B281)</f>
        <v>25</v>
      </c>
      <c r="B281" s="292" t="s">
        <v>654</v>
      </c>
      <c r="C281" s="285" t="s">
        <v>516</v>
      </c>
      <c r="D281" s="277" t="s">
        <v>126</v>
      </c>
      <c r="E281" s="279"/>
      <c r="F281" s="286">
        <v>45962</v>
      </c>
      <c r="G281" s="286">
        <v>46009</v>
      </c>
      <c r="H281" s="287">
        <f>+IF(G281="","Awaited",_xlfn.DAYS(G281,F281)+1)</f>
        <v>48</v>
      </c>
      <c r="I281" s="291" t="s">
        <v>1628</v>
      </c>
    </row>
    <row r="282" spans="1:9" x14ac:dyDescent="0.25">
      <c r="A282" s="277">
        <f>+SUBTOTAL(3,$B$257:B282)</f>
        <v>26</v>
      </c>
      <c r="B282" s="292" t="s">
        <v>654</v>
      </c>
      <c r="C282" s="285" t="s">
        <v>152</v>
      </c>
      <c r="D282" s="277" t="s">
        <v>126</v>
      </c>
      <c r="E282" s="279"/>
      <c r="F282" s="286">
        <v>45881</v>
      </c>
      <c r="G282" s="286">
        <v>46077</v>
      </c>
      <c r="H282" s="287">
        <f t="shared" ref="H282:H342" si="7">+IF(G282="","Awaited",_xlfn.DAYS(G282,F282)+1)</f>
        <v>197</v>
      </c>
      <c r="I282" s="291" t="s">
        <v>1521</v>
      </c>
    </row>
    <row r="283" spans="1:9" x14ac:dyDescent="0.25">
      <c r="A283" s="277">
        <f>+SUBTOTAL(3,$B$257:B283)</f>
        <v>27</v>
      </c>
      <c r="B283" s="292" t="s">
        <v>654</v>
      </c>
      <c r="C283" s="285" t="s">
        <v>155</v>
      </c>
      <c r="D283" s="277" t="s">
        <v>126</v>
      </c>
      <c r="E283" s="279"/>
      <c r="F283" s="286">
        <v>45881</v>
      </c>
      <c r="G283" s="286">
        <v>46071</v>
      </c>
      <c r="H283" s="287">
        <f t="shared" si="7"/>
        <v>191</v>
      </c>
      <c r="I283" s="291" t="s">
        <v>1521</v>
      </c>
    </row>
    <row r="284" spans="1:9" ht="38.25" x14ac:dyDescent="0.25">
      <c r="A284" s="277">
        <f>+SUBTOTAL(3,$B$257:B284)</f>
        <v>28</v>
      </c>
      <c r="B284" s="292" t="s">
        <v>654</v>
      </c>
      <c r="C284" s="285" t="s">
        <v>189</v>
      </c>
      <c r="D284" s="277" t="s">
        <v>126</v>
      </c>
      <c r="E284" s="279" t="s">
        <v>1520</v>
      </c>
      <c r="F284" s="286">
        <v>45898</v>
      </c>
      <c r="G284" s="286">
        <v>46017</v>
      </c>
      <c r="H284" s="287">
        <f t="shared" si="7"/>
        <v>120</v>
      </c>
      <c r="I284" s="291" t="s">
        <v>1521</v>
      </c>
    </row>
    <row r="285" spans="1:9" ht="25.5" x14ac:dyDescent="0.25">
      <c r="A285" s="277">
        <f>+SUBTOTAL(3,$B$257:B285)</f>
        <v>29</v>
      </c>
      <c r="B285" s="284" t="s">
        <v>1523</v>
      </c>
      <c r="C285" s="285" t="s">
        <v>529</v>
      </c>
      <c r="D285" s="277" t="s">
        <v>126</v>
      </c>
      <c r="E285" s="279"/>
      <c r="F285" s="286">
        <v>45899</v>
      </c>
      <c r="G285" s="286">
        <v>46017</v>
      </c>
      <c r="H285" s="287">
        <f t="shared" si="7"/>
        <v>119</v>
      </c>
      <c r="I285" s="291" t="s">
        <v>1521</v>
      </c>
    </row>
    <row r="286" spans="1:9" ht="25.5" x14ac:dyDescent="0.25">
      <c r="A286" s="277">
        <f>+SUBTOTAL(3,$B$257:B286)</f>
        <v>30</v>
      </c>
      <c r="B286" s="284" t="s">
        <v>1523</v>
      </c>
      <c r="C286" s="285" t="s">
        <v>530</v>
      </c>
      <c r="D286" s="277" t="s">
        <v>126</v>
      </c>
      <c r="E286" s="279"/>
      <c r="F286" s="286">
        <v>45899</v>
      </c>
      <c r="G286" s="286"/>
      <c r="H286" s="287" t="str">
        <f t="shared" si="7"/>
        <v>Awaited</v>
      </c>
      <c r="I286" s="291" t="s">
        <v>1521</v>
      </c>
    </row>
    <row r="287" spans="1:9" ht="25.5" x14ac:dyDescent="0.25">
      <c r="A287" s="277">
        <f>+SUBTOTAL(3,$B$257:B287)</f>
        <v>31</v>
      </c>
      <c r="B287" s="284" t="s">
        <v>1523</v>
      </c>
      <c r="C287" s="285" t="s">
        <v>531</v>
      </c>
      <c r="D287" s="277" t="s">
        <v>126</v>
      </c>
      <c r="E287" s="279"/>
      <c r="F287" s="286">
        <v>45899</v>
      </c>
      <c r="G287" s="286">
        <v>46024</v>
      </c>
      <c r="H287" s="287">
        <f t="shared" si="7"/>
        <v>126</v>
      </c>
      <c r="I287" s="291" t="s">
        <v>1521</v>
      </c>
    </row>
    <row r="288" spans="1:9" ht="25.5" x14ac:dyDescent="0.25">
      <c r="A288" s="277">
        <f>+SUBTOTAL(3,$B$257:B288)</f>
        <v>32</v>
      </c>
      <c r="B288" s="284" t="s">
        <v>1523</v>
      </c>
      <c r="C288" s="285" t="s">
        <v>57</v>
      </c>
      <c r="D288" s="277" t="s">
        <v>126</v>
      </c>
      <c r="E288" s="279"/>
      <c r="F288" s="286">
        <v>45899</v>
      </c>
      <c r="G288" s="286"/>
      <c r="H288" s="287" t="str">
        <f t="shared" si="7"/>
        <v>Awaited</v>
      </c>
      <c r="I288" s="291" t="s">
        <v>1521</v>
      </c>
    </row>
    <row r="289" spans="1:9" ht="25.5" x14ac:dyDescent="0.25">
      <c r="A289" s="277">
        <f>+SUBTOTAL(3,$B$257:B289)</f>
        <v>33</v>
      </c>
      <c r="B289" s="284" t="s">
        <v>1523</v>
      </c>
      <c r="C289" s="285" t="s">
        <v>34</v>
      </c>
      <c r="D289" s="277" t="s">
        <v>126</v>
      </c>
      <c r="E289" s="279"/>
      <c r="F289" s="286">
        <v>45899</v>
      </c>
      <c r="G289" s="286">
        <v>46043</v>
      </c>
      <c r="H289" s="287">
        <f t="shared" si="7"/>
        <v>145</v>
      </c>
      <c r="I289" s="291" t="s">
        <v>1521</v>
      </c>
    </row>
    <row r="290" spans="1:9" ht="25.5" x14ac:dyDescent="0.25">
      <c r="A290" s="277">
        <f>+SUBTOTAL(3,$B$257:B290)</f>
        <v>34</v>
      </c>
      <c r="B290" s="284" t="s">
        <v>1523</v>
      </c>
      <c r="C290" s="285" t="s">
        <v>179</v>
      </c>
      <c r="D290" s="277" t="s">
        <v>126</v>
      </c>
      <c r="E290" s="279"/>
      <c r="F290" s="286">
        <v>45899</v>
      </c>
      <c r="G290" s="286">
        <v>46034</v>
      </c>
      <c r="H290" s="287">
        <f t="shared" si="7"/>
        <v>136</v>
      </c>
      <c r="I290" s="291" t="s">
        <v>1521</v>
      </c>
    </row>
    <row r="291" spans="1:9" ht="25.5" x14ac:dyDescent="0.25">
      <c r="A291" s="277">
        <f>+SUBTOTAL(3,$B$257:B291)</f>
        <v>35</v>
      </c>
      <c r="B291" s="284" t="s">
        <v>1523</v>
      </c>
      <c r="C291" s="285" t="s">
        <v>180</v>
      </c>
      <c r="D291" s="277" t="s">
        <v>126</v>
      </c>
      <c r="E291" s="279"/>
      <c r="F291" s="286">
        <v>45899</v>
      </c>
      <c r="G291" s="286">
        <v>46025</v>
      </c>
      <c r="H291" s="287">
        <f t="shared" si="7"/>
        <v>127</v>
      </c>
      <c r="I291" s="291" t="s">
        <v>1521</v>
      </c>
    </row>
    <row r="292" spans="1:9" ht="25.5" x14ac:dyDescent="0.25">
      <c r="A292" s="277">
        <f>+SUBTOTAL(3,$B$257:B292)</f>
        <v>36</v>
      </c>
      <c r="B292" s="284" t="s">
        <v>1523</v>
      </c>
      <c r="C292" s="285" t="s">
        <v>58</v>
      </c>
      <c r="D292" s="277" t="s">
        <v>126</v>
      </c>
      <c r="E292" s="279"/>
      <c r="F292" s="286">
        <v>45899</v>
      </c>
      <c r="G292" s="286">
        <v>45906</v>
      </c>
      <c r="H292" s="287">
        <f t="shared" si="7"/>
        <v>8</v>
      </c>
      <c r="I292" s="291" t="s">
        <v>1521</v>
      </c>
    </row>
    <row r="293" spans="1:9" ht="25.5" x14ac:dyDescent="0.25">
      <c r="A293" s="277">
        <f>+SUBTOTAL(3,$B$257:B293)</f>
        <v>37</v>
      </c>
      <c r="B293" s="284" t="s">
        <v>1523</v>
      </c>
      <c r="C293" s="285" t="s">
        <v>61</v>
      </c>
      <c r="D293" s="277" t="s">
        <v>126</v>
      </c>
      <c r="E293" s="279"/>
      <c r="F293" s="286">
        <v>45899</v>
      </c>
      <c r="G293" s="286">
        <v>46051</v>
      </c>
      <c r="H293" s="287">
        <f t="shared" si="7"/>
        <v>153</v>
      </c>
      <c r="I293" s="291" t="s">
        <v>1521</v>
      </c>
    </row>
    <row r="294" spans="1:9" ht="25.5" x14ac:dyDescent="0.25">
      <c r="A294" s="277">
        <f>+SUBTOTAL(3,$B$257:B294)</f>
        <v>38</v>
      </c>
      <c r="B294" s="284" t="s">
        <v>1523</v>
      </c>
      <c r="C294" s="285" t="s">
        <v>62</v>
      </c>
      <c r="D294" s="277" t="s">
        <v>126</v>
      </c>
      <c r="E294" s="279"/>
      <c r="F294" s="286">
        <v>45899</v>
      </c>
      <c r="G294" s="286">
        <v>45981</v>
      </c>
      <c r="H294" s="287">
        <f t="shared" si="7"/>
        <v>83</v>
      </c>
      <c r="I294" s="291" t="s">
        <v>1521</v>
      </c>
    </row>
    <row r="295" spans="1:9" ht="63.75" x14ac:dyDescent="0.25">
      <c r="A295" s="277">
        <f>+SUBTOTAL(3,$B$257:B295)</f>
        <v>39</v>
      </c>
      <c r="B295" s="284" t="s">
        <v>1523</v>
      </c>
      <c r="C295" s="285" t="s">
        <v>183</v>
      </c>
      <c r="D295" s="277" t="s">
        <v>126</v>
      </c>
      <c r="E295" s="279"/>
      <c r="F295" s="286">
        <v>45899</v>
      </c>
      <c r="G295" s="286">
        <v>46031</v>
      </c>
      <c r="H295" s="287">
        <f t="shared" si="7"/>
        <v>133</v>
      </c>
      <c r="I295" s="291" t="s">
        <v>1646</v>
      </c>
    </row>
    <row r="296" spans="1:9" ht="25.5" x14ac:dyDescent="0.25">
      <c r="A296" s="277">
        <f>+SUBTOTAL(3,$B$257:B296)</f>
        <v>40</v>
      </c>
      <c r="B296" s="284" t="s">
        <v>1523</v>
      </c>
      <c r="C296" s="285" t="s">
        <v>184</v>
      </c>
      <c r="D296" s="277" t="s">
        <v>126</v>
      </c>
      <c r="E296" s="279"/>
      <c r="F296" s="286">
        <v>45899</v>
      </c>
      <c r="G296" s="286">
        <v>45997</v>
      </c>
      <c r="H296" s="287">
        <f t="shared" si="7"/>
        <v>99</v>
      </c>
      <c r="I296" s="291" t="s">
        <v>1521</v>
      </c>
    </row>
    <row r="297" spans="1:9" ht="25.5" x14ac:dyDescent="0.25">
      <c r="A297" s="277">
        <f>+SUBTOTAL(3,$B$257:B297)</f>
        <v>41</v>
      </c>
      <c r="B297" s="284" t="s">
        <v>1523</v>
      </c>
      <c r="C297" s="285" t="s">
        <v>68</v>
      </c>
      <c r="D297" s="277" t="s">
        <v>126</v>
      </c>
      <c r="E297" s="279"/>
      <c r="F297" s="286">
        <v>45899</v>
      </c>
      <c r="G297" s="286">
        <v>45967</v>
      </c>
      <c r="H297" s="287">
        <f t="shared" si="7"/>
        <v>69</v>
      </c>
      <c r="I297" s="291" t="s">
        <v>1521</v>
      </c>
    </row>
    <row r="298" spans="1:9" ht="25.5" x14ac:dyDescent="0.25">
      <c r="A298" s="277">
        <f>+SUBTOTAL(3,$B$257:B298)</f>
        <v>42</v>
      </c>
      <c r="B298" s="284" t="s">
        <v>1523</v>
      </c>
      <c r="C298" s="285" t="s">
        <v>186</v>
      </c>
      <c r="D298" s="277" t="s">
        <v>126</v>
      </c>
      <c r="E298" s="279"/>
      <c r="F298" s="286">
        <v>45899</v>
      </c>
      <c r="G298" s="286">
        <v>46002</v>
      </c>
      <c r="H298" s="287">
        <f t="shared" si="7"/>
        <v>104</v>
      </c>
      <c r="I298" s="291" t="s">
        <v>1521</v>
      </c>
    </row>
    <row r="299" spans="1:9" ht="25.5" x14ac:dyDescent="0.25">
      <c r="A299" s="277">
        <f>+SUBTOTAL(3,$B$257:B299)</f>
        <v>43</v>
      </c>
      <c r="B299" s="284" t="s">
        <v>1523</v>
      </c>
      <c r="C299" s="285" t="s">
        <v>187</v>
      </c>
      <c r="D299" s="277" t="s">
        <v>126</v>
      </c>
      <c r="E299" s="279"/>
      <c r="F299" s="286">
        <v>45899</v>
      </c>
      <c r="G299" s="286">
        <v>45979</v>
      </c>
      <c r="H299" s="287">
        <f t="shared" si="7"/>
        <v>81</v>
      </c>
      <c r="I299" s="291" t="s">
        <v>1521</v>
      </c>
    </row>
    <row r="300" spans="1:9" ht="25.5" x14ac:dyDescent="0.25">
      <c r="A300" s="277">
        <f>+SUBTOTAL(3,$B$257:B300)</f>
        <v>44</v>
      </c>
      <c r="B300" s="284" t="s">
        <v>1523</v>
      </c>
      <c r="C300" s="285" t="s">
        <v>188</v>
      </c>
      <c r="D300" s="277" t="s">
        <v>126</v>
      </c>
      <c r="E300" s="279"/>
      <c r="F300" s="286">
        <v>45899</v>
      </c>
      <c r="G300" s="286">
        <v>46005</v>
      </c>
      <c r="H300" s="287">
        <f t="shared" si="7"/>
        <v>107</v>
      </c>
      <c r="I300" s="291" t="s">
        <v>1521</v>
      </c>
    </row>
    <row r="301" spans="1:9" ht="25.5" x14ac:dyDescent="0.25">
      <c r="A301" s="277">
        <f>+SUBTOTAL(3,$B$257:B301)</f>
        <v>45</v>
      </c>
      <c r="B301" s="284" t="s">
        <v>1523</v>
      </c>
      <c r="C301" s="285" t="s">
        <v>191</v>
      </c>
      <c r="D301" s="277" t="s">
        <v>126</v>
      </c>
      <c r="E301" s="279"/>
      <c r="F301" s="286">
        <v>45899</v>
      </c>
      <c r="G301" s="286">
        <v>45987</v>
      </c>
      <c r="H301" s="287">
        <f t="shared" si="7"/>
        <v>89</v>
      </c>
      <c r="I301" s="291" t="s">
        <v>1521</v>
      </c>
    </row>
    <row r="302" spans="1:9" ht="25.5" x14ac:dyDescent="0.25">
      <c r="A302" s="277">
        <f>+SUBTOTAL(3,$B$257:B302)</f>
        <v>46</v>
      </c>
      <c r="B302" s="284" t="s">
        <v>1523</v>
      </c>
      <c r="C302" s="285" t="s">
        <v>71</v>
      </c>
      <c r="D302" s="277" t="s">
        <v>126</v>
      </c>
      <c r="E302" s="279"/>
      <c r="F302" s="286">
        <v>45899</v>
      </c>
      <c r="G302" s="286">
        <v>45971</v>
      </c>
      <c r="H302" s="287">
        <f t="shared" si="7"/>
        <v>73</v>
      </c>
      <c r="I302" s="291" t="s">
        <v>1612</v>
      </c>
    </row>
    <row r="303" spans="1:9" ht="25.5" x14ac:dyDescent="0.25">
      <c r="A303" s="277">
        <f>+SUBTOTAL(3,$B$257:B303)</f>
        <v>47</v>
      </c>
      <c r="B303" s="284" t="s">
        <v>1523</v>
      </c>
      <c r="C303" s="285" t="s">
        <v>73</v>
      </c>
      <c r="D303" s="277" t="s">
        <v>126</v>
      </c>
      <c r="E303" s="279"/>
      <c r="F303" s="286">
        <v>45899</v>
      </c>
      <c r="G303" s="286">
        <v>46011</v>
      </c>
      <c r="H303" s="287">
        <f t="shared" si="7"/>
        <v>113</v>
      </c>
      <c r="I303" s="291" t="s">
        <v>1521</v>
      </c>
    </row>
    <row r="304" spans="1:9" ht="25.5" x14ac:dyDescent="0.25">
      <c r="A304" s="277">
        <f>+SUBTOTAL(3,$B$257:B304)</f>
        <v>48</v>
      </c>
      <c r="B304" s="284" t="s">
        <v>1523</v>
      </c>
      <c r="C304" s="285" t="s">
        <v>74</v>
      </c>
      <c r="D304" s="277" t="s">
        <v>126</v>
      </c>
      <c r="E304" s="279"/>
      <c r="F304" s="286">
        <v>45899</v>
      </c>
      <c r="G304" s="286">
        <v>46011</v>
      </c>
      <c r="H304" s="287">
        <f t="shared" si="7"/>
        <v>113</v>
      </c>
      <c r="I304" s="291" t="s">
        <v>1629</v>
      </c>
    </row>
    <row r="305" spans="1:9" ht="25.5" x14ac:dyDescent="0.25">
      <c r="A305" s="277">
        <f>+SUBTOTAL(3,$B$257:B305)</f>
        <v>49</v>
      </c>
      <c r="B305" s="284" t="s">
        <v>1523</v>
      </c>
      <c r="C305" s="285" t="s">
        <v>192</v>
      </c>
      <c r="D305" s="277" t="s">
        <v>126</v>
      </c>
      <c r="E305" s="279"/>
      <c r="F305" s="286">
        <v>45899</v>
      </c>
      <c r="G305" s="286">
        <v>46019</v>
      </c>
      <c r="H305" s="287">
        <f t="shared" si="7"/>
        <v>121</v>
      </c>
      <c r="I305" s="291" t="s">
        <v>1630</v>
      </c>
    </row>
    <row r="306" spans="1:9" ht="25.5" x14ac:dyDescent="0.25">
      <c r="A306" s="277">
        <f>+SUBTOTAL(3,$B$257:B306)</f>
        <v>50</v>
      </c>
      <c r="B306" s="284" t="s">
        <v>1523</v>
      </c>
      <c r="C306" s="285" t="s">
        <v>193</v>
      </c>
      <c r="D306" s="277" t="s">
        <v>126</v>
      </c>
      <c r="E306" s="279"/>
      <c r="F306" s="286">
        <v>45899</v>
      </c>
      <c r="G306" s="286">
        <v>46001</v>
      </c>
      <c r="H306" s="287">
        <f t="shared" si="7"/>
        <v>103</v>
      </c>
      <c r="I306" s="291" t="s">
        <v>1521</v>
      </c>
    </row>
    <row r="307" spans="1:9" ht="25.5" x14ac:dyDescent="0.25">
      <c r="A307" s="277">
        <f>+SUBTOTAL(3,$B$257:B307)</f>
        <v>51</v>
      </c>
      <c r="B307" s="284" t="s">
        <v>1523</v>
      </c>
      <c r="C307" s="285" t="s">
        <v>194</v>
      </c>
      <c r="D307" s="277" t="s">
        <v>126</v>
      </c>
      <c r="E307" s="279"/>
      <c r="F307" s="286">
        <v>45899</v>
      </c>
      <c r="G307" s="286">
        <v>46011</v>
      </c>
      <c r="H307" s="287">
        <f t="shared" si="7"/>
        <v>113</v>
      </c>
      <c r="I307" s="291" t="s">
        <v>1521</v>
      </c>
    </row>
    <row r="308" spans="1:9" ht="25.5" x14ac:dyDescent="0.25">
      <c r="A308" s="277">
        <f>+SUBTOTAL(3,$B$257:B308)</f>
        <v>52</v>
      </c>
      <c r="B308" s="284" t="s">
        <v>1523</v>
      </c>
      <c r="C308" s="285" t="s">
        <v>196</v>
      </c>
      <c r="D308" s="277" t="s">
        <v>126</v>
      </c>
      <c r="E308" s="279"/>
      <c r="F308" s="286">
        <v>45899</v>
      </c>
      <c r="G308" s="286">
        <v>45970</v>
      </c>
      <c r="H308" s="287">
        <f t="shared" si="7"/>
        <v>72</v>
      </c>
      <c r="I308" s="291" t="s">
        <v>1610</v>
      </c>
    </row>
    <row r="309" spans="1:9" ht="25.5" x14ac:dyDescent="0.25">
      <c r="A309" s="277">
        <f>+SUBTOTAL(3,$B$257:B309)</f>
        <v>53</v>
      </c>
      <c r="B309" s="284" t="s">
        <v>1523</v>
      </c>
      <c r="C309" s="285" t="s">
        <v>197</v>
      </c>
      <c r="D309" s="277" t="s">
        <v>126</v>
      </c>
      <c r="E309" s="279"/>
      <c r="F309" s="286">
        <v>45899</v>
      </c>
      <c r="G309" s="286">
        <v>45915</v>
      </c>
      <c r="H309" s="287">
        <f t="shared" si="7"/>
        <v>17</v>
      </c>
      <c r="I309" s="291" t="s">
        <v>1521</v>
      </c>
    </row>
    <row r="310" spans="1:9" ht="25.5" x14ac:dyDescent="0.25">
      <c r="A310" s="277">
        <f>+SUBTOTAL(3,$B$257:B310)</f>
        <v>54</v>
      </c>
      <c r="B310" s="284" t="s">
        <v>1523</v>
      </c>
      <c r="C310" s="285" t="s">
        <v>198</v>
      </c>
      <c r="D310" s="277" t="s">
        <v>126</v>
      </c>
      <c r="E310" s="279"/>
      <c r="F310" s="286">
        <v>45899</v>
      </c>
      <c r="G310" s="286">
        <v>45942</v>
      </c>
      <c r="H310" s="287">
        <f t="shared" si="7"/>
        <v>44</v>
      </c>
      <c r="I310" s="291" t="s">
        <v>1521</v>
      </c>
    </row>
    <row r="311" spans="1:9" ht="25.5" x14ac:dyDescent="0.25">
      <c r="A311" s="277">
        <f>+SUBTOTAL(3,$B$257:B311)</f>
        <v>55</v>
      </c>
      <c r="B311" s="284" t="s">
        <v>1523</v>
      </c>
      <c r="C311" s="285" t="s">
        <v>26</v>
      </c>
      <c r="D311" s="277" t="s">
        <v>126</v>
      </c>
      <c r="E311" s="279"/>
      <c r="F311" s="286">
        <v>45899</v>
      </c>
      <c r="G311" s="286">
        <v>45974</v>
      </c>
      <c r="H311" s="287">
        <f t="shared" si="7"/>
        <v>76</v>
      </c>
      <c r="I311" s="291" t="s">
        <v>1521</v>
      </c>
    </row>
    <row r="312" spans="1:9" ht="25.5" x14ac:dyDescent="0.25">
      <c r="A312" s="277">
        <f>+SUBTOTAL(3,$B$257:B312)</f>
        <v>56</v>
      </c>
      <c r="B312" s="284" t="s">
        <v>1523</v>
      </c>
      <c r="C312" s="285" t="s">
        <v>199</v>
      </c>
      <c r="D312" s="277" t="s">
        <v>126</v>
      </c>
      <c r="E312" s="279"/>
      <c r="F312" s="286">
        <v>45899</v>
      </c>
      <c r="G312" s="286">
        <v>45930</v>
      </c>
      <c r="H312" s="287">
        <f t="shared" si="7"/>
        <v>32</v>
      </c>
      <c r="I312" s="291" t="s">
        <v>1521</v>
      </c>
    </row>
    <row r="313" spans="1:9" ht="25.5" x14ac:dyDescent="0.25">
      <c r="A313" s="277">
        <f>+SUBTOTAL(3,$B$257:B313)</f>
        <v>57</v>
      </c>
      <c r="B313" s="284" t="s">
        <v>1523</v>
      </c>
      <c r="C313" s="285" t="s">
        <v>201</v>
      </c>
      <c r="D313" s="277" t="s">
        <v>126</v>
      </c>
      <c r="E313" s="279"/>
      <c r="F313" s="286">
        <v>45899</v>
      </c>
      <c r="G313" s="286">
        <v>46014</v>
      </c>
      <c r="H313" s="287">
        <f t="shared" si="7"/>
        <v>116</v>
      </c>
      <c r="I313" s="291" t="s">
        <v>1521</v>
      </c>
    </row>
    <row r="314" spans="1:9" ht="25.5" x14ac:dyDescent="0.25">
      <c r="A314" s="277">
        <f>+SUBTOTAL(3,$B$257:B314)</f>
        <v>58</v>
      </c>
      <c r="B314" s="284" t="s">
        <v>1523</v>
      </c>
      <c r="C314" s="285" t="s">
        <v>78</v>
      </c>
      <c r="D314" s="277" t="s">
        <v>126</v>
      </c>
      <c r="E314" s="279"/>
      <c r="F314" s="286">
        <v>45899</v>
      </c>
      <c r="G314" s="286">
        <v>46007</v>
      </c>
      <c r="H314" s="287">
        <f t="shared" si="7"/>
        <v>109</v>
      </c>
      <c r="I314" s="291" t="s">
        <v>1521</v>
      </c>
    </row>
    <row r="315" spans="1:9" ht="25.5" x14ac:dyDescent="0.25">
      <c r="A315" s="277">
        <f>+SUBTOTAL(3,$B$257:B315)</f>
        <v>59</v>
      </c>
      <c r="B315" s="284" t="s">
        <v>1523</v>
      </c>
      <c r="C315" s="285" t="s">
        <v>80</v>
      </c>
      <c r="D315" s="277" t="s">
        <v>126</v>
      </c>
      <c r="E315" s="279"/>
      <c r="F315" s="286">
        <v>45899</v>
      </c>
      <c r="G315" s="286">
        <v>45967</v>
      </c>
      <c r="H315" s="287">
        <f t="shared" si="7"/>
        <v>69</v>
      </c>
      <c r="I315" s="291" t="s">
        <v>1521</v>
      </c>
    </row>
    <row r="316" spans="1:9" ht="25.5" x14ac:dyDescent="0.25">
      <c r="A316" s="277">
        <f>+SUBTOTAL(3,$B$257:B316)</f>
        <v>60</v>
      </c>
      <c r="B316" s="284" t="s">
        <v>1523</v>
      </c>
      <c r="C316" s="285" t="s">
        <v>82</v>
      </c>
      <c r="D316" s="277" t="s">
        <v>126</v>
      </c>
      <c r="E316" s="279"/>
      <c r="F316" s="286">
        <v>45899</v>
      </c>
      <c r="G316" s="286">
        <v>45967</v>
      </c>
      <c r="H316" s="287">
        <f t="shared" si="7"/>
        <v>69</v>
      </c>
      <c r="I316" s="291" t="s">
        <v>1521</v>
      </c>
    </row>
    <row r="317" spans="1:9" ht="25.5" x14ac:dyDescent="0.25">
      <c r="A317" s="277">
        <f>+SUBTOTAL(3,$B$257:B317)</f>
        <v>61</v>
      </c>
      <c r="B317" s="284" t="s">
        <v>1523</v>
      </c>
      <c r="C317" s="285" t="s">
        <v>204</v>
      </c>
      <c r="D317" s="277" t="s">
        <v>126</v>
      </c>
      <c r="E317" s="279"/>
      <c r="F317" s="286">
        <v>45899</v>
      </c>
      <c r="G317" s="286">
        <v>45960</v>
      </c>
      <c r="H317" s="287">
        <f t="shared" si="7"/>
        <v>62</v>
      </c>
      <c r="I317" s="291" t="s">
        <v>1521</v>
      </c>
    </row>
    <row r="318" spans="1:9" ht="25.5" x14ac:dyDescent="0.25">
      <c r="A318" s="277">
        <f>+SUBTOTAL(3,$B$257:B318)</f>
        <v>62</v>
      </c>
      <c r="B318" s="284" t="s">
        <v>1523</v>
      </c>
      <c r="C318" s="285" t="s">
        <v>205</v>
      </c>
      <c r="D318" s="277" t="s">
        <v>126</v>
      </c>
      <c r="E318" s="279"/>
      <c r="F318" s="286">
        <v>45899</v>
      </c>
      <c r="G318" s="286">
        <v>45602</v>
      </c>
      <c r="H318" s="287">
        <f t="shared" si="7"/>
        <v>-296</v>
      </c>
      <c r="I318" s="291" t="s">
        <v>1521</v>
      </c>
    </row>
    <row r="319" spans="1:9" ht="25.5" x14ac:dyDescent="0.25">
      <c r="A319" s="277">
        <f>+SUBTOTAL(3,$B$257:B319)</f>
        <v>63</v>
      </c>
      <c r="B319" s="284" t="s">
        <v>1523</v>
      </c>
      <c r="C319" s="285" t="s">
        <v>83</v>
      </c>
      <c r="D319" s="277" t="s">
        <v>126</v>
      </c>
      <c r="E319" s="279"/>
      <c r="F319" s="286">
        <v>45899</v>
      </c>
      <c r="G319" s="286">
        <v>45952</v>
      </c>
      <c r="H319" s="287">
        <f t="shared" si="7"/>
        <v>54</v>
      </c>
      <c r="I319" s="291" t="s">
        <v>1521</v>
      </c>
    </row>
    <row r="320" spans="1:9" ht="25.5" x14ac:dyDescent="0.25">
      <c r="A320" s="277">
        <f>+SUBTOTAL(3,$B$257:B320)</f>
        <v>64</v>
      </c>
      <c r="B320" s="284" t="s">
        <v>1523</v>
      </c>
      <c r="C320" s="285" t="s">
        <v>45</v>
      </c>
      <c r="D320" s="277" t="s">
        <v>126</v>
      </c>
      <c r="E320" s="279"/>
      <c r="F320" s="286">
        <v>45899</v>
      </c>
      <c r="G320" s="286">
        <v>45992</v>
      </c>
      <c r="H320" s="287">
        <f t="shared" si="7"/>
        <v>94</v>
      </c>
      <c r="I320" s="291" t="s">
        <v>1521</v>
      </c>
    </row>
    <row r="321" spans="1:9" ht="25.5" x14ac:dyDescent="0.25">
      <c r="A321" s="277">
        <f>+SUBTOTAL(3,$B$257:B321)</f>
        <v>65</v>
      </c>
      <c r="B321" s="284" t="s">
        <v>1523</v>
      </c>
      <c r="C321" s="285" t="s">
        <v>46</v>
      </c>
      <c r="D321" s="277" t="s">
        <v>126</v>
      </c>
      <c r="E321" s="279"/>
      <c r="F321" s="286">
        <v>45899</v>
      </c>
      <c r="G321" s="286">
        <v>46082</v>
      </c>
      <c r="H321" s="287">
        <f t="shared" si="7"/>
        <v>184</v>
      </c>
      <c r="I321" s="291" t="s">
        <v>1521</v>
      </c>
    </row>
    <row r="322" spans="1:9" ht="25.5" x14ac:dyDescent="0.25">
      <c r="A322" s="277">
        <f>+SUBTOTAL(3,$B$257:B322)</f>
        <v>66</v>
      </c>
      <c r="B322" s="284" t="s">
        <v>1523</v>
      </c>
      <c r="C322" s="285" t="s">
        <v>31</v>
      </c>
      <c r="D322" s="277" t="s">
        <v>126</v>
      </c>
      <c r="E322" s="279"/>
      <c r="F322" s="286">
        <v>45899</v>
      </c>
      <c r="G322" s="286">
        <v>45919</v>
      </c>
      <c r="H322" s="287">
        <f t="shared" si="7"/>
        <v>21</v>
      </c>
      <c r="I322" s="291" t="s">
        <v>1521</v>
      </c>
    </row>
    <row r="323" spans="1:9" ht="25.5" x14ac:dyDescent="0.25">
      <c r="A323" s="277">
        <f>+SUBTOTAL(3,$B$257:B323)</f>
        <v>67</v>
      </c>
      <c r="B323" s="284" t="s">
        <v>1523</v>
      </c>
      <c r="C323" s="285" t="s">
        <v>518</v>
      </c>
      <c r="D323" s="277" t="s">
        <v>126</v>
      </c>
      <c r="E323" s="279"/>
      <c r="F323" s="286">
        <v>45913</v>
      </c>
      <c r="G323" s="286"/>
      <c r="H323" s="287" t="str">
        <f t="shared" si="7"/>
        <v>Awaited</v>
      </c>
      <c r="I323" s="291" t="s">
        <v>2313</v>
      </c>
    </row>
    <row r="324" spans="1:9" ht="25.5" x14ac:dyDescent="0.25">
      <c r="A324" s="277">
        <f>+SUBTOTAL(3,$B$257:B324)</f>
        <v>68</v>
      </c>
      <c r="B324" s="284" t="s">
        <v>1523</v>
      </c>
      <c r="C324" s="285" t="s">
        <v>522</v>
      </c>
      <c r="D324" s="277" t="s">
        <v>126</v>
      </c>
      <c r="E324" s="279"/>
      <c r="F324" s="286">
        <v>45913</v>
      </c>
      <c r="G324" s="286">
        <v>46109</v>
      </c>
      <c r="H324" s="287">
        <f t="shared" si="7"/>
        <v>197</v>
      </c>
      <c r="I324" s="291" t="s">
        <v>2314</v>
      </c>
    </row>
    <row r="325" spans="1:9" ht="25.5" x14ac:dyDescent="0.25">
      <c r="A325" s="277">
        <f>+SUBTOTAL(3,$B$257:B325)</f>
        <v>69</v>
      </c>
      <c r="B325" s="284" t="s">
        <v>1523</v>
      </c>
      <c r="C325" s="285" t="s">
        <v>525</v>
      </c>
      <c r="D325" s="277" t="s">
        <v>126</v>
      </c>
      <c r="E325" s="279"/>
      <c r="F325" s="286">
        <v>45913</v>
      </c>
      <c r="G325" s="286">
        <v>45919</v>
      </c>
      <c r="H325" s="287">
        <f t="shared" si="7"/>
        <v>7</v>
      </c>
      <c r="I325" s="291" t="s">
        <v>1521</v>
      </c>
    </row>
    <row r="326" spans="1:9" ht="25.5" x14ac:dyDescent="0.25">
      <c r="A326" s="277">
        <f>+SUBTOTAL(3,$B$257:B326)</f>
        <v>70</v>
      </c>
      <c r="B326" s="284" t="s">
        <v>1523</v>
      </c>
      <c r="C326" s="285" t="s">
        <v>527</v>
      </c>
      <c r="D326" s="277" t="s">
        <v>126</v>
      </c>
      <c r="E326" s="279"/>
      <c r="F326" s="286">
        <v>45913</v>
      </c>
      <c r="G326" s="286"/>
      <c r="H326" s="287" t="str">
        <f t="shared" si="7"/>
        <v>Awaited</v>
      </c>
      <c r="I326" s="291" t="s">
        <v>1521</v>
      </c>
    </row>
    <row r="327" spans="1:9" ht="51" x14ac:dyDescent="0.25">
      <c r="A327" s="277">
        <f>+SUBTOTAL(3,$B$257:B327)</f>
        <v>71</v>
      </c>
      <c r="B327" s="284" t="s">
        <v>1523</v>
      </c>
      <c r="C327" s="285" t="s">
        <v>176</v>
      </c>
      <c r="D327" s="277" t="s">
        <v>126</v>
      </c>
      <c r="E327" s="279"/>
      <c r="F327" s="286">
        <v>45913</v>
      </c>
      <c r="G327" s="286">
        <v>46100</v>
      </c>
      <c r="H327" s="287">
        <f t="shared" si="7"/>
        <v>188</v>
      </c>
      <c r="I327" s="291" t="s">
        <v>2304</v>
      </c>
    </row>
    <row r="328" spans="1:9" ht="38.25" x14ac:dyDescent="0.25">
      <c r="A328" s="277">
        <f>+SUBTOTAL(3,$B$257:B328)</f>
        <v>72</v>
      </c>
      <c r="B328" s="284" t="s">
        <v>1523</v>
      </c>
      <c r="C328" s="285" t="s">
        <v>177</v>
      </c>
      <c r="D328" s="277" t="s">
        <v>126</v>
      </c>
      <c r="E328" s="279"/>
      <c r="F328" s="286">
        <v>45913</v>
      </c>
      <c r="G328" s="286"/>
      <c r="H328" s="287" t="str">
        <f t="shared" si="7"/>
        <v>Awaited</v>
      </c>
      <c r="I328" s="291" t="s">
        <v>1631</v>
      </c>
    </row>
    <row r="329" spans="1:9" ht="25.5" x14ac:dyDescent="0.25">
      <c r="A329" s="277">
        <f>+SUBTOTAL(3,$B$257:B329)</f>
        <v>73</v>
      </c>
      <c r="B329" s="284" t="s">
        <v>1523</v>
      </c>
      <c r="C329" s="285" t="s">
        <v>51</v>
      </c>
      <c r="D329" s="277" t="s">
        <v>126</v>
      </c>
      <c r="E329" s="279"/>
      <c r="F329" s="286">
        <v>45913</v>
      </c>
      <c r="G329" s="286"/>
      <c r="H329" s="287" t="str">
        <f t="shared" si="7"/>
        <v>Awaited</v>
      </c>
      <c r="I329" s="291" t="s">
        <v>1521</v>
      </c>
    </row>
    <row r="330" spans="1:9" ht="25.5" x14ac:dyDescent="0.25">
      <c r="A330" s="277">
        <f>+SUBTOTAL(3,$B$257:B330)</f>
        <v>74</v>
      </c>
      <c r="B330" s="284" t="s">
        <v>1523</v>
      </c>
      <c r="C330" s="285" t="s">
        <v>28</v>
      </c>
      <c r="D330" s="277" t="s">
        <v>126</v>
      </c>
      <c r="E330" s="279"/>
      <c r="F330" s="286">
        <v>45913</v>
      </c>
      <c r="G330" s="286">
        <v>46012</v>
      </c>
      <c r="H330" s="287">
        <f t="shared" si="7"/>
        <v>100</v>
      </c>
      <c r="I330" s="291" t="s">
        <v>1521</v>
      </c>
    </row>
    <row r="331" spans="1:9" ht="25.5" x14ac:dyDescent="0.25">
      <c r="A331" s="277">
        <f>+SUBTOTAL(3,$B$257:B331)</f>
        <v>75</v>
      </c>
      <c r="B331" s="284" t="s">
        <v>1523</v>
      </c>
      <c r="C331" s="285" t="s">
        <v>52</v>
      </c>
      <c r="D331" s="277" t="s">
        <v>126</v>
      </c>
      <c r="E331" s="279"/>
      <c r="F331" s="286">
        <v>45913</v>
      </c>
      <c r="G331" s="286">
        <v>46024</v>
      </c>
      <c r="H331" s="287">
        <f t="shared" si="7"/>
        <v>112</v>
      </c>
      <c r="I331" s="291" t="s">
        <v>1521</v>
      </c>
    </row>
    <row r="332" spans="1:9" ht="25.5" x14ac:dyDescent="0.25">
      <c r="A332" s="277">
        <f>+SUBTOTAL(3,$B$257:B332)</f>
        <v>76</v>
      </c>
      <c r="B332" s="284" t="s">
        <v>1523</v>
      </c>
      <c r="C332" s="285" t="s">
        <v>53</v>
      </c>
      <c r="D332" s="277" t="s">
        <v>126</v>
      </c>
      <c r="E332" s="279"/>
      <c r="F332" s="286">
        <v>45913</v>
      </c>
      <c r="G332" s="286"/>
      <c r="H332" s="287" t="str">
        <f t="shared" si="7"/>
        <v>Awaited</v>
      </c>
      <c r="I332" s="291" t="s">
        <v>1521</v>
      </c>
    </row>
    <row r="333" spans="1:9" ht="25.5" x14ac:dyDescent="0.25">
      <c r="A333" s="277">
        <f>+SUBTOTAL(3,$B$257:B333)</f>
        <v>77</v>
      </c>
      <c r="B333" s="284" t="s">
        <v>1523</v>
      </c>
      <c r="C333" s="285" t="s">
        <v>54</v>
      </c>
      <c r="D333" s="277" t="s">
        <v>126</v>
      </c>
      <c r="E333" s="279"/>
      <c r="F333" s="286">
        <v>45913</v>
      </c>
      <c r="G333" s="286">
        <v>46016</v>
      </c>
      <c r="H333" s="287">
        <f t="shared" si="7"/>
        <v>104</v>
      </c>
      <c r="I333" s="291" t="s">
        <v>1521</v>
      </c>
    </row>
    <row r="334" spans="1:9" ht="25.5" x14ac:dyDescent="0.25">
      <c r="A334" s="277">
        <f>+SUBTOTAL(3,$B$257:B334)</f>
        <v>78</v>
      </c>
      <c r="B334" s="284" t="s">
        <v>1523</v>
      </c>
      <c r="C334" s="285" t="s">
        <v>25</v>
      </c>
      <c r="D334" s="277" t="s">
        <v>126</v>
      </c>
      <c r="E334" s="279"/>
      <c r="F334" s="286">
        <v>45913</v>
      </c>
      <c r="G334" s="286">
        <v>46012</v>
      </c>
      <c r="H334" s="287">
        <f t="shared" si="7"/>
        <v>100</v>
      </c>
      <c r="I334" s="291" t="s">
        <v>1521</v>
      </c>
    </row>
    <row r="335" spans="1:9" ht="25.5" x14ac:dyDescent="0.25">
      <c r="A335" s="277">
        <f>+SUBTOTAL(3,$B$257:B335)</f>
        <v>79</v>
      </c>
      <c r="B335" s="284" t="s">
        <v>1523</v>
      </c>
      <c r="C335" s="285" t="s">
        <v>55</v>
      </c>
      <c r="D335" s="277" t="s">
        <v>126</v>
      </c>
      <c r="E335" s="279"/>
      <c r="F335" s="286">
        <v>45913</v>
      </c>
      <c r="G335" s="286">
        <v>46006</v>
      </c>
      <c r="H335" s="287">
        <f t="shared" si="7"/>
        <v>94</v>
      </c>
      <c r="I335" s="291" t="s">
        <v>1521</v>
      </c>
    </row>
    <row r="336" spans="1:9" ht="25.5" x14ac:dyDescent="0.25">
      <c r="A336" s="277">
        <f>+SUBTOTAL(3,$B$257:B336)</f>
        <v>80</v>
      </c>
      <c r="B336" s="284" t="s">
        <v>1523</v>
      </c>
      <c r="C336" s="285" t="s">
        <v>56</v>
      </c>
      <c r="D336" s="277" t="s">
        <v>126</v>
      </c>
      <c r="E336" s="279"/>
      <c r="F336" s="286">
        <v>45913</v>
      </c>
      <c r="G336" s="286">
        <v>46069</v>
      </c>
      <c r="H336" s="287">
        <f t="shared" si="7"/>
        <v>157</v>
      </c>
      <c r="I336" s="291" t="s">
        <v>1521</v>
      </c>
    </row>
    <row r="337" spans="1:9" ht="25.5" x14ac:dyDescent="0.25">
      <c r="A337" s="277">
        <f>+SUBTOTAL(3,$B$257:B337)</f>
        <v>81</v>
      </c>
      <c r="B337" s="284" t="s">
        <v>1523</v>
      </c>
      <c r="C337" s="285" t="s">
        <v>178</v>
      </c>
      <c r="D337" s="277" t="s">
        <v>126</v>
      </c>
      <c r="E337" s="279"/>
      <c r="F337" s="286">
        <v>45913</v>
      </c>
      <c r="G337" s="286">
        <v>46100</v>
      </c>
      <c r="H337" s="287">
        <f t="shared" si="7"/>
        <v>188</v>
      </c>
      <c r="I337" s="291" t="s">
        <v>1521</v>
      </c>
    </row>
    <row r="338" spans="1:9" ht="25.5" x14ac:dyDescent="0.25">
      <c r="A338" s="277">
        <f>+SUBTOTAL(3,$B$257:B338)</f>
        <v>82</v>
      </c>
      <c r="B338" s="284" t="s">
        <v>1523</v>
      </c>
      <c r="C338" s="285" t="s">
        <v>536</v>
      </c>
      <c r="D338" s="277" t="s">
        <v>126</v>
      </c>
      <c r="E338" s="279" t="s">
        <v>1389</v>
      </c>
      <c r="F338" s="286">
        <v>45943</v>
      </c>
      <c r="G338" s="286">
        <v>45967</v>
      </c>
      <c r="H338" s="287">
        <f t="shared" si="7"/>
        <v>25</v>
      </c>
      <c r="I338" s="291" t="s">
        <v>1594</v>
      </c>
    </row>
    <row r="339" spans="1:9" ht="25.5" x14ac:dyDescent="0.25">
      <c r="A339" s="277">
        <f>+SUBTOTAL(3,$B$257:B339)</f>
        <v>83</v>
      </c>
      <c r="B339" s="284" t="s">
        <v>1523</v>
      </c>
      <c r="C339" s="285" t="s">
        <v>515</v>
      </c>
      <c r="D339" s="277" t="s">
        <v>126</v>
      </c>
      <c r="E339" s="279"/>
      <c r="F339" s="286">
        <v>45992</v>
      </c>
      <c r="G339" s="286">
        <v>46014</v>
      </c>
      <c r="H339" s="287">
        <f t="shared" si="7"/>
        <v>23</v>
      </c>
      <c r="I339" s="291" t="s">
        <v>1521</v>
      </c>
    </row>
    <row r="340" spans="1:9" ht="25.5" x14ac:dyDescent="0.25">
      <c r="A340" s="277">
        <f>+SUBTOTAL(3,$B$257:B340)</f>
        <v>84</v>
      </c>
      <c r="B340" s="284" t="s">
        <v>1523</v>
      </c>
      <c r="C340" s="285" t="s">
        <v>526</v>
      </c>
      <c r="D340" s="277" t="s">
        <v>126</v>
      </c>
      <c r="E340" s="279"/>
      <c r="F340" s="286">
        <v>45992</v>
      </c>
      <c r="G340" s="286"/>
      <c r="H340" s="287" t="str">
        <f t="shared" si="7"/>
        <v>Awaited</v>
      </c>
      <c r="I340" s="291" t="s">
        <v>1521</v>
      </c>
    </row>
    <row r="341" spans="1:9" ht="25.5" x14ac:dyDescent="0.25">
      <c r="A341" s="277">
        <f>+SUBTOTAL(3,$B$257:B341)</f>
        <v>85</v>
      </c>
      <c r="B341" s="284" t="s">
        <v>1523</v>
      </c>
      <c r="C341" s="285" t="s">
        <v>175</v>
      </c>
      <c r="D341" s="277" t="s">
        <v>126</v>
      </c>
      <c r="E341" s="279"/>
      <c r="F341" s="286">
        <v>45992</v>
      </c>
      <c r="G341" s="286"/>
      <c r="H341" s="287" t="str">
        <f t="shared" si="7"/>
        <v>Awaited</v>
      </c>
      <c r="I341" s="291" t="s">
        <v>1521</v>
      </c>
    </row>
    <row r="342" spans="1:9" ht="25.5" x14ac:dyDescent="0.25">
      <c r="A342" s="277">
        <f>+SUBTOTAL(3,$B$257:B342)</f>
        <v>86</v>
      </c>
      <c r="B342" s="284" t="s">
        <v>1523</v>
      </c>
      <c r="C342" s="285" t="s">
        <v>50</v>
      </c>
      <c r="D342" s="277" t="s">
        <v>126</v>
      </c>
      <c r="E342" s="279"/>
      <c r="F342" s="286">
        <v>45992</v>
      </c>
      <c r="G342" s="286"/>
      <c r="H342" s="287" t="str">
        <f t="shared" si="7"/>
        <v>Awaited</v>
      </c>
      <c r="I342" s="291" t="s">
        <v>1521</v>
      </c>
    </row>
    <row r="343" spans="1:9" ht="25.5" x14ac:dyDescent="0.25">
      <c r="A343" s="277">
        <f>+SUBTOTAL(3,$B$257:B343)</f>
        <v>87</v>
      </c>
      <c r="B343" s="284" t="s">
        <v>1523</v>
      </c>
      <c r="C343" s="285" t="s">
        <v>528</v>
      </c>
      <c r="D343" s="277" t="s">
        <v>126</v>
      </c>
      <c r="E343" s="279"/>
      <c r="F343" s="286">
        <v>45992</v>
      </c>
      <c r="G343" s="286">
        <v>46089</v>
      </c>
      <c r="H343" s="287"/>
      <c r="I343" s="291" t="s">
        <v>1521</v>
      </c>
    </row>
    <row r="344" spans="1:9" x14ac:dyDescent="0.25">
      <c r="A344" s="277"/>
      <c r="B344" s="284"/>
      <c r="C344" s="285"/>
      <c r="D344" s="277"/>
      <c r="E344" s="279"/>
      <c r="F344" s="286"/>
      <c r="G344" s="286"/>
      <c r="H344" s="287"/>
      <c r="I344" s="291"/>
    </row>
    <row r="345" spans="1:9" x14ac:dyDescent="0.25">
      <c r="A345" s="277"/>
      <c r="B345" s="292"/>
      <c r="C345" s="285"/>
      <c r="D345" s="277"/>
      <c r="E345" s="279"/>
      <c r="F345" s="286"/>
      <c r="G345" s="286"/>
      <c r="H345" s="287"/>
      <c r="I345" s="291"/>
    </row>
    <row r="346" spans="1:9" x14ac:dyDescent="0.25">
      <c r="A346" s="949" t="s">
        <v>266</v>
      </c>
      <c r="B346" s="949"/>
      <c r="C346" s="949"/>
      <c r="D346" s="949"/>
      <c r="E346" s="949"/>
      <c r="F346" s="949"/>
      <c r="G346" s="949"/>
      <c r="H346" s="949"/>
      <c r="I346" s="949"/>
    </row>
    <row r="347" spans="1:9" ht="38.25" x14ac:dyDescent="0.25">
      <c r="A347" s="282" t="s">
        <v>125</v>
      </c>
      <c r="B347" s="283" t="s">
        <v>257</v>
      </c>
      <c r="C347" s="282" t="s">
        <v>282</v>
      </c>
      <c r="D347" s="283" t="s">
        <v>258</v>
      </c>
      <c r="E347" s="283" t="s">
        <v>259</v>
      </c>
      <c r="F347" s="283" t="s">
        <v>260</v>
      </c>
      <c r="G347" s="283" t="s">
        <v>261</v>
      </c>
      <c r="H347" s="283" t="s">
        <v>262</v>
      </c>
      <c r="I347" s="282" t="s">
        <v>9</v>
      </c>
    </row>
    <row r="348" spans="1:9" x14ac:dyDescent="0.25">
      <c r="A348" s="277">
        <f>+SUBTOTAL(3,$B$348:B348)</f>
        <v>1</v>
      </c>
      <c r="B348" s="284" t="s">
        <v>269</v>
      </c>
      <c r="C348" s="277"/>
      <c r="D348" s="279" t="s">
        <v>266</v>
      </c>
      <c r="E348" s="279"/>
      <c r="F348" s="299">
        <v>45266</v>
      </c>
      <c r="G348" s="299">
        <v>45346</v>
      </c>
      <c r="H348" s="290">
        <f>+IF(G348="","Awaited",_xlfn.DAYS(G348,F348)+1)</f>
        <v>81</v>
      </c>
      <c r="I348" s="300" t="s">
        <v>373</v>
      </c>
    </row>
    <row r="349" spans="1:9" x14ac:dyDescent="0.25">
      <c r="A349" s="277">
        <f>+SUBTOTAL(3,$B$348:B349)</f>
        <v>2</v>
      </c>
      <c r="B349" s="284" t="s">
        <v>271</v>
      </c>
      <c r="C349" s="277"/>
      <c r="D349" s="279" t="s">
        <v>266</v>
      </c>
      <c r="E349" s="279"/>
      <c r="F349" s="299">
        <v>45266</v>
      </c>
      <c r="G349" s="299">
        <v>45314</v>
      </c>
      <c r="H349" s="290">
        <f t="shared" ref="H349:H350" si="8">+IF(G349="","Awaited",_xlfn.DAYS(G349,F349)+1)</f>
        <v>49</v>
      </c>
      <c r="I349" s="300" t="s">
        <v>353</v>
      </c>
    </row>
    <row r="350" spans="1:9" ht="38.25" x14ac:dyDescent="0.25">
      <c r="A350" s="277">
        <f>+SUBTOTAL(3,$B$348:B350)</f>
        <v>3</v>
      </c>
      <c r="B350" s="284" t="s">
        <v>393</v>
      </c>
      <c r="C350" s="277"/>
      <c r="D350" s="279" t="s">
        <v>266</v>
      </c>
      <c r="E350" s="279"/>
      <c r="F350" s="299">
        <v>45369</v>
      </c>
      <c r="G350" s="299">
        <v>45427</v>
      </c>
      <c r="H350" s="290">
        <f t="shared" si="8"/>
        <v>59</v>
      </c>
      <c r="I350" s="300" t="s">
        <v>394</v>
      </c>
    </row>
    <row r="351" spans="1:9" x14ac:dyDescent="0.25">
      <c r="A351" s="267">
        <f>+SUBTOTAL(3,$B$348:B351)</f>
        <v>3</v>
      </c>
    </row>
    <row r="352" spans="1:9" x14ac:dyDescent="0.25">
      <c r="A352" s="949" t="s">
        <v>342</v>
      </c>
      <c r="B352" s="949"/>
      <c r="C352" s="949"/>
      <c r="D352" s="949"/>
      <c r="E352" s="949"/>
      <c r="F352" s="949"/>
      <c r="G352" s="949"/>
      <c r="H352" s="949"/>
      <c r="I352" s="949"/>
    </row>
    <row r="353" spans="1:9" ht="38.25" x14ac:dyDescent="0.25">
      <c r="A353" s="282" t="s">
        <v>125</v>
      </c>
      <c r="B353" s="283" t="s">
        <v>257</v>
      </c>
      <c r="C353" s="282" t="s">
        <v>282</v>
      </c>
      <c r="D353" s="283" t="s">
        <v>258</v>
      </c>
      <c r="E353" s="283" t="s">
        <v>259</v>
      </c>
      <c r="F353" s="283" t="s">
        <v>260</v>
      </c>
      <c r="G353" s="283" t="s">
        <v>261</v>
      </c>
      <c r="H353" s="283" t="s">
        <v>262</v>
      </c>
      <c r="I353" s="282" t="s">
        <v>9</v>
      </c>
    </row>
    <row r="354" spans="1:9" ht="38.25" x14ac:dyDescent="0.25">
      <c r="A354" s="277">
        <f>+SUBTOTAL(3,$B$354:B354)</f>
        <v>1</v>
      </c>
      <c r="B354" s="284" t="s">
        <v>1379</v>
      </c>
      <c r="C354" s="285" t="s">
        <v>851</v>
      </c>
      <c r="D354" s="279" t="s">
        <v>342</v>
      </c>
      <c r="E354" s="279" t="s">
        <v>1420</v>
      </c>
      <c r="F354" s="299">
        <v>45801</v>
      </c>
      <c r="G354" s="299">
        <v>45803</v>
      </c>
      <c r="H354" s="290">
        <f t="shared" ref="H354:H364" si="9">+IF(G354="","Awaited",_xlfn.DAYS(G354,F354)+1)</f>
        <v>3</v>
      </c>
      <c r="I354" s="300"/>
    </row>
    <row r="355" spans="1:9" ht="51" x14ac:dyDescent="0.25">
      <c r="A355" s="277">
        <f>+SUBTOTAL(3,$B$354:B355)</f>
        <v>2</v>
      </c>
      <c r="B355" s="284" t="s">
        <v>1418</v>
      </c>
      <c r="C355" s="277" t="s">
        <v>1419</v>
      </c>
      <c r="D355" s="279" t="s">
        <v>342</v>
      </c>
      <c r="E355" s="279" t="s">
        <v>1420</v>
      </c>
      <c r="F355" s="299">
        <v>45804</v>
      </c>
      <c r="G355" s="299">
        <v>45825</v>
      </c>
      <c r="H355" s="290">
        <f t="shared" si="9"/>
        <v>22</v>
      </c>
      <c r="I355" s="300" t="s">
        <v>1421</v>
      </c>
    </row>
    <row r="356" spans="1:9" ht="63.75" x14ac:dyDescent="0.25">
      <c r="A356" s="277">
        <f>+SUBTOTAL(3,$B$354:B356)</f>
        <v>3</v>
      </c>
      <c r="B356" s="284" t="s">
        <v>1603</v>
      </c>
      <c r="C356" s="277" t="s">
        <v>1604</v>
      </c>
      <c r="D356" s="279" t="s">
        <v>342</v>
      </c>
      <c r="E356" s="279" t="s">
        <v>1606</v>
      </c>
      <c r="F356" s="299">
        <v>45955</v>
      </c>
      <c r="G356" s="299">
        <v>45961</v>
      </c>
      <c r="H356" s="290">
        <f t="shared" si="9"/>
        <v>7</v>
      </c>
      <c r="I356" s="288" t="s">
        <v>1605</v>
      </c>
    </row>
    <row r="357" spans="1:9" ht="38.25" x14ac:dyDescent="0.25">
      <c r="A357" s="277">
        <f>+SUBTOTAL(3,$B$354:B357)</f>
        <v>4</v>
      </c>
      <c r="B357" s="284" t="s">
        <v>1613</v>
      </c>
      <c r="C357" s="277" t="s">
        <v>1614</v>
      </c>
      <c r="D357" s="279" t="s">
        <v>342</v>
      </c>
      <c r="E357" s="279" t="s">
        <v>1606</v>
      </c>
      <c r="F357" s="299">
        <v>45973</v>
      </c>
      <c r="G357" s="299">
        <v>45974</v>
      </c>
      <c r="H357" s="290">
        <f t="shared" si="9"/>
        <v>2</v>
      </c>
      <c r="I357" s="288" t="s">
        <v>1615</v>
      </c>
    </row>
    <row r="358" spans="1:9" ht="38.25" x14ac:dyDescent="0.25">
      <c r="A358" s="277">
        <f>+SUBTOTAL(3,$B$354:B358)</f>
        <v>5</v>
      </c>
      <c r="B358" s="284" t="s">
        <v>1626</v>
      </c>
      <c r="C358" s="277" t="s">
        <v>1614</v>
      </c>
      <c r="D358" s="279" t="s">
        <v>342</v>
      </c>
      <c r="E358" s="279" t="s">
        <v>1606</v>
      </c>
      <c r="F358" s="299">
        <v>45994</v>
      </c>
      <c r="G358" s="299">
        <v>46000</v>
      </c>
      <c r="H358" s="290">
        <f t="shared" si="9"/>
        <v>7</v>
      </c>
      <c r="I358" s="288" t="s">
        <v>1652</v>
      </c>
    </row>
    <row r="359" spans="1:9" ht="38.25" x14ac:dyDescent="0.25">
      <c r="A359" s="277">
        <f>+SUBTOTAL(3,$B$354:B359)</f>
        <v>6</v>
      </c>
      <c r="B359" s="284" t="s">
        <v>2305</v>
      </c>
      <c r="C359" s="277" t="s">
        <v>1647</v>
      </c>
      <c r="D359" s="279" t="s">
        <v>342</v>
      </c>
      <c r="E359" s="279" t="s">
        <v>1609</v>
      </c>
      <c r="F359" s="299">
        <v>45979</v>
      </c>
      <c r="G359" s="299">
        <v>46034</v>
      </c>
      <c r="H359" s="290">
        <f t="shared" si="9"/>
        <v>56</v>
      </c>
      <c r="I359" s="288" t="s">
        <v>1653</v>
      </c>
    </row>
    <row r="360" spans="1:9" ht="38.25" x14ac:dyDescent="0.25">
      <c r="A360" s="277">
        <f>+SUBTOTAL(3,$B$354:B360)</f>
        <v>7</v>
      </c>
      <c r="B360" s="284" t="s">
        <v>1379</v>
      </c>
      <c r="C360" s="761" t="s">
        <v>851</v>
      </c>
      <c r="D360" s="279" t="s">
        <v>342</v>
      </c>
      <c r="E360" s="279" t="s">
        <v>1636</v>
      </c>
      <c r="F360" s="299">
        <v>45667</v>
      </c>
      <c r="G360" s="299">
        <v>45964</v>
      </c>
      <c r="H360" s="290">
        <f t="shared" si="9"/>
        <v>298</v>
      </c>
      <c r="I360" s="288" t="s">
        <v>1648</v>
      </c>
    </row>
    <row r="361" spans="1:9" ht="38.25" x14ac:dyDescent="0.25">
      <c r="A361" s="277">
        <f>+SUBTOTAL(3,$B$354:B361)</f>
        <v>8</v>
      </c>
      <c r="B361" s="284" t="s">
        <v>1649</v>
      </c>
      <c r="C361" s="279" t="s">
        <v>1650</v>
      </c>
      <c r="D361" s="279" t="s">
        <v>342</v>
      </c>
      <c r="E361" s="279" t="s">
        <v>1606</v>
      </c>
      <c r="F361" s="299">
        <v>46023</v>
      </c>
      <c r="G361" s="299"/>
      <c r="H361" s="290" t="str">
        <f t="shared" si="9"/>
        <v>Awaited</v>
      </c>
      <c r="I361" s="288" t="s">
        <v>1651</v>
      </c>
    </row>
    <row r="362" spans="1:9" ht="25.5" x14ac:dyDescent="0.25">
      <c r="A362" s="277">
        <f>+SUBTOTAL(3,$B$354:B362)</f>
        <v>9</v>
      </c>
      <c r="B362" s="284" t="s">
        <v>1710</v>
      </c>
      <c r="C362" s="279" t="s">
        <v>1711</v>
      </c>
      <c r="D362" s="279" t="s">
        <v>342</v>
      </c>
      <c r="E362" s="279" t="s">
        <v>1636</v>
      </c>
      <c r="F362" s="299">
        <v>46045</v>
      </c>
      <c r="G362" s="299">
        <v>46057</v>
      </c>
      <c r="H362" s="290">
        <f t="shared" si="9"/>
        <v>13</v>
      </c>
      <c r="I362" s="288" t="s">
        <v>1651</v>
      </c>
    </row>
    <row r="363" spans="1:9" ht="38.25" x14ac:dyDescent="0.25">
      <c r="A363" s="277">
        <f>+SUBTOTAL(3,$B$354:B363)</f>
        <v>10</v>
      </c>
      <c r="B363" s="284" t="s">
        <v>1712</v>
      </c>
      <c r="C363" s="279" t="s">
        <v>1713</v>
      </c>
      <c r="D363" s="279" t="s">
        <v>342</v>
      </c>
      <c r="E363" s="279" t="s">
        <v>1606</v>
      </c>
      <c r="F363" s="299">
        <v>46054</v>
      </c>
      <c r="G363" s="299">
        <v>46107</v>
      </c>
      <c r="H363" s="290">
        <f t="shared" si="9"/>
        <v>54</v>
      </c>
      <c r="I363" s="288" t="s">
        <v>1728</v>
      </c>
    </row>
    <row r="364" spans="1:9" x14ac:dyDescent="0.25">
      <c r="A364" s="277">
        <v>8</v>
      </c>
      <c r="B364" s="284" t="s">
        <v>1723</v>
      </c>
      <c r="C364" s="279" t="s">
        <v>1724</v>
      </c>
      <c r="D364" s="279" t="s">
        <v>342</v>
      </c>
      <c r="E364" s="279"/>
      <c r="F364" s="299">
        <v>46076</v>
      </c>
      <c r="G364" s="299"/>
      <c r="H364" s="290" t="str">
        <f t="shared" si="9"/>
        <v>Awaited</v>
      </c>
      <c r="I364" s="288" t="s">
        <v>1651</v>
      </c>
    </row>
    <row r="365" spans="1:9" x14ac:dyDescent="0.25">
      <c r="A365" s="277">
        <v>9</v>
      </c>
      <c r="B365" s="284" t="s">
        <v>1723</v>
      </c>
      <c r="C365" s="279" t="s">
        <v>1725</v>
      </c>
      <c r="D365" s="279" t="s">
        <v>342</v>
      </c>
      <c r="E365" s="279"/>
      <c r="F365" s="299">
        <v>46076</v>
      </c>
      <c r="G365" s="299">
        <v>46105</v>
      </c>
      <c r="H365" s="290">
        <f t="shared" ref="H365:H367" si="10">+IF(G365="","Awaited",_xlfn.DAYS(G365,F365)+1)</f>
        <v>30</v>
      </c>
      <c r="I365" s="288" t="s">
        <v>1651</v>
      </c>
    </row>
    <row r="366" spans="1:9" ht="25.5" x14ac:dyDescent="0.25">
      <c r="A366" s="277">
        <v>10</v>
      </c>
      <c r="B366" s="284" t="s">
        <v>1726</v>
      </c>
      <c r="C366" s="279" t="s">
        <v>1727</v>
      </c>
      <c r="D366" s="279" t="s">
        <v>342</v>
      </c>
      <c r="E366" s="279" t="s">
        <v>1654</v>
      </c>
      <c r="F366" s="299">
        <v>46076</v>
      </c>
      <c r="G366" s="299">
        <v>46101</v>
      </c>
      <c r="H366" s="290">
        <f t="shared" si="10"/>
        <v>26</v>
      </c>
      <c r="I366" s="288" t="s">
        <v>1651</v>
      </c>
    </row>
    <row r="367" spans="1:9" ht="25.5" x14ac:dyDescent="0.25">
      <c r="A367" s="277">
        <v>11</v>
      </c>
      <c r="B367" s="284" t="s">
        <v>2268</v>
      </c>
      <c r="C367" s="279" t="s">
        <v>2269</v>
      </c>
      <c r="D367" s="279" t="s">
        <v>342</v>
      </c>
      <c r="E367" s="279" t="s">
        <v>1636</v>
      </c>
      <c r="F367" s="299">
        <v>46091</v>
      </c>
      <c r="G367" s="299">
        <v>46093</v>
      </c>
      <c r="H367" s="290">
        <f t="shared" si="10"/>
        <v>3</v>
      </c>
      <c r="I367" s="288" t="s">
        <v>1651</v>
      </c>
    </row>
    <row r="368" spans="1:9" x14ac:dyDescent="0.25">
      <c r="A368" s="277">
        <v>12</v>
      </c>
      <c r="B368" s="284" t="s">
        <v>2305</v>
      </c>
      <c r="C368" s="279" t="s">
        <v>2306</v>
      </c>
      <c r="D368" s="279" t="s">
        <v>342</v>
      </c>
      <c r="E368" s="279" t="s">
        <v>1636</v>
      </c>
      <c r="F368" s="299">
        <v>46102</v>
      </c>
      <c r="G368" s="299"/>
      <c r="H368" s="290"/>
      <c r="I368" s="288"/>
    </row>
    <row r="369" spans="1:9" x14ac:dyDescent="0.25">
      <c r="A369" s="277">
        <v>13</v>
      </c>
      <c r="B369" s="284" t="s">
        <v>2309</v>
      </c>
      <c r="C369" s="279" t="s">
        <v>2315</v>
      </c>
      <c r="D369" s="279" t="s">
        <v>342</v>
      </c>
      <c r="E369" s="279" t="s">
        <v>2310</v>
      </c>
      <c r="F369" s="299">
        <v>46109</v>
      </c>
      <c r="G369" s="299"/>
      <c r="H369" s="290"/>
      <c r="I369" s="288" t="s">
        <v>1651</v>
      </c>
    </row>
    <row r="371" spans="1:9" ht="25.5" x14ac:dyDescent="0.25">
      <c r="B371" s="727" t="s">
        <v>2299</v>
      </c>
      <c r="C371" s="267" t="s">
        <v>2273</v>
      </c>
      <c r="D371" s="279" t="s">
        <v>342</v>
      </c>
      <c r="F371" s="853">
        <v>46082</v>
      </c>
    </row>
    <row r="372" spans="1:9" ht="25.5" x14ac:dyDescent="0.25">
      <c r="B372" s="727" t="s">
        <v>2299</v>
      </c>
      <c r="C372" s="267" t="s">
        <v>2274</v>
      </c>
      <c r="D372" s="279" t="s">
        <v>342</v>
      </c>
      <c r="F372" s="853">
        <v>46082</v>
      </c>
    </row>
    <row r="373" spans="1:9" ht="25.5" x14ac:dyDescent="0.25">
      <c r="B373" s="727" t="s">
        <v>2299</v>
      </c>
      <c r="C373" s="267" t="s">
        <v>2275</v>
      </c>
      <c r="D373" s="279" t="s">
        <v>342</v>
      </c>
      <c r="F373" s="853">
        <v>46082</v>
      </c>
    </row>
    <row r="374" spans="1:9" ht="25.5" x14ac:dyDescent="0.25">
      <c r="B374" s="727" t="s">
        <v>2299</v>
      </c>
      <c r="C374" s="267" t="s">
        <v>2276</v>
      </c>
      <c r="D374" s="279" t="s">
        <v>342</v>
      </c>
      <c r="F374" s="853">
        <v>46082</v>
      </c>
    </row>
    <row r="375" spans="1:9" ht="25.5" x14ac:dyDescent="0.25">
      <c r="B375" s="727" t="s">
        <v>2299</v>
      </c>
      <c r="C375" s="267" t="s">
        <v>2277</v>
      </c>
      <c r="D375" s="279" t="s">
        <v>342</v>
      </c>
      <c r="F375" s="853">
        <v>46082</v>
      </c>
      <c r="G375" s="853">
        <v>46095</v>
      </c>
    </row>
    <row r="376" spans="1:9" ht="25.5" x14ac:dyDescent="0.25">
      <c r="B376" s="727" t="s">
        <v>2299</v>
      </c>
      <c r="C376" s="267" t="s">
        <v>2278</v>
      </c>
      <c r="D376" s="279" t="s">
        <v>342</v>
      </c>
      <c r="F376" s="853">
        <v>46082</v>
      </c>
    </row>
    <row r="377" spans="1:9" ht="25.5" x14ac:dyDescent="0.25">
      <c r="B377" s="727" t="s">
        <v>2299</v>
      </c>
      <c r="C377" s="267" t="s">
        <v>2279</v>
      </c>
      <c r="D377" s="279" t="s">
        <v>342</v>
      </c>
      <c r="F377" s="853">
        <v>46082</v>
      </c>
    </row>
    <row r="378" spans="1:9" ht="25.5" x14ac:dyDescent="0.25">
      <c r="B378" s="727" t="s">
        <v>2299</v>
      </c>
      <c r="C378" s="267" t="s">
        <v>2280</v>
      </c>
      <c r="D378" s="279" t="s">
        <v>342</v>
      </c>
      <c r="F378" s="853">
        <v>46082</v>
      </c>
    </row>
    <row r="379" spans="1:9" ht="25.5" x14ac:dyDescent="0.25">
      <c r="B379" s="727" t="s">
        <v>2299</v>
      </c>
      <c r="C379" s="267" t="s">
        <v>2281</v>
      </c>
      <c r="D379" s="279" t="s">
        <v>342</v>
      </c>
      <c r="F379" s="853">
        <v>46082</v>
      </c>
    </row>
    <row r="380" spans="1:9" ht="25.5" x14ac:dyDescent="0.25">
      <c r="B380" s="727" t="s">
        <v>2299</v>
      </c>
      <c r="C380" s="267" t="s">
        <v>2282</v>
      </c>
      <c r="D380" s="279" t="s">
        <v>342</v>
      </c>
      <c r="F380" s="853">
        <v>46082</v>
      </c>
    </row>
    <row r="381" spans="1:9" ht="25.5" x14ac:dyDescent="0.25">
      <c r="B381" s="727" t="s">
        <v>2299</v>
      </c>
      <c r="C381" s="267" t="s">
        <v>2283</v>
      </c>
      <c r="D381" s="279" t="s">
        <v>342</v>
      </c>
      <c r="F381" s="853">
        <v>46082</v>
      </c>
    </row>
    <row r="382" spans="1:9" ht="25.5" x14ac:dyDescent="0.25">
      <c r="B382" s="727" t="s">
        <v>2299</v>
      </c>
      <c r="C382" s="267" t="s">
        <v>2284</v>
      </c>
      <c r="D382" s="279" t="s">
        <v>342</v>
      </c>
      <c r="F382" s="853">
        <v>46082</v>
      </c>
    </row>
    <row r="383" spans="1:9" ht="25.5" x14ac:dyDescent="0.25">
      <c r="B383" s="727" t="s">
        <v>2299</v>
      </c>
      <c r="C383" s="267" t="s">
        <v>2285</v>
      </c>
      <c r="D383" s="279" t="s">
        <v>342</v>
      </c>
      <c r="F383" s="853">
        <v>46082</v>
      </c>
    </row>
    <row r="384" spans="1:9" ht="25.5" x14ac:dyDescent="0.25">
      <c r="B384" s="727" t="s">
        <v>2299</v>
      </c>
      <c r="C384" s="267" t="s">
        <v>2286</v>
      </c>
      <c r="D384" s="279" t="s">
        <v>342</v>
      </c>
      <c r="F384" s="853">
        <v>46082</v>
      </c>
    </row>
    <row r="385" spans="2:6" ht="25.5" x14ac:dyDescent="0.25">
      <c r="B385" s="727" t="s">
        <v>2299</v>
      </c>
      <c r="C385" s="267" t="s">
        <v>2287</v>
      </c>
      <c r="D385" s="279" t="s">
        <v>342</v>
      </c>
      <c r="F385" s="853">
        <v>46082</v>
      </c>
    </row>
    <row r="386" spans="2:6" ht="25.5" x14ac:dyDescent="0.25">
      <c r="B386" s="727" t="s">
        <v>2299</v>
      </c>
      <c r="C386" s="267" t="s">
        <v>2288</v>
      </c>
      <c r="D386" s="279" t="s">
        <v>342</v>
      </c>
      <c r="F386" s="853">
        <v>46082</v>
      </c>
    </row>
    <row r="387" spans="2:6" ht="25.5" x14ac:dyDescent="0.25">
      <c r="B387" s="727" t="s">
        <v>2299</v>
      </c>
      <c r="C387" s="267" t="s">
        <v>2289</v>
      </c>
      <c r="D387" s="279" t="s">
        <v>342</v>
      </c>
      <c r="F387" s="853">
        <v>46082</v>
      </c>
    </row>
    <row r="388" spans="2:6" ht="25.5" x14ac:dyDescent="0.25">
      <c r="B388" s="727" t="s">
        <v>2299</v>
      </c>
      <c r="C388" s="267" t="s">
        <v>2290</v>
      </c>
      <c r="D388" s="279" t="s">
        <v>342</v>
      </c>
      <c r="F388" s="853">
        <v>46082</v>
      </c>
    </row>
    <row r="389" spans="2:6" ht="25.5" x14ac:dyDescent="0.25">
      <c r="B389" s="727" t="s">
        <v>2299</v>
      </c>
      <c r="C389" s="267" t="s">
        <v>2291</v>
      </c>
      <c r="D389" s="279" t="s">
        <v>342</v>
      </c>
      <c r="F389" s="853">
        <v>46082</v>
      </c>
    </row>
    <row r="390" spans="2:6" ht="25.5" x14ac:dyDescent="0.25">
      <c r="B390" s="727" t="s">
        <v>2299</v>
      </c>
      <c r="C390" s="267" t="s">
        <v>2292</v>
      </c>
      <c r="D390" s="279" t="s">
        <v>342</v>
      </c>
      <c r="F390" s="853">
        <v>46082</v>
      </c>
    </row>
    <row r="391" spans="2:6" ht="25.5" x14ac:dyDescent="0.25">
      <c r="B391" s="727" t="s">
        <v>2299</v>
      </c>
      <c r="C391" s="267" t="s">
        <v>2293</v>
      </c>
      <c r="D391" s="279" t="s">
        <v>342</v>
      </c>
      <c r="F391" s="853">
        <v>46082</v>
      </c>
    </row>
    <row r="392" spans="2:6" ht="25.5" x14ac:dyDescent="0.25">
      <c r="B392" s="727" t="s">
        <v>2299</v>
      </c>
      <c r="C392" s="267" t="s">
        <v>2294</v>
      </c>
      <c r="D392" s="279" t="s">
        <v>342</v>
      </c>
      <c r="F392" s="853">
        <v>46082</v>
      </c>
    </row>
    <row r="393" spans="2:6" ht="25.5" x14ac:dyDescent="0.25">
      <c r="B393" s="727" t="s">
        <v>2299</v>
      </c>
      <c r="C393" s="267" t="s">
        <v>2295</v>
      </c>
      <c r="D393" s="279" t="s">
        <v>342</v>
      </c>
      <c r="F393" s="853">
        <v>46082</v>
      </c>
    </row>
    <row r="394" spans="2:6" ht="25.5" x14ac:dyDescent="0.25">
      <c r="B394" s="727" t="s">
        <v>2299</v>
      </c>
      <c r="C394" s="267" t="s">
        <v>2296</v>
      </c>
      <c r="D394" s="279" t="s">
        <v>342</v>
      </c>
      <c r="F394" s="853">
        <v>46082</v>
      </c>
    </row>
    <row r="395" spans="2:6" ht="25.5" x14ac:dyDescent="0.25">
      <c r="B395" s="727" t="s">
        <v>2299</v>
      </c>
      <c r="C395" s="267" t="s">
        <v>2297</v>
      </c>
      <c r="D395" s="279" t="s">
        <v>342</v>
      </c>
      <c r="F395" s="853">
        <v>46082</v>
      </c>
    </row>
    <row r="396" spans="2:6" ht="25.5" x14ac:dyDescent="0.25">
      <c r="B396" s="727" t="s">
        <v>2299</v>
      </c>
      <c r="C396" s="267" t="s">
        <v>2298</v>
      </c>
      <c r="D396" s="279" t="s">
        <v>342</v>
      </c>
      <c r="F396" s="853">
        <v>46082</v>
      </c>
    </row>
  </sheetData>
  <autoFilter ref="A353:I366" xr:uid="{A3A2E041-A90A-437E-A388-8278EF3B57CD}"/>
  <mergeCells count="7">
    <mergeCell ref="A352:I352"/>
    <mergeCell ref="A346:I346"/>
    <mergeCell ref="A12:B12"/>
    <mergeCell ref="A2:I2"/>
    <mergeCell ref="A15:I15"/>
    <mergeCell ref="A39:I39"/>
    <mergeCell ref="A255:I255"/>
  </mergeCells>
  <conditionalFormatting sqref="C6:C12">
    <cfRule type="duplicateValues" dxfId="216" priority="8"/>
    <cfRule type="duplicateValues" dxfId="215" priority="9"/>
  </conditionalFormatting>
  <conditionalFormatting sqref="C16:C36">
    <cfRule type="duplicateValues" dxfId="214" priority="28"/>
    <cfRule type="duplicateValues" dxfId="213" priority="29"/>
  </conditionalFormatting>
  <conditionalFormatting sqref="C40:C110">
    <cfRule type="duplicateValues" dxfId="212" priority="26"/>
  </conditionalFormatting>
  <conditionalFormatting sqref="C40:C250">
    <cfRule type="duplicateValues" dxfId="211" priority="25"/>
  </conditionalFormatting>
  <conditionalFormatting sqref="C111:C159">
    <cfRule type="duplicateValues" dxfId="210" priority="23"/>
  </conditionalFormatting>
  <conditionalFormatting sqref="C160:C250">
    <cfRule type="duplicateValues" dxfId="209" priority="20"/>
  </conditionalFormatting>
  <conditionalFormatting sqref="C256">
    <cfRule type="duplicateValues" dxfId="208" priority="17"/>
  </conditionalFormatting>
  <conditionalFormatting sqref="C256:C265 C267:C345">
    <cfRule type="duplicateValues" dxfId="207" priority="11086"/>
  </conditionalFormatting>
  <conditionalFormatting sqref="C257:C265">
    <cfRule type="duplicateValues" dxfId="206" priority="16"/>
  </conditionalFormatting>
  <conditionalFormatting sqref="C266">
    <cfRule type="duplicateValues" dxfId="205" priority="14"/>
  </conditionalFormatting>
  <conditionalFormatting sqref="C267:C345">
    <cfRule type="duplicateValues" dxfId="204" priority="11089"/>
  </conditionalFormatting>
  <conditionalFormatting sqref="C347:C349">
    <cfRule type="duplicateValues" dxfId="203" priority="13"/>
  </conditionalFormatting>
  <conditionalFormatting sqref="C347:C350">
    <cfRule type="duplicateValues" dxfId="202" priority="12"/>
  </conditionalFormatting>
  <conditionalFormatting sqref="C350">
    <cfRule type="duplicateValues" dxfId="201" priority="10"/>
  </conditionalFormatting>
  <conditionalFormatting sqref="C353:C354">
    <cfRule type="duplicateValues" dxfId="200" priority="6"/>
    <cfRule type="duplicateValues" dxfId="199" priority="7"/>
  </conditionalFormatting>
  <conditionalFormatting sqref="C355:C369">
    <cfRule type="duplicateValues" dxfId="198" priority="2"/>
    <cfRule type="duplicateValues" dxfId="197" priority="4"/>
  </conditionalFormatting>
  <conditionalFormatting sqref="C370:C1048576 C351 C37:C38 C2 C5 C251:C254 C13:C14">
    <cfRule type="duplicateValues" dxfId="196" priority="10772"/>
  </conditionalFormatting>
  <conditionalFormatting sqref="C370:C1048576 C351 C37:C38 C2:C5 C251:C254 C13:C14">
    <cfRule type="duplicateValues" dxfId="195" priority="10769"/>
  </conditionalFormatting>
  <conditionalFormatting sqref="G19:G29 G32:G36 G257:G345">
    <cfRule type="cellIs" dxfId="194" priority="27" operator="lessThan">
      <formula>1</formula>
    </cfRule>
  </conditionalFormatting>
  <conditionalFormatting sqref="G41:G75 F76:G109 G110:G120">
    <cfRule type="cellIs" dxfId="193" priority="24" operator="lessThan">
      <formula>1</formula>
    </cfRule>
  </conditionalFormatting>
  <conditionalFormatting sqref="G122:G250">
    <cfRule type="cellIs" dxfId="192" priority="22" operator="lessThan">
      <formula>1</formula>
    </cfRule>
  </conditionalFormatting>
  <conditionalFormatting sqref="G348:G350">
    <cfRule type="cellIs" dxfId="191" priority="11" operator="lessThan">
      <formula>1</formula>
    </cfRule>
  </conditionalFormatting>
  <conditionalFormatting sqref="G354:G369">
    <cfRule type="cellIs" dxfId="190" priority="1" operator="lessThan">
      <formula>1</formula>
    </cfRule>
  </conditionalFormatting>
  <conditionalFormatting sqref="H158">
    <cfRule type="cellIs" dxfId="189" priority="21" operator="lessThan">
      <formula>1</formula>
    </cfRule>
  </conditionalFormatting>
  <hyperlinks>
    <hyperlink ref="I6" location="'Progress Summary'!A1" display="'Progress Summary'!A1" xr:uid="{74BE4C94-B941-4739-A3CB-54A2CF6F9DFE}"/>
    <hyperlink ref="A1" location="'Progress Summary'!A1" display="'Progress Summary'!A1" xr:uid="{E99861E3-8EB9-4C2D-A9E1-B72EA656E40F}"/>
  </hyperlinks>
  <pageMargins left="0.7" right="0.7" top="0.75" bottom="0.75" header="0.3" footer="0.3"/>
  <pageSetup orientation="portrait" r:id="rId1"/>
  <ignoredErrors>
    <ignoredError sqref="C257" twoDigitTextYear="1"/>
  </ignoredErrors>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D3DB-7E6E-477A-88E8-4DF2939D8D6E}">
  <sheetPr codeName="Sheet7">
    <tabColor rgb="FFFFFF00"/>
    <pageSetUpPr fitToPage="1"/>
  </sheetPr>
  <dimension ref="A1:BV502"/>
  <sheetViews>
    <sheetView zoomScale="90" zoomScaleNormal="90" zoomScaleSheetLayoutView="80" workbookViewId="0">
      <pane xSplit="7" ySplit="4" topLeftCell="H118" activePane="bottomRight" state="frozen"/>
      <selection activeCell="J19" sqref="J19"/>
      <selection pane="topRight" activeCell="J19" sqref="J19"/>
      <selection pane="bottomLeft" activeCell="J19" sqref="J19"/>
      <selection pane="bottomRight" activeCell="H130" sqref="H130"/>
    </sheetView>
  </sheetViews>
  <sheetFormatPr defaultRowHeight="12.75" x14ac:dyDescent="0.25"/>
  <cols>
    <col min="1" max="1" width="3.5703125" style="348" customWidth="1"/>
    <col min="2" max="2" width="5.5703125" style="526" customWidth="1"/>
    <col min="3" max="3" width="8" style="348" customWidth="1"/>
    <col min="4" max="4" width="19.28515625" style="265" customWidth="1"/>
    <col min="5" max="5" width="5.85546875" style="348" customWidth="1"/>
    <col min="6" max="6" width="6.140625" style="348" customWidth="1"/>
    <col min="7" max="7" width="6" style="348" customWidth="1"/>
    <col min="8" max="8" width="8.42578125" style="265" bestFit="1" customWidth="1"/>
    <col min="9" max="9" width="5" style="265" hidden="1" customWidth="1"/>
    <col min="10" max="10" width="5.7109375" style="265" hidden="1" customWidth="1"/>
    <col min="11" max="11" width="6.140625" style="265" hidden="1" customWidth="1"/>
    <col min="12" max="12" width="1.42578125" style="476" customWidth="1"/>
    <col min="13" max="13" width="18.42578125" style="265" bestFit="1" customWidth="1"/>
    <col min="14" max="14" width="5" style="265" bestFit="1" customWidth="1"/>
    <col min="15" max="15" width="6" style="265" bestFit="1" customWidth="1"/>
    <col min="16" max="16" width="4.28515625" style="265" bestFit="1" customWidth="1"/>
    <col min="17" max="17" width="5" style="265" bestFit="1" customWidth="1"/>
    <col min="18" max="18" width="5.28515625" style="265" bestFit="1" customWidth="1"/>
    <col min="19" max="19" width="5" style="265" bestFit="1" customWidth="1"/>
    <col min="20" max="20" width="6" style="265" bestFit="1" customWidth="1"/>
    <col min="21" max="21" width="4.28515625" style="265" bestFit="1" customWidth="1"/>
    <col min="22" max="22" width="5" style="265" bestFit="1" customWidth="1"/>
    <col min="23" max="23" width="5.28515625" style="348" bestFit="1" customWidth="1"/>
    <col min="24" max="24" width="7.85546875" style="348" customWidth="1"/>
    <col min="25" max="25" width="7.28515625" style="265" bestFit="1" customWidth="1"/>
    <col min="26" max="26" width="5.7109375" style="348" bestFit="1" customWidth="1"/>
    <col min="27" max="27" width="4.42578125" style="348" bestFit="1" customWidth="1"/>
    <col min="28" max="28" width="4.28515625" style="348" bestFit="1" customWidth="1"/>
    <col min="29" max="29" width="5" style="348" bestFit="1" customWidth="1"/>
    <col min="30" max="30" width="5.28515625" style="348" bestFit="1" customWidth="1"/>
    <col min="31" max="31" width="4.7109375" style="348" bestFit="1" customWidth="1"/>
    <col min="32" max="32" width="9.7109375" style="348" bestFit="1" customWidth="1"/>
    <col min="33" max="33" width="11.28515625" style="348" bestFit="1" customWidth="1"/>
    <col min="34" max="73" width="19.7109375" style="348" bestFit="1" customWidth="1"/>
    <col min="74" max="74" width="11.28515625" style="348" bestFit="1" customWidth="1"/>
    <col min="75" max="16384" width="9.140625" style="348"/>
  </cols>
  <sheetData>
    <row r="1" spans="1:74" ht="12.75" customHeight="1" x14ac:dyDescent="0.25">
      <c r="A1" s="391" t="s">
        <v>1257</v>
      </c>
      <c r="M1" s="955" t="s">
        <v>1371</v>
      </c>
      <c r="N1" s="955"/>
      <c r="O1" s="955"/>
      <c r="P1" s="955"/>
      <c r="Q1" s="955"/>
      <c r="R1" s="955"/>
      <c r="S1" s="955"/>
      <c r="T1" s="955"/>
      <c r="U1" s="955"/>
      <c r="V1" s="955"/>
      <c r="W1" s="955"/>
      <c r="X1" s="955"/>
      <c r="Y1" s="955"/>
      <c r="Z1" s="955"/>
      <c r="AA1" s="955"/>
      <c r="AB1" s="955"/>
      <c r="AC1" s="955"/>
      <c r="AD1" s="955"/>
      <c r="AE1" s="955"/>
      <c r="AF1" s="955"/>
      <c r="AG1" s="500"/>
      <c r="AH1" s="500"/>
      <c r="AI1" s="500"/>
      <c r="AJ1" s="500"/>
      <c r="AK1" s="500"/>
      <c r="AL1" s="500"/>
      <c r="AM1" s="500"/>
      <c r="AN1" s="500"/>
      <c r="AO1" s="500"/>
      <c r="AP1" s="500"/>
      <c r="AQ1" s="500"/>
      <c r="AR1" s="500"/>
      <c r="AS1" s="500"/>
      <c r="AT1" s="500"/>
      <c r="AU1" s="500"/>
      <c r="AV1" s="500"/>
      <c r="AW1" s="500"/>
      <c r="AX1" s="500"/>
      <c r="AY1" s="500"/>
      <c r="AZ1" s="500"/>
      <c r="BA1" s="500"/>
      <c r="BB1" s="500"/>
      <c r="BC1" s="500"/>
      <c r="BD1" s="500"/>
      <c r="BE1" s="500"/>
      <c r="BF1" s="500"/>
      <c r="BG1" s="500"/>
    </row>
    <row r="2" spans="1:74" ht="15" customHeight="1" x14ac:dyDescent="0.25">
      <c r="A2" s="956" t="s">
        <v>1190</v>
      </c>
      <c r="B2" s="957"/>
      <c r="C2" s="956"/>
      <c r="D2" s="956"/>
      <c r="E2" s="956"/>
      <c r="F2" s="956"/>
      <c r="G2" s="956"/>
      <c r="H2" s="956"/>
      <c r="I2" s="957" t="s">
        <v>1637</v>
      </c>
      <c r="J2" s="957"/>
      <c r="K2" s="957"/>
      <c r="L2" s="644"/>
      <c r="M2" s="954" t="s">
        <v>10</v>
      </c>
      <c r="N2" s="954"/>
      <c r="O2" s="954"/>
      <c r="P2" s="954"/>
      <c r="Q2" s="954"/>
      <c r="R2" s="954"/>
      <c r="S2" s="954" t="s">
        <v>126</v>
      </c>
      <c r="T2" s="954"/>
      <c r="U2" s="954"/>
      <c r="V2" s="954"/>
      <c r="W2" s="954"/>
      <c r="X2" s="954"/>
      <c r="Y2" s="954"/>
      <c r="Z2" s="953" t="s">
        <v>342</v>
      </c>
      <c r="AA2" s="953"/>
      <c r="AB2" s="953"/>
      <c r="AC2" s="953"/>
      <c r="AD2" s="953"/>
      <c r="AE2" s="953"/>
      <c r="AF2" s="953"/>
    </row>
    <row r="3" spans="1:74" ht="26.25" customHeight="1" x14ac:dyDescent="0.25">
      <c r="A3" s="658" t="s">
        <v>301</v>
      </c>
      <c r="B3" s="658" t="s">
        <v>1188</v>
      </c>
      <c r="C3" s="430" t="s">
        <v>138</v>
      </c>
      <c r="D3" s="430" t="s">
        <v>1292</v>
      </c>
      <c r="E3" s="430" t="s">
        <v>1280</v>
      </c>
      <c r="F3" s="430" t="s">
        <v>435</v>
      </c>
      <c r="G3" s="430" t="s">
        <v>433</v>
      </c>
      <c r="H3" s="430" t="s">
        <v>1189</v>
      </c>
      <c r="I3" s="658" t="s">
        <v>1644</v>
      </c>
      <c r="J3" s="658" t="s">
        <v>1643</v>
      </c>
      <c r="K3" s="658" t="s">
        <v>1642</v>
      </c>
      <c r="L3" s="644" t="s">
        <v>1572</v>
      </c>
      <c r="M3" s="420" t="s">
        <v>1342</v>
      </c>
      <c r="N3" s="420" t="s">
        <v>19</v>
      </c>
      <c r="O3" s="420" t="s">
        <v>575</v>
      </c>
      <c r="P3" s="420" t="s">
        <v>124</v>
      </c>
      <c r="Q3" s="420" t="s">
        <v>1279</v>
      </c>
      <c r="R3" s="499" t="s">
        <v>129</v>
      </c>
      <c r="S3" s="420" t="s">
        <v>19</v>
      </c>
      <c r="T3" s="420" t="s">
        <v>575</v>
      </c>
      <c r="U3" s="420" t="s">
        <v>124</v>
      </c>
      <c r="V3" s="420" t="s">
        <v>1279</v>
      </c>
      <c r="W3" s="499" t="s">
        <v>129</v>
      </c>
      <c r="X3" s="719" t="s">
        <v>1370</v>
      </c>
      <c r="Y3" s="420" t="s">
        <v>16</v>
      </c>
      <c r="Z3" s="420" t="s">
        <v>1639</v>
      </c>
      <c r="AA3" s="420" t="s">
        <v>417</v>
      </c>
      <c r="AB3" s="420" t="s">
        <v>124</v>
      </c>
      <c r="AC3" s="420" t="s">
        <v>1279</v>
      </c>
      <c r="AD3" s="420" t="s">
        <v>129</v>
      </c>
      <c r="AE3" s="420" t="s">
        <v>1640</v>
      </c>
      <c r="AF3" s="420" t="s">
        <v>1641</v>
      </c>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row>
    <row r="4" spans="1:74" ht="15" x14ac:dyDescent="0.25">
      <c r="A4" s="410">
        <f>+SUBTOTAL(3,$B$4:B4)</f>
        <v>1</v>
      </c>
      <c r="B4" s="410" t="str">
        <f>'Visual chart Edit'!B7</f>
        <v>1/0</v>
      </c>
      <c r="C4" s="410" t="str">
        <f>'Visual chart Edit'!C7</f>
        <v>DD60+0</v>
      </c>
      <c r="D4" s="410" t="s">
        <v>1293</v>
      </c>
      <c r="E4" s="462">
        <f>'Visual chart Edit'!I7</f>
        <v>122</v>
      </c>
      <c r="F4" s="410" t="str">
        <f>'Visual chart Edit'!K7</f>
        <v>DRY</v>
      </c>
      <c r="G4" s="410" t="str">
        <f>'Visual chart Edit'!L7</f>
        <v>E</v>
      </c>
      <c r="H4" s="410"/>
      <c r="I4" s="410"/>
      <c r="J4" s="410"/>
      <c r="K4" s="410"/>
      <c r="M4" s="504" t="s">
        <v>1638</v>
      </c>
      <c r="N4" s="505">
        <f t="shared" ref="N4:X4" si="0">+SUM(N5:N53)</f>
        <v>485</v>
      </c>
      <c r="O4" s="505">
        <f t="shared" si="0"/>
        <v>485</v>
      </c>
      <c r="P4" s="505">
        <f t="shared" si="0"/>
        <v>0</v>
      </c>
      <c r="Q4" s="505">
        <f t="shared" si="0"/>
        <v>0</v>
      </c>
      <c r="R4" s="505">
        <f t="shared" si="0"/>
        <v>0</v>
      </c>
      <c r="S4" s="505">
        <f t="shared" si="0"/>
        <v>485</v>
      </c>
      <c r="T4" s="505">
        <f t="shared" si="0"/>
        <v>472</v>
      </c>
      <c r="U4" s="505">
        <f t="shared" si="0"/>
        <v>3</v>
      </c>
      <c r="V4" s="505">
        <f t="shared" si="0"/>
        <v>0</v>
      </c>
      <c r="W4" s="505">
        <f t="shared" si="0"/>
        <v>10</v>
      </c>
      <c r="X4" s="505">
        <f t="shared" si="0"/>
        <v>0</v>
      </c>
      <c r="Y4" s="410">
        <f>S4-T4</f>
        <v>13</v>
      </c>
      <c r="Z4" s="718">
        <f>+SUM(Z5:Z53)</f>
        <v>191.39264299999996</v>
      </c>
      <c r="AA4" s="718">
        <f t="shared" ref="AA4:AF4" si="1">+SUM(AA5:AA53)</f>
        <v>85.831940000000017</v>
      </c>
      <c r="AB4" s="718">
        <f t="shared" si="1"/>
        <v>0</v>
      </c>
      <c r="AC4" s="718">
        <f t="shared" si="1"/>
        <v>0</v>
      </c>
      <c r="AD4" s="718">
        <f t="shared" si="1"/>
        <v>0</v>
      </c>
      <c r="AE4" s="718">
        <f t="shared" si="1"/>
        <v>5.3942000000000005</v>
      </c>
      <c r="AF4" s="718">
        <f t="shared" si="1"/>
        <v>100.16650300000002</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row>
    <row r="5" spans="1:74" ht="15" x14ac:dyDescent="0.25">
      <c r="A5" s="410">
        <f>+SUBTOTAL(3,$B$4:B5)</f>
        <v>2</v>
      </c>
      <c r="B5" s="410" t="str">
        <f>'Visual chart Edit'!B8</f>
        <v>1A/0</v>
      </c>
      <c r="C5" s="410" t="str">
        <f>'Visual chart Edit'!C8</f>
        <v>DD60+0</v>
      </c>
      <c r="D5" s="410" t="s">
        <v>1293</v>
      </c>
      <c r="E5" s="462">
        <f>'Visual chart Edit'!I8</f>
        <v>90</v>
      </c>
      <c r="F5" s="410" t="str">
        <f>'Visual chart Edit'!K8</f>
        <v>DRY</v>
      </c>
      <c r="G5" s="410" t="str">
        <f>'Visual chart Edit'!L8</f>
        <v>E</v>
      </c>
      <c r="H5" s="410"/>
      <c r="I5" s="410"/>
      <c r="J5" s="410"/>
      <c r="K5" s="410"/>
      <c r="M5" s="501" t="s">
        <v>1293</v>
      </c>
      <c r="N5" s="502">
        <f t="shared" ref="N5:N36" si="2">+SUM(O5:R5)</f>
        <v>16</v>
      </c>
      <c r="O5" s="502">
        <f t="shared" ref="O5:O36" si="3">+COUNTIFS($D$4:$D$488,M5,$F$4:$F$488,"sandy")+COUNTIFS($D$4:$D$488,M5,$F$4:$F$488,"Dry")+COUNTIFS($D$4:$D$488,M5,$F$4:$F$488,"DFR")+COUNTIFS($D$4:$D$488,M5,$F$4:$F$488,"WFR")+COUNTIFS($D$4:$D$488,M5,$F$4:$F$488,"SFR")</f>
        <v>16</v>
      </c>
      <c r="P5" s="502">
        <f t="shared" ref="P5:P36" si="4">+COUNTIFS($D$4:$D$488,M5,$F$4:$F$488,"WIP")</f>
        <v>0</v>
      </c>
      <c r="Q5" s="502">
        <f t="shared" ref="Q5:Q36" si="5">+COUNTIFS($D$4:$D$488,M5,$F$4:$F$488,"Clear")</f>
        <v>0</v>
      </c>
      <c r="R5" s="502">
        <f t="shared" ref="R5:R36" si="6">+COUNTIFS($D$4:$D$488,M5,$F$4:$F$488,"ROW")</f>
        <v>0</v>
      </c>
      <c r="S5" s="503">
        <f>+SUM(T5:X5)</f>
        <v>16</v>
      </c>
      <c r="T5" s="502">
        <f t="shared" ref="T5:T36" si="7">+COUNTIFS($D$4:$D$488,M5,$G$4:$G$488,"E")</f>
        <v>16</v>
      </c>
      <c r="U5" s="502">
        <f t="shared" ref="U5:U36" si="8">+COUNTIFS($D$4:$D$488,M5,$G$4:$G$488,"WIP")</f>
        <v>0</v>
      </c>
      <c r="V5" s="502">
        <f t="shared" ref="V5:V36" si="9">+COUNTIFS($D$4:$D$488,M5,$G$4:$G$488,"Clear")</f>
        <v>0</v>
      </c>
      <c r="W5" s="502">
        <f t="shared" ref="W5:W36" si="10">+COUNTIFS($D$4:$D$488,M5,$G$4:$G$488,"ROW")</f>
        <v>0</v>
      </c>
      <c r="X5" s="502">
        <f t="shared" ref="X5:X36" si="11">N5-W5-T5-V5-U5</f>
        <v>0</v>
      </c>
      <c r="Y5" s="410">
        <f t="shared" ref="Y5:Y53" si="12">S5-T5</f>
        <v>0</v>
      </c>
      <c r="Z5" s="718">
        <f>+SUMIFS($E$4:$E$488,$D$4:$D$488,M5)/1000</f>
        <v>5.6287000000000011</v>
      </c>
      <c r="AA5" s="718">
        <f>+SUMIFS($E$4:$E$488,$D$4:$D$488,M5,$H$4:$H$488,$AA$3)/1000</f>
        <v>5.4167000000000005</v>
      </c>
      <c r="AB5" s="718">
        <f>+SUMIFS($E$4:$E$488,$D$4:$D$488,M5,$H$4:$H$488,$AB$3)/1000</f>
        <v>0</v>
      </c>
      <c r="AC5" s="718">
        <f>+SUMIFS($E$4:$E$488,$D$4:$D$488,M5,$H$4:$H$488,$AC$3)/1000</f>
        <v>0</v>
      </c>
      <c r="AD5" s="718">
        <f>+SUMIFS($E$4:$E$488,$D$4:$D$488,M5,$H$4:$H$488,$AD$3)/1000</f>
        <v>0</v>
      </c>
      <c r="AE5" s="718">
        <f>+SUMIFS($E$4:$E$488,$D$4:$D$488,M5,$H$4:$H$488,$AE$3)/1000</f>
        <v>0</v>
      </c>
      <c r="AF5" s="588">
        <f>Z5-SUM(AA5:AE5)</f>
        <v>0.21200000000000063</v>
      </c>
      <c r="AG5"/>
    </row>
    <row r="6" spans="1:74" ht="15" x14ac:dyDescent="0.25">
      <c r="A6" s="410">
        <f>+SUBTOTAL(3,$B$4:B6)</f>
        <v>3</v>
      </c>
      <c r="B6" s="410" t="str">
        <f>'Visual chart Edit'!B9</f>
        <v>1A/1</v>
      </c>
      <c r="C6" s="410" t="str">
        <f>'Visual chart Edit'!C9</f>
        <v>DA+6</v>
      </c>
      <c r="D6" s="410" t="s">
        <v>1293</v>
      </c>
      <c r="E6" s="462">
        <f>'Visual chart Edit'!I9</f>
        <v>277.7</v>
      </c>
      <c r="F6" s="410" t="str">
        <f>'Visual chart Edit'!K9</f>
        <v>DFR</v>
      </c>
      <c r="G6" s="410" t="str">
        <f>'Visual chart Edit'!L9</f>
        <v>E</v>
      </c>
      <c r="H6" s="410" t="s">
        <v>417</v>
      </c>
      <c r="I6" s="410" t="s">
        <v>417</v>
      </c>
      <c r="J6" s="410" t="s">
        <v>417</v>
      </c>
      <c r="K6" s="410"/>
      <c r="M6" s="501" t="s">
        <v>1294</v>
      </c>
      <c r="N6" s="502">
        <f t="shared" si="2"/>
        <v>22</v>
      </c>
      <c r="O6" s="502">
        <f t="shared" si="3"/>
        <v>22</v>
      </c>
      <c r="P6" s="502">
        <f t="shared" si="4"/>
        <v>0</v>
      </c>
      <c r="Q6" s="502">
        <f t="shared" si="5"/>
        <v>0</v>
      </c>
      <c r="R6" s="502">
        <f t="shared" si="6"/>
        <v>0</v>
      </c>
      <c r="S6" s="503">
        <f t="shared" ref="S6:S53" si="13">+SUM(T6:X6)</f>
        <v>22</v>
      </c>
      <c r="T6" s="502">
        <f t="shared" si="7"/>
        <v>22</v>
      </c>
      <c r="U6" s="502">
        <f t="shared" si="8"/>
        <v>0</v>
      </c>
      <c r="V6" s="502">
        <f t="shared" si="9"/>
        <v>0</v>
      </c>
      <c r="W6" s="502">
        <f t="shared" si="10"/>
        <v>0</v>
      </c>
      <c r="X6" s="502">
        <f t="shared" si="11"/>
        <v>0</v>
      </c>
      <c r="Y6" s="410">
        <f t="shared" si="12"/>
        <v>0</v>
      </c>
      <c r="Z6" s="718">
        <f t="shared" ref="Z6:Z53" si="14">+SUMIFS($E$4:$E$488,$D$4:$D$488,M6)/1000</f>
        <v>7.9500999999999982</v>
      </c>
      <c r="AA6" s="718">
        <f t="shared" ref="AA6:AA53" si="15">+SUMIFS($E$4:$E$488,$D$4:$D$488,M6,$H$4:$H$488,$AA$3)/1000</f>
        <v>2.0596999999999999</v>
      </c>
      <c r="AB6" s="718">
        <f t="shared" ref="AB6:AB53" si="16">+SUMIFS($E$4:$E$488,$D$4:$D$488,M6,$H$4:$H$488,$AB$3)/1000</f>
        <v>0</v>
      </c>
      <c r="AC6" s="718">
        <f t="shared" ref="AC6:AC53" si="17">+SUMIFS($E$4:$E$488,$D$4:$D$488,M6,$H$4:$H$488,$AC$3)/1000</f>
        <v>0</v>
      </c>
      <c r="AD6" s="718">
        <f t="shared" ref="AD6:AD53" si="18">+SUMIFS($E$4:$E$488,$D$4:$D$488,M6,$H$4:$H$488,$AD$3)/1000</f>
        <v>0</v>
      </c>
      <c r="AE6" s="718">
        <f t="shared" ref="AE6:AE53" si="19">+SUMIFS($E$4:$E$488,$D$4:$D$488,M6,$H$4:$H$488,$AE$3)/1000</f>
        <v>0</v>
      </c>
      <c r="AF6" s="588">
        <f t="shared" ref="AF6:AF53" si="20">Z6-SUM(AA6:AE6)</f>
        <v>5.8903999999999979</v>
      </c>
      <c r="AG6"/>
    </row>
    <row r="7" spans="1:74" ht="15" x14ac:dyDescent="0.25">
      <c r="A7" s="410">
        <f>+SUBTOTAL(3,$B$4:B7)</f>
        <v>4</v>
      </c>
      <c r="B7" s="410" t="str">
        <f>'Visual chart Edit'!B10</f>
        <v>1A/2</v>
      </c>
      <c r="C7" s="410" t="str">
        <f>'Visual chart Edit'!C10</f>
        <v>DA+0</v>
      </c>
      <c r="D7" s="410" t="s">
        <v>1293</v>
      </c>
      <c r="E7" s="462">
        <f>'Visual chart Edit'!I10</f>
        <v>386</v>
      </c>
      <c r="F7" s="410" t="str">
        <f>'Visual chart Edit'!K10</f>
        <v>DRY</v>
      </c>
      <c r="G7" s="410" t="str">
        <f>'Visual chart Edit'!L10</f>
        <v>E</v>
      </c>
      <c r="H7" s="410" t="s">
        <v>417</v>
      </c>
      <c r="I7" s="410" t="s">
        <v>417</v>
      </c>
      <c r="J7" s="410" t="s">
        <v>417</v>
      </c>
      <c r="K7" s="410"/>
      <c r="M7" s="501" t="s">
        <v>1295</v>
      </c>
      <c r="N7" s="502">
        <f t="shared" si="2"/>
        <v>8</v>
      </c>
      <c r="O7" s="502">
        <f t="shared" si="3"/>
        <v>8</v>
      </c>
      <c r="P7" s="502">
        <f t="shared" si="4"/>
        <v>0</v>
      </c>
      <c r="Q7" s="502">
        <f t="shared" si="5"/>
        <v>0</v>
      </c>
      <c r="R7" s="502">
        <f t="shared" si="6"/>
        <v>0</v>
      </c>
      <c r="S7" s="503">
        <f t="shared" si="13"/>
        <v>8</v>
      </c>
      <c r="T7" s="502">
        <f t="shared" si="7"/>
        <v>8</v>
      </c>
      <c r="U7" s="502">
        <f t="shared" si="8"/>
        <v>0</v>
      </c>
      <c r="V7" s="502">
        <f t="shared" si="9"/>
        <v>0</v>
      </c>
      <c r="W7" s="502">
        <f t="shared" si="10"/>
        <v>0</v>
      </c>
      <c r="X7" s="502">
        <f t="shared" si="11"/>
        <v>0</v>
      </c>
      <c r="Y7" s="410">
        <f t="shared" si="12"/>
        <v>0</v>
      </c>
      <c r="Z7" s="718">
        <f t="shared" si="14"/>
        <v>3.1302669999999999</v>
      </c>
      <c r="AA7" s="718">
        <f t="shared" si="15"/>
        <v>0</v>
      </c>
      <c r="AB7" s="718">
        <f t="shared" si="16"/>
        <v>0</v>
      </c>
      <c r="AC7" s="718">
        <f t="shared" si="17"/>
        <v>0</v>
      </c>
      <c r="AD7" s="718">
        <f t="shared" si="18"/>
        <v>0</v>
      </c>
      <c r="AE7" s="718">
        <f t="shared" si="19"/>
        <v>0</v>
      </c>
      <c r="AF7" s="588">
        <f t="shared" si="20"/>
        <v>3.1302669999999999</v>
      </c>
      <c r="AG7"/>
    </row>
    <row r="8" spans="1:74" ht="15" x14ac:dyDescent="0.25">
      <c r="A8" s="410">
        <f>+SUBTOTAL(3,$B$4:B8)</f>
        <v>5</v>
      </c>
      <c r="B8" s="410" t="str">
        <f>'Visual chart Edit'!B11</f>
        <v>1A/3</v>
      </c>
      <c r="C8" s="410" t="str">
        <f>'Visual chart Edit'!C11</f>
        <v>DA+0</v>
      </c>
      <c r="D8" s="410" t="s">
        <v>1293</v>
      </c>
      <c r="E8" s="462">
        <f>'Visual chart Edit'!I11</f>
        <v>443.6</v>
      </c>
      <c r="F8" s="410" t="str">
        <f>'Visual chart Edit'!K11</f>
        <v>DRY</v>
      </c>
      <c r="G8" s="410" t="str">
        <f>'Visual chart Edit'!L11</f>
        <v>E</v>
      </c>
      <c r="H8" s="410" t="s">
        <v>417</v>
      </c>
      <c r="I8" s="410" t="s">
        <v>417</v>
      </c>
      <c r="J8" s="410" t="s">
        <v>417</v>
      </c>
      <c r="K8" s="410"/>
      <c r="M8" s="501" t="s">
        <v>1296</v>
      </c>
      <c r="N8" s="502">
        <f t="shared" si="2"/>
        <v>5</v>
      </c>
      <c r="O8" s="502">
        <f t="shared" si="3"/>
        <v>5</v>
      </c>
      <c r="P8" s="502">
        <f t="shared" si="4"/>
        <v>0</v>
      </c>
      <c r="Q8" s="502">
        <f t="shared" si="5"/>
        <v>0</v>
      </c>
      <c r="R8" s="502">
        <f t="shared" si="6"/>
        <v>0</v>
      </c>
      <c r="S8" s="503">
        <f t="shared" si="13"/>
        <v>5</v>
      </c>
      <c r="T8" s="502">
        <f t="shared" si="7"/>
        <v>5</v>
      </c>
      <c r="U8" s="502">
        <f t="shared" si="8"/>
        <v>0</v>
      </c>
      <c r="V8" s="502">
        <f t="shared" si="9"/>
        <v>0</v>
      </c>
      <c r="W8" s="502">
        <f t="shared" si="10"/>
        <v>0</v>
      </c>
      <c r="X8" s="502">
        <f t="shared" si="11"/>
        <v>0</v>
      </c>
      <c r="Y8" s="410">
        <f t="shared" si="12"/>
        <v>0</v>
      </c>
      <c r="Z8" s="718">
        <f t="shared" si="14"/>
        <v>2.0524</v>
      </c>
      <c r="AA8" s="718">
        <f t="shared" si="15"/>
        <v>0</v>
      </c>
      <c r="AB8" s="718">
        <f t="shared" si="16"/>
        <v>0</v>
      </c>
      <c r="AC8" s="718">
        <f t="shared" si="17"/>
        <v>0</v>
      </c>
      <c r="AD8" s="718">
        <f t="shared" si="18"/>
        <v>0</v>
      </c>
      <c r="AE8" s="718">
        <f t="shared" si="19"/>
        <v>0</v>
      </c>
      <c r="AF8" s="588">
        <f t="shared" si="20"/>
        <v>2.0524</v>
      </c>
      <c r="AG8"/>
    </row>
    <row r="9" spans="1:74" ht="15" x14ac:dyDescent="0.25">
      <c r="A9" s="410">
        <f>+SUBTOTAL(3,$B$4:B9)</f>
        <v>6</v>
      </c>
      <c r="B9" s="410" t="str">
        <f>'Visual chart Edit'!B12</f>
        <v>1A/4</v>
      </c>
      <c r="C9" s="410" t="str">
        <f>'Visual chart Edit'!C12</f>
        <v>DA+3</v>
      </c>
      <c r="D9" s="410" t="s">
        <v>1293</v>
      </c>
      <c r="E9" s="462">
        <f>'Visual chart Edit'!I12</f>
        <v>333.4</v>
      </c>
      <c r="F9" s="410" t="str">
        <f>'Visual chart Edit'!K12</f>
        <v>DFR</v>
      </c>
      <c r="G9" s="410" t="str">
        <f>'Visual chart Edit'!L12</f>
        <v>E</v>
      </c>
      <c r="H9" s="410" t="s">
        <v>417</v>
      </c>
      <c r="I9" s="410" t="s">
        <v>417</v>
      </c>
      <c r="J9" s="410" t="s">
        <v>417</v>
      </c>
      <c r="K9" s="410"/>
      <c r="M9" s="501" t="s">
        <v>1297</v>
      </c>
      <c r="N9" s="502">
        <f t="shared" si="2"/>
        <v>14</v>
      </c>
      <c r="O9" s="502">
        <f t="shared" si="3"/>
        <v>14</v>
      </c>
      <c r="P9" s="502">
        <f t="shared" si="4"/>
        <v>0</v>
      </c>
      <c r="Q9" s="502">
        <f t="shared" si="5"/>
        <v>0</v>
      </c>
      <c r="R9" s="502">
        <f t="shared" si="6"/>
        <v>0</v>
      </c>
      <c r="S9" s="503">
        <f t="shared" si="13"/>
        <v>14</v>
      </c>
      <c r="T9" s="502">
        <f t="shared" si="7"/>
        <v>14</v>
      </c>
      <c r="U9" s="502">
        <f t="shared" si="8"/>
        <v>0</v>
      </c>
      <c r="V9" s="502">
        <f t="shared" si="9"/>
        <v>0</v>
      </c>
      <c r="W9" s="502">
        <f t="shared" si="10"/>
        <v>0</v>
      </c>
      <c r="X9" s="502">
        <f t="shared" si="11"/>
        <v>0</v>
      </c>
      <c r="Y9" s="410">
        <f t="shared" si="12"/>
        <v>0</v>
      </c>
      <c r="Z9" s="718">
        <f t="shared" si="14"/>
        <v>5.7154679999999995</v>
      </c>
      <c r="AA9" s="718">
        <f t="shared" si="15"/>
        <v>2.8733999999999997</v>
      </c>
      <c r="AB9" s="718">
        <f t="shared" si="16"/>
        <v>0</v>
      </c>
      <c r="AC9" s="718">
        <f t="shared" si="17"/>
        <v>0</v>
      </c>
      <c r="AD9" s="718">
        <f t="shared" si="18"/>
        <v>0</v>
      </c>
      <c r="AE9" s="718">
        <f t="shared" si="19"/>
        <v>0</v>
      </c>
      <c r="AF9" s="588">
        <f t="shared" si="20"/>
        <v>2.8420679999999998</v>
      </c>
      <c r="AG9"/>
    </row>
    <row r="10" spans="1:74" ht="15" x14ac:dyDescent="0.25">
      <c r="A10" s="410">
        <f>+SUBTOTAL(3,$B$4:B10)</f>
        <v>7</v>
      </c>
      <c r="B10" s="410" t="str">
        <f>'Visual chart Edit'!B13</f>
        <v>1A/5</v>
      </c>
      <c r="C10" s="410" t="str">
        <f>'Visual chart Edit'!C13</f>
        <v>DA+0</v>
      </c>
      <c r="D10" s="410" t="s">
        <v>1293</v>
      </c>
      <c r="E10" s="462">
        <f>'Visual chart Edit'!I13</f>
        <v>431.9</v>
      </c>
      <c r="F10" s="410" t="str">
        <f>'Visual chart Edit'!K13</f>
        <v>DRY</v>
      </c>
      <c r="G10" s="410" t="str">
        <f>'Visual chart Edit'!L13</f>
        <v>E</v>
      </c>
      <c r="H10" s="410" t="s">
        <v>417</v>
      </c>
      <c r="I10" s="410" t="s">
        <v>417</v>
      </c>
      <c r="J10" s="410" t="s">
        <v>417</v>
      </c>
      <c r="K10" s="410"/>
      <c r="M10" s="501" t="s">
        <v>1298</v>
      </c>
      <c r="N10" s="502">
        <f t="shared" si="2"/>
        <v>13</v>
      </c>
      <c r="O10" s="502">
        <f t="shared" si="3"/>
        <v>13</v>
      </c>
      <c r="P10" s="502">
        <f t="shared" si="4"/>
        <v>0</v>
      </c>
      <c r="Q10" s="502">
        <f t="shared" si="5"/>
        <v>0</v>
      </c>
      <c r="R10" s="502">
        <f t="shared" si="6"/>
        <v>0</v>
      </c>
      <c r="S10" s="503">
        <f t="shared" si="13"/>
        <v>13</v>
      </c>
      <c r="T10" s="502">
        <f t="shared" si="7"/>
        <v>13</v>
      </c>
      <c r="U10" s="502">
        <f t="shared" si="8"/>
        <v>0</v>
      </c>
      <c r="V10" s="502">
        <f t="shared" si="9"/>
        <v>0</v>
      </c>
      <c r="W10" s="502">
        <f t="shared" si="10"/>
        <v>0</v>
      </c>
      <c r="X10" s="502">
        <f t="shared" si="11"/>
        <v>0</v>
      </c>
      <c r="Y10" s="410">
        <f t="shared" si="12"/>
        <v>0</v>
      </c>
      <c r="Z10" s="718">
        <f t="shared" si="14"/>
        <v>5.1284999999999998</v>
      </c>
      <c r="AA10" s="718">
        <f t="shared" si="15"/>
        <v>2.0732000000000004</v>
      </c>
      <c r="AB10" s="718">
        <f t="shared" si="16"/>
        <v>0</v>
      </c>
      <c r="AC10" s="718">
        <f t="shared" si="17"/>
        <v>0</v>
      </c>
      <c r="AD10" s="718">
        <f t="shared" si="18"/>
        <v>0</v>
      </c>
      <c r="AE10" s="718">
        <f t="shared" si="19"/>
        <v>0</v>
      </c>
      <c r="AF10" s="588">
        <f t="shared" si="20"/>
        <v>3.0552999999999995</v>
      </c>
      <c r="AG10"/>
    </row>
    <row r="11" spans="1:74" ht="15" x14ac:dyDescent="0.25">
      <c r="A11" s="410">
        <f>+SUBTOTAL(3,$B$4:B11)</f>
        <v>8</v>
      </c>
      <c r="B11" s="410" t="str">
        <f>'Visual chart Edit'!B14</f>
        <v>1A/6</v>
      </c>
      <c r="C11" s="410" t="str">
        <f>'Visual chart Edit'!C14</f>
        <v>DA+0</v>
      </c>
      <c r="D11" s="410" t="s">
        <v>1293</v>
      </c>
      <c r="E11" s="462">
        <f>'Visual chart Edit'!I14</f>
        <v>348.7</v>
      </c>
      <c r="F11" s="410" t="str">
        <f>'Visual chart Edit'!K14</f>
        <v>Sandy</v>
      </c>
      <c r="G11" s="410" t="str">
        <f>'Visual chart Edit'!L14</f>
        <v>E</v>
      </c>
      <c r="H11" s="410" t="s">
        <v>417</v>
      </c>
      <c r="I11" s="410" t="s">
        <v>417</v>
      </c>
      <c r="J11" s="410" t="s">
        <v>417</v>
      </c>
      <c r="K11" s="410"/>
      <c r="M11" s="501" t="s">
        <v>1299</v>
      </c>
      <c r="N11" s="502">
        <f t="shared" si="2"/>
        <v>38</v>
      </c>
      <c r="O11" s="502">
        <f t="shared" si="3"/>
        <v>38</v>
      </c>
      <c r="P11" s="502">
        <f t="shared" si="4"/>
        <v>0</v>
      </c>
      <c r="Q11" s="502">
        <f t="shared" si="5"/>
        <v>0</v>
      </c>
      <c r="R11" s="502">
        <f t="shared" si="6"/>
        <v>0</v>
      </c>
      <c r="S11" s="503">
        <f t="shared" si="13"/>
        <v>38</v>
      </c>
      <c r="T11" s="502">
        <f t="shared" si="7"/>
        <v>37</v>
      </c>
      <c r="U11" s="502">
        <f t="shared" si="8"/>
        <v>1</v>
      </c>
      <c r="V11" s="502">
        <f t="shared" si="9"/>
        <v>0</v>
      </c>
      <c r="W11" s="502">
        <f t="shared" si="10"/>
        <v>0</v>
      </c>
      <c r="X11" s="502">
        <f t="shared" si="11"/>
        <v>0</v>
      </c>
      <c r="Y11" s="410">
        <f t="shared" si="12"/>
        <v>1</v>
      </c>
      <c r="Z11" s="718">
        <f t="shared" si="14"/>
        <v>15.031919999999996</v>
      </c>
      <c r="AA11" s="718">
        <f t="shared" si="15"/>
        <v>0</v>
      </c>
      <c r="AB11" s="718">
        <f t="shared" si="16"/>
        <v>0</v>
      </c>
      <c r="AC11" s="718">
        <f t="shared" si="17"/>
        <v>0</v>
      </c>
      <c r="AD11" s="718">
        <f t="shared" si="18"/>
        <v>0</v>
      </c>
      <c r="AE11" s="718">
        <f t="shared" si="19"/>
        <v>0.38330000000000003</v>
      </c>
      <c r="AF11" s="588">
        <f t="shared" si="20"/>
        <v>14.648619999999996</v>
      </c>
      <c r="AG11"/>
    </row>
    <row r="12" spans="1:74" ht="15" x14ac:dyDescent="0.25">
      <c r="A12" s="410">
        <f>+SUBTOTAL(3,$B$4:B12)</f>
        <v>9</v>
      </c>
      <c r="B12" s="410" t="str">
        <f>'Visual chart Edit'!B15</f>
        <v>1A/7</v>
      </c>
      <c r="C12" s="410" t="str">
        <f>'Visual chart Edit'!C15</f>
        <v>DA+3</v>
      </c>
      <c r="D12" s="410" t="s">
        <v>1293</v>
      </c>
      <c r="E12" s="462">
        <f>'Visual chart Edit'!I15</f>
        <v>395.7</v>
      </c>
      <c r="F12" s="410" t="str">
        <f>'Visual chart Edit'!K15</f>
        <v>Sandy</v>
      </c>
      <c r="G12" s="410" t="str">
        <f>'Visual chart Edit'!L15</f>
        <v>E</v>
      </c>
      <c r="H12" s="410" t="s">
        <v>417</v>
      </c>
      <c r="I12" s="410" t="s">
        <v>417</v>
      </c>
      <c r="J12" s="410" t="s">
        <v>417</v>
      </c>
      <c r="K12" s="410"/>
      <c r="M12" s="501" t="s">
        <v>1300</v>
      </c>
      <c r="N12" s="502">
        <f t="shared" si="2"/>
        <v>29</v>
      </c>
      <c r="O12" s="502">
        <f t="shared" si="3"/>
        <v>29</v>
      </c>
      <c r="P12" s="502">
        <f t="shared" si="4"/>
        <v>0</v>
      </c>
      <c r="Q12" s="502">
        <f t="shared" si="5"/>
        <v>0</v>
      </c>
      <c r="R12" s="502">
        <f t="shared" si="6"/>
        <v>0</v>
      </c>
      <c r="S12" s="503">
        <f t="shared" si="13"/>
        <v>29</v>
      </c>
      <c r="T12" s="502">
        <f t="shared" si="7"/>
        <v>19</v>
      </c>
      <c r="U12" s="502">
        <f t="shared" si="8"/>
        <v>2</v>
      </c>
      <c r="V12" s="502">
        <f t="shared" si="9"/>
        <v>0</v>
      </c>
      <c r="W12" s="502">
        <f t="shared" si="10"/>
        <v>8</v>
      </c>
      <c r="X12" s="502">
        <f t="shared" si="11"/>
        <v>0</v>
      </c>
      <c r="Y12" s="410">
        <f t="shared" si="12"/>
        <v>10</v>
      </c>
      <c r="Z12" s="718">
        <f t="shared" si="14"/>
        <v>11.512</v>
      </c>
      <c r="AA12" s="718">
        <f t="shared" si="15"/>
        <v>0</v>
      </c>
      <c r="AB12" s="718">
        <f t="shared" si="16"/>
        <v>0</v>
      </c>
      <c r="AC12" s="718">
        <f t="shared" si="17"/>
        <v>0</v>
      </c>
      <c r="AD12" s="718">
        <f t="shared" si="18"/>
        <v>0</v>
      </c>
      <c r="AE12" s="718">
        <f t="shared" si="19"/>
        <v>4.1556000000000006</v>
      </c>
      <c r="AF12" s="588">
        <f t="shared" si="20"/>
        <v>7.3563999999999998</v>
      </c>
      <c r="AG12"/>
    </row>
    <row r="13" spans="1:74" ht="15" x14ac:dyDescent="0.25">
      <c r="A13" s="410">
        <f>+SUBTOTAL(3,$B$4:B13)</f>
        <v>10</v>
      </c>
      <c r="B13" s="410" t="str">
        <f>'Visual chart Edit'!B16</f>
        <v>1A/8</v>
      </c>
      <c r="C13" s="410" t="str">
        <f>'Visual chart Edit'!C16</f>
        <v>DA+0</v>
      </c>
      <c r="D13" s="410" t="s">
        <v>1293</v>
      </c>
      <c r="E13" s="462">
        <f>'Visual chart Edit'!I16</f>
        <v>415</v>
      </c>
      <c r="F13" s="410" t="str">
        <f>'Visual chart Edit'!K16</f>
        <v>Sandy</v>
      </c>
      <c r="G13" s="410" t="str">
        <f>'Visual chart Edit'!L16</f>
        <v>E</v>
      </c>
      <c r="H13" s="410" t="s">
        <v>417</v>
      </c>
      <c r="I13" s="410" t="s">
        <v>417</v>
      </c>
      <c r="J13" s="410" t="s">
        <v>417</v>
      </c>
      <c r="K13" s="410"/>
      <c r="M13" s="501" t="s">
        <v>1301</v>
      </c>
      <c r="N13" s="502">
        <f t="shared" si="2"/>
        <v>35</v>
      </c>
      <c r="O13" s="502">
        <f t="shared" si="3"/>
        <v>35</v>
      </c>
      <c r="P13" s="502">
        <f t="shared" si="4"/>
        <v>0</v>
      </c>
      <c r="Q13" s="502">
        <f t="shared" si="5"/>
        <v>0</v>
      </c>
      <c r="R13" s="502">
        <f t="shared" si="6"/>
        <v>0</v>
      </c>
      <c r="S13" s="503">
        <f t="shared" si="13"/>
        <v>35</v>
      </c>
      <c r="T13" s="502">
        <f t="shared" si="7"/>
        <v>33</v>
      </c>
      <c r="U13" s="502">
        <f t="shared" si="8"/>
        <v>0</v>
      </c>
      <c r="V13" s="502">
        <f t="shared" si="9"/>
        <v>0</v>
      </c>
      <c r="W13" s="502">
        <f t="shared" si="10"/>
        <v>2</v>
      </c>
      <c r="X13" s="502">
        <f t="shared" si="11"/>
        <v>0</v>
      </c>
      <c r="Y13" s="410">
        <f t="shared" si="12"/>
        <v>2</v>
      </c>
      <c r="Z13" s="718">
        <f t="shared" si="14"/>
        <v>13.780100000000001</v>
      </c>
      <c r="AA13" s="718">
        <f t="shared" si="15"/>
        <v>0</v>
      </c>
      <c r="AB13" s="718">
        <f t="shared" si="16"/>
        <v>0</v>
      </c>
      <c r="AC13" s="718">
        <f t="shared" si="17"/>
        <v>0</v>
      </c>
      <c r="AD13" s="718">
        <f t="shared" si="18"/>
        <v>0</v>
      </c>
      <c r="AE13" s="718">
        <f t="shared" si="19"/>
        <v>0.85529999999999995</v>
      </c>
      <c r="AF13" s="588">
        <f t="shared" si="20"/>
        <v>12.924800000000001</v>
      </c>
      <c r="AG13"/>
    </row>
    <row r="14" spans="1:74" ht="15" x14ac:dyDescent="0.25">
      <c r="A14" s="410">
        <f>+SUBTOTAL(3,$B$4:B14)</f>
        <v>11</v>
      </c>
      <c r="B14" s="410" t="str">
        <f>'Visual chart Edit'!B17</f>
        <v>2/0</v>
      </c>
      <c r="C14" s="410" t="str">
        <f>'Visual chart Edit'!C17</f>
        <v>DC1+0</v>
      </c>
      <c r="D14" s="410" t="s">
        <v>1293</v>
      </c>
      <c r="E14" s="462">
        <f>'Visual chart Edit'!I17</f>
        <v>394.3</v>
      </c>
      <c r="F14" s="410" t="str">
        <f>'Visual chart Edit'!K17</f>
        <v>DRY</v>
      </c>
      <c r="G14" s="410" t="str">
        <f>'Visual chart Edit'!L17</f>
        <v>E</v>
      </c>
      <c r="H14" s="410" t="s">
        <v>417</v>
      </c>
      <c r="I14" s="410"/>
      <c r="J14" s="410" t="s">
        <v>417</v>
      </c>
      <c r="K14" s="410" t="s">
        <v>417</v>
      </c>
      <c r="M14" s="501" t="s">
        <v>1302</v>
      </c>
      <c r="N14" s="502">
        <f t="shared" si="2"/>
        <v>23</v>
      </c>
      <c r="O14" s="502">
        <f t="shared" si="3"/>
        <v>23</v>
      </c>
      <c r="P14" s="502">
        <f t="shared" si="4"/>
        <v>0</v>
      </c>
      <c r="Q14" s="502">
        <f t="shared" si="5"/>
        <v>0</v>
      </c>
      <c r="R14" s="502">
        <f t="shared" si="6"/>
        <v>0</v>
      </c>
      <c r="S14" s="503">
        <f t="shared" si="13"/>
        <v>23</v>
      </c>
      <c r="T14" s="502">
        <f t="shared" si="7"/>
        <v>23</v>
      </c>
      <c r="U14" s="502">
        <f t="shared" si="8"/>
        <v>0</v>
      </c>
      <c r="V14" s="502">
        <f t="shared" si="9"/>
        <v>0</v>
      </c>
      <c r="W14" s="502">
        <f t="shared" si="10"/>
        <v>0</v>
      </c>
      <c r="X14" s="502">
        <f t="shared" si="11"/>
        <v>0</v>
      </c>
      <c r="Y14" s="410">
        <f t="shared" si="12"/>
        <v>0</v>
      </c>
      <c r="Z14" s="718">
        <f t="shared" si="14"/>
        <v>9.0719999999999992</v>
      </c>
      <c r="AA14" s="718">
        <f t="shared" si="15"/>
        <v>0</v>
      </c>
      <c r="AB14" s="718">
        <f t="shared" si="16"/>
        <v>0</v>
      </c>
      <c r="AC14" s="718">
        <f t="shared" si="17"/>
        <v>0</v>
      </c>
      <c r="AD14" s="718">
        <f t="shared" si="18"/>
        <v>0</v>
      </c>
      <c r="AE14" s="718">
        <f t="shared" si="19"/>
        <v>0</v>
      </c>
      <c r="AF14" s="588">
        <f t="shared" si="20"/>
        <v>9.0719999999999992</v>
      </c>
      <c r="AG14"/>
    </row>
    <row r="15" spans="1:74" ht="15" x14ac:dyDescent="0.25">
      <c r="A15" s="410">
        <f>+SUBTOTAL(3,$B$4:B15)</f>
        <v>12</v>
      </c>
      <c r="B15" s="410" t="str">
        <f>'Visual chart Edit'!B18</f>
        <v>2/1</v>
      </c>
      <c r="C15" s="410" t="str">
        <f>'Visual chart Edit'!C18</f>
        <v>DA+3</v>
      </c>
      <c r="D15" s="410" t="s">
        <v>1293</v>
      </c>
      <c r="E15" s="462">
        <f>'Visual chart Edit'!I18</f>
        <v>405.3</v>
      </c>
      <c r="F15" s="410" t="str">
        <f>'Visual chart Edit'!K18</f>
        <v>Sandy</v>
      </c>
      <c r="G15" s="410" t="str">
        <f>'Visual chart Edit'!L18</f>
        <v>E</v>
      </c>
      <c r="H15" s="410" t="s">
        <v>417</v>
      </c>
      <c r="I15" s="410" t="s">
        <v>417</v>
      </c>
      <c r="J15" s="410" t="s">
        <v>417</v>
      </c>
      <c r="K15" s="410"/>
      <c r="M15" s="501" t="s">
        <v>1303</v>
      </c>
      <c r="N15" s="502">
        <f t="shared" si="2"/>
        <v>23</v>
      </c>
      <c r="O15" s="502">
        <f t="shared" si="3"/>
        <v>23</v>
      </c>
      <c r="P15" s="502">
        <f t="shared" si="4"/>
        <v>0</v>
      </c>
      <c r="Q15" s="502">
        <f t="shared" si="5"/>
        <v>0</v>
      </c>
      <c r="R15" s="502">
        <f t="shared" si="6"/>
        <v>0</v>
      </c>
      <c r="S15" s="503">
        <f t="shared" si="13"/>
        <v>23</v>
      </c>
      <c r="T15" s="502">
        <f t="shared" si="7"/>
        <v>23</v>
      </c>
      <c r="U15" s="502">
        <f t="shared" si="8"/>
        <v>0</v>
      </c>
      <c r="V15" s="502">
        <f t="shared" si="9"/>
        <v>0</v>
      </c>
      <c r="W15" s="502">
        <f t="shared" si="10"/>
        <v>0</v>
      </c>
      <c r="X15" s="502">
        <f t="shared" si="11"/>
        <v>0</v>
      </c>
      <c r="Y15" s="410">
        <f t="shared" si="12"/>
        <v>0</v>
      </c>
      <c r="Z15" s="718">
        <f t="shared" si="14"/>
        <v>9.1430999999999987</v>
      </c>
      <c r="AA15" s="718">
        <f t="shared" si="15"/>
        <v>0</v>
      </c>
      <c r="AB15" s="718">
        <f t="shared" si="16"/>
        <v>0</v>
      </c>
      <c r="AC15" s="718">
        <f t="shared" si="17"/>
        <v>0</v>
      </c>
      <c r="AD15" s="718">
        <f t="shared" si="18"/>
        <v>0</v>
      </c>
      <c r="AE15" s="718">
        <f t="shared" si="19"/>
        <v>0</v>
      </c>
      <c r="AF15" s="588">
        <f t="shared" si="20"/>
        <v>9.1430999999999987</v>
      </c>
      <c r="AG15"/>
    </row>
    <row r="16" spans="1:74" ht="15" x14ac:dyDescent="0.25">
      <c r="A16" s="410">
        <f>+SUBTOTAL(3,$B$4:B16)</f>
        <v>13</v>
      </c>
      <c r="B16" s="410" t="str">
        <f>'Visual chart Edit'!B19</f>
        <v>2/2</v>
      </c>
      <c r="C16" s="410" t="str">
        <f>'Visual chart Edit'!C19</f>
        <v>DA+3</v>
      </c>
      <c r="D16" s="410" t="s">
        <v>1293</v>
      </c>
      <c r="E16" s="462">
        <f>'Visual chart Edit'!I19</f>
        <v>338.5</v>
      </c>
      <c r="F16" s="410" t="str">
        <f>'Visual chart Edit'!K19</f>
        <v>Sandy</v>
      </c>
      <c r="G16" s="410" t="str">
        <f>'Visual chart Edit'!L19</f>
        <v>E</v>
      </c>
      <c r="H16" s="410" t="s">
        <v>417</v>
      </c>
      <c r="I16" s="410" t="s">
        <v>417</v>
      </c>
      <c r="J16" s="410" t="s">
        <v>417</v>
      </c>
      <c r="K16" s="410"/>
      <c r="L16" s="476" t="s">
        <v>1570</v>
      </c>
      <c r="M16" s="501" t="s">
        <v>1304</v>
      </c>
      <c r="N16" s="502">
        <f t="shared" si="2"/>
        <v>13</v>
      </c>
      <c r="O16" s="502">
        <f t="shared" si="3"/>
        <v>13</v>
      </c>
      <c r="P16" s="502">
        <f t="shared" si="4"/>
        <v>0</v>
      </c>
      <c r="Q16" s="502">
        <f t="shared" si="5"/>
        <v>0</v>
      </c>
      <c r="R16" s="502">
        <f t="shared" si="6"/>
        <v>0</v>
      </c>
      <c r="S16" s="503">
        <f t="shared" si="13"/>
        <v>13</v>
      </c>
      <c r="T16" s="502">
        <f t="shared" si="7"/>
        <v>13</v>
      </c>
      <c r="U16" s="502">
        <f t="shared" si="8"/>
        <v>0</v>
      </c>
      <c r="V16" s="502">
        <f t="shared" si="9"/>
        <v>0</v>
      </c>
      <c r="W16" s="502">
        <f t="shared" si="10"/>
        <v>0</v>
      </c>
      <c r="X16" s="502">
        <f t="shared" si="11"/>
        <v>0</v>
      </c>
      <c r="Y16" s="410">
        <f t="shared" si="12"/>
        <v>0</v>
      </c>
      <c r="Z16" s="718">
        <f t="shared" si="14"/>
        <v>5.2985479999999994</v>
      </c>
      <c r="AA16" s="718">
        <f t="shared" si="15"/>
        <v>0</v>
      </c>
      <c r="AB16" s="718">
        <f t="shared" si="16"/>
        <v>0</v>
      </c>
      <c r="AC16" s="718">
        <f t="shared" si="17"/>
        <v>0</v>
      </c>
      <c r="AD16" s="718">
        <f t="shared" si="18"/>
        <v>0</v>
      </c>
      <c r="AE16" s="718">
        <f t="shared" si="19"/>
        <v>0</v>
      </c>
      <c r="AF16" s="588">
        <f t="shared" si="20"/>
        <v>5.2985479999999994</v>
      </c>
      <c r="AG16"/>
    </row>
    <row r="17" spans="1:33" ht="15" x14ac:dyDescent="0.25">
      <c r="A17" s="410">
        <f>+SUBTOTAL(3,$B$4:B17)</f>
        <v>14</v>
      </c>
      <c r="B17" s="410" t="str">
        <f>'Visual chart Edit'!B20</f>
        <v>2/3</v>
      </c>
      <c r="C17" s="410" t="str">
        <f>'Visual chart Edit'!C20</f>
        <v>DA+3</v>
      </c>
      <c r="D17" s="410" t="s">
        <v>1293</v>
      </c>
      <c r="E17" s="462">
        <f>'Visual chart Edit'!I20</f>
        <v>406</v>
      </c>
      <c r="F17" s="410" t="str">
        <f>'Visual chart Edit'!K20</f>
        <v>Sandy</v>
      </c>
      <c r="G17" s="410" t="str">
        <f>'Visual chart Edit'!L20</f>
        <v>E</v>
      </c>
      <c r="H17" s="410" t="s">
        <v>417</v>
      </c>
      <c r="I17" s="410" t="s">
        <v>417</v>
      </c>
      <c r="J17" s="410" t="s">
        <v>417</v>
      </c>
      <c r="K17" s="410"/>
      <c r="M17" s="501" t="s">
        <v>1305</v>
      </c>
      <c r="N17" s="502">
        <f t="shared" si="2"/>
        <v>1</v>
      </c>
      <c r="O17" s="502">
        <f t="shared" si="3"/>
        <v>1</v>
      </c>
      <c r="P17" s="502">
        <f t="shared" si="4"/>
        <v>0</v>
      </c>
      <c r="Q17" s="502">
        <f t="shared" si="5"/>
        <v>0</v>
      </c>
      <c r="R17" s="502">
        <f t="shared" si="6"/>
        <v>0</v>
      </c>
      <c r="S17" s="503">
        <f t="shared" si="13"/>
        <v>1</v>
      </c>
      <c r="T17" s="502">
        <f t="shared" si="7"/>
        <v>1</v>
      </c>
      <c r="U17" s="502">
        <f t="shared" si="8"/>
        <v>0</v>
      </c>
      <c r="V17" s="502">
        <f t="shared" si="9"/>
        <v>0</v>
      </c>
      <c r="W17" s="502">
        <f t="shared" si="10"/>
        <v>0</v>
      </c>
      <c r="X17" s="502">
        <f t="shared" si="11"/>
        <v>0</v>
      </c>
      <c r="Y17" s="410">
        <f t="shared" si="12"/>
        <v>0</v>
      </c>
      <c r="Z17" s="718">
        <f t="shared" si="14"/>
        <v>0.4017</v>
      </c>
      <c r="AA17" s="718">
        <f t="shared" si="15"/>
        <v>0</v>
      </c>
      <c r="AB17" s="718">
        <f t="shared" si="16"/>
        <v>0</v>
      </c>
      <c r="AC17" s="718">
        <f t="shared" si="17"/>
        <v>0</v>
      </c>
      <c r="AD17" s="718">
        <f t="shared" si="18"/>
        <v>0</v>
      </c>
      <c r="AE17" s="718">
        <f t="shared" si="19"/>
        <v>0</v>
      </c>
      <c r="AF17" s="588">
        <f t="shared" si="20"/>
        <v>0.4017</v>
      </c>
      <c r="AG17"/>
    </row>
    <row r="18" spans="1:33" ht="15" x14ac:dyDescent="0.25">
      <c r="A18" s="410">
        <f>+SUBTOTAL(3,$B$4:B18)</f>
        <v>15</v>
      </c>
      <c r="B18" s="410" t="str">
        <f>'Visual chart Edit'!B21</f>
        <v>2/4</v>
      </c>
      <c r="C18" s="410" t="str">
        <f>'Visual chart Edit'!C21</f>
        <v>DA+3</v>
      </c>
      <c r="D18" s="410" t="s">
        <v>1293</v>
      </c>
      <c r="E18" s="462">
        <f>'Visual chart Edit'!I21</f>
        <v>429</v>
      </c>
      <c r="F18" s="410" t="str">
        <f>'Visual chart Edit'!K21</f>
        <v>Sandy</v>
      </c>
      <c r="G18" s="410" t="str">
        <f>'Visual chart Edit'!L21</f>
        <v>E</v>
      </c>
      <c r="H18" s="410" t="s">
        <v>417</v>
      </c>
      <c r="I18" s="410" t="s">
        <v>417</v>
      </c>
      <c r="J18" s="410" t="s">
        <v>417</v>
      </c>
      <c r="K18" s="410"/>
      <c r="M18" s="501" t="s">
        <v>1306</v>
      </c>
      <c r="N18" s="502">
        <f t="shared" si="2"/>
        <v>2</v>
      </c>
      <c r="O18" s="502">
        <f t="shared" si="3"/>
        <v>2</v>
      </c>
      <c r="P18" s="502">
        <f t="shared" si="4"/>
        <v>0</v>
      </c>
      <c r="Q18" s="502">
        <f t="shared" si="5"/>
        <v>0</v>
      </c>
      <c r="R18" s="502">
        <f t="shared" si="6"/>
        <v>0</v>
      </c>
      <c r="S18" s="503">
        <f t="shared" si="13"/>
        <v>2</v>
      </c>
      <c r="T18" s="502">
        <f t="shared" si="7"/>
        <v>2</v>
      </c>
      <c r="U18" s="502">
        <f t="shared" si="8"/>
        <v>0</v>
      </c>
      <c r="V18" s="502">
        <f t="shared" si="9"/>
        <v>0</v>
      </c>
      <c r="W18" s="502">
        <f t="shared" si="10"/>
        <v>0</v>
      </c>
      <c r="X18" s="502">
        <f t="shared" si="11"/>
        <v>0</v>
      </c>
      <c r="Y18" s="410">
        <f t="shared" si="12"/>
        <v>0</v>
      </c>
      <c r="Z18" s="718">
        <f t="shared" si="14"/>
        <v>0.77710000000000001</v>
      </c>
      <c r="AA18" s="718">
        <f t="shared" si="15"/>
        <v>0</v>
      </c>
      <c r="AB18" s="718">
        <f t="shared" si="16"/>
        <v>0</v>
      </c>
      <c r="AC18" s="718">
        <f t="shared" si="17"/>
        <v>0</v>
      </c>
      <c r="AD18" s="718">
        <f t="shared" si="18"/>
        <v>0</v>
      </c>
      <c r="AE18" s="718">
        <f t="shared" si="19"/>
        <v>0</v>
      </c>
      <c r="AF18" s="588">
        <f t="shared" si="20"/>
        <v>0.77710000000000001</v>
      </c>
      <c r="AG18"/>
    </row>
    <row r="19" spans="1:33" ht="15" x14ac:dyDescent="0.25">
      <c r="A19" s="410">
        <f>+SUBTOTAL(3,$B$4:B19)</f>
        <v>16</v>
      </c>
      <c r="B19" s="410" t="str">
        <f>'Visual chart Edit'!B22</f>
        <v>2/5</v>
      </c>
      <c r="C19" s="410" t="str">
        <f>'Visual chart Edit'!C22</f>
        <v>DA+3</v>
      </c>
      <c r="D19" s="410" t="s">
        <v>1293</v>
      </c>
      <c r="E19" s="462">
        <f>'Visual chart Edit'!I22</f>
        <v>411.6</v>
      </c>
      <c r="F19" s="410" t="str">
        <f>'Visual chart Edit'!K22</f>
        <v>Sandy</v>
      </c>
      <c r="G19" s="410" t="str">
        <f>'Visual chart Edit'!L22</f>
        <v>E</v>
      </c>
      <c r="H19" s="410" t="s">
        <v>417</v>
      </c>
      <c r="I19" s="410" t="s">
        <v>417</v>
      </c>
      <c r="J19" s="410" t="s">
        <v>417</v>
      </c>
      <c r="K19" s="410"/>
      <c r="M19" s="501" t="s">
        <v>1307</v>
      </c>
      <c r="N19" s="502">
        <f t="shared" si="2"/>
        <v>9</v>
      </c>
      <c r="O19" s="502">
        <f t="shared" si="3"/>
        <v>9</v>
      </c>
      <c r="P19" s="502">
        <f t="shared" si="4"/>
        <v>0</v>
      </c>
      <c r="Q19" s="502">
        <f t="shared" si="5"/>
        <v>0</v>
      </c>
      <c r="R19" s="502">
        <f t="shared" si="6"/>
        <v>0</v>
      </c>
      <c r="S19" s="503">
        <f t="shared" si="13"/>
        <v>9</v>
      </c>
      <c r="T19" s="502">
        <f t="shared" si="7"/>
        <v>9</v>
      </c>
      <c r="U19" s="502">
        <f t="shared" si="8"/>
        <v>0</v>
      </c>
      <c r="V19" s="502">
        <f t="shared" si="9"/>
        <v>0</v>
      </c>
      <c r="W19" s="502">
        <f t="shared" si="10"/>
        <v>0</v>
      </c>
      <c r="X19" s="502">
        <f t="shared" si="11"/>
        <v>0</v>
      </c>
      <c r="Y19" s="410">
        <f t="shared" si="12"/>
        <v>0</v>
      </c>
      <c r="Z19" s="718">
        <f t="shared" si="14"/>
        <v>3.4971999999999999</v>
      </c>
      <c r="AA19" s="718">
        <f t="shared" si="15"/>
        <v>0</v>
      </c>
      <c r="AB19" s="718">
        <f t="shared" si="16"/>
        <v>0</v>
      </c>
      <c r="AC19" s="718">
        <f t="shared" si="17"/>
        <v>0</v>
      </c>
      <c r="AD19" s="718">
        <f t="shared" si="18"/>
        <v>0</v>
      </c>
      <c r="AE19" s="718">
        <f t="shared" si="19"/>
        <v>0</v>
      </c>
      <c r="AF19" s="588">
        <f t="shared" si="20"/>
        <v>3.4971999999999999</v>
      </c>
      <c r="AG19"/>
    </row>
    <row r="20" spans="1:33" ht="15" x14ac:dyDescent="0.25">
      <c r="A20" s="410">
        <f>+SUBTOTAL(3,$B$4:B20)</f>
        <v>17</v>
      </c>
      <c r="B20" s="410" t="str">
        <f>'Visual chart Edit'!B23</f>
        <v>2/6</v>
      </c>
      <c r="C20" s="410" t="str">
        <f>'Visual chart Edit'!C23</f>
        <v>DA+3</v>
      </c>
      <c r="D20" s="410" t="s">
        <v>1294</v>
      </c>
      <c r="E20" s="462">
        <f>'Visual chart Edit'!I23</f>
        <v>425.7</v>
      </c>
      <c r="F20" s="410" t="str">
        <f>'Visual chart Edit'!K23</f>
        <v>Sandy</v>
      </c>
      <c r="G20" s="410" t="str">
        <f>'Visual chart Edit'!L23</f>
        <v>E</v>
      </c>
      <c r="H20" s="410" t="s">
        <v>417</v>
      </c>
      <c r="I20" s="410" t="s">
        <v>417</v>
      </c>
      <c r="J20" s="410" t="s">
        <v>417</v>
      </c>
      <c r="K20" s="410"/>
      <c r="M20" s="501" t="s">
        <v>1308</v>
      </c>
      <c r="N20" s="502">
        <f t="shared" si="2"/>
        <v>6</v>
      </c>
      <c r="O20" s="502">
        <f t="shared" si="3"/>
        <v>6</v>
      </c>
      <c r="P20" s="502">
        <f t="shared" si="4"/>
        <v>0</v>
      </c>
      <c r="Q20" s="502">
        <f t="shared" si="5"/>
        <v>0</v>
      </c>
      <c r="R20" s="502">
        <f t="shared" si="6"/>
        <v>0</v>
      </c>
      <c r="S20" s="503">
        <f t="shared" si="13"/>
        <v>6</v>
      </c>
      <c r="T20" s="502">
        <f t="shared" si="7"/>
        <v>6</v>
      </c>
      <c r="U20" s="502">
        <f t="shared" si="8"/>
        <v>0</v>
      </c>
      <c r="V20" s="502">
        <f t="shared" si="9"/>
        <v>0</v>
      </c>
      <c r="W20" s="502">
        <f t="shared" si="10"/>
        <v>0</v>
      </c>
      <c r="X20" s="502">
        <f t="shared" si="11"/>
        <v>0</v>
      </c>
      <c r="Y20" s="410">
        <f t="shared" si="12"/>
        <v>0</v>
      </c>
      <c r="Z20" s="718">
        <f t="shared" si="14"/>
        <v>2.4504000000000001</v>
      </c>
      <c r="AA20" s="718">
        <f t="shared" si="15"/>
        <v>0</v>
      </c>
      <c r="AB20" s="718">
        <f t="shared" si="16"/>
        <v>0</v>
      </c>
      <c r="AC20" s="718">
        <f t="shared" si="17"/>
        <v>0</v>
      </c>
      <c r="AD20" s="718">
        <f t="shared" si="18"/>
        <v>0</v>
      </c>
      <c r="AE20" s="718">
        <f t="shared" si="19"/>
        <v>0</v>
      </c>
      <c r="AF20" s="588">
        <f t="shared" si="20"/>
        <v>2.4504000000000001</v>
      </c>
      <c r="AG20"/>
    </row>
    <row r="21" spans="1:33" ht="15" x14ac:dyDescent="0.25">
      <c r="A21" s="410">
        <f>+SUBTOTAL(3,$B$4:B21)</f>
        <v>18</v>
      </c>
      <c r="B21" s="410" t="str">
        <f>'Visual chart Edit'!B24</f>
        <v>2/7</v>
      </c>
      <c r="C21" s="410" t="str">
        <f>'Visual chart Edit'!C24</f>
        <v>DA+3</v>
      </c>
      <c r="D21" s="410" t="s">
        <v>1294</v>
      </c>
      <c r="E21" s="462">
        <f>'Visual chart Edit'!I24</f>
        <v>408.2</v>
      </c>
      <c r="F21" s="410" t="str">
        <f>'Visual chart Edit'!K24</f>
        <v>Sandy</v>
      </c>
      <c r="G21" s="410" t="str">
        <f>'Visual chart Edit'!L24</f>
        <v>E</v>
      </c>
      <c r="H21" s="410" t="s">
        <v>417</v>
      </c>
      <c r="I21" s="410" t="s">
        <v>417</v>
      </c>
      <c r="J21" s="410" t="s">
        <v>417</v>
      </c>
      <c r="K21" s="410"/>
      <c r="M21" s="501" t="s">
        <v>1309</v>
      </c>
      <c r="N21" s="502">
        <f t="shared" si="2"/>
        <v>4</v>
      </c>
      <c r="O21" s="502">
        <f t="shared" si="3"/>
        <v>4</v>
      </c>
      <c r="P21" s="502">
        <f t="shared" si="4"/>
        <v>0</v>
      </c>
      <c r="Q21" s="502">
        <f t="shared" si="5"/>
        <v>0</v>
      </c>
      <c r="R21" s="502">
        <f t="shared" si="6"/>
        <v>0</v>
      </c>
      <c r="S21" s="503">
        <f t="shared" si="13"/>
        <v>4</v>
      </c>
      <c r="T21" s="502">
        <f t="shared" si="7"/>
        <v>4</v>
      </c>
      <c r="U21" s="502">
        <f t="shared" si="8"/>
        <v>0</v>
      </c>
      <c r="V21" s="502">
        <f t="shared" si="9"/>
        <v>0</v>
      </c>
      <c r="W21" s="502">
        <f t="shared" si="10"/>
        <v>0</v>
      </c>
      <c r="X21" s="502">
        <f t="shared" si="11"/>
        <v>0</v>
      </c>
      <c r="Y21" s="410">
        <f t="shared" si="12"/>
        <v>0</v>
      </c>
      <c r="Z21" s="718">
        <f t="shared" si="14"/>
        <v>1.5735999999999999</v>
      </c>
      <c r="AA21" s="718">
        <f t="shared" si="15"/>
        <v>0</v>
      </c>
      <c r="AB21" s="718">
        <f t="shared" si="16"/>
        <v>0</v>
      </c>
      <c r="AC21" s="718">
        <f t="shared" si="17"/>
        <v>0</v>
      </c>
      <c r="AD21" s="718">
        <f t="shared" si="18"/>
        <v>0</v>
      </c>
      <c r="AE21" s="718">
        <f t="shared" si="19"/>
        <v>0</v>
      </c>
      <c r="AF21" s="588">
        <f t="shared" si="20"/>
        <v>1.5735999999999999</v>
      </c>
      <c r="AG21"/>
    </row>
    <row r="22" spans="1:33" ht="15" x14ac:dyDescent="0.25">
      <c r="A22" s="410">
        <f>+SUBTOTAL(3,$B$4:B22)</f>
        <v>19</v>
      </c>
      <c r="B22" s="410" t="str">
        <f>'Visual chart Edit'!B25</f>
        <v>2/8</v>
      </c>
      <c r="C22" s="410" t="str">
        <f>'Visual chart Edit'!C25</f>
        <v>DA+0</v>
      </c>
      <c r="D22" s="410" t="s">
        <v>1294</v>
      </c>
      <c r="E22" s="462">
        <f>'Visual chart Edit'!I25</f>
        <v>354.6</v>
      </c>
      <c r="F22" s="410" t="str">
        <f>'Visual chart Edit'!K25</f>
        <v>Sandy</v>
      </c>
      <c r="G22" s="410" t="str">
        <f>'Visual chart Edit'!L25</f>
        <v>E</v>
      </c>
      <c r="H22" s="410" t="s">
        <v>417</v>
      </c>
      <c r="I22" s="410" t="s">
        <v>417</v>
      </c>
      <c r="J22" s="410" t="s">
        <v>417</v>
      </c>
      <c r="K22" s="410"/>
      <c r="M22" s="501" t="s">
        <v>1310</v>
      </c>
      <c r="N22" s="502">
        <f t="shared" si="2"/>
        <v>7</v>
      </c>
      <c r="O22" s="502">
        <f t="shared" si="3"/>
        <v>7</v>
      </c>
      <c r="P22" s="502">
        <f t="shared" si="4"/>
        <v>0</v>
      </c>
      <c r="Q22" s="502">
        <f t="shared" si="5"/>
        <v>0</v>
      </c>
      <c r="R22" s="502">
        <f t="shared" si="6"/>
        <v>0</v>
      </c>
      <c r="S22" s="503">
        <f t="shared" si="13"/>
        <v>7</v>
      </c>
      <c r="T22" s="502">
        <f t="shared" si="7"/>
        <v>7</v>
      </c>
      <c r="U22" s="502">
        <f t="shared" si="8"/>
        <v>0</v>
      </c>
      <c r="V22" s="502">
        <f t="shared" si="9"/>
        <v>0</v>
      </c>
      <c r="W22" s="502">
        <f t="shared" si="10"/>
        <v>0</v>
      </c>
      <c r="X22" s="502">
        <f t="shared" si="11"/>
        <v>0</v>
      </c>
      <c r="Y22" s="410">
        <f t="shared" si="12"/>
        <v>0</v>
      </c>
      <c r="Z22" s="718">
        <f t="shared" si="14"/>
        <v>2.6560000000000001</v>
      </c>
      <c r="AA22" s="718">
        <f t="shared" si="15"/>
        <v>0</v>
      </c>
      <c r="AB22" s="718">
        <f t="shared" si="16"/>
        <v>0</v>
      </c>
      <c r="AC22" s="718">
        <f t="shared" si="17"/>
        <v>0</v>
      </c>
      <c r="AD22" s="718">
        <f t="shared" si="18"/>
        <v>0</v>
      </c>
      <c r="AE22" s="718">
        <f t="shared" si="19"/>
        <v>0</v>
      </c>
      <c r="AF22" s="588">
        <f t="shared" si="20"/>
        <v>2.6560000000000001</v>
      </c>
      <c r="AG22"/>
    </row>
    <row r="23" spans="1:33" ht="15" x14ac:dyDescent="0.25">
      <c r="A23" s="410">
        <f>+SUBTOTAL(3,$B$4:B23)</f>
        <v>20</v>
      </c>
      <c r="B23" s="410" t="str">
        <f>'Visual chart Edit'!B26</f>
        <v>2/9</v>
      </c>
      <c r="C23" s="410" t="str">
        <f>'Visual chart Edit'!C26</f>
        <v>DA+0</v>
      </c>
      <c r="D23" s="410" t="s">
        <v>1294</v>
      </c>
      <c r="E23" s="462">
        <f>'Visual chart Edit'!I26</f>
        <v>308.7</v>
      </c>
      <c r="F23" s="410" t="str">
        <f>'Visual chart Edit'!K26</f>
        <v>DRY</v>
      </c>
      <c r="G23" s="410" t="str">
        <f>'Visual chart Edit'!L26</f>
        <v>E</v>
      </c>
      <c r="H23" s="410" t="s">
        <v>417</v>
      </c>
      <c r="I23" s="410" t="s">
        <v>417</v>
      </c>
      <c r="J23" s="410" t="s">
        <v>417</v>
      </c>
      <c r="K23" s="410"/>
      <c r="M23" s="501" t="s">
        <v>1311</v>
      </c>
      <c r="N23" s="502">
        <f t="shared" si="2"/>
        <v>8</v>
      </c>
      <c r="O23" s="502">
        <f t="shared" si="3"/>
        <v>8</v>
      </c>
      <c r="P23" s="502">
        <f t="shared" si="4"/>
        <v>0</v>
      </c>
      <c r="Q23" s="502">
        <f t="shared" si="5"/>
        <v>0</v>
      </c>
      <c r="R23" s="502">
        <f t="shared" si="6"/>
        <v>0</v>
      </c>
      <c r="S23" s="503">
        <f t="shared" si="13"/>
        <v>8</v>
      </c>
      <c r="T23" s="502">
        <f t="shared" si="7"/>
        <v>8</v>
      </c>
      <c r="U23" s="502">
        <f t="shared" si="8"/>
        <v>0</v>
      </c>
      <c r="V23" s="502">
        <f t="shared" si="9"/>
        <v>0</v>
      </c>
      <c r="W23" s="502">
        <f t="shared" si="10"/>
        <v>0</v>
      </c>
      <c r="X23" s="502">
        <f t="shared" si="11"/>
        <v>0</v>
      </c>
      <c r="Y23" s="410">
        <f t="shared" si="12"/>
        <v>0</v>
      </c>
      <c r="Z23" s="718">
        <f t="shared" si="14"/>
        <v>3.1701199999999998</v>
      </c>
      <c r="AA23" s="718">
        <f t="shared" si="15"/>
        <v>0.62212000000000001</v>
      </c>
      <c r="AB23" s="718">
        <f t="shared" si="16"/>
        <v>0</v>
      </c>
      <c r="AC23" s="718">
        <f t="shared" si="17"/>
        <v>0</v>
      </c>
      <c r="AD23" s="718">
        <f t="shared" si="18"/>
        <v>0</v>
      </c>
      <c r="AE23" s="718">
        <f t="shared" si="19"/>
        <v>0</v>
      </c>
      <c r="AF23" s="588">
        <f t="shared" si="20"/>
        <v>2.548</v>
      </c>
      <c r="AG23"/>
    </row>
    <row r="24" spans="1:33" ht="15" x14ac:dyDescent="0.25">
      <c r="A24" s="410">
        <f>+SUBTOTAL(3,$B$4:B24)</f>
        <v>21</v>
      </c>
      <c r="B24" s="410" t="str">
        <f>'Visual chart Edit'!B27</f>
        <v>3/0</v>
      </c>
      <c r="C24" s="410" t="str">
        <f>'Visual chart Edit'!C27</f>
        <v>DD60+6</v>
      </c>
      <c r="D24" s="410" t="s">
        <v>1294</v>
      </c>
      <c r="E24" s="462">
        <f>'Visual chart Edit'!I27</f>
        <v>336</v>
      </c>
      <c r="F24" s="410" t="str">
        <f>'Visual chart Edit'!K27</f>
        <v>DRY</v>
      </c>
      <c r="G24" s="410" t="str">
        <f>'Visual chart Edit'!L27</f>
        <v>E</v>
      </c>
      <c r="H24" s="410" t="s">
        <v>417</v>
      </c>
      <c r="I24" s="410" t="s">
        <v>417</v>
      </c>
      <c r="J24" s="410" t="s">
        <v>417</v>
      </c>
      <c r="K24" s="410"/>
      <c r="M24" s="501" t="s">
        <v>1312</v>
      </c>
      <c r="N24" s="502">
        <f t="shared" si="2"/>
        <v>9</v>
      </c>
      <c r="O24" s="502">
        <f t="shared" si="3"/>
        <v>9</v>
      </c>
      <c r="P24" s="502">
        <f t="shared" si="4"/>
        <v>0</v>
      </c>
      <c r="Q24" s="502">
        <f t="shared" si="5"/>
        <v>0</v>
      </c>
      <c r="R24" s="502">
        <f t="shared" si="6"/>
        <v>0</v>
      </c>
      <c r="S24" s="503">
        <f t="shared" si="13"/>
        <v>9</v>
      </c>
      <c r="T24" s="502">
        <f t="shared" si="7"/>
        <v>9</v>
      </c>
      <c r="U24" s="502">
        <f t="shared" si="8"/>
        <v>0</v>
      </c>
      <c r="V24" s="502">
        <f t="shared" si="9"/>
        <v>0</v>
      </c>
      <c r="W24" s="502">
        <f t="shared" si="10"/>
        <v>0</v>
      </c>
      <c r="X24" s="502">
        <f t="shared" si="11"/>
        <v>0</v>
      </c>
      <c r="Y24" s="410">
        <f t="shared" si="12"/>
        <v>0</v>
      </c>
      <c r="Z24" s="718">
        <f t="shared" si="14"/>
        <v>3.4585500000000002</v>
      </c>
      <c r="AA24" s="718">
        <f t="shared" si="15"/>
        <v>3.4585500000000002</v>
      </c>
      <c r="AB24" s="718">
        <f t="shared" si="16"/>
        <v>0</v>
      </c>
      <c r="AC24" s="718">
        <f t="shared" si="17"/>
        <v>0</v>
      </c>
      <c r="AD24" s="718">
        <f t="shared" si="18"/>
        <v>0</v>
      </c>
      <c r="AE24" s="718">
        <f t="shared" si="19"/>
        <v>0</v>
      </c>
      <c r="AF24" s="588">
        <f t="shared" si="20"/>
        <v>0</v>
      </c>
      <c r="AG24"/>
    </row>
    <row r="25" spans="1:33" ht="15" x14ac:dyDescent="0.25">
      <c r="A25" s="410">
        <f>+SUBTOTAL(3,$B$4:B25)</f>
        <v>22</v>
      </c>
      <c r="B25" s="410" t="str">
        <f>'Visual chart Edit'!B28</f>
        <v>4/0</v>
      </c>
      <c r="C25" s="410" t="str">
        <f>'Visual chart Edit'!C28</f>
        <v>DD60+6</v>
      </c>
      <c r="D25" s="410" t="s">
        <v>1294</v>
      </c>
      <c r="E25" s="462">
        <f>'Visual chart Edit'!I28</f>
        <v>226.5</v>
      </c>
      <c r="F25" s="410" t="str">
        <f>'Visual chart Edit'!K28</f>
        <v>DRY</v>
      </c>
      <c r="G25" s="410" t="str">
        <f>'Visual chart Edit'!L28</f>
        <v>E</v>
      </c>
      <c r="H25" s="410" t="s">
        <v>417</v>
      </c>
      <c r="I25" s="410"/>
      <c r="J25" s="410" t="s">
        <v>417</v>
      </c>
      <c r="K25" s="410"/>
      <c r="M25" s="501" t="s">
        <v>1313</v>
      </c>
      <c r="N25" s="502">
        <f t="shared" si="2"/>
        <v>4</v>
      </c>
      <c r="O25" s="502">
        <f t="shared" si="3"/>
        <v>4</v>
      </c>
      <c r="P25" s="502">
        <f t="shared" si="4"/>
        <v>0</v>
      </c>
      <c r="Q25" s="502">
        <f t="shared" si="5"/>
        <v>0</v>
      </c>
      <c r="R25" s="502">
        <f t="shared" si="6"/>
        <v>0</v>
      </c>
      <c r="S25" s="503">
        <f t="shared" si="13"/>
        <v>4</v>
      </c>
      <c r="T25" s="502">
        <f t="shared" si="7"/>
        <v>4</v>
      </c>
      <c r="U25" s="502">
        <f t="shared" si="8"/>
        <v>0</v>
      </c>
      <c r="V25" s="502">
        <f t="shared" si="9"/>
        <v>0</v>
      </c>
      <c r="W25" s="502">
        <f t="shared" si="10"/>
        <v>0</v>
      </c>
      <c r="X25" s="502">
        <f t="shared" si="11"/>
        <v>0</v>
      </c>
      <c r="Y25" s="410">
        <f t="shared" si="12"/>
        <v>0</v>
      </c>
      <c r="Z25" s="718">
        <f t="shared" si="14"/>
        <v>1.6246</v>
      </c>
      <c r="AA25" s="718">
        <f t="shared" si="15"/>
        <v>1.6246</v>
      </c>
      <c r="AB25" s="718">
        <f t="shared" si="16"/>
        <v>0</v>
      </c>
      <c r="AC25" s="718">
        <f t="shared" si="17"/>
        <v>0</v>
      </c>
      <c r="AD25" s="718">
        <f t="shared" si="18"/>
        <v>0</v>
      </c>
      <c r="AE25" s="718">
        <f t="shared" si="19"/>
        <v>0</v>
      </c>
      <c r="AF25" s="588">
        <f t="shared" si="20"/>
        <v>0</v>
      </c>
      <c r="AG25"/>
    </row>
    <row r="26" spans="1:33" ht="15" x14ac:dyDescent="0.25">
      <c r="A26" s="410">
        <f>+SUBTOTAL(3,$B$4:B26)</f>
        <v>23</v>
      </c>
      <c r="B26" s="410" t="str">
        <f>'Visual chart Edit'!B29</f>
        <v>4/1</v>
      </c>
      <c r="C26" s="410" t="str">
        <f>'Visual chart Edit'!C29</f>
        <v>DA+0</v>
      </c>
      <c r="D26" s="410" t="s">
        <v>1294</v>
      </c>
      <c r="E26" s="462">
        <f>'Visual chart Edit'!I29</f>
        <v>343</v>
      </c>
      <c r="F26" s="410" t="str">
        <f>'Visual chart Edit'!K29</f>
        <v>DRY</v>
      </c>
      <c r="G26" s="410" t="str">
        <f>'Visual chart Edit'!L29</f>
        <v>E</v>
      </c>
      <c r="H26" s="410"/>
      <c r="I26" s="410"/>
      <c r="J26" s="410"/>
      <c r="K26" s="410"/>
      <c r="M26" s="501" t="s">
        <v>1314</v>
      </c>
      <c r="N26" s="502">
        <f t="shared" si="2"/>
        <v>6</v>
      </c>
      <c r="O26" s="502">
        <f t="shared" si="3"/>
        <v>6</v>
      </c>
      <c r="P26" s="502">
        <f t="shared" si="4"/>
        <v>0</v>
      </c>
      <c r="Q26" s="502">
        <f t="shared" si="5"/>
        <v>0</v>
      </c>
      <c r="R26" s="502">
        <f t="shared" si="6"/>
        <v>0</v>
      </c>
      <c r="S26" s="503">
        <f t="shared" si="13"/>
        <v>6</v>
      </c>
      <c r="T26" s="502">
        <f t="shared" si="7"/>
        <v>6</v>
      </c>
      <c r="U26" s="502">
        <f t="shared" si="8"/>
        <v>0</v>
      </c>
      <c r="V26" s="502">
        <f t="shared" si="9"/>
        <v>0</v>
      </c>
      <c r="W26" s="502">
        <f t="shared" si="10"/>
        <v>0</v>
      </c>
      <c r="X26" s="502">
        <f t="shared" si="11"/>
        <v>0</v>
      </c>
      <c r="Y26" s="410">
        <f t="shared" si="12"/>
        <v>0</v>
      </c>
      <c r="Z26" s="718">
        <f t="shared" si="14"/>
        <v>2.4091999999999998</v>
      </c>
      <c r="AA26" s="718">
        <f t="shared" si="15"/>
        <v>2.4091999999999998</v>
      </c>
      <c r="AB26" s="718">
        <f t="shared" si="16"/>
        <v>0</v>
      </c>
      <c r="AC26" s="718">
        <f t="shared" si="17"/>
        <v>0</v>
      </c>
      <c r="AD26" s="718">
        <f t="shared" si="18"/>
        <v>0</v>
      </c>
      <c r="AE26" s="718">
        <f t="shared" si="19"/>
        <v>0</v>
      </c>
      <c r="AF26" s="588">
        <f t="shared" si="20"/>
        <v>0</v>
      </c>
      <c r="AG26"/>
    </row>
    <row r="27" spans="1:33" ht="15" x14ac:dyDescent="0.25">
      <c r="A27" s="410">
        <f>+SUBTOTAL(3,$B$4:B27)</f>
        <v>24</v>
      </c>
      <c r="B27" s="410" t="str">
        <f>'Visual chart Edit'!B30</f>
        <v>4/2</v>
      </c>
      <c r="C27" s="410" t="str">
        <f>'Visual chart Edit'!C30</f>
        <v>DA+0</v>
      </c>
      <c r="D27" s="410" t="s">
        <v>1294</v>
      </c>
      <c r="E27" s="462">
        <f>'Visual chart Edit'!I30</f>
        <v>358.4</v>
      </c>
      <c r="F27" s="410" t="str">
        <f>'Visual chart Edit'!K30</f>
        <v>DRY</v>
      </c>
      <c r="G27" s="410" t="str">
        <f>'Visual chart Edit'!L30</f>
        <v>E</v>
      </c>
      <c r="H27" s="410"/>
      <c r="I27" s="410"/>
      <c r="J27" s="410"/>
      <c r="K27" s="410"/>
      <c r="M27" s="501" t="s">
        <v>1315</v>
      </c>
      <c r="N27" s="502">
        <f t="shared" si="2"/>
        <v>7</v>
      </c>
      <c r="O27" s="502">
        <f t="shared" si="3"/>
        <v>7</v>
      </c>
      <c r="P27" s="502">
        <f t="shared" si="4"/>
        <v>0</v>
      </c>
      <c r="Q27" s="502">
        <f t="shared" si="5"/>
        <v>0</v>
      </c>
      <c r="R27" s="502">
        <f t="shared" si="6"/>
        <v>0</v>
      </c>
      <c r="S27" s="503">
        <f t="shared" si="13"/>
        <v>7</v>
      </c>
      <c r="T27" s="502">
        <f t="shared" si="7"/>
        <v>7</v>
      </c>
      <c r="U27" s="502">
        <f t="shared" si="8"/>
        <v>0</v>
      </c>
      <c r="V27" s="502">
        <f t="shared" si="9"/>
        <v>0</v>
      </c>
      <c r="W27" s="502">
        <f t="shared" si="10"/>
        <v>0</v>
      </c>
      <c r="X27" s="502">
        <f t="shared" si="11"/>
        <v>0</v>
      </c>
      <c r="Y27" s="410">
        <f t="shared" si="12"/>
        <v>0</v>
      </c>
      <c r="Z27" s="718">
        <f t="shared" si="14"/>
        <v>2.9563999999999999</v>
      </c>
      <c r="AA27" s="718">
        <f t="shared" si="15"/>
        <v>2.9563999999999999</v>
      </c>
      <c r="AB27" s="718">
        <f t="shared" si="16"/>
        <v>0</v>
      </c>
      <c r="AC27" s="718">
        <f t="shared" si="17"/>
        <v>0</v>
      </c>
      <c r="AD27" s="718">
        <f t="shared" si="18"/>
        <v>0</v>
      </c>
      <c r="AE27" s="718">
        <f t="shared" si="19"/>
        <v>0</v>
      </c>
      <c r="AF27" s="588">
        <f t="shared" si="20"/>
        <v>0</v>
      </c>
      <c r="AG27"/>
    </row>
    <row r="28" spans="1:33" ht="15" x14ac:dyDescent="0.25">
      <c r="A28" s="410">
        <f>+SUBTOTAL(3,$B$4:B28)</f>
        <v>25</v>
      </c>
      <c r="B28" s="410" t="str">
        <f>'Visual chart Edit'!B31</f>
        <v>4/3</v>
      </c>
      <c r="C28" s="410" t="str">
        <f>'Visual chart Edit'!C31</f>
        <v>DA+0</v>
      </c>
      <c r="D28" s="410" t="s">
        <v>1294</v>
      </c>
      <c r="E28" s="462">
        <f>'Visual chart Edit'!I31</f>
        <v>381</v>
      </c>
      <c r="F28" s="410" t="str">
        <f>'Visual chart Edit'!K31</f>
        <v>DRY</v>
      </c>
      <c r="G28" s="410" t="str">
        <f>'Visual chart Edit'!L31</f>
        <v>E</v>
      </c>
      <c r="H28" s="410"/>
      <c r="I28" s="410"/>
      <c r="J28" s="410"/>
      <c r="K28" s="410"/>
      <c r="M28" s="501" t="s">
        <v>1316</v>
      </c>
      <c r="N28" s="502">
        <f t="shared" si="2"/>
        <v>4</v>
      </c>
      <c r="O28" s="502">
        <f t="shared" si="3"/>
        <v>4</v>
      </c>
      <c r="P28" s="502">
        <f t="shared" si="4"/>
        <v>0</v>
      </c>
      <c r="Q28" s="502">
        <f t="shared" si="5"/>
        <v>0</v>
      </c>
      <c r="R28" s="502">
        <f t="shared" si="6"/>
        <v>0</v>
      </c>
      <c r="S28" s="503">
        <f t="shared" si="13"/>
        <v>4</v>
      </c>
      <c r="T28" s="502">
        <f t="shared" si="7"/>
        <v>4</v>
      </c>
      <c r="U28" s="502">
        <f t="shared" si="8"/>
        <v>0</v>
      </c>
      <c r="V28" s="502">
        <f t="shared" si="9"/>
        <v>0</v>
      </c>
      <c r="W28" s="502">
        <f t="shared" si="10"/>
        <v>0</v>
      </c>
      <c r="X28" s="502">
        <f t="shared" si="11"/>
        <v>0</v>
      </c>
      <c r="Y28" s="410">
        <f t="shared" si="12"/>
        <v>0</v>
      </c>
      <c r="Z28" s="718">
        <f t="shared" si="14"/>
        <v>1.6321000000000001</v>
      </c>
      <c r="AA28" s="718">
        <f t="shared" si="15"/>
        <v>1.6321000000000001</v>
      </c>
      <c r="AB28" s="718">
        <f t="shared" si="16"/>
        <v>0</v>
      </c>
      <c r="AC28" s="718">
        <f t="shared" si="17"/>
        <v>0</v>
      </c>
      <c r="AD28" s="718">
        <f t="shared" si="18"/>
        <v>0</v>
      </c>
      <c r="AE28" s="718">
        <f t="shared" si="19"/>
        <v>0</v>
      </c>
      <c r="AF28" s="588">
        <f t="shared" si="20"/>
        <v>0</v>
      </c>
      <c r="AG28"/>
    </row>
    <row r="29" spans="1:33" ht="15" x14ac:dyDescent="0.25">
      <c r="A29" s="410">
        <f>+SUBTOTAL(3,$B$4:B29)</f>
        <v>26</v>
      </c>
      <c r="B29" s="410" t="str">
        <f>'Visual chart Edit'!B32</f>
        <v>4/4</v>
      </c>
      <c r="C29" s="410" t="str">
        <f>'Visual chart Edit'!C32</f>
        <v>DA+0</v>
      </c>
      <c r="D29" s="410" t="s">
        <v>1294</v>
      </c>
      <c r="E29" s="462">
        <f>'Visual chart Edit'!I32</f>
        <v>367.6</v>
      </c>
      <c r="F29" s="410" t="str">
        <f>'Visual chart Edit'!K32</f>
        <v>DRY</v>
      </c>
      <c r="G29" s="410" t="str">
        <f>'Visual chart Edit'!L32</f>
        <v>E</v>
      </c>
      <c r="H29" s="410"/>
      <c r="I29" s="410"/>
      <c r="J29" s="410"/>
      <c r="K29" s="410"/>
      <c r="M29" s="501" t="s">
        <v>1317</v>
      </c>
      <c r="N29" s="502">
        <f t="shared" si="2"/>
        <v>7</v>
      </c>
      <c r="O29" s="502">
        <f t="shared" si="3"/>
        <v>7</v>
      </c>
      <c r="P29" s="502">
        <f t="shared" si="4"/>
        <v>0</v>
      </c>
      <c r="Q29" s="502">
        <f t="shared" si="5"/>
        <v>0</v>
      </c>
      <c r="R29" s="502">
        <f t="shared" si="6"/>
        <v>0</v>
      </c>
      <c r="S29" s="503">
        <f t="shared" si="13"/>
        <v>7</v>
      </c>
      <c r="T29" s="502">
        <f t="shared" si="7"/>
        <v>7</v>
      </c>
      <c r="U29" s="502">
        <f t="shared" si="8"/>
        <v>0</v>
      </c>
      <c r="V29" s="502">
        <f t="shared" si="9"/>
        <v>0</v>
      </c>
      <c r="W29" s="502">
        <f t="shared" si="10"/>
        <v>0</v>
      </c>
      <c r="X29" s="502">
        <f t="shared" si="11"/>
        <v>0</v>
      </c>
      <c r="Y29" s="410">
        <f t="shared" si="12"/>
        <v>0</v>
      </c>
      <c r="Z29" s="718">
        <f t="shared" si="14"/>
        <v>2.5541</v>
      </c>
      <c r="AA29" s="718">
        <f t="shared" si="15"/>
        <v>2.5541</v>
      </c>
      <c r="AB29" s="718">
        <f t="shared" si="16"/>
        <v>0</v>
      </c>
      <c r="AC29" s="718">
        <f t="shared" si="17"/>
        <v>0</v>
      </c>
      <c r="AD29" s="718">
        <f t="shared" si="18"/>
        <v>0</v>
      </c>
      <c r="AE29" s="718">
        <f t="shared" si="19"/>
        <v>0</v>
      </c>
      <c r="AF29" s="588">
        <f t="shared" si="20"/>
        <v>0</v>
      </c>
      <c r="AG29"/>
    </row>
    <row r="30" spans="1:33" ht="15" x14ac:dyDescent="0.25">
      <c r="A30" s="410">
        <f>+SUBTOTAL(3,$B$4:B30)</f>
        <v>27</v>
      </c>
      <c r="B30" s="410" t="str">
        <f>'Visual chart Edit'!B33</f>
        <v>5/0</v>
      </c>
      <c r="C30" s="410" t="str">
        <f>'Visual chart Edit'!C33</f>
        <v>DB1+9</v>
      </c>
      <c r="D30" s="410" t="s">
        <v>1294</v>
      </c>
      <c r="E30" s="462">
        <f>'Visual chart Edit'!I33</f>
        <v>423.1</v>
      </c>
      <c r="F30" s="410" t="str">
        <f>'Visual chart Edit'!K33</f>
        <v>DRY</v>
      </c>
      <c r="G30" s="410" t="str">
        <f>'Visual chart Edit'!L33</f>
        <v>E</v>
      </c>
      <c r="H30" s="410"/>
      <c r="I30" s="410"/>
      <c r="J30" s="410"/>
      <c r="K30" s="410"/>
      <c r="M30" s="501" t="s">
        <v>1318</v>
      </c>
      <c r="N30" s="502">
        <f t="shared" si="2"/>
        <v>13</v>
      </c>
      <c r="O30" s="502">
        <f t="shared" si="3"/>
        <v>13</v>
      </c>
      <c r="P30" s="502">
        <f t="shared" si="4"/>
        <v>0</v>
      </c>
      <c r="Q30" s="502">
        <f t="shared" si="5"/>
        <v>0</v>
      </c>
      <c r="R30" s="502">
        <f t="shared" si="6"/>
        <v>0</v>
      </c>
      <c r="S30" s="503">
        <f t="shared" si="13"/>
        <v>13</v>
      </c>
      <c r="T30" s="502">
        <f t="shared" si="7"/>
        <v>13</v>
      </c>
      <c r="U30" s="502">
        <f t="shared" si="8"/>
        <v>0</v>
      </c>
      <c r="V30" s="502">
        <f t="shared" si="9"/>
        <v>0</v>
      </c>
      <c r="W30" s="502">
        <f t="shared" si="10"/>
        <v>0</v>
      </c>
      <c r="X30" s="502">
        <f t="shared" si="11"/>
        <v>0</v>
      </c>
      <c r="Y30" s="410">
        <f t="shared" si="12"/>
        <v>0</v>
      </c>
      <c r="Z30" s="718">
        <f t="shared" si="14"/>
        <v>5.3754999999999988</v>
      </c>
      <c r="AA30" s="718">
        <f t="shared" si="15"/>
        <v>0</v>
      </c>
      <c r="AB30" s="718">
        <f t="shared" si="16"/>
        <v>0</v>
      </c>
      <c r="AC30" s="718">
        <f t="shared" si="17"/>
        <v>0</v>
      </c>
      <c r="AD30" s="718">
        <f t="shared" si="18"/>
        <v>0</v>
      </c>
      <c r="AE30" s="718">
        <f t="shared" si="19"/>
        <v>0</v>
      </c>
      <c r="AF30" s="588">
        <f t="shared" si="20"/>
        <v>5.3754999999999988</v>
      </c>
      <c r="AG30"/>
    </row>
    <row r="31" spans="1:33" ht="15" x14ac:dyDescent="0.25">
      <c r="A31" s="410">
        <f>+SUBTOTAL(3,$B$4:B31)</f>
        <v>28</v>
      </c>
      <c r="B31" s="410" t="str">
        <f>'Visual chart Edit'!B34</f>
        <v>6/0</v>
      </c>
      <c r="C31" s="410" t="str">
        <f>'Visual chart Edit'!C34</f>
        <v>DB2+9</v>
      </c>
      <c r="D31" s="410" t="s">
        <v>1294</v>
      </c>
      <c r="E31" s="462">
        <f>'Visual chart Edit'!I34</f>
        <v>246</v>
      </c>
      <c r="F31" s="410" t="str">
        <f>'Visual chart Edit'!K34</f>
        <v>DRY</v>
      </c>
      <c r="G31" s="410" t="str">
        <f>'Visual chart Edit'!L34</f>
        <v>E</v>
      </c>
      <c r="H31" s="410"/>
      <c r="I31" s="410"/>
      <c r="J31" s="410"/>
      <c r="K31" s="410"/>
      <c r="L31" s="476" t="s">
        <v>1423</v>
      </c>
      <c r="M31" s="501" t="s">
        <v>1319</v>
      </c>
      <c r="N31" s="502">
        <f t="shared" si="2"/>
        <v>3</v>
      </c>
      <c r="O31" s="502">
        <f t="shared" si="3"/>
        <v>3</v>
      </c>
      <c r="P31" s="502">
        <f t="shared" si="4"/>
        <v>0</v>
      </c>
      <c r="Q31" s="502">
        <f t="shared" si="5"/>
        <v>0</v>
      </c>
      <c r="R31" s="502">
        <f t="shared" si="6"/>
        <v>0</v>
      </c>
      <c r="S31" s="503">
        <f t="shared" si="13"/>
        <v>3</v>
      </c>
      <c r="T31" s="502">
        <f t="shared" si="7"/>
        <v>3</v>
      </c>
      <c r="U31" s="502">
        <f t="shared" si="8"/>
        <v>0</v>
      </c>
      <c r="V31" s="502">
        <f t="shared" si="9"/>
        <v>0</v>
      </c>
      <c r="W31" s="502">
        <f t="shared" si="10"/>
        <v>0</v>
      </c>
      <c r="X31" s="502">
        <f t="shared" si="11"/>
        <v>0</v>
      </c>
      <c r="Y31" s="410">
        <f t="shared" si="12"/>
        <v>0</v>
      </c>
      <c r="Z31" s="718">
        <f t="shared" si="14"/>
        <v>1.2327000000000001</v>
      </c>
      <c r="AA31" s="718">
        <f t="shared" si="15"/>
        <v>0</v>
      </c>
      <c r="AB31" s="718">
        <f t="shared" si="16"/>
        <v>0</v>
      </c>
      <c r="AC31" s="718">
        <f t="shared" si="17"/>
        <v>0</v>
      </c>
      <c r="AD31" s="718">
        <f t="shared" si="18"/>
        <v>0</v>
      </c>
      <c r="AE31" s="718">
        <f t="shared" si="19"/>
        <v>0</v>
      </c>
      <c r="AF31" s="588">
        <f t="shared" si="20"/>
        <v>1.2327000000000001</v>
      </c>
      <c r="AG31"/>
    </row>
    <row r="32" spans="1:33" ht="15" x14ac:dyDescent="0.25">
      <c r="A32" s="410">
        <f>+SUBTOTAL(3,$B$4:B32)</f>
        <v>29</v>
      </c>
      <c r="B32" s="410" t="str">
        <f>'Visual chart Edit'!B35</f>
        <v>6/1</v>
      </c>
      <c r="C32" s="410" t="str">
        <f>'Visual chart Edit'!C35</f>
        <v>DA+0</v>
      </c>
      <c r="D32" s="410" t="s">
        <v>1294</v>
      </c>
      <c r="E32" s="462">
        <f>'Visual chart Edit'!I35</f>
        <v>429.9</v>
      </c>
      <c r="F32" s="410" t="str">
        <f>'Visual chart Edit'!K35</f>
        <v>DFR</v>
      </c>
      <c r="G32" s="410" t="str">
        <f>'Visual chart Edit'!L35</f>
        <v>E</v>
      </c>
      <c r="H32" s="410"/>
      <c r="I32" s="410"/>
      <c r="J32" s="410"/>
      <c r="K32" s="410"/>
      <c r="M32" s="501" t="s">
        <v>1320</v>
      </c>
      <c r="N32" s="502">
        <f t="shared" si="2"/>
        <v>8</v>
      </c>
      <c r="O32" s="502">
        <f t="shared" si="3"/>
        <v>8</v>
      </c>
      <c r="P32" s="502">
        <f t="shared" si="4"/>
        <v>0</v>
      </c>
      <c r="Q32" s="502">
        <f t="shared" si="5"/>
        <v>0</v>
      </c>
      <c r="R32" s="502">
        <f t="shared" si="6"/>
        <v>0</v>
      </c>
      <c r="S32" s="503">
        <f t="shared" si="13"/>
        <v>8</v>
      </c>
      <c r="T32" s="502">
        <f t="shared" si="7"/>
        <v>8</v>
      </c>
      <c r="U32" s="502">
        <f t="shared" si="8"/>
        <v>0</v>
      </c>
      <c r="V32" s="502">
        <f t="shared" si="9"/>
        <v>0</v>
      </c>
      <c r="W32" s="502">
        <f t="shared" si="10"/>
        <v>0</v>
      </c>
      <c r="X32" s="502">
        <f t="shared" si="11"/>
        <v>0</v>
      </c>
      <c r="Y32" s="410">
        <f t="shared" si="12"/>
        <v>0</v>
      </c>
      <c r="Z32" s="718">
        <f t="shared" si="14"/>
        <v>3.2034000000000002</v>
      </c>
      <c r="AA32" s="718">
        <f t="shared" si="15"/>
        <v>0</v>
      </c>
      <c r="AB32" s="718">
        <f t="shared" si="16"/>
        <v>0</v>
      </c>
      <c r="AC32" s="718">
        <f t="shared" si="17"/>
        <v>0</v>
      </c>
      <c r="AD32" s="718">
        <f t="shared" si="18"/>
        <v>0</v>
      </c>
      <c r="AE32" s="718">
        <f t="shared" si="19"/>
        <v>0</v>
      </c>
      <c r="AF32" s="588">
        <f t="shared" si="20"/>
        <v>3.2034000000000002</v>
      </c>
      <c r="AG32"/>
    </row>
    <row r="33" spans="1:33" ht="15" x14ac:dyDescent="0.25">
      <c r="A33" s="410">
        <f>+SUBTOTAL(3,$B$4:B33)</f>
        <v>30</v>
      </c>
      <c r="B33" s="410" t="str">
        <f>'Visual chart Edit'!B36</f>
        <v>6/2</v>
      </c>
      <c r="C33" s="410" t="str">
        <f>'Visual chart Edit'!C36</f>
        <v>DA+0</v>
      </c>
      <c r="D33" s="410" t="s">
        <v>1294</v>
      </c>
      <c r="E33" s="462">
        <f>'Visual chart Edit'!I36</f>
        <v>362.4</v>
      </c>
      <c r="F33" s="410" t="str">
        <f>'Visual chart Edit'!K36</f>
        <v>DFR</v>
      </c>
      <c r="G33" s="410" t="str">
        <f>'Visual chart Edit'!L36</f>
        <v>E</v>
      </c>
      <c r="H33" s="410"/>
      <c r="I33" s="410"/>
      <c r="J33" s="410"/>
      <c r="K33" s="410"/>
      <c r="M33" s="501" t="s">
        <v>1321</v>
      </c>
      <c r="N33" s="502">
        <f t="shared" si="2"/>
        <v>3</v>
      </c>
      <c r="O33" s="502">
        <f t="shared" si="3"/>
        <v>3</v>
      </c>
      <c r="P33" s="502">
        <f t="shared" si="4"/>
        <v>0</v>
      </c>
      <c r="Q33" s="502">
        <f t="shared" si="5"/>
        <v>0</v>
      </c>
      <c r="R33" s="502">
        <f t="shared" si="6"/>
        <v>0</v>
      </c>
      <c r="S33" s="503">
        <f t="shared" si="13"/>
        <v>3</v>
      </c>
      <c r="T33" s="502">
        <f t="shared" si="7"/>
        <v>3</v>
      </c>
      <c r="U33" s="502">
        <f t="shared" si="8"/>
        <v>0</v>
      </c>
      <c r="V33" s="502">
        <f t="shared" si="9"/>
        <v>0</v>
      </c>
      <c r="W33" s="502">
        <f t="shared" si="10"/>
        <v>0</v>
      </c>
      <c r="X33" s="502">
        <f t="shared" si="11"/>
        <v>0</v>
      </c>
      <c r="Y33" s="410">
        <f t="shared" si="12"/>
        <v>0</v>
      </c>
      <c r="Z33" s="718">
        <f t="shared" si="14"/>
        <v>1.2299</v>
      </c>
      <c r="AA33" s="718">
        <f t="shared" si="15"/>
        <v>0.40489999999999998</v>
      </c>
      <c r="AB33" s="718">
        <f t="shared" si="16"/>
        <v>0</v>
      </c>
      <c r="AC33" s="718">
        <f t="shared" si="17"/>
        <v>0</v>
      </c>
      <c r="AD33" s="718">
        <f t="shared" si="18"/>
        <v>0</v>
      </c>
      <c r="AE33" s="718">
        <f t="shared" si="19"/>
        <v>0</v>
      </c>
      <c r="AF33" s="588">
        <f t="shared" si="20"/>
        <v>0.82499999999999996</v>
      </c>
      <c r="AG33"/>
    </row>
    <row r="34" spans="1:33" ht="15" x14ac:dyDescent="0.25">
      <c r="A34" s="410">
        <f>+SUBTOTAL(3,$B$4:B34)</f>
        <v>31</v>
      </c>
      <c r="B34" s="410" t="str">
        <f>'Visual chart Edit'!B37</f>
        <v>7/0</v>
      </c>
      <c r="C34" s="410" t="str">
        <f>'Visual chart Edit'!C37</f>
        <v>DB1+0</v>
      </c>
      <c r="D34" s="410" t="s">
        <v>1294</v>
      </c>
      <c r="E34" s="462">
        <f>'Visual chart Edit'!I37</f>
        <v>347.9</v>
      </c>
      <c r="F34" s="410" t="str">
        <f>'Visual chart Edit'!K37</f>
        <v>DRY</v>
      </c>
      <c r="G34" s="410" t="str">
        <f>'Visual chart Edit'!L37</f>
        <v>E</v>
      </c>
      <c r="H34" s="410"/>
      <c r="I34" s="410"/>
      <c r="J34" s="410"/>
      <c r="K34" s="410"/>
      <c r="M34" s="501" t="s">
        <v>1322</v>
      </c>
      <c r="N34" s="502">
        <f t="shared" si="2"/>
        <v>11</v>
      </c>
      <c r="O34" s="502">
        <f t="shared" si="3"/>
        <v>11</v>
      </c>
      <c r="P34" s="502">
        <f t="shared" si="4"/>
        <v>0</v>
      </c>
      <c r="Q34" s="502">
        <f t="shared" si="5"/>
        <v>0</v>
      </c>
      <c r="R34" s="502">
        <f t="shared" si="6"/>
        <v>0</v>
      </c>
      <c r="S34" s="503">
        <f t="shared" si="13"/>
        <v>11</v>
      </c>
      <c r="T34" s="502">
        <f t="shared" si="7"/>
        <v>11</v>
      </c>
      <c r="U34" s="502">
        <f t="shared" si="8"/>
        <v>0</v>
      </c>
      <c r="V34" s="502">
        <f t="shared" si="9"/>
        <v>0</v>
      </c>
      <c r="W34" s="502">
        <f t="shared" si="10"/>
        <v>0</v>
      </c>
      <c r="X34" s="502">
        <f t="shared" si="11"/>
        <v>0</v>
      </c>
      <c r="Y34" s="410">
        <f t="shared" si="12"/>
        <v>0</v>
      </c>
      <c r="Z34" s="718">
        <f t="shared" si="14"/>
        <v>4.0109699999999995</v>
      </c>
      <c r="AA34" s="718">
        <f t="shared" si="15"/>
        <v>4.0109699999999995</v>
      </c>
      <c r="AB34" s="718">
        <f t="shared" si="16"/>
        <v>0</v>
      </c>
      <c r="AC34" s="718">
        <f t="shared" si="17"/>
        <v>0</v>
      </c>
      <c r="AD34" s="718">
        <f t="shared" si="18"/>
        <v>0</v>
      </c>
      <c r="AE34" s="718">
        <f t="shared" si="19"/>
        <v>0</v>
      </c>
      <c r="AF34" s="588">
        <f t="shared" si="20"/>
        <v>0</v>
      </c>
      <c r="AG34"/>
    </row>
    <row r="35" spans="1:33" ht="15" x14ac:dyDescent="0.25">
      <c r="A35" s="410">
        <f>+SUBTOTAL(3,$B$4:B35)</f>
        <v>32</v>
      </c>
      <c r="B35" s="410" t="str">
        <f>'Visual chart Edit'!B38</f>
        <v>8/0</v>
      </c>
      <c r="C35" s="410" t="str">
        <f>'Visual chart Edit'!C38</f>
        <v>DB1+0</v>
      </c>
      <c r="D35" s="410" t="s">
        <v>1294</v>
      </c>
      <c r="E35" s="462">
        <f>'Visual chart Edit'!I38</f>
        <v>210.8</v>
      </c>
      <c r="F35" s="410" t="str">
        <f>'Visual chart Edit'!K38</f>
        <v>DRY</v>
      </c>
      <c r="G35" s="410" t="str">
        <f>'Visual chart Edit'!L38</f>
        <v>E</v>
      </c>
      <c r="H35" s="410"/>
      <c r="I35" s="410"/>
      <c r="J35" s="410"/>
      <c r="K35" s="410"/>
      <c r="M35" s="501" t="s">
        <v>1323</v>
      </c>
      <c r="N35" s="502">
        <f t="shared" si="2"/>
        <v>6</v>
      </c>
      <c r="O35" s="502">
        <f t="shared" si="3"/>
        <v>6</v>
      </c>
      <c r="P35" s="502">
        <f t="shared" si="4"/>
        <v>0</v>
      </c>
      <c r="Q35" s="502">
        <f t="shared" si="5"/>
        <v>0</v>
      </c>
      <c r="R35" s="502">
        <f t="shared" si="6"/>
        <v>0</v>
      </c>
      <c r="S35" s="503">
        <f t="shared" si="13"/>
        <v>6</v>
      </c>
      <c r="T35" s="502">
        <f t="shared" si="7"/>
        <v>6</v>
      </c>
      <c r="U35" s="502">
        <f t="shared" si="8"/>
        <v>0</v>
      </c>
      <c r="V35" s="502">
        <f t="shared" si="9"/>
        <v>0</v>
      </c>
      <c r="W35" s="502">
        <f t="shared" si="10"/>
        <v>0</v>
      </c>
      <c r="X35" s="502">
        <f t="shared" si="11"/>
        <v>0</v>
      </c>
      <c r="Y35" s="410">
        <f t="shared" si="12"/>
        <v>0</v>
      </c>
      <c r="Z35" s="718">
        <f t="shared" si="14"/>
        <v>2.4073999999999995</v>
      </c>
      <c r="AA35" s="718">
        <f t="shared" si="15"/>
        <v>2.4073999999999995</v>
      </c>
      <c r="AB35" s="718">
        <f t="shared" si="16"/>
        <v>0</v>
      </c>
      <c r="AC35" s="718">
        <f t="shared" si="17"/>
        <v>0</v>
      </c>
      <c r="AD35" s="718">
        <f t="shared" si="18"/>
        <v>0</v>
      </c>
      <c r="AE35" s="718">
        <f t="shared" si="19"/>
        <v>0</v>
      </c>
      <c r="AF35" s="588">
        <f t="shared" si="20"/>
        <v>0</v>
      </c>
      <c r="AG35"/>
    </row>
    <row r="36" spans="1:33" ht="15" x14ac:dyDescent="0.25">
      <c r="A36" s="410">
        <f>+SUBTOTAL(3,$B$4:B36)</f>
        <v>33</v>
      </c>
      <c r="B36" s="410" t="str">
        <f>'Visual chart Edit'!B39</f>
        <v>8/1</v>
      </c>
      <c r="C36" s="410" t="str">
        <f>'Visual chart Edit'!C39</f>
        <v>DA+3</v>
      </c>
      <c r="D36" s="410" t="s">
        <v>1294</v>
      </c>
      <c r="E36" s="462">
        <f>'Visual chart Edit'!I39</f>
        <v>409.2</v>
      </c>
      <c r="F36" s="410" t="str">
        <f>'Visual chart Edit'!K39</f>
        <v>DRY</v>
      </c>
      <c r="G36" s="410" t="str">
        <f>'Visual chart Edit'!L39</f>
        <v>E</v>
      </c>
      <c r="H36" s="410"/>
      <c r="I36" s="410"/>
      <c r="J36" s="410"/>
      <c r="K36" s="410"/>
      <c r="M36" s="501" t="s">
        <v>1324</v>
      </c>
      <c r="N36" s="502">
        <f t="shared" si="2"/>
        <v>5</v>
      </c>
      <c r="O36" s="502">
        <f t="shared" si="3"/>
        <v>5</v>
      </c>
      <c r="P36" s="502">
        <f t="shared" si="4"/>
        <v>0</v>
      </c>
      <c r="Q36" s="502">
        <f t="shared" si="5"/>
        <v>0</v>
      </c>
      <c r="R36" s="502">
        <f t="shared" si="6"/>
        <v>0</v>
      </c>
      <c r="S36" s="503">
        <f t="shared" si="13"/>
        <v>5</v>
      </c>
      <c r="T36" s="502">
        <f t="shared" si="7"/>
        <v>5</v>
      </c>
      <c r="U36" s="502">
        <f t="shared" si="8"/>
        <v>0</v>
      </c>
      <c r="V36" s="502">
        <f t="shared" si="9"/>
        <v>0</v>
      </c>
      <c r="W36" s="502">
        <f t="shared" si="10"/>
        <v>0</v>
      </c>
      <c r="X36" s="502">
        <f t="shared" si="11"/>
        <v>0</v>
      </c>
      <c r="Y36" s="410">
        <f t="shared" si="12"/>
        <v>0</v>
      </c>
      <c r="Z36" s="718">
        <f t="shared" si="14"/>
        <v>1.9041000000000001</v>
      </c>
      <c r="AA36" s="718">
        <f t="shared" si="15"/>
        <v>1.9041000000000001</v>
      </c>
      <c r="AB36" s="718">
        <f t="shared" si="16"/>
        <v>0</v>
      </c>
      <c r="AC36" s="718">
        <f t="shared" si="17"/>
        <v>0</v>
      </c>
      <c r="AD36" s="718">
        <f t="shared" si="18"/>
        <v>0</v>
      </c>
      <c r="AE36" s="718">
        <f t="shared" si="19"/>
        <v>0</v>
      </c>
      <c r="AF36" s="588">
        <f t="shared" si="20"/>
        <v>0</v>
      </c>
      <c r="AG36"/>
    </row>
    <row r="37" spans="1:33" ht="15" x14ac:dyDescent="0.25">
      <c r="A37" s="410">
        <f>+SUBTOTAL(3,$B$4:B37)</f>
        <v>34</v>
      </c>
      <c r="B37" s="410" t="str">
        <f>'Visual chart Edit'!B40</f>
        <v>8/2</v>
      </c>
      <c r="C37" s="410" t="str">
        <f>'Visual chart Edit'!C40</f>
        <v>DA+3</v>
      </c>
      <c r="D37" s="410" t="s">
        <v>1294</v>
      </c>
      <c r="E37" s="462">
        <f>'Visual chart Edit'!I40</f>
        <v>413.6</v>
      </c>
      <c r="F37" s="410" t="str">
        <f>'Visual chart Edit'!K40</f>
        <v>DRY</v>
      </c>
      <c r="G37" s="410" t="str">
        <f>'Visual chart Edit'!L40</f>
        <v>E</v>
      </c>
      <c r="H37" s="410"/>
      <c r="I37" s="410"/>
      <c r="J37" s="410"/>
      <c r="K37" s="410"/>
      <c r="M37" s="501" t="s">
        <v>1325</v>
      </c>
      <c r="N37" s="502">
        <f t="shared" ref="N37:N53" si="21">+SUM(O37:R37)</f>
        <v>10</v>
      </c>
      <c r="O37" s="502">
        <f t="shared" ref="O37:O53" si="22">+COUNTIFS($D$4:$D$488,M37,$F$4:$F$488,"sandy")+COUNTIFS($D$4:$D$488,M37,$F$4:$F$488,"Dry")+COUNTIFS($D$4:$D$488,M37,$F$4:$F$488,"DFR")+COUNTIFS($D$4:$D$488,M37,$F$4:$F$488,"WFR")+COUNTIFS($D$4:$D$488,M37,$F$4:$F$488,"SFR")</f>
        <v>10</v>
      </c>
      <c r="P37" s="502">
        <f t="shared" ref="P37:P53" si="23">+COUNTIFS($D$4:$D$488,M37,$F$4:$F$488,"WIP")</f>
        <v>0</v>
      </c>
      <c r="Q37" s="502">
        <f t="shared" ref="Q37:Q53" si="24">+COUNTIFS($D$4:$D$488,M37,$F$4:$F$488,"Clear")</f>
        <v>0</v>
      </c>
      <c r="R37" s="502">
        <f t="shared" ref="R37:R53" si="25">+COUNTIFS($D$4:$D$488,M37,$F$4:$F$488,"ROW")</f>
        <v>0</v>
      </c>
      <c r="S37" s="503">
        <f t="shared" si="13"/>
        <v>10</v>
      </c>
      <c r="T37" s="502">
        <f t="shared" ref="T37:T53" si="26">+COUNTIFS($D$4:$D$488,M37,$G$4:$G$488,"E")</f>
        <v>10</v>
      </c>
      <c r="U37" s="502">
        <f t="shared" ref="U37:U53" si="27">+COUNTIFS($D$4:$D$488,M37,$G$4:$G$488,"WIP")</f>
        <v>0</v>
      </c>
      <c r="V37" s="502">
        <f t="shared" ref="V37:V53" si="28">+COUNTIFS($D$4:$D$488,M37,$G$4:$G$488,"Clear")</f>
        <v>0</v>
      </c>
      <c r="W37" s="502">
        <f t="shared" ref="W37:W53" si="29">+COUNTIFS($D$4:$D$488,M37,$G$4:$G$488,"ROW")</f>
        <v>0</v>
      </c>
      <c r="X37" s="502">
        <f t="shared" ref="X37:X53" si="30">N37-W37-T37-V37-U37</f>
        <v>0</v>
      </c>
      <c r="Y37" s="410">
        <f t="shared" si="12"/>
        <v>0</v>
      </c>
      <c r="Z37" s="718">
        <f t="shared" si="14"/>
        <v>4.1779000000000002</v>
      </c>
      <c r="AA37" s="718">
        <f t="shared" si="15"/>
        <v>4.1779000000000002</v>
      </c>
      <c r="AB37" s="718">
        <f t="shared" si="16"/>
        <v>0</v>
      </c>
      <c r="AC37" s="718">
        <f t="shared" si="17"/>
        <v>0</v>
      </c>
      <c r="AD37" s="718">
        <f t="shared" si="18"/>
        <v>0</v>
      </c>
      <c r="AE37" s="718">
        <f t="shared" si="19"/>
        <v>0</v>
      </c>
      <c r="AF37" s="588">
        <f t="shared" si="20"/>
        <v>0</v>
      </c>
      <c r="AG37"/>
    </row>
    <row r="38" spans="1:33" ht="15" x14ac:dyDescent="0.25">
      <c r="A38" s="410">
        <f>+SUBTOTAL(3,$B$4:B38)</f>
        <v>35</v>
      </c>
      <c r="B38" s="410" t="str">
        <f>'Visual chart Edit'!B41</f>
        <v>8/3</v>
      </c>
      <c r="C38" s="410" t="str">
        <f>'Visual chart Edit'!C41</f>
        <v>DA+0</v>
      </c>
      <c r="D38" s="410" t="s">
        <v>1294</v>
      </c>
      <c r="E38" s="462">
        <f>'Visual chart Edit'!I41</f>
        <v>393.2</v>
      </c>
      <c r="F38" s="410" t="str">
        <f>'Visual chart Edit'!K41</f>
        <v>DRY</v>
      </c>
      <c r="G38" s="410" t="str">
        <f>'Visual chart Edit'!L41</f>
        <v>E</v>
      </c>
      <c r="H38" s="410"/>
      <c r="I38" s="410"/>
      <c r="J38" s="410"/>
      <c r="K38" s="410"/>
      <c r="M38" s="501" t="s">
        <v>1326</v>
      </c>
      <c r="N38" s="502">
        <f t="shared" si="21"/>
        <v>6</v>
      </c>
      <c r="O38" s="502">
        <f t="shared" si="22"/>
        <v>6</v>
      </c>
      <c r="P38" s="502">
        <f t="shared" si="23"/>
        <v>0</v>
      </c>
      <c r="Q38" s="502">
        <f t="shared" si="24"/>
        <v>0</v>
      </c>
      <c r="R38" s="502">
        <f t="shared" si="25"/>
        <v>0</v>
      </c>
      <c r="S38" s="503">
        <f t="shared" si="13"/>
        <v>6</v>
      </c>
      <c r="T38" s="502">
        <f t="shared" si="26"/>
        <v>6</v>
      </c>
      <c r="U38" s="502">
        <f t="shared" si="27"/>
        <v>0</v>
      </c>
      <c r="V38" s="502">
        <f t="shared" si="28"/>
        <v>0</v>
      </c>
      <c r="W38" s="502">
        <f t="shared" si="29"/>
        <v>0</v>
      </c>
      <c r="X38" s="502">
        <f t="shared" si="30"/>
        <v>0</v>
      </c>
      <c r="Y38" s="410">
        <f t="shared" si="12"/>
        <v>0</v>
      </c>
      <c r="Z38" s="718">
        <f t="shared" si="14"/>
        <v>2.5270999999999999</v>
      </c>
      <c r="AA38" s="718">
        <f t="shared" si="15"/>
        <v>2.5270999999999999</v>
      </c>
      <c r="AB38" s="718">
        <f t="shared" si="16"/>
        <v>0</v>
      </c>
      <c r="AC38" s="718">
        <f t="shared" si="17"/>
        <v>0</v>
      </c>
      <c r="AD38" s="718">
        <f t="shared" si="18"/>
        <v>0</v>
      </c>
      <c r="AE38" s="718">
        <f t="shared" si="19"/>
        <v>0</v>
      </c>
      <c r="AF38" s="588">
        <f t="shared" si="20"/>
        <v>0</v>
      </c>
      <c r="AG38"/>
    </row>
    <row r="39" spans="1:33" ht="15" x14ac:dyDescent="0.25">
      <c r="A39" s="410">
        <f>+SUBTOTAL(3,$B$4:B39)</f>
        <v>36</v>
      </c>
      <c r="B39" s="410" t="str">
        <f>'Visual chart Edit'!B42</f>
        <v>8/4</v>
      </c>
      <c r="C39" s="410" t="str">
        <f>'Visual chart Edit'!C42</f>
        <v>DA+3</v>
      </c>
      <c r="D39" s="410" t="s">
        <v>1294</v>
      </c>
      <c r="E39" s="462">
        <f>'Visual chart Edit'!I42</f>
        <v>416.5</v>
      </c>
      <c r="F39" s="410" t="str">
        <f>'Visual chart Edit'!K42</f>
        <v>DRY</v>
      </c>
      <c r="G39" s="410" t="str">
        <f>'Visual chart Edit'!L42</f>
        <v>E</v>
      </c>
      <c r="H39" s="410"/>
      <c r="I39" s="410"/>
      <c r="J39" s="410"/>
      <c r="K39" s="410"/>
      <c r="M39" s="501" t="s">
        <v>1327</v>
      </c>
      <c r="N39" s="502">
        <f t="shared" si="21"/>
        <v>9</v>
      </c>
      <c r="O39" s="502">
        <f t="shared" si="22"/>
        <v>9</v>
      </c>
      <c r="P39" s="502">
        <f t="shared" si="23"/>
        <v>0</v>
      </c>
      <c r="Q39" s="502">
        <f t="shared" si="24"/>
        <v>0</v>
      </c>
      <c r="R39" s="502">
        <f t="shared" si="25"/>
        <v>0</v>
      </c>
      <c r="S39" s="503">
        <f t="shared" si="13"/>
        <v>9</v>
      </c>
      <c r="T39" s="502">
        <f t="shared" si="26"/>
        <v>9</v>
      </c>
      <c r="U39" s="502">
        <f t="shared" si="27"/>
        <v>0</v>
      </c>
      <c r="V39" s="502">
        <f t="shared" si="28"/>
        <v>0</v>
      </c>
      <c r="W39" s="502">
        <f t="shared" si="29"/>
        <v>0</v>
      </c>
      <c r="X39" s="502">
        <f t="shared" si="30"/>
        <v>0</v>
      </c>
      <c r="Y39" s="410">
        <f t="shared" si="12"/>
        <v>0</v>
      </c>
      <c r="Z39" s="718">
        <f t="shared" si="14"/>
        <v>3.6250999999999998</v>
      </c>
      <c r="AA39" s="718">
        <f t="shared" si="15"/>
        <v>3.6250999999999998</v>
      </c>
      <c r="AB39" s="718">
        <f t="shared" si="16"/>
        <v>0</v>
      </c>
      <c r="AC39" s="718">
        <f t="shared" si="17"/>
        <v>0</v>
      </c>
      <c r="AD39" s="718">
        <f t="shared" si="18"/>
        <v>0</v>
      </c>
      <c r="AE39" s="718">
        <f t="shared" si="19"/>
        <v>0</v>
      </c>
      <c r="AF39" s="588">
        <f t="shared" si="20"/>
        <v>0</v>
      </c>
      <c r="AG39"/>
    </row>
    <row r="40" spans="1:33" ht="15" x14ac:dyDescent="0.25">
      <c r="A40" s="410">
        <f>+SUBTOTAL(3,$B$4:B40)</f>
        <v>37</v>
      </c>
      <c r="B40" s="410" t="str">
        <f>'Visual chart Edit'!B43</f>
        <v>8/5</v>
      </c>
      <c r="C40" s="410" t="str">
        <f>'Visual chart Edit'!C43</f>
        <v>DA+3</v>
      </c>
      <c r="D40" s="410" t="s">
        <v>1294</v>
      </c>
      <c r="E40" s="462">
        <f>'Visual chart Edit'!I43</f>
        <v>394.6</v>
      </c>
      <c r="F40" s="410" t="str">
        <f>'Visual chart Edit'!K43</f>
        <v>DRY</v>
      </c>
      <c r="G40" s="410" t="str">
        <f>'Visual chart Edit'!L43</f>
        <v>E</v>
      </c>
      <c r="H40" s="410"/>
      <c r="I40" s="410"/>
      <c r="J40" s="410"/>
      <c r="K40" s="410"/>
      <c r="M40" s="501" t="s">
        <v>1328</v>
      </c>
      <c r="N40" s="502">
        <f t="shared" si="21"/>
        <v>9</v>
      </c>
      <c r="O40" s="502">
        <f t="shared" si="22"/>
        <v>9</v>
      </c>
      <c r="P40" s="502">
        <f t="shared" si="23"/>
        <v>0</v>
      </c>
      <c r="Q40" s="502">
        <f t="shared" si="24"/>
        <v>0</v>
      </c>
      <c r="R40" s="502">
        <f t="shared" si="25"/>
        <v>0</v>
      </c>
      <c r="S40" s="503">
        <f t="shared" si="13"/>
        <v>9</v>
      </c>
      <c r="T40" s="502">
        <f t="shared" si="26"/>
        <v>9</v>
      </c>
      <c r="U40" s="502">
        <f t="shared" si="27"/>
        <v>0</v>
      </c>
      <c r="V40" s="502">
        <f t="shared" si="28"/>
        <v>0</v>
      </c>
      <c r="W40" s="502">
        <f t="shared" si="29"/>
        <v>0</v>
      </c>
      <c r="X40" s="502">
        <f t="shared" si="30"/>
        <v>0</v>
      </c>
      <c r="Y40" s="410">
        <f t="shared" si="12"/>
        <v>0</v>
      </c>
      <c r="Z40" s="718">
        <f t="shared" si="14"/>
        <v>3.7283000000000004</v>
      </c>
      <c r="AA40" s="718">
        <f t="shared" si="15"/>
        <v>3.7283000000000004</v>
      </c>
      <c r="AB40" s="718">
        <f t="shared" si="16"/>
        <v>0</v>
      </c>
      <c r="AC40" s="718">
        <f t="shared" si="17"/>
        <v>0</v>
      </c>
      <c r="AD40" s="718">
        <f t="shared" si="18"/>
        <v>0</v>
      </c>
      <c r="AE40" s="718">
        <f t="shared" si="19"/>
        <v>0</v>
      </c>
      <c r="AF40" s="588">
        <f t="shared" si="20"/>
        <v>0</v>
      </c>
      <c r="AG40"/>
    </row>
    <row r="41" spans="1:33" ht="15" x14ac:dyDescent="0.25">
      <c r="A41" s="410">
        <f>+SUBTOTAL(3,$B$4:B41)</f>
        <v>38</v>
      </c>
      <c r="B41" s="775" t="str">
        <f>'Visual chart Edit'!B44</f>
        <v>8/6</v>
      </c>
      <c r="C41" s="410" t="str">
        <f>'Visual chart Edit'!C44</f>
        <v>DA+3</v>
      </c>
      <c r="D41" s="410" t="s">
        <v>1294</v>
      </c>
      <c r="E41" s="462">
        <f>'Visual chart Edit'!I44</f>
        <v>393.2</v>
      </c>
      <c r="F41" s="410" t="str">
        <f>'Visual chart Edit'!K44</f>
        <v>DRY</v>
      </c>
      <c r="G41" s="410" t="str">
        <f>'Visual chart Edit'!L44</f>
        <v>E</v>
      </c>
      <c r="H41" s="413"/>
      <c r="I41" s="410"/>
      <c r="J41" s="410"/>
      <c r="K41" s="410"/>
      <c r="M41" s="501" t="s">
        <v>1329</v>
      </c>
      <c r="N41" s="502">
        <f t="shared" si="21"/>
        <v>9</v>
      </c>
      <c r="O41" s="502">
        <f t="shared" si="22"/>
        <v>9</v>
      </c>
      <c r="P41" s="502">
        <f t="shared" si="23"/>
        <v>0</v>
      </c>
      <c r="Q41" s="502">
        <f t="shared" si="24"/>
        <v>0</v>
      </c>
      <c r="R41" s="502">
        <f t="shared" si="25"/>
        <v>0</v>
      </c>
      <c r="S41" s="503">
        <f t="shared" si="13"/>
        <v>9</v>
      </c>
      <c r="T41" s="502">
        <f t="shared" si="26"/>
        <v>9</v>
      </c>
      <c r="U41" s="502">
        <f t="shared" si="27"/>
        <v>0</v>
      </c>
      <c r="V41" s="502">
        <f t="shared" si="28"/>
        <v>0</v>
      </c>
      <c r="W41" s="502">
        <f t="shared" si="29"/>
        <v>0</v>
      </c>
      <c r="X41" s="502">
        <f t="shared" si="30"/>
        <v>0</v>
      </c>
      <c r="Y41" s="410">
        <f t="shared" si="12"/>
        <v>0</v>
      </c>
      <c r="Z41" s="718">
        <f t="shared" si="14"/>
        <v>3.6749000000000001</v>
      </c>
      <c r="AA41" s="718">
        <f t="shared" si="15"/>
        <v>3.6749000000000001</v>
      </c>
      <c r="AB41" s="718">
        <f t="shared" si="16"/>
        <v>0</v>
      </c>
      <c r="AC41" s="718">
        <f t="shared" si="17"/>
        <v>0</v>
      </c>
      <c r="AD41" s="718">
        <f t="shared" si="18"/>
        <v>0</v>
      </c>
      <c r="AE41" s="718">
        <f t="shared" si="19"/>
        <v>0</v>
      </c>
      <c r="AF41" s="588">
        <f t="shared" si="20"/>
        <v>0</v>
      </c>
      <c r="AG41"/>
    </row>
    <row r="42" spans="1:33" ht="15" x14ac:dyDescent="0.25">
      <c r="A42" s="410">
        <f>+SUBTOTAL(3,$B$4:B42)</f>
        <v>39</v>
      </c>
      <c r="B42" s="775" t="str">
        <f>'Visual chart Edit'!B45</f>
        <v>8/7</v>
      </c>
      <c r="C42" s="410" t="str">
        <f>'Visual chart Edit'!C45</f>
        <v>DB1+0</v>
      </c>
      <c r="D42" s="410" t="s">
        <v>1295</v>
      </c>
      <c r="E42" s="462">
        <f>'Visual chart Edit'!I45</f>
        <v>441.1</v>
      </c>
      <c r="F42" s="410" t="str">
        <f>'Visual chart Edit'!K45</f>
        <v>DRY</v>
      </c>
      <c r="G42" s="410" t="str">
        <f>'Visual chart Edit'!L45</f>
        <v>E</v>
      </c>
      <c r="H42" s="413"/>
      <c r="I42" s="410"/>
      <c r="J42" s="410"/>
      <c r="K42" s="410"/>
      <c r="M42" s="501" t="s">
        <v>1330</v>
      </c>
      <c r="N42" s="502">
        <f t="shared" si="21"/>
        <v>9</v>
      </c>
      <c r="O42" s="502">
        <f t="shared" si="22"/>
        <v>9</v>
      </c>
      <c r="P42" s="502">
        <f t="shared" si="23"/>
        <v>0</v>
      </c>
      <c r="Q42" s="502">
        <f t="shared" si="24"/>
        <v>0</v>
      </c>
      <c r="R42" s="502">
        <f t="shared" si="25"/>
        <v>0</v>
      </c>
      <c r="S42" s="503">
        <f t="shared" si="13"/>
        <v>9</v>
      </c>
      <c r="T42" s="502">
        <f t="shared" si="26"/>
        <v>9</v>
      </c>
      <c r="U42" s="502">
        <f t="shared" si="27"/>
        <v>0</v>
      </c>
      <c r="V42" s="502">
        <f t="shared" si="28"/>
        <v>0</v>
      </c>
      <c r="W42" s="502">
        <f t="shared" si="29"/>
        <v>0</v>
      </c>
      <c r="X42" s="502">
        <f t="shared" si="30"/>
        <v>0</v>
      </c>
      <c r="Y42" s="410">
        <f t="shared" si="12"/>
        <v>0</v>
      </c>
      <c r="Z42" s="718">
        <f t="shared" si="14"/>
        <v>3.681</v>
      </c>
      <c r="AA42" s="718">
        <f t="shared" si="15"/>
        <v>3.681</v>
      </c>
      <c r="AB42" s="718">
        <f t="shared" si="16"/>
        <v>0</v>
      </c>
      <c r="AC42" s="718">
        <f t="shared" si="17"/>
        <v>0</v>
      </c>
      <c r="AD42" s="718">
        <f t="shared" si="18"/>
        <v>0</v>
      </c>
      <c r="AE42" s="718">
        <f t="shared" si="19"/>
        <v>0</v>
      </c>
      <c r="AF42" s="588">
        <f t="shared" si="20"/>
        <v>0</v>
      </c>
      <c r="AG42"/>
    </row>
    <row r="43" spans="1:33" ht="15" x14ac:dyDescent="0.25">
      <c r="A43" s="410">
        <f>+SUBTOTAL(3,$B$4:B43)</f>
        <v>40</v>
      </c>
      <c r="B43" s="410" t="str">
        <f>'Visual chart Edit'!B46</f>
        <v>8/8</v>
      </c>
      <c r="C43" s="410" t="str">
        <f>'Visual chart Edit'!C46</f>
        <v>DA+6</v>
      </c>
      <c r="D43" s="410" t="s">
        <v>1295</v>
      </c>
      <c r="E43" s="462">
        <f>'Visual chart Edit'!I46</f>
        <v>414.4</v>
      </c>
      <c r="F43" s="410" t="str">
        <f>'Visual chart Edit'!K46</f>
        <v>DRY</v>
      </c>
      <c r="G43" s="410" t="str">
        <f>'Visual chart Edit'!L46</f>
        <v>E</v>
      </c>
      <c r="H43" s="413"/>
      <c r="I43" s="410"/>
      <c r="J43" s="410"/>
      <c r="K43" s="410"/>
      <c r="M43" s="501" t="s">
        <v>1331</v>
      </c>
      <c r="N43" s="502">
        <f t="shared" si="21"/>
        <v>1</v>
      </c>
      <c r="O43" s="502">
        <f t="shared" si="22"/>
        <v>1</v>
      </c>
      <c r="P43" s="502">
        <f t="shared" si="23"/>
        <v>0</v>
      </c>
      <c r="Q43" s="502">
        <f t="shared" si="24"/>
        <v>0</v>
      </c>
      <c r="R43" s="502">
        <f t="shared" si="25"/>
        <v>0</v>
      </c>
      <c r="S43" s="503">
        <f t="shared" si="13"/>
        <v>1</v>
      </c>
      <c r="T43" s="502">
        <f t="shared" si="26"/>
        <v>1</v>
      </c>
      <c r="U43" s="502">
        <f t="shared" si="27"/>
        <v>0</v>
      </c>
      <c r="V43" s="502">
        <f t="shared" si="28"/>
        <v>0</v>
      </c>
      <c r="W43" s="502">
        <f t="shared" si="29"/>
        <v>0</v>
      </c>
      <c r="X43" s="502">
        <f t="shared" si="30"/>
        <v>0</v>
      </c>
      <c r="Y43" s="410">
        <f t="shared" si="12"/>
        <v>0</v>
      </c>
      <c r="Z43" s="718">
        <f t="shared" si="14"/>
        <v>0.3861</v>
      </c>
      <c r="AA43" s="718">
        <f t="shared" si="15"/>
        <v>0.3861</v>
      </c>
      <c r="AB43" s="718">
        <f t="shared" si="16"/>
        <v>0</v>
      </c>
      <c r="AC43" s="718">
        <f t="shared" si="17"/>
        <v>0</v>
      </c>
      <c r="AD43" s="718">
        <f t="shared" si="18"/>
        <v>0</v>
      </c>
      <c r="AE43" s="718">
        <f t="shared" si="19"/>
        <v>0</v>
      </c>
      <c r="AF43" s="588">
        <f t="shared" si="20"/>
        <v>0</v>
      </c>
      <c r="AG43"/>
    </row>
    <row r="44" spans="1:33" ht="15" x14ac:dyDescent="0.25">
      <c r="A44" s="410">
        <f>+SUBTOTAL(3,$B$4:B44)</f>
        <v>41</v>
      </c>
      <c r="B44" s="410" t="str">
        <f>'Visual chart Edit'!B47</f>
        <v>8/9</v>
      </c>
      <c r="C44" s="410" t="str">
        <f>'Visual chart Edit'!C47</f>
        <v>DA+3</v>
      </c>
      <c r="D44" s="410" t="s">
        <v>1295</v>
      </c>
      <c r="E44" s="462">
        <f>'Visual chart Edit'!I47</f>
        <v>395.863</v>
      </c>
      <c r="F44" s="410" t="str">
        <f>'Visual chart Edit'!K47</f>
        <v>DFR</v>
      </c>
      <c r="G44" s="410" t="str">
        <f>'Visual chart Edit'!L47</f>
        <v>E</v>
      </c>
      <c r="H44" s="410"/>
      <c r="I44" s="410"/>
      <c r="J44" s="410"/>
      <c r="K44" s="410"/>
      <c r="M44" s="501" t="s">
        <v>1332</v>
      </c>
      <c r="N44" s="502">
        <f t="shared" si="21"/>
        <v>5</v>
      </c>
      <c r="O44" s="502">
        <f t="shared" si="22"/>
        <v>5</v>
      </c>
      <c r="P44" s="502">
        <f t="shared" si="23"/>
        <v>0</v>
      </c>
      <c r="Q44" s="502">
        <f t="shared" si="24"/>
        <v>0</v>
      </c>
      <c r="R44" s="502">
        <f t="shared" si="25"/>
        <v>0</v>
      </c>
      <c r="S44" s="503">
        <f t="shared" si="13"/>
        <v>5</v>
      </c>
      <c r="T44" s="502">
        <f t="shared" si="26"/>
        <v>5</v>
      </c>
      <c r="U44" s="502">
        <f t="shared" si="27"/>
        <v>0</v>
      </c>
      <c r="V44" s="502">
        <f t="shared" si="28"/>
        <v>0</v>
      </c>
      <c r="W44" s="502">
        <f t="shared" si="29"/>
        <v>0</v>
      </c>
      <c r="X44" s="502">
        <f t="shared" si="30"/>
        <v>0</v>
      </c>
      <c r="Y44" s="410">
        <f t="shared" si="12"/>
        <v>0</v>
      </c>
      <c r="Z44" s="718">
        <f t="shared" si="14"/>
        <v>2.0474000000000001</v>
      </c>
      <c r="AA44" s="718">
        <f t="shared" si="15"/>
        <v>2.0474000000000001</v>
      </c>
      <c r="AB44" s="718">
        <f t="shared" si="16"/>
        <v>0</v>
      </c>
      <c r="AC44" s="718">
        <f t="shared" si="17"/>
        <v>0</v>
      </c>
      <c r="AD44" s="718">
        <f t="shared" si="18"/>
        <v>0</v>
      </c>
      <c r="AE44" s="718">
        <f t="shared" si="19"/>
        <v>0</v>
      </c>
      <c r="AF44" s="588">
        <f t="shared" si="20"/>
        <v>0</v>
      </c>
      <c r="AG44"/>
    </row>
    <row r="45" spans="1:33" ht="15" x14ac:dyDescent="0.25">
      <c r="A45" s="410">
        <f>+SUBTOTAL(3,$B$4:B45)</f>
        <v>42</v>
      </c>
      <c r="B45" s="410" t="str">
        <f>'Visual chart Edit'!B48</f>
        <v>8/10</v>
      </c>
      <c r="C45" s="410" t="str">
        <f>'Visual chart Edit'!C48</f>
        <v>DA+3</v>
      </c>
      <c r="D45" s="410" t="s">
        <v>1295</v>
      </c>
      <c r="E45" s="462">
        <f>'Visual chart Edit'!I48</f>
        <v>413.404</v>
      </c>
      <c r="F45" s="410" t="str">
        <f>'Visual chart Edit'!K48</f>
        <v>DFR</v>
      </c>
      <c r="G45" s="410" t="str">
        <f>'Visual chart Edit'!L48</f>
        <v>E</v>
      </c>
      <c r="H45" s="410"/>
      <c r="I45" s="410"/>
      <c r="J45" s="410"/>
      <c r="K45" s="410"/>
      <c r="M45" s="501" t="s">
        <v>1333</v>
      </c>
      <c r="N45" s="502">
        <f t="shared" si="21"/>
        <v>3</v>
      </c>
      <c r="O45" s="502">
        <f t="shared" si="22"/>
        <v>3</v>
      </c>
      <c r="P45" s="502">
        <f t="shared" si="23"/>
        <v>0</v>
      </c>
      <c r="Q45" s="502">
        <f t="shared" si="24"/>
        <v>0</v>
      </c>
      <c r="R45" s="502">
        <f t="shared" si="25"/>
        <v>0</v>
      </c>
      <c r="S45" s="503">
        <f t="shared" si="13"/>
        <v>3</v>
      </c>
      <c r="T45" s="502">
        <f t="shared" si="26"/>
        <v>3</v>
      </c>
      <c r="U45" s="502">
        <f t="shared" si="27"/>
        <v>0</v>
      </c>
      <c r="V45" s="502">
        <f t="shared" si="28"/>
        <v>0</v>
      </c>
      <c r="W45" s="502">
        <f t="shared" si="29"/>
        <v>0</v>
      </c>
      <c r="X45" s="502">
        <f t="shared" si="30"/>
        <v>0</v>
      </c>
      <c r="Y45" s="410">
        <f t="shared" si="12"/>
        <v>0</v>
      </c>
      <c r="Z45" s="718">
        <f t="shared" si="14"/>
        <v>1.2275999999999998</v>
      </c>
      <c r="AA45" s="718">
        <f t="shared" si="15"/>
        <v>1.2275999999999998</v>
      </c>
      <c r="AB45" s="718">
        <f t="shared" si="16"/>
        <v>0</v>
      </c>
      <c r="AC45" s="718">
        <f t="shared" si="17"/>
        <v>0</v>
      </c>
      <c r="AD45" s="718">
        <f t="shared" si="18"/>
        <v>0</v>
      </c>
      <c r="AE45" s="718">
        <f t="shared" si="19"/>
        <v>0</v>
      </c>
      <c r="AF45" s="588">
        <f t="shared" si="20"/>
        <v>0</v>
      </c>
      <c r="AG45"/>
    </row>
    <row r="46" spans="1:33" ht="15" x14ac:dyDescent="0.25">
      <c r="A46" s="410">
        <f>+SUBTOTAL(3,$B$4:B46)</f>
        <v>43</v>
      </c>
      <c r="B46" s="775" t="str">
        <f>'Visual chart Edit'!B49</f>
        <v>8/11</v>
      </c>
      <c r="C46" s="410" t="str">
        <f>'Visual chart Edit'!C49</f>
        <v>DA+0</v>
      </c>
      <c r="D46" s="410" t="s">
        <v>1295</v>
      </c>
      <c r="E46" s="462">
        <f>'Visual chart Edit'!I49</f>
        <v>402.6</v>
      </c>
      <c r="F46" s="410" t="str">
        <f>'Visual chart Edit'!K49</f>
        <v>DRY</v>
      </c>
      <c r="G46" s="410" t="str">
        <f>'Visual chart Edit'!L49</f>
        <v>E</v>
      </c>
      <c r="H46" s="413"/>
      <c r="I46" s="410"/>
      <c r="J46" s="410"/>
      <c r="K46" s="410"/>
      <c r="M46" s="501" t="s">
        <v>1334</v>
      </c>
      <c r="N46" s="502">
        <f t="shared" si="21"/>
        <v>11</v>
      </c>
      <c r="O46" s="502">
        <f t="shared" si="22"/>
        <v>11</v>
      </c>
      <c r="P46" s="502">
        <f t="shared" si="23"/>
        <v>0</v>
      </c>
      <c r="Q46" s="502">
        <f t="shared" si="24"/>
        <v>0</v>
      </c>
      <c r="R46" s="502">
        <f t="shared" si="25"/>
        <v>0</v>
      </c>
      <c r="S46" s="503">
        <f t="shared" si="13"/>
        <v>11</v>
      </c>
      <c r="T46" s="502">
        <f t="shared" si="26"/>
        <v>11</v>
      </c>
      <c r="U46" s="502">
        <f t="shared" si="27"/>
        <v>0</v>
      </c>
      <c r="V46" s="502">
        <f t="shared" si="28"/>
        <v>0</v>
      </c>
      <c r="W46" s="502">
        <f t="shared" si="29"/>
        <v>0</v>
      </c>
      <c r="X46" s="502">
        <f t="shared" si="30"/>
        <v>0</v>
      </c>
      <c r="Y46" s="410">
        <f t="shared" si="12"/>
        <v>0</v>
      </c>
      <c r="Z46" s="718">
        <f t="shared" si="14"/>
        <v>4.5078000000000005</v>
      </c>
      <c r="AA46" s="718">
        <f t="shared" si="15"/>
        <v>4.5078000000000005</v>
      </c>
      <c r="AB46" s="718">
        <f t="shared" si="16"/>
        <v>0</v>
      </c>
      <c r="AC46" s="718">
        <f t="shared" si="17"/>
        <v>0</v>
      </c>
      <c r="AD46" s="718">
        <f t="shared" si="18"/>
        <v>0</v>
      </c>
      <c r="AE46" s="718">
        <f t="shared" si="19"/>
        <v>0</v>
      </c>
      <c r="AF46" s="588">
        <f t="shared" si="20"/>
        <v>0</v>
      </c>
      <c r="AG46"/>
    </row>
    <row r="47" spans="1:33" ht="15" x14ac:dyDescent="0.25">
      <c r="A47" s="410">
        <f>+SUBTOTAL(3,$B$4:B47)</f>
        <v>44</v>
      </c>
      <c r="B47" s="410" t="str">
        <f>'Visual chart Edit'!B50</f>
        <v>8/12</v>
      </c>
      <c r="C47" s="410" t="str">
        <f>'Visual chart Edit'!C50</f>
        <v>DA+0</v>
      </c>
      <c r="D47" s="410" t="s">
        <v>1295</v>
      </c>
      <c r="E47" s="462">
        <f>'Visual chart Edit'!I50</f>
        <v>372.1</v>
      </c>
      <c r="F47" s="410" t="str">
        <f>'Visual chart Edit'!K50</f>
        <v>DRY</v>
      </c>
      <c r="G47" s="410" t="str">
        <f>'Visual chart Edit'!L50</f>
        <v>E</v>
      </c>
      <c r="H47" s="410"/>
      <c r="I47" s="410"/>
      <c r="J47" s="410"/>
      <c r="K47" s="410"/>
      <c r="M47" s="501" t="s">
        <v>1335</v>
      </c>
      <c r="N47" s="502">
        <f t="shared" si="21"/>
        <v>4</v>
      </c>
      <c r="O47" s="502">
        <f t="shared" si="22"/>
        <v>4</v>
      </c>
      <c r="P47" s="502">
        <f t="shared" si="23"/>
        <v>0</v>
      </c>
      <c r="Q47" s="502">
        <f t="shared" si="24"/>
        <v>0</v>
      </c>
      <c r="R47" s="502">
        <f t="shared" si="25"/>
        <v>0</v>
      </c>
      <c r="S47" s="503">
        <f t="shared" si="13"/>
        <v>4</v>
      </c>
      <c r="T47" s="502">
        <f t="shared" si="26"/>
        <v>4</v>
      </c>
      <c r="U47" s="502">
        <f t="shared" si="27"/>
        <v>0</v>
      </c>
      <c r="V47" s="502">
        <f t="shared" si="28"/>
        <v>0</v>
      </c>
      <c r="W47" s="502">
        <f t="shared" si="29"/>
        <v>0</v>
      </c>
      <c r="X47" s="502">
        <f t="shared" si="30"/>
        <v>0</v>
      </c>
      <c r="Y47" s="410">
        <f t="shared" si="12"/>
        <v>0</v>
      </c>
      <c r="Z47" s="718">
        <f t="shared" si="14"/>
        <v>1.5660999999999998</v>
      </c>
      <c r="AA47" s="718">
        <f t="shared" si="15"/>
        <v>1.5660999999999998</v>
      </c>
      <c r="AB47" s="718">
        <f t="shared" si="16"/>
        <v>0</v>
      </c>
      <c r="AC47" s="718">
        <f t="shared" si="17"/>
        <v>0</v>
      </c>
      <c r="AD47" s="718">
        <f t="shared" si="18"/>
        <v>0</v>
      </c>
      <c r="AE47" s="718">
        <f t="shared" si="19"/>
        <v>0</v>
      </c>
      <c r="AF47" s="588">
        <f t="shared" si="20"/>
        <v>0</v>
      </c>
      <c r="AG47"/>
    </row>
    <row r="48" spans="1:33" ht="15" x14ac:dyDescent="0.25">
      <c r="A48" s="410">
        <f>+SUBTOTAL(3,$B$4:B48)</f>
        <v>45</v>
      </c>
      <c r="B48" s="711" t="str">
        <f>'Visual chart Edit'!B51</f>
        <v>9/0</v>
      </c>
      <c r="C48" s="410" t="str">
        <f>'Visual chart Edit'!C51</f>
        <v>DD60+18</v>
      </c>
      <c r="D48" s="410" t="s">
        <v>1295</v>
      </c>
      <c r="E48" s="462">
        <f>'Visual chart Edit'!I51</f>
        <v>457.7</v>
      </c>
      <c r="F48" s="410" t="str">
        <f>'Visual chart Edit'!K51</f>
        <v>DRY</v>
      </c>
      <c r="G48" s="410" t="str">
        <f>'Visual chart Edit'!L51</f>
        <v>E</v>
      </c>
      <c r="H48" s="410"/>
      <c r="I48" s="410"/>
      <c r="J48" s="410"/>
      <c r="K48" s="410"/>
      <c r="M48" s="501" t="s">
        <v>1336</v>
      </c>
      <c r="N48" s="502">
        <f t="shared" si="21"/>
        <v>12</v>
      </c>
      <c r="O48" s="502">
        <f t="shared" si="22"/>
        <v>12</v>
      </c>
      <c r="P48" s="502">
        <f t="shared" si="23"/>
        <v>0</v>
      </c>
      <c r="Q48" s="502">
        <f t="shared" si="24"/>
        <v>0</v>
      </c>
      <c r="R48" s="502">
        <f t="shared" si="25"/>
        <v>0</v>
      </c>
      <c r="S48" s="503">
        <f t="shared" si="13"/>
        <v>12</v>
      </c>
      <c r="T48" s="502">
        <f t="shared" si="26"/>
        <v>12</v>
      </c>
      <c r="U48" s="502">
        <f t="shared" si="27"/>
        <v>0</v>
      </c>
      <c r="V48" s="502">
        <f t="shared" si="28"/>
        <v>0</v>
      </c>
      <c r="W48" s="502">
        <f t="shared" si="29"/>
        <v>0</v>
      </c>
      <c r="X48" s="502">
        <f t="shared" si="30"/>
        <v>0</v>
      </c>
      <c r="Y48" s="410">
        <f t="shared" si="12"/>
        <v>0</v>
      </c>
      <c r="Z48" s="718">
        <f t="shared" si="14"/>
        <v>4.2541000000000002</v>
      </c>
      <c r="AA48" s="718">
        <f t="shared" si="15"/>
        <v>4.2541000000000002</v>
      </c>
      <c r="AB48" s="718">
        <f t="shared" si="16"/>
        <v>0</v>
      </c>
      <c r="AC48" s="718">
        <f t="shared" si="17"/>
        <v>0</v>
      </c>
      <c r="AD48" s="718">
        <f t="shared" si="18"/>
        <v>0</v>
      </c>
      <c r="AE48" s="718">
        <f t="shared" si="19"/>
        <v>0</v>
      </c>
      <c r="AF48" s="588">
        <f t="shared" si="20"/>
        <v>0</v>
      </c>
      <c r="AG48"/>
    </row>
    <row r="49" spans="1:33" ht="15" x14ac:dyDescent="0.25">
      <c r="A49" s="410">
        <f>+SUBTOTAL(3,$B$4:B49)</f>
        <v>46</v>
      </c>
      <c r="B49" s="776" t="str">
        <f>'Visual chart Edit'!B52</f>
        <v>10/0</v>
      </c>
      <c r="C49" s="410" t="str">
        <f>'Visual chart Edit'!C52</f>
        <v>DD60+25</v>
      </c>
      <c r="D49" s="410" t="s">
        <v>1295</v>
      </c>
      <c r="E49" s="462">
        <f>'Visual chart Edit'!I52</f>
        <v>233.1</v>
      </c>
      <c r="F49" s="410" t="str">
        <f>'Visual chart Edit'!K52</f>
        <v>DFR</v>
      </c>
      <c r="G49" s="410" t="str">
        <f>'Visual chart Edit'!L52</f>
        <v>E</v>
      </c>
      <c r="H49" s="413"/>
      <c r="I49" s="410"/>
      <c r="J49" s="410"/>
      <c r="K49" s="410"/>
      <c r="M49" s="501" t="s">
        <v>1337</v>
      </c>
      <c r="N49" s="502">
        <f t="shared" si="21"/>
        <v>2</v>
      </c>
      <c r="O49" s="502">
        <f t="shared" si="22"/>
        <v>2</v>
      </c>
      <c r="P49" s="502">
        <f t="shared" si="23"/>
        <v>0</v>
      </c>
      <c r="Q49" s="502">
        <f t="shared" si="24"/>
        <v>0</v>
      </c>
      <c r="R49" s="502">
        <f t="shared" si="25"/>
        <v>0</v>
      </c>
      <c r="S49" s="503">
        <f t="shared" si="13"/>
        <v>2</v>
      </c>
      <c r="T49" s="502">
        <f t="shared" si="26"/>
        <v>2</v>
      </c>
      <c r="U49" s="502">
        <f t="shared" si="27"/>
        <v>0</v>
      </c>
      <c r="V49" s="502">
        <f t="shared" si="28"/>
        <v>0</v>
      </c>
      <c r="W49" s="502">
        <f t="shared" si="29"/>
        <v>0</v>
      </c>
      <c r="X49" s="502">
        <f t="shared" si="30"/>
        <v>0</v>
      </c>
      <c r="Y49" s="410">
        <f t="shared" si="12"/>
        <v>0</v>
      </c>
      <c r="Z49" s="718">
        <f t="shared" si="14"/>
        <v>0.76900000000000002</v>
      </c>
      <c r="AA49" s="718">
        <f t="shared" si="15"/>
        <v>0.76900000000000002</v>
      </c>
      <c r="AB49" s="718">
        <f t="shared" si="16"/>
        <v>0</v>
      </c>
      <c r="AC49" s="718">
        <f t="shared" si="17"/>
        <v>0</v>
      </c>
      <c r="AD49" s="718">
        <f t="shared" si="18"/>
        <v>0</v>
      </c>
      <c r="AE49" s="718">
        <f t="shared" si="19"/>
        <v>0</v>
      </c>
      <c r="AF49" s="588">
        <f t="shared" si="20"/>
        <v>0</v>
      </c>
      <c r="AG49"/>
    </row>
    <row r="50" spans="1:33" ht="15" x14ac:dyDescent="0.25">
      <c r="A50" s="410">
        <f>+SUBTOTAL(3,$B$4:B50)</f>
        <v>47</v>
      </c>
      <c r="B50" s="410" t="str">
        <f>'Visual chart Edit'!B53</f>
        <v>10/1</v>
      </c>
      <c r="C50" s="410" t="str">
        <f>'Visual chart Edit'!C53</f>
        <v>DA+0</v>
      </c>
      <c r="D50" s="410" t="s">
        <v>1296</v>
      </c>
      <c r="E50" s="462">
        <f>'Visual chart Edit'!I53</f>
        <v>443.7</v>
      </c>
      <c r="F50" s="410" t="str">
        <f>'Visual chart Edit'!K53</f>
        <v>DRY</v>
      </c>
      <c r="G50" s="410" t="str">
        <f>'Visual chart Edit'!L53</f>
        <v>E</v>
      </c>
      <c r="H50" s="410"/>
      <c r="I50" s="410"/>
      <c r="J50" s="410"/>
      <c r="K50" s="410"/>
      <c r="M50" s="501" t="s">
        <v>1338</v>
      </c>
      <c r="N50" s="502">
        <f t="shared" si="21"/>
        <v>12</v>
      </c>
      <c r="O50" s="502">
        <f t="shared" si="22"/>
        <v>12</v>
      </c>
      <c r="P50" s="502">
        <f t="shared" si="23"/>
        <v>0</v>
      </c>
      <c r="Q50" s="502">
        <f t="shared" si="24"/>
        <v>0</v>
      </c>
      <c r="R50" s="502">
        <f t="shared" si="25"/>
        <v>0</v>
      </c>
      <c r="S50" s="503">
        <f t="shared" si="13"/>
        <v>12</v>
      </c>
      <c r="T50" s="502">
        <f t="shared" si="26"/>
        <v>12</v>
      </c>
      <c r="U50" s="502">
        <f t="shared" si="27"/>
        <v>0</v>
      </c>
      <c r="V50" s="502">
        <f t="shared" si="28"/>
        <v>0</v>
      </c>
      <c r="W50" s="502">
        <f t="shared" si="29"/>
        <v>0</v>
      </c>
      <c r="X50" s="502">
        <f t="shared" si="30"/>
        <v>0</v>
      </c>
      <c r="Y50" s="410">
        <f t="shared" si="12"/>
        <v>0</v>
      </c>
      <c r="Z50" s="718">
        <f t="shared" si="14"/>
        <v>4.9329000000000001</v>
      </c>
      <c r="AA50" s="718">
        <f t="shared" si="15"/>
        <v>4.9329000000000001</v>
      </c>
      <c r="AB50" s="718">
        <f t="shared" si="16"/>
        <v>0</v>
      </c>
      <c r="AC50" s="718">
        <f t="shared" si="17"/>
        <v>0</v>
      </c>
      <c r="AD50" s="718">
        <f t="shared" si="18"/>
        <v>0</v>
      </c>
      <c r="AE50" s="718">
        <f t="shared" si="19"/>
        <v>0</v>
      </c>
      <c r="AF50" s="588">
        <f t="shared" si="20"/>
        <v>0</v>
      </c>
      <c r="AG50"/>
    </row>
    <row r="51" spans="1:33" ht="15" x14ac:dyDescent="0.25">
      <c r="A51" s="410">
        <f>+SUBTOTAL(3,$B$4:B51)</f>
        <v>48</v>
      </c>
      <c r="B51" s="410" t="str">
        <f>'Visual chart Edit'!B54</f>
        <v>10/2</v>
      </c>
      <c r="C51" s="410" t="str">
        <f>'Visual chart Edit'!C54</f>
        <v>DA+0</v>
      </c>
      <c r="D51" s="410" t="s">
        <v>1296</v>
      </c>
      <c r="E51" s="462">
        <f>'Visual chart Edit'!I54</f>
        <v>383.2</v>
      </c>
      <c r="F51" s="410" t="str">
        <f>'Visual chart Edit'!K54</f>
        <v>DFR</v>
      </c>
      <c r="G51" s="410" t="str">
        <f>'Visual chart Edit'!L54</f>
        <v>E</v>
      </c>
      <c r="H51" s="413"/>
      <c r="I51" s="410"/>
      <c r="J51" s="410"/>
      <c r="K51" s="410"/>
      <c r="M51" s="501" t="s">
        <v>1339</v>
      </c>
      <c r="N51" s="502">
        <f t="shared" si="21"/>
        <v>2</v>
      </c>
      <c r="O51" s="502">
        <f t="shared" si="22"/>
        <v>2</v>
      </c>
      <c r="P51" s="502">
        <f t="shared" si="23"/>
        <v>0</v>
      </c>
      <c r="Q51" s="502">
        <f t="shared" si="24"/>
        <v>0</v>
      </c>
      <c r="R51" s="502">
        <f t="shared" si="25"/>
        <v>0</v>
      </c>
      <c r="S51" s="503">
        <f t="shared" si="13"/>
        <v>2</v>
      </c>
      <c r="T51" s="502">
        <f t="shared" si="26"/>
        <v>2</v>
      </c>
      <c r="U51" s="502">
        <f t="shared" si="27"/>
        <v>0</v>
      </c>
      <c r="V51" s="502">
        <f t="shared" si="28"/>
        <v>0</v>
      </c>
      <c r="W51" s="502">
        <f t="shared" si="29"/>
        <v>0</v>
      </c>
      <c r="X51" s="502">
        <f t="shared" si="30"/>
        <v>0</v>
      </c>
      <c r="Y51" s="410">
        <f t="shared" si="12"/>
        <v>0</v>
      </c>
      <c r="Z51" s="718">
        <f t="shared" si="14"/>
        <v>0.82020000000000004</v>
      </c>
      <c r="AA51" s="718">
        <f t="shared" si="15"/>
        <v>0.82020000000000004</v>
      </c>
      <c r="AB51" s="718">
        <f t="shared" si="16"/>
        <v>0</v>
      </c>
      <c r="AC51" s="718">
        <f t="shared" si="17"/>
        <v>0</v>
      </c>
      <c r="AD51" s="718">
        <f t="shared" si="18"/>
        <v>0</v>
      </c>
      <c r="AE51" s="718">
        <f t="shared" si="19"/>
        <v>0</v>
      </c>
      <c r="AF51" s="588">
        <f t="shared" si="20"/>
        <v>0</v>
      </c>
      <c r="AG51"/>
    </row>
    <row r="52" spans="1:33" ht="15" x14ac:dyDescent="0.25">
      <c r="A52" s="410">
        <f>+SUBTOTAL(3,$B$4:B52)</f>
        <v>49</v>
      </c>
      <c r="B52" s="410" t="str">
        <f>'Visual chart Edit'!B55</f>
        <v>10/3</v>
      </c>
      <c r="C52" s="410" t="str">
        <f>'Visual chart Edit'!C55</f>
        <v>DA+0</v>
      </c>
      <c r="D52" s="410" t="s">
        <v>1296</v>
      </c>
      <c r="E52" s="462">
        <f>'Visual chart Edit'!I55</f>
        <v>398.6</v>
      </c>
      <c r="F52" s="410" t="str">
        <f>'Visual chart Edit'!K55</f>
        <v>DFR</v>
      </c>
      <c r="G52" s="410" t="str">
        <f>'Visual chart Edit'!L55</f>
        <v>E</v>
      </c>
      <c r="H52" s="410"/>
      <c r="I52" s="410"/>
      <c r="J52" s="410"/>
      <c r="K52" s="410"/>
      <c r="M52" s="501" t="s">
        <v>1340</v>
      </c>
      <c r="N52" s="502">
        <f t="shared" si="21"/>
        <v>9</v>
      </c>
      <c r="O52" s="502">
        <f t="shared" si="22"/>
        <v>9</v>
      </c>
      <c r="P52" s="502">
        <f t="shared" si="23"/>
        <v>0</v>
      </c>
      <c r="Q52" s="502">
        <f t="shared" si="24"/>
        <v>0</v>
      </c>
      <c r="R52" s="502">
        <f t="shared" si="25"/>
        <v>0</v>
      </c>
      <c r="S52" s="503">
        <f t="shared" si="13"/>
        <v>9</v>
      </c>
      <c r="T52" s="502">
        <f t="shared" si="26"/>
        <v>9</v>
      </c>
      <c r="U52" s="502">
        <f t="shared" si="27"/>
        <v>0</v>
      </c>
      <c r="V52" s="502">
        <f t="shared" si="28"/>
        <v>0</v>
      </c>
      <c r="W52" s="502">
        <f t="shared" si="29"/>
        <v>0</v>
      </c>
      <c r="X52" s="502">
        <f t="shared" si="30"/>
        <v>0</v>
      </c>
      <c r="Y52" s="410">
        <f t="shared" si="12"/>
        <v>0</v>
      </c>
      <c r="Z52" s="718">
        <f t="shared" si="14"/>
        <v>3.7108000000000003</v>
      </c>
      <c r="AA52" s="718">
        <f t="shared" si="15"/>
        <v>3.7108000000000003</v>
      </c>
      <c r="AB52" s="718">
        <f t="shared" si="16"/>
        <v>0</v>
      </c>
      <c r="AC52" s="718">
        <f t="shared" si="17"/>
        <v>0</v>
      </c>
      <c r="AD52" s="718">
        <f t="shared" si="18"/>
        <v>0</v>
      </c>
      <c r="AE52" s="718">
        <f t="shared" si="19"/>
        <v>0</v>
      </c>
      <c r="AF52" s="588">
        <f t="shared" si="20"/>
        <v>0</v>
      </c>
      <c r="AG52"/>
    </row>
    <row r="53" spans="1:33" ht="15" x14ac:dyDescent="0.25">
      <c r="A53" s="410">
        <f>+SUBTOTAL(3,$B$4:B53)</f>
        <v>50</v>
      </c>
      <c r="B53" s="410" t="str">
        <f>'Visual chart Edit'!B56</f>
        <v>10/4</v>
      </c>
      <c r="C53" s="410" t="str">
        <f>'Visual chart Edit'!C56</f>
        <v>DA+3</v>
      </c>
      <c r="D53" s="410" t="s">
        <v>1296</v>
      </c>
      <c r="E53" s="462">
        <f>'Visual chart Edit'!I56</f>
        <v>410.7</v>
      </c>
      <c r="F53" s="410" t="str">
        <f>'Visual chart Edit'!K56</f>
        <v>DFR</v>
      </c>
      <c r="G53" s="410" t="str">
        <f>'Visual chart Edit'!L56</f>
        <v>E</v>
      </c>
      <c r="H53" s="410"/>
      <c r="I53" s="410"/>
      <c r="J53" s="410"/>
      <c r="K53" s="410"/>
      <c r="M53" s="501" t="s">
        <v>1341</v>
      </c>
      <c r="N53" s="502">
        <f t="shared" si="21"/>
        <v>10</v>
      </c>
      <c r="O53" s="502">
        <f t="shared" si="22"/>
        <v>10</v>
      </c>
      <c r="P53" s="502">
        <f t="shared" si="23"/>
        <v>0</v>
      </c>
      <c r="Q53" s="502">
        <f t="shared" si="24"/>
        <v>0</v>
      </c>
      <c r="R53" s="502">
        <f t="shared" si="25"/>
        <v>0</v>
      </c>
      <c r="S53" s="503">
        <f t="shared" si="13"/>
        <v>10</v>
      </c>
      <c r="T53" s="502">
        <f t="shared" si="26"/>
        <v>10</v>
      </c>
      <c r="U53" s="502">
        <f t="shared" si="27"/>
        <v>0</v>
      </c>
      <c r="V53" s="502">
        <f t="shared" si="28"/>
        <v>0</v>
      </c>
      <c r="W53" s="502">
        <f t="shared" si="29"/>
        <v>0</v>
      </c>
      <c r="X53" s="502">
        <f t="shared" si="30"/>
        <v>0</v>
      </c>
      <c r="Y53" s="410">
        <f t="shared" si="12"/>
        <v>0</v>
      </c>
      <c r="Z53" s="718">
        <f t="shared" si="14"/>
        <v>3.7882000000000002</v>
      </c>
      <c r="AA53" s="718">
        <f t="shared" si="15"/>
        <v>3.7882000000000002</v>
      </c>
      <c r="AB53" s="718">
        <f t="shared" si="16"/>
        <v>0</v>
      </c>
      <c r="AC53" s="718">
        <f t="shared" si="17"/>
        <v>0</v>
      </c>
      <c r="AD53" s="718">
        <f t="shared" si="18"/>
        <v>0</v>
      </c>
      <c r="AE53" s="718">
        <f t="shared" si="19"/>
        <v>0</v>
      </c>
      <c r="AF53" s="588">
        <f t="shared" si="20"/>
        <v>0</v>
      </c>
      <c r="AG53"/>
    </row>
    <row r="54" spans="1:33" ht="15" x14ac:dyDescent="0.25">
      <c r="A54" s="410">
        <f>+SUBTOTAL(3,$B$4:B54)</f>
        <v>51</v>
      </c>
      <c r="B54" s="410" t="str">
        <f>'Visual chart Edit'!B57</f>
        <v>10/5</v>
      </c>
      <c r="C54" s="410" t="str">
        <f>'Visual chart Edit'!C57</f>
        <v>DA+3</v>
      </c>
      <c r="D54" s="410" t="s">
        <v>1296</v>
      </c>
      <c r="E54" s="462">
        <f>'Visual chart Edit'!I57</f>
        <v>416.2</v>
      </c>
      <c r="F54" s="410" t="str">
        <f>'Visual chart Edit'!K57</f>
        <v>DRY</v>
      </c>
      <c r="G54" s="410" t="str">
        <f>'Visual chart Edit'!L57</f>
        <v>E</v>
      </c>
      <c r="H54" s="410"/>
      <c r="I54" s="410"/>
      <c r="J54" s="410"/>
      <c r="K54" s="410"/>
      <c r="AD54"/>
      <c r="AE54"/>
      <c r="AF54"/>
      <c r="AG54"/>
    </row>
    <row r="55" spans="1:33" x14ac:dyDescent="0.25">
      <c r="A55" s="410">
        <f>+SUBTOTAL(3,$B$4:B55)</f>
        <v>52</v>
      </c>
      <c r="B55" s="410" t="str">
        <f>'Visual chart Edit'!B58</f>
        <v>10/6</v>
      </c>
      <c r="C55" s="410" t="str">
        <f>'Visual chart Edit'!C58</f>
        <v>DA+0</v>
      </c>
      <c r="D55" s="410" t="s">
        <v>1297</v>
      </c>
      <c r="E55" s="462">
        <f>'Visual chart Edit'!I58</f>
        <v>403.4</v>
      </c>
      <c r="F55" s="410" t="str">
        <f>'Visual chart Edit'!K58</f>
        <v>DFR</v>
      </c>
      <c r="G55" s="410" t="str">
        <f>'Visual chart Edit'!L58</f>
        <v>E</v>
      </c>
      <c r="H55" s="410"/>
      <c r="I55" s="410"/>
      <c r="J55" s="410"/>
      <c r="K55" s="410"/>
    </row>
    <row r="56" spans="1:33" x14ac:dyDescent="0.25">
      <c r="A56" s="410">
        <f>+SUBTOTAL(3,$B$4:B56)</f>
        <v>53</v>
      </c>
      <c r="B56" s="410" t="str">
        <f>'Visual chart Edit'!B59</f>
        <v>10/7</v>
      </c>
      <c r="C56" s="410" t="str">
        <f>'Visual chart Edit'!C59</f>
        <v>DA+3</v>
      </c>
      <c r="D56" s="410" t="s">
        <v>1297</v>
      </c>
      <c r="E56" s="462">
        <f>'Visual chart Edit'!I59</f>
        <v>373.84500000000003</v>
      </c>
      <c r="F56" s="410" t="str">
        <f>'Visual chart Edit'!K59</f>
        <v>DRY</v>
      </c>
      <c r="G56" s="410" t="str">
        <f>'Visual chart Edit'!L59</f>
        <v>E</v>
      </c>
      <c r="H56" s="410"/>
      <c r="I56" s="410"/>
      <c r="J56" s="410"/>
      <c r="K56" s="410"/>
    </row>
    <row r="57" spans="1:33" x14ac:dyDescent="0.25">
      <c r="A57" s="410">
        <f>+SUBTOTAL(3,$B$4:B57)</f>
        <v>54</v>
      </c>
      <c r="B57" s="410" t="str">
        <f>'Visual chart Edit'!B60</f>
        <v>10/8</v>
      </c>
      <c r="C57" s="410" t="str">
        <f>'Visual chart Edit'!C60</f>
        <v>DA+3</v>
      </c>
      <c r="D57" s="410" t="s">
        <v>1297</v>
      </c>
      <c r="E57" s="462">
        <f>'Visual chart Edit'!I60</f>
        <v>411.82299999999998</v>
      </c>
      <c r="F57" s="410" t="str">
        <f>'Visual chart Edit'!K60</f>
        <v>DFR</v>
      </c>
      <c r="G57" s="410" t="str">
        <f>'Visual chart Edit'!L60</f>
        <v>E</v>
      </c>
      <c r="H57" s="410"/>
      <c r="I57" s="410"/>
      <c r="J57" s="410"/>
      <c r="K57" s="410"/>
    </row>
    <row r="58" spans="1:33" x14ac:dyDescent="0.25">
      <c r="A58" s="410">
        <f>+SUBTOTAL(3,$B$4:B58)</f>
        <v>55</v>
      </c>
      <c r="B58" s="410" t="str">
        <f>'Visual chart Edit'!B61</f>
        <v>10/9</v>
      </c>
      <c r="C58" s="410" t="str">
        <f>'Visual chart Edit'!C61</f>
        <v>DA+0</v>
      </c>
      <c r="D58" s="410" t="s">
        <v>1297</v>
      </c>
      <c r="E58" s="462">
        <f>'Visual chart Edit'!I61</f>
        <v>414.2</v>
      </c>
      <c r="F58" s="410" t="str">
        <f>'Visual chart Edit'!K61</f>
        <v>DRY</v>
      </c>
      <c r="G58" s="410" t="str">
        <f>'Visual chart Edit'!L61</f>
        <v>E</v>
      </c>
      <c r="H58" s="410"/>
      <c r="I58" s="410"/>
      <c r="J58" s="410"/>
      <c r="K58" s="410"/>
    </row>
    <row r="59" spans="1:33" x14ac:dyDescent="0.25">
      <c r="A59" s="410">
        <f>+SUBTOTAL(3,$B$4:B59)</f>
        <v>56</v>
      </c>
      <c r="B59" s="410" t="str">
        <f>'Visual chart Edit'!B62</f>
        <v>10/10</v>
      </c>
      <c r="C59" s="410" t="str">
        <f>'Visual chart Edit'!C62</f>
        <v>DA+3</v>
      </c>
      <c r="D59" s="410" t="s">
        <v>1297</v>
      </c>
      <c r="E59" s="462">
        <f>'Visual chart Edit'!I62</f>
        <v>402.3</v>
      </c>
      <c r="F59" s="410" t="str">
        <f>'Visual chart Edit'!K62</f>
        <v>Sandy</v>
      </c>
      <c r="G59" s="410" t="str">
        <f>'Visual chart Edit'!L62</f>
        <v>E</v>
      </c>
      <c r="H59" s="410"/>
      <c r="I59" s="410"/>
      <c r="J59" s="410"/>
      <c r="K59" s="410"/>
    </row>
    <row r="60" spans="1:33" x14ac:dyDescent="0.25">
      <c r="A60" s="410">
        <f>+SUBTOTAL(3,$B$4:B60)</f>
        <v>57</v>
      </c>
      <c r="B60" s="410" t="str">
        <f>'Visual chart Edit'!B63</f>
        <v>10/11</v>
      </c>
      <c r="C60" s="410" t="str">
        <f>'Visual chart Edit'!C63</f>
        <v>DA+3</v>
      </c>
      <c r="D60" s="410" t="s">
        <v>1297</v>
      </c>
      <c r="E60" s="462">
        <f>'Visual chart Edit'!I63</f>
        <v>430.3</v>
      </c>
      <c r="F60" s="410" t="str">
        <f>'Visual chart Edit'!K63</f>
        <v>DRY</v>
      </c>
      <c r="G60" s="410" t="str">
        <f>'Visual chart Edit'!L63</f>
        <v>E</v>
      </c>
      <c r="H60" s="410"/>
      <c r="I60" s="410"/>
      <c r="J60" s="410"/>
      <c r="K60" s="410"/>
    </row>
    <row r="61" spans="1:33" x14ac:dyDescent="0.25">
      <c r="A61" s="410">
        <f>+SUBTOTAL(3,$B$4:B61)</f>
        <v>58</v>
      </c>
      <c r="B61" s="410" t="str">
        <f>'Visual chart Edit'!B64</f>
        <v>10/12</v>
      </c>
      <c r="C61" s="410" t="str">
        <f>'Visual chart Edit'!C64</f>
        <v>DB1+0</v>
      </c>
      <c r="D61" s="410" t="s">
        <v>1297</v>
      </c>
      <c r="E61" s="462">
        <f>'Visual chart Edit'!I64</f>
        <v>406.2</v>
      </c>
      <c r="F61" s="410" t="str">
        <f>'Visual chart Edit'!K64</f>
        <v>DRY</v>
      </c>
      <c r="G61" s="410" t="str">
        <f>'Visual chart Edit'!L64</f>
        <v>E</v>
      </c>
      <c r="H61" s="410"/>
      <c r="I61" s="410"/>
      <c r="J61" s="410"/>
      <c r="K61" s="410"/>
    </row>
    <row r="62" spans="1:33" x14ac:dyDescent="0.25">
      <c r="A62" s="410">
        <f>+SUBTOTAL(3,$B$4:B62)</f>
        <v>59</v>
      </c>
      <c r="B62" s="410" t="str">
        <f>'Visual chart Edit'!B65</f>
        <v>10/13</v>
      </c>
      <c r="C62" s="410" t="str">
        <f>'Visual chart Edit'!C65</f>
        <v>DA+3</v>
      </c>
      <c r="D62" s="410" t="s">
        <v>1297</v>
      </c>
      <c r="E62" s="462">
        <f>'Visual chart Edit'!I65</f>
        <v>405.3</v>
      </c>
      <c r="F62" s="410" t="str">
        <f>'Visual chart Edit'!K65</f>
        <v>DRY</v>
      </c>
      <c r="G62" s="410" t="str">
        <f>'Visual chart Edit'!L65</f>
        <v>E</v>
      </c>
      <c r="H62" s="410" t="s">
        <v>417</v>
      </c>
      <c r="I62" s="410" t="s">
        <v>417</v>
      </c>
      <c r="J62" s="410" t="s">
        <v>417</v>
      </c>
      <c r="K62" s="410"/>
    </row>
    <row r="63" spans="1:33" x14ac:dyDescent="0.25">
      <c r="A63" s="410">
        <f>+SUBTOTAL(3,$B$4:B63)</f>
        <v>60</v>
      </c>
      <c r="B63" s="410" t="str">
        <f>'Visual chart Edit'!B66</f>
        <v>10/14</v>
      </c>
      <c r="C63" s="410" t="str">
        <f>'Visual chart Edit'!C66</f>
        <v>DA+3</v>
      </c>
      <c r="D63" s="410" t="s">
        <v>1297</v>
      </c>
      <c r="E63" s="462">
        <f>'Visual chart Edit'!I66</f>
        <v>427.1</v>
      </c>
      <c r="F63" s="410" t="str">
        <f>'Visual chart Edit'!K66</f>
        <v>DRY</v>
      </c>
      <c r="G63" s="410" t="str">
        <f>'Visual chart Edit'!L66</f>
        <v>E</v>
      </c>
      <c r="H63" s="410" t="s">
        <v>417</v>
      </c>
      <c r="I63" s="410" t="s">
        <v>417</v>
      </c>
      <c r="J63" s="410" t="s">
        <v>417</v>
      </c>
      <c r="K63" s="410"/>
    </row>
    <row r="64" spans="1:33" x14ac:dyDescent="0.25">
      <c r="A64" s="410">
        <f>+SUBTOTAL(3,$B$4:B64)</f>
        <v>61</v>
      </c>
      <c r="B64" s="410" t="str">
        <f>'Visual chart Edit'!B67</f>
        <v>10/15</v>
      </c>
      <c r="C64" s="410" t="str">
        <f>'Visual chart Edit'!C67</f>
        <v>DA+3</v>
      </c>
      <c r="D64" s="410" t="s">
        <v>1297</v>
      </c>
      <c r="E64" s="462">
        <f>'Visual chart Edit'!I67</f>
        <v>400</v>
      </c>
      <c r="F64" s="410" t="str">
        <f>'Visual chart Edit'!K67</f>
        <v>DRY</v>
      </c>
      <c r="G64" s="410" t="str">
        <f>'Visual chart Edit'!L67</f>
        <v>E</v>
      </c>
      <c r="H64" s="410" t="s">
        <v>417</v>
      </c>
      <c r="I64" s="410" t="s">
        <v>417</v>
      </c>
      <c r="J64" s="410" t="s">
        <v>417</v>
      </c>
      <c r="K64" s="410"/>
    </row>
    <row r="65" spans="1:11" x14ac:dyDescent="0.25">
      <c r="A65" s="410">
        <f>+SUBTOTAL(3,$B$4:B65)</f>
        <v>62</v>
      </c>
      <c r="B65" s="410" t="str">
        <f>'Visual chart Edit'!B68</f>
        <v>10/16</v>
      </c>
      <c r="C65" s="410" t="str">
        <f>'Visual chart Edit'!C68</f>
        <v>DA+3</v>
      </c>
      <c r="D65" s="410" t="s">
        <v>1297</v>
      </c>
      <c r="E65" s="462">
        <f>'Visual chart Edit'!I68</f>
        <v>412.8</v>
      </c>
      <c r="F65" s="410" t="str">
        <f>'Visual chart Edit'!K68</f>
        <v>DRY</v>
      </c>
      <c r="G65" s="410" t="str">
        <f>'Visual chart Edit'!L68</f>
        <v>E</v>
      </c>
      <c r="H65" s="410" t="s">
        <v>417</v>
      </c>
      <c r="I65" s="410" t="s">
        <v>417</v>
      </c>
      <c r="J65" s="410" t="s">
        <v>417</v>
      </c>
      <c r="K65" s="410"/>
    </row>
    <row r="66" spans="1:11" x14ac:dyDescent="0.25">
      <c r="A66" s="410">
        <f>+SUBTOTAL(3,$B$4:B66)</f>
        <v>63</v>
      </c>
      <c r="B66" s="410" t="str">
        <f>'Visual chart Edit'!B69</f>
        <v>10/17</v>
      </c>
      <c r="C66" s="410" t="str">
        <f>'Visual chart Edit'!C69</f>
        <v>DA+3</v>
      </c>
      <c r="D66" s="410" t="s">
        <v>1297</v>
      </c>
      <c r="E66" s="462">
        <f>'Visual chart Edit'!I69</f>
        <v>387.8</v>
      </c>
      <c r="F66" s="410" t="str">
        <f>'Visual chart Edit'!K69</f>
        <v>DFR</v>
      </c>
      <c r="G66" s="410" t="str">
        <f>'Visual chart Edit'!L69</f>
        <v>E</v>
      </c>
      <c r="H66" s="410" t="s">
        <v>417</v>
      </c>
      <c r="I66" s="410" t="s">
        <v>417</v>
      </c>
      <c r="J66" s="410" t="s">
        <v>417</v>
      </c>
      <c r="K66" s="410"/>
    </row>
    <row r="67" spans="1:11" x14ac:dyDescent="0.25">
      <c r="A67" s="410">
        <f>+SUBTOTAL(3,$B$4:B67)</f>
        <v>64</v>
      </c>
      <c r="B67" s="410" t="str">
        <f>'Visual chart Edit'!B70</f>
        <v>10/18</v>
      </c>
      <c r="C67" s="410" t="str">
        <f>'Visual chart Edit'!C70</f>
        <v>DA+3</v>
      </c>
      <c r="D67" s="410" t="s">
        <v>1297</v>
      </c>
      <c r="E67" s="462">
        <f>'Visual chart Edit'!I70</f>
        <v>436.7</v>
      </c>
      <c r="F67" s="410" t="str">
        <f>'Visual chart Edit'!K70</f>
        <v>DFR</v>
      </c>
      <c r="G67" s="410" t="str">
        <f>'Visual chart Edit'!L70</f>
        <v>E</v>
      </c>
      <c r="H67" s="410" t="s">
        <v>417</v>
      </c>
      <c r="I67" s="410" t="s">
        <v>417</v>
      </c>
      <c r="J67" s="410" t="s">
        <v>417</v>
      </c>
      <c r="K67" s="410"/>
    </row>
    <row r="68" spans="1:11" x14ac:dyDescent="0.25">
      <c r="A68" s="410">
        <f>+SUBTOTAL(3,$B$4:B68)</f>
        <v>65</v>
      </c>
      <c r="B68" s="410" t="str">
        <f>'Visual chart Edit'!B71</f>
        <v>10/19</v>
      </c>
      <c r="C68" s="410" t="str">
        <f>'Visual chart Edit'!C71</f>
        <v>DA+0</v>
      </c>
      <c r="D68" s="410" t="s">
        <v>1297</v>
      </c>
      <c r="E68" s="462">
        <f>'Visual chart Edit'!I71</f>
        <v>403.7</v>
      </c>
      <c r="F68" s="410" t="str">
        <f>'Visual chart Edit'!K71</f>
        <v>DRY</v>
      </c>
      <c r="G68" s="410" t="str">
        <f>'Visual chart Edit'!L71</f>
        <v>E</v>
      </c>
      <c r="H68" s="410" t="s">
        <v>417</v>
      </c>
      <c r="I68" s="410" t="s">
        <v>417</v>
      </c>
      <c r="J68" s="410" t="s">
        <v>417</v>
      </c>
      <c r="K68" s="410"/>
    </row>
    <row r="69" spans="1:11" x14ac:dyDescent="0.25">
      <c r="A69" s="410">
        <f>+SUBTOTAL(3,$B$4:B69)</f>
        <v>66</v>
      </c>
      <c r="B69" s="410" t="str">
        <f>'Visual chart Edit'!B72</f>
        <v>10/20</v>
      </c>
      <c r="C69" s="410" t="str">
        <f>'Visual chart Edit'!C72</f>
        <v>DA+3</v>
      </c>
      <c r="D69" s="410" t="s">
        <v>1298</v>
      </c>
      <c r="E69" s="462">
        <f>'Visual chart Edit'!I72</f>
        <v>409.5</v>
      </c>
      <c r="F69" s="410" t="str">
        <f>'Visual chart Edit'!K72</f>
        <v>DFR</v>
      </c>
      <c r="G69" s="410" t="str">
        <f>'Visual chart Edit'!L72</f>
        <v>E</v>
      </c>
      <c r="H69" s="410" t="s">
        <v>417</v>
      </c>
      <c r="I69" s="410" t="s">
        <v>417</v>
      </c>
      <c r="J69" s="410" t="s">
        <v>417</v>
      </c>
      <c r="K69" s="410"/>
    </row>
    <row r="70" spans="1:11" x14ac:dyDescent="0.25">
      <c r="A70" s="410">
        <f>+SUBTOTAL(3,$B$4:B70)</f>
        <v>67</v>
      </c>
      <c r="B70" s="410" t="str">
        <f>'Visual chart Edit'!B73</f>
        <v>10/21</v>
      </c>
      <c r="C70" s="410" t="str">
        <f>'Visual chart Edit'!C73</f>
        <v>DA+3</v>
      </c>
      <c r="D70" s="410" t="s">
        <v>1298</v>
      </c>
      <c r="E70" s="462">
        <f>'Visual chart Edit'!I73</f>
        <v>418.6</v>
      </c>
      <c r="F70" s="410" t="str">
        <f>'Visual chart Edit'!K73</f>
        <v>DFR</v>
      </c>
      <c r="G70" s="410" t="str">
        <f>'Visual chart Edit'!L73</f>
        <v>E</v>
      </c>
      <c r="H70" s="410" t="s">
        <v>417</v>
      </c>
      <c r="I70" s="410" t="s">
        <v>417</v>
      </c>
      <c r="J70" s="410" t="s">
        <v>417</v>
      </c>
      <c r="K70" s="410"/>
    </row>
    <row r="71" spans="1:11" x14ac:dyDescent="0.25">
      <c r="A71" s="410">
        <f>+SUBTOTAL(3,$B$4:B71)</f>
        <v>68</v>
      </c>
      <c r="B71" s="410" t="str">
        <f>'Visual chart Edit'!B74</f>
        <v>10/22</v>
      </c>
      <c r="C71" s="410" t="str">
        <f>'Visual chart Edit'!C74</f>
        <v>DA+0</v>
      </c>
      <c r="D71" s="410" t="s">
        <v>1298</v>
      </c>
      <c r="E71" s="462">
        <f>'Visual chart Edit'!I74</f>
        <v>410.3</v>
      </c>
      <c r="F71" s="410" t="str">
        <f>'Visual chart Edit'!K74</f>
        <v>Sandy</v>
      </c>
      <c r="G71" s="410" t="str">
        <f>'Visual chart Edit'!L74</f>
        <v>E</v>
      </c>
      <c r="H71" s="410" t="s">
        <v>417</v>
      </c>
      <c r="I71" s="410" t="s">
        <v>417</v>
      </c>
      <c r="J71" s="410" t="s">
        <v>417</v>
      </c>
      <c r="K71" s="410"/>
    </row>
    <row r="72" spans="1:11" x14ac:dyDescent="0.25">
      <c r="A72" s="410">
        <f>+SUBTOTAL(3,$B$4:B72)</f>
        <v>69</v>
      </c>
      <c r="B72" s="410" t="str">
        <f>'Visual chart Edit'!B75</f>
        <v>10/23</v>
      </c>
      <c r="C72" s="410" t="str">
        <f>'Visual chart Edit'!C75</f>
        <v>DA+0</v>
      </c>
      <c r="D72" s="410" t="s">
        <v>1298</v>
      </c>
      <c r="E72" s="462">
        <f>'Visual chart Edit'!I75</f>
        <v>384</v>
      </c>
      <c r="F72" s="410" t="str">
        <f>'Visual chart Edit'!K75</f>
        <v>Sandy</v>
      </c>
      <c r="G72" s="410" t="str">
        <f>'Visual chart Edit'!L75</f>
        <v>E</v>
      </c>
      <c r="H72" s="410" t="s">
        <v>417</v>
      </c>
      <c r="I72" s="410" t="s">
        <v>417</v>
      </c>
      <c r="J72" s="410" t="s">
        <v>417</v>
      </c>
      <c r="K72" s="410"/>
    </row>
    <row r="73" spans="1:11" x14ac:dyDescent="0.25">
      <c r="A73" s="410">
        <f>+SUBTOTAL(3,$B$4:B73)</f>
        <v>70</v>
      </c>
      <c r="B73" s="410" t="str">
        <f>'Visual chart Edit'!B76</f>
        <v>11/0</v>
      </c>
      <c r="C73" s="410" t="str">
        <f>'Visual chart Edit'!C76</f>
        <v>DB1+0</v>
      </c>
      <c r="D73" s="410" t="s">
        <v>1298</v>
      </c>
      <c r="E73" s="462">
        <f>'Visual chart Edit'!I76</f>
        <v>450.8</v>
      </c>
      <c r="F73" s="410" t="str">
        <f>'Visual chart Edit'!K76</f>
        <v>Sandy</v>
      </c>
      <c r="G73" s="410" t="str">
        <f>'Visual chart Edit'!L76</f>
        <v>E</v>
      </c>
      <c r="H73" s="410" t="s">
        <v>417</v>
      </c>
      <c r="I73" s="410" t="s">
        <v>417</v>
      </c>
      <c r="J73" s="410" t="s">
        <v>417</v>
      </c>
      <c r="K73" s="410"/>
    </row>
    <row r="74" spans="1:11" x14ac:dyDescent="0.25">
      <c r="A74" s="410">
        <f>+SUBTOTAL(3,$B$4:B74)</f>
        <v>71</v>
      </c>
      <c r="B74" s="410" t="str">
        <f>'Visual chart Edit'!B77</f>
        <v>11/1</v>
      </c>
      <c r="C74" s="410" t="str">
        <f>'Visual chart Edit'!C77</f>
        <v>DA+0</v>
      </c>
      <c r="D74" s="410" t="s">
        <v>1298</v>
      </c>
      <c r="E74" s="462">
        <f>'Visual chart Edit'!I77</f>
        <v>384.2</v>
      </c>
      <c r="F74" s="410" t="str">
        <f>'Visual chart Edit'!K77</f>
        <v>Sandy</v>
      </c>
      <c r="G74" s="410" t="str">
        <f>'Visual chart Edit'!L77</f>
        <v>E</v>
      </c>
      <c r="H74" s="410"/>
      <c r="I74" s="410"/>
      <c r="J74" s="410"/>
      <c r="K74" s="410"/>
    </row>
    <row r="75" spans="1:11" x14ac:dyDescent="0.25">
      <c r="A75" s="410">
        <f>+SUBTOTAL(3,$B$4:B75)</f>
        <v>72</v>
      </c>
      <c r="B75" s="410" t="str">
        <f>'Visual chart Edit'!B78</f>
        <v>11/2</v>
      </c>
      <c r="C75" s="410" t="str">
        <f>'Visual chart Edit'!C78</f>
        <v>DA+0</v>
      </c>
      <c r="D75" s="410" t="s">
        <v>1298</v>
      </c>
      <c r="E75" s="462">
        <f>'Visual chart Edit'!I78</f>
        <v>338.6</v>
      </c>
      <c r="F75" s="410" t="str">
        <f>'Visual chart Edit'!K78</f>
        <v>Sandy</v>
      </c>
      <c r="G75" s="410" t="str">
        <f>'Visual chart Edit'!L78</f>
        <v>E</v>
      </c>
      <c r="H75" s="410"/>
      <c r="I75" s="410"/>
      <c r="J75" s="410"/>
      <c r="K75" s="410"/>
    </row>
    <row r="76" spans="1:11" x14ac:dyDescent="0.25">
      <c r="A76" s="410">
        <f>+SUBTOTAL(3,$B$4:B76)</f>
        <v>73</v>
      </c>
      <c r="B76" s="410" t="str">
        <f>'Visual chart Edit'!B79</f>
        <v>11/3</v>
      </c>
      <c r="C76" s="410" t="str">
        <f>'Visual chart Edit'!C79</f>
        <v>DA+0</v>
      </c>
      <c r="D76" s="410" t="s">
        <v>1298</v>
      </c>
      <c r="E76" s="462">
        <f>'Visual chart Edit'!I79</f>
        <v>370.7</v>
      </c>
      <c r="F76" s="410" t="str">
        <f>'Visual chart Edit'!K79</f>
        <v>Sandy</v>
      </c>
      <c r="G76" s="410" t="str">
        <f>'Visual chart Edit'!L79</f>
        <v>E</v>
      </c>
      <c r="H76" s="410"/>
      <c r="I76" s="410"/>
      <c r="J76" s="410"/>
      <c r="K76" s="410"/>
    </row>
    <row r="77" spans="1:11" x14ac:dyDescent="0.25">
      <c r="A77" s="410">
        <f>+SUBTOTAL(3,$B$4:B77)</f>
        <v>74</v>
      </c>
      <c r="B77" s="410" t="str">
        <f>'Visual chart Edit'!B80</f>
        <v>11/4</v>
      </c>
      <c r="C77" s="410" t="str">
        <f>'Visual chart Edit'!C80</f>
        <v>DA+0</v>
      </c>
      <c r="D77" s="410" t="s">
        <v>1298</v>
      </c>
      <c r="E77" s="462">
        <f>'Visual chart Edit'!I80</f>
        <v>434.1</v>
      </c>
      <c r="F77" s="410" t="str">
        <f>'Visual chart Edit'!K80</f>
        <v>Sandy</v>
      </c>
      <c r="G77" s="410" t="str">
        <f>'Visual chart Edit'!L80</f>
        <v>E</v>
      </c>
      <c r="H77" s="410"/>
      <c r="I77" s="410"/>
      <c r="J77" s="410"/>
      <c r="K77" s="410"/>
    </row>
    <row r="78" spans="1:11" x14ac:dyDescent="0.25">
      <c r="A78" s="410">
        <f>+SUBTOTAL(3,$B$4:B78)</f>
        <v>75</v>
      </c>
      <c r="B78" s="410" t="str">
        <f>'Visual chart Edit'!B81</f>
        <v>11/5</v>
      </c>
      <c r="C78" s="410" t="str">
        <f>'Visual chart Edit'!C81</f>
        <v>DA+0</v>
      </c>
      <c r="D78" s="410" t="s">
        <v>1298</v>
      </c>
      <c r="E78" s="462">
        <f>'Visual chart Edit'!I81</f>
        <v>368.1</v>
      </c>
      <c r="F78" s="410" t="str">
        <f>'Visual chart Edit'!K81</f>
        <v>DFR</v>
      </c>
      <c r="G78" s="410" t="str">
        <f>'Visual chart Edit'!L81</f>
        <v>E</v>
      </c>
      <c r="H78" s="410"/>
      <c r="I78" s="410"/>
      <c r="J78" s="410"/>
      <c r="K78" s="410"/>
    </row>
    <row r="79" spans="1:11" x14ac:dyDescent="0.25">
      <c r="A79" s="410">
        <f>+SUBTOTAL(3,$B$4:B79)</f>
        <v>76</v>
      </c>
      <c r="B79" s="410" t="str">
        <f>'Visual chart Edit'!B82</f>
        <v>11A/0</v>
      </c>
      <c r="C79" s="410" t="str">
        <f>'Visual chart Edit'!C82</f>
        <v>DB1+0</v>
      </c>
      <c r="D79" s="410" t="s">
        <v>1298</v>
      </c>
      <c r="E79" s="462">
        <f>'Visual chart Edit'!I82</f>
        <v>342.3</v>
      </c>
      <c r="F79" s="410" t="str">
        <f>'Visual chart Edit'!K82</f>
        <v>DRY</v>
      </c>
      <c r="G79" s="410" t="str">
        <f>'Visual chart Edit'!L82</f>
        <v>E</v>
      </c>
      <c r="H79" s="410"/>
      <c r="I79" s="410"/>
      <c r="J79" s="410"/>
      <c r="K79" s="410"/>
    </row>
    <row r="80" spans="1:11" x14ac:dyDescent="0.25">
      <c r="A80" s="410">
        <f>+SUBTOTAL(3,$B$4:B80)</f>
        <v>77</v>
      </c>
      <c r="B80" s="410" t="str">
        <f>'Visual chart Edit'!B83</f>
        <v>11A/1</v>
      </c>
      <c r="C80" s="410" t="str">
        <f>'Visual chart Edit'!C83</f>
        <v>DA+3</v>
      </c>
      <c r="D80" s="410" t="s">
        <v>1298</v>
      </c>
      <c r="E80" s="462">
        <f>'Visual chart Edit'!I83</f>
        <v>405.1</v>
      </c>
      <c r="F80" s="410" t="str">
        <f>'Visual chart Edit'!K83</f>
        <v>DRY</v>
      </c>
      <c r="G80" s="410" t="str">
        <f>'Visual chart Edit'!L83</f>
        <v>E</v>
      </c>
      <c r="H80" s="410"/>
      <c r="I80" s="410"/>
      <c r="J80" s="410"/>
      <c r="K80" s="410"/>
    </row>
    <row r="81" spans="1:11" x14ac:dyDescent="0.25">
      <c r="A81" s="410">
        <f>+SUBTOTAL(3,$B$4:B81)</f>
        <v>78</v>
      </c>
      <c r="B81" s="410" t="str">
        <f>'Visual chart Edit'!B84</f>
        <v>11A/2</v>
      </c>
      <c r="C81" s="410" t="str">
        <f>'Visual chart Edit'!C84</f>
        <v>DA+0</v>
      </c>
      <c r="D81" s="410" t="s">
        <v>1298</v>
      </c>
      <c r="E81" s="462">
        <f>'Visual chart Edit'!I84</f>
        <v>412.2</v>
      </c>
      <c r="F81" s="410" t="str">
        <f>'Visual chart Edit'!K84</f>
        <v>DRY</v>
      </c>
      <c r="G81" s="410" t="str">
        <f>'Visual chart Edit'!L84</f>
        <v>E</v>
      </c>
      <c r="H81" s="410"/>
      <c r="I81" s="410"/>
      <c r="J81" s="410"/>
      <c r="K81" s="410"/>
    </row>
    <row r="82" spans="1:11" x14ac:dyDescent="0.25">
      <c r="A82" s="410">
        <f>+SUBTOTAL(3,$B$4:B82)</f>
        <v>79</v>
      </c>
      <c r="B82" s="410" t="str">
        <f>'Visual chart Edit'!B85</f>
        <v>11A/3</v>
      </c>
      <c r="C82" s="410" t="str">
        <f>'Visual chart Edit'!C85</f>
        <v>DA+3</v>
      </c>
      <c r="D82" s="410" t="s">
        <v>1299</v>
      </c>
      <c r="E82" s="462">
        <f>'Visual chart Edit'!I85</f>
        <v>412.2</v>
      </c>
      <c r="F82" s="410" t="str">
        <f>'Visual chart Edit'!K85</f>
        <v>DRY</v>
      </c>
      <c r="G82" s="410" t="str">
        <f>'Visual chart Edit'!L85</f>
        <v>E</v>
      </c>
      <c r="H82" s="410"/>
      <c r="I82" s="410"/>
      <c r="J82" s="410"/>
      <c r="K82" s="410"/>
    </row>
    <row r="83" spans="1:11" ht="25.5" x14ac:dyDescent="0.25">
      <c r="A83" s="410">
        <f>+SUBTOTAL(3,$B$4:B83)</f>
        <v>80</v>
      </c>
      <c r="B83" s="775" t="str">
        <f>'Visual chart Edit'!B86</f>
        <v>11A/4</v>
      </c>
      <c r="C83" s="410" t="str">
        <f>'Visual chart Edit'!C86</f>
        <v>DA+3</v>
      </c>
      <c r="D83" s="410" t="s">
        <v>1299</v>
      </c>
      <c r="E83" s="462">
        <f>'Visual chart Edit'!I86</f>
        <v>422.1</v>
      </c>
      <c r="F83" s="410" t="str">
        <f>'Visual chart Edit'!K86</f>
        <v>DRY</v>
      </c>
      <c r="G83" s="410" t="str">
        <f>'Visual chart Edit'!L86</f>
        <v>E</v>
      </c>
      <c r="H83" s="413"/>
      <c r="I83" s="410"/>
      <c r="J83" s="410"/>
      <c r="K83" s="410"/>
    </row>
    <row r="84" spans="1:11" x14ac:dyDescent="0.25">
      <c r="A84" s="410">
        <f>+SUBTOTAL(3,$B$4:B84)</f>
        <v>81</v>
      </c>
      <c r="B84" s="410" t="str">
        <f>'Visual chart Edit'!B87</f>
        <v>11A/5</v>
      </c>
      <c r="C84" s="410" t="str">
        <f>'Visual chart Edit'!C87</f>
        <v>DA+3</v>
      </c>
      <c r="D84" s="410" t="s">
        <v>1299</v>
      </c>
      <c r="E84" s="462">
        <f>'Visual chart Edit'!I87</f>
        <v>418.3</v>
      </c>
      <c r="F84" s="410" t="str">
        <f>'Visual chart Edit'!K87</f>
        <v>DRY</v>
      </c>
      <c r="G84" s="410" t="str">
        <f>'Visual chart Edit'!L87</f>
        <v>E</v>
      </c>
      <c r="H84" s="410"/>
      <c r="I84" s="410"/>
      <c r="J84" s="410"/>
      <c r="K84" s="410"/>
    </row>
    <row r="85" spans="1:11" x14ac:dyDescent="0.25">
      <c r="A85" s="410">
        <f>+SUBTOTAL(3,$B$4:B85)</f>
        <v>82</v>
      </c>
      <c r="B85" s="410" t="str">
        <f>'Visual chart Edit'!B88</f>
        <v>11A/6</v>
      </c>
      <c r="C85" s="410" t="str">
        <f>'Visual chart Edit'!C88</f>
        <v>DA+6</v>
      </c>
      <c r="D85" s="410" t="s">
        <v>1299</v>
      </c>
      <c r="E85" s="462">
        <f>'Visual chart Edit'!I88</f>
        <v>384.3</v>
      </c>
      <c r="F85" s="410" t="str">
        <f>'Visual chart Edit'!K88</f>
        <v>DRY</v>
      </c>
      <c r="G85" s="410" t="str">
        <f>'Visual chart Edit'!L88</f>
        <v>E</v>
      </c>
      <c r="H85" s="410"/>
      <c r="I85" s="410"/>
      <c r="J85" s="410"/>
      <c r="K85" s="410"/>
    </row>
    <row r="86" spans="1:11" x14ac:dyDescent="0.25">
      <c r="A86" s="410">
        <f>+SUBTOTAL(3,$B$4:B86)</f>
        <v>83</v>
      </c>
      <c r="B86" s="410" t="str">
        <f>'Visual chart Edit'!B89</f>
        <v>11A/7</v>
      </c>
      <c r="C86" s="410" t="str">
        <f>'Visual chart Edit'!C89</f>
        <v>DA+9</v>
      </c>
      <c r="D86" s="410" t="s">
        <v>1299</v>
      </c>
      <c r="E86" s="462">
        <f>'Visual chart Edit'!I89</f>
        <v>434.2</v>
      </c>
      <c r="F86" s="410" t="str">
        <f>'Visual chart Edit'!K89</f>
        <v>Sandy</v>
      </c>
      <c r="G86" s="410" t="str">
        <f>'Visual chart Edit'!L89</f>
        <v>E</v>
      </c>
      <c r="H86" s="410"/>
      <c r="I86" s="410"/>
      <c r="J86" s="410"/>
      <c r="K86" s="410"/>
    </row>
    <row r="87" spans="1:11" x14ac:dyDescent="0.25">
      <c r="A87" s="410">
        <f>+SUBTOTAL(3,$B$4:B87)</f>
        <v>84</v>
      </c>
      <c r="B87" s="410" t="str">
        <f>'Visual chart Edit'!B90</f>
        <v>11A/8</v>
      </c>
      <c r="C87" s="410" t="str">
        <f>'Visual chart Edit'!C90</f>
        <v>DA+6</v>
      </c>
      <c r="D87" s="410" t="s">
        <v>1299</v>
      </c>
      <c r="E87" s="462">
        <f>'Visual chart Edit'!I90</f>
        <v>390.1</v>
      </c>
      <c r="F87" s="410" t="str">
        <f>'Visual chart Edit'!K90</f>
        <v>Sandy</v>
      </c>
      <c r="G87" s="410" t="str">
        <f>'Visual chart Edit'!L90</f>
        <v>E</v>
      </c>
      <c r="H87" s="410"/>
      <c r="I87" s="410"/>
      <c r="J87" s="410"/>
      <c r="K87" s="410"/>
    </row>
    <row r="88" spans="1:11" x14ac:dyDescent="0.25">
      <c r="A88" s="410">
        <f>+SUBTOTAL(3,$B$4:B88)</f>
        <v>85</v>
      </c>
      <c r="B88" s="410" t="str">
        <f>'Visual chart Edit'!B91</f>
        <v>11A/9</v>
      </c>
      <c r="C88" s="410" t="str">
        <f>'Visual chart Edit'!C91</f>
        <v>DA+3</v>
      </c>
      <c r="D88" s="410" t="s">
        <v>1299</v>
      </c>
      <c r="E88" s="462">
        <f>'Visual chart Edit'!I91</f>
        <v>426.3</v>
      </c>
      <c r="F88" s="410" t="str">
        <f>'Visual chart Edit'!K91</f>
        <v>DRY</v>
      </c>
      <c r="G88" s="410" t="str">
        <f>'Visual chart Edit'!L91</f>
        <v>E</v>
      </c>
      <c r="H88" s="410"/>
      <c r="I88" s="410"/>
      <c r="J88" s="410"/>
      <c r="K88" s="410"/>
    </row>
    <row r="89" spans="1:11" x14ac:dyDescent="0.25">
      <c r="A89" s="410">
        <f>+SUBTOTAL(3,$B$4:B89)</f>
        <v>86</v>
      </c>
      <c r="B89" s="410" t="str">
        <f>'Visual chart Edit'!B92</f>
        <v>12/0</v>
      </c>
      <c r="C89" s="410" t="str">
        <f>'Visual chart Edit'!C92</f>
        <v>DD60+0</v>
      </c>
      <c r="D89" s="410" t="s">
        <v>1299</v>
      </c>
      <c r="E89" s="462">
        <f>'Visual chart Edit'!I92</f>
        <v>405.9</v>
      </c>
      <c r="F89" s="410" t="str">
        <f>'Visual chart Edit'!K92</f>
        <v>DRY</v>
      </c>
      <c r="G89" s="410" t="str">
        <f>'Visual chart Edit'!L92</f>
        <v>E</v>
      </c>
      <c r="H89" s="410"/>
      <c r="I89" s="410"/>
      <c r="J89" s="410"/>
      <c r="K89" s="410"/>
    </row>
    <row r="90" spans="1:11" x14ac:dyDescent="0.25">
      <c r="A90" s="410">
        <f>+SUBTOTAL(3,$B$4:B90)</f>
        <v>87</v>
      </c>
      <c r="B90" s="775" t="str">
        <f>'Visual chart Edit'!B93</f>
        <v>13/0</v>
      </c>
      <c r="C90" s="410" t="str">
        <f>'Visual chart Edit'!C93</f>
        <v>DD60+3</v>
      </c>
      <c r="D90" s="410" t="s">
        <v>1299</v>
      </c>
      <c r="E90" s="462">
        <f>'Visual chart Edit'!I93</f>
        <v>211.9</v>
      </c>
      <c r="F90" s="410" t="str">
        <f>'Visual chart Edit'!K93</f>
        <v>DRY</v>
      </c>
      <c r="G90" s="410" t="str">
        <f>'Visual chart Edit'!L93</f>
        <v>E</v>
      </c>
      <c r="H90" s="413"/>
      <c r="I90" s="410"/>
      <c r="J90" s="410"/>
      <c r="K90" s="410"/>
    </row>
    <row r="91" spans="1:11" x14ac:dyDescent="0.25">
      <c r="A91" s="410">
        <f>+SUBTOTAL(3,$B$4:B91)</f>
        <v>88</v>
      </c>
      <c r="B91" s="410" t="str">
        <f>'Visual chart Edit'!B94</f>
        <v>13/1</v>
      </c>
      <c r="C91" s="410" t="str">
        <f>'Visual chart Edit'!C94</f>
        <v>DA+9</v>
      </c>
      <c r="D91" s="410" t="s">
        <v>1299</v>
      </c>
      <c r="E91" s="462">
        <f>'Visual chart Edit'!I94</f>
        <v>464.3</v>
      </c>
      <c r="F91" s="410" t="str">
        <f>'Visual chart Edit'!K94</f>
        <v>DRY</v>
      </c>
      <c r="G91" s="410" t="str">
        <f>'Visual chart Edit'!L94</f>
        <v>E</v>
      </c>
      <c r="H91" s="410"/>
      <c r="I91" s="410"/>
      <c r="J91" s="410"/>
      <c r="K91" s="410"/>
    </row>
    <row r="92" spans="1:11" x14ac:dyDescent="0.25">
      <c r="A92" s="410">
        <f>+SUBTOTAL(3,$B$4:B92)</f>
        <v>89</v>
      </c>
      <c r="B92" s="410" t="str">
        <f>'Visual chart Edit'!B95</f>
        <v>13/2</v>
      </c>
      <c r="C92" s="410" t="str">
        <f>'Visual chart Edit'!C95</f>
        <v>DA+3</v>
      </c>
      <c r="D92" s="410" t="s">
        <v>1299</v>
      </c>
      <c r="E92" s="462">
        <f>'Visual chart Edit'!I95</f>
        <v>373.7</v>
      </c>
      <c r="F92" s="410" t="str">
        <f>'Visual chart Edit'!K95</f>
        <v>DRY</v>
      </c>
      <c r="G92" s="410" t="str">
        <f>'Visual chart Edit'!L95</f>
        <v>E</v>
      </c>
      <c r="H92" s="410"/>
      <c r="I92" s="410"/>
      <c r="J92" s="410"/>
      <c r="K92" s="410"/>
    </row>
    <row r="93" spans="1:11" x14ac:dyDescent="0.25">
      <c r="A93" s="410">
        <f>+SUBTOTAL(3,$B$4:B93)</f>
        <v>90</v>
      </c>
      <c r="B93" s="410" t="str">
        <f>'Visual chart Edit'!B96</f>
        <v>13/3</v>
      </c>
      <c r="C93" s="410" t="str">
        <f>'Visual chart Edit'!C96</f>
        <v>DA+3</v>
      </c>
      <c r="D93" s="410" t="s">
        <v>1299</v>
      </c>
      <c r="E93" s="462">
        <f>'Visual chart Edit'!I96</f>
        <v>419.7</v>
      </c>
      <c r="F93" s="410" t="str">
        <f>'Visual chart Edit'!K96</f>
        <v>Sandy</v>
      </c>
      <c r="G93" s="410" t="str">
        <f>'Visual chart Edit'!L96</f>
        <v>E</v>
      </c>
      <c r="H93" s="410"/>
      <c r="I93" s="410"/>
      <c r="J93" s="410"/>
      <c r="K93" s="410"/>
    </row>
    <row r="94" spans="1:11" x14ac:dyDescent="0.25">
      <c r="A94" s="410">
        <f>+SUBTOTAL(3,$B$4:B94)</f>
        <v>91</v>
      </c>
      <c r="B94" s="410" t="str">
        <f>'Visual chart Edit'!B97</f>
        <v>13/4</v>
      </c>
      <c r="C94" s="410" t="str">
        <f>'Visual chart Edit'!C97</f>
        <v>DA+3</v>
      </c>
      <c r="D94" s="410" t="s">
        <v>1299</v>
      </c>
      <c r="E94" s="462">
        <f>'Visual chart Edit'!I97</f>
        <v>420.3</v>
      </c>
      <c r="F94" s="410" t="str">
        <f>'Visual chart Edit'!K97</f>
        <v>DRY</v>
      </c>
      <c r="G94" s="410" t="str">
        <f>'Visual chart Edit'!L97</f>
        <v>E</v>
      </c>
      <c r="H94" s="410"/>
      <c r="I94" s="410"/>
      <c r="J94" s="410"/>
      <c r="K94" s="410"/>
    </row>
    <row r="95" spans="1:11" x14ac:dyDescent="0.25">
      <c r="A95" s="410">
        <f>+SUBTOTAL(3,$B$4:B95)</f>
        <v>92</v>
      </c>
      <c r="B95" s="410" t="str">
        <f>'Visual chart Edit'!B98</f>
        <v>14/0</v>
      </c>
      <c r="C95" s="410" t="str">
        <f>'Visual chart Edit'!C98</f>
        <v>DC2+0</v>
      </c>
      <c r="D95" s="410" t="s">
        <v>1299</v>
      </c>
      <c r="E95" s="462">
        <f>'Visual chart Edit'!I98</f>
        <v>400</v>
      </c>
      <c r="F95" s="410" t="str">
        <f>'Visual chart Edit'!K98</f>
        <v>Sandy</v>
      </c>
      <c r="G95" s="410" t="str">
        <f>'Visual chart Edit'!L98</f>
        <v>E</v>
      </c>
      <c r="H95" s="410"/>
      <c r="I95" s="410"/>
      <c r="J95" s="410"/>
      <c r="K95" s="410"/>
    </row>
    <row r="96" spans="1:11" x14ac:dyDescent="0.25">
      <c r="A96" s="410">
        <f>+SUBTOTAL(3,$B$4:B96)</f>
        <v>93</v>
      </c>
      <c r="B96" s="410" t="str">
        <f>'Visual chart Edit'!B99</f>
        <v>14A/0</v>
      </c>
      <c r="C96" s="410" t="str">
        <f>'Visual chart Edit'!C99</f>
        <v>DC1+0</v>
      </c>
      <c r="D96" s="410" t="s">
        <v>1299</v>
      </c>
      <c r="E96" s="462">
        <f>'Visual chart Edit'!I99</f>
        <v>381.4</v>
      </c>
      <c r="F96" s="410" t="str">
        <f>'Visual chart Edit'!K99</f>
        <v>DRY</v>
      </c>
      <c r="G96" s="410" t="str">
        <f>'Visual chart Edit'!L99</f>
        <v>E</v>
      </c>
      <c r="H96" s="410"/>
      <c r="I96" s="410"/>
      <c r="J96" s="410"/>
      <c r="K96" s="410"/>
    </row>
    <row r="97" spans="1:11" x14ac:dyDescent="0.25">
      <c r="A97" s="410">
        <f>+SUBTOTAL(3,$B$4:B97)</f>
        <v>94</v>
      </c>
      <c r="B97" s="410" t="str">
        <f>'Visual chart Edit'!B100</f>
        <v>14A/1</v>
      </c>
      <c r="C97" s="410" t="str">
        <f>'Visual chart Edit'!C100</f>
        <v>DA+3</v>
      </c>
      <c r="D97" s="410" t="s">
        <v>1299</v>
      </c>
      <c r="E97" s="462">
        <f>'Visual chart Edit'!I100</f>
        <v>412.76499999999999</v>
      </c>
      <c r="F97" s="410" t="str">
        <f>'Visual chart Edit'!K100</f>
        <v>DRY</v>
      </c>
      <c r="G97" s="410" t="str">
        <f>'Visual chart Edit'!L100</f>
        <v>E</v>
      </c>
      <c r="H97" s="410"/>
      <c r="I97" s="410"/>
      <c r="J97" s="410"/>
      <c r="K97" s="410"/>
    </row>
    <row r="98" spans="1:11" x14ac:dyDescent="0.25">
      <c r="A98" s="410">
        <f>+SUBTOTAL(3,$B$4:B98)</f>
        <v>95</v>
      </c>
      <c r="B98" s="410" t="str">
        <f>'Visual chart Edit'!B101</f>
        <v>14A/2</v>
      </c>
      <c r="C98" s="410" t="str">
        <f>'Visual chart Edit'!C101</f>
        <v>DA+0</v>
      </c>
      <c r="D98" s="410" t="s">
        <v>1299</v>
      </c>
      <c r="E98" s="462">
        <f>'Visual chart Edit'!I101</f>
        <v>396.029</v>
      </c>
      <c r="F98" s="410" t="str">
        <f>'Visual chart Edit'!K101</f>
        <v>DRY</v>
      </c>
      <c r="G98" s="410" t="str">
        <f>'Visual chart Edit'!L101</f>
        <v>E</v>
      </c>
      <c r="H98" s="413"/>
      <c r="I98" s="410"/>
      <c r="J98" s="410"/>
      <c r="K98" s="410"/>
    </row>
    <row r="99" spans="1:11" x14ac:dyDescent="0.25">
      <c r="A99" s="410">
        <f>+SUBTOTAL(3,$B$4:B99)</f>
        <v>96</v>
      </c>
      <c r="B99" s="775" t="str">
        <f>'Visual chart Edit'!B102</f>
        <v>15/0</v>
      </c>
      <c r="C99" s="410" t="str">
        <f>'Visual chart Edit'!C102</f>
        <v>DC1+0</v>
      </c>
      <c r="D99" s="410" t="s">
        <v>1299</v>
      </c>
      <c r="E99" s="462">
        <f>'Visual chart Edit'!I102</f>
        <v>383.3</v>
      </c>
      <c r="F99" s="410" t="str">
        <f>'Visual chart Edit'!K102</f>
        <v>DRY</v>
      </c>
      <c r="G99" s="410" t="s">
        <v>124</v>
      </c>
      <c r="H99" s="413" t="s">
        <v>1640</v>
      </c>
      <c r="I99" s="410"/>
      <c r="J99" s="410"/>
      <c r="K99" s="410"/>
    </row>
    <row r="100" spans="1:11" x14ac:dyDescent="0.25">
      <c r="A100" s="410">
        <f>+SUBTOTAL(3,$B$4:B100)</f>
        <v>97</v>
      </c>
      <c r="B100" s="410" t="str">
        <f>'Visual chart Edit'!B103</f>
        <v>15/1</v>
      </c>
      <c r="C100" s="410" t="str">
        <f>'Visual chart Edit'!C103</f>
        <v>DA+3</v>
      </c>
      <c r="D100" s="410" t="s">
        <v>1299</v>
      </c>
      <c r="E100" s="462">
        <f>'Visual chart Edit'!I103</f>
        <v>404.6</v>
      </c>
      <c r="F100" s="410" t="str">
        <f>'Visual chart Edit'!K103</f>
        <v>DRY</v>
      </c>
      <c r="G100" s="410" t="str">
        <f>'Visual chart Edit'!L103</f>
        <v>E</v>
      </c>
      <c r="H100" s="410"/>
      <c r="I100" s="410"/>
      <c r="J100" s="410"/>
      <c r="K100" s="410"/>
    </row>
    <row r="101" spans="1:11" x14ac:dyDescent="0.25">
      <c r="A101" s="410">
        <f>+SUBTOTAL(3,$B$4:B101)</f>
        <v>98</v>
      </c>
      <c r="B101" s="410" t="str">
        <f>'Visual chart Edit'!B104</f>
        <v>16/0</v>
      </c>
      <c r="C101" s="410" t="str">
        <f>'Visual chart Edit'!C104</f>
        <v>DC1+0</v>
      </c>
      <c r="D101" s="410" t="s">
        <v>1299</v>
      </c>
      <c r="E101" s="462">
        <f>'Visual chart Edit'!I104</f>
        <v>413.3</v>
      </c>
      <c r="F101" s="410" t="str">
        <f>'Visual chart Edit'!K104</f>
        <v>DRY</v>
      </c>
      <c r="G101" s="410" t="str">
        <f>'Visual chart Edit'!L104</f>
        <v>E</v>
      </c>
      <c r="H101" s="410"/>
      <c r="I101" s="410"/>
      <c r="J101" s="410"/>
      <c r="K101" s="410"/>
    </row>
    <row r="102" spans="1:11" x14ac:dyDescent="0.25">
      <c r="A102" s="410">
        <f>+SUBTOTAL(3,$B$4:B102)</f>
        <v>99</v>
      </c>
      <c r="B102" s="410" t="str">
        <f>'Visual chart Edit'!B105</f>
        <v>16/1</v>
      </c>
      <c r="C102" s="410" t="str">
        <f>'Visual chart Edit'!C105</f>
        <v>DA+0</v>
      </c>
      <c r="D102" s="410" t="s">
        <v>1299</v>
      </c>
      <c r="E102" s="462">
        <f>'Visual chart Edit'!I105</f>
        <v>354.28300000000002</v>
      </c>
      <c r="F102" s="410" t="str">
        <f>'Visual chart Edit'!K105</f>
        <v>DRY</v>
      </c>
      <c r="G102" s="410" t="str">
        <f>'Visual chart Edit'!L105</f>
        <v>E</v>
      </c>
      <c r="H102" s="410"/>
      <c r="I102" s="410"/>
      <c r="J102" s="410"/>
      <c r="K102" s="410"/>
    </row>
    <row r="103" spans="1:11" x14ac:dyDescent="0.25">
      <c r="A103" s="410">
        <f>+SUBTOTAL(3,$B$4:B103)</f>
        <v>100</v>
      </c>
      <c r="B103" s="410" t="str">
        <f>'Visual chart Edit'!B106</f>
        <v>16/2</v>
      </c>
      <c r="C103" s="410" t="str">
        <f>'Visual chart Edit'!C106</f>
        <v>DA+0</v>
      </c>
      <c r="D103" s="410" t="s">
        <v>1299</v>
      </c>
      <c r="E103" s="462">
        <f>'Visual chart Edit'!I106</f>
        <v>424.28</v>
      </c>
      <c r="F103" s="410" t="str">
        <f>'Visual chart Edit'!K106</f>
        <v>DRY</v>
      </c>
      <c r="G103" s="410" t="str">
        <f>'Visual chart Edit'!L106</f>
        <v>E</v>
      </c>
      <c r="H103" s="410"/>
      <c r="I103" s="410"/>
      <c r="J103" s="410"/>
      <c r="K103" s="410"/>
    </row>
    <row r="104" spans="1:11" x14ac:dyDescent="0.25">
      <c r="A104" s="410">
        <f>+SUBTOTAL(3,$B$4:B104)</f>
        <v>101</v>
      </c>
      <c r="B104" s="410" t="str">
        <f>'Visual chart Edit'!B107</f>
        <v>16/3</v>
      </c>
      <c r="C104" s="410" t="str">
        <f>'Visual chart Edit'!C107</f>
        <v>DA+3</v>
      </c>
      <c r="D104" s="410" t="s">
        <v>1299</v>
      </c>
      <c r="E104" s="462">
        <f>'Visual chart Edit'!I107</f>
        <v>340.3</v>
      </c>
      <c r="F104" s="410" t="str">
        <f>'Visual chart Edit'!K107</f>
        <v>DRY</v>
      </c>
      <c r="G104" s="410" t="str">
        <f>'Visual chart Edit'!L107</f>
        <v>E</v>
      </c>
      <c r="H104" s="410"/>
      <c r="I104" s="410"/>
      <c r="J104" s="410"/>
      <c r="K104" s="410"/>
    </row>
    <row r="105" spans="1:11" x14ac:dyDescent="0.25">
      <c r="A105" s="410">
        <f>+SUBTOTAL(3,$B$4:B105)</f>
        <v>102</v>
      </c>
      <c r="B105" s="410" t="str">
        <f>'Visual chart Edit'!B108</f>
        <v>16/4</v>
      </c>
      <c r="C105" s="410" t="str">
        <f>'Visual chart Edit'!C108</f>
        <v>DA+0</v>
      </c>
      <c r="D105" s="410" t="s">
        <v>1299</v>
      </c>
      <c r="E105" s="462">
        <f>'Visual chart Edit'!I108</f>
        <v>394.7</v>
      </c>
      <c r="F105" s="410" t="str">
        <f>'Visual chart Edit'!K108</f>
        <v>DRY</v>
      </c>
      <c r="G105" s="410" t="str">
        <f>'Visual chart Edit'!L108</f>
        <v>E</v>
      </c>
      <c r="H105" s="410"/>
      <c r="I105" s="410"/>
      <c r="J105" s="410"/>
      <c r="K105" s="410"/>
    </row>
    <row r="106" spans="1:11" x14ac:dyDescent="0.25">
      <c r="A106" s="410">
        <f>+SUBTOTAL(3,$B$4:B106)</f>
        <v>103</v>
      </c>
      <c r="B106" s="410" t="str">
        <f>'Visual chart Edit'!B109</f>
        <v>16/5</v>
      </c>
      <c r="C106" s="410" t="str">
        <f>'Visual chart Edit'!C109</f>
        <v>DA+3</v>
      </c>
      <c r="D106" s="410" t="s">
        <v>1299</v>
      </c>
      <c r="E106" s="462">
        <f>'Visual chart Edit'!I109</f>
        <v>435.863</v>
      </c>
      <c r="F106" s="410" t="str">
        <f>'Visual chart Edit'!K109</f>
        <v>DRY</v>
      </c>
      <c r="G106" s="410" t="str">
        <f>'Visual chart Edit'!L109</f>
        <v>E</v>
      </c>
      <c r="H106" s="410"/>
      <c r="I106" s="410"/>
      <c r="J106" s="410"/>
      <c r="K106" s="410"/>
    </row>
    <row r="107" spans="1:11" x14ac:dyDescent="0.25">
      <c r="A107" s="410">
        <f>+SUBTOTAL(3,$B$4:B107)</f>
        <v>104</v>
      </c>
      <c r="B107" s="410" t="str">
        <f>'Visual chart Edit'!B110</f>
        <v>17/0</v>
      </c>
      <c r="C107" s="410" t="str">
        <f>'Visual chart Edit'!C110</f>
        <v>DB2+3</v>
      </c>
      <c r="D107" s="410" t="s">
        <v>1299</v>
      </c>
      <c r="E107" s="462">
        <f>'Visual chart Edit'!I110</f>
        <v>386.8</v>
      </c>
      <c r="F107" s="410" t="str">
        <f>'Visual chart Edit'!K110</f>
        <v>DRY</v>
      </c>
      <c r="G107" s="410" t="str">
        <f>'Visual chart Edit'!L110</f>
        <v>E</v>
      </c>
      <c r="H107" s="410"/>
      <c r="I107" s="410"/>
      <c r="J107" s="410"/>
      <c r="K107" s="410"/>
    </row>
    <row r="108" spans="1:11" x14ac:dyDescent="0.25">
      <c r="A108" s="410">
        <f>+SUBTOTAL(3,$B$4:B108)</f>
        <v>105</v>
      </c>
      <c r="B108" s="410" t="str">
        <f>'Visual chart Edit'!B111</f>
        <v>17/1</v>
      </c>
      <c r="C108" s="410" t="str">
        <f>'Visual chart Edit'!C111</f>
        <v>DA+3</v>
      </c>
      <c r="D108" s="410" t="s">
        <v>1299</v>
      </c>
      <c r="E108" s="462">
        <f>'Visual chart Edit'!I111</f>
        <v>393.7</v>
      </c>
      <c r="F108" s="410" t="str">
        <f>'Visual chart Edit'!K111</f>
        <v>DRY</v>
      </c>
      <c r="G108" s="410" t="str">
        <f>'Visual chart Edit'!L111</f>
        <v>E</v>
      </c>
      <c r="H108" s="410"/>
      <c r="I108" s="410"/>
      <c r="J108" s="410"/>
      <c r="K108" s="410"/>
    </row>
    <row r="109" spans="1:11" x14ac:dyDescent="0.25">
      <c r="A109" s="410">
        <f>+SUBTOTAL(3,$B$4:B109)</f>
        <v>106</v>
      </c>
      <c r="B109" s="410" t="str">
        <f>'Visual chart Edit'!B112</f>
        <v>17/2</v>
      </c>
      <c r="C109" s="410" t="str">
        <f>'Visual chart Edit'!C112</f>
        <v>DA+6</v>
      </c>
      <c r="D109" s="410" t="s">
        <v>1299</v>
      </c>
      <c r="E109" s="462">
        <f>'Visual chart Edit'!I112</f>
        <v>415.9</v>
      </c>
      <c r="F109" s="410" t="str">
        <f>'Visual chart Edit'!K112</f>
        <v>DRY</v>
      </c>
      <c r="G109" s="410" t="str">
        <f>'Visual chart Edit'!L112</f>
        <v>E</v>
      </c>
      <c r="H109" s="410"/>
      <c r="I109" s="410"/>
      <c r="J109" s="410"/>
      <c r="K109" s="410"/>
    </row>
    <row r="110" spans="1:11" x14ac:dyDescent="0.25">
      <c r="A110" s="410">
        <f>+SUBTOTAL(3,$B$4:B110)</f>
        <v>107</v>
      </c>
      <c r="B110" s="410" t="str">
        <f>'Visual chart Edit'!B113</f>
        <v>17/3</v>
      </c>
      <c r="C110" s="410" t="str">
        <f>'Visual chart Edit'!C113</f>
        <v>DA+0</v>
      </c>
      <c r="D110" s="410" t="s">
        <v>1299</v>
      </c>
      <c r="E110" s="462">
        <f>'Visual chart Edit'!I113</f>
        <v>422.8</v>
      </c>
      <c r="F110" s="410" t="str">
        <f>'Visual chart Edit'!K113</f>
        <v>DRY</v>
      </c>
      <c r="G110" s="410" t="str">
        <f>'Visual chart Edit'!L113</f>
        <v>E</v>
      </c>
      <c r="H110" s="410"/>
      <c r="I110" s="410"/>
      <c r="J110" s="410"/>
      <c r="K110" s="410"/>
    </row>
    <row r="111" spans="1:11" x14ac:dyDescent="0.25">
      <c r="A111" s="410">
        <f>+SUBTOTAL(3,$B$4:B111)</f>
        <v>108</v>
      </c>
      <c r="B111" s="410" t="str">
        <f>'Visual chart Edit'!B114</f>
        <v>17/4</v>
      </c>
      <c r="C111" s="410" t="str">
        <f>'Visual chart Edit'!C114</f>
        <v>DA+3</v>
      </c>
      <c r="D111" s="410" t="s">
        <v>1299</v>
      </c>
      <c r="E111" s="462">
        <f>'Visual chart Edit'!I114</f>
        <v>409.9</v>
      </c>
      <c r="F111" s="410" t="str">
        <f>'Visual chart Edit'!K114</f>
        <v>DRY</v>
      </c>
      <c r="G111" s="410" t="str">
        <f>'Visual chart Edit'!L114</f>
        <v>E</v>
      </c>
      <c r="H111" s="410"/>
      <c r="I111" s="410"/>
      <c r="J111" s="410"/>
      <c r="K111" s="410"/>
    </row>
    <row r="112" spans="1:11" x14ac:dyDescent="0.25">
      <c r="A112" s="410">
        <f>+SUBTOTAL(3,$B$4:B112)</f>
        <v>109</v>
      </c>
      <c r="B112" s="410" t="str">
        <f>'Visual chart Edit'!B115</f>
        <v>17/5</v>
      </c>
      <c r="C112" s="410" t="str">
        <f>'Visual chart Edit'!C115</f>
        <v>DA+3</v>
      </c>
      <c r="D112" s="410" t="s">
        <v>1299</v>
      </c>
      <c r="E112" s="462">
        <f>'Visual chart Edit'!I115</f>
        <v>425.3</v>
      </c>
      <c r="F112" s="410" t="str">
        <f>'Visual chart Edit'!K115</f>
        <v>DRY</v>
      </c>
      <c r="G112" s="410" t="str">
        <f>'Visual chart Edit'!L115</f>
        <v>E</v>
      </c>
      <c r="H112" s="410"/>
      <c r="I112" s="410"/>
      <c r="J112" s="410"/>
      <c r="K112" s="410"/>
    </row>
    <row r="113" spans="1:11" x14ac:dyDescent="0.25">
      <c r="A113" s="410">
        <f>+SUBTOTAL(3,$B$4:B113)</f>
        <v>110</v>
      </c>
      <c r="B113" s="410" t="str">
        <f>'Visual chart Edit'!B116</f>
        <v>18/0</v>
      </c>
      <c r="C113" s="410" t="str">
        <f>'Visual chart Edit'!C116</f>
        <v>DC2+0</v>
      </c>
      <c r="D113" s="410" t="s">
        <v>1299</v>
      </c>
      <c r="E113" s="462">
        <f>'Visual chart Edit'!I116</f>
        <v>383.4</v>
      </c>
      <c r="F113" s="410" t="str">
        <f>'Visual chart Edit'!K116</f>
        <v>DRY</v>
      </c>
      <c r="G113" s="410" t="str">
        <f>'Visual chart Edit'!L116</f>
        <v>E</v>
      </c>
      <c r="H113" s="410"/>
      <c r="I113" s="410"/>
      <c r="J113" s="410"/>
      <c r="K113" s="410"/>
    </row>
    <row r="114" spans="1:11" x14ac:dyDescent="0.25">
      <c r="A114" s="410">
        <f>+SUBTOTAL(3,$B$4:B114)</f>
        <v>111</v>
      </c>
      <c r="B114" s="410" t="str">
        <f>'Visual chart Edit'!B117</f>
        <v>18/1</v>
      </c>
      <c r="C114" s="410" t="str">
        <f>'Visual chart Edit'!C117</f>
        <v>DA+0</v>
      </c>
      <c r="D114" s="410" t="s">
        <v>1299</v>
      </c>
      <c r="E114" s="462">
        <f>'Visual chart Edit'!I117</f>
        <v>372.8</v>
      </c>
      <c r="F114" s="410" t="str">
        <f>'Visual chart Edit'!K117</f>
        <v>DRY</v>
      </c>
      <c r="G114" s="410" t="str">
        <f>'Visual chart Edit'!L117</f>
        <v>E</v>
      </c>
      <c r="H114" s="410"/>
      <c r="I114" s="410"/>
      <c r="J114" s="410"/>
      <c r="K114" s="410"/>
    </row>
    <row r="115" spans="1:11" x14ac:dyDescent="0.25">
      <c r="A115" s="410">
        <f>+SUBTOTAL(3,$B$4:B115)</f>
        <v>112</v>
      </c>
      <c r="B115" s="410" t="str">
        <f>'Visual chart Edit'!B118</f>
        <v>18/2</v>
      </c>
      <c r="C115" s="410" t="str">
        <f>'Visual chart Edit'!C118</f>
        <v>DA+0</v>
      </c>
      <c r="D115" s="410" t="s">
        <v>1299</v>
      </c>
      <c r="E115" s="462">
        <f>'Visual chart Edit'!I118</f>
        <v>379.8</v>
      </c>
      <c r="F115" s="410" t="str">
        <f>'Visual chart Edit'!K118</f>
        <v>DRY</v>
      </c>
      <c r="G115" s="410" t="str">
        <f>'Visual chart Edit'!L118</f>
        <v>E</v>
      </c>
      <c r="H115" s="410"/>
      <c r="I115" s="410"/>
      <c r="J115" s="410"/>
      <c r="K115" s="410"/>
    </row>
    <row r="116" spans="1:11" x14ac:dyDescent="0.25">
      <c r="A116" s="410">
        <f>+SUBTOTAL(3,$B$4:B116)</f>
        <v>113</v>
      </c>
      <c r="B116" s="410" t="str">
        <f>'Visual chart Edit'!B119</f>
        <v>18/3</v>
      </c>
      <c r="C116" s="410" t="str">
        <f>'Visual chart Edit'!C119</f>
        <v>DA+0</v>
      </c>
      <c r="D116" s="410" t="s">
        <v>1299</v>
      </c>
      <c r="E116" s="462">
        <f>'Visual chart Edit'!I119</f>
        <v>371</v>
      </c>
      <c r="F116" s="410" t="str">
        <f>'Visual chart Edit'!K119</f>
        <v>DRY</v>
      </c>
      <c r="G116" s="410" t="str">
        <f>'Visual chart Edit'!L119</f>
        <v>E</v>
      </c>
      <c r="H116" s="410"/>
      <c r="I116" s="410"/>
      <c r="J116" s="410"/>
      <c r="K116" s="410"/>
    </row>
    <row r="117" spans="1:11" x14ac:dyDescent="0.25">
      <c r="A117" s="410">
        <f>+SUBTOTAL(3,$B$4:B117)</f>
        <v>114</v>
      </c>
      <c r="B117" s="410" t="str">
        <f>'Visual chart Edit'!B120</f>
        <v>18/4</v>
      </c>
      <c r="C117" s="410" t="str">
        <f>'Visual chart Edit'!C120</f>
        <v>DA+0</v>
      </c>
      <c r="D117" s="410" t="s">
        <v>1299</v>
      </c>
      <c r="E117" s="462">
        <f>'Visual chart Edit'!I120</f>
        <v>398.7</v>
      </c>
      <c r="F117" s="410" t="str">
        <f>'Visual chart Edit'!K120</f>
        <v>DRY</v>
      </c>
      <c r="G117" s="410" t="str">
        <f>'Visual chart Edit'!L120</f>
        <v>E</v>
      </c>
      <c r="H117" s="410"/>
      <c r="I117" s="410"/>
      <c r="J117" s="410"/>
      <c r="K117" s="410"/>
    </row>
    <row r="118" spans="1:11" x14ac:dyDescent="0.25">
      <c r="A118" s="410">
        <f>+SUBTOTAL(3,$B$4:B118)</f>
        <v>115</v>
      </c>
      <c r="B118" s="410" t="str">
        <f>'Visual chart Edit'!B121</f>
        <v>19/0</v>
      </c>
      <c r="C118" s="410" t="str">
        <f>'Visual chart Edit'!C121</f>
        <v>DC2+0</v>
      </c>
      <c r="D118" s="410" t="s">
        <v>1299</v>
      </c>
      <c r="E118" s="462">
        <f>'Visual chart Edit'!I121</f>
        <v>380.8</v>
      </c>
      <c r="F118" s="410" t="str">
        <f>'Visual chart Edit'!K121</f>
        <v>DRY</v>
      </c>
      <c r="G118" s="410" t="str">
        <f>'Visual chart Edit'!L121</f>
        <v>E</v>
      </c>
      <c r="H118" s="410"/>
      <c r="I118" s="410"/>
      <c r="J118" s="410"/>
      <c r="K118" s="410"/>
    </row>
    <row r="119" spans="1:11" x14ac:dyDescent="0.25">
      <c r="A119" s="410">
        <f>+SUBTOTAL(3,$B$4:B119)</f>
        <v>116</v>
      </c>
      <c r="B119" s="410" t="str">
        <f>'Visual chart Edit'!B122</f>
        <v>19/1</v>
      </c>
      <c r="C119" s="410" t="str">
        <f>'Visual chart Edit'!C122</f>
        <v>DA+0</v>
      </c>
      <c r="D119" s="410" t="s">
        <v>1299</v>
      </c>
      <c r="E119" s="462">
        <f>'Visual chart Edit'!I122</f>
        <v>366.9</v>
      </c>
      <c r="F119" s="410" t="str">
        <f>'Visual chart Edit'!K122</f>
        <v>DRY</v>
      </c>
      <c r="G119" s="410" t="str">
        <f>'Visual chart Edit'!L122</f>
        <v>E</v>
      </c>
      <c r="H119" s="410"/>
      <c r="I119" s="410"/>
      <c r="J119" s="410"/>
      <c r="K119" s="410"/>
    </row>
    <row r="120" spans="1:11" x14ac:dyDescent="0.25">
      <c r="A120" s="410">
        <f>+SUBTOTAL(3,$B$4:B120)</f>
        <v>117</v>
      </c>
      <c r="B120" s="410" t="str">
        <f>'Visual chart Edit'!B123</f>
        <v>19/2</v>
      </c>
      <c r="C120" s="410" t="str">
        <f>'Visual chart Edit'!C123</f>
        <v>DA+0</v>
      </c>
      <c r="D120" s="410" t="s">
        <v>1300</v>
      </c>
      <c r="E120" s="462">
        <f>'Visual chart Edit'!I123</f>
        <v>372.5</v>
      </c>
      <c r="F120" s="410" t="str">
        <f>'Visual chart Edit'!K123</f>
        <v>DRY</v>
      </c>
      <c r="G120" s="410" t="str">
        <f>'Visual chart Edit'!L123</f>
        <v>E</v>
      </c>
      <c r="H120" s="410"/>
      <c r="I120" s="410"/>
      <c r="J120" s="410"/>
      <c r="K120" s="410"/>
    </row>
    <row r="121" spans="1:11" x14ac:dyDescent="0.25">
      <c r="A121" s="410">
        <f>+SUBTOTAL(3,$B$4:B121)</f>
        <v>118</v>
      </c>
      <c r="B121" s="410" t="str">
        <f>'Visual chart Edit'!B124</f>
        <v>19/3</v>
      </c>
      <c r="C121" s="410" t="str">
        <f>'Visual chart Edit'!C124</f>
        <v>DA+0</v>
      </c>
      <c r="D121" s="410" t="s">
        <v>1300</v>
      </c>
      <c r="E121" s="462">
        <f>'Visual chart Edit'!I124</f>
        <v>376.5</v>
      </c>
      <c r="F121" s="410" t="str">
        <f>'Visual chart Edit'!K124</f>
        <v>DRY</v>
      </c>
      <c r="G121" s="410" t="str">
        <f>'Visual chart Edit'!L124</f>
        <v>E</v>
      </c>
      <c r="H121" s="410"/>
      <c r="I121" s="410"/>
      <c r="J121" s="410"/>
      <c r="K121" s="410"/>
    </row>
    <row r="122" spans="1:11" x14ac:dyDescent="0.25">
      <c r="A122" s="410">
        <f>+SUBTOTAL(3,$B$4:B122)</f>
        <v>119</v>
      </c>
      <c r="B122" s="410" t="str">
        <f>'Visual chart Edit'!B125</f>
        <v>19/4</v>
      </c>
      <c r="C122" s="410" t="str">
        <f>'Visual chart Edit'!C125</f>
        <v>DA+0</v>
      </c>
      <c r="D122" s="410" t="s">
        <v>1300</v>
      </c>
      <c r="E122" s="462">
        <f>'Visual chart Edit'!I125</f>
        <v>384.3</v>
      </c>
      <c r="F122" s="410" t="str">
        <f>'Visual chart Edit'!K125</f>
        <v>DRY</v>
      </c>
      <c r="G122" s="410" t="str">
        <f>'Visual chart Edit'!L125</f>
        <v>E</v>
      </c>
      <c r="H122" s="410"/>
      <c r="I122" s="410"/>
      <c r="J122" s="410"/>
      <c r="K122" s="410"/>
    </row>
    <row r="123" spans="1:11" x14ac:dyDescent="0.25">
      <c r="A123" s="410">
        <f>+SUBTOTAL(3,$B$4:B123)</f>
        <v>120</v>
      </c>
      <c r="B123" s="410" t="str">
        <f>'Visual chart Edit'!B126</f>
        <v>19/5</v>
      </c>
      <c r="C123" s="410" t="str">
        <f>'Visual chart Edit'!C126</f>
        <v>DA+0</v>
      </c>
      <c r="D123" s="410" t="s">
        <v>1300</v>
      </c>
      <c r="E123" s="462">
        <f>'Visual chart Edit'!I126</f>
        <v>375.4</v>
      </c>
      <c r="F123" s="410" t="str">
        <f>'Visual chart Edit'!K126</f>
        <v>DRY</v>
      </c>
      <c r="G123" s="410" t="str">
        <f>'Visual chart Edit'!L126</f>
        <v>E</v>
      </c>
      <c r="H123" s="410"/>
      <c r="I123" s="410"/>
      <c r="J123" s="410"/>
      <c r="K123" s="410"/>
    </row>
    <row r="124" spans="1:11" x14ac:dyDescent="0.25">
      <c r="A124" s="410">
        <f>+SUBTOTAL(3,$B$4:B124)</f>
        <v>121</v>
      </c>
      <c r="B124" s="410" t="str">
        <f>'Visual chart Edit'!B127</f>
        <v>20/0</v>
      </c>
      <c r="C124" s="410" t="str">
        <f>'Visual chart Edit'!C127</f>
        <v>DB2+0</v>
      </c>
      <c r="D124" s="410" t="s">
        <v>1300</v>
      </c>
      <c r="E124" s="462">
        <f>'Visual chart Edit'!I127</f>
        <v>381.2</v>
      </c>
      <c r="F124" s="410" t="str">
        <f>'Visual chart Edit'!K127</f>
        <v>Sandy</v>
      </c>
      <c r="G124" s="410" t="str">
        <f>'Visual chart Edit'!L127</f>
        <v>E</v>
      </c>
      <c r="H124" s="410"/>
      <c r="I124" s="410"/>
      <c r="J124" s="410"/>
      <c r="K124" s="410"/>
    </row>
    <row r="125" spans="1:11" x14ac:dyDescent="0.25">
      <c r="A125" s="410">
        <f>+SUBTOTAL(3,$B$4:B125)</f>
        <v>122</v>
      </c>
      <c r="B125" s="775" t="str">
        <f>'Visual chart Edit'!B128</f>
        <v>20/1</v>
      </c>
      <c r="C125" s="410" t="str">
        <f>'Visual chart Edit'!C128</f>
        <v>DA+0</v>
      </c>
      <c r="D125" s="410" t="s">
        <v>1300</v>
      </c>
      <c r="E125" s="462">
        <f>'Visual chart Edit'!I128</f>
        <v>386.8</v>
      </c>
      <c r="F125" s="410" t="str">
        <f>'Visual chart Edit'!K128</f>
        <v>Sandy</v>
      </c>
      <c r="G125" s="410" t="s">
        <v>129</v>
      </c>
      <c r="H125" s="413" t="s">
        <v>1640</v>
      </c>
      <c r="I125" s="410"/>
      <c r="J125" s="410"/>
      <c r="K125" s="410"/>
    </row>
    <row r="126" spans="1:11" x14ac:dyDescent="0.25">
      <c r="A126" s="410">
        <f>+SUBTOTAL(3,$B$4:B126)</f>
        <v>123</v>
      </c>
      <c r="B126" s="410" t="str">
        <f>'Visual chart Edit'!B129</f>
        <v>20/2</v>
      </c>
      <c r="C126" s="410" t="str">
        <f>'Visual chart Edit'!C129</f>
        <v>DA+0</v>
      </c>
      <c r="D126" s="410" t="s">
        <v>1300</v>
      </c>
      <c r="E126" s="462">
        <f>'Visual chart Edit'!I129</f>
        <v>387</v>
      </c>
      <c r="F126" s="410" t="str">
        <f>'Visual chart Edit'!K129</f>
        <v>DRY</v>
      </c>
      <c r="G126" s="410" t="str">
        <f>'Visual chart Edit'!L129</f>
        <v>E</v>
      </c>
      <c r="H126" s="410"/>
      <c r="I126" s="410"/>
      <c r="J126" s="410"/>
      <c r="K126" s="410"/>
    </row>
    <row r="127" spans="1:11" x14ac:dyDescent="0.25">
      <c r="A127" s="410">
        <f>+SUBTOTAL(3,$B$4:B127)</f>
        <v>124</v>
      </c>
      <c r="B127" s="410" t="str">
        <f>'Visual chart Edit'!B130</f>
        <v>20/3</v>
      </c>
      <c r="C127" s="410" t="str">
        <f>'Visual chart Edit'!C130</f>
        <v>DA+0</v>
      </c>
      <c r="D127" s="410" t="s">
        <v>1300</v>
      </c>
      <c r="E127" s="462">
        <f>'Visual chart Edit'!I130</f>
        <v>348.5</v>
      </c>
      <c r="F127" s="410" t="str">
        <f>'Visual chart Edit'!K130</f>
        <v>DRY</v>
      </c>
      <c r="G127" s="410" t="str">
        <f>'Visual chart Edit'!L130</f>
        <v>E</v>
      </c>
      <c r="H127" s="410"/>
      <c r="I127" s="410"/>
      <c r="J127" s="410"/>
      <c r="K127" s="410"/>
    </row>
    <row r="128" spans="1:11" x14ac:dyDescent="0.25">
      <c r="A128" s="410">
        <f>+SUBTOTAL(3,$B$4:B128)</f>
        <v>125</v>
      </c>
      <c r="B128" s="410" t="str">
        <f>'Visual chart Edit'!B131</f>
        <v>21/0</v>
      </c>
      <c r="C128" s="410" t="str">
        <f>'Visual chart Edit'!C131</f>
        <v>DB2+0</v>
      </c>
      <c r="D128" s="410" t="s">
        <v>1300</v>
      </c>
      <c r="E128" s="462">
        <f>'Visual chart Edit'!I131</f>
        <v>355</v>
      </c>
      <c r="F128" s="410" t="str">
        <f>'Visual chart Edit'!K131</f>
        <v>DRY</v>
      </c>
      <c r="G128" s="410" t="str">
        <f>'Visual chart Edit'!L131</f>
        <v>E</v>
      </c>
      <c r="H128" s="410"/>
      <c r="I128" s="410"/>
      <c r="J128" s="410"/>
      <c r="K128" s="410"/>
    </row>
    <row r="129" spans="1:11" x14ac:dyDescent="0.25">
      <c r="A129" s="410">
        <f>+SUBTOTAL(3,$B$4:B129)</f>
        <v>126</v>
      </c>
      <c r="B129" s="775" t="str">
        <f>'Visual chart Edit'!B132</f>
        <v>21/1</v>
      </c>
      <c r="C129" s="410" t="str">
        <f>'Visual chart Edit'!C132</f>
        <v>DA+6</v>
      </c>
      <c r="D129" s="410" t="s">
        <v>1300</v>
      </c>
      <c r="E129" s="462">
        <f>'Visual chart Edit'!I132</f>
        <v>414.9</v>
      </c>
      <c r="F129" s="410" t="str">
        <f>'Visual chart Edit'!K132</f>
        <v>DRY</v>
      </c>
      <c r="G129" s="410" t="s">
        <v>129</v>
      </c>
      <c r="H129" s="413" t="s">
        <v>1640</v>
      </c>
      <c r="I129" s="410"/>
      <c r="J129" s="410"/>
      <c r="K129" s="410"/>
    </row>
    <row r="130" spans="1:11" x14ac:dyDescent="0.25">
      <c r="A130" s="410">
        <f>+SUBTOTAL(3,$B$4:B130)</f>
        <v>127</v>
      </c>
      <c r="B130" s="775" t="str">
        <f>'Visual chart Edit'!B133</f>
        <v>21/2</v>
      </c>
      <c r="C130" s="410" t="str">
        <f>'Visual chart Edit'!C133</f>
        <v>DA+0</v>
      </c>
      <c r="D130" s="410" t="s">
        <v>1300</v>
      </c>
      <c r="E130" s="462">
        <f>'Visual chart Edit'!I133</f>
        <v>407.2</v>
      </c>
      <c r="F130" s="410" t="str">
        <f>'Visual chart Edit'!K133</f>
        <v>Sandy</v>
      </c>
      <c r="G130" s="410" t="s">
        <v>124</v>
      </c>
      <c r="H130" s="413" t="s">
        <v>1640</v>
      </c>
      <c r="I130" s="410"/>
      <c r="J130" s="410"/>
      <c r="K130" s="410"/>
    </row>
    <row r="131" spans="1:11" x14ac:dyDescent="0.25">
      <c r="A131" s="410">
        <f>+SUBTOTAL(3,$B$4:B131)</f>
        <v>128</v>
      </c>
      <c r="B131" s="410" t="str">
        <f>'Visual chart Edit'!B134</f>
        <v>21/3</v>
      </c>
      <c r="C131" s="410" t="str">
        <f>'Visual chart Edit'!C134</f>
        <v>DA+6</v>
      </c>
      <c r="D131" s="410" t="s">
        <v>1300</v>
      </c>
      <c r="E131" s="462">
        <f>'Visual chart Edit'!I134</f>
        <v>432.2</v>
      </c>
      <c r="F131" s="410" t="str">
        <f>'Visual chart Edit'!K134</f>
        <v>Sandy</v>
      </c>
      <c r="G131" s="410" t="str">
        <f>'Visual chart Edit'!L134</f>
        <v>E</v>
      </c>
      <c r="H131" s="410"/>
      <c r="I131" s="410"/>
      <c r="J131" s="410"/>
      <c r="K131" s="410"/>
    </row>
    <row r="132" spans="1:11" x14ac:dyDescent="0.25">
      <c r="A132" s="410">
        <f>+SUBTOTAL(3,$B$4:B132)</f>
        <v>129</v>
      </c>
      <c r="B132" s="410" t="str">
        <f>'Visual chart Edit'!B135</f>
        <v>21/4</v>
      </c>
      <c r="C132" s="410" t="str">
        <f>'Visual chart Edit'!C135</f>
        <v>DA+3</v>
      </c>
      <c r="D132" s="410" t="s">
        <v>1300</v>
      </c>
      <c r="E132" s="462">
        <f>'Visual chart Edit'!I135</f>
        <v>401.9</v>
      </c>
      <c r="F132" s="410" t="str">
        <f>'Visual chart Edit'!K135</f>
        <v>Sandy</v>
      </c>
      <c r="G132" s="410" t="str">
        <f>'Visual chart Edit'!L135</f>
        <v>E</v>
      </c>
      <c r="H132" s="410"/>
      <c r="I132" s="410"/>
      <c r="J132" s="410"/>
      <c r="K132" s="410"/>
    </row>
    <row r="133" spans="1:11" x14ac:dyDescent="0.25">
      <c r="A133" s="410">
        <f>+SUBTOTAL(3,$B$4:B133)</f>
        <v>130</v>
      </c>
      <c r="B133" s="410" t="str">
        <f>'Visual chart Edit'!B136</f>
        <v>21/5</v>
      </c>
      <c r="C133" s="410" t="str">
        <f>'Visual chart Edit'!C136</f>
        <v>DA+6</v>
      </c>
      <c r="D133" s="410" t="s">
        <v>1300</v>
      </c>
      <c r="E133" s="462">
        <f>'Visual chart Edit'!I136</f>
        <v>434.2</v>
      </c>
      <c r="F133" s="410" t="str">
        <f>'Visual chart Edit'!K136</f>
        <v>DFR</v>
      </c>
      <c r="G133" s="410" t="str">
        <f>'Visual chart Edit'!L136</f>
        <v>E</v>
      </c>
      <c r="H133" s="410"/>
      <c r="I133" s="410"/>
      <c r="J133" s="410"/>
      <c r="K133" s="410"/>
    </row>
    <row r="134" spans="1:11" x14ac:dyDescent="0.25">
      <c r="A134" s="410">
        <f>+SUBTOTAL(3,$B$4:B134)</f>
        <v>131</v>
      </c>
      <c r="B134" s="775" t="str">
        <f>'Visual chart Edit'!B137</f>
        <v>21/6</v>
      </c>
      <c r="C134" s="410" t="str">
        <f>'Visual chart Edit'!C137</f>
        <v>DA+3</v>
      </c>
      <c r="D134" s="410" t="s">
        <v>1300</v>
      </c>
      <c r="E134" s="462">
        <f>'Visual chart Edit'!I137</f>
        <v>405.5</v>
      </c>
      <c r="F134" s="410" t="str">
        <f>'Visual chart Edit'!K137</f>
        <v>DRY</v>
      </c>
      <c r="G134" s="410" t="s">
        <v>129</v>
      </c>
      <c r="H134" s="413" t="s">
        <v>1640</v>
      </c>
      <c r="I134" s="410"/>
      <c r="J134" s="410"/>
      <c r="K134" s="410"/>
    </row>
    <row r="135" spans="1:11" x14ac:dyDescent="0.25">
      <c r="A135" s="410">
        <f>+SUBTOTAL(3,$B$4:B135)</f>
        <v>132</v>
      </c>
      <c r="B135" s="775" t="str">
        <f>'Visual chart Edit'!B138</f>
        <v>21/7</v>
      </c>
      <c r="C135" s="410" t="str">
        <f>'Visual chart Edit'!C138</f>
        <v>DA+3</v>
      </c>
      <c r="D135" s="410" t="s">
        <v>1300</v>
      </c>
      <c r="E135" s="462">
        <f>'Visual chart Edit'!I138</f>
        <v>426</v>
      </c>
      <c r="F135" s="410" t="str">
        <f>'Visual chart Edit'!K138</f>
        <v>DFR</v>
      </c>
      <c r="G135" s="410" t="s">
        <v>129</v>
      </c>
      <c r="H135" s="413" t="s">
        <v>1640</v>
      </c>
      <c r="I135" s="410"/>
      <c r="J135" s="410"/>
      <c r="K135" s="410"/>
    </row>
    <row r="136" spans="1:11" x14ac:dyDescent="0.25">
      <c r="A136" s="410">
        <f>+SUBTOTAL(3,$B$4:B136)</f>
        <v>133</v>
      </c>
      <c r="B136" s="775" t="str">
        <f>'Visual chart Edit'!B139</f>
        <v>21/8</v>
      </c>
      <c r="C136" s="410" t="str">
        <f>'Visual chart Edit'!C139</f>
        <v>DA+6</v>
      </c>
      <c r="D136" s="410" t="s">
        <v>1300</v>
      </c>
      <c r="E136" s="462">
        <f>'Visual chart Edit'!I139</f>
        <v>406.9</v>
      </c>
      <c r="F136" s="410" t="str">
        <f>'Visual chart Edit'!K139</f>
        <v>DRY</v>
      </c>
      <c r="G136" s="410" t="s">
        <v>124</v>
      </c>
      <c r="H136" s="413" t="s">
        <v>1640</v>
      </c>
      <c r="I136" s="410"/>
      <c r="J136" s="410"/>
      <c r="K136" s="410"/>
    </row>
    <row r="137" spans="1:11" x14ac:dyDescent="0.25">
      <c r="A137" s="410">
        <f>+SUBTOTAL(3,$B$4:B137)</f>
        <v>134</v>
      </c>
      <c r="B137" s="775" t="str">
        <f>'Visual chart Edit'!B140</f>
        <v>21/9</v>
      </c>
      <c r="C137" s="410" t="str">
        <f>'Visual chart Edit'!C140</f>
        <v>DA+3</v>
      </c>
      <c r="D137" s="410" t="s">
        <v>1300</v>
      </c>
      <c r="E137" s="462">
        <f>'Visual chart Edit'!I140</f>
        <v>433.3</v>
      </c>
      <c r="F137" s="410" t="str">
        <f>'Visual chart Edit'!K140</f>
        <v>DFR</v>
      </c>
      <c r="G137" s="410" t="str">
        <f>'Visual chart Edit'!L140</f>
        <v>E</v>
      </c>
      <c r="H137" s="413"/>
      <c r="I137" s="410"/>
      <c r="J137" s="410"/>
      <c r="K137" s="410"/>
    </row>
    <row r="138" spans="1:11" ht="25.5" x14ac:dyDescent="0.25">
      <c r="A138" s="410">
        <f>+SUBTOTAL(3,$B$4:B138)</f>
        <v>135</v>
      </c>
      <c r="B138" s="775" t="str">
        <f>'Visual chart Edit'!B141</f>
        <v>21/10</v>
      </c>
      <c r="C138" s="410" t="str">
        <f>'Visual chart Edit'!C141</f>
        <v>DA+6</v>
      </c>
      <c r="D138" s="410" t="s">
        <v>1300</v>
      </c>
      <c r="E138" s="462">
        <f>'Visual chart Edit'!I141</f>
        <v>372.9</v>
      </c>
      <c r="F138" s="410" t="str">
        <f>'Visual chart Edit'!K141</f>
        <v>DRY</v>
      </c>
      <c r="G138" s="410" t="s">
        <v>129</v>
      </c>
      <c r="H138" s="413" t="s">
        <v>1640</v>
      </c>
      <c r="I138" s="410"/>
      <c r="J138" s="410"/>
      <c r="K138" s="410"/>
    </row>
    <row r="139" spans="1:11" x14ac:dyDescent="0.25">
      <c r="A139" s="410">
        <f>+SUBTOTAL(3,$B$4:B139)</f>
        <v>136</v>
      </c>
      <c r="B139" s="775" t="str">
        <f>'Visual chart Edit'!B142</f>
        <v>22/0</v>
      </c>
      <c r="C139" s="410" t="str">
        <f>'Visual chart Edit'!C142</f>
        <v>DB2+3</v>
      </c>
      <c r="D139" s="410" t="s">
        <v>1300</v>
      </c>
      <c r="E139" s="462">
        <f>'Visual chart Edit'!I142</f>
        <v>443.5</v>
      </c>
      <c r="F139" s="410" t="str">
        <f>'Visual chart Edit'!K142</f>
        <v>DRY</v>
      </c>
      <c r="G139" s="410" t="s">
        <v>129</v>
      </c>
      <c r="H139" s="413" t="s">
        <v>1640</v>
      </c>
      <c r="I139" s="410"/>
      <c r="J139" s="410"/>
      <c r="K139" s="410"/>
    </row>
    <row r="140" spans="1:11" x14ac:dyDescent="0.25">
      <c r="A140" s="410">
        <f>+SUBTOTAL(3,$B$4:B140)</f>
        <v>137</v>
      </c>
      <c r="B140" s="775" t="str">
        <f>'Visual chart Edit'!B143</f>
        <v>22/1</v>
      </c>
      <c r="C140" s="410" t="str">
        <f>'Visual chart Edit'!C143</f>
        <v>DA+9</v>
      </c>
      <c r="D140" s="410" t="s">
        <v>1300</v>
      </c>
      <c r="E140" s="462">
        <f>'Visual chart Edit'!I143</f>
        <v>456.3</v>
      </c>
      <c r="F140" s="410" t="str">
        <f>'Visual chart Edit'!K143</f>
        <v>Sandy</v>
      </c>
      <c r="G140" s="410" t="s">
        <v>129</v>
      </c>
      <c r="H140" s="413" t="s">
        <v>1640</v>
      </c>
      <c r="I140" s="410"/>
      <c r="J140" s="410"/>
      <c r="K140" s="410"/>
    </row>
    <row r="141" spans="1:11" x14ac:dyDescent="0.25">
      <c r="A141" s="410">
        <f>+SUBTOTAL(3,$B$4:B141)</f>
        <v>138</v>
      </c>
      <c r="B141" s="410" t="str">
        <f>'Visual chart Edit'!B144</f>
        <v>22/2</v>
      </c>
      <c r="C141" s="410" t="str">
        <f>'Visual chart Edit'!C144</f>
        <v>DA+6</v>
      </c>
      <c r="D141" s="410" t="s">
        <v>1300</v>
      </c>
      <c r="E141" s="462">
        <f>'Visual chart Edit'!I144</f>
        <v>379.2</v>
      </c>
      <c r="F141" s="410" t="str">
        <f>'Visual chart Edit'!K144</f>
        <v>Sandy</v>
      </c>
      <c r="G141" s="410" t="str">
        <f>'Visual chart Edit'!L144</f>
        <v>E</v>
      </c>
      <c r="H141" s="410"/>
      <c r="I141" s="410"/>
      <c r="J141" s="410"/>
      <c r="K141" s="410"/>
    </row>
    <row r="142" spans="1:11" x14ac:dyDescent="0.25">
      <c r="A142" s="410">
        <f>+SUBTOTAL(3,$B$4:B142)</f>
        <v>139</v>
      </c>
      <c r="B142" s="410" t="str">
        <f>'Visual chart Edit'!B145</f>
        <v>22/3</v>
      </c>
      <c r="C142" s="410" t="str">
        <f>'Visual chart Edit'!C145</f>
        <v>DA+9</v>
      </c>
      <c r="D142" s="410" t="s">
        <v>1300</v>
      </c>
      <c r="E142" s="462">
        <f>'Visual chart Edit'!I145</f>
        <v>382.6</v>
      </c>
      <c r="F142" s="410" t="str">
        <f>'Visual chart Edit'!K145</f>
        <v>Sandy</v>
      </c>
      <c r="G142" s="410" t="str">
        <f>'Visual chart Edit'!L145</f>
        <v>E</v>
      </c>
      <c r="H142" s="410"/>
      <c r="I142" s="410"/>
      <c r="J142" s="410"/>
      <c r="K142" s="410"/>
    </row>
    <row r="143" spans="1:11" x14ac:dyDescent="0.25">
      <c r="A143" s="410">
        <f>+SUBTOTAL(3,$B$4:B143)</f>
        <v>140</v>
      </c>
      <c r="B143" s="775" t="str">
        <f>'Visual chart Edit'!B146</f>
        <v>22/4</v>
      </c>
      <c r="C143" s="410" t="str">
        <f>'Visual chart Edit'!C146</f>
        <v>DA+9</v>
      </c>
      <c r="D143" s="410" t="s">
        <v>1300</v>
      </c>
      <c r="E143" s="462">
        <f>'Visual chart Edit'!I146</f>
        <v>435.6</v>
      </c>
      <c r="F143" s="410" t="str">
        <f>'Visual chart Edit'!K146</f>
        <v>Sandy</v>
      </c>
      <c r="G143" s="410" t="s">
        <v>129</v>
      </c>
      <c r="H143" s="413" t="s">
        <v>1640</v>
      </c>
      <c r="I143" s="410"/>
      <c r="J143" s="410"/>
      <c r="K143" s="410"/>
    </row>
    <row r="144" spans="1:11" x14ac:dyDescent="0.25">
      <c r="A144" s="410">
        <f>+SUBTOTAL(3,$B$4:B144)</f>
        <v>141</v>
      </c>
      <c r="B144" s="410" t="str">
        <f>'Visual chart Edit'!B147</f>
        <v>22/5</v>
      </c>
      <c r="C144" s="410" t="str">
        <f>'Visual chart Edit'!C147</f>
        <v>DA+9</v>
      </c>
      <c r="D144" s="410" t="s">
        <v>1300</v>
      </c>
      <c r="E144" s="462">
        <f>'Visual chart Edit'!I147</f>
        <v>402.1</v>
      </c>
      <c r="F144" s="410" t="str">
        <f>'Visual chart Edit'!K147</f>
        <v>DRY</v>
      </c>
      <c r="G144" s="410" t="str">
        <f>'Visual chart Edit'!L147</f>
        <v>E</v>
      </c>
      <c r="H144" s="410"/>
      <c r="I144" s="410"/>
      <c r="J144" s="410"/>
      <c r="K144" s="410"/>
    </row>
    <row r="145" spans="1:12" x14ac:dyDescent="0.25">
      <c r="A145" s="410">
        <f>+SUBTOTAL(3,$B$4:B145)</f>
        <v>142</v>
      </c>
      <c r="B145" s="410" t="str">
        <f>'Visual chart Edit'!B148</f>
        <v>22/6</v>
      </c>
      <c r="C145" s="410" t="str">
        <f>'Visual chart Edit'!C148</f>
        <v>DA+0</v>
      </c>
      <c r="D145" s="410" t="s">
        <v>1300</v>
      </c>
      <c r="E145" s="462">
        <f>'Visual chart Edit'!I148</f>
        <v>417.3</v>
      </c>
      <c r="F145" s="410" t="str">
        <f>'Visual chart Edit'!K148</f>
        <v>Sandy</v>
      </c>
      <c r="G145" s="410" t="str">
        <f>'Visual chart Edit'!L148</f>
        <v>E</v>
      </c>
      <c r="H145" s="410"/>
      <c r="I145" s="410"/>
      <c r="J145" s="410"/>
      <c r="K145" s="410"/>
    </row>
    <row r="146" spans="1:12" x14ac:dyDescent="0.25">
      <c r="A146" s="410">
        <f>+SUBTOTAL(3,$B$4:B146)</f>
        <v>143</v>
      </c>
      <c r="B146" s="410" t="str">
        <f>'Visual chart Edit'!B149</f>
        <v>22/7</v>
      </c>
      <c r="C146" s="410" t="str">
        <f>'Visual chart Edit'!C149</f>
        <v>DA+0</v>
      </c>
      <c r="D146" s="410" t="s">
        <v>1300</v>
      </c>
      <c r="E146" s="462">
        <f>'Visual chart Edit'!I149</f>
        <v>347.7</v>
      </c>
      <c r="F146" s="410" t="str">
        <f>'Visual chart Edit'!K149</f>
        <v>Sandy</v>
      </c>
      <c r="G146" s="410" t="str">
        <f>'Visual chart Edit'!L149</f>
        <v>E</v>
      </c>
      <c r="H146" s="410"/>
      <c r="I146" s="410"/>
      <c r="J146" s="410"/>
      <c r="K146" s="410"/>
    </row>
    <row r="147" spans="1:12" x14ac:dyDescent="0.25">
      <c r="A147" s="410">
        <f>+SUBTOTAL(3,$B$4:B147)</f>
        <v>144</v>
      </c>
      <c r="B147" s="775" t="str">
        <f>'Visual chart Edit'!B150</f>
        <v>22/8</v>
      </c>
      <c r="C147" s="410" t="str">
        <f>'Visual chart Edit'!C150</f>
        <v>DB1+0</v>
      </c>
      <c r="D147" s="410" t="s">
        <v>1300</v>
      </c>
      <c r="E147" s="462">
        <f>'Visual chart Edit'!I150</f>
        <v>356.3</v>
      </c>
      <c r="F147" s="410" t="str">
        <f>'Visual chart Edit'!K150</f>
        <v>Sandy</v>
      </c>
      <c r="G147" s="410" t="str">
        <f>'Visual chart Edit'!L150</f>
        <v>E</v>
      </c>
      <c r="H147" s="410"/>
      <c r="I147" s="410"/>
      <c r="J147" s="410"/>
      <c r="K147" s="410"/>
    </row>
    <row r="148" spans="1:12" x14ac:dyDescent="0.25">
      <c r="A148" s="410">
        <f>+SUBTOTAL(3,$B$4:B148)</f>
        <v>145</v>
      </c>
      <c r="B148" s="775" t="str">
        <f>'Visual chart Edit'!B151</f>
        <v>22/9</v>
      </c>
      <c r="C148" s="410" t="str">
        <f>'Visual chart Edit'!C151</f>
        <v>DA+6</v>
      </c>
      <c r="D148" s="410" t="s">
        <v>1300</v>
      </c>
      <c r="E148" s="462">
        <f>'Visual chart Edit'!I151</f>
        <v>389.2</v>
      </c>
      <c r="F148" s="410" t="str">
        <f>'Visual chart Edit'!K151</f>
        <v>Sandy</v>
      </c>
      <c r="G148" s="410" t="str">
        <f>'Visual chart Edit'!L151</f>
        <v>E</v>
      </c>
      <c r="H148" s="413"/>
      <c r="I148" s="410"/>
      <c r="J148" s="410"/>
      <c r="K148" s="410"/>
    </row>
    <row r="149" spans="1:12" ht="25.5" x14ac:dyDescent="0.25">
      <c r="A149" s="410">
        <f>+SUBTOTAL(3,$B$4:B149)</f>
        <v>146</v>
      </c>
      <c r="B149" s="775" t="str">
        <f>'Visual chart Edit'!B152</f>
        <v>22/10</v>
      </c>
      <c r="C149" s="410" t="str">
        <f>'Visual chart Edit'!C152</f>
        <v>DA+6</v>
      </c>
      <c r="D149" s="410" t="s">
        <v>1301</v>
      </c>
      <c r="E149" s="462">
        <f>'Visual chart Edit'!I152</f>
        <v>343.8</v>
      </c>
      <c r="F149" s="410" t="str">
        <f>'Visual chart Edit'!K152</f>
        <v>Sandy</v>
      </c>
      <c r="G149" s="410" t="str">
        <f>'Visual chart Edit'!L152</f>
        <v>E</v>
      </c>
      <c r="H149" s="413"/>
      <c r="I149" s="410"/>
      <c r="J149" s="410"/>
      <c r="K149" s="410"/>
    </row>
    <row r="150" spans="1:12" x14ac:dyDescent="0.25">
      <c r="A150" s="410">
        <f>+SUBTOTAL(3,$B$4:B150)</f>
        <v>147</v>
      </c>
      <c r="B150" s="410" t="str">
        <f>'Visual chart Edit'!B153</f>
        <v>22/11</v>
      </c>
      <c r="C150" s="410" t="str">
        <f>'Visual chart Edit'!C153</f>
        <v>DA+6</v>
      </c>
      <c r="D150" s="410" t="s">
        <v>1301</v>
      </c>
      <c r="E150" s="462">
        <f>'Visual chart Edit'!I153</f>
        <v>395.5</v>
      </c>
      <c r="F150" s="410" t="str">
        <f>'Visual chart Edit'!K153</f>
        <v>Sandy</v>
      </c>
      <c r="G150" s="410" t="str">
        <f>'Visual chart Edit'!L153</f>
        <v>E</v>
      </c>
      <c r="H150" s="410"/>
      <c r="I150" s="410"/>
      <c r="J150" s="410"/>
      <c r="K150" s="410"/>
    </row>
    <row r="151" spans="1:12" ht="25.5" x14ac:dyDescent="0.25">
      <c r="A151" s="410">
        <f>+SUBTOTAL(3,$B$4:B151)</f>
        <v>148</v>
      </c>
      <c r="B151" s="775" t="str">
        <f>'Visual chart Edit'!B154</f>
        <v>22/12</v>
      </c>
      <c r="C151" s="410" t="str">
        <f>'Visual chart Edit'!C154</f>
        <v>DA+3</v>
      </c>
      <c r="D151" s="410" t="s">
        <v>1301</v>
      </c>
      <c r="E151" s="462">
        <f>'Visual chart Edit'!I154</f>
        <v>408</v>
      </c>
      <c r="F151" s="410" t="str">
        <f>'Visual chart Edit'!K154</f>
        <v>Sandy</v>
      </c>
      <c r="G151" s="410" t="s">
        <v>129</v>
      </c>
      <c r="H151" s="413" t="s">
        <v>1640</v>
      </c>
      <c r="I151" s="410"/>
      <c r="J151" s="410"/>
      <c r="K151" s="410"/>
    </row>
    <row r="152" spans="1:12" x14ac:dyDescent="0.25">
      <c r="A152" s="410">
        <f>+SUBTOTAL(3,$B$4:B152)</f>
        <v>149</v>
      </c>
      <c r="B152" s="410" t="str">
        <f>'Visual chart Edit'!B155</f>
        <v>22/13</v>
      </c>
      <c r="C152" s="410" t="str">
        <f>'Visual chart Edit'!C155</f>
        <v>DA+6</v>
      </c>
      <c r="D152" s="410" t="s">
        <v>1301</v>
      </c>
      <c r="E152" s="462">
        <f>'Visual chart Edit'!I155</f>
        <v>318</v>
      </c>
      <c r="F152" s="410" t="str">
        <f>'Visual chart Edit'!K155</f>
        <v>Sandy</v>
      </c>
      <c r="G152" s="410" t="str">
        <f>'Visual chart Edit'!L155</f>
        <v>E</v>
      </c>
      <c r="H152" s="410"/>
      <c r="I152" s="410"/>
      <c r="J152" s="410"/>
      <c r="K152" s="410"/>
    </row>
    <row r="153" spans="1:12" x14ac:dyDescent="0.25">
      <c r="A153" s="410">
        <f>+SUBTOTAL(3,$B$4:B153)</f>
        <v>150</v>
      </c>
      <c r="B153" s="775" t="str">
        <f>'Visual chart Edit'!B156</f>
        <v>23/0</v>
      </c>
      <c r="C153" s="410" t="str">
        <f>'Visual chart Edit'!C156</f>
        <v>DD45+3</v>
      </c>
      <c r="D153" s="410" t="s">
        <v>1301</v>
      </c>
      <c r="E153" s="462">
        <f>'Visual chart Edit'!I156</f>
        <v>447.3</v>
      </c>
      <c r="F153" s="410" t="str">
        <f>'Visual chart Edit'!K156</f>
        <v>DRY</v>
      </c>
      <c r="G153" s="410" t="s">
        <v>129</v>
      </c>
      <c r="H153" s="413" t="s">
        <v>1640</v>
      </c>
      <c r="I153" s="410"/>
      <c r="J153" s="410"/>
      <c r="K153" s="410"/>
    </row>
    <row r="154" spans="1:12" x14ac:dyDescent="0.25">
      <c r="A154" s="410">
        <f>+SUBTOTAL(3,$B$4:B154)</f>
        <v>151</v>
      </c>
      <c r="B154" s="410" t="str">
        <f>'Visual chart Edit'!B157</f>
        <v>24/0</v>
      </c>
      <c r="C154" s="410" t="str">
        <f>'Visual chart Edit'!C157</f>
        <v>DD45+3</v>
      </c>
      <c r="D154" s="410" t="s">
        <v>1301</v>
      </c>
      <c r="E154" s="462">
        <f>'Visual chart Edit'!I157</f>
        <v>222.2</v>
      </c>
      <c r="F154" s="410" t="str">
        <f>'Visual chart Edit'!K157</f>
        <v>DRY</v>
      </c>
      <c r="G154" s="410" t="str">
        <f>'Visual chart Edit'!L157</f>
        <v>E</v>
      </c>
      <c r="H154" s="410"/>
      <c r="I154" s="410"/>
      <c r="J154" s="410"/>
      <c r="K154" s="410"/>
    </row>
    <row r="155" spans="1:12" x14ac:dyDescent="0.25">
      <c r="A155" s="410">
        <f>+SUBTOTAL(3,$B$4:B155)</f>
        <v>152</v>
      </c>
      <c r="B155" s="410" t="str">
        <f>'Visual chart Edit'!B158</f>
        <v>25/0</v>
      </c>
      <c r="C155" s="410" t="str">
        <f>'Visual chart Edit'!C158</f>
        <v>DC1+6</v>
      </c>
      <c r="D155" s="410" t="s">
        <v>1301</v>
      </c>
      <c r="E155" s="462">
        <f>'Visual chart Edit'!I158</f>
        <v>433.9</v>
      </c>
      <c r="F155" s="410" t="str">
        <f>'Visual chart Edit'!K158</f>
        <v>DRY</v>
      </c>
      <c r="G155" s="410" t="str">
        <f>'Visual chart Edit'!L158</f>
        <v>E</v>
      </c>
      <c r="H155" s="413"/>
      <c r="I155" s="410"/>
      <c r="J155" s="410"/>
      <c r="K155" s="410"/>
      <c r="L155" s="476" t="s">
        <v>1568</v>
      </c>
    </row>
    <row r="156" spans="1:12" x14ac:dyDescent="0.25">
      <c r="A156" s="410">
        <f>+SUBTOTAL(3,$B$4:B156)</f>
        <v>153</v>
      </c>
      <c r="B156" s="410" t="str">
        <f>'Visual chart Edit'!B159</f>
        <v>25/1</v>
      </c>
      <c r="C156" s="410" t="str">
        <f>'Visual chart Edit'!C159</f>
        <v>DA+3</v>
      </c>
      <c r="D156" s="410" t="s">
        <v>1301</v>
      </c>
      <c r="E156" s="462">
        <f>'Visual chart Edit'!I159</f>
        <v>422.3</v>
      </c>
      <c r="F156" s="410" t="str">
        <f>'Visual chart Edit'!K159</f>
        <v>DRY</v>
      </c>
      <c r="G156" s="410" t="str">
        <f>'Visual chart Edit'!L159</f>
        <v>E</v>
      </c>
      <c r="H156" s="413"/>
      <c r="I156" s="410"/>
      <c r="J156" s="410"/>
      <c r="K156" s="410"/>
    </row>
    <row r="157" spans="1:12" x14ac:dyDescent="0.25">
      <c r="A157" s="410">
        <f>+SUBTOTAL(3,$B$4:B157)</f>
        <v>154</v>
      </c>
      <c r="B157" s="410" t="str">
        <f>'Visual chart Edit'!B160</f>
        <v>25/2</v>
      </c>
      <c r="C157" s="410" t="str">
        <f>'Visual chart Edit'!C160</f>
        <v>DA+0</v>
      </c>
      <c r="D157" s="410" t="s">
        <v>1301</v>
      </c>
      <c r="E157" s="462">
        <f>'Visual chart Edit'!I160</f>
        <v>370.7</v>
      </c>
      <c r="F157" s="410" t="str">
        <f>'Visual chart Edit'!K160</f>
        <v>DRY</v>
      </c>
      <c r="G157" s="410" t="str">
        <f>'Visual chart Edit'!L160</f>
        <v>E</v>
      </c>
      <c r="H157" s="413"/>
      <c r="I157" s="410"/>
      <c r="J157" s="410"/>
      <c r="K157" s="410"/>
    </row>
    <row r="158" spans="1:12" x14ac:dyDescent="0.25">
      <c r="A158" s="410">
        <f>+SUBTOTAL(3,$B$4:B158)</f>
        <v>155</v>
      </c>
      <c r="B158" s="410" t="str">
        <f>'Visual chart Edit'!B161</f>
        <v>25/3</v>
      </c>
      <c r="C158" s="410" t="str">
        <f>'Visual chart Edit'!C161</f>
        <v>DA+0</v>
      </c>
      <c r="D158" s="410" t="s">
        <v>1301</v>
      </c>
      <c r="E158" s="462">
        <f>'Visual chart Edit'!I161</f>
        <v>345.7</v>
      </c>
      <c r="F158" s="410" t="str">
        <f>'Visual chart Edit'!K161</f>
        <v>Sandy</v>
      </c>
      <c r="G158" s="410" t="str">
        <f>'Visual chart Edit'!L161</f>
        <v>E</v>
      </c>
      <c r="H158" s="410"/>
      <c r="I158" s="410"/>
      <c r="J158" s="410"/>
      <c r="K158" s="410"/>
    </row>
    <row r="159" spans="1:12" x14ac:dyDescent="0.25">
      <c r="A159" s="410">
        <f>+SUBTOTAL(3,$B$4:B159)</f>
        <v>156</v>
      </c>
      <c r="B159" s="410" t="str">
        <f>'Visual chart Edit'!B162</f>
        <v>25/4</v>
      </c>
      <c r="C159" s="410" t="str">
        <f>'Visual chart Edit'!C162</f>
        <v>DA+0</v>
      </c>
      <c r="D159" s="410" t="s">
        <v>1301</v>
      </c>
      <c r="E159" s="462">
        <f>'Visual chart Edit'!I162</f>
        <v>391.1</v>
      </c>
      <c r="F159" s="410" t="str">
        <f>'Visual chart Edit'!K162</f>
        <v>Sandy</v>
      </c>
      <c r="G159" s="410" t="str">
        <f>'Visual chart Edit'!L162</f>
        <v>E</v>
      </c>
      <c r="H159" s="410"/>
      <c r="I159" s="410"/>
      <c r="J159" s="410"/>
      <c r="K159" s="410"/>
    </row>
    <row r="160" spans="1:12" x14ac:dyDescent="0.25">
      <c r="A160" s="410">
        <f>+SUBTOTAL(3,$B$4:B160)</f>
        <v>157</v>
      </c>
      <c r="B160" s="410" t="str">
        <f>'Visual chart Edit'!B163</f>
        <v>26/0</v>
      </c>
      <c r="C160" s="410" t="str">
        <f>'Visual chart Edit'!C163</f>
        <v>DB1+0</v>
      </c>
      <c r="D160" s="410" t="s">
        <v>1301</v>
      </c>
      <c r="E160" s="462">
        <f>'Visual chart Edit'!I163</f>
        <v>440.4</v>
      </c>
      <c r="F160" s="410" t="str">
        <f>'Visual chart Edit'!K163</f>
        <v>DFR</v>
      </c>
      <c r="G160" s="410" t="str">
        <f>'Visual chart Edit'!L163</f>
        <v>E</v>
      </c>
      <c r="H160" s="410"/>
      <c r="I160" s="410"/>
      <c r="J160" s="410"/>
      <c r="K160" s="410"/>
    </row>
    <row r="161" spans="1:12" x14ac:dyDescent="0.25">
      <c r="A161" s="410">
        <f>+SUBTOTAL(3,$B$4:B161)</f>
        <v>158</v>
      </c>
      <c r="B161" s="410" t="str">
        <f>'Visual chart Edit'!B164</f>
        <v>26/1</v>
      </c>
      <c r="C161" s="410" t="str">
        <f>'Visual chart Edit'!C164</f>
        <v>DA+0</v>
      </c>
      <c r="D161" s="410" t="s">
        <v>1301</v>
      </c>
      <c r="E161" s="462">
        <f>'Visual chart Edit'!I164</f>
        <v>391.4</v>
      </c>
      <c r="F161" s="410" t="str">
        <f>'Visual chart Edit'!K164</f>
        <v>DRY</v>
      </c>
      <c r="G161" s="410" t="str">
        <f>'Visual chart Edit'!L164</f>
        <v>E</v>
      </c>
      <c r="H161" s="410"/>
      <c r="I161" s="410"/>
      <c r="J161" s="410"/>
      <c r="K161" s="410"/>
    </row>
    <row r="162" spans="1:12" x14ac:dyDescent="0.25">
      <c r="A162" s="410">
        <f>+SUBTOTAL(3,$B$4:B162)</f>
        <v>159</v>
      </c>
      <c r="B162" s="410" t="str">
        <f>'Visual chart Edit'!B165</f>
        <v>26/2</v>
      </c>
      <c r="C162" s="410" t="str">
        <f>'Visual chart Edit'!C165</f>
        <v>DA+3</v>
      </c>
      <c r="D162" s="410" t="s">
        <v>1301</v>
      </c>
      <c r="E162" s="462">
        <f>'Visual chart Edit'!I165</f>
        <v>406.5</v>
      </c>
      <c r="F162" s="410" t="str">
        <f>'Visual chart Edit'!K165</f>
        <v>DFR</v>
      </c>
      <c r="G162" s="410" t="str">
        <f>'Visual chart Edit'!L165</f>
        <v>E</v>
      </c>
      <c r="H162" s="410"/>
      <c r="I162" s="410"/>
      <c r="J162" s="410"/>
      <c r="K162" s="410"/>
    </row>
    <row r="163" spans="1:12" x14ac:dyDescent="0.25">
      <c r="A163" s="410">
        <f>+SUBTOTAL(3,$B$4:B163)</f>
        <v>160</v>
      </c>
      <c r="B163" s="410" t="str">
        <f>'Visual chart Edit'!B166</f>
        <v>26/3</v>
      </c>
      <c r="C163" s="410" t="str">
        <f>'Visual chart Edit'!C166</f>
        <v>DA+0</v>
      </c>
      <c r="D163" s="410" t="s">
        <v>1301</v>
      </c>
      <c r="E163" s="462">
        <f>'Visual chart Edit'!I166</f>
        <v>418</v>
      </c>
      <c r="F163" s="410" t="str">
        <f>'Visual chart Edit'!K166</f>
        <v>DRY</v>
      </c>
      <c r="G163" s="410" t="str">
        <f>'Visual chart Edit'!L166</f>
        <v>E</v>
      </c>
      <c r="H163" s="410"/>
      <c r="I163" s="410"/>
      <c r="J163" s="410"/>
      <c r="K163" s="410"/>
    </row>
    <row r="164" spans="1:12" x14ac:dyDescent="0.25">
      <c r="A164" s="410">
        <f>+SUBTOTAL(3,$B$4:B164)</f>
        <v>161</v>
      </c>
      <c r="B164" s="410" t="str">
        <f>'Visual chart Edit'!B167</f>
        <v>26/4</v>
      </c>
      <c r="C164" s="410" t="str">
        <f>'Visual chart Edit'!C167</f>
        <v>DA+6</v>
      </c>
      <c r="D164" s="410" t="s">
        <v>1301</v>
      </c>
      <c r="E164" s="462">
        <f>'Visual chart Edit'!I167</f>
        <v>422.6</v>
      </c>
      <c r="F164" s="410" t="str">
        <f>'Visual chart Edit'!K167</f>
        <v>Sandy</v>
      </c>
      <c r="G164" s="410" t="str">
        <f>'Visual chart Edit'!L167</f>
        <v>E</v>
      </c>
      <c r="H164" s="413"/>
      <c r="I164" s="410"/>
      <c r="J164" s="410"/>
      <c r="K164" s="410"/>
      <c r="L164" s="476" t="s">
        <v>1568</v>
      </c>
    </row>
    <row r="165" spans="1:12" x14ac:dyDescent="0.25">
      <c r="A165" s="410">
        <f>+SUBTOTAL(3,$B$4:B165)</f>
        <v>162</v>
      </c>
      <c r="B165" s="410" t="str">
        <f>'Visual chart Edit'!B168</f>
        <v>26/5</v>
      </c>
      <c r="C165" s="410" t="str">
        <f>'Visual chart Edit'!C168</f>
        <v>DA+6</v>
      </c>
      <c r="D165" s="410" t="s">
        <v>1301</v>
      </c>
      <c r="E165" s="462">
        <f>'Visual chart Edit'!I168</f>
        <v>410</v>
      </c>
      <c r="F165" s="410" t="str">
        <f>'Visual chart Edit'!K168</f>
        <v>Sandy</v>
      </c>
      <c r="G165" s="410" t="str">
        <f>'Visual chart Edit'!L168</f>
        <v>E</v>
      </c>
      <c r="H165" s="410"/>
      <c r="I165" s="410"/>
      <c r="J165" s="410"/>
      <c r="K165" s="410"/>
    </row>
    <row r="166" spans="1:12" x14ac:dyDescent="0.25">
      <c r="A166" s="410">
        <f>+SUBTOTAL(3,$B$4:B166)</f>
        <v>163</v>
      </c>
      <c r="B166" s="410" t="str">
        <f>'Visual chart Edit'!B169</f>
        <v>26/6</v>
      </c>
      <c r="C166" s="410" t="str">
        <f>'Visual chart Edit'!C169</f>
        <v>DA+6</v>
      </c>
      <c r="D166" s="410" t="s">
        <v>1301</v>
      </c>
      <c r="E166" s="462">
        <f>'Visual chart Edit'!I169</f>
        <v>363.4</v>
      </c>
      <c r="F166" s="410" t="str">
        <f>'Visual chart Edit'!K169</f>
        <v>Sandy</v>
      </c>
      <c r="G166" s="410" t="str">
        <f>'Visual chart Edit'!L169</f>
        <v>E</v>
      </c>
      <c r="H166" s="413"/>
      <c r="I166" s="410"/>
      <c r="J166" s="410"/>
      <c r="K166" s="410"/>
    </row>
    <row r="167" spans="1:12" x14ac:dyDescent="0.25">
      <c r="A167" s="410">
        <f>+SUBTOTAL(3,$B$4:B167)</f>
        <v>164</v>
      </c>
      <c r="B167" s="410" t="str">
        <f>'Visual chart Edit'!B170</f>
        <v>26/7</v>
      </c>
      <c r="C167" s="410" t="str">
        <f>'Visual chart Edit'!C170</f>
        <v>DA+0</v>
      </c>
      <c r="D167" s="410" t="s">
        <v>1301</v>
      </c>
      <c r="E167" s="462">
        <f>'Visual chart Edit'!I170</f>
        <v>421.9</v>
      </c>
      <c r="F167" s="410" t="str">
        <f>'Visual chart Edit'!K170</f>
        <v>DFR</v>
      </c>
      <c r="G167" s="410" t="str">
        <f>'Visual chart Edit'!L170</f>
        <v>E</v>
      </c>
      <c r="H167" s="410"/>
      <c r="I167" s="410"/>
      <c r="J167" s="410"/>
      <c r="K167" s="410"/>
    </row>
    <row r="168" spans="1:12" x14ac:dyDescent="0.25">
      <c r="A168" s="410">
        <f>+SUBTOTAL(3,$B$4:B168)</f>
        <v>165</v>
      </c>
      <c r="B168" s="410" t="str">
        <f>'Visual chart Edit'!B171</f>
        <v>26/8</v>
      </c>
      <c r="C168" s="410" t="str">
        <f>'Visual chart Edit'!C171</f>
        <v>DA+6</v>
      </c>
      <c r="D168" s="410" t="s">
        <v>1301</v>
      </c>
      <c r="E168" s="462">
        <f>'Visual chart Edit'!I171</f>
        <v>416.7</v>
      </c>
      <c r="F168" s="410" t="str">
        <f>'Visual chart Edit'!K171</f>
        <v>DFR</v>
      </c>
      <c r="G168" s="410" t="str">
        <f>'Visual chart Edit'!L171</f>
        <v>E</v>
      </c>
      <c r="H168" s="410"/>
      <c r="I168" s="410"/>
      <c r="J168" s="410"/>
      <c r="K168" s="410"/>
    </row>
    <row r="169" spans="1:12" x14ac:dyDescent="0.25">
      <c r="A169" s="410">
        <f>+SUBTOTAL(3,$B$4:B169)</f>
        <v>166</v>
      </c>
      <c r="B169" s="410" t="str">
        <f>'Visual chart Edit'!B172</f>
        <v>27/0</v>
      </c>
      <c r="C169" s="410" t="str">
        <f>'Visual chart Edit'!C172</f>
        <v>DC1+0</v>
      </c>
      <c r="D169" s="410" t="s">
        <v>1301</v>
      </c>
      <c r="E169" s="462">
        <f>'Visual chart Edit'!I172</f>
        <v>413.8</v>
      </c>
      <c r="F169" s="410" t="str">
        <f>'Visual chart Edit'!K172</f>
        <v>DFR</v>
      </c>
      <c r="G169" s="410" t="str">
        <f>'Visual chart Edit'!L172</f>
        <v>E</v>
      </c>
      <c r="H169" s="410"/>
      <c r="I169" s="410"/>
      <c r="J169" s="410"/>
      <c r="K169" s="410"/>
    </row>
    <row r="170" spans="1:12" x14ac:dyDescent="0.25">
      <c r="A170" s="410">
        <f>+SUBTOTAL(3,$B$4:B170)</f>
        <v>167</v>
      </c>
      <c r="B170" s="410" t="str">
        <f>'Visual chart Edit'!B173</f>
        <v>27/1</v>
      </c>
      <c r="C170" s="410" t="str">
        <f>'Visual chart Edit'!C173</f>
        <v>DA+3</v>
      </c>
      <c r="D170" s="410" t="s">
        <v>1301</v>
      </c>
      <c r="E170" s="462">
        <f>'Visual chart Edit'!I173</f>
        <v>399.8</v>
      </c>
      <c r="F170" s="410" t="str">
        <f>'Visual chart Edit'!K173</f>
        <v>DFR</v>
      </c>
      <c r="G170" s="410" t="str">
        <f>'Visual chart Edit'!L173</f>
        <v>E</v>
      </c>
      <c r="H170" s="410"/>
      <c r="I170" s="410"/>
      <c r="J170" s="410"/>
      <c r="K170" s="410"/>
    </row>
    <row r="171" spans="1:12" x14ac:dyDescent="0.25">
      <c r="A171" s="410">
        <f>+SUBTOTAL(3,$B$4:B171)</f>
        <v>168</v>
      </c>
      <c r="B171" s="410" t="str">
        <f>'Visual chart Edit'!B174</f>
        <v>27/2</v>
      </c>
      <c r="C171" s="410" t="str">
        <f>'Visual chart Edit'!C174</f>
        <v>DA+3</v>
      </c>
      <c r="D171" s="410" t="s">
        <v>1301</v>
      </c>
      <c r="E171" s="462">
        <f>'Visual chart Edit'!I174</f>
        <v>425.2</v>
      </c>
      <c r="F171" s="410" t="str">
        <f>'Visual chart Edit'!K174</f>
        <v>DFR</v>
      </c>
      <c r="G171" s="410" t="str">
        <f>'Visual chart Edit'!L174</f>
        <v>E</v>
      </c>
      <c r="H171" s="410"/>
      <c r="I171" s="410"/>
      <c r="J171" s="410"/>
      <c r="K171" s="410"/>
    </row>
    <row r="172" spans="1:12" x14ac:dyDescent="0.25">
      <c r="A172" s="410">
        <f>+SUBTOTAL(3,$B$4:B172)</f>
        <v>169</v>
      </c>
      <c r="B172" s="410" t="str">
        <f>'Visual chart Edit'!B175</f>
        <v>27/3</v>
      </c>
      <c r="C172" s="410" t="str">
        <f>'Visual chart Edit'!C175</f>
        <v>DA+3</v>
      </c>
      <c r="D172" s="410" t="s">
        <v>1301</v>
      </c>
      <c r="E172" s="462">
        <f>'Visual chart Edit'!I175</f>
        <v>398.6</v>
      </c>
      <c r="F172" s="410" t="str">
        <f>'Visual chart Edit'!K175</f>
        <v>DFR</v>
      </c>
      <c r="G172" s="410" t="str">
        <f>'Visual chart Edit'!L175</f>
        <v>E</v>
      </c>
      <c r="H172" s="410"/>
      <c r="I172" s="410"/>
      <c r="J172" s="410"/>
      <c r="K172" s="410"/>
    </row>
    <row r="173" spans="1:12" x14ac:dyDescent="0.25">
      <c r="A173" s="410">
        <f>+SUBTOTAL(3,$B$4:B173)</f>
        <v>170</v>
      </c>
      <c r="B173" s="410" t="str">
        <f>'Visual chart Edit'!B176</f>
        <v>27/4</v>
      </c>
      <c r="C173" s="410" t="str">
        <f>'Visual chart Edit'!C176</f>
        <v>DA+3</v>
      </c>
      <c r="D173" s="410" t="s">
        <v>1301</v>
      </c>
      <c r="E173" s="462">
        <f>'Visual chart Edit'!I176</f>
        <v>430.7</v>
      </c>
      <c r="F173" s="410" t="str">
        <f>'Visual chart Edit'!K176</f>
        <v>DFR</v>
      </c>
      <c r="G173" s="410" t="str">
        <f>'Visual chart Edit'!L176</f>
        <v>E</v>
      </c>
      <c r="H173" s="410"/>
      <c r="I173" s="410"/>
      <c r="J173" s="410"/>
      <c r="K173" s="410"/>
    </row>
    <row r="174" spans="1:12" x14ac:dyDescent="0.25">
      <c r="A174" s="410">
        <f>+SUBTOTAL(3,$B$4:B174)</f>
        <v>171</v>
      </c>
      <c r="B174" s="410" t="str">
        <f>'Visual chart Edit'!B177</f>
        <v>27/5</v>
      </c>
      <c r="C174" s="410" t="str">
        <f>'Visual chart Edit'!C177</f>
        <v>DA+0</v>
      </c>
      <c r="D174" s="410" t="s">
        <v>1301</v>
      </c>
      <c r="E174" s="462">
        <f>'Visual chart Edit'!I177</f>
        <v>410</v>
      </c>
      <c r="F174" s="410" t="str">
        <f>'Visual chart Edit'!K177</f>
        <v>DRY</v>
      </c>
      <c r="G174" s="410" t="str">
        <f>'Visual chart Edit'!L177</f>
        <v>E</v>
      </c>
      <c r="H174" s="410"/>
      <c r="I174" s="410"/>
      <c r="J174" s="410"/>
      <c r="K174" s="410"/>
    </row>
    <row r="175" spans="1:12" x14ac:dyDescent="0.25">
      <c r="A175" s="410">
        <f>+SUBTOTAL(3,$B$4:B175)</f>
        <v>172</v>
      </c>
      <c r="B175" s="410" t="str">
        <f>'Visual chart Edit'!B178</f>
        <v>27/6</v>
      </c>
      <c r="C175" s="410" t="str">
        <f>'Visual chart Edit'!C178</f>
        <v>DA+0</v>
      </c>
      <c r="D175" s="410" t="s">
        <v>1301</v>
      </c>
      <c r="E175" s="462">
        <f>'Visual chart Edit'!I178</f>
        <v>402.6</v>
      </c>
      <c r="F175" s="410" t="str">
        <f>'Visual chart Edit'!K178</f>
        <v>Sandy</v>
      </c>
      <c r="G175" s="410" t="str">
        <f>'Visual chart Edit'!L178</f>
        <v>E</v>
      </c>
      <c r="H175" s="410"/>
      <c r="I175" s="410"/>
      <c r="J175" s="410"/>
      <c r="K175" s="410"/>
    </row>
    <row r="176" spans="1:12" x14ac:dyDescent="0.25">
      <c r="A176" s="410">
        <f>+SUBTOTAL(3,$B$4:B176)</f>
        <v>173</v>
      </c>
      <c r="B176" s="410" t="str">
        <f>'Visual chart Edit'!B179</f>
        <v>27/7</v>
      </c>
      <c r="C176" s="410" t="str">
        <f>'Visual chart Edit'!C179</f>
        <v>DB1+0</v>
      </c>
      <c r="D176" s="410" t="s">
        <v>1301</v>
      </c>
      <c r="E176" s="462">
        <f>'Visual chart Edit'!I179</f>
        <v>343.5</v>
      </c>
      <c r="F176" s="410" t="str">
        <f>'Visual chart Edit'!K179</f>
        <v>DFR</v>
      </c>
      <c r="G176" s="410" t="str">
        <f>'Visual chart Edit'!L179</f>
        <v>E</v>
      </c>
      <c r="H176" s="410"/>
      <c r="I176" s="410"/>
      <c r="J176" s="410"/>
      <c r="K176" s="410"/>
      <c r="L176" s="476" t="s">
        <v>1569</v>
      </c>
    </row>
    <row r="177" spans="1:13" x14ac:dyDescent="0.25">
      <c r="A177" s="410">
        <f>+SUBTOTAL(3,$B$4:B177)</f>
        <v>174</v>
      </c>
      <c r="B177" s="410" t="str">
        <f>'Visual chart Edit'!B180</f>
        <v>27/8</v>
      </c>
      <c r="C177" s="410" t="str">
        <f>'Visual chart Edit'!C180</f>
        <v>DA+0</v>
      </c>
      <c r="D177" s="410" t="s">
        <v>1301</v>
      </c>
      <c r="E177" s="462">
        <f>'Visual chart Edit'!I180</f>
        <v>392</v>
      </c>
      <c r="F177" s="410" t="str">
        <f>'Visual chart Edit'!K180</f>
        <v>DFR</v>
      </c>
      <c r="G177" s="410" t="str">
        <f>'Visual chart Edit'!L180</f>
        <v>E</v>
      </c>
      <c r="H177" s="410"/>
      <c r="I177" s="410"/>
      <c r="J177" s="410"/>
      <c r="K177" s="410"/>
    </row>
    <row r="178" spans="1:13" x14ac:dyDescent="0.25">
      <c r="A178" s="410">
        <f>+SUBTOTAL(3,$B$4:B178)</f>
        <v>175</v>
      </c>
      <c r="B178" s="410" t="str">
        <f>'Visual chart Edit'!B181</f>
        <v>27/9</v>
      </c>
      <c r="C178" s="410" t="str">
        <f>'Visual chart Edit'!C181</f>
        <v>DA+0</v>
      </c>
      <c r="D178" s="410" t="s">
        <v>1301</v>
      </c>
      <c r="E178" s="462">
        <f>'Visual chart Edit'!I181</f>
        <v>381.1</v>
      </c>
      <c r="F178" s="410" t="str">
        <f>'Visual chart Edit'!K181</f>
        <v>DFR</v>
      </c>
      <c r="G178" s="410" t="str">
        <f>'Visual chart Edit'!L181</f>
        <v>E</v>
      </c>
      <c r="H178" s="410"/>
      <c r="I178" s="410"/>
      <c r="J178" s="410"/>
      <c r="K178" s="410"/>
    </row>
    <row r="179" spans="1:13" x14ac:dyDescent="0.25">
      <c r="A179" s="410">
        <f>+SUBTOTAL(3,$B$4:B179)</f>
        <v>176</v>
      </c>
      <c r="B179" s="410" t="str">
        <f>'Visual chart Edit'!B182</f>
        <v>27/10</v>
      </c>
      <c r="C179" s="410" t="str">
        <f>'Visual chart Edit'!C182</f>
        <v>DA+3</v>
      </c>
      <c r="D179" s="410" t="s">
        <v>1301</v>
      </c>
      <c r="E179" s="462">
        <f>'Visual chart Edit'!I182</f>
        <v>366.3</v>
      </c>
      <c r="F179" s="410" t="str">
        <f>'Visual chart Edit'!K182</f>
        <v>DFR</v>
      </c>
      <c r="G179" s="410" t="str">
        <f>'Visual chart Edit'!L182</f>
        <v>E</v>
      </c>
      <c r="H179" s="410"/>
      <c r="I179" s="410"/>
      <c r="J179" s="410"/>
      <c r="K179" s="410"/>
    </row>
    <row r="180" spans="1:13" x14ac:dyDescent="0.25">
      <c r="A180" s="410">
        <f>+SUBTOTAL(3,$B$4:B180)</f>
        <v>177</v>
      </c>
      <c r="B180" s="410" t="str">
        <f>'Visual chart Edit'!B183</f>
        <v>27/11</v>
      </c>
      <c r="C180" s="410" t="str">
        <f>'Visual chart Edit'!C183</f>
        <v>DA+3</v>
      </c>
      <c r="D180" s="410" t="s">
        <v>1301</v>
      </c>
      <c r="E180" s="462">
        <f>'Visual chart Edit'!I183</f>
        <v>420.1</v>
      </c>
      <c r="F180" s="410" t="str">
        <f>'Visual chart Edit'!K183</f>
        <v>DRY</v>
      </c>
      <c r="G180" s="410" t="str">
        <f>'Visual chart Edit'!L183</f>
        <v>E</v>
      </c>
      <c r="H180" s="410"/>
      <c r="I180" s="410"/>
      <c r="J180" s="410"/>
      <c r="K180" s="410"/>
    </row>
    <row r="181" spans="1:13" x14ac:dyDescent="0.25">
      <c r="A181" s="410">
        <f>+SUBTOTAL(3,$B$4:B181)</f>
        <v>178</v>
      </c>
      <c r="B181" s="410" t="str">
        <f>'Visual chart Edit'!B184</f>
        <v>27/12</v>
      </c>
      <c r="C181" s="410" t="str">
        <f>'Visual chart Edit'!C184</f>
        <v>DA+3</v>
      </c>
      <c r="D181" s="410" t="s">
        <v>1301</v>
      </c>
      <c r="E181" s="462">
        <f>'Visual chart Edit'!I184</f>
        <v>420.8</v>
      </c>
      <c r="F181" s="410" t="str">
        <f>'Visual chart Edit'!K184</f>
        <v>Sandy</v>
      </c>
      <c r="G181" s="410" t="str">
        <f>'Visual chart Edit'!L184</f>
        <v>E</v>
      </c>
      <c r="H181" s="410"/>
      <c r="I181" s="410"/>
      <c r="J181" s="410"/>
      <c r="K181" s="410"/>
    </row>
    <row r="182" spans="1:13" x14ac:dyDescent="0.25">
      <c r="A182" s="410">
        <f>+SUBTOTAL(3,$B$4:B182)</f>
        <v>179</v>
      </c>
      <c r="B182" s="410" t="str">
        <f>'Visual chart Edit'!B185</f>
        <v>28/0</v>
      </c>
      <c r="C182" s="410" t="str">
        <f>'Visual chart Edit'!C185</f>
        <v>DB2+0</v>
      </c>
      <c r="D182" s="410" t="s">
        <v>1301</v>
      </c>
      <c r="E182" s="462">
        <f>'Visual chart Edit'!I185</f>
        <v>406.6</v>
      </c>
      <c r="F182" s="410" t="str">
        <f>'Visual chart Edit'!K185</f>
        <v>DFR</v>
      </c>
      <c r="G182" s="410" t="str">
        <f>'Visual chart Edit'!L185</f>
        <v>E</v>
      </c>
      <c r="H182" s="410"/>
      <c r="I182" s="410"/>
      <c r="J182" s="410"/>
      <c r="K182" s="410"/>
    </row>
    <row r="183" spans="1:13" x14ac:dyDescent="0.25">
      <c r="A183" s="410">
        <f>+SUBTOTAL(3,$B$4:B183)</f>
        <v>180</v>
      </c>
      <c r="B183" s="410" t="str">
        <f>'Visual chart Edit'!B186</f>
        <v>28/1</v>
      </c>
      <c r="C183" s="410" t="str">
        <f>'Visual chart Edit'!C186</f>
        <v>DA+0</v>
      </c>
      <c r="D183" s="410" t="s">
        <v>1301</v>
      </c>
      <c r="E183" s="462">
        <f>'Visual chart Edit'!I186</f>
        <v>379.6</v>
      </c>
      <c r="F183" s="410" t="str">
        <f>'Visual chart Edit'!K186</f>
        <v>DRY</v>
      </c>
      <c r="G183" s="410" t="str">
        <f>'Visual chart Edit'!L186</f>
        <v>E</v>
      </c>
      <c r="H183" s="410"/>
      <c r="I183" s="410"/>
      <c r="J183" s="410"/>
      <c r="K183" s="410"/>
    </row>
    <row r="184" spans="1:13" x14ac:dyDescent="0.25">
      <c r="A184" s="410">
        <f>+SUBTOTAL(3,$B$4:B184)</f>
        <v>181</v>
      </c>
      <c r="B184" s="410" t="str">
        <f>'Visual chart Edit'!B187</f>
        <v>28/2</v>
      </c>
      <c r="C184" s="410" t="str">
        <f>'Visual chart Edit'!C187</f>
        <v>DA+0</v>
      </c>
      <c r="D184" s="410" t="s">
        <v>1302</v>
      </c>
      <c r="E184" s="462">
        <f>'Visual chart Edit'!I187</f>
        <v>385</v>
      </c>
      <c r="F184" s="410" t="str">
        <f>'Visual chart Edit'!K187</f>
        <v>DFR</v>
      </c>
      <c r="G184" s="410" t="str">
        <f>'Visual chart Edit'!L187</f>
        <v>E</v>
      </c>
      <c r="H184" s="410"/>
      <c r="I184" s="410"/>
      <c r="J184" s="410"/>
      <c r="K184" s="410"/>
    </row>
    <row r="185" spans="1:13" x14ac:dyDescent="0.25">
      <c r="A185" s="410">
        <f>+SUBTOTAL(3,$B$4:B185)</f>
        <v>182</v>
      </c>
      <c r="B185" s="410" t="str">
        <f>'Visual chart Edit'!B188</f>
        <v>28/3</v>
      </c>
      <c r="C185" s="410" t="str">
        <f>'Visual chart Edit'!C188</f>
        <v>DA+0</v>
      </c>
      <c r="D185" s="410" t="s">
        <v>1302</v>
      </c>
      <c r="E185" s="462">
        <f>'Visual chart Edit'!I188</f>
        <v>369</v>
      </c>
      <c r="F185" s="410" t="str">
        <f>'Visual chart Edit'!K188</f>
        <v>DFR</v>
      </c>
      <c r="G185" s="410" t="str">
        <f>'Visual chart Edit'!L188</f>
        <v>E</v>
      </c>
      <c r="H185" s="410"/>
      <c r="I185" s="410"/>
      <c r="J185" s="410"/>
      <c r="K185" s="410"/>
    </row>
    <row r="186" spans="1:13" x14ac:dyDescent="0.25">
      <c r="A186" s="410">
        <f>+SUBTOTAL(3,$B$4:B186)</f>
        <v>183</v>
      </c>
      <c r="B186" s="410" t="str">
        <f>'Visual chart Edit'!B189</f>
        <v>28/4</v>
      </c>
      <c r="C186" s="410" t="str">
        <f>'Visual chart Edit'!C189</f>
        <v>DA+0</v>
      </c>
      <c r="D186" s="410" t="s">
        <v>1302</v>
      </c>
      <c r="E186" s="462">
        <f>'Visual chart Edit'!I189</f>
        <v>409</v>
      </c>
      <c r="F186" s="410" t="str">
        <f>'Visual chart Edit'!K189</f>
        <v>Sandy</v>
      </c>
      <c r="G186" s="410" t="str">
        <f>'Visual chart Edit'!L189</f>
        <v>E</v>
      </c>
      <c r="H186" s="410"/>
      <c r="I186" s="410"/>
      <c r="J186" s="410"/>
      <c r="K186" s="410"/>
      <c r="L186" s="476" t="s">
        <v>1571</v>
      </c>
      <c r="M186" s="476"/>
    </row>
    <row r="187" spans="1:13" x14ac:dyDescent="0.25">
      <c r="A187" s="410">
        <f>+SUBTOTAL(3,$B$4:B187)</f>
        <v>184</v>
      </c>
      <c r="B187" s="410" t="str">
        <f>'Visual chart Edit'!B190</f>
        <v>28/5</v>
      </c>
      <c r="C187" s="410" t="str">
        <f>'Visual chart Edit'!C190</f>
        <v>DA+9</v>
      </c>
      <c r="D187" s="410" t="s">
        <v>1302</v>
      </c>
      <c r="E187" s="462">
        <f>'Visual chart Edit'!I190</f>
        <v>422</v>
      </c>
      <c r="F187" s="410" t="str">
        <f>'Visual chart Edit'!K190</f>
        <v>Sandy</v>
      </c>
      <c r="G187" s="410" t="str">
        <f>'Visual chart Edit'!L190</f>
        <v>E</v>
      </c>
      <c r="H187" s="410"/>
      <c r="I187" s="410"/>
      <c r="J187" s="410"/>
      <c r="K187" s="410"/>
    </row>
    <row r="188" spans="1:13" x14ac:dyDescent="0.25">
      <c r="A188" s="410">
        <f>+SUBTOTAL(3,$B$4:B188)</f>
        <v>185</v>
      </c>
      <c r="B188" s="410" t="str">
        <f>'Visual chart Edit'!B191</f>
        <v>28/6</v>
      </c>
      <c r="C188" s="410" t="str">
        <f>'Visual chart Edit'!C191</f>
        <v>DA+6</v>
      </c>
      <c r="D188" s="410" t="s">
        <v>1302</v>
      </c>
      <c r="E188" s="462">
        <f>'Visual chart Edit'!I191</f>
        <v>370</v>
      </c>
      <c r="F188" s="410" t="str">
        <f>'Visual chart Edit'!K191</f>
        <v>Sandy</v>
      </c>
      <c r="G188" s="410" t="str">
        <f>'Visual chart Edit'!L191</f>
        <v>E</v>
      </c>
      <c r="H188" s="410"/>
      <c r="I188" s="410"/>
      <c r="J188" s="410"/>
      <c r="K188" s="410"/>
    </row>
    <row r="189" spans="1:13" x14ac:dyDescent="0.25">
      <c r="A189" s="410">
        <f>+SUBTOTAL(3,$B$4:B189)</f>
        <v>186</v>
      </c>
      <c r="B189" s="410" t="str">
        <f>'Visual chart Edit'!B192</f>
        <v>28/7</v>
      </c>
      <c r="C189" s="410" t="str">
        <f>'Visual chart Edit'!C192</f>
        <v>DA+3</v>
      </c>
      <c r="D189" s="410" t="s">
        <v>1302</v>
      </c>
      <c r="E189" s="462">
        <f>'Visual chart Edit'!I192</f>
        <v>464</v>
      </c>
      <c r="F189" s="410" t="str">
        <f>'Visual chart Edit'!K192</f>
        <v>Sandy</v>
      </c>
      <c r="G189" s="410" t="str">
        <f>'Visual chart Edit'!L192</f>
        <v>E</v>
      </c>
      <c r="H189" s="410"/>
      <c r="I189" s="410"/>
      <c r="J189" s="410"/>
      <c r="K189" s="410"/>
    </row>
    <row r="190" spans="1:13" x14ac:dyDescent="0.25">
      <c r="A190" s="410">
        <f>+SUBTOTAL(3,$B$4:B190)</f>
        <v>187</v>
      </c>
      <c r="B190" s="410" t="str">
        <f>'Visual chart Edit'!B193</f>
        <v>28/8</v>
      </c>
      <c r="C190" s="410" t="str">
        <f>'Visual chart Edit'!C193</f>
        <v>DA+3</v>
      </c>
      <c r="D190" s="410" t="s">
        <v>1302</v>
      </c>
      <c r="E190" s="462">
        <f>'Visual chart Edit'!I193</f>
        <v>375</v>
      </c>
      <c r="F190" s="410" t="str">
        <f>'Visual chart Edit'!K193</f>
        <v>Sandy</v>
      </c>
      <c r="G190" s="410" t="str">
        <f>'Visual chart Edit'!L193</f>
        <v>E</v>
      </c>
      <c r="H190" s="410"/>
      <c r="I190" s="410"/>
      <c r="J190" s="410"/>
      <c r="K190" s="410"/>
    </row>
    <row r="191" spans="1:13" x14ac:dyDescent="0.25">
      <c r="A191" s="410">
        <f>+SUBTOTAL(3,$B$4:B191)</f>
        <v>188</v>
      </c>
      <c r="B191" s="410" t="str">
        <f>'Visual chart Edit'!B194</f>
        <v>29/0</v>
      </c>
      <c r="C191" s="410" t="str">
        <f>'Visual chart Edit'!C194</f>
        <v>DB1+0</v>
      </c>
      <c r="D191" s="410" t="s">
        <v>1302</v>
      </c>
      <c r="E191" s="462">
        <f>'Visual chart Edit'!I194</f>
        <v>465.5</v>
      </c>
      <c r="F191" s="410" t="str">
        <f>'Visual chart Edit'!K194</f>
        <v>DRY</v>
      </c>
      <c r="G191" s="410" t="str">
        <f>'Visual chart Edit'!L194</f>
        <v>E</v>
      </c>
      <c r="H191" s="410"/>
      <c r="I191" s="410"/>
      <c r="J191" s="410"/>
      <c r="K191" s="410"/>
    </row>
    <row r="192" spans="1:13" x14ac:dyDescent="0.25">
      <c r="A192" s="410">
        <f>+SUBTOTAL(3,$B$4:B192)</f>
        <v>189</v>
      </c>
      <c r="B192" s="410" t="str">
        <f>'Visual chart Edit'!B195</f>
        <v>29/1</v>
      </c>
      <c r="C192" s="410" t="str">
        <f>'Visual chart Edit'!C195</f>
        <v>DA+3</v>
      </c>
      <c r="D192" s="410" t="s">
        <v>1302</v>
      </c>
      <c r="E192" s="462">
        <f>'Visual chart Edit'!I195</f>
        <v>365.6</v>
      </c>
      <c r="F192" s="410" t="str">
        <f>'Visual chart Edit'!K195</f>
        <v>DRY</v>
      </c>
      <c r="G192" s="410" t="str">
        <f>'Visual chart Edit'!L195</f>
        <v>E</v>
      </c>
      <c r="H192" s="410"/>
      <c r="I192" s="410"/>
      <c r="J192" s="410"/>
      <c r="K192" s="410"/>
    </row>
    <row r="193" spans="1:25" x14ac:dyDescent="0.25">
      <c r="A193" s="410">
        <f>+SUBTOTAL(3,$B$4:B193)</f>
        <v>190</v>
      </c>
      <c r="B193" s="410" t="str">
        <f>'Visual chart Edit'!B196</f>
        <v>29/2</v>
      </c>
      <c r="C193" s="410" t="str">
        <f>'Visual chart Edit'!C196</f>
        <v>DA+3</v>
      </c>
      <c r="D193" s="410" t="s">
        <v>1302</v>
      </c>
      <c r="E193" s="462">
        <f>'Visual chart Edit'!I196</f>
        <v>424</v>
      </c>
      <c r="F193" s="410" t="str">
        <f>'Visual chart Edit'!K196</f>
        <v>DRY</v>
      </c>
      <c r="G193" s="410" t="str">
        <f>'Visual chart Edit'!L196</f>
        <v>E</v>
      </c>
      <c r="H193" s="410"/>
      <c r="I193" s="410"/>
      <c r="J193" s="410"/>
      <c r="K193" s="410"/>
    </row>
    <row r="194" spans="1:25" x14ac:dyDescent="0.25">
      <c r="A194" s="410">
        <f>+SUBTOTAL(3,$B$4:B194)</f>
        <v>191</v>
      </c>
      <c r="B194" s="410" t="str">
        <f>'Visual chart Edit'!B197</f>
        <v>29/3</v>
      </c>
      <c r="C194" s="410" t="str">
        <f>'Visual chart Edit'!C197</f>
        <v>DA+0</v>
      </c>
      <c r="D194" s="410" t="s">
        <v>1302</v>
      </c>
      <c r="E194" s="462">
        <f>'Visual chart Edit'!I197</f>
        <v>399</v>
      </c>
      <c r="F194" s="410" t="str">
        <f>'Visual chart Edit'!K197</f>
        <v>Sandy</v>
      </c>
      <c r="G194" s="410" t="str">
        <f>'Visual chart Edit'!L197</f>
        <v>E</v>
      </c>
      <c r="H194" s="410"/>
      <c r="I194" s="410"/>
      <c r="J194" s="410"/>
      <c r="K194" s="410"/>
    </row>
    <row r="195" spans="1:25" x14ac:dyDescent="0.25">
      <c r="A195" s="410">
        <f>+SUBTOTAL(3,$B$4:B195)</f>
        <v>192</v>
      </c>
      <c r="B195" s="410" t="str">
        <f>'Visual chart Edit'!B198</f>
        <v>29/4</v>
      </c>
      <c r="C195" s="410" t="str">
        <f>'Visual chart Edit'!C198</f>
        <v>DA+6</v>
      </c>
      <c r="D195" s="410" t="s">
        <v>1302</v>
      </c>
      <c r="E195" s="462">
        <f>'Visual chart Edit'!I198</f>
        <v>440</v>
      </c>
      <c r="F195" s="410" t="str">
        <f>'Visual chart Edit'!K198</f>
        <v>DRY</v>
      </c>
      <c r="G195" s="410" t="str">
        <f>'Visual chart Edit'!L198</f>
        <v>E</v>
      </c>
      <c r="H195" s="410"/>
      <c r="I195" s="410"/>
      <c r="J195" s="410"/>
      <c r="K195" s="410"/>
    </row>
    <row r="196" spans="1:25" x14ac:dyDescent="0.25">
      <c r="A196" s="410">
        <f>+SUBTOTAL(3,$B$4:B196)</f>
        <v>193</v>
      </c>
      <c r="B196" s="410" t="str">
        <f>'Visual chart Edit'!B199</f>
        <v>30/0</v>
      </c>
      <c r="C196" s="410" t="str">
        <f>'Visual chart Edit'!C199</f>
        <v>DC1+0</v>
      </c>
      <c r="D196" s="410" t="s">
        <v>1302</v>
      </c>
      <c r="E196" s="462">
        <f>'Visual chart Edit'!I199</f>
        <v>382.1</v>
      </c>
      <c r="F196" s="410" t="str">
        <f>'Visual chart Edit'!K199</f>
        <v>DRY</v>
      </c>
      <c r="G196" s="410" t="str">
        <f>'Visual chart Edit'!L199</f>
        <v>E</v>
      </c>
      <c r="H196" s="410"/>
      <c r="I196" s="410"/>
      <c r="J196" s="410"/>
      <c r="K196" s="410"/>
    </row>
    <row r="197" spans="1:25" x14ac:dyDescent="0.25">
      <c r="A197" s="410">
        <f>+SUBTOTAL(3,$B$4:B197)</f>
        <v>194</v>
      </c>
      <c r="B197" s="410" t="str">
        <f>'Visual chart Edit'!B200</f>
        <v>30/1</v>
      </c>
      <c r="C197" s="410" t="str">
        <f>'Visual chart Edit'!C200</f>
        <v>DA+0</v>
      </c>
      <c r="D197" s="410" t="s">
        <v>1302</v>
      </c>
      <c r="E197" s="462">
        <f>'Visual chart Edit'!I200</f>
        <v>388.9</v>
      </c>
      <c r="F197" s="410" t="str">
        <f>'Visual chart Edit'!K200</f>
        <v>Sandy</v>
      </c>
      <c r="G197" s="410" t="str">
        <f>'Visual chart Edit'!L200</f>
        <v>E</v>
      </c>
      <c r="H197" s="410"/>
      <c r="I197" s="410"/>
      <c r="J197" s="410"/>
      <c r="K197" s="410"/>
    </row>
    <row r="198" spans="1:25" x14ac:dyDescent="0.25">
      <c r="A198" s="410">
        <f>+SUBTOTAL(3,$B$4:B198)</f>
        <v>195</v>
      </c>
      <c r="B198" s="410" t="str">
        <f>'Visual chart Edit'!B201</f>
        <v>30/2</v>
      </c>
      <c r="C198" s="410" t="str">
        <f>'Visual chart Edit'!C201</f>
        <v>DA+0</v>
      </c>
      <c r="D198" s="410" t="s">
        <v>1302</v>
      </c>
      <c r="E198" s="462">
        <f>'Visual chart Edit'!I201</f>
        <v>445</v>
      </c>
      <c r="F198" s="410" t="str">
        <f>'Visual chart Edit'!K201</f>
        <v>Sandy</v>
      </c>
      <c r="G198" s="410" t="str">
        <f>'Visual chart Edit'!L201</f>
        <v>E</v>
      </c>
      <c r="H198" s="410"/>
      <c r="I198" s="410"/>
      <c r="J198" s="410"/>
      <c r="K198" s="410"/>
    </row>
    <row r="199" spans="1:25" x14ac:dyDescent="0.25">
      <c r="A199" s="410">
        <f>+SUBTOTAL(3,$B$4:B199)</f>
        <v>196</v>
      </c>
      <c r="B199" s="410" t="str">
        <f>'Visual chart Edit'!B202</f>
        <v>30/3</v>
      </c>
      <c r="C199" s="410" t="str">
        <f>'Visual chart Edit'!C202</f>
        <v>DA+3</v>
      </c>
      <c r="D199" s="410" t="s">
        <v>1302</v>
      </c>
      <c r="E199" s="462">
        <f>'Visual chart Edit'!I202</f>
        <v>395</v>
      </c>
      <c r="F199" s="410" t="str">
        <f>'Visual chart Edit'!K202</f>
        <v>Sandy</v>
      </c>
      <c r="G199" s="410" t="str">
        <f>'Visual chart Edit'!L202</f>
        <v>E</v>
      </c>
      <c r="H199" s="410"/>
      <c r="I199" s="410"/>
      <c r="J199" s="410"/>
      <c r="K199" s="410"/>
    </row>
    <row r="200" spans="1:25" s="689" customFormat="1" x14ac:dyDescent="0.25">
      <c r="A200" s="685">
        <f>+SUBTOTAL(3,$B$4:B200)</f>
        <v>197</v>
      </c>
      <c r="B200" s="685" t="str">
        <f>'Visual chart Edit'!B203</f>
        <v>30/4</v>
      </c>
      <c r="C200" s="685" t="str">
        <f>'Visual chart Edit'!C203</f>
        <v>DA+3</v>
      </c>
      <c r="D200" s="685" t="s">
        <v>1302</v>
      </c>
      <c r="E200" s="686">
        <f>'Visual chart Edit'!I203</f>
        <v>387</v>
      </c>
      <c r="F200" s="685" t="str">
        <f>'Visual chart Edit'!K203</f>
        <v>DRY</v>
      </c>
      <c r="G200" s="410" t="str">
        <f>'Visual chart Edit'!L203</f>
        <v>E</v>
      </c>
      <c r="H200" s="410"/>
      <c r="I200" s="410"/>
      <c r="J200" s="410"/>
      <c r="K200" s="410"/>
      <c r="L200" s="687"/>
      <c r="M200" s="688"/>
      <c r="N200" s="688"/>
      <c r="O200" s="688"/>
      <c r="P200" s="688"/>
      <c r="Q200" s="688"/>
      <c r="R200" s="688"/>
      <c r="S200" s="688"/>
      <c r="T200" s="688"/>
      <c r="U200" s="688"/>
      <c r="V200" s="688"/>
      <c r="Y200" s="688"/>
    </row>
    <row r="201" spans="1:25" x14ac:dyDescent="0.25">
      <c r="A201" s="410">
        <f>+SUBTOTAL(3,$B$4:B201)</f>
        <v>198</v>
      </c>
      <c r="B201" s="410" t="str">
        <f>'Visual chart Edit'!B204</f>
        <v>30/5</v>
      </c>
      <c r="C201" s="410" t="str">
        <f>'Visual chart Edit'!C204</f>
        <v>DA+3</v>
      </c>
      <c r="D201" s="410" t="s">
        <v>1302</v>
      </c>
      <c r="E201" s="462">
        <f>'Visual chart Edit'!I204</f>
        <v>442</v>
      </c>
      <c r="F201" s="410" t="str">
        <f>'Visual chart Edit'!K204</f>
        <v>DRY</v>
      </c>
      <c r="G201" s="410" t="str">
        <f>'Visual chart Edit'!L204</f>
        <v>E</v>
      </c>
      <c r="H201" s="410"/>
      <c r="I201" s="410"/>
      <c r="J201" s="410"/>
      <c r="K201" s="410"/>
    </row>
    <row r="202" spans="1:25" x14ac:dyDescent="0.25">
      <c r="A202" s="410">
        <f>+SUBTOTAL(3,$B$4:B202)</f>
        <v>199</v>
      </c>
      <c r="B202" s="410" t="str">
        <f>'Visual chart Edit'!B205</f>
        <v>30/6</v>
      </c>
      <c r="C202" s="410" t="str">
        <f>'Visual chart Edit'!C205</f>
        <v>DA+0</v>
      </c>
      <c r="D202" s="410" t="s">
        <v>1302</v>
      </c>
      <c r="E202" s="462">
        <f>'Visual chart Edit'!I205</f>
        <v>314</v>
      </c>
      <c r="F202" s="410" t="str">
        <f>'Visual chart Edit'!K205</f>
        <v>DRY</v>
      </c>
      <c r="G202" s="410" t="str">
        <f>'Visual chart Edit'!L205</f>
        <v>E</v>
      </c>
      <c r="H202" s="410"/>
      <c r="I202" s="410"/>
      <c r="J202" s="410"/>
      <c r="K202" s="410"/>
    </row>
    <row r="203" spans="1:25" x14ac:dyDescent="0.25">
      <c r="A203" s="410">
        <f>+SUBTOTAL(3,$B$4:B203)</f>
        <v>200</v>
      </c>
      <c r="B203" s="410" t="str">
        <f>'Visual chart Edit'!B206</f>
        <v>31/0</v>
      </c>
      <c r="C203" s="410" t="str">
        <f>'Visual chart Edit'!C206</f>
        <v>DB2+0</v>
      </c>
      <c r="D203" s="410" t="s">
        <v>1302</v>
      </c>
      <c r="E203" s="462">
        <f>'Visual chart Edit'!I206</f>
        <v>347.4</v>
      </c>
      <c r="F203" s="410" t="str">
        <f>'Visual chart Edit'!K206</f>
        <v>Sandy</v>
      </c>
      <c r="G203" s="410" t="str">
        <f>'Visual chart Edit'!L206</f>
        <v>E</v>
      </c>
      <c r="H203" s="410"/>
      <c r="I203" s="410"/>
      <c r="J203" s="410"/>
      <c r="K203" s="410"/>
    </row>
    <row r="204" spans="1:25" x14ac:dyDescent="0.25">
      <c r="A204" s="410">
        <f>+SUBTOTAL(3,$B$4:B204)</f>
        <v>201</v>
      </c>
      <c r="B204" s="410" t="str">
        <f>'Visual chart Edit'!B207</f>
        <v>31/1</v>
      </c>
      <c r="C204" s="410" t="str">
        <f>'Visual chart Edit'!C207</f>
        <v>DA+0</v>
      </c>
      <c r="D204" s="410" t="s">
        <v>1302</v>
      </c>
      <c r="E204" s="462">
        <f>'Visual chart Edit'!I207</f>
        <v>383.6</v>
      </c>
      <c r="F204" s="410" t="str">
        <f>'Visual chart Edit'!K207</f>
        <v>DRY</v>
      </c>
      <c r="G204" s="410" t="str">
        <f>'Visual chart Edit'!L207</f>
        <v>E</v>
      </c>
      <c r="H204" s="410"/>
      <c r="I204" s="410"/>
      <c r="J204" s="410"/>
      <c r="K204" s="410"/>
    </row>
    <row r="205" spans="1:25" x14ac:dyDescent="0.25">
      <c r="A205" s="410">
        <f>+SUBTOTAL(3,$B$4:B205)</f>
        <v>202</v>
      </c>
      <c r="B205" s="410" t="str">
        <f>'Visual chart Edit'!B208</f>
        <v>31/2</v>
      </c>
      <c r="C205" s="410" t="str">
        <f>'Visual chart Edit'!C208</f>
        <v>DA+0</v>
      </c>
      <c r="D205" s="410" t="s">
        <v>1302</v>
      </c>
      <c r="E205" s="462">
        <f>'Visual chart Edit'!I208</f>
        <v>366</v>
      </c>
      <c r="F205" s="410" t="str">
        <f>'Visual chart Edit'!K208</f>
        <v>DRY</v>
      </c>
      <c r="G205" s="410" t="str">
        <f>'Visual chart Edit'!L208</f>
        <v>E</v>
      </c>
      <c r="H205" s="410"/>
      <c r="I205" s="410"/>
      <c r="J205" s="410"/>
      <c r="K205" s="410"/>
    </row>
    <row r="206" spans="1:25" x14ac:dyDescent="0.25">
      <c r="A206" s="410">
        <f>+SUBTOTAL(3,$B$4:B206)</f>
        <v>203</v>
      </c>
      <c r="B206" s="410" t="str">
        <f>'Visual chart Edit'!B209</f>
        <v>32/0</v>
      </c>
      <c r="C206" s="410" t="str">
        <f>'Visual chart Edit'!C209</f>
        <v>DC1+0</v>
      </c>
      <c r="D206" s="410" t="s">
        <v>1302</v>
      </c>
      <c r="E206" s="462">
        <f>'Visual chart Edit'!I209</f>
        <v>332.9</v>
      </c>
      <c r="F206" s="410" t="str">
        <f>'Visual chart Edit'!K209</f>
        <v>DRY</v>
      </c>
      <c r="G206" s="410" t="str">
        <f>'Visual chart Edit'!L209</f>
        <v>E</v>
      </c>
      <c r="H206" s="410"/>
      <c r="I206" s="410"/>
      <c r="J206" s="410"/>
      <c r="K206" s="410"/>
    </row>
    <row r="207" spans="1:25" x14ac:dyDescent="0.25">
      <c r="A207" s="410">
        <f>+SUBTOTAL(3,$B$4:B207)</f>
        <v>204</v>
      </c>
      <c r="B207" s="410" t="str">
        <f>'Visual chart Edit'!B210</f>
        <v>32/1</v>
      </c>
      <c r="C207" s="410" t="str">
        <f>'Visual chart Edit'!C210</f>
        <v>DA+3</v>
      </c>
      <c r="D207" s="410" t="s">
        <v>1303</v>
      </c>
      <c r="E207" s="462">
        <f>'Visual chart Edit'!I210</f>
        <v>402.7</v>
      </c>
      <c r="F207" s="410" t="str">
        <f>'Visual chart Edit'!K210</f>
        <v>Sandy</v>
      </c>
      <c r="G207" s="410" t="str">
        <f>'Visual chart Edit'!L210</f>
        <v>E</v>
      </c>
      <c r="H207" s="410"/>
      <c r="I207" s="410"/>
      <c r="J207" s="410"/>
      <c r="K207" s="410"/>
    </row>
    <row r="208" spans="1:25" x14ac:dyDescent="0.25">
      <c r="A208" s="410">
        <f>+SUBTOTAL(3,$B$4:B208)</f>
        <v>205</v>
      </c>
      <c r="B208" s="410" t="str">
        <f>'Visual chart Edit'!B211</f>
        <v>32/2</v>
      </c>
      <c r="C208" s="410" t="str">
        <f>'Visual chart Edit'!C211</f>
        <v>DA+3</v>
      </c>
      <c r="D208" s="410" t="s">
        <v>1303</v>
      </c>
      <c r="E208" s="462">
        <f>'Visual chart Edit'!I211</f>
        <v>428.8</v>
      </c>
      <c r="F208" s="410" t="str">
        <f>'Visual chart Edit'!K211</f>
        <v>DRY</v>
      </c>
      <c r="G208" s="410" t="str">
        <f>'Visual chart Edit'!L211</f>
        <v>E</v>
      </c>
      <c r="H208" s="410"/>
      <c r="I208" s="410"/>
      <c r="J208" s="410"/>
      <c r="K208" s="410"/>
    </row>
    <row r="209" spans="1:11" x14ac:dyDescent="0.25">
      <c r="A209" s="410">
        <f>+SUBTOTAL(3,$B$4:B209)</f>
        <v>206</v>
      </c>
      <c r="B209" s="410" t="str">
        <f>'Visual chart Edit'!B212</f>
        <v>32/3</v>
      </c>
      <c r="C209" s="410" t="str">
        <f>'Visual chart Edit'!C212</f>
        <v>DA+0</v>
      </c>
      <c r="D209" s="410" t="s">
        <v>1303</v>
      </c>
      <c r="E209" s="462">
        <f>'Visual chart Edit'!I212</f>
        <v>410.9</v>
      </c>
      <c r="F209" s="410" t="str">
        <f>'Visual chart Edit'!K212</f>
        <v>Sandy</v>
      </c>
      <c r="G209" s="410" t="str">
        <f>'Visual chart Edit'!L212</f>
        <v>E</v>
      </c>
      <c r="H209" s="410"/>
      <c r="I209" s="410"/>
      <c r="J209" s="410"/>
      <c r="K209" s="410"/>
    </row>
    <row r="210" spans="1:11" x14ac:dyDescent="0.25">
      <c r="A210" s="410">
        <f>+SUBTOTAL(3,$B$4:B210)</f>
        <v>207</v>
      </c>
      <c r="B210" s="410" t="str">
        <f>'Visual chart Edit'!B213</f>
        <v>32/4</v>
      </c>
      <c r="C210" s="410" t="str">
        <f>'Visual chart Edit'!C213</f>
        <v>DA+0</v>
      </c>
      <c r="D210" s="410" t="s">
        <v>1303</v>
      </c>
      <c r="E210" s="462">
        <f>'Visual chart Edit'!I213</f>
        <v>381.1</v>
      </c>
      <c r="F210" s="410" t="str">
        <f>'Visual chart Edit'!K213</f>
        <v>Sandy</v>
      </c>
      <c r="G210" s="410" t="str">
        <f>'Visual chart Edit'!L213</f>
        <v>E</v>
      </c>
      <c r="H210" s="410"/>
      <c r="I210" s="410"/>
      <c r="J210" s="410"/>
      <c r="K210" s="410"/>
    </row>
    <row r="211" spans="1:11" x14ac:dyDescent="0.25">
      <c r="A211" s="410">
        <f>+SUBTOTAL(3,$B$4:B211)</f>
        <v>208</v>
      </c>
      <c r="B211" s="410" t="str">
        <f>'Visual chart Edit'!B214</f>
        <v>33/0</v>
      </c>
      <c r="C211" s="410" t="str">
        <f>'Visual chart Edit'!C214</f>
        <v>DC1+0</v>
      </c>
      <c r="D211" s="410" t="s">
        <v>1303</v>
      </c>
      <c r="E211" s="462">
        <f>'Visual chart Edit'!I214</f>
        <v>451.5</v>
      </c>
      <c r="F211" s="410" t="str">
        <f>'Visual chart Edit'!K214</f>
        <v>DRY</v>
      </c>
      <c r="G211" s="410" t="str">
        <f>'Visual chart Edit'!L214</f>
        <v>E</v>
      </c>
      <c r="H211" s="410"/>
      <c r="I211" s="410"/>
      <c r="J211" s="410"/>
      <c r="K211" s="410"/>
    </row>
    <row r="212" spans="1:11" x14ac:dyDescent="0.25">
      <c r="A212" s="410">
        <f>+SUBTOTAL(3,$B$4:B212)</f>
        <v>209</v>
      </c>
      <c r="B212" s="410" t="str">
        <f>'Visual chart Edit'!B215</f>
        <v>33/1</v>
      </c>
      <c r="C212" s="410" t="str">
        <f>'Visual chart Edit'!C215</f>
        <v>DA+0</v>
      </c>
      <c r="D212" s="410" t="s">
        <v>1303</v>
      </c>
      <c r="E212" s="462">
        <f>'Visual chart Edit'!I215</f>
        <v>379.6</v>
      </c>
      <c r="F212" s="410" t="str">
        <f>'Visual chart Edit'!K215</f>
        <v>DRY</v>
      </c>
      <c r="G212" s="410" t="str">
        <f>'Visual chart Edit'!L215</f>
        <v>E</v>
      </c>
      <c r="H212" s="410"/>
      <c r="I212" s="410"/>
      <c r="J212" s="410"/>
      <c r="K212" s="410"/>
    </row>
    <row r="213" spans="1:11" x14ac:dyDescent="0.25">
      <c r="A213" s="410">
        <f>+SUBTOTAL(3,$B$4:B213)</f>
        <v>210</v>
      </c>
      <c r="B213" s="410" t="str">
        <f>'Visual chart Edit'!B216</f>
        <v>34/0</v>
      </c>
      <c r="C213" s="410" t="str">
        <f>'Visual chart Edit'!C216</f>
        <v>DB2+0</v>
      </c>
      <c r="D213" s="410" t="s">
        <v>1303</v>
      </c>
      <c r="E213" s="462">
        <f>'Visual chart Edit'!I216</f>
        <v>292.5</v>
      </c>
      <c r="F213" s="410" t="str">
        <f>'Visual chart Edit'!K216</f>
        <v>DRY</v>
      </c>
      <c r="G213" s="410" t="str">
        <f>'Visual chart Edit'!L216</f>
        <v>E</v>
      </c>
      <c r="H213" s="410"/>
      <c r="I213" s="410"/>
      <c r="J213" s="410"/>
      <c r="K213" s="410"/>
    </row>
    <row r="214" spans="1:11" x14ac:dyDescent="0.25">
      <c r="A214" s="410">
        <f>+SUBTOTAL(3,$B$4:B214)</f>
        <v>211</v>
      </c>
      <c r="B214" s="410" t="str">
        <f>'Visual chart Edit'!B217</f>
        <v>34/1</v>
      </c>
      <c r="C214" s="410" t="str">
        <f>'Visual chart Edit'!C217</f>
        <v>DA+9</v>
      </c>
      <c r="D214" s="410" t="s">
        <v>1303</v>
      </c>
      <c r="E214" s="462">
        <f>'Visual chart Edit'!I217</f>
        <v>432.6</v>
      </c>
      <c r="F214" s="410" t="str">
        <f>'Visual chart Edit'!K217</f>
        <v>Sandy</v>
      </c>
      <c r="G214" s="410" t="str">
        <f>'Visual chart Edit'!L217</f>
        <v>E</v>
      </c>
      <c r="H214" s="410"/>
      <c r="I214" s="410"/>
      <c r="J214" s="410"/>
      <c r="K214" s="410"/>
    </row>
    <row r="215" spans="1:11" x14ac:dyDescent="0.25">
      <c r="A215" s="410">
        <f>+SUBTOTAL(3,$B$4:B215)</f>
        <v>212</v>
      </c>
      <c r="B215" s="410" t="str">
        <f>'Visual chart Edit'!B218</f>
        <v>34/2</v>
      </c>
      <c r="C215" s="410" t="str">
        <f>'Visual chart Edit'!C218</f>
        <v>DA+6</v>
      </c>
      <c r="D215" s="410" t="s">
        <v>1303</v>
      </c>
      <c r="E215" s="462">
        <f>'Visual chart Edit'!I218</f>
        <v>407.5</v>
      </c>
      <c r="F215" s="410" t="str">
        <f>'Visual chart Edit'!K218</f>
        <v>Sandy</v>
      </c>
      <c r="G215" s="410" t="str">
        <f>'Visual chart Edit'!L218</f>
        <v>E</v>
      </c>
      <c r="H215" s="410"/>
      <c r="I215" s="410"/>
      <c r="J215" s="410"/>
      <c r="K215" s="410"/>
    </row>
    <row r="216" spans="1:11" x14ac:dyDescent="0.25">
      <c r="A216" s="410">
        <f>+SUBTOTAL(3,$B$4:B216)</f>
        <v>213</v>
      </c>
      <c r="B216" s="410" t="str">
        <f>'Visual chart Edit'!B219</f>
        <v>34/3</v>
      </c>
      <c r="C216" s="410" t="str">
        <f>'Visual chart Edit'!C219</f>
        <v>DA+0</v>
      </c>
      <c r="D216" s="410" t="s">
        <v>1303</v>
      </c>
      <c r="E216" s="462">
        <f>'Visual chart Edit'!I219</f>
        <v>377</v>
      </c>
      <c r="F216" s="410" t="str">
        <f>'Visual chart Edit'!K219</f>
        <v>Sandy</v>
      </c>
      <c r="G216" s="410" t="str">
        <f>'Visual chart Edit'!L219</f>
        <v>E</v>
      </c>
      <c r="H216" s="410"/>
      <c r="I216" s="410"/>
      <c r="J216" s="410"/>
      <c r="K216" s="410"/>
    </row>
    <row r="217" spans="1:11" x14ac:dyDescent="0.25">
      <c r="A217" s="410">
        <f>+SUBTOTAL(3,$B$4:B217)</f>
        <v>214</v>
      </c>
      <c r="B217" s="410" t="str">
        <f>'Visual chart Edit'!B220</f>
        <v>34/4</v>
      </c>
      <c r="C217" s="410" t="str">
        <f>'Visual chart Edit'!C220</f>
        <v>DA+0</v>
      </c>
      <c r="D217" s="410" t="s">
        <v>1303</v>
      </c>
      <c r="E217" s="462">
        <f>'Visual chart Edit'!I220</f>
        <v>451.6</v>
      </c>
      <c r="F217" s="410" t="str">
        <f>'Visual chart Edit'!K220</f>
        <v>Sandy</v>
      </c>
      <c r="G217" s="410" t="str">
        <f>'Visual chart Edit'!L220</f>
        <v>E</v>
      </c>
      <c r="H217" s="410"/>
      <c r="I217" s="410"/>
      <c r="J217" s="410"/>
      <c r="K217" s="410"/>
    </row>
    <row r="218" spans="1:11" x14ac:dyDescent="0.25">
      <c r="A218" s="410">
        <f>+SUBTOTAL(3,$B$4:B218)</f>
        <v>215</v>
      </c>
      <c r="B218" s="410" t="str">
        <f>'Visual chart Edit'!B221</f>
        <v>35/0</v>
      </c>
      <c r="C218" s="410" t="str">
        <f>'Visual chart Edit'!C221</f>
        <v>DB2+6</v>
      </c>
      <c r="D218" s="410" t="s">
        <v>1303</v>
      </c>
      <c r="E218" s="462">
        <f>'Visual chart Edit'!I221</f>
        <v>379.3</v>
      </c>
      <c r="F218" s="410" t="str">
        <f>'Visual chart Edit'!K221</f>
        <v>Sandy</v>
      </c>
      <c r="G218" s="410" t="str">
        <f>'Visual chart Edit'!L221</f>
        <v>E</v>
      </c>
      <c r="H218" s="410"/>
      <c r="I218" s="410"/>
      <c r="J218" s="410"/>
      <c r="K218" s="410"/>
    </row>
    <row r="219" spans="1:11" x14ac:dyDescent="0.25">
      <c r="A219" s="410">
        <f>+SUBTOTAL(3,$B$4:B219)</f>
        <v>216</v>
      </c>
      <c r="B219" s="410" t="str">
        <f>'Visual chart Edit'!B222</f>
        <v>35/1</v>
      </c>
      <c r="C219" s="410" t="str">
        <f>'Visual chart Edit'!C222</f>
        <v>DA+9</v>
      </c>
      <c r="D219" s="410" t="s">
        <v>1303</v>
      </c>
      <c r="E219" s="462">
        <f>'Visual chart Edit'!I222</f>
        <v>265.60000000000002</v>
      </c>
      <c r="F219" s="410" t="str">
        <f>'Visual chart Edit'!K222</f>
        <v>Sandy</v>
      </c>
      <c r="G219" s="410" t="str">
        <f>'Visual chart Edit'!L222</f>
        <v>E</v>
      </c>
      <c r="H219" s="410"/>
      <c r="I219" s="410"/>
      <c r="J219" s="410"/>
      <c r="K219" s="410"/>
    </row>
    <row r="220" spans="1:11" x14ac:dyDescent="0.25">
      <c r="A220" s="410">
        <f>+SUBTOTAL(3,$B$4:B220)</f>
        <v>217</v>
      </c>
      <c r="B220" s="410" t="str">
        <f>'Visual chart Edit'!B223</f>
        <v>35/2</v>
      </c>
      <c r="C220" s="410" t="str">
        <f>'Visual chart Edit'!C223</f>
        <v>DB1+0</v>
      </c>
      <c r="D220" s="410" t="s">
        <v>1303</v>
      </c>
      <c r="E220" s="462">
        <f>'Visual chart Edit'!I223</f>
        <v>492.4</v>
      </c>
      <c r="F220" s="410" t="str">
        <f>'Visual chart Edit'!K223</f>
        <v>Sandy</v>
      </c>
      <c r="G220" s="410" t="str">
        <f>'Visual chart Edit'!L223</f>
        <v>E</v>
      </c>
      <c r="H220" s="410"/>
      <c r="I220" s="410"/>
      <c r="J220" s="410"/>
      <c r="K220" s="410"/>
    </row>
    <row r="221" spans="1:11" x14ac:dyDescent="0.25">
      <c r="A221" s="410">
        <f>+SUBTOTAL(3,$B$4:B221)</f>
        <v>218</v>
      </c>
      <c r="B221" s="410" t="str">
        <f>'Visual chart Edit'!B224</f>
        <v>35/3</v>
      </c>
      <c r="C221" s="410" t="str">
        <f>'Visual chart Edit'!C224</f>
        <v>DB1+6</v>
      </c>
      <c r="D221" s="410" t="s">
        <v>1303</v>
      </c>
      <c r="E221" s="462">
        <f>'Visual chart Edit'!I224</f>
        <v>522.20000000000005</v>
      </c>
      <c r="F221" s="410" t="str">
        <f>'Visual chart Edit'!K224</f>
        <v>Sandy</v>
      </c>
      <c r="G221" s="410" t="str">
        <f>'Visual chart Edit'!L224</f>
        <v>E</v>
      </c>
      <c r="H221" s="410"/>
      <c r="I221" s="410"/>
      <c r="J221" s="410"/>
      <c r="K221" s="410"/>
    </row>
    <row r="222" spans="1:11" x14ac:dyDescent="0.25">
      <c r="A222" s="410">
        <f>+SUBTOTAL(3,$B$4:B222)</f>
        <v>219</v>
      </c>
      <c r="B222" s="410" t="str">
        <f>'Visual chart Edit'!B225</f>
        <v>35/4</v>
      </c>
      <c r="C222" s="410" t="str">
        <f>'Visual chart Edit'!C225</f>
        <v>DA+0</v>
      </c>
      <c r="D222" s="410" t="s">
        <v>1303</v>
      </c>
      <c r="E222" s="462">
        <f>'Visual chart Edit'!I225</f>
        <v>418.9</v>
      </c>
      <c r="F222" s="410" t="str">
        <f>'Visual chart Edit'!K225</f>
        <v>DRY</v>
      </c>
      <c r="G222" s="410" t="str">
        <f>'Visual chart Edit'!L225</f>
        <v>E</v>
      </c>
      <c r="H222" s="410"/>
      <c r="I222" s="410"/>
      <c r="J222" s="410"/>
      <c r="K222" s="410"/>
    </row>
    <row r="223" spans="1:11" x14ac:dyDescent="0.25">
      <c r="A223" s="410">
        <f>+SUBTOTAL(3,$B$4:B223)</f>
        <v>220</v>
      </c>
      <c r="B223" s="410" t="str">
        <f>'Visual chart Edit'!B226</f>
        <v>35/5</v>
      </c>
      <c r="C223" s="410" t="str">
        <f>'Visual chart Edit'!C226</f>
        <v>DA+0</v>
      </c>
      <c r="D223" s="410" t="s">
        <v>1303</v>
      </c>
      <c r="E223" s="462">
        <f>'Visual chart Edit'!I226</f>
        <v>421.7</v>
      </c>
      <c r="F223" s="410" t="str">
        <f>'Visual chart Edit'!K226</f>
        <v>Sandy</v>
      </c>
      <c r="G223" s="410" t="str">
        <f>'Visual chart Edit'!L226</f>
        <v>E</v>
      </c>
      <c r="H223" s="410"/>
      <c r="I223" s="410"/>
      <c r="J223" s="410"/>
      <c r="K223" s="410"/>
    </row>
    <row r="224" spans="1:11" x14ac:dyDescent="0.25">
      <c r="A224" s="410">
        <f>+SUBTOTAL(3,$B$4:B224)</f>
        <v>221</v>
      </c>
      <c r="B224" s="410" t="str">
        <f>'Visual chart Edit'!B227</f>
        <v>36/0</v>
      </c>
      <c r="C224" s="410" t="str">
        <f>'Visual chart Edit'!C227</f>
        <v>DB2+0</v>
      </c>
      <c r="D224" s="410" t="s">
        <v>1303</v>
      </c>
      <c r="E224" s="462">
        <f>'Visual chart Edit'!I227</f>
        <v>342.7</v>
      </c>
      <c r="F224" s="410" t="str">
        <f>'Visual chart Edit'!K227</f>
        <v>Sandy</v>
      </c>
      <c r="G224" s="410" t="str">
        <f>'Visual chart Edit'!L227</f>
        <v>E</v>
      </c>
      <c r="H224" s="410"/>
      <c r="I224" s="410"/>
      <c r="J224" s="410"/>
      <c r="K224" s="410"/>
    </row>
    <row r="225" spans="1:12" x14ac:dyDescent="0.25">
      <c r="A225" s="410">
        <f>+SUBTOTAL(3,$B$4:B225)</f>
        <v>222</v>
      </c>
      <c r="B225" s="410" t="str">
        <f>'Visual chart Edit'!B228</f>
        <v>36/1</v>
      </c>
      <c r="C225" s="410" t="str">
        <f>'Visual chart Edit'!C228</f>
        <v>DA+3</v>
      </c>
      <c r="D225" s="410" t="s">
        <v>1303</v>
      </c>
      <c r="E225" s="462">
        <f>'Visual chart Edit'!I228</f>
        <v>386.4</v>
      </c>
      <c r="F225" s="410" t="str">
        <f>'Visual chart Edit'!K228</f>
        <v>Sandy</v>
      </c>
      <c r="G225" s="410" t="str">
        <f>'Visual chart Edit'!L228</f>
        <v>E</v>
      </c>
      <c r="H225" s="410"/>
      <c r="I225" s="410"/>
      <c r="J225" s="410"/>
      <c r="K225" s="410"/>
    </row>
    <row r="226" spans="1:12" x14ac:dyDescent="0.25">
      <c r="A226" s="410">
        <f>+SUBTOTAL(3,$B$4:B226)</f>
        <v>223</v>
      </c>
      <c r="B226" s="410" t="str">
        <f>'Visual chart Edit'!B229</f>
        <v>36/2</v>
      </c>
      <c r="C226" s="410" t="str">
        <f>'Visual chart Edit'!C229</f>
        <v>DA+0</v>
      </c>
      <c r="D226" s="410" t="s">
        <v>1303</v>
      </c>
      <c r="E226" s="462">
        <f>'Visual chart Edit'!I229</f>
        <v>309.39999999999998</v>
      </c>
      <c r="F226" s="410" t="str">
        <f>'Visual chart Edit'!K229</f>
        <v>Sandy</v>
      </c>
      <c r="G226" s="410" t="str">
        <f>'Visual chart Edit'!L229</f>
        <v>E</v>
      </c>
      <c r="H226" s="410"/>
      <c r="I226" s="410"/>
      <c r="J226" s="410"/>
      <c r="K226" s="410"/>
    </row>
    <row r="227" spans="1:12" x14ac:dyDescent="0.25">
      <c r="A227" s="410">
        <f>+SUBTOTAL(3,$B$4:B227)</f>
        <v>224</v>
      </c>
      <c r="B227" s="410" t="str">
        <f>'Visual chart Edit'!B230</f>
        <v>36/3</v>
      </c>
      <c r="C227" s="410" t="str">
        <f>'Visual chart Edit'!C230</f>
        <v>DA+0</v>
      </c>
      <c r="D227" s="410" t="s">
        <v>1303</v>
      </c>
      <c r="E227" s="462">
        <f>'Visual chart Edit'!I230</f>
        <v>357.8</v>
      </c>
      <c r="F227" s="410" t="str">
        <f>'Visual chart Edit'!K230</f>
        <v>Sandy</v>
      </c>
      <c r="G227" s="410" t="str">
        <f>'Visual chart Edit'!L230</f>
        <v>E</v>
      </c>
      <c r="H227" s="410"/>
      <c r="I227" s="410"/>
      <c r="J227" s="410"/>
      <c r="K227" s="410"/>
    </row>
    <row r="228" spans="1:12" x14ac:dyDescent="0.25">
      <c r="A228" s="410">
        <f>+SUBTOTAL(3,$B$4:B228)</f>
        <v>225</v>
      </c>
      <c r="B228" s="410" t="str">
        <f>'Visual chart Edit'!B231</f>
        <v>36/4</v>
      </c>
      <c r="C228" s="410" t="str">
        <f>'Visual chart Edit'!C231</f>
        <v>DA+6</v>
      </c>
      <c r="D228" s="410" t="s">
        <v>1303</v>
      </c>
      <c r="E228" s="462">
        <f>'Visual chart Edit'!I231</f>
        <v>480.4</v>
      </c>
      <c r="F228" s="410" t="str">
        <f>'Visual chart Edit'!K231</f>
        <v>Sandy</v>
      </c>
      <c r="G228" s="410" t="str">
        <f>'Visual chart Edit'!L231</f>
        <v>E</v>
      </c>
      <c r="H228" s="410"/>
      <c r="I228" s="410"/>
      <c r="J228" s="410"/>
      <c r="K228" s="410"/>
    </row>
    <row r="229" spans="1:12" x14ac:dyDescent="0.25">
      <c r="A229" s="410">
        <f>+SUBTOTAL(3,$B$4:B229)</f>
        <v>226</v>
      </c>
      <c r="B229" s="410" t="str">
        <f>'Visual chart Edit'!B232</f>
        <v>37/0</v>
      </c>
      <c r="C229" s="410" t="str">
        <f>'Visual chart Edit'!C232</f>
        <v>DB2+0</v>
      </c>
      <c r="D229" s="410" t="s">
        <v>1303</v>
      </c>
      <c r="E229" s="462">
        <f>'Visual chart Edit'!I232</f>
        <v>350.5</v>
      </c>
      <c r="F229" s="410" t="str">
        <f>'Visual chart Edit'!K232</f>
        <v>Sandy</v>
      </c>
      <c r="G229" s="410" t="str">
        <f>'Visual chart Edit'!L232</f>
        <v>E</v>
      </c>
      <c r="H229" s="410"/>
      <c r="I229" s="410"/>
      <c r="J229" s="410"/>
      <c r="K229" s="410"/>
    </row>
    <row r="230" spans="1:12" x14ac:dyDescent="0.25">
      <c r="A230" s="410">
        <f>+SUBTOTAL(3,$B$4:B230)</f>
        <v>227</v>
      </c>
      <c r="B230" s="410" t="str">
        <f>'Visual chart Edit'!B233</f>
        <v>37/1</v>
      </c>
      <c r="C230" s="410" t="str">
        <f>'Visual chart Edit'!C233</f>
        <v>DA+9</v>
      </c>
      <c r="D230" s="410" t="s">
        <v>1304</v>
      </c>
      <c r="E230" s="462">
        <f>'Visual chart Edit'!I233</f>
        <v>443.3</v>
      </c>
      <c r="F230" s="410" t="str">
        <f>'Visual chart Edit'!K233</f>
        <v>Sandy</v>
      </c>
      <c r="G230" s="410" t="str">
        <f>'Visual chart Edit'!L233</f>
        <v>E</v>
      </c>
      <c r="H230" s="410"/>
      <c r="I230" s="410"/>
      <c r="J230" s="410"/>
      <c r="K230" s="410"/>
    </row>
    <row r="231" spans="1:12" x14ac:dyDescent="0.25">
      <c r="A231" s="410">
        <f>+SUBTOTAL(3,$B$4:B231)</f>
        <v>228</v>
      </c>
      <c r="B231" s="410" t="str">
        <f>'Visual chart Edit'!B234</f>
        <v>37/2</v>
      </c>
      <c r="C231" s="410" t="str">
        <f>'Visual chart Edit'!C234</f>
        <v>DA+3</v>
      </c>
      <c r="D231" s="410" t="s">
        <v>1304</v>
      </c>
      <c r="E231" s="462">
        <f>'Visual chart Edit'!I234</f>
        <v>356.7</v>
      </c>
      <c r="F231" s="410" t="str">
        <f>'Visual chart Edit'!K234</f>
        <v>Sandy</v>
      </c>
      <c r="G231" s="410" t="str">
        <f>'Visual chart Edit'!L234</f>
        <v>E</v>
      </c>
      <c r="H231" s="410"/>
      <c r="I231" s="410"/>
      <c r="J231" s="410"/>
      <c r="K231" s="410"/>
    </row>
    <row r="232" spans="1:12" x14ac:dyDescent="0.25">
      <c r="A232" s="410">
        <f>+SUBTOTAL(3,$B$4:B232)</f>
        <v>229</v>
      </c>
      <c r="B232" s="410" t="str">
        <f>'Visual chart Edit'!B235</f>
        <v>37/3</v>
      </c>
      <c r="C232" s="410" t="str">
        <f>'Visual chart Edit'!C235</f>
        <v>DA+0</v>
      </c>
      <c r="D232" s="410" t="s">
        <v>1304</v>
      </c>
      <c r="E232" s="462">
        <f>'Visual chart Edit'!I235</f>
        <v>339.9</v>
      </c>
      <c r="F232" s="410" t="str">
        <f>'Visual chart Edit'!K235</f>
        <v>Sandy</v>
      </c>
      <c r="G232" s="410" t="str">
        <f>'Visual chart Edit'!L235</f>
        <v>E</v>
      </c>
      <c r="H232" s="410"/>
      <c r="I232" s="410"/>
      <c r="J232" s="410"/>
      <c r="K232" s="410"/>
    </row>
    <row r="233" spans="1:12" x14ac:dyDescent="0.25">
      <c r="A233" s="410">
        <f>+SUBTOTAL(3,$B$4:B233)</f>
        <v>230</v>
      </c>
      <c r="B233" s="410" t="str">
        <f>'Visual chart Edit'!B236</f>
        <v>38/0</v>
      </c>
      <c r="C233" s="410" t="str">
        <f>'Visual chart Edit'!C236</f>
        <v>DB2+6</v>
      </c>
      <c r="D233" s="410" t="s">
        <v>1304</v>
      </c>
      <c r="E233" s="462">
        <f>'Visual chart Edit'!I236</f>
        <v>500.3</v>
      </c>
      <c r="F233" s="410" t="str">
        <f>'Visual chart Edit'!K236</f>
        <v>Sandy</v>
      </c>
      <c r="G233" s="410" t="str">
        <f>'Visual chart Edit'!L236</f>
        <v>E</v>
      </c>
      <c r="H233" s="410"/>
      <c r="I233" s="410"/>
      <c r="J233" s="410"/>
      <c r="K233" s="410"/>
    </row>
    <row r="234" spans="1:12" x14ac:dyDescent="0.25">
      <c r="A234" s="410">
        <f>+SUBTOTAL(3,$B$4:B234)</f>
        <v>231</v>
      </c>
      <c r="B234" s="410" t="str">
        <f>'Visual chart Edit'!B237</f>
        <v>38/1</v>
      </c>
      <c r="C234" s="410" t="str">
        <f>'Visual chart Edit'!C237</f>
        <v>DA+0</v>
      </c>
      <c r="D234" s="410" t="s">
        <v>1304</v>
      </c>
      <c r="E234" s="462">
        <f>'Visual chart Edit'!I237</f>
        <v>421.4</v>
      </c>
      <c r="F234" s="410" t="str">
        <f>'Visual chart Edit'!K237</f>
        <v>Sandy</v>
      </c>
      <c r="G234" s="410" t="str">
        <f>'Visual chart Edit'!L237</f>
        <v>E</v>
      </c>
      <c r="H234" s="410"/>
      <c r="I234" s="410"/>
      <c r="J234" s="410"/>
      <c r="K234" s="410"/>
    </row>
    <row r="235" spans="1:12" x14ac:dyDescent="0.25">
      <c r="A235" s="410">
        <f>+SUBTOTAL(3,$B$4:B235)</f>
        <v>232</v>
      </c>
      <c r="B235" s="410" t="str">
        <f>'Visual chart Edit'!B238</f>
        <v>38/2</v>
      </c>
      <c r="C235" s="410" t="str">
        <f>'Visual chart Edit'!C238</f>
        <v>DA+6</v>
      </c>
      <c r="D235" s="410" t="s">
        <v>1304</v>
      </c>
      <c r="E235" s="462">
        <f>'Visual chart Edit'!I238</f>
        <v>419</v>
      </c>
      <c r="F235" s="410" t="str">
        <f>'Visual chart Edit'!K238</f>
        <v>Sandy</v>
      </c>
      <c r="G235" s="410" t="str">
        <f>'Visual chart Edit'!L238</f>
        <v>E</v>
      </c>
      <c r="H235" s="410"/>
      <c r="I235" s="410"/>
      <c r="J235" s="410"/>
      <c r="K235" s="410"/>
    </row>
    <row r="236" spans="1:12" x14ac:dyDescent="0.25">
      <c r="A236" s="410">
        <f>+SUBTOTAL(3,$B$4:B236)</f>
        <v>233</v>
      </c>
      <c r="B236" s="410" t="str">
        <f>'Visual chart Edit'!B239</f>
        <v>38/3</v>
      </c>
      <c r="C236" s="410" t="str">
        <f>'Visual chart Edit'!C239</f>
        <v>DA+9</v>
      </c>
      <c r="D236" s="410" t="s">
        <v>1304</v>
      </c>
      <c r="E236" s="462">
        <f>'Visual chart Edit'!I239</f>
        <v>420.3</v>
      </c>
      <c r="F236" s="410" t="str">
        <f>'Visual chart Edit'!K239</f>
        <v>Sandy</v>
      </c>
      <c r="G236" s="410" t="str">
        <f>'Visual chart Edit'!L239</f>
        <v>E</v>
      </c>
      <c r="H236" s="410"/>
      <c r="I236" s="410"/>
      <c r="J236" s="410"/>
      <c r="K236" s="410"/>
      <c r="L236" s="476" t="s">
        <v>1593</v>
      </c>
    </row>
    <row r="237" spans="1:12" x14ac:dyDescent="0.25">
      <c r="A237" s="410">
        <f>+SUBTOTAL(3,$B$4:B237)</f>
        <v>234</v>
      </c>
      <c r="B237" s="410" t="str">
        <f>'Visual chart Edit'!B240</f>
        <v>38/4</v>
      </c>
      <c r="C237" s="410" t="str">
        <f>'Visual chart Edit'!C240</f>
        <v>DA+9</v>
      </c>
      <c r="D237" s="410" t="s">
        <v>1304</v>
      </c>
      <c r="E237" s="462">
        <f>'Visual chart Edit'!I240</f>
        <v>414.9</v>
      </c>
      <c r="F237" s="410" t="str">
        <f>'Visual chart Edit'!K240</f>
        <v>Sandy</v>
      </c>
      <c r="G237" s="410" t="str">
        <f>'Visual chart Edit'!L240</f>
        <v>E</v>
      </c>
      <c r="H237" s="410"/>
      <c r="I237" s="410"/>
      <c r="J237" s="410"/>
      <c r="K237" s="410"/>
    </row>
    <row r="238" spans="1:12" x14ac:dyDescent="0.25">
      <c r="A238" s="410">
        <f>+SUBTOTAL(3,$B$4:B238)</f>
        <v>235</v>
      </c>
      <c r="B238" s="410" t="str">
        <f>'Visual chart Edit'!B241</f>
        <v>39/0</v>
      </c>
      <c r="C238" s="410" t="str">
        <f>'Visual chart Edit'!C241</f>
        <v>DB2+6</v>
      </c>
      <c r="D238" s="410" t="s">
        <v>1304</v>
      </c>
      <c r="E238" s="462">
        <f>'Visual chart Edit'!I241</f>
        <v>425.5</v>
      </c>
      <c r="F238" s="410" t="str">
        <f>'Visual chart Edit'!K241</f>
        <v>Sandy</v>
      </c>
      <c r="G238" s="410" t="str">
        <f>'Visual chart Edit'!L241</f>
        <v>E</v>
      </c>
      <c r="H238" s="410"/>
      <c r="I238" s="410"/>
      <c r="J238" s="410"/>
      <c r="K238" s="410"/>
    </row>
    <row r="239" spans="1:12" x14ac:dyDescent="0.25">
      <c r="A239" s="410">
        <f>+SUBTOTAL(3,$B$4:B239)</f>
        <v>236</v>
      </c>
      <c r="B239" s="410" t="str">
        <f>'Visual chart Edit'!B242</f>
        <v>39/1</v>
      </c>
      <c r="C239" s="410" t="str">
        <f>'Visual chart Edit'!C242</f>
        <v>DA+0</v>
      </c>
      <c r="D239" s="410" t="s">
        <v>1304</v>
      </c>
      <c r="E239" s="462">
        <f>'Visual chart Edit'!I242</f>
        <v>412.63799999999998</v>
      </c>
      <c r="F239" s="410" t="str">
        <f>'Visual chart Edit'!K242</f>
        <v>Sandy</v>
      </c>
      <c r="G239" s="410" t="str">
        <f>'Visual chart Edit'!L242</f>
        <v>E</v>
      </c>
      <c r="H239" s="410"/>
      <c r="I239" s="410"/>
      <c r="J239" s="410"/>
      <c r="K239" s="410"/>
    </row>
    <row r="240" spans="1:12" x14ac:dyDescent="0.25">
      <c r="A240" s="410">
        <f>+SUBTOTAL(3,$B$4:B240)</f>
        <v>237</v>
      </c>
      <c r="B240" s="410" t="str">
        <f>'Visual chart Edit'!B243</f>
        <v>40/0</v>
      </c>
      <c r="C240" s="410" t="str">
        <f>'Visual chart Edit'!C243</f>
        <v>DC2+0</v>
      </c>
      <c r="D240" s="410" t="s">
        <v>1304</v>
      </c>
      <c r="E240" s="462">
        <f>'Visual chart Edit'!I243</f>
        <v>322.61</v>
      </c>
      <c r="F240" s="410" t="str">
        <f>'Visual chart Edit'!K243</f>
        <v>Sandy</v>
      </c>
      <c r="G240" s="410" t="str">
        <f>'Visual chart Edit'!L243</f>
        <v>E</v>
      </c>
      <c r="H240" s="410"/>
      <c r="I240" s="410"/>
      <c r="J240" s="410"/>
      <c r="K240" s="410"/>
    </row>
    <row r="241" spans="1:11" x14ac:dyDescent="0.25">
      <c r="A241" s="410">
        <f>+SUBTOTAL(3,$B$4:B241)</f>
        <v>238</v>
      </c>
      <c r="B241" s="410" t="str">
        <f>'Visual chart Edit'!B244</f>
        <v>40/1</v>
      </c>
      <c r="C241" s="410" t="str">
        <f>'Visual chart Edit'!C244</f>
        <v>DA+6</v>
      </c>
      <c r="D241" s="410" t="s">
        <v>1304</v>
      </c>
      <c r="E241" s="462">
        <f>'Visual chart Edit'!I244</f>
        <v>396.2</v>
      </c>
      <c r="F241" s="410" t="str">
        <f>'Visual chart Edit'!K244</f>
        <v>Sandy</v>
      </c>
      <c r="G241" s="410" t="str">
        <f>'Visual chart Edit'!L244</f>
        <v>E</v>
      </c>
      <c r="H241" s="410"/>
      <c r="I241" s="410"/>
      <c r="J241" s="410"/>
      <c r="K241" s="410"/>
    </row>
    <row r="242" spans="1:11" x14ac:dyDescent="0.25">
      <c r="A242" s="410">
        <f>+SUBTOTAL(3,$B$4:B242)</f>
        <v>239</v>
      </c>
      <c r="B242" s="410" t="str">
        <f>'Visual chart Edit'!B245</f>
        <v>40/2</v>
      </c>
      <c r="C242" s="410" t="str">
        <f>'Visual chart Edit'!C245</f>
        <v>DA+3</v>
      </c>
      <c r="D242" s="410" t="s">
        <v>1304</v>
      </c>
      <c r="E242" s="462">
        <f>'Visual chart Edit'!I245</f>
        <v>425.8</v>
      </c>
      <c r="F242" s="410" t="str">
        <f>'Visual chart Edit'!K245</f>
        <v>Sandy</v>
      </c>
      <c r="G242" s="410" t="str">
        <f>'Visual chart Edit'!L245</f>
        <v>E</v>
      </c>
      <c r="H242" s="410"/>
      <c r="I242" s="410"/>
      <c r="J242" s="410"/>
      <c r="K242" s="410"/>
    </row>
    <row r="243" spans="1:11" x14ac:dyDescent="0.25">
      <c r="A243" s="410">
        <f>+SUBTOTAL(3,$B$4:B243)</f>
        <v>240</v>
      </c>
      <c r="B243" s="410" t="str">
        <f>'Visual chart Edit'!B246</f>
        <v>40/3</v>
      </c>
      <c r="C243" s="410" t="str">
        <f>'Visual chart Edit'!C246</f>
        <v>DA+3</v>
      </c>
      <c r="D243" s="410" t="s">
        <v>1305</v>
      </c>
      <c r="E243" s="462">
        <f>'Visual chart Edit'!I246</f>
        <v>401.7</v>
      </c>
      <c r="F243" s="410" t="str">
        <f>'Visual chart Edit'!K246</f>
        <v>Sandy</v>
      </c>
      <c r="G243" s="410" t="str">
        <f>'Visual chart Edit'!L246</f>
        <v>E</v>
      </c>
      <c r="H243" s="410"/>
      <c r="I243" s="410"/>
      <c r="J243" s="410"/>
      <c r="K243" s="410"/>
    </row>
    <row r="244" spans="1:11" x14ac:dyDescent="0.25">
      <c r="A244" s="410">
        <f>+SUBTOTAL(3,$B$4:B244)</f>
        <v>241</v>
      </c>
      <c r="B244" s="410" t="str">
        <f>'Visual chart Edit'!B247</f>
        <v>41/0</v>
      </c>
      <c r="C244" s="410" t="str">
        <f>'Visual chart Edit'!C247</f>
        <v>DC1+6</v>
      </c>
      <c r="D244" s="410" t="s">
        <v>1306</v>
      </c>
      <c r="E244" s="462">
        <f>'Visual chart Edit'!I247</f>
        <v>436.3</v>
      </c>
      <c r="F244" s="410" t="str">
        <f>'Visual chart Edit'!K247</f>
        <v>Sandy</v>
      </c>
      <c r="G244" s="410" t="str">
        <f>'Visual chart Edit'!L247</f>
        <v>E</v>
      </c>
      <c r="H244" s="410"/>
      <c r="I244" s="410"/>
      <c r="J244" s="410"/>
      <c r="K244" s="410"/>
    </row>
    <row r="245" spans="1:11" x14ac:dyDescent="0.25">
      <c r="A245" s="410">
        <f>+SUBTOTAL(3,$B$4:B245)</f>
        <v>242</v>
      </c>
      <c r="B245" s="410" t="str">
        <f>'Visual chart Edit'!B248</f>
        <v>41/1</v>
      </c>
      <c r="C245" s="410" t="str">
        <f>'Visual chart Edit'!C248</f>
        <v>DB1+9</v>
      </c>
      <c r="D245" s="410" t="s">
        <v>1306</v>
      </c>
      <c r="E245" s="462">
        <f>'Visual chart Edit'!I248</f>
        <v>340.8</v>
      </c>
      <c r="F245" s="410" t="str">
        <f>'Visual chart Edit'!K248</f>
        <v>Sandy</v>
      </c>
      <c r="G245" s="410" t="str">
        <f>'Visual chart Edit'!L248</f>
        <v>E</v>
      </c>
      <c r="H245" s="410"/>
      <c r="I245" s="410"/>
      <c r="J245" s="410"/>
      <c r="K245" s="410"/>
    </row>
    <row r="246" spans="1:11" x14ac:dyDescent="0.25">
      <c r="A246" s="410">
        <f>+SUBTOTAL(3,$B$4:B246)</f>
        <v>243</v>
      </c>
      <c r="B246" s="410" t="str">
        <f>'Visual chart Edit'!B249</f>
        <v>41/2</v>
      </c>
      <c r="C246" s="410" t="str">
        <f>'Visual chart Edit'!C249</f>
        <v>DA+0</v>
      </c>
      <c r="D246" s="410" t="s">
        <v>1307</v>
      </c>
      <c r="E246" s="462">
        <f>'Visual chart Edit'!I249</f>
        <v>447.8</v>
      </c>
      <c r="F246" s="410" t="str">
        <f>'Visual chart Edit'!K249</f>
        <v>Sandy</v>
      </c>
      <c r="G246" s="410" t="str">
        <f>'Visual chart Edit'!L249</f>
        <v>E</v>
      </c>
      <c r="H246" s="410"/>
      <c r="I246" s="410"/>
      <c r="J246" s="410"/>
      <c r="K246" s="410"/>
    </row>
    <row r="247" spans="1:11" x14ac:dyDescent="0.25">
      <c r="A247" s="410">
        <f>+SUBTOTAL(3,$B$4:B247)</f>
        <v>244</v>
      </c>
      <c r="B247" s="410" t="str">
        <f>'Visual chart Edit'!B250</f>
        <v>42/0</v>
      </c>
      <c r="C247" s="410" t="str">
        <f>'Visual chart Edit'!C250</f>
        <v>DC1+0</v>
      </c>
      <c r="D247" s="410" t="s">
        <v>1307</v>
      </c>
      <c r="E247" s="462">
        <f>'Visual chart Edit'!I250</f>
        <v>382.3</v>
      </c>
      <c r="F247" s="410" t="str">
        <f>'Visual chart Edit'!K250</f>
        <v>Sandy</v>
      </c>
      <c r="G247" s="410" t="str">
        <f>'Visual chart Edit'!L250</f>
        <v>E</v>
      </c>
      <c r="H247" s="410"/>
      <c r="I247" s="410"/>
      <c r="J247" s="410"/>
      <c r="K247" s="410"/>
    </row>
    <row r="248" spans="1:11" x14ac:dyDescent="0.25">
      <c r="A248" s="410">
        <f>+SUBTOTAL(3,$B$4:B248)</f>
        <v>245</v>
      </c>
      <c r="B248" s="410" t="str">
        <f>'Visual chart Edit'!B251</f>
        <v>42/1</v>
      </c>
      <c r="C248" s="410" t="str">
        <f>'Visual chart Edit'!C251</f>
        <v>DA+6</v>
      </c>
      <c r="D248" s="410" t="s">
        <v>1307</v>
      </c>
      <c r="E248" s="462">
        <f>'Visual chart Edit'!I251</f>
        <v>384.7</v>
      </c>
      <c r="F248" s="410" t="str">
        <f>'Visual chart Edit'!K251</f>
        <v>Sandy</v>
      </c>
      <c r="G248" s="410" t="str">
        <f>'Visual chart Edit'!L251</f>
        <v>E</v>
      </c>
      <c r="H248" s="410"/>
      <c r="I248" s="410"/>
      <c r="J248" s="410"/>
      <c r="K248" s="410"/>
    </row>
    <row r="249" spans="1:11" x14ac:dyDescent="0.25">
      <c r="A249" s="410">
        <f>+SUBTOTAL(3,$B$4:B249)</f>
        <v>246</v>
      </c>
      <c r="B249" s="410" t="str">
        <f>'Visual chart Edit'!B252</f>
        <v>42/2</v>
      </c>
      <c r="C249" s="410" t="str">
        <f>'Visual chart Edit'!C252</f>
        <v>DA+6</v>
      </c>
      <c r="D249" s="410" t="s">
        <v>1307</v>
      </c>
      <c r="E249" s="462">
        <f>'Visual chart Edit'!I252</f>
        <v>407.4</v>
      </c>
      <c r="F249" s="410" t="str">
        <f>'Visual chart Edit'!K252</f>
        <v>Sandy</v>
      </c>
      <c r="G249" s="410" t="str">
        <f>'Visual chart Edit'!L252</f>
        <v>E</v>
      </c>
      <c r="H249" s="410"/>
      <c r="I249" s="410"/>
      <c r="J249" s="410"/>
      <c r="K249" s="410"/>
    </row>
    <row r="250" spans="1:11" x14ac:dyDescent="0.25">
      <c r="A250" s="410">
        <f>+SUBTOTAL(3,$B$4:B250)</f>
        <v>247</v>
      </c>
      <c r="B250" s="410" t="str">
        <f>'Visual chart Edit'!B253</f>
        <v>42/3</v>
      </c>
      <c r="C250" s="410" t="str">
        <f>'Visual chart Edit'!C253</f>
        <v>DA+0</v>
      </c>
      <c r="D250" s="410" t="s">
        <v>1307</v>
      </c>
      <c r="E250" s="462">
        <f>'Visual chart Edit'!I253</f>
        <v>414.2</v>
      </c>
      <c r="F250" s="410" t="str">
        <f>'Visual chart Edit'!K253</f>
        <v>Sandy</v>
      </c>
      <c r="G250" s="410" t="str">
        <f>'Visual chart Edit'!L253</f>
        <v>E</v>
      </c>
      <c r="H250" s="410"/>
      <c r="I250" s="410"/>
      <c r="J250" s="410"/>
      <c r="K250" s="410"/>
    </row>
    <row r="251" spans="1:11" x14ac:dyDescent="0.25">
      <c r="A251" s="410">
        <f>+SUBTOTAL(3,$B$4:B251)</f>
        <v>248</v>
      </c>
      <c r="B251" s="410" t="str">
        <f>'Visual chart Edit'!B254</f>
        <v>42/4</v>
      </c>
      <c r="C251" s="410" t="str">
        <f>'Visual chart Edit'!C254</f>
        <v>DA+0</v>
      </c>
      <c r="D251" s="410" t="s">
        <v>1307</v>
      </c>
      <c r="E251" s="462">
        <f>'Visual chart Edit'!I254</f>
        <v>256.39999999999998</v>
      </c>
      <c r="F251" s="410" t="str">
        <f>'Visual chart Edit'!K254</f>
        <v>Sandy</v>
      </c>
      <c r="G251" s="410" t="str">
        <f>'Visual chart Edit'!L254</f>
        <v>E</v>
      </c>
      <c r="H251" s="410"/>
      <c r="I251" s="410"/>
      <c r="J251" s="410"/>
      <c r="K251" s="410"/>
    </row>
    <row r="252" spans="1:11" x14ac:dyDescent="0.25">
      <c r="A252" s="410">
        <f>+SUBTOTAL(3,$B$4:B252)</f>
        <v>249</v>
      </c>
      <c r="B252" s="410" t="str">
        <f>'Visual chart Edit'!B255</f>
        <v>42/5</v>
      </c>
      <c r="C252" s="410" t="str">
        <f>'Visual chart Edit'!C255</f>
        <v>DA+9</v>
      </c>
      <c r="D252" s="410" t="s">
        <v>1307</v>
      </c>
      <c r="E252" s="462">
        <f>'Visual chart Edit'!I255</f>
        <v>403.8</v>
      </c>
      <c r="F252" s="410" t="str">
        <f>'Visual chart Edit'!K255</f>
        <v>Sandy</v>
      </c>
      <c r="G252" s="410" t="str">
        <f>'Visual chart Edit'!L255</f>
        <v>E</v>
      </c>
      <c r="H252" s="410"/>
      <c r="I252" s="410"/>
      <c r="J252" s="410"/>
      <c r="K252" s="410"/>
    </row>
    <row r="253" spans="1:11" x14ac:dyDescent="0.25">
      <c r="A253" s="410">
        <f>+SUBTOTAL(3,$B$4:B253)</f>
        <v>250</v>
      </c>
      <c r="B253" s="410" t="str">
        <f>'Visual chart Edit'!B256</f>
        <v>42/6</v>
      </c>
      <c r="C253" s="410" t="str">
        <f>'Visual chart Edit'!C256</f>
        <v>DA+0</v>
      </c>
      <c r="D253" s="410" t="s">
        <v>1307</v>
      </c>
      <c r="E253" s="462">
        <f>'Visual chart Edit'!I256</f>
        <v>396.7</v>
      </c>
      <c r="F253" s="410" t="str">
        <f>'Visual chart Edit'!K256</f>
        <v>Sandy</v>
      </c>
      <c r="G253" s="410" t="str">
        <f>'Visual chart Edit'!L256</f>
        <v>E</v>
      </c>
      <c r="H253" s="410"/>
      <c r="I253" s="410"/>
      <c r="J253" s="410"/>
      <c r="K253" s="410"/>
    </row>
    <row r="254" spans="1:11" x14ac:dyDescent="0.25">
      <c r="A254" s="410">
        <f>+SUBTOTAL(3,$B$4:B254)</f>
        <v>251</v>
      </c>
      <c r="B254" s="410" t="str">
        <f>'Visual chart Edit'!B257</f>
        <v>43/0</v>
      </c>
      <c r="C254" s="410" t="str">
        <f>'Visual chart Edit'!C257</f>
        <v>DB1+0</v>
      </c>
      <c r="D254" s="410" t="s">
        <v>1307</v>
      </c>
      <c r="E254" s="462">
        <f>'Visual chart Edit'!I257</f>
        <v>403.9</v>
      </c>
      <c r="F254" s="410" t="str">
        <f>'Visual chart Edit'!K257</f>
        <v>Sandy</v>
      </c>
      <c r="G254" s="410" t="str">
        <f>'Visual chart Edit'!L257</f>
        <v>E</v>
      </c>
      <c r="H254" s="410"/>
      <c r="I254" s="410"/>
      <c r="J254" s="410"/>
      <c r="K254" s="410"/>
    </row>
    <row r="255" spans="1:11" x14ac:dyDescent="0.25">
      <c r="A255" s="410">
        <f>+SUBTOTAL(3,$B$4:B255)</f>
        <v>252</v>
      </c>
      <c r="B255" s="410" t="str">
        <f>'Visual chart Edit'!B258</f>
        <v>43/1</v>
      </c>
      <c r="C255" s="410" t="str">
        <f>'Visual chart Edit'!C258</f>
        <v>DA+3</v>
      </c>
      <c r="D255" s="410" t="s">
        <v>1308</v>
      </c>
      <c r="E255" s="462">
        <f>'Visual chart Edit'!I258</f>
        <v>346</v>
      </c>
      <c r="F255" s="410" t="str">
        <f>'Visual chart Edit'!K258</f>
        <v>Sandy</v>
      </c>
      <c r="G255" s="410" t="str">
        <f>'Visual chart Edit'!L258</f>
        <v>E</v>
      </c>
      <c r="H255" s="410"/>
      <c r="I255" s="410"/>
      <c r="J255" s="410"/>
      <c r="K255" s="410"/>
    </row>
    <row r="256" spans="1:11" x14ac:dyDescent="0.25">
      <c r="A256" s="410">
        <f>+SUBTOTAL(3,$B$4:B256)</f>
        <v>253</v>
      </c>
      <c r="B256" s="410" t="str">
        <f>'Visual chart Edit'!B259</f>
        <v>43/2</v>
      </c>
      <c r="C256" s="410" t="str">
        <f>'Visual chart Edit'!C259</f>
        <v>DA+0</v>
      </c>
      <c r="D256" s="410" t="s">
        <v>1308</v>
      </c>
      <c r="E256" s="462">
        <f>'Visual chart Edit'!I259</f>
        <v>475.8</v>
      </c>
      <c r="F256" s="410" t="str">
        <f>'Visual chart Edit'!K259</f>
        <v>Sandy</v>
      </c>
      <c r="G256" s="410" t="str">
        <f>'Visual chart Edit'!L259</f>
        <v>E</v>
      </c>
      <c r="H256" s="410"/>
      <c r="I256" s="410"/>
      <c r="J256" s="410"/>
      <c r="K256" s="410"/>
    </row>
    <row r="257" spans="1:11" x14ac:dyDescent="0.25">
      <c r="A257" s="410">
        <f>+SUBTOTAL(3,$B$4:B257)</f>
        <v>254</v>
      </c>
      <c r="B257" s="410" t="str">
        <f>'Visual chart Edit'!B260</f>
        <v>43/3</v>
      </c>
      <c r="C257" s="410" t="str">
        <f>'Visual chart Edit'!C260</f>
        <v>DA+0</v>
      </c>
      <c r="D257" s="410" t="s">
        <v>1308</v>
      </c>
      <c r="E257" s="462">
        <f>'Visual chart Edit'!I260</f>
        <v>363.7</v>
      </c>
      <c r="F257" s="410" t="str">
        <f>'Visual chart Edit'!K260</f>
        <v>DRY</v>
      </c>
      <c r="G257" s="410" t="str">
        <f>'Visual chart Edit'!L260</f>
        <v>E</v>
      </c>
      <c r="H257" s="410"/>
      <c r="I257" s="410"/>
      <c r="J257" s="410"/>
      <c r="K257" s="410"/>
    </row>
    <row r="258" spans="1:11" x14ac:dyDescent="0.25">
      <c r="A258" s="410">
        <f>+SUBTOTAL(3,$B$4:B258)</f>
        <v>255</v>
      </c>
      <c r="B258" s="410" t="str">
        <f>'Visual chart Edit'!B261</f>
        <v>43/4</v>
      </c>
      <c r="C258" s="410" t="str">
        <f>'Visual chart Edit'!C261</f>
        <v>DA+3</v>
      </c>
      <c r="D258" s="410" t="s">
        <v>1308</v>
      </c>
      <c r="E258" s="462">
        <f>'Visual chart Edit'!I261</f>
        <v>431.8</v>
      </c>
      <c r="F258" s="410" t="str">
        <f>'Visual chart Edit'!K261</f>
        <v>Sandy</v>
      </c>
      <c r="G258" s="410" t="str">
        <f>'Visual chart Edit'!L261</f>
        <v>E</v>
      </c>
      <c r="H258" s="410"/>
      <c r="I258" s="410"/>
      <c r="J258" s="410"/>
      <c r="K258" s="410"/>
    </row>
    <row r="259" spans="1:11" x14ac:dyDescent="0.25">
      <c r="A259" s="410">
        <f>+SUBTOTAL(3,$B$4:B259)</f>
        <v>256</v>
      </c>
      <c r="B259" s="410" t="str">
        <f>'Visual chart Edit'!B262</f>
        <v>43/5</v>
      </c>
      <c r="C259" s="410" t="str">
        <f>'Visual chart Edit'!C262</f>
        <v>DA+3</v>
      </c>
      <c r="D259" s="410" t="s">
        <v>1308</v>
      </c>
      <c r="E259" s="462">
        <f>'Visual chart Edit'!I262</f>
        <v>405.3</v>
      </c>
      <c r="F259" s="410" t="str">
        <f>'Visual chart Edit'!K262</f>
        <v>DRY</v>
      </c>
      <c r="G259" s="410" t="str">
        <f>'Visual chart Edit'!L262</f>
        <v>E</v>
      </c>
      <c r="H259" s="410"/>
      <c r="I259" s="410"/>
      <c r="J259" s="410"/>
      <c r="K259" s="410"/>
    </row>
    <row r="260" spans="1:11" x14ac:dyDescent="0.25">
      <c r="A260" s="410">
        <f>+SUBTOTAL(3,$B$4:B260)</f>
        <v>257</v>
      </c>
      <c r="B260" s="410" t="str">
        <f>'Visual chart Edit'!B263</f>
        <v>43/6</v>
      </c>
      <c r="C260" s="410" t="str">
        <f>'Visual chart Edit'!C263</f>
        <v>DA+3</v>
      </c>
      <c r="D260" s="410" t="s">
        <v>1308</v>
      </c>
      <c r="E260" s="462">
        <f>'Visual chart Edit'!I263</f>
        <v>427.8</v>
      </c>
      <c r="F260" s="410" t="str">
        <f>'Visual chart Edit'!K263</f>
        <v>Sandy</v>
      </c>
      <c r="G260" s="410" t="str">
        <f>'Visual chart Edit'!L263</f>
        <v>E</v>
      </c>
      <c r="H260" s="410"/>
      <c r="I260" s="410"/>
      <c r="J260" s="410"/>
      <c r="K260" s="410"/>
    </row>
    <row r="261" spans="1:11" x14ac:dyDescent="0.25">
      <c r="A261" s="410">
        <f>+SUBTOTAL(3,$B$4:B261)</f>
        <v>258</v>
      </c>
      <c r="B261" s="410" t="str">
        <f>'Visual chart Edit'!B264</f>
        <v>43/7</v>
      </c>
      <c r="C261" s="410" t="str">
        <f>'Visual chart Edit'!C264</f>
        <v>DA+3</v>
      </c>
      <c r="D261" s="410" t="s">
        <v>1309</v>
      </c>
      <c r="E261" s="462">
        <f>'Visual chart Edit'!I264</f>
        <v>389.8</v>
      </c>
      <c r="F261" s="410" t="str">
        <f>'Visual chart Edit'!K264</f>
        <v>Sandy</v>
      </c>
      <c r="G261" s="410" t="str">
        <f>'Visual chart Edit'!L264</f>
        <v>E</v>
      </c>
      <c r="H261" s="410"/>
      <c r="I261" s="410"/>
      <c r="J261" s="410"/>
      <c r="K261" s="410"/>
    </row>
    <row r="262" spans="1:11" x14ac:dyDescent="0.25">
      <c r="A262" s="410">
        <f>+SUBTOTAL(3,$B$4:B262)</f>
        <v>259</v>
      </c>
      <c r="B262" s="410" t="str">
        <f>'Visual chart Edit'!B265</f>
        <v>43/8</v>
      </c>
      <c r="C262" s="410" t="str">
        <f>'Visual chart Edit'!C265</f>
        <v>DA+9</v>
      </c>
      <c r="D262" s="410" t="s">
        <v>1309</v>
      </c>
      <c r="E262" s="462">
        <f>'Visual chart Edit'!I265</f>
        <v>449.5</v>
      </c>
      <c r="F262" s="410" t="str">
        <f>'Visual chart Edit'!K265</f>
        <v>Sandy</v>
      </c>
      <c r="G262" s="410" t="str">
        <f>'Visual chart Edit'!L265</f>
        <v>E</v>
      </c>
      <c r="H262" s="410"/>
      <c r="I262" s="410"/>
      <c r="J262" s="410"/>
      <c r="K262" s="410"/>
    </row>
    <row r="263" spans="1:11" x14ac:dyDescent="0.25">
      <c r="A263" s="410">
        <f>+SUBTOTAL(3,$B$4:B263)</f>
        <v>260</v>
      </c>
      <c r="B263" s="410" t="str">
        <f>'Visual chart Edit'!B266</f>
        <v>43/9</v>
      </c>
      <c r="C263" s="410" t="str">
        <f>'Visual chart Edit'!C266</f>
        <v>DA+9</v>
      </c>
      <c r="D263" s="410" t="s">
        <v>1309</v>
      </c>
      <c r="E263" s="462">
        <f>'Visual chart Edit'!I266</f>
        <v>388</v>
      </c>
      <c r="F263" s="410" t="str">
        <f>'Visual chart Edit'!K266</f>
        <v>Sandy</v>
      </c>
      <c r="G263" s="410" t="str">
        <f>'Visual chart Edit'!L266</f>
        <v>E</v>
      </c>
      <c r="H263" s="410"/>
      <c r="I263" s="410"/>
      <c r="J263" s="410"/>
      <c r="K263" s="410"/>
    </row>
    <row r="264" spans="1:11" x14ac:dyDescent="0.25">
      <c r="A264" s="410">
        <f>+SUBTOTAL(3,$B$4:B264)</f>
        <v>261</v>
      </c>
      <c r="B264" s="410" t="str">
        <f>'Visual chart Edit'!B267</f>
        <v>43/10</v>
      </c>
      <c r="C264" s="410" t="str">
        <f>'Visual chart Edit'!C267</f>
        <v>DA+3</v>
      </c>
      <c r="D264" s="410" t="s">
        <v>1309</v>
      </c>
      <c r="E264" s="462">
        <f>'Visual chart Edit'!I267</f>
        <v>346.3</v>
      </c>
      <c r="F264" s="410" t="str">
        <f>'Visual chart Edit'!K267</f>
        <v>Sandy</v>
      </c>
      <c r="G264" s="410" t="str">
        <f>'Visual chart Edit'!L267</f>
        <v>E</v>
      </c>
      <c r="H264" s="410"/>
      <c r="I264" s="410"/>
      <c r="J264" s="410"/>
      <c r="K264" s="410"/>
    </row>
    <row r="265" spans="1:11" x14ac:dyDescent="0.25">
      <c r="A265" s="410">
        <f>+SUBTOTAL(3,$B$4:B265)</f>
        <v>262</v>
      </c>
      <c r="B265" s="410" t="str">
        <f>'Visual chart Edit'!B268</f>
        <v>43/11</v>
      </c>
      <c r="C265" s="410" t="str">
        <f>'Visual chart Edit'!C268</f>
        <v>DA+3</v>
      </c>
      <c r="D265" s="410" t="s">
        <v>1310</v>
      </c>
      <c r="E265" s="462">
        <f>'Visual chart Edit'!I268</f>
        <v>444.8</v>
      </c>
      <c r="F265" s="410" t="str">
        <f>'Visual chart Edit'!K268</f>
        <v>Sandy</v>
      </c>
      <c r="G265" s="410" t="str">
        <f>'Visual chart Edit'!L268</f>
        <v>E</v>
      </c>
      <c r="H265" s="410"/>
      <c r="I265" s="410"/>
      <c r="J265" s="410"/>
      <c r="K265" s="410"/>
    </row>
    <row r="266" spans="1:11" x14ac:dyDescent="0.25">
      <c r="A266" s="410">
        <f>+SUBTOTAL(3,$B$4:B266)</f>
        <v>263</v>
      </c>
      <c r="B266" s="410" t="str">
        <f>'Visual chart Edit'!B269</f>
        <v>44/0</v>
      </c>
      <c r="C266" s="410" t="str">
        <f>'Visual chart Edit'!C269</f>
        <v>DB1+3</v>
      </c>
      <c r="D266" s="410" t="s">
        <v>1310</v>
      </c>
      <c r="E266" s="462">
        <f>'Visual chart Edit'!I269</f>
        <v>383.9</v>
      </c>
      <c r="F266" s="410" t="str">
        <f>'Visual chart Edit'!K269</f>
        <v>Sandy</v>
      </c>
      <c r="G266" s="410" t="str">
        <f>'Visual chart Edit'!L269</f>
        <v>E</v>
      </c>
      <c r="H266" s="410"/>
      <c r="I266" s="410"/>
      <c r="J266" s="410"/>
      <c r="K266" s="410"/>
    </row>
    <row r="267" spans="1:11" x14ac:dyDescent="0.25">
      <c r="A267" s="410">
        <f>+SUBTOTAL(3,$B$4:B267)</f>
        <v>264</v>
      </c>
      <c r="B267" s="410" t="str">
        <f>'Visual chart Edit'!B270</f>
        <v>44/1</v>
      </c>
      <c r="C267" s="410" t="str">
        <f>'Visual chart Edit'!C270</f>
        <v>DA+0</v>
      </c>
      <c r="D267" s="410" t="s">
        <v>1310</v>
      </c>
      <c r="E267" s="462">
        <f>'Visual chart Edit'!I270</f>
        <v>384.3</v>
      </c>
      <c r="F267" s="410" t="str">
        <f>'Visual chart Edit'!K270</f>
        <v>Sandy</v>
      </c>
      <c r="G267" s="410" t="str">
        <f>'Visual chart Edit'!L270</f>
        <v>E</v>
      </c>
      <c r="H267" s="410"/>
      <c r="I267" s="410"/>
      <c r="J267" s="410"/>
      <c r="K267" s="410"/>
    </row>
    <row r="268" spans="1:11" x14ac:dyDescent="0.25">
      <c r="A268" s="410">
        <f>+SUBTOTAL(3,$B$4:B268)</f>
        <v>265</v>
      </c>
      <c r="B268" s="410" t="str">
        <f>'Visual chart Edit'!B271</f>
        <v>44/2</v>
      </c>
      <c r="C268" s="410" t="str">
        <f>'Visual chart Edit'!C271</f>
        <v>DA+0</v>
      </c>
      <c r="D268" s="410" t="s">
        <v>1310</v>
      </c>
      <c r="E268" s="462">
        <f>'Visual chart Edit'!I271</f>
        <v>359</v>
      </c>
      <c r="F268" s="410" t="str">
        <f>'Visual chart Edit'!K271</f>
        <v>Sandy</v>
      </c>
      <c r="G268" s="410" t="str">
        <f>'Visual chart Edit'!L271</f>
        <v>E</v>
      </c>
      <c r="H268" s="410"/>
      <c r="I268" s="410"/>
      <c r="J268" s="410"/>
      <c r="K268" s="410"/>
    </row>
    <row r="269" spans="1:11" x14ac:dyDescent="0.25">
      <c r="A269" s="410">
        <f>+SUBTOTAL(3,$B$4:B269)</f>
        <v>266</v>
      </c>
      <c r="B269" s="410" t="str">
        <f>'Visual chart Edit'!B272</f>
        <v>44/3</v>
      </c>
      <c r="C269" s="410" t="str">
        <f>'Visual chart Edit'!C272</f>
        <v>DA+0</v>
      </c>
      <c r="D269" s="410" t="s">
        <v>1310</v>
      </c>
      <c r="E269" s="462">
        <f>'Visual chart Edit'!I272</f>
        <v>334</v>
      </c>
      <c r="F269" s="410" t="str">
        <f>'Visual chart Edit'!K272</f>
        <v>Sandy</v>
      </c>
      <c r="G269" s="410" t="str">
        <f>'Visual chart Edit'!L272</f>
        <v>E</v>
      </c>
      <c r="H269" s="410"/>
      <c r="I269" s="410"/>
      <c r="J269" s="410"/>
      <c r="K269" s="410"/>
    </row>
    <row r="270" spans="1:11" x14ac:dyDescent="0.25">
      <c r="A270" s="410">
        <f>+SUBTOTAL(3,$B$4:B270)</f>
        <v>267</v>
      </c>
      <c r="B270" s="410" t="str">
        <f>'Visual chart Edit'!B273</f>
        <v>44/4</v>
      </c>
      <c r="C270" s="410" t="str">
        <f>'Visual chart Edit'!C273</f>
        <v>DA+9</v>
      </c>
      <c r="D270" s="410" t="s">
        <v>1310</v>
      </c>
      <c r="E270" s="462">
        <f>'Visual chart Edit'!I273</f>
        <v>395</v>
      </c>
      <c r="F270" s="410" t="str">
        <f>'Visual chart Edit'!K273</f>
        <v>Sandy</v>
      </c>
      <c r="G270" s="410" t="str">
        <f>'Visual chart Edit'!L273</f>
        <v>E</v>
      </c>
      <c r="H270" s="410"/>
      <c r="I270" s="410"/>
      <c r="J270" s="410"/>
      <c r="K270" s="410"/>
    </row>
    <row r="271" spans="1:11" x14ac:dyDescent="0.25">
      <c r="A271" s="410">
        <f>+SUBTOTAL(3,$B$4:B271)</f>
        <v>268</v>
      </c>
      <c r="B271" s="410" t="str">
        <f>'Visual chart Edit'!B274</f>
        <v>44/5</v>
      </c>
      <c r="C271" s="410" t="str">
        <f>'Visual chart Edit'!C274</f>
        <v>DA+9</v>
      </c>
      <c r="D271" s="410" t="s">
        <v>1310</v>
      </c>
      <c r="E271" s="462">
        <f>'Visual chart Edit'!I274</f>
        <v>355</v>
      </c>
      <c r="F271" s="410" t="str">
        <f>'Visual chart Edit'!K274</f>
        <v>Sandy</v>
      </c>
      <c r="G271" s="410" t="str">
        <f>'Visual chart Edit'!L274</f>
        <v>E</v>
      </c>
      <c r="H271" s="410"/>
      <c r="I271" s="410"/>
      <c r="J271" s="410"/>
      <c r="K271" s="410"/>
    </row>
    <row r="272" spans="1:11" x14ac:dyDescent="0.25">
      <c r="A272" s="410">
        <f>+SUBTOTAL(3,$B$4:B272)</f>
        <v>269</v>
      </c>
      <c r="B272" s="410" t="str">
        <f>'Visual chart Edit'!B275</f>
        <v>44/6</v>
      </c>
      <c r="C272" s="410" t="str">
        <f>'Visual chart Edit'!C275</f>
        <v>DB1+3</v>
      </c>
      <c r="D272" s="410" t="s">
        <v>1311</v>
      </c>
      <c r="E272" s="462">
        <f>'Visual chart Edit'!I275</f>
        <v>485</v>
      </c>
      <c r="F272" s="410" t="str">
        <f>'Visual chart Edit'!K275</f>
        <v>Sandy</v>
      </c>
      <c r="G272" s="410" t="str">
        <f>'Visual chart Edit'!L275</f>
        <v>E</v>
      </c>
      <c r="H272" s="410"/>
      <c r="I272" s="410"/>
      <c r="J272" s="410"/>
      <c r="K272" s="410"/>
    </row>
    <row r="273" spans="1:11" x14ac:dyDescent="0.25">
      <c r="A273" s="410">
        <f>+SUBTOTAL(3,$B$4:B273)</f>
        <v>270</v>
      </c>
      <c r="B273" s="410" t="str">
        <f>'Visual chart Edit'!B276</f>
        <v>44/7</v>
      </c>
      <c r="C273" s="410" t="str">
        <f>'Visual chart Edit'!C276</f>
        <v>DA+9</v>
      </c>
      <c r="D273" s="410" t="s">
        <v>1311</v>
      </c>
      <c r="E273" s="462">
        <f>'Visual chart Edit'!I276</f>
        <v>473</v>
      </c>
      <c r="F273" s="410" t="str">
        <f>'Visual chart Edit'!K276</f>
        <v>Sandy</v>
      </c>
      <c r="G273" s="410" t="str">
        <f>'Visual chart Edit'!L276</f>
        <v>E</v>
      </c>
      <c r="H273" s="410"/>
      <c r="I273" s="410"/>
      <c r="J273" s="410"/>
      <c r="K273" s="410"/>
    </row>
    <row r="274" spans="1:11" x14ac:dyDescent="0.25">
      <c r="A274" s="410">
        <f>+SUBTOTAL(3,$B$4:B274)</f>
        <v>271</v>
      </c>
      <c r="B274" s="410" t="str">
        <f>'Visual chart Edit'!B277</f>
        <v>44/8</v>
      </c>
      <c r="C274" s="410" t="str">
        <f>'Visual chart Edit'!C277</f>
        <v>DCT+0</v>
      </c>
      <c r="D274" s="410" t="s">
        <v>1311</v>
      </c>
      <c r="E274" s="462">
        <f>'Visual chart Edit'!I277</f>
        <v>367</v>
      </c>
      <c r="F274" s="410" t="str">
        <f>'Visual chart Edit'!K277</f>
        <v>Sandy</v>
      </c>
      <c r="G274" s="410" t="str">
        <f>'Visual chart Edit'!L277</f>
        <v>E</v>
      </c>
      <c r="H274" s="410"/>
      <c r="I274" s="410"/>
      <c r="J274" s="410"/>
      <c r="K274" s="410"/>
    </row>
    <row r="275" spans="1:11" x14ac:dyDescent="0.25">
      <c r="A275" s="410">
        <f>+SUBTOTAL(3,$B$4:B275)</f>
        <v>272</v>
      </c>
      <c r="B275" s="410" t="str">
        <f>'Visual chart Edit'!B278</f>
        <v>44/9</v>
      </c>
      <c r="C275" s="410" t="str">
        <f>'Visual chart Edit'!C278</f>
        <v>DA+9</v>
      </c>
      <c r="D275" s="410" t="s">
        <v>1311</v>
      </c>
      <c r="E275" s="462">
        <f>'Visual chart Edit'!I278</f>
        <v>430</v>
      </c>
      <c r="F275" s="410" t="str">
        <f>'Visual chart Edit'!K278</f>
        <v>Sandy</v>
      </c>
      <c r="G275" s="410" t="str">
        <f>'Visual chart Edit'!L278</f>
        <v>E</v>
      </c>
      <c r="H275" s="410"/>
      <c r="I275" s="410"/>
      <c r="J275" s="410"/>
      <c r="K275" s="410"/>
    </row>
    <row r="276" spans="1:11" x14ac:dyDescent="0.25">
      <c r="A276" s="410">
        <f>+SUBTOTAL(3,$B$4:B276)</f>
        <v>273</v>
      </c>
      <c r="B276" s="410" t="str">
        <f>'Visual chart Edit'!B279</f>
        <v>44/10</v>
      </c>
      <c r="C276" s="410" t="str">
        <f>'Visual chart Edit'!C279</f>
        <v>DB1+9</v>
      </c>
      <c r="D276" s="410" t="s">
        <v>1311</v>
      </c>
      <c r="E276" s="462">
        <f>'Visual chart Edit'!I279</f>
        <v>365</v>
      </c>
      <c r="F276" s="410" t="str">
        <f>'Visual chart Edit'!K279</f>
        <v>Sandy</v>
      </c>
      <c r="G276" s="410" t="str">
        <f>'Visual chart Edit'!L279</f>
        <v>E</v>
      </c>
      <c r="H276" s="410"/>
      <c r="I276" s="410"/>
      <c r="J276" s="410"/>
      <c r="K276" s="410"/>
    </row>
    <row r="277" spans="1:11" x14ac:dyDescent="0.25">
      <c r="A277" s="410">
        <f>+SUBTOTAL(3,$B$4:B277)</f>
        <v>274</v>
      </c>
      <c r="B277" s="410" t="str">
        <f>'Visual chart Edit'!B280</f>
        <v>44/11</v>
      </c>
      <c r="C277" s="410" t="str">
        <f>'Visual chart Edit'!C280</f>
        <v>DA+0</v>
      </c>
      <c r="D277" s="410" t="s">
        <v>1311</v>
      </c>
      <c r="E277" s="462">
        <f>'Visual chart Edit'!I280</f>
        <v>428</v>
      </c>
      <c r="F277" s="410" t="str">
        <f>'Visual chart Edit'!K280</f>
        <v>Sandy</v>
      </c>
      <c r="G277" s="410" t="str">
        <f>'Visual chart Edit'!L280</f>
        <v>E</v>
      </c>
      <c r="H277" s="410"/>
      <c r="I277" s="410" t="s">
        <v>417</v>
      </c>
      <c r="J277" s="410" t="s">
        <v>417</v>
      </c>
      <c r="K277" s="410"/>
    </row>
    <row r="278" spans="1:11" x14ac:dyDescent="0.25">
      <c r="A278" s="410">
        <f>+SUBTOTAL(3,$B$4:B278)</f>
        <v>275</v>
      </c>
      <c r="B278" s="410" t="str">
        <f>'Visual chart Edit'!B281</f>
        <v>45/0</v>
      </c>
      <c r="C278" s="410" t="str">
        <f>'Visual chart Edit'!C281</f>
        <v>DC2+0</v>
      </c>
      <c r="D278" s="410" t="s">
        <v>1311</v>
      </c>
      <c r="E278" s="462">
        <f>'Visual chart Edit'!I281</f>
        <v>327.2</v>
      </c>
      <c r="F278" s="410" t="str">
        <f>'Visual chart Edit'!K281</f>
        <v>Sandy</v>
      </c>
      <c r="G278" s="410" t="str">
        <f>'Visual chart Edit'!L281</f>
        <v>E</v>
      </c>
      <c r="H278" s="410" t="s">
        <v>417</v>
      </c>
      <c r="I278" s="410" t="s">
        <v>417</v>
      </c>
      <c r="J278" s="410" t="s">
        <v>417</v>
      </c>
      <c r="K278" s="410" t="s">
        <v>417</v>
      </c>
    </row>
    <row r="279" spans="1:11" x14ac:dyDescent="0.25">
      <c r="A279" s="410">
        <f>+SUBTOTAL(3,$B$4:B279)</f>
        <v>276</v>
      </c>
      <c r="B279" s="410" t="str">
        <f>'Visual chart Edit'!B282</f>
        <v>45/1</v>
      </c>
      <c r="C279" s="410" t="str">
        <f>'Visual chart Edit'!C282</f>
        <v>DA+9</v>
      </c>
      <c r="D279" s="410" t="s">
        <v>1311</v>
      </c>
      <c r="E279" s="462">
        <f>'Visual chart Edit'!I282</f>
        <v>294.92</v>
      </c>
      <c r="F279" s="410" t="str">
        <f>'Visual chart Edit'!K282</f>
        <v>Sandy</v>
      </c>
      <c r="G279" s="410" t="str">
        <f>'Visual chart Edit'!L282</f>
        <v>E</v>
      </c>
      <c r="H279" s="410" t="s">
        <v>417</v>
      </c>
      <c r="I279" s="410" t="s">
        <v>417</v>
      </c>
      <c r="J279" s="410" t="s">
        <v>417</v>
      </c>
      <c r="K279" s="410"/>
    </row>
    <row r="280" spans="1:11" x14ac:dyDescent="0.25">
      <c r="A280" s="410">
        <f>+SUBTOTAL(3,$B$4:B280)</f>
        <v>277</v>
      </c>
      <c r="B280" s="711" t="str">
        <f>'Visual chart Edit'!B283</f>
        <v>46/0</v>
      </c>
      <c r="C280" s="410" t="str">
        <f>'Visual chart Edit'!C283</f>
        <v>DD60+25</v>
      </c>
      <c r="D280" s="410" t="s">
        <v>1312</v>
      </c>
      <c r="E280" s="462">
        <f>'Visual chart Edit'!I283</f>
        <v>406.54</v>
      </c>
      <c r="F280" s="410" t="str">
        <f>'Visual chart Edit'!K283</f>
        <v>Sandy</v>
      </c>
      <c r="G280" s="410" t="str">
        <f>'Visual chart Edit'!L283</f>
        <v>E</v>
      </c>
      <c r="H280" s="410" t="s">
        <v>417</v>
      </c>
      <c r="I280" s="410" t="s">
        <v>417</v>
      </c>
      <c r="J280" s="410" t="s">
        <v>417</v>
      </c>
      <c r="K280" s="410" t="s">
        <v>417</v>
      </c>
    </row>
    <row r="281" spans="1:11" x14ac:dyDescent="0.25">
      <c r="A281" s="410">
        <f>+SUBTOTAL(3,$B$4:B281)</f>
        <v>278</v>
      </c>
      <c r="B281" s="711" t="str">
        <f>'Visual chart Edit'!B284</f>
        <v>47/0</v>
      </c>
      <c r="C281" s="410" t="str">
        <f>'Visual chart Edit'!C284</f>
        <v>DD60+25</v>
      </c>
      <c r="D281" s="410" t="s">
        <v>1312</v>
      </c>
      <c r="E281" s="462">
        <f>'Visual chart Edit'!I284</f>
        <v>199.08</v>
      </c>
      <c r="F281" s="410" t="str">
        <f>'Visual chart Edit'!K284</f>
        <v>Sandy</v>
      </c>
      <c r="G281" s="410" t="str">
        <f>'Visual chart Edit'!L284</f>
        <v>E</v>
      </c>
      <c r="H281" s="410" t="s">
        <v>417</v>
      </c>
      <c r="I281" s="410" t="s">
        <v>417</v>
      </c>
      <c r="J281" s="410" t="s">
        <v>417</v>
      </c>
      <c r="K281" s="410" t="s">
        <v>417</v>
      </c>
    </row>
    <row r="282" spans="1:11" x14ac:dyDescent="0.25">
      <c r="A282" s="410">
        <f>+SUBTOTAL(3,$B$4:B282)</f>
        <v>279</v>
      </c>
      <c r="B282" s="410" t="str">
        <f>'Visual chart Edit'!B285</f>
        <v>47/1</v>
      </c>
      <c r="C282" s="410" t="str">
        <f>'Visual chart Edit'!C285</f>
        <v>DA+3</v>
      </c>
      <c r="D282" s="410" t="s">
        <v>1312</v>
      </c>
      <c r="E282" s="462">
        <f>'Visual chart Edit'!I285</f>
        <v>441.2</v>
      </c>
      <c r="F282" s="410" t="str">
        <f>'Visual chart Edit'!K285</f>
        <v>Sandy</v>
      </c>
      <c r="G282" s="410" t="str">
        <f>'Visual chart Edit'!L285</f>
        <v>E</v>
      </c>
      <c r="H282" s="410" t="s">
        <v>417</v>
      </c>
      <c r="I282" s="410" t="s">
        <v>417</v>
      </c>
      <c r="J282" s="410" t="s">
        <v>417</v>
      </c>
      <c r="K282" s="410"/>
    </row>
    <row r="283" spans="1:11" x14ac:dyDescent="0.25">
      <c r="A283" s="410">
        <f>+SUBTOTAL(3,$B$4:B283)</f>
        <v>280</v>
      </c>
      <c r="B283" s="410" t="str">
        <f>'Visual chart Edit'!B286</f>
        <v>47/2</v>
      </c>
      <c r="C283" s="410" t="str">
        <f>'Visual chart Edit'!C286</f>
        <v>DA+9</v>
      </c>
      <c r="D283" s="410" t="s">
        <v>1312</v>
      </c>
      <c r="E283" s="462">
        <f>'Visual chart Edit'!I286</f>
        <v>365.93</v>
      </c>
      <c r="F283" s="410" t="str">
        <f>'Visual chart Edit'!K286</f>
        <v>Sandy</v>
      </c>
      <c r="G283" s="410" t="str">
        <f>'Visual chart Edit'!L286</f>
        <v>E</v>
      </c>
      <c r="H283" s="410" t="s">
        <v>417</v>
      </c>
      <c r="I283" s="410" t="s">
        <v>417</v>
      </c>
      <c r="J283" s="410" t="s">
        <v>417</v>
      </c>
      <c r="K283" s="410"/>
    </row>
    <row r="284" spans="1:11" x14ac:dyDescent="0.25">
      <c r="A284" s="410">
        <f>+SUBTOTAL(3,$B$4:B284)</f>
        <v>281</v>
      </c>
      <c r="B284" s="410" t="str">
        <f>'Visual chart Edit'!B287</f>
        <v>47/3</v>
      </c>
      <c r="C284" s="410" t="str">
        <f>'Visual chart Edit'!C287</f>
        <v>DA+9</v>
      </c>
      <c r="D284" s="410" t="s">
        <v>1312</v>
      </c>
      <c r="E284" s="462">
        <f>'Visual chart Edit'!I287</f>
        <v>417.4</v>
      </c>
      <c r="F284" s="410" t="str">
        <f>'Visual chart Edit'!K287</f>
        <v>Sandy</v>
      </c>
      <c r="G284" s="410" t="str">
        <f>'Visual chart Edit'!L287</f>
        <v>E</v>
      </c>
      <c r="H284" s="410" t="s">
        <v>417</v>
      </c>
      <c r="I284" s="410" t="s">
        <v>417</v>
      </c>
      <c r="J284" s="410" t="s">
        <v>417</v>
      </c>
      <c r="K284" s="410"/>
    </row>
    <row r="285" spans="1:11" x14ac:dyDescent="0.25">
      <c r="A285" s="410">
        <f>+SUBTOTAL(3,$B$4:B285)</f>
        <v>282</v>
      </c>
      <c r="B285" s="410" t="str">
        <f>'Visual chart Edit'!B288</f>
        <v>47/4</v>
      </c>
      <c r="C285" s="410" t="str">
        <f>'Visual chart Edit'!C288</f>
        <v>DA+3</v>
      </c>
      <c r="D285" s="410" t="s">
        <v>1312</v>
      </c>
      <c r="E285" s="462">
        <f>'Visual chart Edit'!I288</f>
        <v>358.4</v>
      </c>
      <c r="F285" s="410" t="str">
        <f>'Visual chart Edit'!K288</f>
        <v>Sandy</v>
      </c>
      <c r="G285" s="410" t="str">
        <f>'Visual chart Edit'!L288</f>
        <v>E</v>
      </c>
      <c r="H285" s="410" t="s">
        <v>417</v>
      </c>
      <c r="I285" s="410" t="s">
        <v>417</v>
      </c>
      <c r="J285" s="410" t="s">
        <v>417</v>
      </c>
      <c r="K285" s="410"/>
    </row>
    <row r="286" spans="1:11" x14ac:dyDescent="0.25">
      <c r="A286" s="410">
        <f>+SUBTOTAL(3,$B$4:B286)</f>
        <v>283</v>
      </c>
      <c r="B286" s="410" t="str">
        <f>'Visual chart Edit'!B289</f>
        <v>47/5</v>
      </c>
      <c r="C286" s="410" t="str">
        <f>'Visual chart Edit'!C289</f>
        <v>DA+0</v>
      </c>
      <c r="D286" s="410" t="s">
        <v>1312</v>
      </c>
      <c r="E286" s="462">
        <f>'Visual chart Edit'!I289</f>
        <v>461.2</v>
      </c>
      <c r="F286" s="410" t="str">
        <f>'Visual chart Edit'!K289</f>
        <v>Sandy</v>
      </c>
      <c r="G286" s="410" t="str">
        <f>'Visual chart Edit'!L289</f>
        <v>E</v>
      </c>
      <c r="H286" s="410" t="s">
        <v>417</v>
      </c>
      <c r="I286" s="410" t="s">
        <v>417</v>
      </c>
      <c r="J286" s="410" t="s">
        <v>417</v>
      </c>
      <c r="K286" s="410"/>
    </row>
    <row r="287" spans="1:11" x14ac:dyDescent="0.25">
      <c r="A287" s="410">
        <f>+SUBTOTAL(3,$B$4:B287)</f>
        <v>284</v>
      </c>
      <c r="B287" s="410" t="str">
        <f>'Visual chart Edit'!B290</f>
        <v>47/6</v>
      </c>
      <c r="C287" s="410" t="str">
        <f>'Visual chart Edit'!C290</f>
        <v>DA+3</v>
      </c>
      <c r="D287" s="410" t="s">
        <v>1312</v>
      </c>
      <c r="E287" s="462">
        <f>'Visual chart Edit'!I290</f>
        <v>377.3</v>
      </c>
      <c r="F287" s="410" t="str">
        <f>'Visual chart Edit'!K290</f>
        <v>Sandy</v>
      </c>
      <c r="G287" s="410" t="str">
        <f>'Visual chart Edit'!L290</f>
        <v>E</v>
      </c>
      <c r="H287" s="410" t="s">
        <v>417</v>
      </c>
      <c r="I287" s="410" t="s">
        <v>417</v>
      </c>
      <c r="J287" s="410" t="s">
        <v>417</v>
      </c>
      <c r="K287" s="410"/>
    </row>
    <row r="288" spans="1:11" x14ac:dyDescent="0.25">
      <c r="A288" s="410">
        <f>+SUBTOTAL(3,$B$4:B288)</f>
        <v>285</v>
      </c>
      <c r="B288" s="410" t="str">
        <f>'Visual chart Edit'!B291</f>
        <v>47/7</v>
      </c>
      <c r="C288" s="410" t="str">
        <f>'Visual chart Edit'!C291</f>
        <v>DA+3</v>
      </c>
      <c r="D288" s="410" t="s">
        <v>1312</v>
      </c>
      <c r="E288" s="462">
        <f>'Visual chart Edit'!I291</f>
        <v>431.5</v>
      </c>
      <c r="F288" s="410" t="str">
        <f>'Visual chart Edit'!K291</f>
        <v>Sandy</v>
      </c>
      <c r="G288" s="410" t="str">
        <f>'Visual chart Edit'!L291</f>
        <v>E</v>
      </c>
      <c r="H288" s="410" t="s">
        <v>417</v>
      </c>
      <c r="I288" s="410" t="s">
        <v>417</v>
      </c>
      <c r="J288" s="410" t="s">
        <v>417</v>
      </c>
      <c r="K288" s="410"/>
    </row>
    <row r="289" spans="1:11" x14ac:dyDescent="0.25">
      <c r="A289" s="410">
        <f>+SUBTOTAL(3,$B$4:B289)</f>
        <v>286</v>
      </c>
      <c r="B289" s="410" t="str">
        <f>'Visual chart Edit'!B292</f>
        <v>47/8</v>
      </c>
      <c r="C289" s="410" t="str">
        <f>'Visual chart Edit'!C292</f>
        <v>DA+0</v>
      </c>
      <c r="D289" s="410" t="s">
        <v>1313</v>
      </c>
      <c r="E289" s="462">
        <f>'Visual chart Edit'!I292</f>
        <v>398.8</v>
      </c>
      <c r="F289" s="410" t="str">
        <f>'Visual chart Edit'!K292</f>
        <v>Sandy</v>
      </c>
      <c r="G289" s="410" t="str">
        <f>'Visual chart Edit'!L292</f>
        <v>E</v>
      </c>
      <c r="H289" s="410" t="s">
        <v>417</v>
      </c>
      <c r="I289" s="410" t="s">
        <v>417</v>
      </c>
      <c r="J289" s="410" t="s">
        <v>129</v>
      </c>
      <c r="K289" s="410"/>
    </row>
    <row r="290" spans="1:11" x14ac:dyDescent="0.25">
      <c r="A290" s="410">
        <f>+SUBTOTAL(3,$B$4:B290)</f>
        <v>287</v>
      </c>
      <c r="B290" s="410" t="str">
        <f>'Visual chart Edit'!B293</f>
        <v>47/9</v>
      </c>
      <c r="C290" s="410" t="str">
        <f>'Visual chart Edit'!C293</f>
        <v>DA+3</v>
      </c>
      <c r="D290" s="410" t="s">
        <v>1313</v>
      </c>
      <c r="E290" s="462">
        <f>'Visual chart Edit'!I293</f>
        <v>405.9</v>
      </c>
      <c r="F290" s="410" t="str">
        <f>'Visual chart Edit'!K293</f>
        <v>Sandy</v>
      </c>
      <c r="G290" s="410" t="str">
        <f>'Visual chart Edit'!L293</f>
        <v>E</v>
      </c>
      <c r="H290" s="410" t="s">
        <v>417</v>
      </c>
      <c r="I290" s="410" t="s">
        <v>129</v>
      </c>
      <c r="J290" s="410" t="s">
        <v>129</v>
      </c>
      <c r="K290" s="410"/>
    </row>
    <row r="291" spans="1:11" x14ac:dyDescent="0.25">
      <c r="A291" s="410">
        <f>+SUBTOTAL(3,$B$4:B291)</f>
        <v>288</v>
      </c>
      <c r="B291" s="410" t="str">
        <f>'Visual chart Edit'!B294</f>
        <v>47/10</v>
      </c>
      <c r="C291" s="410" t="str">
        <f>'Visual chart Edit'!C294</f>
        <v>DA+6</v>
      </c>
      <c r="D291" s="410" t="s">
        <v>1313</v>
      </c>
      <c r="E291" s="462">
        <f>'Visual chart Edit'!I294</f>
        <v>433.7</v>
      </c>
      <c r="F291" s="410" t="str">
        <f>'Visual chart Edit'!K294</f>
        <v>Sandy</v>
      </c>
      <c r="G291" s="410" t="str">
        <f>'Visual chart Edit'!L294</f>
        <v>E</v>
      </c>
      <c r="H291" s="410" t="s">
        <v>417</v>
      </c>
      <c r="I291" s="410" t="s">
        <v>129</v>
      </c>
      <c r="J291" s="410" t="s">
        <v>129</v>
      </c>
      <c r="K291" s="410"/>
    </row>
    <row r="292" spans="1:11" x14ac:dyDescent="0.25">
      <c r="A292" s="410">
        <f>+SUBTOTAL(3,$B$4:B292)</f>
        <v>289</v>
      </c>
      <c r="B292" s="410" t="str">
        <f>'Visual chart Edit'!B295</f>
        <v>48/0</v>
      </c>
      <c r="C292" s="410" t="str">
        <f>'Visual chart Edit'!C295</f>
        <v>DC2+0</v>
      </c>
      <c r="D292" s="410" t="s">
        <v>1313</v>
      </c>
      <c r="E292" s="462">
        <f>'Visual chart Edit'!I295</f>
        <v>386.2</v>
      </c>
      <c r="F292" s="410" t="str">
        <f>'Visual chart Edit'!K295</f>
        <v>Sandy</v>
      </c>
      <c r="G292" s="410" t="str">
        <f>'Visual chart Edit'!L295</f>
        <v>E</v>
      </c>
      <c r="H292" s="410" t="s">
        <v>417</v>
      </c>
      <c r="I292" s="410" t="s">
        <v>417</v>
      </c>
      <c r="J292" s="410" t="s">
        <v>417</v>
      </c>
      <c r="K292" s="410" t="s">
        <v>417</v>
      </c>
    </row>
    <row r="293" spans="1:11" x14ac:dyDescent="0.25">
      <c r="A293" s="410">
        <f>+SUBTOTAL(3,$B$4:B293)</f>
        <v>290</v>
      </c>
      <c r="B293" s="410" t="str">
        <f>'Visual chart Edit'!B296</f>
        <v>48/1</v>
      </c>
      <c r="C293" s="410" t="str">
        <f>'Visual chart Edit'!C296</f>
        <v>DA+9</v>
      </c>
      <c r="D293" s="410" t="s">
        <v>1314</v>
      </c>
      <c r="E293" s="462">
        <f>'Visual chart Edit'!I296</f>
        <v>428.9</v>
      </c>
      <c r="F293" s="410" t="str">
        <f>'Visual chart Edit'!K296</f>
        <v>Sandy</v>
      </c>
      <c r="G293" s="410" t="str">
        <f>'Visual chart Edit'!L296</f>
        <v>E</v>
      </c>
      <c r="H293" s="410" t="s">
        <v>417</v>
      </c>
      <c r="I293" s="410" t="s">
        <v>417</v>
      </c>
      <c r="J293" s="410" t="s">
        <v>417</v>
      </c>
      <c r="K293" s="410"/>
    </row>
    <row r="294" spans="1:11" x14ac:dyDescent="0.25">
      <c r="A294" s="410">
        <f>+SUBTOTAL(3,$B$4:B294)</f>
        <v>291</v>
      </c>
      <c r="B294" s="410" t="str">
        <f>'Visual chart Edit'!B297</f>
        <v>49/0</v>
      </c>
      <c r="C294" s="410" t="str">
        <f>'Visual chart Edit'!C297</f>
        <v>DD45+0</v>
      </c>
      <c r="D294" s="410" t="s">
        <v>1314</v>
      </c>
      <c r="E294" s="462">
        <f>'Visual chart Edit'!I297</f>
        <v>402.9</v>
      </c>
      <c r="F294" s="410" t="str">
        <f>'Visual chart Edit'!K297</f>
        <v>Sandy</v>
      </c>
      <c r="G294" s="410" t="str">
        <f>'Visual chart Edit'!L297</f>
        <v>E</v>
      </c>
      <c r="H294" s="410" t="s">
        <v>417</v>
      </c>
      <c r="I294" s="410" t="s">
        <v>417</v>
      </c>
      <c r="J294" s="410" t="s">
        <v>417</v>
      </c>
      <c r="K294" s="410" t="s">
        <v>417</v>
      </c>
    </row>
    <row r="295" spans="1:11" x14ac:dyDescent="0.25">
      <c r="A295" s="410">
        <f>+SUBTOTAL(3,$B$4:B295)</f>
        <v>292</v>
      </c>
      <c r="B295" s="410" t="str">
        <f>'Visual chart Edit'!B298</f>
        <v>49/1</v>
      </c>
      <c r="C295" s="410" t="str">
        <f>'Visual chart Edit'!C298</f>
        <v>DA+0</v>
      </c>
      <c r="D295" s="410" t="s">
        <v>1314</v>
      </c>
      <c r="E295" s="462">
        <f>'Visual chart Edit'!I298</f>
        <v>379.1</v>
      </c>
      <c r="F295" s="410" t="str">
        <f>'Visual chart Edit'!K298</f>
        <v>Sandy</v>
      </c>
      <c r="G295" s="410" t="str">
        <f>'Visual chart Edit'!L298</f>
        <v>E</v>
      </c>
      <c r="H295" s="410" t="s">
        <v>417</v>
      </c>
      <c r="I295" s="410"/>
      <c r="J295" s="410" t="s">
        <v>417</v>
      </c>
      <c r="K295" s="410"/>
    </row>
    <row r="296" spans="1:11" x14ac:dyDescent="0.25">
      <c r="A296" s="410">
        <f>+SUBTOTAL(3,$B$4:B296)</f>
        <v>293</v>
      </c>
      <c r="B296" s="410" t="str">
        <f>'Visual chart Edit'!B299</f>
        <v>49/2</v>
      </c>
      <c r="C296" s="410" t="str">
        <f>'Visual chart Edit'!C299</f>
        <v>DA+3</v>
      </c>
      <c r="D296" s="410" t="s">
        <v>1314</v>
      </c>
      <c r="E296" s="462">
        <f>'Visual chart Edit'!I299</f>
        <v>386.6</v>
      </c>
      <c r="F296" s="410" t="str">
        <f>'Visual chart Edit'!K299</f>
        <v>Sandy</v>
      </c>
      <c r="G296" s="410" t="str">
        <f>'Visual chart Edit'!L299</f>
        <v>E</v>
      </c>
      <c r="H296" s="410" t="s">
        <v>417</v>
      </c>
      <c r="I296" s="410" t="s">
        <v>417</v>
      </c>
      <c r="J296" s="410" t="s">
        <v>417</v>
      </c>
      <c r="K296" s="410"/>
    </row>
    <row r="297" spans="1:11" x14ac:dyDescent="0.25">
      <c r="A297" s="410">
        <f>+SUBTOTAL(3,$B$4:B297)</f>
        <v>294</v>
      </c>
      <c r="B297" s="410" t="str">
        <f>'Visual chart Edit'!B300</f>
        <v>49/3</v>
      </c>
      <c r="C297" s="410" t="str">
        <f>'Visual chart Edit'!C300</f>
        <v>DA+3</v>
      </c>
      <c r="D297" s="410" t="s">
        <v>1314</v>
      </c>
      <c r="E297" s="462">
        <f>'Visual chart Edit'!I300</f>
        <v>390</v>
      </c>
      <c r="F297" s="410" t="str">
        <f>'Visual chart Edit'!K300</f>
        <v>Sandy</v>
      </c>
      <c r="G297" s="410" t="str">
        <f>'Visual chart Edit'!L300</f>
        <v>E</v>
      </c>
      <c r="H297" s="410" t="s">
        <v>417</v>
      </c>
      <c r="I297" s="410" t="s">
        <v>417</v>
      </c>
      <c r="J297" s="410" t="s">
        <v>417</v>
      </c>
      <c r="K297" s="410"/>
    </row>
    <row r="298" spans="1:11" x14ac:dyDescent="0.25">
      <c r="A298" s="410">
        <f>+SUBTOTAL(3,$B$4:B298)</f>
        <v>295</v>
      </c>
      <c r="B298" s="410" t="str">
        <f>'Visual chart Edit'!B301</f>
        <v>49/4</v>
      </c>
      <c r="C298" s="410" t="str">
        <f>'Visual chart Edit'!C301</f>
        <v>DA+3</v>
      </c>
      <c r="D298" s="410" t="s">
        <v>1314</v>
      </c>
      <c r="E298" s="462">
        <f>'Visual chart Edit'!I301</f>
        <v>421.7</v>
      </c>
      <c r="F298" s="410" t="str">
        <f>'Visual chart Edit'!K301</f>
        <v>Sandy</v>
      </c>
      <c r="G298" s="410" t="str">
        <f>'Visual chart Edit'!L301</f>
        <v>E</v>
      </c>
      <c r="H298" s="410" t="s">
        <v>417</v>
      </c>
      <c r="I298" s="410" t="s">
        <v>417</v>
      </c>
      <c r="J298" s="410" t="s">
        <v>417</v>
      </c>
      <c r="K298" s="410"/>
    </row>
    <row r="299" spans="1:11" x14ac:dyDescent="0.25">
      <c r="A299" s="410">
        <f>+SUBTOTAL(3,$B$4:B299)</f>
        <v>296</v>
      </c>
      <c r="B299" s="410" t="str">
        <f>'Visual chart Edit'!B302</f>
        <v>49/5</v>
      </c>
      <c r="C299" s="410" t="str">
        <f>'Visual chart Edit'!C302</f>
        <v>DA+3</v>
      </c>
      <c r="D299" s="410" t="s">
        <v>1315</v>
      </c>
      <c r="E299" s="462">
        <f>'Visual chart Edit'!I302</f>
        <v>396.6</v>
      </c>
      <c r="F299" s="410" t="str">
        <f>'Visual chart Edit'!K302</f>
        <v>Sandy</v>
      </c>
      <c r="G299" s="410" t="str">
        <f>'Visual chart Edit'!L302</f>
        <v>E</v>
      </c>
      <c r="H299" s="410" t="s">
        <v>417</v>
      </c>
      <c r="I299" s="410" t="s">
        <v>417</v>
      </c>
      <c r="J299" s="410" t="s">
        <v>417</v>
      </c>
      <c r="K299" s="410"/>
    </row>
    <row r="300" spans="1:11" x14ac:dyDescent="0.25">
      <c r="A300" s="410">
        <f>+SUBTOTAL(3,$B$4:B300)</f>
        <v>297</v>
      </c>
      <c r="B300" s="410" t="str">
        <f>'Visual chart Edit'!B303</f>
        <v>49/6</v>
      </c>
      <c r="C300" s="410" t="str">
        <f>'Visual chart Edit'!C303</f>
        <v>DA+0</v>
      </c>
      <c r="D300" s="410" t="s">
        <v>1315</v>
      </c>
      <c r="E300" s="462">
        <f>'Visual chart Edit'!I303</f>
        <v>412.8</v>
      </c>
      <c r="F300" s="410" t="str">
        <f>'Visual chart Edit'!K303</f>
        <v>Sandy</v>
      </c>
      <c r="G300" s="410" t="str">
        <f>'Visual chart Edit'!L303</f>
        <v>E</v>
      </c>
      <c r="H300" s="410" t="s">
        <v>417</v>
      </c>
      <c r="I300" s="410" t="s">
        <v>417</v>
      </c>
      <c r="J300" s="410" t="s">
        <v>417</v>
      </c>
      <c r="K300" s="410"/>
    </row>
    <row r="301" spans="1:11" x14ac:dyDescent="0.25">
      <c r="A301" s="410">
        <f>+SUBTOTAL(3,$B$4:B301)</f>
        <v>298</v>
      </c>
      <c r="B301" s="410" t="str">
        <f>'Visual chart Edit'!B304</f>
        <v>49/7</v>
      </c>
      <c r="C301" s="410" t="str">
        <f>'Visual chart Edit'!C304</f>
        <v>DA+0</v>
      </c>
      <c r="D301" s="410" t="s">
        <v>1315</v>
      </c>
      <c r="E301" s="462">
        <f>'Visual chart Edit'!I304</f>
        <v>340.2</v>
      </c>
      <c r="F301" s="410" t="str">
        <f>'Visual chart Edit'!K304</f>
        <v>Sandy</v>
      </c>
      <c r="G301" s="410" t="str">
        <f>'Visual chart Edit'!L304</f>
        <v>E</v>
      </c>
      <c r="H301" s="410" t="s">
        <v>417</v>
      </c>
      <c r="I301" s="410" t="s">
        <v>417</v>
      </c>
      <c r="J301" s="410" t="s">
        <v>417</v>
      </c>
      <c r="K301" s="410"/>
    </row>
    <row r="302" spans="1:11" x14ac:dyDescent="0.25">
      <c r="A302" s="410">
        <f>+SUBTOTAL(3,$B$4:B302)</f>
        <v>299</v>
      </c>
      <c r="B302" s="410" t="str">
        <f>'Visual chart Edit'!B305</f>
        <v>50/0</v>
      </c>
      <c r="C302" s="410" t="str">
        <f>'Visual chart Edit'!C305</f>
        <v>DB2+0</v>
      </c>
      <c r="D302" s="410" t="s">
        <v>1315</v>
      </c>
      <c r="E302" s="462">
        <f>'Visual chart Edit'!I305</f>
        <v>500.2</v>
      </c>
      <c r="F302" s="410" t="str">
        <f>'Visual chart Edit'!K305</f>
        <v>Sandy</v>
      </c>
      <c r="G302" s="410" t="str">
        <f>'Visual chart Edit'!L305</f>
        <v>E</v>
      </c>
      <c r="H302" s="410" t="s">
        <v>417</v>
      </c>
      <c r="I302" s="410"/>
      <c r="J302" s="410" t="s">
        <v>417</v>
      </c>
      <c r="K302" s="410" t="s">
        <v>417</v>
      </c>
    </row>
    <row r="303" spans="1:11" x14ac:dyDescent="0.25">
      <c r="A303" s="410">
        <f>+SUBTOTAL(3,$B$4:B303)</f>
        <v>300</v>
      </c>
      <c r="B303" s="410" t="str">
        <f>'Visual chart Edit'!B306</f>
        <v>50/1</v>
      </c>
      <c r="C303" s="410" t="str">
        <f>'Visual chart Edit'!C306</f>
        <v>DA+6</v>
      </c>
      <c r="D303" s="410" t="s">
        <v>1315</v>
      </c>
      <c r="E303" s="462">
        <f>'Visual chart Edit'!I306</f>
        <v>469.1</v>
      </c>
      <c r="F303" s="410" t="str">
        <f>'Visual chart Edit'!K306</f>
        <v>Sandy</v>
      </c>
      <c r="G303" s="410" t="str">
        <f>'Visual chart Edit'!L306</f>
        <v>E</v>
      </c>
      <c r="H303" s="410" t="s">
        <v>417</v>
      </c>
      <c r="I303" s="410" t="s">
        <v>417</v>
      </c>
      <c r="J303" s="410" t="s">
        <v>417</v>
      </c>
      <c r="K303" s="410"/>
    </row>
    <row r="304" spans="1:11" x14ac:dyDescent="0.25">
      <c r="A304" s="410">
        <f>+SUBTOTAL(3,$B$4:B304)</f>
        <v>301</v>
      </c>
      <c r="B304" s="410" t="str">
        <f>'Visual chart Edit'!B307</f>
        <v>50/2</v>
      </c>
      <c r="C304" s="410" t="str">
        <f>'Visual chart Edit'!C307</f>
        <v>DA+9</v>
      </c>
      <c r="D304" s="410" t="s">
        <v>1315</v>
      </c>
      <c r="E304" s="462">
        <f>'Visual chart Edit'!I307</f>
        <v>367.1</v>
      </c>
      <c r="F304" s="410" t="str">
        <f>'Visual chart Edit'!K307</f>
        <v>Sandy</v>
      </c>
      <c r="G304" s="410" t="str">
        <f>'Visual chart Edit'!L307</f>
        <v>E</v>
      </c>
      <c r="H304" s="410" t="s">
        <v>417</v>
      </c>
      <c r="I304" s="410" t="s">
        <v>417</v>
      </c>
      <c r="J304" s="410" t="s">
        <v>417</v>
      </c>
      <c r="K304" s="410"/>
    </row>
    <row r="305" spans="1:11" x14ac:dyDescent="0.25">
      <c r="A305" s="410">
        <f>+SUBTOTAL(3,$B$4:B305)</f>
        <v>302</v>
      </c>
      <c r="B305" s="410" t="str">
        <f>'Visual chart Edit'!B308</f>
        <v>50/3</v>
      </c>
      <c r="C305" s="410" t="str">
        <f>'Visual chart Edit'!C308</f>
        <v>DA+6</v>
      </c>
      <c r="D305" s="410" t="s">
        <v>1315</v>
      </c>
      <c r="E305" s="462">
        <f>'Visual chart Edit'!I308</f>
        <v>470.4</v>
      </c>
      <c r="F305" s="410" t="str">
        <f>'Visual chart Edit'!K308</f>
        <v>Sandy</v>
      </c>
      <c r="G305" s="410" t="str">
        <f>'Visual chart Edit'!L308</f>
        <v>E</v>
      </c>
      <c r="H305" s="410" t="s">
        <v>417</v>
      </c>
      <c r="I305" s="410" t="s">
        <v>417</v>
      </c>
      <c r="J305" s="410" t="s">
        <v>417</v>
      </c>
      <c r="K305" s="410"/>
    </row>
    <row r="306" spans="1:11" x14ac:dyDescent="0.25">
      <c r="A306" s="410">
        <f>+SUBTOTAL(3,$B$4:B306)</f>
        <v>303</v>
      </c>
      <c r="B306" s="410" t="str">
        <f>'Visual chart Edit'!B309</f>
        <v>50/4</v>
      </c>
      <c r="C306" s="410" t="str">
        <f>'Visual chart Edit'!C309</f>
        <v>DA+9</v>
      </c>
      <c r="D306" s="410" t="s">
        <v>1316</v>
      </c>
      <c r="E306" s="462">
        <f>'Visual chart Edit'!I309</f>
        <v>354.8</v>
      </c>
      <c r="F306" s="410" t="str">
        <f>'Visual chart Edit'!K309</f>
        <v>Sandy</v>
      </c>
      <c r="G306" s="410" t="str">
        <f>'Visual chart Edit'!L309</f>
        <v>E</v>
      </c>
      <c r="H306" s="410" t="s">
        <v>417</v>
      </c>
      <c r="I306" s="410" t="s">
        <v>417</v>
      </c>
      <c r="J306" s="410" t="s">
        <v>417</v>
      </c>
      <c r="K306" s="410"/>
    </row>
    <row r="307" spans="1:11" x14ac:dyDescent="0.25">
      <c r="A307" s="410">
        <f>+SUBTOTAL(3,$B$4:B307)</f>
        <v>304</v>
      </c>
      <c r="B307" s="410" t="str">
        <f>'Visual chart Edit'!B310</f>
        <v>50/5</v>
      </c>
      <c r="C307" s="410" t="str">
        <f>'Visual chart Edit'!C310</f>
        <v>DA+9</v>
      </c>
      <c r="D307" s="410" t="s">
        <v>1316</v>
      </c>
      <c r="E307" s="462">
        <f>'Visual chart Edit'!I310</f>
        <v>442.1</v>
      </c>
      <c r="F307" s="410" t="str">
        <f>'Visual chart Edit'!K310</f>
        <v>Sandy</v>
      </c>
      <c r="G307" s="410" t="str">
        <f>'Visual chart Edit'!L310</f>
        <v>E</v>
      </c>
      <c r="H307" s="410" t="s">
        <v>417</v>
      </c>
      <c r="I307" s="410" t="s">
        <v>417</v>
      </c>
      <c r="J307" s="410" t="s">
        <v>417</v>
      </c>
      <c r="K307" s="410"/>
    </row>
    <row r="308" spans="1:11" x14ac:dyDescent="0.25">
      <c r="A308" s="410">
        <f>+SUBTOTAL(3,$B$4:B308)</f>
        <v>305</v>
      </c>
      <c r="B308" s="410" t="str">
        <f>'Visual chart Edit'!B311</f>
        <v>50/6</v>
      </c>
      <c r="C308" s="410" t="str">
        <f>'Visual chart Edit'!C311</f>
        <v>DA+9</v>
      </c>
      <c r="D308" s="410" t="s">
        <v>1316</v>
      </c>
      <c r="E308" s="462">
        <f>'Visual chart Edit'!I311</f>
        <v>364.4</v>
      </c>
      <c r="F308" s="410" t="str">
        <f>'Visual chart Edit'!K311</f>
        <v>Sandy</v>
      </c>
      <c r="G308" s="410" t="str">
        <f>'Visual chart Edit'!L311</f>
        <v>E</v>
      </c>
      <c r="H308" s="410" t="s">
        <v>417</v>
      </c>
      <c r="I308" s="410" t="s">
        <v>417</v>
      </c>
      <c r="J308" s="410" t="s">
        <v>417</v>
      </c>
      <c r="K308" s="410"/>
    </row>
    <row r="309" spans="1:11" x14ac:dyDescent="0.25">
      <c r="A309" s="410">
        <f>+SUBTOTAL(3,$B$4:B309)</f>
        <v>306</v>
      </c>
      <c r="B309" s="410" t="str">
        <f>'Visual chart Edit'!B312</f>
        <v>50/7</v>
      </c>
      <c r="C309" s="410" t="str">
        <f>'Visual chart Edit'!C312</f>
        <v>DA+0</v>
      </c>
      <c r="D309" s="410" t="s">
        <v>1316</v>
      </c>
      <c r="E309" s="462">
        <f>'Visual chart Edit'!I312</f>
        <v>470.8</v>
      </c>
      <c r="F309" s="410" t="str">
        <f>'Visual chart Edit'!K312</f>
        <v>Sandy</v>
      </c>
      <c r="G309" s="410" t="str">
        <f>'Visual chart Edit'!L312</f>
        <v>E</v>
      </c>
      <c r="H309" s="410" t="s">
        <v>417</v>
      </c>
      <c r="I309" s="410" t="s">
        <v>417</v>
      </c>
      <c r="J309" s="410" t="s">
        <v>417</v>
      </c>
      <c r="K309" s="410"/>
    </row>
    <row r="310" spans="1:11" x14ac:dyDescent="0.25">
      <c r="A310" s="410">
        <f>+SUBTOTAL(3,$B$4:B310)</f>
        <v>307</v>
      </c>
      <c r="B310" s="410" t="str">
        <f>'Visual chart Edit'!B313</f>
        <v>50/8</v>
      </c>
      <c r="C310" s="410" t="str">
        <f>'Visual chart Edit'!C313</f>
        <v>DA+9</v>
      </c>
      <c r="D310" s="410" t="s">
        <v>1317</v>
      </c>
      <c r="E310" s="462">
        <f>'Visual chart Edit'!I313</f>
        <v>345</v>
      </c>
      <c r="F310" s="410" t="str">
        <f>'Visual chart Edit'!K313</f>
        <v>Sandy</v>
      </c>
      <c r="G310" s="410" t="str">
        <f>'Visual chart Edit'!L313</f>
        <v>E</v>
      </c>
      <c r="H310" s="410" t="s">
        <v>417</v>
      </c>
      <c r="I310" s="410" t="s">
        <v>417</v>
      </c>
      <c r="J310" s="410" t="s">
        <v>417</v>
      </c>
      <c r="K310" s="410"/>
    </row>
    <row r="311" spans="1:11" x14ac:dyDescent="0.25">
      <c r="A311" s="410">
        <f>+SUBTOTAL(3,$B$4:B311)</f>
        <v>308</v>
      </c>
      <c r="B311" s="410" t="str">
        <f>'Visual chart Edit'!B314</f>
        <v>50/9</v>
      </c>
      <c r="C311" s="410" t="str">
        <f>'Visual chart Edit'!C314</f>
        <v>DA+0</v>
      </c>
      <c r="D311" s="410" t="s">
        <v>1317</v>
      </c>
      <c r="E311" s="462">
        <f>'Visual chart Edit'!I314</f>
        <v>364.4</v>
      </c>
      <c r="F311" s="410" t="str">
        <f>'Visual chart Edit'!K314</f>
        <v>Sandy</v>
      </c>
      <c r="G311" s="410" t="str">
        <f>'Visual chart Edit'!L314</f>
        <v>E</v>
      </c>
      <c r="H311" s="410" t="s">
        <v>417</v>
      </c>
      <c r="I311" s="410" t="s">
        <v>417</v>
      </c>
      <c r="J311" s="410" t="s">
        <v>417</v>
      </c>
      <c r="K311" s="410"/>
    </row>
    <row r="312" spans="1:11" x14ac:dyDescent="0.25">
      <c r="A312" s="410">
        <f>+SUBTOTAL(3,$B$4:B312)</f>
        <v>309</v>
      </c>
      <c r="B312" s="410" t="str">
        <f>'Visual chart Edit'!B315</f>
        <v>50/10</v>
      </c>
      <c r="C312" s="410" t="str">
        <f>'Visual chart Edit'!C315</f>
        <v>DA+0</v>
      </c>
      <c r="D312" s="410" t="s">
        <v>1317</v>
      </c>
      <c r="E312" s="462">
        <f>'Visual chart Edit'!I315</f>
        <v>394.6</v>
      </c>
      <c r="F312" s="410" t="str">
        <f>'Visual chart Edit'!K315</f>
        <v>Sandy</v>
      </c>
      <c r="G312" s="410" t="str">
        <f>'Visual chart Edit'!L315</f>
        <v>E</v>
      </c>
      <c r="H312" s="410" t="s">
        <v>417</v>
      </c>
      <c r="I312" s="410" t="s">
        <v>417</v>
      </c>
      <c r="J312" s="410" t="s">
        <v>417</v>
      </c>
      <c r="K312" s="410"/>
    </row>
    <row r="313" spans="1:11" x14ac:dyDescent="0.25">
      <c r="A313" s="410">
        <f>+SUBTOTAL(3,$B$4:B313)</f>
        <v>310</v>
      </c>
      <c r="B313" s="410" t="str">
        <f>'Visual chart Edit'!B316</f>
        <v>51/0</v>
      </c>
      <c r="C313" s="410" t="str">
        <f>'Visual chart Edit'!C316</f>
        <v>DC2+0</v>
      </c>
      <c r="D313" s="410" t="s">
        <v>1317</v>
      </c>
      <c r="E313" s="462">
        <f>'Visual chart Edit'!I316</f>
        <v>401.4</v>
      </c>
      <c r="F313" s="410" t="str">
        <f>'Visual chart Edit'!K316</f>
        <v>Sandy</v>
      </c>
      <c r="G313" s="410" t="str">
        <f>'Visual chart Edit'!L316</f>
        <v>E</v>
      </c>
      <c r="H313" s="410" t="s">
        <v>417</v>
      </c>
      <c r="I313" s="410"/>
      <c r="J313" s="410" t="s">
        <v>417</v>
      </c>
      <c r="K313" s="410" t="s">
        <v>417</v>
      </c>
    </row>
    <row r="314" spans="1:11" x14ac:dyDescent="0.25">
      <c r="A314" s="410">
        <f>+SUBTOTAL(3,$B$4:B314)</f>
        <v>311</v>
      </c>
      <c r="B314" s="410" t="str">
        <f>'Visual chart Edit'!B317</f>
        <v>51/1</v>
      </c>
      <c r="C314" s="410" t="str">
        <f>'Visual chart Edit'!C317</f>
        <v>DA+0</v>
      </c>
      <c r="D314" s="410" t="s">
        <v>1317</v>
      </c>
      <c r="E314" s="462">
        <f>'Visual chart Edit'!I317</f>
        <v>356.6</v>
      </c>
      <c r="F314" s="410" t="str">
        <f>'Visual chart Edit'!K317</f>
        <v>Sandy</v>
      </c>
      <c r="G314" s="410" t="str">
        <f>'Visual chart Edit'!L317</f>
        <v>E</v>
      </c>
      <c r="H314" s="410" t="s">
        <v>417</v>
      </c>
      <c r="I314" s="410" t="s">
        <v>417</v>
      </c>
      <c r="J314" s="410" t="s">
        <v>417</v>
      </c>
      <c r="K314" s="410"/>
    </row>
    <row r="315" spans="1:11" x14ac:dyDescent="0.25">
      <c r="A315" s="410">
        <f>+SUBTOTAL(3,$B$4:B315)</f>
        <v>312</v>
      </c>
      <c r="B315" s="410" t="str">
        <f>'Visual chart Edit'!B318</f>
        <v>51/2</v>
      </c>
      <c r="C315" s="410" t="str">
        <f>'Visual chart Edit'!C318</f>
        <v>DA+0</v>
      </c>
      <c r="D315" s="410" t="s">
        <v>1317</v>
      </c>
      <c r="E315" s="462">
        <f>'Visual chart Edit'!I318</f>
        <v>307.10000000000002</v>
      </c>
      <c r="F315" s="410" t="str">
        <f>'Visual chart Edit'!K318</f>
        <v>Sandy</v>
      </c>
      <c r="G315" s="410" t="str">
        <f>'Visual chart Edit'!L318</f>
        <v>E</v>
      </c>
      <c r="H315" s="410" t="s">
        <v>417</v>
      </c>
      <c r="I315" s="410" t="s">
        <v>417</v>
      </c>
      <c r="J315" s="410" t="s">
        <v>417</v>
      </c>
      <c r="K315" s="410"/>
    </row>
    <row r="316" spans="1:11" x14ac:dyDescent="0.25">
      <c r="A316" s="410">
        <f>+SUBTOTAL(3,$B$4:B316)</f>
        <v>313</v>
      </c>
      <c r="B316" s="410" t="str">
        <f>'Visual chart Edit'!B319</f>
        <v>52/0</v>
      </c>
      <c r="C316" s="410" t="str">
        <f>'Visual chart Edit'!C319</f>
        <v>DC2+0</v>
      </c>
      <c r="D316" s="410" t="s">
        <v>1317</v>
      </c>
      <c r="E316" s="462">
        <f>'Visual chart Edit'!I319</f>
        <v>385</v>
      </c>
      <c r="F316" s="410" t="str">
        <f>'Visual chart Edit'!K319</f>
        <v>Sandy</v>
      </c>
      <c r="G316" s="410" t="str">
        <f>'Visual chart Edit'!L319</f>
        <v>E</v>
      </c>
      <c r="H316" s="410" t="s">
        <v>417</v>
      </c>
      <c r="I316" s="410"/>
      <c r="J316" s="410" t="s">
        <v>417</v>
      </c>
      <c r="K316" s="410"/>
    </row>
    <row r="317" spans="1:11" x14ac:dyDescent="0.25">
      <c r="A317" s="410">
        <f>+SUBTOTAL(3,$B$4:B317)</f>
        <v>314</v>
      </c>
      <c r="B317" s="410" t="str">
        <f>'Visual chart Edit'!B320</f>
        <v>52/1</v>
      </c>
      <c r="C317" s="410" t="str">
        <f>'Visual chart Edit'!C320</f>
        <v>DA+6</v>
      </c>
      <c r="D317" s="410" t="s">
        <v>1318</v>
      </c>
      <c r="E317" s="462">
        <f>'Visual chart Edit'!I320</f>
        <v>402</v>
      </c>
      <c r="F317" s="410" t="str">
        <f>'Visual chart Edit'!K320</f>
        <v>Sandy</v>
      </c>
      <c r="G317" s="410" t="str">
        <f>'Visual chart Edit'!L320</f>
        <v>E</v>
      </c>
      <c r="H317" s="410"/>
      <c r="I317" s="410"/>
      <c r="J317" s="410"/>
      <c r="K317" s="410"/>
    </row>
    <row r="318" spans="1:11" x14ac:dyDescent="0.25">
      <c r="A318" s="410">
        <f>+SUBTOTAL(3,$B$4:B318)</f>
        <v>315</v>
      </c>
      <c r="B318" s="410" t="str">
        <f>'Visual chart Edit'!B321</f>
        <v>52/2</v>
      </c>
      <c r="C318" s="410" t="str">
        <f>'Visual chart Edit'!C321</f>
        <v>DA+6</v>
      </c>
      <c r="D318" s="410" t="s">
        <v>1318</v>
      </c>
      <c r="E318" s="462">
        <f>'Visual chart Edit'!I321</f>
        <v>402.6</v>
      </c>
      <c r="F318" s="410" t="str">
        <f>'Visual chart Edit'!K321</f>
        <v>Sandy</v>
      </c>
      <c r="G318" s="410" t="str">
        <f>'Visual chart Edit'!L321</f>
        <v>E</v>
      </c>
      <c r="H318" s="410"/>
      <c r="I318" s="410"/>
      <c r="J318" s="410"/>
      <c r="K318" s="410"/>
    </row>
    <row r="319" spans="1:11" x14ac:dyDescent="0.25">
      <c r="A319" s="410">
        <f>+SUBTOTAL(3,$B$4:B319)</f>
        <v>316</v>
      </c>
      <c r="B319" s="410" t="str">
        <f>'Visual chart Edit'!B322</f>
        <v>52/3</v>
      </c>
      <c r="C319" s="410" t="str">
        <f>'Visual chart Edit'!C322</f>
        <v>DA+9</v>
      </c>
      <c r="D319" s="410" t="s">
        <v>1318</v>
      </c>
      <c r="E319" s="462">
        <f>'Visual chart Edit'!I322</f>
        <v>437</v>
      </c>
      <c r="F319" s="410" t="str">
        <f>'Visual chart Edit'!K322</f>
        <v>Sandy</v>
      </c>
      <c r="G319" s="410" t="str">
        <f>'Visual chart Edit'!L322</f>
        <v>E</v>
      </c>
      <c r="H319" s="410"/>
      <c r="I319" s="410"/>
      <c r="J319" s="410"/>
      <c r="K319" s="410"/>
    </row>
    <row r="320" spans="1:11" x14ac:dyDescent="0.25">
      <c r="A320" s="410">
        <f>+SUBTOTAL(3,$B$4:B320)</f>
        <v>317</v>
      </c>
      <c r="B320" s="410" t="str">
        <f>'Visual chart Edit'!B323</f>
        <v>52/4</v>
      </c>
      <c r="C320" s="410" t="str">
        <f>'Visual chart Edit'!C323</f>
        <v>DA+9</v>
      </c>
      <c r="D320" s="410" t="s">
        <v>1318</v>
      </c>
      <c r="E320" s="462">
        <f>'Visual chart Edit'!I323</f>
        <v>393.8</v>
      </c>
      <c r="F320" s="410" t="str">
        <f>'Visual chart Edit'!K323</f>
        <v>Sandy</v>
      </c>
      <c r="G320" s="410" t="str">
        <f>'Visual chart Edit'!L323</f>
        <v>E</v>
      </c>
      <c r="H320" s="410"/>
      <c r="I320" s="410"/>
      <c r="J320" s="410"/>
      <c r="K320" s="410"/>
    </row>
    <row r="321" spans="1:11" x14ac:dyDescent="0.25">
      <c r="A321" s="410">
        <f>+SUBTOTAL(3,$B$4:B321)</f>
        <v>318</v>
      </c>
      <c r="B321" s="410" t="str">
        <f>'Visual chart Edit'!B324</f>
        <v>52/5</v>
      </c>
      <c r="C321" s="410" t="str">
        <f>'Visual chart Edit'!C324</f>
        <v>DA+9</v>
      </c>
      <c r="D321" s="410" t="s">
        <v>1318</v>
      </c>
      <c r="E321" s="462">
        <f>'Visual chart Edit'!I324</f>
        <v>447</v>
      </c>
      <c r="F321" s="410" t="str">
        <f>'Visual chart Edit'!K324</f>
        <v>Sandy</v>
      </c>
      <c r="G321" s="410" t="str">
        <f>'Visual chart Edit'!L324</f>
        <v>E</v>
      </c>
      <c r="H321" s="410"/>
      <c r="I321" s="410"/>
      <c r="J321" s="410"/>
      <c r="K321" s="410"/>
    </row>
    <row r="322" spans="1:11" x14ac:dyDescent="0.25">
      <c r="A322" s="410">
        <f>+SUBTOTAL(3,$B$4:B322)</f>
        <v>319</v>
      </c>
      <c r="B322" s="410" t="str">
        <f>'Visual chart Edit'!B325</f>
        <v>52/6</v>
      </c>
      <c r="C322" s="410" t="str">
        <f>'Visual chart Edit'!C325</f>
        <v>DA+6</v>
      </c>
      <c r="D322" s="410" t="s">
        <v>1318</v>
      </c>
      <c r="E322" s="462">
        <f>'Visual chart Edit'!I325</f>
        <v>373</v>
      </c>
      <c r="F322" s="410" t="str">
        <f>'Visual chart Edit'!K325</f>
        <v>Sandy</v>
      </c>
      <c r="G322" s="410" t="str">
        <f>'Visual chart Edit'!L325</f>
        <v>E</v>
      </c>
      <c r="H322" s="410"/>
      <c r="I322" s="410"/>
      <c r="J322" s="410"/>
      <c r="K322" s="410"/>
    </row>
    <row r="323" spans="1:11" x14ac:dyDescent="0.25">
      <c r="A323" s="410">
        <f>+SUBTOTAL(3,$B$4:B323)</f>
        <v>320</v>
      </c>
      <c r="B323" s="410" t="str">
        <f>'Visual chart Edit'!B326</f>
        <v>52/7</v>
      </c>
      <c r="C323" s="410" t="str">
        <f>'Visual chart Edit'!C326</f>
        <v>DA+3</v>
      </c>
      <c r="D323" s="410" t="s">
        <v>1318</v>
      </c>
      <c r="E323" s="462">
        <f>'Visual chart Edit'!I326</f>
        <v>406.8</v>
      </c>
      <c r="F323" s="410" t="str">
        <f>'Visual chart Edit'!K326</f>
        <v>Sandy</v>
      </c>
      <c r="G323" s="410" t="str">
        <f>'Visual chart Edit'!L326</f>
        <v>E</v>
      </c>
      <c r="H323" s="410"/>
      <c r="I323" s="410"/>
      <c r="J323" s="410"/>
      <c r="K323" s="410"/>
    </row>
    <row r="324" spans="1:11" x14ac:dyDescent="0.25">
      <c r="A324" s="410">
        <f>+SUBTOTAL(3,$B$4:B324)</f>
        <v>321</v>
      </c>
      <c r="B324" s="410" t="str">
        <f>'Visual chart Edit'!B327</f>
        <v>52/8</v>
      </c>
      <c r="C324" s="410" t="str">
        <f>'Visual chart Edit'!C327</f>
        <v>DA+6</v>
      </c>
      <c r="D324" s="410" t="s">
        <v>1318</v>
      </c>
      <c r="E324" s="462">
        <f>'Visual chart Edit'!I327</f>
        <v>433</v>
      </c>
      <c r="F324" s="410" t="str">
        <f>'Visual chart Edit'!K327</f>
        <v>Sandy</v>
      </c>
      <c r="G324" s="410" t="str">
        <f>'Visual chart Edit'!L327</f>
        <v>E</v>
      </c>
      <c r="H324" s="410"/>
      <c r="I324" s="410"/>
      <c r="J324" s="410"/>
      <c r="K324" s="410"/>
    </row>
    <row r="325" spans="1:11" x14ac:dyDescent="0.25">
      <c r="A325" s="410">
        <f>+SUBTOTAL(3,$B$4:B325)</f>
        <v>322</v>
      </c>
      <c r="B325" s="410" t="str">
        <f>'Visual chart Edit'!B328</f>
        <v>52/9</v>
      </c>
      <c r="C325" s="410" t="str">
        <f>'Visual chart Edit'!C328</f>
        <v>DA+3</v>
      </c>
      <c r="D325" s="410" t="s">
        <v>1318</v>
      </c>
      <c r="E325" s="462">
        <f>'Visual chart Edit'!I328</f>
        <v>399.7</v>
      </c>
      <c r="F325" s="410" t="str">
        <f>'Visual chart Edit'!K328</f>
        <v>Sandy</v>
      </c>
      <c r="G325" s="410" t="str">
        <f>'Visual chart Edit'!L328</f>
        <v>E</v>
      </c>
      <c r="H325" s="410"/>
      <c r="I325" s="410"/>
      <c r="J325" s="410"/>
      <c r="K325" s="410"/>
    </row>
    <row r="326" spans="1:11" x14ac:dyDescent="0.25">
      <c r="A326" s="410">
        <f>+SUBTOTAL(3,$B$4:B326)</f>
        <v>323</v>
      </c>
      <c r="B326" s="410" t="str">
        <f>'Visual chart Edit'!B329</f>
        <v>52/10</v>
      </c>
      <c r="C326" s="410" t="str">
        <f>'Visual chart Edit'!C329</f>
        <v>DA+9</v>
      </c>
      <c r="D326" s="410" t="s">
        <v>1318</v>
      </c>
      <c r="E326" s="462">
        <f>'Visual chart Edit'!I329</f>
        <v>384.1</v>
      </c>
      <c r="F326" s="410" t="str">
        <f>'Visual chart Edit'!K329</f>
        <v>Sandy</v>
      </c>
      <c r="G326" s="410" t="str">
        <f>'Visual chart Edit'!L329</f>
        <v>E</v>
      </c>
      <c r="H326" s="410"/>
      <c r="I326" s="410"/>
      <c r="J326" s="410"/>
      <c r="K326" s="410"/>
    </row>
    <row r="327" spans="1:11" x14ac:dyDescent="0.25">
      <c r="A327" s="410">
        <f>+SUBTOTAL(3,$B$4:B327)</f>
        <v>324</v>
      </c>
      <c r="B327" s="410" t="str">
        <f>'Visual chart Edit'!B330</f>
        <v>53/0</v>
      </c>
      <c r="C327" s="410" t="str">
        <f>'Visual chart Edit'!C330</f>
        <v>DB2+9</v>
      </c>
      <c r="D327" s="410" t="s">
        <v>1318</v>
      </c>
      <c r="E327" s="462">
        <f>'Visual chart Edit'!I330</f>
        <v>455.9</v>
      </c>
      <c r="F327" s="410" t="str">
        <f>'Visual chart Edit'!K330</f>
        <v>Sandy</v>
      </c>
      <c r="G327" s="410" t="str">
        <f>'Visual chart Edit'!L330</f>
        <v>E</v>
      </c>
      <c r="H327" s="410"/>
      <c r="I327" s="410"/>
      <c r="J327" s="410"/>
      <c r="K327" s="410"/>
    </row>
    <row r="328" spans="1:11" x14ac:dyDescent="0.25">
      <c r="A328" s="410">
        <f>+SUBTOTAL(3,$B$4:B328)</f>
        <v>325</v>
      </c>
      <c r="B328" s="711" t="str">
        <f>'Visual chart Edit'!B331</f>
        <v>53/1</v>
      </c>
      <c r="C328" s="410" t="str">
        <f>'Visual chart Edit'!C331</f>
        <v>DA+9</v>
      </c>
      <c r="D328" s="410" t="s">
        <v>1318</v>
      </c>
      <c r="E328" s="462">
        <f>'Visual chart Edit'!I331</f>
        <v>433.2</v>
      </c>
      <c r="F328" s="410" t="str">
        <f>'Visual chart Edit'!K331</f>
        <v>Sandy</v>
      </c>
      <c r="G328" s="410" t="str">
        <f>'Visual chart Edit'!L331</f>
        <v>E</v>
      </c>
      <c r="H328" s="410"/>
      <c r="I328" s="410"/>
      <c r="J328" s="410"/>
      <c r="K328" s="410"/>
    </row>
    <row r="329" spans="1:11" x14ac:dyDescent="0.25">
      <c r="A329" s="410">
        <f>+SUBTOTAL(3,$B$4:B329)</f>
        <v>326</v>
      </c>
      <c r="B329" s="711" t="str">
        <f>'Visual chart Edit'!B332</f>
        <v>53/2</v>
      </c>
      <c r="C329" s="410" t="str">
        <f>'Visual chart Edit'!C332</f>
        <v>DA+0</v>
      </c>
      <c r="D329" s="410" t="s">
        <v>1318</v>
      </c>
      <c r="E329" s="462">
        <f>'Visual chart Edit'!I332</f>
        <v>407.4</v>
      </c>
      <c r="F329" s="410" t="str">
        <f>'Visual chart Edit'!K332</f>
        <v>Sandy</v>
      </c>
      <c r="G329" s="410" t="str">
        <f>'Visual chart Edit'!L332</f>
        <v>E</v>
      </c>
      <c r="H329" s="410"/>
      <c r="I329" s="410"/>
      <c r="J329" s="410"/>
      <c r="K329" s="410"/>
    </row>
    <row r="330" spans="1:11" x14ac:dyDescent="0.25">
      <c r="A330" s="410">
        <f>+SUBTOTAL(3,$B$4:B330)</f>
        <v>327</v>
      </c>
      <c r="B330" s="711" t="str">
        <f>'Visual chart Edit'!B333</f>
        <v>53/3</v>
      </c>
      <c r="C330" s="410" t="str">
        <f>'Visual chart Edit'!C333</f>
        <v>DA+6</v>
      </c>
      <c r="D330" s="410" t="s">
        <v>1319</v>
      </c>
      <c r="E330" s="462">
        <f>'Visual chart Edit'!I333</f>
        <v>394.5</v>
      </c>
      <c r="F330" s="410" t="str">
        <f>'Visual chart Edit'!K333</f>
        <v>Sandy</v>
      </c>
      <c r="G330" s="410" t="str">
        <f>'Visual chart Edit'!L333</f>
        <v>E</v>
      </c>
      <c r="H330" s="410"/>
      <c r="I330" s="410"/>
      <c r="J330" s="410"/>
      <c r="K330" s="410"/>
    </row>
    <row r="331" spans="1:11" x14ac:dyDescent="0.25">
      <c r="A331" s="410">
        <f>+SUBTOTAL(3,$B$4:B331)</f>
        <v>328</v>
      </c>
      <c r="B331" s="711" t="str">
        <f>'Visual chart Edit'!B334</f>
        <v>53/4</v>
      </c>
      <c r="C331" s="410" t="str">
        <f>'Visual chart Edit'!C334</f>
        <v>DA+0</v>
      </c>
      <c r="D331" s="410" t="s">
        <v>1319</v>
      </c>
      <c r="E331" s="462">
        <f>'Visual chart Edit'!I334</f>
        <v>410.1</v>
      </c>
      <c r="F331" s="410" t="str">
        <f>'Visual chart Edit'!K334</f>
        <v>Sandy</v>
      </c>
      <c r="G331" s="410" t="str">
        <f>'Visual chart Edit'!L334</f>
        <v>E</v>
      </c>
      <c r="H331" s="410"/>
      <c r="I331" s="410"/>
      <c r="J331" s="410"/>
      <c r="K331" s="410"/>
    </row>
    <row r="332" spans="1:11" x14ac:dyDescent="0.25">
      <c r="A332" s="410">
        <f>+SUBTOTAL(3,$B$4:B332)</f>
        <v>329</v>
      </c>
      <c r="B332" s="711" t="str">
        <f>'Visual chart Edit'!B335</f>
        <v>53/5</v>
      </c>
      <c r="C332" s="410" t="str">
        <f>'Visual chart Edit'!C335</f>
        <v>DA+3</v>
      </c>
      <c r="D332" s="410" t="s">
        <v>1319</v>
      </c>
      <c r="E332" s="462">
        <f>'Visual chart Edit'!I335</f>
        <v>428.1</v>
      </c>
      <c r="F332" s="410" t="str">
        <f>'Visual chart Edit'!K335</f>
        <v>Sandy</v>
      </c>
      <c r="G332" s="410" t="str">
        <f>'Visual chart Edit'!L335</f>
        <v>E</v>
      </c>
      <c r="H332" s="410"/>
      <c r="I332" s="410"/>
      <c r="J332" s="410"/>
      <c r="K332" s="410"/>
    </row>
    <row r="333" spans="1:11" x14ac:dyDescent="0.25">
      <c r="A333" s="410">
        <f>+SUBTOTAL(3,$B$4:B333)</f>
        <v>330</v>
      </c>
      <c r="B333" s="711" t="str">
        <f>'Visual chart Edit'!B336</f>
        <v>53/6</v>
      </c>
      <c r="C333" s="410" t="str">
        <f>'Visual chart Edit'!C336</f>
        <v>DA+6</v>
      </c>
      <c r="D333" s="410" t="s">
        <v>1320</v>
      </c>
      <c r="E333" s="462">
        <f>'Visual chart Edit'!I336</f>
        <v>406.6</v>
      </c>
      <c r="F333" s="410" t="str">
        <f>'Visual chart Edit'!K336</f>
        <v>Sandy</v>
      </c>
      <c r="G333" s="410" t="str">
        <f>'Visual chart Edit'!L336</f>
        <v>E</v>
      </c>
      <c r="H333" s="410"/>
      <c r="I333" s="410"/>
      <c r="J333" s="410"/>
      <c r="K333" s="410"/>
    </row>
    <row r="334" spans="1:11" x14ac:dyDescent="0.25">
      <c r="A334" s="410">
        <f>+SUBTOTAL(3,$B$4:B334)</f>
        <v>331</v>
      </c>
      <c r="B334" s="711" t="str">
        <f>'Visual chart Edit'!B337</f>
        <v>53/7</v>
      </c>
      <c r="C334" s="410" t="str">
        <f>'Visual chart Edit'!C337</f>
        <v>DA+3</v>
      </c>
      <c r="D334" s="410" t="s">
        <v>1320</v>
      </c>
      <c r="E334" s="462">
        <f>'Visual chart Edit'!I337</f>
        <v>411.3</v>
      </c>
      <c r="F334" s="410" t="str">
        <f>'Visual chart Edit'!K337</f>
        <v>Sandy</v>
      </c>
      <c r="G334" s="410" t="str">
        <f>'Visual chart Edit'!L337</f>
        <v>E</v>
      </c>
      <c r="H334" s="410"/>
      <c r="I334" s="410"/>
      <c r="J334" s="410"/>
      <c r="K334" s="410"/>
    </row>
    <row r="335" spans="1:11" x14ac:dyDescent="0.25">
      <c r="A335" s="410">
        <f>+SUBTOTAL(3,$B$4:B335)</f>
        <v>332</v>
      </c>
      <c r="B335" s="711" t="str">
        <f>'Visual chart Edit'!B338</f>
        <v>53/8</v>
      </c>
      <c r="C335" s="410" t="str">
        <f>'Visual chart Edit'!C338</f>
        <v>DA+3</v>
      </c>
      <c r="D335" s="410" t="s">
        <v>1320</v>
      </c>
      <c r="E335" s="462">
        <f>'Visual chart Edit'!I338</f>
        <v>427.8</v>
      </c>
      <c r="F335" s="410" t="str">
        <f>'Visual chart Edit'!K338</f>
        <v>Sandy</v>
      </c>
      <c r="G335" s="410" t="str">
        <f>'Visual chart Edit'!L338</f>
        <v>E</v>
      </c>
      <c r="H335" s="410"/>
      <c r="I335" s="410"/>
      <c r="J335" s="410"/>
      <c r="K335" s="410"/>
    </row>
    <row r="336" spans="1:11" x14ac:dyDescent="0.25">
      <c r="A336" s="410">
        <f>+SUBTOTAL(3,$B$4:B336)</f>
        <v>333</v>
      </c>
      <c r="B336" s="711" t="str">
        <f>'Visual chart Edit'!B339</f>
        <v>54/0</v>
      </c>
      <c r="C336" s="410" t="str">
        <f>'Visual chart Edit'!C339</f>
        <v>DB1+6</v>
      </c>
      <c r="D336" s="410" t="s">
        <v>1320</v>
      </c>
      <c r="E336" s="462">
        <f>'Visual chart Edit'!I339</f>
        <v>371.3</v>
      </c>
      <c r="F336" s="410" t="str">
        <f>'Visual chart Edit'!K339</f>
        <v>Sandy</v>
      </c>
      <c r="G336" s="410" t="str">
        <f>'Visual chart Edit'!L339</f>
        <v>E</v>
      </c>
      <c r="H336" s="410"/>
      <c r="I336" s="410"/>
      <c r="J336" s="410"/>
      <c r="K336" s="410"/>
    </row>
    <row r="337" spans="1:11" x14ac:dyDescent="0.25">
      <c r="A337" s="410">
        <f>+SUBTOTAL(3,$B$4:B337)</f>
        <v>334</v>
      </c>
      <c r="B337" s="711" t="str">
        <f>'Visual chart Edit'!B340</f>
        <v>54/1</v>
      </c>
      <c r="C337" s="410" t="str">
        <f>'Visual chart Edit'!C340</f>
        <v>DA+3</v>
      </c>
      <c r="D337" s="410" t="s">
        <v>1320</v>
      </c>
      <c r="E337" s="462">
        <f>'Visual chart Edit'!I340</f>
        <v>365.1</v>
      </c>
      <c r="F337" s="410" t="str">
        <f>'Visual chart Edit'!K340</f>
        <v>Sandy</v>
      </c>
      <c r="G337" s="410" t="str">
        <f>'Visual chart Edit'!L340</f>
        <v>E</v>
      </c>
      <c r="H337" s="410"/>
      <c r="I337" s="410"/>
      <c r="J337" s="410"/>
      <c r="K337" s="410"/>
    </row>
    <row r="338" spans="1:11" x14ac:dyDescent="0.25">
      <c r="A338" s="410">
        <f>+SUBTOTAL(3,$B$4:B338)</f>
        <v>335</v>
      </c>
      <c r="B338" s="711" t="str">
        <f>'Visual chart Edit'!B341</f>
        <v>54/2</v>
      </c>
      <c r="C338" s="410" t="str">
        <f>'Visual chart Edit'!C341</f>
        <v>DA+3</v>
      </c>
      <c r="D338" s="410" t="s">
        <v>1320</v>
      </c>
      <c r="E338" s="462">
        <f>'Visual chart Edit'!I341</f>
        <v>381</v>
      </c>
      <c r="F338" s="410" t="str">
        <f>'Visual chart Edit'!K341</f>
        <v>Sandy</v>
      </c>
      <c r="G338" s="410" t="str">
        <f>'Visual chart Edit'!L341</f>
        <v>E</v>
      </c>
      <c r="H338" s="410"/>
      <c r="I338" s="410"/>
      <c r="J338" s="410"/>
      <c r="K338" s="410"/>
    </row>
    <row r="339" spans="1:11" x14ac:dyDescent="0.25">
      <c r="A339" s="410">
        <f>+SUBTOTAL(3,$B$4:B339)</f>
        <v>336</v>
      </c>
      <c r="B339" s="711" t="str">
        <f>'Visual chart Edit'!B342</f>
        <v>54/3</v>
      </c>
      <c r="C339" s="410" t="str">
        <f>'Visual chart Edit'!C342</f>
        <v>DA+6</v>
      </c>
      <c r="D339" s="410" t="s">
        <v>1320</v>
      </c>
      <c r="E339" s="462">
        <f>'Visual chart Edit'!I342</f>
        <v>417</v>
      </c>
      <c r="F339" s="410" t="str">
        <f>'Visual chart Edit'!K342</f>
        <v>Sandy</v>
      </c>
      <c r="G339" s="410" t="str">
        <f>'Visual chart Edit'!L342</f>
        <v>E</v>
      </c>
      <c r="H339" s="410"/>
      <c r="I339" s="410"/>
      <c r="J339" s="410"/>
      <c r="K339" s="410"/>
    </row>
    <row r="340" spans="1:11" x14ac:dyDescent="0.25">
      <c r="A340" s="410">
        <f>+SUBTOTAL(3,$B$4:B340)</f>
        <v>337</v>
      </c>
      <c r="B340" s="711" t="str">
        <f>'Visual chart Edit'!B343</f>
        <v>54/4</v>
      </c>
      <c r="C340" s="410" t="str">
        <f>'Visual chart Edit'!C343</f>
        <v>DA+9</v>
      </c>
      <c r="D340" s="410" t="s">
        <v>1320</v>
      </c>
      <c r="E340" s="462">
        <f>'Visual chart Edit'!I343</f>
        <v>423.3</v>
      </c>
      <c r="F340" s="410" t="str">
        <f>'Visual chart Edit'!K343</f>
        <v>Sandy</v>
      </c>
      <c r="G340" s="410" t="str">
        <f>'Visual chart Edit'!L343</f>
        <v>E</v>
      </c>
      <c r="H340" s="410"/>
      <c r="I340" s="410"/>
      <c r="J340" s="410"/>
      <c r="K340" s="410"/>
    </row>
    <row r="341" spans="1:11" x14ac:dyDescent="0.25">
      <c r="A341" s="410">
        <f>+SUBTOTAL(3,$B$4:B341)</f>
        <v>338</v>
      </c>
      <c r="B341" s="711" t="str">
        <f>'Visual chart Edit'!B344</f>
        <v>54/5</v>
      </c>
      <c r="C341" s="410" t="str">
        <f>'Visual chart Edit'!C344</f>
        <v>DA+9</v>
      </c>
      <c r="D341" s="410" t="s">
        <v>1321</v>
      </c>
      <c r="E341" s="462">
        <f>'Visual chart Edit'!I344</f>
        <v>401</v>
      </c>
      <c r="F341" s="410" t="str">
        <f>'Visual chart Edit'!K344</f>
        <v>Sandy</v>
      </c>
      <c r="G341" s="410" t="str">
        <f>'Visual chart Edit'!L344</f>
        <v>E</v>
      </c>
      <c r="H341" s="410"/>
      <c r="I341" s="410"/>
      <c r="J341" s="410"/>
      <c r="K341" s="410"/>
    </row>
    <row r="342" spans="1:11" x14ac:dyDescent="0.25">
      <c r="A342" s="410">
        <f>+SUBTOTAL(3,$B$4:B342)</f>
        <v>339</v>
      </c>
      <c r="B342" s="711" t="str">
        <f>'Visual chart Edit'!B345</f>
        <v>55/0</v>
      </c>
      <c r="C342" s="410" t="str">
        <f>'Visual chart Edit'!C345</f>
        <v>DB1+6</v>
      </c>
      <c r="D342" s="410" t="s">
        <v>1321</v>
      </c>
      <c r="E342" s="462">
        <f>'Visual chart Edit'!I345</f>
        <v>424</v>
      </c>
      <c r="F342" s="410" t="str">
        <f>'Visual chart Edit'!K345</f>
        <v>Sandy</v>
      </c>
      <c r="G342" s="410" t="str">
        <f>'Visual chart Edit'!L345</f>
        <v>E</v>
      </c>
      <c r="H342" s="410"/>
      <c r="I342" s="410"/>
      <c r="J342" s="410"/>
      <c r="K342" s="410"/>
    </row>
    <row r="343" spans="1:11" x14ac:dyDescent="0.25">
      <c r="A343" s="410">
        <f>+SUBTOTAL(3,$B$4:B343)</f>
        <v>340</v>
      </c>
      <c r="B343" s="711" t="str">
        <f>'Visual chart Edit'!B346</f>
        <v>55/1</v>
      </c>
      <c r="C343" s="410" t="str">
        <f>'Visual chart Edit'!C346</f>
        <v>DA+0</v>
      </c>
      <c r="D343" s="410" t="s">
        <v>1321</v>
      </c>
      <c r="E343" s="462">
        <f>'Visual chart Edit'!I346</f>
        <v>404.9</v>
      </c>
      <c r="F343" s="410" t="str">
        <f>'Visual chart Edit'!K346</f>
        <v>WFR</v>
      </c>
      <c r="G343" s="410" t="str">
        <f>'Visual chart Edit'!L346</f>
        <v>E</v>
      </c>
      <c r="H343" s="410" t="s">
        <v>417</v>
      </c>
      <c r="I343" s="410"/>
      <c r="J343" s="410"/>
      <c r="K343" s="410"/>
    </row>
    <row r="344" spans="1:11" x14ac:dyDescent="0.25">
      <c r="A344" s="410">
        <f>+SUBTOTAL(3,$B$4:B344)</f>
        <v>341</v>
      </c>
      <c r="B344" s="711" t="str">
        <f>'Visual chart Edit'!B347</f>
        <v>55/2</v>
      </c>
      <c r="C344" s="410" t="str">
        <f>'Visual chart Edit'!C347</f>
        <v>DA+0</v>
      </c>
      <c r="D344" s="410" t="s">
        <v>1322</v>
      </c>
      <c r="E344" s="462">
        <f>'Visual chart Edit'!I347</f>
        <v>343.1</v>
      </c>
      <c r="F344" s="410" t="str">
        <f>'Visual chart Edit'!K347</f>
        <v>WFR</v>
      </c>
      <c r="G344" s="410" t="str">
        <f>'Visual chart Edit'!L347</f>
        <v>E</v>
      </c>
      <c r="H344" s="410" t="s">
        <v>417</v>
      </c>
      <c r="I344" s="410"/>
      <c r="J344" s="410"/>
      <c r="K344" s="410"/>
    </row>
    <row r="345" spans="1:11" x14ac:dyDescent="0.25">
      <c r="A345" s="410">
        <f>+SUBTOTAL(3,$B$4:B345)</f>
        <v>342</v>
      </c>
      <c r="B345" s="711" t="str">
        <f>'Visual chart Edit'!B348</f>
        <v>55/3</v>
      </c>
      <c r="C345" s="410" t="str">
        <f>'Visual chart Edit'!C348</f>
        <v>DA+0</v>
      </c>
      <c r="D345" s="410" t="s">
        <v>1322</v>
      </c>
      <c r="E345" s="462">
        <f>'Visual chart Edit'!I348</f>
        <v>357.7</v>
      </c>
      <c r="F345" s="410" t="str">
        <f>'Visual chart Edit'!K348</f>
        <v>Sandy</v>
      </c>
      <c r="G345" s="410" t="str">
        <f>'Visual chart Edit'!L348</f>
        <v>E</v>
      </c>
      <c r="H345" s="410" t="s">
        <v>417</v>
      </c>
      <c r="I345" s="410"/>
      <c r="J345" s="410"/>
      <c r="K345" s="410"/>
    </row>
    <row r="346" spans="1:11" x14ac:dyDescent="0.25">
      <c r="A346" s="410">
        <f>+SUBTOTAL(3,$B$4:B346)</f>
        <v>343</v>
      </c>
      <c r="B346" s="711" t="str">
        <f>'Visual chart Edit'!B349</f>
        <v>55/4</v>
      </c>
      <c r="C346" s="410" t="str">
        <f>'Visual chart Edit'!C349</f>
        <v>DA+0</v>
      </c>
      <c r="D346" s="410" t="s">
        <v>1322</v>
      </c>
      <c r="E346" s="462">
        <f>'Visual chart Edit'!I349</f>
        <v>365.2</v>
      </c>
      <c r="F346" s="410" t="str">
        <f>'Visual chart Edit'!K349</f>
        <v>Sandy</v>
      </c>
      <c r="G346" s="410" t="str">
        <f>'Visual chart Edit'!L349</f>
        <v>E</v>
      </c>
      <c r="H346" s="410" t="s">
        <v>417</v>
      </c>
      <c r="I346" s="410"/>
      <c r="J346" s="410"/>
      <c r="K346" s="410"/>
    </row>
    <row r="347" spans="1:11" x14ac:dyDescent="0.25">
      <c r="A347" s="410">
        <f>+SUBTOTAL(3,$B$4:B347)</f>
        <v>344</v>
      </c>
      <c r="B347" s="711" t="str">
        <f>'Visual chart Edit'!B350</f>
        <v>55/5</v>
      </c>
      <c r="C347" s="410" t="str">
        <f>'Visual chart Edit'!C350</f>
        <v>DA+0</v>
      </c>
      <c r="D347" s="410" t="s">
        <v>1322</v>
      </c>
      <c r="E347" s="462">
        <f>'Visual chart Edit'!I350</f>
        <v>350.1</v>
      </c>
      <c r="F347" s="410" t="str">
        <f>'Visual chart Edit'!K350</f>
        <v>Sandy</v>
      </c>
      <c r="G347" s="410" t="str">
        <f>'Visual chart Edit'!L350</f>
        <v>E</v>
      </c>
      <c r="H347" s="410" t="s">
        <v>417</v>
      </c>
      <c r="I347" s="410"/>
      <c r="J347" s="410"/>
      <c r="K347" s="410"/>
    </row>
    <row r="348" spans="1:11" x14ac:dyDescent="0.25">
      <c r="A348" s="410">
        <f>+SUBTOTAL(3,$B$4:B348)</f>
        <v>345</v>
      </c>
      <c r="B348" s="711" t="str">
        <f>'Visual chart Edit'!B351</f>
        <v>55/6</v>
      </c>
      <c r="C348" s="410" t="str">
        <f>'Visual chart Edit'!C351</f>
        <v>DA+0</v>
      </c>
      <c r="D348" s="410" t="s">
        <v>1322</v>
      </c>
      <c r="E348" s="462">
        <f>'Visual chart Edit'!I351</f>
        <v>357.7</v>
      </c>
      <c r="F348" s="410" t="str">
        <f>'Visual chart Edit'!K351</f>
        <v>Sandy</v>
      </c>
      <c r="G348" s="410" t="str">
        <f>'Visual chart Edit'!L351</f>
        <v>E</v>
      </c>
      <c r="H348" s="410" t="s">
        <v>417</v>
      </c>
      <c r="I348" s="410"/>
      <c r="J348" s="410"/>
      <c r="K348" s="410"/>
    </row>
    <row r="349" spans="1:11" x14ac:dyDescent="0.25">
      <c r="A349" s="410">
        <f>+SUBTOTAL(3,$B$4:B349)</f>
        <v>346</v>
      </c>
      <c r="B349" s="711" t="str">
        <f>'Visual chart Edit'!B352</f>
        <v>55/7</v>
      </c>
      <c r="C349" s="410" t="str">
        <f>'Visual chart Edit'!C352</f>
        <v>DA+0</v>
      </c>
      <c r="D349" s="410" t="s">
        <v>1322</v>
      </c>
      <c r="E349" s="462">
        <f>'Visual chart Edit'!I352</f>
        <v>337.8</v>
      </c>
      <c r="F349" s="410" t="str">
        <f>'Visual chart Edit'!K352</f>
        <v>Sandy</v>
      </c>
      <c r="G349" s="410" t="str">
        <f>'Visual chart Edit'!L352</f>
        <v>E</v>
      </c>
      <c r="H349" s="410" t="s">
        <v>417</v>
      </c>
      <c r="I349" s="410"/>
      <c r="J349" s="410"/>
      <c r="K349" s="410"/>
    </row>
    <row r="350" spans="1:11" x14ac:dyDescent="0.25">
      <c r="A350" s="410">
        <f>+SUBTOTAL(3,$B$4:B350)</f>
        <v>347</v>
      </c>
      <c r="B350" s="711" t="str">
        <f>'Visual chart Edit'!B353</f>
        <v>55/8</v>
      </c>
      <c r="C350" s="410" t="str">
        <f>'Visual chart Edit'!C353</f>
        <v>DA+6</v>
      </c>
      <c r="D350" s="410" t="s">
        <v>1322</v>
      </c>
      <c r="E350" s="462">
        <f>'Visual chart Edit'!I353</f>
        <v>341.22</v>
      </c>
      <c r="F350" s="410" t="str">
        <f>'Visual chart Edit'!K353</f>
        <v>Sandy</v>
      </c>
      <c r="G350" s="410" t="str">
        <f>'Visual chart Edit'!L353</f>
        <v>E</v>
      </c>
      <c r="H350" s="410" t="s">
        <v>417</v>
      </c>
      <c r="I350" s="410"/>
      <c r="J350" s="410"/>
      <c r="K350" s="410"/>
    </row>
    <row r="351" spans="1:11" x14ac:dyDescent="0.25">
      <c r="A351" s="410">
        <f>+SUBTOTAL(3,$B$4:B351)</f>
        <v>348</v>
      </c>
      <c r="B351" s="711" t="s">
        <v>93</v>
      </c>
      <c r="C351" s="410" t="str">
        <f>'Visual chart Edit'!C354</f>
        <v>DD60+25</v>
      </c>
      <c r="D351" s="410" t="s">
        <v>1322</v>
      </c>
      <c r="E351" s="462">
        <f>'Visual chart Edit'!I354</f>
        <v>460.49</v>
      </c>
      <c r="F351" s="410" t="str">
        <f>'Visual chart Edit'!K354</f>
        <v>Sandy</v>
      </c>
      <c r="G351" s="410" t="str">
        <f>'Visual chart Edit'!L354</f>
        <v>E</v>
      </c>
      <c r="H351" s="410" t="s">
        <v>417</v>
      </c>
      <c r="I351" s="410"/>
      <c r="J351" s="410"/>
      <c r="K351" s="410"/>
    </row>
    <row r="352" spans="1:11" x14ac:dyDescent="0.25">
      <c r="A352" s="410">
        <f>+SUBTOTAL(3,$B$4:B352)</f>
        <v>349</v>
      </c>
      <c r="B352" s="711" t="str">
        <f>'Visual chart Edit'!B355</f>
        <v>57/0</v>
      </c>
      <c r="C352" s="410" t="str">
        <f>'Visual chart Edit'!C355</f>
        <v>DD60+25</v>
      </c>
      <c r="D352" s="410" t="s">
        <v>1322</v>
      </c>
      <c r="E352" s="462">
        <f>'Visual chart Edit'!I355</f>
        <v>219.76</v>
      </c>
      <c r="F352" s="410" t="str">
        <f>'Visual chart Edit'!K355</f>
        <v>Sandy</v>
      </c>
      <c r="G352" s="410" t="str">
        <f>'Visual chart Edit'!L355</f>
        <v>E</v>
      </c>
      <c r="H352" s="410" t="s">
        <v>417</v>
      </c>
      <c r="I352" s="410"/>
      <c r="J352" s="410"/>
      <c r="K352" s="410"/>
    </row>
    <row r="353" spans="1:11" x14ac:dyDescent="0.25">
      <c r="A353" s="410">
        <f>+SUBTOTAL(3,$B$4:B353)</f>
        <v>350</v>
      </c>
      <c r="B353" s="711" t="str">
        <f>'Visual chart Edit'!B356</f>
        <v>57/1</v>
      </c>
      <c r="C353" s="410" t="str">
        <f>'Visual chart Edit'!C356</f>
        <v>DA+0</v>
      </c>
      <c r="D353" s="410" t="s">
        <v>1322</v>
      </c>
      <c r="E353" s="462">
        <f>'Visual chart Edit'!I356</f>
        <v>461.1</v>
      </c>
      <c r="F353" s="410" t="str">
        <f>'Visual chart Edit'!K356</f>
        <v>Sandy</v>
      </c>
      <c r="G353" s="410" t="str">
        <f>'Visual chart Edit'!L356</f>
        <v>E</v>
      </c>
      <c r="H353" s="410" t="s">
        <v>417</v>
      </c>
      <c r="I353" s="410"/>
      <c r="J353" s="410"/>
      <c r="K353" s="410"/>
    </row>
    <row r="354" spans="1:11" x14ac:dyDescent="0.25">
      <c r="A354" s="410">
        <f>+SUBTOTAL(3,$B$4:B354)</f>
        <v>351</v>
      </c>
      <c r="B354" s="711" t="str">
        <f>'Visual chart Edit'!B357</f>
        <v>57/2</v>
      </c>
      <c r="C354" s="410" t="str">
        <f>'Visual chart Edit'!C357</f>
        <v>DA+3</v>
      </c>
      <c r="D354" s="410" t="s">
        <v>1323</v>
      </c>
      <c r="E354" s="462">
        <f>'Visual chart Edit'!I357</f>
        <v>355.5</v>
      </c>
      <c r="F354" s="410" t="str">
        <f>'Visual chart Edit'!K357</f>
        <v>DRY</v>
      </c>
      <c r="G354" s="410" t="str">
        <f>'Visual chart Edit'!L357</f>
        <v>E</v>
      </c>
      <c r="H354" s="410" t="s">
        <v>417</v>
      </c>
      <c r="I354" s="410" t="s">
        <v>417</v>
      </c>
      <c r="J354" s="410" t="s">
        <v>417</v>
      </c>
      <c r="K354" s="410"/>
    </row>
    <row r="355" spans="1:11" x14ac:dyDescent="0.25">
      <c r="A355" s="410">
        <f>+SUBTOTAL(3,$B$4:B355)</f>
        <v>352</v>
      </c>
      <c r="B355" s="711" t="str">
        <f>'Visual chart Edit'!B358</f>
        <v>57/3</v>
      </c>
      <c r="C355" s="410" t="str">
        <f>'Visual chart Edit'!C358</f>
        <v>DA+0</v>
      </c>
      <c r="D355" s="410" t="s">
        <v>1323</v>
      </c>
      <c r="E355" s="462">
        <f>'Visual chart Edit'!I358</f>
        <v>405.4</v>
      </c>
      <c r="F355" s="410" t="str">
        <f>'Visual chart Edit'!K358</f>
        <v>DRY</v>
      </c>
      <c r="G355" s="410" t="str">
        <f>'Visual chart Edit'!L358</f>
        <v>E</v>
      </c>
      <c r="H355" s="410" t="s">
        <v>417</v>
      </c>
      <c r="I355" s="410" t="s">
        <v>417</v>
      </c>
      <c r="J355" s="410" t="s">
        <v>417</v>
      </c>
      <c r="K355" s="410"/>
    </row>
    <row r="356" spans="1:11" x14ac:dyDescent="0.25">
      <c r="A356" s="410">
        <f>+SUBTOTAL(3,$B$4:B356)</f>
        <v>353</v>
      </c>
      <c r="B356" s="711" t="str">
        <f>'Visual chart Edit'!B359</f>
        <v>57/4</v>
      </c>
      <c r="C356" s="410" t="str">
        <f>'Visual chart Edit'!C359</f>
        <v>DA+0</v>
      </c>
      <c r="D356" s="410" t="s">
        <v>1323</v>
      </c>
      <c r="E356" s="462">
        <f>'Visual chart Edit'!I359</f>
        <v>418.2</v>
      </c>
      <c r="F356" s="410" t="str">
        <f>'Visual chart Edit'!K359</f>
        <v>Sandy</v>
      </c>
      <c r="G356" s="410" t="str">
        <f>'Visual chart Edit'!L359</f>
        <v>E</v>
      </c>
      <c r="H356" s="410" t="s">
        <v>417</v>
      </c>
      <c r="I356" s="410" t="s">
        <v>417</v>
      </c>
      <c r="J356" s="410" t="s">
        <v>417</v>
      </c>
      <c r="K356" s="410"/>
    </row>
    <row r="357" spans="1:11" x14ac:dyDescent="0.25">
      <c r="A357" s="410">
        <f>+SUBTOTAL(3,$B$4:B357)</f>
        <v>354</v>
      </c>
      <c r="B357" s="711" t="str">
        <f>'Visual chart Edit'!B360</f>
        <v>57/5</v>
      </c>
      <c r="C357" s="410" t="str">
        <f>'Visual chart Edit'!C360</f>
        <v>DA+3</v>
      </c>
      <c r="D357" s="410" t="s">
        <v>1322</v>
      </c>
      <c r="E357" s="462">
        <f>'Visual chart Edit'!I360</f>
        <v>416.8</v>
      </c>
      <c r="F357" s="410" t="str">
        <f>'Visual chart Edit'!K360</f>
        <v>Sandy</v>
      </c>
      <c r="G357" s="410" t="str">
        <f>'Visual chart Edit'!L360</f>
        <v>E</v>
      </c>
      <c r="H357" s="410" t="s">
        <v>417</v>
      </c>
      <c r="I357" s="410" t="s">
        <v>417</v>
      </c>
      <c r="J357" s="410" t="s">
        <v>417</v>
      </c>
      <c r="K357" s="410"/>
    </row>
    <row r="358" spans="1:11" x14ac:dyDescent="0.25">
      <c r="A358" s="410">
        <f>+SUBTOTAL(3,$B$4:B358)</f>
        <v>355</v>
      </c>
      <c r="B358" s="711" t="str">
        <f>'Visual chart Edit'!B361</f>
        <v>57/6</v>
      </c>
      <c r="C358" s="410" t="str">
        <f>'Visual chart Edit'!C361</f>
        <v>DA+3</v>
      </c>
      <c r="D358" s="410" t="s">
        <v>1323</v>
      </c>
      <c r="E358" s="462">
        <f>'Visual chart Edit'!I361</f>
        <v>395</v>
      </c>
      <c r="F358" s="410" t="str">
        <f>'Visual chart Edit'!K361</f>
        <v>Sandy</v>
      </c>
      <c r="G358" s="410" t="str">
        <f>'Visual chart Edit'!L361</f>
        <v>E</v>
      </c>
      <c r="H358" s="410" t="s">
        <v>417</v>
      </c>
      <c r="I358" s="410" t="s">
        <v>417</v>
      </c>
      <c r="J358" s="410" t="s">
        <v>417</v>
      </c>
      <c r="K358" s="410"/>
    </row>
    <row r="359" spans="1:11" x14ac:dyDescent="0.25">
      <c r="A359" s="410">
        <f>+SUBTOTAL(3,$B$4:B359)</f>
        <v>356</v>
      </c>
      <c r="B359" s="711" t="str">
        <f>'Visual chart Edit'!B362</f>
        <v>57/7</v>
      </c>
      <c r="C359" s="410" t="str">
        <f>'Visual chart Edit'!C362</f>
        <v>DA+3</v>
      </c>
      <c r="D359" s="410" t="s">
        <v>1324</v>
      </c>
      <c r="E359" s="462">
        <f>'Visual chart Edit'!I362</f>
        <v>401.8</v>
      </c>
      <c r="F359" s="410" t="str">
        <f>'Visual chart Edit'!K362</f>
        <v>DFR</v>
      </c>
      <c r="G359" s="410" t="str">
        <f>'Visual chart Edit'!L362</f>
        <v>E</v>
      </c>
      <c r="H359" s="410" t="s">
        <v>417</v>
      </c>
      <c r="I359" s="410" t="s">
        <v>417</v>
      </c>
      <c r="J359" s="410" t="s">
        <v>417</v>
      </c>
      <c r="K359" s="410"/>
    </row>
    <row r="360" spans="1:11" x14ac:dyDescent="0.25">
      <c r="A360" s="410">
        <f>+SUBTOTAL(3,$B$4:B360)</f>
        <v>357</v>
      </c>
      <c r="B360" s="711" t="str">
        <f>'Visual chart Edit'!B363</f>
        <v>58/0</v>
      </c>
      <c r="C360" s="410" t="str">
        <f>'Visual chart Edit'!C363</f>
        <v>DC1+3</v>
      </c>
      <c r="D360" s="410" t="s">
        <v>1324</v>
      </c>
      <c r="E360" s="462">
        <f>'Visual chart Edit'!I363</f>
        <v>433.9</v>
      </c>
      <c r="F360" s="410" t="str">
        <f>'Visual chart Edit'!K363</f>
        <v>DFR</v>
      </c>
      <c r="G360" s="410" t="str">
        <f>'Visual chart Edit'!L363</f>
        <v>E</v>
      </c>
      <c r="H360" s="410" t="s">
        <v>417</v>
      </c>
      <c r="I360" s="410"/>
      <c r="J360" s="410" t="s">
        <v>417</v>
      </c>
      <c r="K360" s="410" t="s">
        <v>417</v>
      </c>
    </row>
    <row r="361" spans="1:11" x14ac:dyDescent="0.25">
      <c r="A361" s="410">
        <f>+SUBTOTAL(3,$B$4:B361)</f>
        <v>358</v>
      </c>
      <c r="B361" s="711" t="str">
        <f>'Visual chart Edit'!B364</f>
        <v>59/0</v>
      </c>
      <c r="C361" s="410" t="str">
        <f>'Visual chart Edit'!C364</f>
        <v>DC2+0</v>
      </c>
      <c r="D361" s="410" t="s">
        <v>1324</v>
      </c>
      <c r="E361" s="462">
        <f>'Visual chart Edit'!I364</f>
        <v>238.9</v>
      </c>
      <c r="F361" s="410" t="str">
        <f>'Visual chart Edit'!K364</f>
        <v>DRY</v>
      </c>
      <c r="G361" s="410" t="str">
        <f>'Visual chart Edit'!L364</f>
        <v>E</v>
      </c>
      <c r="H361" s="410" t="s">
        <v>417</v>
      </c>
      <c r="I361" s="410"/>
      <c r="J361" s="410" t="s">
        <v>417</v>
      </c>
      <c r="K361" s="410" t="s">
        <v>1714</v>
      </c>
    </row>
    <row r="362" spans="1:11" x14ac:dyDescent="0.25">
      <c r="A362" s="410">
        <f>+SUBTOTAL(3,$B$4:B362)</f>
        <v>359</v>
      </c>
      <c r="B362" s="711" t="str">
        <f>'Visual chart Edit'!B365</f>
        <v>59/1</v>
      </c>
      <c r="C362" s="410" t="str">
        <f>'Visual chart Edit'!C365</f>
        <v>DA+3</v>
      </c>
      <c r="D362" s="410" t="s">
        <v>1324</v>
      </c>
      <c r="E362" s="462">
        <f>'Visual chart Edit'!I365</f>
        <v>411.3</v>
      </c>
      <c r="F362" s="410" t="str">
        <f>'Visual chart Edit'!K365</f>
        <v>DRY</v>
      </c>
      <c r="G362" s="410" t="str">
        <f>'Visual chart Edit'!L365</f>
        <v>E</v>
      </c>
      <c r="H362" s="410" t="s">
        <v>417</v>
      </c>
      <c r="I362" s="410" t="s">
        <v>417</v>
      </c>
      <c r="J362" s="410" t="s">
        <v>417</v>
      </c>
      <c r="K362" s="410"/>
    </row>
    <row r="363" spans="1:11" x14ac:dyDescent="0.25">
      <c r="A363" s="410">
        <f>+SUBTOTAL(3,$B$4:B363)</f>
        <v>360</v>
      </c>
      <c r="B363" s="711" t="str">
        <f>'Visual chart Edit'!B366</f>
        <v>59/2</v>
      </c>
      <c r="C363" s="410" t="str">
        <f>'Visual chart Edit'!C366</f>
        <v>DA+3</v>
      </c>
      <c r="D363" s="410" t="s">
        <v>1324</v>
      </c>
      <c r="E363" s="462">
        <f>'Visual chart Edit'!I366</f>
        <v>418.2</v>
      </c>
      <c r="F363" s="410" t="str">
        <f>'Visual chart Edit'!K366</f>
        <v>DFR</v>
      </c>
      <c r="G363" s="410" t="str">
        <f>'Visual chart Edit'!L366</f>
        <v>E</v>
      </c>
      <c r="H363" s="410" t="s">
        <v>417</v>
      </c>
      <c r="I363" s="410" t="s">
        <v>417</v>
      </c>
      <c r="J363" s="410" t="s">
        <v>417</v>
      </c>
      <c r="K363" s="410"/>
    </row>
    <row r="364" spans="1:11" x14ac:dyDescent="0.25">
      <c r="A364" s="410">
        <f>+SUBTOTAL(3,$B$4:B364)</f>
        <v>361</v>
      </c>
      <c r="B364" s="711" t="str">
        <f>'Visual chart Edit'!B367</f>
        <v>59/3</v>
      </c>
      <c r="C364" s="410" t="str">
        <f>'Visual chart Edit'!C367</f>
        <v>DA+3</v>
      </c>
      <c r="D364" s="410" t="s">
        <v>1323</v>
      </c>
      <c r="E364" s="462">
        <f>'Visual chart Edit'!I367</f>
        <v>412.3</v>
      </c>
      <c r="F364" s="410" t="str">
        <f>'Visual chart Edit'!K367</f>
        <v>DFR</v>
      </c>
      <c r="G364" s="410" t="str">
        <f>'Visual chart Edit'!L367</f>
        <v>E</v>
      </c>
      <c r="H364" s="410" t="s">
        <v>417</v>
      </c>
      <c r="I364" s="410" t="s">
        <v>417</v>
      </c>
      <c r="J364" s="410" t="s">
        <v>417</v>
      </c>
      <c r="K364" s="410"/>
    </row>
    <row r="365" spans="1:11" x14ac:dyDescent="0.25">
      <c r="A365" s="410">
        <f>+SUBTOTAL(3,$B$4:B365)</f>
        <v>362</v>
      </c>
      <c r="B365" s="711" t="str">
        <f>'Visual chart Edit'!B368</f>
        <v>59/4</v>
      </c>
      <c r="C365" s="410" t="str">
        <f>'Visual chart Edit'!C368</f>
        <v>DA+3</v>
      </c>
      <c r="D365" s="410" t="s">
        <v>1323</v>
      </c>
      <c r="E365" s="462">
        <f>'Visual chart Edit'!I368</f>
        <v>421</v>
      </c>
      <c r="F365" s="410" t="str">
        <f>'Visual chart Edit'!K368</f>
        <v>DFR</v>
      </c>
      <c r="G365" s="410" t="str">
        <f>'Visual chart Edit'!L368</f>
        <v>E</v>
      </c>
      <c r="H365" s="410" t="s">
        <v>417</v>
      </c>
      <c r="I365" s="410" t="s">
        <v>417</v>
      </c>
      <c r="J365" s="410" t="s">
        <v>417</v>
      </c>
      <c r="K365" s="410"/>
    </row>
    <row r="366" spans="1:11" x14ac:dyDescent="0.25">
      <c r="A366" s="410">
        <f>+SUBTOTAL(3,$B$4:B366)</f>
        <v>363</v>
      </c>
      <c r="B366" s="711" t="str">
        <f>'Visual chart Edit'!B369</f>
        <v>59/5</v>
      </c>
      <c r="C366" s="410" t="str">
        <f>'Visual chart Edit'!C369</f>
        <v>DA+3</v>
      </c>
      <c r="D366" s="410" t="s">
        <v>1325</v>
      </c>
      <c r="E366" s="462">
        <f>'Visual chart Edit'!I369</f>
        <v>419.7</v>
      </c>
      <c r="F366" s="410" t="str">
        <f>'Visual chart Edit'!K369</f>
        <v>DFR</v>
      </c>
      <c r="G366" s="410" t="str">
        <f>'Visual chart Edit'!L369</f>
        <v>E</v>
      </c>
      <c r="H366" s="410" t="s">
        <v>417</v>
      </c>
      <c r="I366" s="410" t="s">
        <v>417</v>
      </c>
      <c r="J366" s="410" t="s">
        <v>417</v>
      </c>
      <c r="K366" s="410"/>
    </row>
    <row r="367" spans="1:11" x14ac:dyDescent="0.25">
      <c r="A367" s="410">
        <f>+SUBTOTAL(3,$B$4:B367)</f>
        <v>364</v>
      </c>
      <c r="B367" s="711" t="str">
        <f>'Visual chart Edit'!B370</f>
        <v>59/6</v>
      </c>
      <c r="C367" s="410" t="str">
        <f>'Visual chart Edit'!C370</f>
        <v>DA+3</v>
      </c>
      <c r="D367" s="410" t="s">
        <v>1325</v>
      </c>
      <c r="E367" s="462">
        <f>'Visual chart Edit'!I370</f>
        <v>419.1</v>
      </c>
      <c r="F367" s="410" t="str">
        <f>'Visual chart Edit'!K370</f>
        <v>DFR</v>
      </c>
      <c r="G367" s="410" t="str">
        <f>'Visual chart Edit'!L370</f>
        <v>E</v>
      </c>
      <c r="H367" s="410" t="s">
        <v>417</v>
      </c>
      <c r="I367" s="410" t="s">
        <v>417</v>
      </c>
      <c r="J367" s="410" t="s">
        <v>417</v>
      </c>
      <c r="K367" s="410"/>
    </row>
    <row r="368" spans="1:11" x14ac:dyDescent="0.25">
      <c r="A368" s="410">
        <f>+SUBTOTAL(3,$B$4:B368)</f>
        <v>365</v>
      </c>
      <c r="B368" s="711" t="str">
        <f>'Visual chart Edit'!B371</f>
        <v>59/7</v>
      </c>
      <c r="C368" s="410" t="str">
        <f>'Visual chart Edit'!C371</f>
        <v>DA+3</v>
      </c>
      <c r="D368" s="410" t="s">
        <v>1325</v>
      </c>
      <c r="E368" s="462">
        <f>'Visual chart Edit'!I371</f>
        <v>408.8</v>
      </c>
      <c r="F368" s="410" t="str">
        <f>'Visual chart Edit'!K371</f>
        <v>DRY</v>
      </c>
      <c r="G368" s="410" t="str">
        <f>'Visual chart Edit'!L371</f>
        <v>E</v>
      </c>
      <c r="H368" s="410" t="s">
        <v>417</v>
      </c>
      <c r="I368" s="410" t="s">
        <v>417</v>
      </c>
      <c r="J368" s="410" t="s">
        <v>417</v>
      </c>
      <c r="K368" s="410"/>
    </row>
    <row r="369" spans="1:11" x14ac:dyDescent="0.25">
      <c r="A369" s="410">
        <f>+SUBTOTAL(3,$B$4:B369)</f>
        <v>366</v>
      </c>
      <c r="B369" s="711" t="str">
        <f>'Visual chart Edit'!B372</f>
        <v>59/8</v>
      </c>
      <c r="C369" s="410" t="str">
        <f>'Visual chart Edit'!C372</f>
        <v>DB1+3</v>
      </c>
      <c r="D369" s="410" t="s">
        <v>1325</v>
      </c>
      <c r="E369" s="462">
        <f>'Visual chart Edit'!I372</f>
        <v>426.9</v>
      </c>
      <c r="F369" s="410" t="str">
        <f>'Visual chart Edit'!K372</f>
        <v>DRY</v>
      </c>
      <c r="G369" s="410" t="str">
        <f>'Visual chart Edit'!L372</f>
        <v>E</v>
      </c>
      <c r="H369" s="410" t="s">
        <v>417</v>
      </c>
      <c r="I369" s="410"/>
      <c r="J369" s="410" t="s">
        <v>417</v>
      </c>
      <c r="K369" s="410" t="s">
        <v>417</v>
      </c>
    </row>
    <row r="370" spans="1:11" x14ac:dyDescent="0.25">
      <c r="A370" s="410">
        <f>+SUBTOTAL(3,$B$4:B370)</f>
        <v>367</v>
      </c>
      <c r="B370" s="711" t="str">
        <f>'Visual chart Edit'!B373</f>
        <v>59/9</v>
      </c>
      <c r="C370" s="410" t="str">
        <f>'Visual chart Edit'!C373</f>
        <v>DA+3</v>
      </c>
      <c r="D370" s="410" t="s">
        <v>1325</v>
      </c>
      <c r="E370" s="462">
        <f>'Visual chart Edit'!I373</f>
        <v>434.7</v>
      </c>
      <c r="F370" s="410" t="str">
        <f>'Visual chart Edit'!K373</f>
        <v>DRY</v>
      </c>
      <c r="G370" s="410" t="str">
        <f>'Visual chart Edit'!L373</f>
        <v>E</v>
      </c>
      <c r="H370" s="410" t="s">
        <v>417</v>
      </c>
      <c r="I370" s="410" t="s">
        <v>417</v>
      </c>
      <c r="J370" s="410" t="s">
        <v>417</v>
      </c>
      <c r="K370" s="410"/>
    </row>
    <row r="371" spans="1:11" x14ac:dyDescent="0.25">
      <c r="A371" s="410">
        <f>+SUBTOTAL(3,$B$4:B371)</f>
        <v>368</v>
      </c>
      <c r="B371" s="711" t="str">
        <f>'Visual chart Edit'!B374</f>
        <v>59/10</v>
      </c>
      <c r="C371" s="410" t="str">
        <f>'Visual chart Edit'!C374</f>
        <v>DA+0</v>
      </c>
      <c r="D371" s="410" t="s">
        <v>1325</v>
      </c>
      <c r="E371" s="462">
        <f>'Visual chart Edit'!I374</f>
        <v>400.8</v>
      </c>
      <c r="F371" s="410" t="str">
        <f>'Visual chart Edit'!K374</f>
        <v>DRY</v>
      </c>
      <c r="G371" s="410" t="str">
        <f>'Visual chart Edit'!L374</f>
        <v>E</v>
      </c>
      <c r="H371" s="410" t="s">
        <v>417</v>
      </c>
      <c r="I371" s="410" t="s">
        <v>417</v>
      </c>
      <c r="J371" s="410" t="s">
        <v>417</v>
      </c>
      <c r="K371" s="410"/>
    </row>
    <row r="372" spans="1:11" x14ac:dyDescent="0.25">
      <c r="A372" s="410">
        <f>+SUBTOTAL(3,$B$4:B372)</f>
        <v>369</v>
      </c>
      <c r="B372" s="711" t="str">
        <f>'Visual chart Edit'!B375</f>
        <v>59/11</v>
      </c>
      <c r="C372" s="410" t="str">
        <f>'Visual chart Edit'!C375</f>
        <v>DA+6</v>
      </c>
      <c r="D372" s="410" t="s">
        <v>1325</v>
      </c>
      <c r="E372" s="462">
        <f>'Visual chart Edit'!I375</f>
        <v>436.3</v>
      </c>
      <c r="F372" s="410" t="str">
        <f>'Visual chart Edit'!K375</f>
        <v>DFR</v>
      </c>
      <c r="G372" s="410" t="str">
        <f>'Visual chart Edit'!L375</f>
        <v>E</v>
      </c>
      <c r="H372" s="410" t="s">
        <v>417</v>
      </c>
      <c r="I372" s="410" t="s">
        <v>417</v>
      </c>
      <c r="J372" s="410" t="s">
        <v>417</v>
      </c>
      <c r="K372" s="410"/>
    </row>
    <row r="373" spans="1:11" x14ac:dyDescent="0.25">
      <c r="A373" s="410">
        <f>+SUBTOTAL(3,$B$4:B373)</f>
        <v>370</v>
      </c>
      <c r="B373" s="711" t="str">
        <f>'Visual chart Edit'!B376</f>
        <v>59/12</v>
      </c>
      <c r="C373" s="410" t="str">
        <f>'Visual chart Edit'!C376</f>
        <v>DA+6</v>
      </c>
      <c r="D373" s="410" t="s">
        <v>1325</v>
      </c>
      <c r="E373" s="462">
        <f>'Visual chart Edit'!I376</f>
        <v>393.1</v>
      </c>
      <c r="F373" s="410" t="str">
        <f>'Visual chart Edit'!K376</f>
        <v>DFR</v>
      </c>
      <c r="G373" s="410" t="str">
        <f>'Visual chart Edit'!L376</f>
        <v>E</v>
      </c>
      <c r="H373" s="410" t="s">
        <v>417</v>
      </c>
      <c r="I373" s="410" t="s">
        <v>417</v>
      </c>
      <c r="J373" s="410" t="s">
        <v>417</v>
      </c>
      <c r="K373" s="410"/>
    </row>
    <row r="374" spans="1:11" x14ac:dyDescent="0.25">
      <c r="A374" s="410">
        <f>+SUBTOTAL(3,$B$4:B374)</f>
        <v>371</v>
      </c>
      <c r="B374" s="711" t="str">
        <f>'Visual chart Edit'!B377</f>
        <v>59/13</v>
      </c>
      <c r="C374" s="410" t="str">
        <f>'Visual chart Edit'!C377</f>
        <v>DA+3</v>
      </c>
      <c r="D374" s="410" t="s">
        <v>1325</v>
      </c>
      <c r="E374" s="462">
        <f>'Visual chart Edit'!I377</f>
        <v>447.4</v>
      </c>
      <c r="F374" s="410" t="str">
        <f>'Visual chart Edit'!K377</f>
        <v>DRY</v>
      </c>
      <c r="G374" s="410" t="str">
        <f>'Visual chart Edit'!L377</f>
        <v>E</v>
      </c>
      <c r="H374" s="410" t="s">
        <v>417</v>
      </c>
      <c r="I374" s="410" t="s">
        <v>417</v>
      </c>
      <c r="J374" s="410" t="s">
        <v>417</v>
      </c>
      <c r="K374" s="410"/>
    </row>
    <row r="375" spans="1:11" x14ac:dyDescent="0.25">
      <c r="A375" s="410">
        <f>+SUBTOTAL(3,$B$4:B375)</f>
        <v>372</v>
      </c>
      <c r="B375" s="711" t="str">
        <f>'Visual chart Edit'!B378</f>
        <v>59/14</v>
      </c>
      <c r="C375" s="410" t="str">
        <f>'Visual chart Edit'!C378</f>
        <v>DA+6</v>
      </c>
      <c r="D375" s="410" t="s">
        <v>1325</v>
      </c>
      <c r="E375" s="462">
        <f>'Visual chart Edit'!I378</f>
        <v>391.1</v>
      </c>
      <c r="F375" s="410" t="str">
        <f>'Visual chart Edit'!K378</f>
        <v>DRY</v>
      </c>
      <c r="G375" s="410" t="str">
        <f>'Visual chart Edit'!L378</f>
        <v>E</v>
      </c>
      <c r="H375" s="410" t="s">
        <v>417</v>
      </c>
      <c r="I375" s="410" t="s">
        <v>417</v>
      </c>
      <c r="J375" s="410" t="s">
        <v>417</v>
      </c>
      <c r="K375" s="410"/>
    </row>
    <row r="376" spans="1:11" x14ac:dyDescent="0.25">
      <c r="A376" s="410">
        <f>+SUBTOTAL(3,$B$4:B376)</f>
        <v>373</v>
      </c>
      <c r="B376" s="711" t="str">
        <f>'Visual chart Edit'!B379</f>
        <v>59/15</v>
      </c>
      <c r="C376" s="410" t="str">
        <f>'Visual chart Edit'!C379</f>
        <v>DA+6</v>
      </c>
      <c r="D376" s="410" t="s">
        <v>1326</v>
      </c>
      <c r="E376" s="462">
        <f>'Visual chart Edit'!I379</f>
        <v>448.6</v>
      </c>
      <c r="F376" s="410" t="str">
        <f>'Visual chart Edit'!K379</f>
        <v>DRY</v>
      </c>
      <c r="G376" s="410" t="str">
        <f>'Visual chart Edit'!L379</f>
        <v>E</v>
      </c>
      <c r="H376" s="410" t="s">
        <v>417</v>
      </c>
      <c r="I376" s="410" t="s">
        <v>417</v>
      </c>
      <c r="J376" s="410" t="s">
        <v>417</v>
      </c>
      <c r="K376" s="410"/>
    </row>
    <row r="377" spans="1:11" x14ac:dyDescent="0.25">
      <c r="A377" s="410">
        <f>+SUBTOTAL(3,$B$4:B377)</f>
        <v>374</v>
      </c>
      <c r="B377" s="711" t="str">
        <f>'Visual chart Edit'!B380</f>
        <v>59/16</v>
      </c>
      <c r="C377" s="410" t="str">
        <f>'Visual chart Edit'!C380</f>
        <v>DA+9</v>
      </c>
      <c r="D377" s="410" t="s">
        <v>1326</v>
      </c>
      <c r="E377" s="462">
        <f>'Visual chart Edit'!I380</f>
        <v>388</v>
      </c>
      <c r="F377" s="410" t="str">
        <f>'Visual chart Edit'!K380</f>
        <v>Dry</v>
      </c>
      <c r="G377" s="410" t="str">
        <f>'Visual chart Edit'!L380</f>
        <v>E</v>
      </c>
      <c r="H377" s="410" t="s">
        <v>417</v>
      </c>
      <c r="I377" s="410" t="s">
        <v>417</v>
      </c>
      <c r="J377" s="410" t="s">
        <v>417</v>
      </c>
      <c r="K377" s="410"/>
    </row>
    <row r="378" spans="1:11" x14ac:dyDescent="0.25">
      <c r="A378" s="410">
        <f>+SUBTOTAL(3,$B$4:B378)</f>
        <v>375</v>
      </c>
      <c r="B378" s="711" t="str">
        <f>'Visual chart Edit'!B381</f>
        <v>60/0</v>
      </c>
      <c r="C378" s="410" t="str">
        <f>'Visual chart Edit'!C381</f>
        <v>DC1+0</v>
      </c>
      <c r="D378" s="410" t="s">
        <v>1326</v>
      </c>
      <c r="E378" s="462">
        <f>'Visual chart Edit'!I381</f>
        <v>438</v>
      </c>
      <c r="F378" s="410" t="str">
        <f>'Visual chart Edit'!K381</f>
        <v>DRY</v>
      </c>
      <c r="G378" s="410" t="str">
        <f>'Visual chart Edit'!L381</f>
        <v>E</v>
      </c>
      <c r="H378" s="410" t="s">
        <v>417</v>
      </c>
      <c r="I378" s="410"/>
      <c r="J378" s="410" t="s">
        <v>417</v>
      </c>
      <c r="K378" s="410" t="s">
        <v>417</v>
      </c>
    </row>
    <row r="379" spans="1:11" x14ac:dyDescent="0.25">
      <c r="A379" s="410">
        <f>+SUBTOTAL(3,$B$4:B379)</f>
        <v>376</v>
      </c>
      <c r="B379" s="711" t="str">
        <f>'Visual chart Edit'!B382</f>
        <v>60/1</v>
      </c>
      <c r="C379" s="410" t="str">
        <f>'Visual chart Edit'!C382</f>
        <v>DA+6</v>
      </c>
      <c r="D379" s="410" t="s">
        <v>1326</v>
      </c>
      <c r="E379" s="462">
        <f>'Visual chart Edit'!I382</f>
        <v>413.8</v>
      </c>
      <c r="F379" s="410" t="str">
        <f>'Visual chart Edit'!K382</f>
        <v>DRY</v>
      </c>
      <c r="G379" s="410" t="str">
        <f>'Visual chart Edit'!L382</f>
        <v>E</v>
      </c>
      <c r="H379" s="410" t="s">
        <v>417</v>
      </c>
      <c r="I379" s="410" t="s">
        <v>417</v>
      </c>
      <c r="J379" s="410" t="s">
        <v>417</v>
      </c>
      <c r="K379" s="410"/>
    </row>
    <row r="380" spans="1:11" x14ac:dyDescent="0.25">
      <c r="A380" s="410">
        <f>+SUBTOTAL(3,$B$4:B380)</f>
        <v>377</v>
      </c>
      <c r="B380" s="711" t="str">
        <f>'Visual chart Edit'!B383</f>
        <v>60/2</v>
      </c>
      <c r="C380" s="410" t="str">
        <f>'Visual chart Edit'!C383</f>
        <v>DA+3</v>
      </c>
      <c r="D380" s="410" t="s">
        <v>1326</v>
      </c>
      <c r="E380" s="462">
        <f>'Visual chart Edit'!I383</f>
        <v>424.2</v>
      </c>
      <c r="F380" s="410" t="str">
        <f>'Visual chart Edit'!K383</f>
        <v>DFR</v>
      </c>
      <c r="G380" s="410" t="str">
        <f>'Visual chart Edit'!L383</f>
        <v>E</v>
      </c>
      <c r="H380" s="410" t="s">
        <v>417</v>
      </c>
      <c r="I380" s="410" t="s">
        <v>417</v>
      </c>
      <c r="J380" s="410" t="s">
        <v>417</v>
      </c>
      <c r="K380" s="410"/>
    </row>
    <row r="381" spans="1:11" x14ac:dyDescent="0.25">
      <c r="A381" s="410">
        <f>+SUBTOTAL(3,$B$4:B381)</f>
        <v>378</v>
      </c>
      <c r="B381" s="711" t="str">
        <f>'Visual chart Edit'!B384</f>
        <v>60/3</v>
      </c>
      <c r="C381" s="410" t="str">
        <f>'Visual chart Edit'!C384</f>
        <v>DA+3</v>
      </c>
      <c r="D381" s="410" t="s">
        <v>1326</v>
      </c>
      <c r="E381" s="462">
        <f>'Visual chart Edit'!I384</f>
        <v>414.5</v>
      </c>
      <c r="F381" s="410" t="str">
        <f>'Visual chart Edit'!K384</f>
        <v>DFR</v>
      </c>
      <c r="G381" s="410" t="str">
        <f>'Visual chart Edit'!L384</f>
        <v>E</v>
      </c>
      <c r="H381" s="410" t="s">
        <v>417</v>
      </c>
      <c r="I381" s="410" t="s">
        <v>417</v>
      </c>
      <c r="J381" s="410" t="s">
        <v>417</v>
      </c>
      <c r="K381" s="410"/>
    </row>
    <row r="382" spans="1:11" x14ac:dyDescent="0.25">
      <c r="A382" s="410">
        <f>+SUBTOTAL(3,$B$4:B382)</f>
        <v>379</v>
      </c>
      <c r="B382" s="711" t="str">
        <f>'Visual chart Edit'!B385</f>
        <v>60/4</v>
      </c>
      <c r="C382" s="410" t="str">
        <f>'Visual chart Edit'!C385</f>
        <v>DA+3</v>
      </c>
      <c r="D382" s="410" t="s">
        <v>1327</v>
      </c>
      <c r="E382" s="462">
        <f>'Visual chart Edit'!I385</f>
        <v>425.6</v>
      </c>
      <c r="F382" s="410" t="str">
        <f>'Visual chart Edit'!K385</f>
        <v>DFR</v>
      </c>
      <c r="G382" s="410" t="str">
        <f>'Visual chart Edit'!L385</f>
        <v>E</v>
      </c>
      <c r="H382" s="410" t="s">
        <v>417</v>
      </c>
      <c r="I382" s="410" t="s">
        <v>417</v>
      </c>
      <c r="J382" s="410" t="s">
        <v>417</v>
      </c>
      <c r="K382" s="410"/>
    </row>
    <row r="383" spans="1:11" x14ac:dyDescent="0.25">
      <c r="A383" s="410">
        <f>+SUBTOTAL(3,$B$4:B383)</f>
        <v>380</v>
      </c>
      <c r="B383" s="711" t="str">
        <f>'Visual chart Edit'!B386</f>
        <v>60/5</v>
      </c>
      <c r="C383" s="410" t="str">
        <f>'Visual chart Edit'!C386</f>
        <v>DA+3</v>
      </c>
      <c r="D383" s="410" t="s">
        <v>1327</v>
      </c>
      <c r="E383" s="462">
        <f>'Visual chart Edit'!I386</f>
        <v>412.3</v>
      </c>
      <c r="F383" s="410" t="str">
        <f>'Visual chart Edit'!K386</f>
        <v>DRY</v>
      </c>
      <c r="G383" s="410" t="str">
        <f>'Visual chart Edit'!L386</f>
        <v>E</v>
      </c>
      <c r="H383" s="410" t="s">
        <v>417</v>
      </c>
      <c r="I383" s="410" t="s">
        <v>417</v>
      </c>
      <c r="J383" s="410" t="s">
        <v>417</v>
      </c>
      <c r="K383" s="410"/>
    </row>
    <row r="384" spans="1:11" x14ac:dyDescent="0.25">
      <c r="A384" s="410">
        <f>+SUBTOTAL(3,$B$4:B384)</f>
        <v>381</v>
      </c>
      <c r="B384" s="711" t="str">
        <f>'Visual chart Edit'!B387</f>
        <v>60/6</v>
      </c>
      <c r="C384" s="410" t="str">
        <f>'Visual chart Edit'!C387</f>
        <v>DA+0</v>
      </c>
      <c r="D384" s="410" t="s">
        <v>1327</v>
      </c>
      <c r="E384" s="462">
        <f>'Visual chart Edit'!I387</f>
        <v>374.1</v>
      </c>
      <c r="F384" s="410" t="str">
        <f>'Visual chart Edit'!K387</f>
        <v>DRY</v>
      </c>
      <c r="G384" s="410" t="str">
        <f>'Visual chart Edit'!L387</f>
        <v>E</v>
      </c>
      <c r="H384" s="410" t="s">
        <v>417</v>
      </c>
      <c r="I384" s="410" t="s">
        <v>417</v>
      </c>
      <c r="J384" s="410" t="s">
        <v>417</v>
      </c>
      <c r="K384" s="410"/>
    </row>
    <row r="385" spans="1:11" x14ac:dyDescent="0.25">
      <c r="A385" s="410">
        <f>+SUBTOTAL(3,$B$4:B385)</f>
        <v>382</v>
      </c>
      <c r="B385" s="711" t="str">
        <f>'Visual chart Edit'!B388</f>
        <v>60/7</v>
      </c>
      <c r="C385" s="410" t="str">
        <f>'Visual chart Edit'!C388</f>
        <v>DA+3</v>
      </c>
      <c r="D385" s="410" t="s">
        <v>1327</v>
      </c>
      <c r="E385" s="462">
        <f>'Visual chart Edit'!I388</f>
        <v>410.1</v>
      </c>
      <c r="F385" s="410" t="str">
        <f>'Visual chart Edit'!K388</f>
        <v>DRY</v>
      </c>
      <c r="G385" s="410" t="str">
        <f>'Visual chart Edit'!L388</f>
        <v>E</v>
      </c>
      <c r="H385" s="410" t="s">
        <v>417</v>
      </c>
      <c r="I385" s="410" t="s">
        <v>417</v>
      </c>
      <c r="J385" s="410" t="s">
        <v>417</v>
      </c>
      <c r="K385" s="410"/>
    </row>
    <row r="386" spans="1:11" x14ac:dyDescent="0.25">
      <c r="A386" s="410">
        <f>+SUBTOTAL(3,$B$4:B386)</f>
        <v>383</v>
      </c>
      <c r="B386" s="711" t="str">
        <f>'Visual chart Edit'!B389</f>
        <v>60/8</v>
      </c>
      <c r="C386" s="410" t="str">
        <f>'Visual chart Edit'!C389</f>
        <v>DA+0</v>
      </c>
      <c r="D386" s="410" t="s">
        <v>1327</v>
      </c>
      <c r="E386" s="462">
        <f>'Visual chart Edit'!I389</f>
        <v>400.4</v>
      </c>
      <c r="F386" s="410" t="str">
        <f>'Visual chart Edit'!K389</f>
        <v>DRY</v>
      </c>
      <c r="G386" s="410" t="str">
        <f>'Visual chart Edit'!L389</f>
        <v>E</v>
      </c>
      <c r="H386" s="410" t="s">
        <v>417</v>
      </c>
      <c r="I386" s="410" t="s">
        <v>417</v>
      </c>
      <c r="J386" s="410" t="s">
        <v>417</v>
      </c>
      <c r="K386" s="410"/>
    </row>
    <row r="387" spans="1:11" x14ac:dyDescent="0.25">
      <c r="A387" s="410">
        <f>+SUBTOTAL(3,$B$4:B387)</f>
        <v>384</v>
      </c>
      <c r="B387" s="711" t="str">
        <f>'Visual chart Edit'!B390</f>
        <v>60/9</v>
      </c>
      <c r="C387" s="410" t="str">
        <f>'Visual chart Edit'!C390</f>
        <v>DA+3</v>
      </c>
      <c r="D387" s="410" t="s">
        <v>1327</v>
      </c>
      <c r="E387" s="462">
        <f>'Visual chart Edit'!I390</f>
        <v>409.2</v>
      </c>
      <c r="F387" s="410" t="str">
        <f>'Visual chart Edit'!K390</f>
        <v>DRY</v>
      </c>
      <c r="G387" s="410" t="str">
        <f>'Visual chart Edit'!L390</f>
        <v>E</v>
      </c>
      <c r="H387" s="410" t="s">
        <v>417</v>
      </c>
      <c r="I387" s="410" t="s">
        <v>417</v>
      </c>
      <c r="J387" s="410" t="s">
        <v>417</v>
      </c>
      <c r="K387" s="410"/>
    </row>
    <row r="388" spans="1:11" x14ac:dyDescent="0.25">
      <c r="A388" s="410">
        <f>+SUBTOTAL(3,$B$4:B388)</f>
        <v>385</v>
      </c>
      <c r="B388" s="711" t="str">
        <f>'Visual chart Edit'!B391</f>
        <v>60/10</v>
      </c>
      <c r="C388" s="410" t="str">
        <f>'Visual chart Edit'!C391</f>
        <v>DA+0</v>
      </c>
      <c r="D388" s="410" t="s">
        <v>1327</v>
      </c>
      <c r="E388" s="462">
        <f>'Visual chart Edit'!I391</f>
        <v>401</v>
      </c>
      <c r="F388" s="410" t="str">
        <f>'Visual chart Edit'!K391</f>
        <v>DFR</v>
      </c>
      <c r="G388" s="410" t="str">
        <f>'Visual chart Edit'!L391</f>
        <v>E</v>
      </c>
      <c r="H388" s="410" t="s">
        <v>417</v>
      </c>
      <c r="I388" s="410" t="s">
        <v>417</v>
      </c>
      <c r="J388" s="410" t="s">
        <v>417</v>
      </c>
      <c r="K388" s="410"/>
    </row>
    <row r="389" spans="1:11" x14ac:dyDescent="0.25">
      <c r="A389" s="410">
        <f>+SUBTOTAL(3,$B$4:B389)</f>
        <v>386</v>
      </c>
      <c r="B389" s="711" t="str">
        <f>'Visual chart Edit'!B392</f>
        <v>60/11</v>
      </c>
      <c r="C389" s="410" t="str">
        <f>'Visual chart Edit'!C392</f>
        <v>DA+3</v>
      </c>
      <c r="D389" s="410" t="s">
        <v>1327</v>
      </c>
      <c r="E389" s="462">
        <f>'Visual chart Edit'!I392</f>
        <v>394.5</v>
      </c>
      <c r="F389" s="410" t="str">
        <f>'Visual chart Edit'!K392</f>
        <v>DRY</v>
      </c>
      <c r="G389" s="410" t="str">
        <f>'Visual chart Edit'!L392</f>
        <v>E</v>
      </c>
      <c r="H389" s="410" t="s">
        <v>417</v>
      </c>
      <c r="I389" s="410" t="s">
        <v>417</v>
      </c>
      <c r="J389" s="410" t="s">
        <v>417</v>
      </c>
      <c r="K389" s="410"/>
    </row>
    <row r="390" spans="1:11" x14ac:dyDescent="0.25">
      <c r="A390" s="410">
        <f>+SUBTOTAL(3,$B$4:B390)</f>
        <v>387</v>
      </c>
      <c r="B390" s="711" t="str">
        <f>'Visual chart Edit'!B393</f>
        <v>61/0</v>
      </c>
      <c r="C390" s="410" t="str">
        <f>'Visual chart Edit'!C393</f>
        <v>DB2+0</v>
      </c>
      <c r="D390" s="410" t="s">
        <v>1327</v>
      </c>
      <c r="E390" s="462">
        <f>'Visual chart Edit'!I393</f>
        <v>397.9</v>
      </c>
      <c r="F390" s="410" t="str">
        <f>'Visual chart Edit'!K393</f>
        <v>DRY</v>
      </c>
      <c r="G390" s="410" t="str">
        <f>'Visual chart Edit'!L393</f>
        <v>E</v>
      </c>
      <c r="H390" s="410" t="s">
        <v>417</v>
      </c>
      <c r="I390" s="410"/>
      <c r="J390" s="410" t="s">
        <v>417</v>
      </c>
      <c r="K390" s="410" t="s">
        <v>417</v>
      </c>
    </row>
    <row r="391" spans="1:11" x14ac:dyDescent="0.25">
      <c r="A391" s="410">
        <f>+SUBTOTAL(3,$B$4:B391)</f>
        <v>388</v>
      </c>
      <c r="B391" s="711" t="str">
        <f>'Visual chart Edit'!B394</f>
        <v>61/1</v>
      </c>
      <c r="C391" s="410" t="str">
        <f>'Visual chart Edit'!C394</f>
        <v>DA+6</v>
      </c>
      <c r="D391" s="410" t="s">
        <v>1328</v>
      </c>
      <c r="E391" s="462">
        <f>'Visual chart Edit'!I394</f>
        <v>405.7</v>
      </c>
      <c r="F391" s="410" t="str">
        <f>'Visual chart Edit'!K394</f>
        <v>DFR</v>
      </c>
      <c r="G391" s="410" t="str">
        <f>'Visual chart Edit'!L394</f>
        <v>E</v>
      </c>
      <c r="H391" s="410" t="s">
        <v>417</v>
      </c>
      <c r="I391" s="410" t="s">
        <v>417</v>
      </c>
      <c r="J391" s="410" t="s">
        <v>417</v>
      </c>
      <c r="K391" s="410"/>
    </row>
    <row r="392" spans="1:11" x14ac:dyDescent="0.25">
      <c r="A392" s="410">
        <f>+SUBTOTAL(3,$B$4:B392)</f>
        <v>389</v>
      </c>
      <c r="B392" s="711" t="str">
        <f>'Visual chart Edit'!B395</f>
        <v>61/2</v>
      </c>
      <c r="C392" s="410" t="str">
        <f>'Visual chart Edit'!C395</f>
        <v>DA+6</v>
      </c>
      <c r="D392" s="410" t="s">
        <v>1328</v>
      </c>
      <c r="E392" s="462">
        <f>'Visual chart Edit'!I395</f>
        <v>433.2</v>
      </c>
      <c r="F392" s="410" t="str">
        <f>'Visual chart Edit'!K395</f>
        <v>DFR</v>
      </c>
      <c r="G392" s="410" t="str">
        <f>'Visual chart Edit'!L395</f>
        <v>E</v>
      </c>
      <c r="H392" s="410" t="s">
        <v>417</v>
      </c>
      <c r="I392" s="410" t="s">
        <v>417</v>
      </c>
      <c r="J392" s="410" t="s">
        <v>417</v>
      </c>
      <c r="K392" s="410"/>
    </row>
    <row r="393" spans="1:11" x14ac:dyDescent="0.25">
      <c r="A393" s="410">
        <f>+SUBTOTAL(3,$B$4:B393)</f>
        <v>390</v>
      </c>
      <c r="B393" s="711" t="str">
        <f>'Visual chart Edit'!B396</f>
        <v>61/3</v>
      </c>
      <c r="C393" s="410" t="str">
        <f>'Visual chart Edit'!C396</f>
        <v>DA+6</v>
      </c>
      <c r="D393" s="410" t="s">
        <v>1328</v>
      </c>
      <c r="E393" s="462">
        <f>'Visual chart Edit'!I396</f>
        <v>400.9</v>
      </c>
      <c r="F393" s="410" t="str">
        <f>'Visual chart Edit'!K396</f>
        <v>DRY</v>
      </c>
      <c r="G393" s="410" t="str">
        <f>'Visual chart Edit'!L396</f>
        <v>E</v>
      </c>
      <c r="H393" s="410" t="s">
        <v>417</v>
      </c>
      <c r="I393" s="410" t="s">
        <v>417</v>
      </c>
      <c r="J393" s="410" t="s">
        <v>417</v>
      </c>
      <c r="K393" s="410"/>
    </row>
    <row r="394" spans="1:11" x14ac:dyDescent="0.25">
      <c r="A394" s="410">
        <f>+SUBTOTAL(3,$B$4:B394)</f>
        <v>391</v>
      </c>
      <c r="B394" s="711" t="str">
        <f>'Visual chart Edit'!B397</f>
        <v>61/4</v>
      </c>
      <c r="C394" s="410" t="str">
        <f>'Visual chart Edit'!C397</f>
        <v>DA+3</v>
      </c>
      <c r="D394" s="410" t="s">
        <v>1328</v>
      </c>
      <c r="E394" s="462">
        <f>'Visual chart Edit'!I397</f>
        <v>427</v>
      </c>
      <c r="F394" s="410" t="str">
        <f>'Visual chart Edit'!K397</f>
        <v>DRY</v>
      </c>
      <c r="G394" s="410" t="str">
        <f>'Visual chart Edit'!L397</f>
        <v>E</v>
      </c>
      <c r="H394" s="410" t="s">
        <v>417</v>
      </c>
      <c r="I394" s="410" t="s">
        <v>417</v>
      </c>
      <c r="J394" s="410" t="s">
        <v>417</v>
      </c>
      <c r="K394" s="410"/>
    </row>
    <row r="395" spans="1:11" x14ac:dyDescent="0.25">
      <c r="A395" s="410">
        <f>+SUBTOTAL(3,$B$4:B395)</f>
        <v>392</v>
      </c>
      <c r="B395" s="711" t="str">
        <f>'Visual chart Edit'!B398</f>
        <v>61/5</v>
      </c>
      <c r="C395" s="410" t="str">
        <f>'Visual chart Edit'!C398</f>
        <v>DA+3</v>
      </c>
      <c r="D395" s="410" t="s">
        <v>1328</v>
      </c>
      <c r="E395" s="462">
        <f>'Visual chart Edit'!I398</f>
        <v>413.9</v>
      </c>
      <c r="F395" s="410" t="str">
        <f>'Visual chart Edit'!K398</f>
        <v>DRY</v>
      </c>
      <c r="G395" s="410" t="str">
        <f>'Visual chart Edit'!L398</f>
        <v>E</v>
      </c>
      <c r="H395" s="410" t="s">
        <v>417</v>
      </c>
      <c r="I395" s="410" t="s">
        <v>417</v>
      </c>
      <c r="J395" s="410" t="s">
        <v>417</v>
      </c>
      <c r="K395" s="410"/>
    </row>
    <row r="396" spans="1:11" x14ac:dyDescent="0.25">
      <c r="A396" s="410">
        <f>+SUBTOTAL(3,$B$4:B396)</f>
        <v>393</v>
      </c>
      <c r="B396" s="711" t="str">
        <f>'Visual chart Edit'!B399</f>
        <v>61/6</v>
      </c>
      <c r="C396" s="410" t="str">
        <f>'Visual chart Edit'!C399</f>
        <v>DA+3</v>
      </c>
      <c r="D396" s="410" t="s">
        <v>1328</v>
      </c>
      <c r="E396" s="462">
        <f>'Visual chart Edit'!I399</f>
        <v>426.4</v>
      </c>
      <c r="F396" s="410" t="str">
        <f>'Visual chart Edit'!K399</f>
        <v>DRY</v>
      </c>
      <c r="G396" s="410" t="str">
        <f>'Visual chart Edit'!L399</f>
        <v>E</v>
      </c>
      <c r="H396" s="410" t="s">
        <v>417</v>
      </c>
      <c r="I396" s="410" t="s">
        <v>417</v>
      </c>
      <c r="J396" s="410" t="s">
        <v>417</v>
      </c>
      <c r="K396" s="410"/>
    </row>
    <row r="397" spans="1:11" x14ac:dyDescent="0.25">
      <c r="A397" s="410">
        <f>+SUBTOTAL(3,$B$4:B397)</f>
        <v>394</v>
      </c>
      <c r="B397" s="711" t="str">
        <f>'Visual chart Edit'!B400</f>
        <v>61/7</v>
      </c>
      <c r="C397" s="410" t="str">
        <f>'Visual chart Edit'!C400</f>
        <v>DA+9</v>
      </c>
      <c r="D397" s="410" t="s">
        <v>1328</v>
      </c>
      <c r="E397" s="462">
        <f>'Visual chart Edit'!I400</f>
        <v>411.5</v>
      </c>
      <c r="F397" s="410" t="str">
        <f>'Visual chart Edit'!K400</f>
        <v>Dry</v>
      </c>
      <c r="G397" s="410" t="str">
        <f>'Visual chart Edit'!L400</f>
        <v>E</v>
      </c>
      <c r="H397" s="410" t="s">
        <v>417</v>
      </c>
      <c r="I397" s="410" t="s">
        <v>417</v>
      </c>
      <c r="J397" s="410" t="s">
        <v>417</v>
      </c>
      <c r="K397" s="410"/>
    </row>
    <row r="398" spans="1:11" x14ac:dyDescent="0.25">
      <c r="A398" s="410">
        <f>+SUBTOTAL(3,$B$4:B398)</f>
        <v>395</v>
      </c>
      <c r="B398" s="711" t="str">
        <f>'Visual chart Edit'!B401</f>
        <v>61/8</v>
      </c>
      <c r="C398" s="410" t="str">
        <f>'Visual chart Edit'!C401</f>
        <v>DA+6</v>
      </c>
      <c r="D398" s="410" t="s">
        <v>1328</v>
      </c>
      <c r="E398" s="462">
        <f>'Visual chart Edit'!I401</f>
        <v>376.3</v>
      </c>
      <c r="F398" s="410" t="str">
        <f>'Visual chart Edit'!K401</f>
        <v>DRY</v>
      </c>
      <c r="G398" s="410" t="str">
        <f>'Visual chart Edit'!L401</f>
        <v>E</v>
      </c>
      <c r="H398" s="410" t="s">
        <v>417</v>
      </c>
      <c r="I398" s="410" t="s">
        <v>417</v>
      </c>
      <c r="J398" s="410" t="s">
        <v>417</v>
      </c>
      <c r="K398" s="410"/>
    </row>
    <row r="399" spans="1:11" x14ac:dyDescent="0.25">
      <c r="A399" s="410">
        <f>+SUBTOTAL(3,$B$4:B399)</f>
        <v>396</v>
      </c>
      <c r="B399" s="711" t="str">
        <f>'Visual chart Edit'!B402</f>
        <v>61/9</v>
      </c>
      <c r="C399" s="410" t="str">
        <f>'Visual chart Edit'!C402</f>
        <v>DA+0</v>
      </c>
      <c r="D399" s="410" t="s">
        <v>1328</v>
      </c>
      <c r="E399" s="462">
        <f>'Visual chart Edit'!I402</f>
        <v>433.4</v>
      </c>
      <c r="F399" s="410" t="str">
        <f>'Visual chart Edit'!K402</f>
        <v>Dry</v>
      </c>
      <c r="G399" s="410" t="str">
        <f>'Visual chart Edit'!L402</f>
        <v>E</v>
      </c>
      <c r="H399" s="410" t="s">
        <v>417</v>
      </c>
      <c r="I399" s="410" t="s">
        <v>417</v>
      </c>
      <c r="J399" s="410" t="s">
        <v>417</v>
      </c>
      <c r="K399" s="410"/>
    </row>
    <row r="400" spans="1:11" x14ac:dyDescent="0.25">
      <c r="A400" s="410">
        <f>+SUBTOTAL(3,$B$4:B400)</f>
        <v>397</v>
      </c>
      <c r="B400" s="711" t="str">
        <f>'Visual chart Edit'!B403</f>
        <v>61/10</v>
      </c>
      <c r="C400" s="410" t="str">
        <f>'Visual chart Edit'!C403</f>
        <v>DA+9</v>
      </c>
      <c r="D400" s="410" t="s">
        <v>1329</v>
      </c>
      <c r="E400" s="462">
        <f>'Visual chart Edit'!I403</f>
        <v>405.6</v>
      </c>
      <c r="F400" s="410" t="str">
        <f>'Visual chart Edit'!K403</f>
        <v>DRY</v>
      </c>
      <c r="G400" s="410" t="str">
        <f>'Visual chart Edit'!L403</f>
        <v>E</v>
      </c>
      <c r="H400" s="410" t="s">
        <v>417</v>
      </c>
      <c r="I400" s="410" t="s">
        <v>417</v>
      </c>
      <c r="J400" s="410" t="s">
        <v>417</v>
      </c>
      <c r="K400" s="410"/>
    </row>
    <row r="401" spans="1:11" x14ac:dyDescent="0.25">
      <c r="A401" s="410">
        <f>+SUBTOTAL(3,$B$4:B401)</f>
        <v>398</v>
      </c>
      <c r="B401" s="711" t="str">
        <f>'Visual chart Edit'!B404</f>
        <v>62/0</v>
      </c>
      <c r="C401" s="410" t="str">
        <f>'Visual chart Edit'!C404</f>
        <v>DB2+0</v>
      </c>
      <c r="D401" s="410" t="s">
        <v>1329</v>
      </c>
      <c r="E401" s="462">
        <f>'Visual chart Edit'!I404</f>
        <v>434.3</v>
      </c>
      <c r="F401" s="410" t="str">
        <f>'Visual chart Edit'!K404</f>
        <v>DRY</v>
      </c>
      <c r="G401" s="410" t="str">
        <f>'Visual chart Edit'!L404</f>
        <v>E</v>
      </c>
      <c r="H401" s="410" t="s">
        <v>417</v>
      </c>
      <c r="I401" s="410"/>
      <c r="J401" s="410" t="s">
        <v>417</v>
      </c>
      <c r="K401" s="410" t="s">
        <v>417</v>
      </c>
    </row>
    <row r="402" spans="1:11" x14ac:dyDescent="0.25">
      <c r="A402" s="410">
        <f>+SUBTOTAL(3,$B$4:B402)</f>
        <v>399</v>
      </c>
      <c r="B402" s="711" t="str">
        <f>'Visual chart Edit'!B405</f>
        <v>62/1</v>
      </c>
      <c r="C402" s="410" t="str">
        <f>'Visual chart Edit'!C405</f>
        <v>DA+3</v>
      </c>
      <c r="D402" s="410" t="s">
        <v>1329</v>
      </c>
      <c r="E402" s="462">
        <f>'Visual chart Edit'!I405</f>
        <v>418</v>
      </c>
      <c r="F402" s="410" t="str">
        <f>'Visual chart Edit'!K405</f>
        <v>Sandy</v>
      </c>
      <c r="G402" s="410" t="str">
        <f>'Visual chart Edit'!L405</f>
        <v>E</v>
      </c>
      <c r="H402" s="410" t="s">
        <v>417</v>
      </c>
      <c r="I402" s="410" t="s">
        <v>417</v>
      </c>
      <c r="J402" s="410" t="s">
        <v>417</v>
      </c>
      <c r="K402" s="410"/>
    </row>
    <row r="403" spans="1:11" x14ac:dyDescent="0.25">
      <c r="A403" s="410">
        <f>+SUBTOTAL(3,$B$4:B403)</f>
        <v>400</v>
      </c>
      <c r="B403" s="711" t="str">
        <f>'Visual chart Edit'!B406</f>
        <v>62/2</v>
      </c>
      <c r="C403" s="410" t="str">
        <f>'Visual chart Edit'!C406</f>
        <v>DA+3</v>
      </c>
      <c r="D403" s="410" t="s">
        <v>1329</v>
      </c>
      <c r="E403" s="462">
        <f>'Visual chart Edit'!I406</f>
        <v>386</v>
      </c>
      <c r="F403" s="410" t="str">
        <f>'Visual chart Edit'!K406</f>
        <v>DRY</v>
      </c>
      <c r="G403" s="410" t="str">
        <f>'Visual chart Edit'!L406</f>
        <v>E</v>
      </c>
      <c r="H403" s="410" t="s">
        <v>417</v>
      </c>
      <c r="I403" s="410" t="s">
        <v>417</v>
      </c>
      <c r="J403" s="410" t="s">
        <v>417</v>
      </c>
      <c r="K403" s="410"/>
    </row>
    <row r="404" spans="1:11" x14ac:dyDescent="0.25">
      <c r="A404" s="410">
        <f>+SUBTOTAL(3,$B$4:B404)</f>
        <v>401</v>
      </c>
      <c r="B404" s="711" t="str">
        <f>'Visual chart Edit'!B407</f>
        <v>62/3</v>
      </c>
      <c r="C404" s="410" t="str">
        <f>'Visual chart Edit'!C407</f>
        <v>DA+0</v>
      </c>
      <c r="D404" s="410" t="s">
        <v>1329</v>
      </c>
      <c r="E404" s="462">
        <f>'Visual chart Edit'!I407</f>
        <v>400</v>
      </c>
      <c r="F404" s="410" t="str">
        <f>'Visual chart Edit'!K407</f>
        <v>DRY</v>
      </c>
      <c r="G404" s="410" t="str">
        <f>'Visual chart Edit'!L407</f>
        <v>E</v>
      </c>
      <c r="H404" s="410" t="s">
        <v>417</v>
      </c>
      <c r="I404" s="410" t="s">
        <v>417</v>
      </c>
      <c r="J404" s="410" t="s">
        <v>417</v>
      </c>
      <c r="K404" s="410"/>
    </row>
    <row r="405" spans="1:11" x14ac:dyDescent="0.25">
      <c r="A405" s="410">
        <f>+SUBTOTAL(3,$B$4:B405)</f>
        <v>402</v>
      </c>
      <c r="B405" s="711" t="str">
        <f>'Visual chart Edit'!B408</f>
        <v>62/4</v>
      </c>
      <c r="C405" s="410" t="str">
        <f>'Visual chart Edit'!C408</f>
        <v>DA+3</v>
      </c>
      <c r="D405" s="410" t="s">
        <v>1329</v>
      </c>
      <c r="E405" s="462">
        <f>'Visual chart Edit'!I408</f>
        <v>401</v>
      </c>
      <c r="F405" s="410" t="str">
        <f>'Visual chart Edit'!K408</f>
        <v>DRY</v>
      </c>
      <c r="G405" s="410" t="str">
        <f>'Visual chart Edit'!L408</f>
        <v>E</v>
      </c>
      <c r="H405" s="410" t="s">
        <v>417</v>
      </c>
      <c r="I405" s="410" t="s">
        <v>417</v>
      </c>
      <c r="J405" s="410" t="s">
        <v>417</v>
      </c>
      <c r="K405" s="410"/>
    </row>
    <row r="406" spans="1:11" x14ac:dyDescent="0.25">
      <c r="A406" s="410">
        <f>+SUBTOTAL(3,$B$4:B406)</f>
        <v>403</v>
      </c>
      <c r="B406" s="711" t="str">
        <f>'Visual chart Edit'!B409</f>
        <v>62/5</v>
      </c>
      <c r="C406" s="410" t="str">
        <f>'Visual chart Edit'!C409</f>
        <v>DA+0</v>
      </c>
      <c r="D406" s="410" t="s">
        <v>1329</v>
      </c>
      <c r="E406" s="462">
        <f>'Visual chart Edit'!I409</f>
        <v>403</v>
      </c>
      <c r="F406" s="410" t="str">
        <f>'Visual chart Edit'!K409</f>
        <v>DRY</v>
      </c>
      <c r="G406" s="410" t="str">
        <f>'Visual chart Edit'!L409</f>
        <v>E</v>
      </c>
      <c r="H406" s="410" t="s">
        <v>417</v>
      </c>
      <c r="I406" s="410" t="s">
        <v>417</v>
      </c>
      <c r="J406" s="410" t="s">
        <v>417</v>
      </c>
      <c r="K406" s="410"/>
    </row>
    <row r="407" spans="1:11" x14ac:dyDescent="0.25">
      <c r="A407" s="410">
        <f>+SUBTOTAL(3,$B$4:B407)</f>
        <v>404</v>
      </c>
      <c r="B407" s="711" t="str">
        <f>'Visual chart Edit'!B410</f>
        <v>62/6</v>
      </c>
      <c r="C407" s="410" t="str">
        <f>'Visual chart Edit'!C410</f>
        <v>DA+3</v>
      </c>
      <c r="D407" s="410" t="s">
        <v>1329</v>
      </c>
      <c r="E407" s="462">
        <f>'Visual chart Edit'!I410</f>
        <v>404</v>
      </c>
      <c r="F407" s="410" t="str">
        <f>'Visual chart Edit'!K410</f>
        <v>DRY</v>
      </c>
      <c r="G407" s="410" t="str">
        <f>'Visual chart Edit'!L410</f>
        <v>E</v>
      </c>
      <c r="H407" s="410" t="s">
        <v>417</v>
      </c>
      <c r="I407" s="410" t="s">
        <v>417</v>
      </c>
      <c r="J407" s="410" t="s">
        <v>417</v>
      </c>
      <c r="K407" s="410"/>
    </row>
    <row r="408" spans="1:11" x14ac:dyDescent="0.25">
      <c r="A408" s="410">
        <f>+SUBTOTAL(3,$B$4:B408)</f>
        <v>405</v>
      </c>
      <c r="B408" s="711" t="str">
        <f>'Visual chart Edit'!B411</f>
        <v>62/7</v>
      </c>
      <c r="C408" s="410" t="str">
        <f>'Visual chart Edit'!C411</f>
        <v>DA+3</v>
      </c>
      <c r="D408" s="410" t="s">
        <v>1329</v>
      </c>
      <c r="E408" s="462">
        <f>'Visual chart Edit'!I411</f>
        <v>423</v>
      </c>
      <c r="F408" s="410" t="str">
        <f>'Visual chart Edit'!K411</f>
        <v>DRY</v>
      </c>
      <c r="G408" s="410" t="str">
        <f>'Visual chart Edit'!L411</f>
        <v>E</v>
      </c>
      <c r="H408" s="410" t="s">
        <v>417</v>
      </c>
      <c r="I408" s="410" t="s">
        <v>417</v>
      </c>
      <c r="J408" s="410" t="s">
        <v>417</v>
      </c>
      <c r="K408" s="410"/>
    </row>
    <row r="409" spans="1:11" x14ac:dyDescent="0.25">
      <c r="A409" s="410">
        <f>+SUBTOTAL(3,$B$4:B409)</f>
        <v>406</v>
      </c>
      <c r="B409" s="711" t="str">
        <f>'Visual chart Edit'!B412</f>
        <v>62/8</v>
      </c>
      <c r="C409" s="410" t="str">
        <f>'Visual chart Edit'!C412</f>
        <v>DA+0</v>
      </c>
      <c r="D409" s="410" t="s">
        <v>1330</v>
      </c>
      <c r="E409" s="462">
        <f>'Visual chart Edit'!I412</f>
        <v>409</v>
      </c>
      <c r="F409" s="410" t="str">
        <f>'Visual chart Edit'!K412</f>
        <v>DFR</v>
      </c>
      <c r="G409" s="410" t="str">
        <f>'Visual chart Edit'!L412</f>
        <v>E</v>
      </c>
      <c r="H409" s="410" t="s">
        <v>417</v>
      </c>
      <c r="I409" s="410" t="s">
        <v>417</v>
      </c>
      <c r="J409" s="410" t="s">
        <v>417</v>
      </c>
      <c r="K409" s="410"/>
    </row>
    <row r="410" spans="1:11" x14ac:dyDescent="0.25">
      <c r="A410" s="410">
        <f>+SUBTOTAL(3,$B$4:B410)</f>
        <v>407</v>
      </c>
      <c r="B410" s="711" t="str">
        <f>'Visual chart Edit'!B413</f>
        <v>62/9</v>
      </c>
      <c r="C410" s="410" t="str">
        <f>'Visual chart Edit'!C413</f>
        <v>DA+3</v>
      </c>
      <c r="D410" s="410" t="s">
        <v>1330</v>
      </c>
      <c r="E410" s="462">
        <f>'Visual chart Edit'!I413</f>
        <v>409</v>
      </c>
      <c r="F410" s="410" t="str">
        <f>'Visual chart Edit'!K413</f>
        <v>DFR</v>
      </c>
      <c r="G410" s="410" t="str">
        <f>'Visual chart Edit'!L413</f>
        <v>E</v>
      </c>
      <c r="H410" s="410" t="s">
        <v>417</v>
      </c>
      <c r="I410" s="410" t="s">
        <v>417</v>
      </c>
      <c r="J410" s="410" t="s">
        <v>417</v>
      </c>
      <c r="K410" s="410"/>
    </row>
    <row r="411" spans="1:11" x14ac:dyDescent="0.25">
      <c r="A411" s="410">
        <f>+SUBTOTAL(3,$B$4:B411)</f>
        <v>408</v>
      </c>
      <c r="B411" s="711" t="str">
        <f>'Visual chart Edit'!B414</f>
        <v>62/10</v>
      </c>
      <c r="C411" s="410" t="str">
        <f>'Visual chart Edit'!C414</f>
        <v>DA+0</v>
      </c>
      <c r="D411" s="410" t="s">
        <v>1330</v>
      </c>
      <c r="E411" s="462">
        <f>'Visual chart Edit'!I414</f>
        <v>411</v>
      </c>
      <c r="F411" s="410" t="str">
        <f>'Visual chart Edit'!K414</f>
        <v>DFR</v>
      </c>
      <c r="G411" s="410" t="str">
        <f>'Visual chart Edit'!L414</f>
        <v>E</v>
      </c>
      <c r="H411" s="410" t="s">
        <v>417</v>
      </c>
      <c r="I411" s="410" t="s">
        <v>417</v>
      </c>
      <c r="J411" s="410" t="s">
        <v>417</v>
      </c>
      <c r="K411" s="410"/>
    </row>
    <row r="412" spans="1:11" x14ac:dyDescent="0.25">
      <c r="A412" s="410">
        <f>+SUBTOTAL(3,$B$4:B412)</f>
        <v>409</v>
      </c>
      <c r="B412" s="711" t="str">
        <f>'Visual chart Edit'!B415</f>
        <v>62/11</v>
      </c>
      <c r="C412" s="410" t="str">
        <f>'Visual chart Edit'!C415</f>
        <v>DA+3</v>
      </c>
      <c r="D412" s="410" t="s">
        <v>1330</v>
      </c>
      <c r="E412" s="462">
        <f>'Visual chart Edit'!I415</f>
        <v>413</v>
      </c>
      <c r="F412" s="410" t="str">
        <f>'Visual chart Edit'!K415</f>
        <v>DRY</v>
      </c>
      <c r="G412" s="410" t="str">
        <f>'Visual chart Edit'!L415</f>
        <v>E</v>
      </c>
      <c r="H412" s="410" t="s">
        <v>417</v>
      </c>
      <c r="I412" s="410" t="s">
        <v>417</v>
      </c>
      <c r="J412" s="410" t="s">
        <v>417</v>
      </c>
      <c r="K412" s="410"/>
    </row>
    <row r="413" spans="1:11" x14ac:dyDescent="0.25">
      <c r="A413" s="410">
        <f>+SUBTOTAL(3,$B$4:B413)</f>
        <v>410</v>
      </c>
      <c r="B413" s="711" t="str">
        <f>'Visual chart Edit'!B416</f>
        <v>63/0</v>
      </c>
      <c r="C413" s="410" t="str">
        <f>'Visual chart Edit'!C416</f>
        <v>DC1+0</v>
      </c>
      <c r="D413" s="410" t="s">
        <v>1331</v>
      </c>
      <c r="E413" s="462">
        <f>'Visual chart Edit'!I416</f>
        <v>386.1</v>
      </c>
      <c r="F413" s="410" t="str">
        <f>'Visual chart Edit'!K416</f>
        <v>DFR</v>
      </c>
      <c r="G413" s="410" t="str">
        <f>'Visual chart Edit'!L416</f>
        <v>E</v>
      </c>
      <c r="H413" s="410" t="s">
        <v>417</v>
      </c>
      <c r="I413" s="410"/>
      <c r="J413" s="410" t="s">
        <v>417</v>
      </c>
      <c r="K413" s="410" t="s">
        <v>417</v>
      </c>
    </row>
    <row r="414" spans="1:11" x14ac:dyDescent="0.25">
      <c r="A414" s="410">
        <f>+SUBTOTAL(3,$B$4:B414)</f>
        <v>411</v>
      </c>
      <c r="B414" s="711" t="str">
        <f>'Visual chart Edit'!B417</f>
        <v>63/1</v>
      </c>
      <c r="C414" s="410" t="str">
        <f>'Visual chart Edit'!C417</f>
        <v>DA+3</v>
      </c>
      <c r="D414" s="410" t="s">
        <v>1330</v>
      </c>
      <c r="E414" s="462">
        <f>'Visual chart Edit'!I417</f>
        <v>400</v>
      </c>
      <c r="F414" s="410" t="str">
        <f>'Visual chart Edit'!K417</f>
        <v>DFR</v>
      </c>
      <c r="G414" s="410" t="str">
        <f>'Visual chart Edit'!L417</f>
        <v>E</v>
      </c>
      <c r="H414" s="410" t="s">
        <v>417</v>
      </c>
      <c r="I414" s="410" t="s">
        <v>417</v>
      </c>
      <c r="J414" s="410" t="s">
        <v>417</v>
      </c>
      <c r="K414" s="410"/>
    </row>
    <row r="415" spans="1:11" x14ac:dyDescent="0.25">
      <c r="A415" s="410">
        <f>+SUBTOTAL(3,$B$4:B415)</f>
        <v>412</v>
      </c>
      <c r="B415" s="711" t="str">
        <f>'Visual chart Edit'!B418</f>
        <v>63/2</v>
      </c>
      <c r="C415" s="410" t="str">
        <f>'Visual chart Edit'!C418</f>
        <v>DA+0</v>
      </c>
      <c r="D415" s="410" t="s">
        <v>1330</v>
      </c>
      <c r="E415" s="462">
        <f>'Visual chart Edit'!I418</f>
        <v>416</v>
      </c>
      <c r="F415" s="410" t="str">
        <f>'Visual chart Edit'!K418</f>
        <v>DFR</v>
      </c>
      <c r="G415" s="410" t="str">
        <f>'Visual chart Edit'!L418</f>
        <v>E</v>
      </c>
      <c r="H415" s="410" t="s">
        <v>417</v>
      </c>
      <c r="I415" s="410" t="s">
        <v>417</v>
      </c>
      <c r="J415" s="410" t="s">
        <v>417</v>
      </c>
      <c r="K415" s="410"/>
    </row>
    <row r="416" spans="1:11" x14ac:dyDescent="0.25">
      <c r="A416" s="410">
        <f>+SUBTOTAL(3,$B$4:B416)</f>
        <v>413</v>
      </c>
      <c r="B416" s="711" t="str">
        <f>'Visual chart Edit'!B419</f>
        <v>63/3</v>
      </c>
      <c r="C416" s="410" t="str">
        <f>'Visual chart Edit'!C419</f>
        <v>DA+3</v>
      </c>
      <c r="D416" s="410" t="s">
        <v>1330</v>
      </c>
      <c r="E416" s="462">
        <f>'Visual chart Edit'!I419</f>
        <v>411</v>
      </c>
      <c r="F416" s="410" t="str">
        <f>'Visual chart Edit'!K419</f>
        <v>DFR</v>
      </c>
      <c r="G416" s="410" t="str">
        <f>'Visual chart Edit'!L419</f>
        <v>E</v>
      </c>
      <c r="H416" s="410" t="s">
        <v>417</v>
      </c>
      <c r="I416" s="410" t="s">
        <v>417</v>
      </c>
      <c r="J416" s="410" t="s">
        <v>417</v>
      </c>
      <c r="K416" s="410"/>
    </row>
    <row r="417" spans="1:11" x14ac:dyDescent="0.25">
      <c r="A417" s="410">
        <f>+SUBTOTAL(3,$B$4:B417)</f>
        <v>414</v>
      </c>
      <c r="B417" s="711" t="str">
        <f>'Visual chart Edit'!B420</f>
        <v>63/4</v>
      </c>
      <c r="C417" s="410" t="str">
        <f>'Visual chart Edit'!C420</f>
        <v>DA+0</v>
      </c>
      <c r="D417" s="410" t="s">
        <v>1330</v>
      </c>
      <c r="E417" s="462">
        <f>'Visual chart Edit'!I420</f>
        <v>399</v>
      </c>
      <c r="F417" s="410" t="str">
        <f>'Visual chart Edit'!K420</f>
        <v>DRY</v>
      </c>
      <c r="G417" s="410" t="str">
        <f>'Visual chart Edit'!L420</f>
        <v>E</v>
      </c>
      <c r="H417" s="410" t="s">
        <v>417</v>
      </c>
      <c r="I417" s="410" t="s">
        <v>417</v>
      </c>
      <c r="J417" s="410" t="s">
        <v>417</v>
      </c>
      <c r="K417" s="410"/>
    </row>
    <row r="418" spans="1:11" x14ac:dyDescent="0.25">
      <c r="A418" s="410">
        <f>+SUBTOTAL(3,$B$4:B418)</f>
        <v>415</v>
      </c>
      <c r="B418" s="711" t="str">
        <f>'Visual chart Edit'!B421</f>
        <v>63/5</v>
      </c>
      <c r="C418" s="410" t="str">
        <f>'Visual chart Edit'!C421</f>
        <v>DA+3</v>
      </c>
      <c r="D418" s="410" t="s">
        <v>1330</v>
      </c>
      <c r="E418" s="462">
        <f>'Visual chart Edit'!I421</f>
        <v>413</v>
      </c>
      <c r="F418" s="410" t="str">
        <f>'Visual chart Edit'!K421</f>
        <v>DFR</v>
      </c>
      <c r="G418" s="410" t="str">
        <f>'Visual chart Edit'!L421</f>
        <v>E</v>
      </c>
      <c r="H418" s="410" t="s">
        <v>417</v>
      </c>
      <c r="I418" s="410" t="s">
        <v>417</v>
      </c>
      <c r="J418" s="410" t="s">
        <v>417</v>
      </c>
      <c r="K418" s="410"/>
    </row>
    <row r="419" spans="1:11" x14ac:dyDescent="0.25">
      <c r="A419" s="410">
        <f>+SUBTOTAL(3,$B$4:B419)</f>
        <v>416</v>
      </c>
      <c r="B419" s="711" t="str">
        <f>'Visual chart Edit'!B422</f>
        <v>63/6</v>
      </c>
      <c r="C419" s="410" t="str">
        <f>'Visual chart Edit'!C422</f>
        <v>DA+3</v>
      </c>
      <c r="D419" s="410" t="s">
        <v>1332</v>
      </c>
      <c r="E419" s="462">
        <f>'Visual chart Edit'!I422</f>
        <v>426</v>
      </c>
      <c r="F419" s="410" t="str">
        <f>'Visual chart Edit'!K422</f>
        <v>DRY</v>
      </c>
      <c r="G419" s="410" t="str">
        <f>'Visual chart Edit'!L422</f>
        <v>E</v>
      </c>
      <c r="H419" s="410" t="s">
        <v>417</v>
      </c>
      <c r="I419" s="410" t="s">
        <v>417</v>
      </c>
      <c r="J419" s="410" t="s">
        <v>417</v>
      </c>
      <c r="K419" s="410"/>
    </row>
    <row r="420" spans="1:11" x14ac:dyDescent="0.25">
      <c r="A420" s="410">
        <f>+SUBTOTAL(3,$B$4:B420)</f>
        <v>417</v>
      </c>
      <c r="B420" s="711" t="str">
        <f>'Visual chart Edit'!B423</f>
        <v>63/7</v>
      </c>
      <c r="C420" s="410" t="str">
        <f>'Visual chart Edit'!C423</f>
        <v>DA+3</v>
      </c>
      <c r="D420" s="410" t="s">
        <v>1332</v>
      </c>
      <c r="E420" s="462">
        <f>'Visual chart Edit'!I423</f>
        <v>413</v>
      </c>
      <c r="F420" s="410" t="str">
        <f>'Visual chart Edit'!K423</f>
        <v>DRY</v>
      </c>
      <c r="G420" s="410" t="str">
        <f>'Visual chart Edit'!L423</f>
        <v>E</v>
      </c>
      <c r="H420" s="410" t="s">
        <v>417</v>
      </c>
      <c r="I420" s="410" t="s">
        <v>417</v>
      </c>
      <c r="J420" s="410" t="s">
        <v>417</v>
      </c>
      <c r="K420" s="410"/>
    </row>
    <row r="421" spans="1:11" x14ac:dyDescent="0.25">
      <c r="A421" s="410">
        <f>+SUBTOTAL(3,$B$4:B421)</f>
        <v>418</v>
      </c>
      <c r="B421" s="711" t="str">
        <f>'Visual chart Edit'!B424</f>
        <v>63/8</v>
      </c>
      <c r="C421" s="410" t="str">
        <f>'Visual chart Edit'!C424</f>
        <v>DA+3</v>
      </c>
      <c r="D421" s="410" t="s">
        <v>1332</v>
      </c>
      <c r="E421" s="462">
        <f>'Visual chart Edit'!I424</f>
        <v>425</v>
      </c>
      <c r="F421" s="410" t="str">
        <f>'Visual chart Edit'!K424</f>
        <v>DRY</v>
      </c>
      <c r="G421" s="410" t="str">
        <f>'Visual chart Edit'!L424</f>
        <v>E</v>
      </c>
      <c r="H421" s="410" t="s">
        <v>417</v>
      </c>
      <c r="I421" s="410" t="s">
        <v>417</v>
      </c>
      <c r="J421" s="410" t="s">
        <v>417</v>
      </c>
      <c r="K421" s="410"/>
    </row>
    <row r="422" spans="1:11" x14ac:dyDescent="0.25">
      <c r="A422" s="410">
        <f>+SUBTOTAL(3,$B$4:B422)</f>
        <v>419</v>
      </c>
      <c r="B422" s="711" t="str">
        <f>'Visual chart Edit'!B425</f>
        <v>64/0</v>
      </c>
      <c r="C422" s="410" t="str">
        <f>'Visual chart Edit'!C425</f>
        <v>DB2+0</v>
      </c>
      <c r="D422" s="410" t="s">
        <v>1332</v>
      </c>
      <c r="E422" s="462">
        <f>'Visual chart Edit'!I425</f>
        <v>408.3</v>
      </c>
      <c r="F422" s="410" t="str">
        <f>'Visual chart Edit'!K425</f>
        <v>DRY</v>
      </c>
      <c r="G422" s="410" t="str">
        <f>'Visual chart Edit'!L425</f>
        <v>E</v>
      </c>
      <c r="H422" s="410" t="s">
        <v>417</v>
      </c>
      <c r="I422" s="410"/>
      <c r="J422" s="410" t="s">
        <v>417</v>
      </c>
      <c r="K422" s="410" t="s">
        <v>417</v>
      </c>
    </row>
    <row r="423" spans="1:11" x14ac:dyDescent="0.25">
      <c r="A423" s="410">
        <f>+SUBTOTAL(3,$B$4:B423)</f>
        <v>420</v>
      </c>
      <c r="B423" s="711" t="str">
        <f>'Visual chart Edit'!B426</f>
        <v>64/1</v>
      </c>
      <c r="C423" s="410" t="str">
        <f>'Visual chart Edit'!C426</f>
        <v>DA+0</v>
      </c>
      <c r="D423" s="410" t="s">
        <v>1332</v>
      </c>
      <c r="E423" s="462">
        <f>'Visual chart Edit'!I426</f>
        <v>375.1</v>
      </c>
      <c r="F423" s="410" t="str">
        <f>'Visual chart Edit'!K426</f>
        <v>DRY</v>
      </c>
      <c r="G423" s="410" t="str">
        <f>'Visual chart Edit'!L426</f>
        <v>E</v>
      </c>
      <c r="H423" s="410" t="s">
        <v>417</v>
      </c>
      <c r="I423" s="410" t="s">
        <v>417</v>
      </c>
      <c r="J423" s="410" t="s">
        <v>417</v>
      </c>
      <c r="K423" s="410"/>
    </row>
    <row r="424" spans="1:11" x14ac:dyDescent="0.25">
      <c r="A424" s="410">
        <f>+SUBTOTAL(3,$B$4:B424)</f>
        <v>421</v>
      </c>
      <c r="B424" s="711" t="str">
        <f>'Visual chart Edit'!B427</f>
        <v>64/2</v>
      </c>
      <c r="C424" s="410" t="str">
        <f>'Visual chart Edit'!C427</f>
        <v>DA+3</v>
      </c>
      <c r="D424" s="410" t="s">
        <v>1333</v>
      </c>
      <c r="E424" s="462">
        <f>'Visual chart Edit'!I427</f>
        <v>408.7</v>
      </c>
      <c r="F424" s="410" t="str">
        <f>'Visual chart Edit'!K427</f>
        <v>DRY</v>
      </c>
      <c r="G424" s="410" t="str">
        <f>'Visual chart Edit'!L427</f>
        <v>E</v>
      </c>
      <c r="H424" s="410" t="s">
        <v>417</v>
      </c>
      <c r="I424" s="410" t="s">
        <v>417</v>
      </c>
      <c r="J424" s="410" t="s">
        <v>417</v>
      </c>
      <c r="K424" s="410"/>
    </row>
    <row r="425" spans="1:11" x14ac:dyDescent="0.25">
      <c r="A425" s="410">
        <f>+SUBTOTAL(3,$B$4:B425)</f>
        <v>422</v>
      </c>
      <c r="B425" s="711" t="str">
        <f>'Visual chart Edit'!B428</f>
        <v>64/3</v>
      </c>
      <c r="C425" s="410" t="str">
        <f>'Visual chart Edit'!C428</f>
        <v>DA+0</v>
      </c>
      <c r="D425" s="410" t="s">
        <v>1333</v>
      </c>
      <c r="E425" s="462">
        <f>'Visual chart Edit'!I428</f>
        <v>410.7</v>
      </c>
      <c r="F425" s="410" t="str">
        <f>'Visual chart Edit'!K428</f>
        <v>DRY</v>
      </c>
      <c r="G425" s="410" t="str">
        <f>'Visual chart Edit'!L428</f>
        <v>E</v>
      </c>
      <c r="H425" s="410" t="s">
        <v>417</v>
      </c>
      <c r="I425" s="410" t="s">
        <v>417</v>
      </c>
      <c r="J425" s="410" t="s">
        <v>417</v>
      </c>
      <c r="K425" s="410"/>
    </row>
    <row r="426" spans="1:11" x14ac:dyDescent="0.25">
      <c r="A426" s="410">
        <f>+SUBTOTAL(3,$B$4:B426)</f>
        <v>423</v>
      </c>
      <c r="B426" s="711" t="str">
        <f>'Visual chart Edit'!B429</f>
        <v>64/4</v>
      </c>
      <c r="C426" s="410" t="str">
        <f>'Visual chart Edit'!C429</f>
        <v>DA+3</v>
      </c>
      <c r="D426" s="410" t="s">
        <v>1333</v>
      </c>
      <c r="E426" s="462">
        <f>'Visual chart Edit'!I429</f>
        <v>408.2</v>
      </c>
      <c r="F426" s="410" t="str">
        <f>'Visual chart Edit'!K429</f>
        <v>DRY</v>
      </c>
      <c r="G426" s="410" t="str">
        <f>'Visual chart Edit'!L429</f>
        <v>E</v>
      </c>
      <c r="H426" s="410" t="s">
        <v>417</v>
      </c>
      <c r="I426" s="410" t="s">
        <v>417</v>
      </c>
      <c r="J426" s="410" t="s">
        <v>417</v>
      </c>
      <c r="K426" s="410"/>
    </row>
    <row r="427" spans="1:11" x14ac:dyDescent="0.25">
      <c r="A427" s="410">
        <f>+SUBTOTAL(3,$B$4:B427)</f>
        <v>424</v>
      </c>
      <c r="B427" s="711" t="str">
        <f>'Visual chart Edit'!B430</f>
        <v>64/5</v>
      </c>
      <c r="C427" s="410" t="str">
        <f>'Visual chart Edit'!C430</f>
        <v>DA+3</v>
      </c>
      <c r="D427" s="410" t="s">
        <v>1334</v>
      </c>
      <c r="E427" s="462">
        <f>'Visual chart Edit'!I430</f>
        <v>426.2</v>
      </c>
      <c r="F427" s="410" t="str">
        <f>'Visual chart Edit'!K430</f>
        <v>DRY</v>
      </c>
      <c r="G427" s="410" t="str">
        <f>'Visual chart Edit'!L430</f>
        <v>E</v>
      </c>
      <c r="H427" s="410" t="s">
        <v>417</v>
      </c>
      <c r="I427" s="410" t="s">
        <v>417</v>
      </c>
      <c r="J427" s="410" t="s">
        <v>417</v>
      </c>
      <c r="K427" s="410"/>
    </row>
    <row r="428" spans="1:11" x14ac:dyDescent="0.25">
      <c r="A428" s="410">
        <f>+SUBTOTAL(3,$B$4:B428)</f>
        <v>425</v>
      </c>
      <c r="B428" s="711" t="str">
        <f>'Visual chart Edit'!B431</f>
        <v>64/6</v>
      </c>
      <c r="C428" s="410" t="str">
        <f>'Visual chart Edit'!C431</f>
        <v>DA+0</v>
      </c>
      <c r="D428" s="410" t="s">
        <v>1334</v>
      </c>
      <c r="E428" s="462">
        <f>'Visual chart Edit'!I431</f>
        <v>407.7</v>
      </c>
      <c r="F428" s="410" t="str">
        <f>'Visual chart Edit'!K431</f>
        <v>DRY</v>
      </c>
      <c r="G428" s="410" t="str">
        <f>'Visual chart Edit'!L431</f>
        <v>E</v>
      </c>
      <c r="H428" s="410" t="s">
        <v>417</v>
      </c>
      <c r="I428" s="410" t="s">
        <v>417</v>
      </c>
      <c r="J428" s="410" t="s">
        <v>417</v>
      </c>
      <c r="K428" s="410"/>
    </row>
    <row r="429" spans="1:11" x14ac:dyDescent="0.25">
      <c r="A429" s="410">
        <f>+SUBTOTAL(3,$B$4:B429)</f>
        <v>426</v>
      </c>
      <c r="B429" s="711" t="str">
        <f>'Visual chart Edit'!B432</f>
        <v>64/7</v>
      </c>
      <c r="C429" s="410" t="str">
        <f>'Visual chart Edit'!C432</f>
        <v>DA+3</v>
      </c>
      <c r="D429" s="410" t="s">
        <v>1334</v>
      </c>
      <c r="E429" s="462">
        <f>'Visual chart Edit'!I432</f>
        <v>401.6</v>
      </c>
      <c r="F429" s="410" t="str">
        <f>'Visual chart Edit'!K432</f>
        <v>DRY</v>
      </c>
      <c r="G429" s="410" t="str">
        <f>'Visual chart Edit'!L432</f>
        <v>E</v>
      </c>
      <c r="H429" s="410" t="s">
        <v>417</v>
      </c>
      <c r="I429" s="410" t="s">
        <v>417</v>
      </c>
      <c r="J429" s="410" t="s">
        <v>417</v>
      </c>
      <c r="K429" s="410"/>
    </row>
    <row r="430" spans="1:11" x14ac:dyDescent="0.25">
      <c r="A430" s="410">
        <f>+SUBTOTAL(3,$B$4:B430)</f>
        <v>427</v>
      </c>
      <c r="B430" s="711" t="str">
        <f>'Visual chart Edit'!B433</f>
        <v>64/8</v>
      </c>
      <c r="C430" s="410" t="str">
        <f>'Visual chart Edit'!C433</f>
        <v>DA+3</v>
      </c>
      <c r="D430" s="410" t="s">
        <v>1334</v>
      </c>
      <c r="E430" s="462">
        <f>'Visual chart Edit'!I433</f>
        <v>425.5</v>
      </c>
      <c r="F430" s="410" t="str">
        <f>'Visual chart Edit'!K433</f>
        <v>DRY</v>
      </c>
      <c r="G430" s="410" t="str">
        <f>'Visual chart Edit'!L433</f>
        <v>E</v>
      </c>
      <c r="H430" s="410" t="s">
        <v>417</v>
      </c>
      <c r="I430" s="410" t="s">
        <v>417</v>
      </c>
      <c r="J430" s="410" t="s">
        <v>417</v>
      </c>
      <c r="K430" s="410"/>
    </row>
    <row r="431" spans="1:11" x14ac:dyDescent="0.25">
      <c r="A431" s="410">
        <f>+SUBTOTAL(3,$B$4:B431)</f>
        <v>428</v>
      </c>
      <c r="B431" s="711" t="str">
        <f>'Visual chart Edit'!B434</f>
        <v>64/9</v>
      </c>
      <c r="C431" s="410" t="str">
        <f>'Visual chart Edit'!C434</f>
        <v>DA+3</v>
      </c>
      <c r="D431" s="410" t="s">
        <v>1334</v>
      </c>
      <c r="E431" s="462">
        <f>'Visual chart Edit'!I434</f>
        <v>414.4</v>
      </c>
      <c r="F431" s="410" t="str">
        <f>'Visual chart Edit'!K434</f>
        <v>DRY</v>
      </c>
      <c r="G431" s="410" t="str">
        <f>'Visual chart Edit'!L434</f>
        <v>E</v>
      </c>
      <c r="H431" s="410" t="s">
        <v>417</v>
      </c>
      <c r="I431" s="410" t="s">
        <v>417</v>
      </c>
      <c r="J431" s="410" t="s">
        <v>417</v>
      </c>
      <c r="K431" s="410"/>
    </row>
    <row r="432" spans="1:11" x14ac:dyDescent="0.25">
      <c r="A432" s="410">
        <f>+SUBTOTAL(3,$B$4:B432)</f>
        <v>429</v>
      </c>
      <c r="B432" s="711" t="str">
        <f>'Visual chart Edit'!B435</f>
        <v>64/10</v>
      </c>
      <c r="C432" s="410" t="str">
        <f>'Visual chart Edit'!C435</f>
        <v>DA+3</v>
      </c>
      <c r="D432" s="410" t="s">
        <v>1334</v>
      </c>
      <c r="E432" s="462">
        <f>'Visual chart Edit'!I435</f>
        <v>410.6</v>
      </c>
      <c r="F432" s="410" t="str">
        <f>'Visual chart Edit'!K435</f>
        <v>DRY</v>
      </c>
      <c r="G432" s="410" t="str">
        <f>'Visual chart Edit'!L435</f>
        <v>E</v>
      </c>
      <c r="H432" s="410" t="s">
        <v>417</v>
      </c>
      <c r="I432" s="410" t="s">
        <v>417</v>
      </c>
      <c r="J432" s="410" t="s">
        <v>417</v>
      </c>
      <c r="K432" s="410"/>
    </row>
    <row r="433" spans="1:11" x14ac:dyDescent="0.25">
      <c r="A433" s="410">
        <f>+SUBTOTAL(3,$B$4:B433)</f>
        <v>430</v>
      </c>
      <c r="B433" s="711" t="str">
        <f>'Visual chart Edit'!B436</f>
        <v>64/11</v>
      </c>
      <c r="C433" s="410" t="str">
        <f>'Visual chart Edit'!C436</f>
        <v>DA+3</v>
      </c>
      <c r="D433" s="410" t="s">
        <v>1334</v>
      </c>
      <c r="E433" s="462">
        <f>'Visual chart Edit'!I436</f>
        <v>428.4</v>
      </c>
      <c r="F433" s="410" t="str">
        <f>'Visual chart Edit'!K436</f>
        <v>DRY</v>
      </c>
      <c r="G433" s="410" t="str">
        <f>'Visual chart Edit'!L436</f>
        <v>E</v>
      </c>
      <c r="H433" s="410" t="s">
        <v>417</v>
      </c>
      <c r="I433" s="410" t="s">
        <v>417</v>
      </c>
      <c r="J433" s="410" t="s">
        <v>417</v>
      </c>
      <c r="K433" s="410"/>
    </row>
    <row r="434" spans="1:11" x14ac:dyDescent="0.25">
      <c r="A434" s="410">
        <f>+SUBTOTAL(3,$B$4:B434)</f>
        <v>431</v>
      </c>
      <c r="B434" s="711" t="str">
        <f>'Visual chart Edit'!B437</f>
        <v>65/0</v>
      </c>
      <c r="C434" s="410" t="str">
        <f>'Visual chart Edit'!C437</f>
        <v>DB1+0</v>
      </c>
      <c r="D434" s="410" t="s">
        <v>1334</v>
      </c>
      <c r="E434" s="462">
        <f>'Visual chart Edit'!I437</f>
        <v>400.6</v>
      </c>
      <c r="F434" s="410" t="str">
        <f>'Visual chart Edit'!K437</f>
        <v>DRY</v>
      </c>
      <c r="G434" s="410" t="str">
        <f>'Visual chart Edit'!L437</f>
        <v>E</v>
      </c>
      <c r="H434" s="410" t="s">
        <v>417</v>
      </c>
      <c r="I434" s="410"/>
      <c r="J434" s="410" t="s">
        <v>417</v>
      </c>
      <c r="K434" s="410" t="s">
        <v>417</v>
      </c>
    </row>
    <row r="435" spans="1:11" x14ac:dyDescent="0.25">
      <c r="A435" s="410">
        <f>+SUBTOTAL(3,$B$4:B435)</f>
        <v>432</v>
      </c>
      <c r="B435" s="711" t="str">
        <f>'Visual chart Edit'!B438</f>
        <v>65/1</v>
      </c>
      <c r="C435" s="410" t="str">
        <f>'Visual chart Edit'!C438</f>
        <v>DA+0</v>
      </c>
      <c r="D435" s="410" t="s">
        <v>1334</v>
      </c>
      <c r="E435" s="462">
        <f>'Visual chart Edit'!I438</f>
        <v>395.4</v>
      </c>
      <c r="F435" s="410" t="str">
        <f>'Visual chart Edit'!K438</f>
        <v>DRY</v>
      </c>
      <c r="G435" s="410" t="str">
        <f>'Visual chart Edit'!L438</f>
        <v>E</v>
      </c>
      <c r="H435" s="410" t="s">
        <v>417</v>
      </c>
      <c r="I435" s="410" t="s">
        <v>417</v>
      </c>
      <c r="J435" s="410" t="s">
        <v>417</v>
      </c>
      <c r="K435" s="410"/>
    </row>
    <row r="436" spans="1:11" x14ac:dyDescent="0.25">
      <c r="A436" s="410">
        <f>+SUBTOTAL(3,$B$4:B436)</f>
        <v>433</v>
      </c>
      <c r="B436" s="711" t="str">
        <f>'Visual chart Edit'!B439</f>
        <v>65/2</v>
      </c>
      <c r="C436" s="410" t="str">
        <f>'Visual chart Edit'!C439</f>
        <v>DA+0</v>
      </c>
      <c r="D436" s="410" t="s">
        <v>1334</v>
      </c>
      <c r="E436" s="462">
        <f>'Visual chart Edit'!I439</f>
        <v>393.7</v>
      </c>
      <c r="F436" s="410" t="str">
        <f>'Visual chart Edit'!K439</f>
        <v>DRY</v>
      </c>
      <c r="G436" s="410" t="str">
        <f>'Visual chart Edit'!L439</f>
        <v>E</v>
      </c>
      <c r="H436" s="410" t="s">
        <v>417</v>
      </c>
      <c r="I436" s="410" t="s">
        <v>417</v>
      </c>
      <c r="J436" s="410" t="s">
        <v>417</v>
      </c>
      <c r="K436" s="410"/>
    </row>
    <row r="437" spans="1:11" x14ac:dyDescent="0.25">
      <c r="A437" s="410">
        <f>+SUBTOTAL(3,$B$4:B437)</f>
        <v>434</v>
      </c>
      <c r="B437" s="711" t="str">
        <f>'Visual chart Edit'!B440</f>
        <v>65/3</v>
      </c>
      <c r="C437" s="410" t="str">
        <f>'Visual chart Edit'!C440</f>
        <v>DA+3</v>
      </c>
      <c r="D437" s="410" t="s">
        <v>1334</v>
      </c>
      <c r="E437" s="462">
        <f>'Visual chart Edit'!I440</f>
        <v>403.7</v>
      </c>
      <c r="F437" s="410" t="str">
        <f>'Visual chart Edit'!K440</f>
        <v>DRY</v>
      </c>
      <c r="G437" s="410" t="str">
        <f>'Visual chart Edit'!L440</f>
        <v>E</v>
      </c>
      <c r="H437" s="410" t="s">
        <v>417</v>
      </c>
      <c r="I437" s="410" t="s">
        <v>417</v>
      </c>
      <c r="J437" s="410" t="s">
        <v>417</v>
      </c>
      <c r="K437" s="410"/>
    </row>
    <row r="438" spans="1:11" x14ac:dyDescent="0.25">
      <c r="A438" s="410">
        <f>+SUBTOTAL(3,$B$4:B438)</f>
        <v>435</v>
      </c>
      <c r="B438" s="711" t="str">
        <f>'Visual chart Edit'!B441</f>
        <v>65/4</v>
      </c>
      <c r="C438" s="410" t="str">
        <f>'Visual chart Edit'!C441</f>
        <v>DA+0</v>
      </c>
      <c r="D438" s="410" t="s">
        <v>1335</v>
      </c>
      <c r="E438" s="462">
        <f>'Visual chart Edit'!I441</f>
        <v>402.9</v>
      </c>
      <c r="F438" s="410" t="str">
        <f>'Visual chart Edit'!K441</f>
        <v>DRY</v>
      </c>
      <c r="G438" s="410" t="str">
        <f>'Visual chart Edit'!L441</f>
        <v>E</v>
      </c>
      <c r="H438" s="410" t="s">
        <v>417</v>
      </c>
      <c r="I438" s="410" t="s">
        <v>417</v>
      </c>
      <c r="J438" s="410" t="s">
        <v>417</v>
      </c>
      <c r="K438" s="410"/>
    </row>
    <row r="439" spans="1:11" x14ac:dyDescent="0.25">
      <c r="A439" s="410">
        <f>+SUBTOTAL(3,$B$4:B439)</f>
        <v>436</v>
      </c>
      <c r="B439" s="711" t="str">
        <f>'Visual chart Edit'!B442</f>
        <v>65/5</v>
      </c>
      <c r="C439" s="410" t="str">
        <f>'Visual chart Edit'!C442</f>
        <v>DA+0</v>
      </c>
      <c r="D439" s="410" t="s">
        <v>1335</v>
      </c>
      <c r="E439" s="462">
        <f>'Visual chart Edit'!I442</f>
        <v>376.4</v>
      </c>
      <c r="F439" s="410" t="str">
        <f>'Visual chart Edit'!K442</f>
        <v>DRY</v>
      </c>
      <c r="G439" s="410" t="str">
        <f>'Visual chart Edit'!L442</f>
        <v>E</v>
      </c>
      <c r="H439" s="410" t="s">
        <v>417</v>
      </c>
      <c r="I439" s="410" t="s">
        <v>417</v>
      </c>
      <c r="J439" s="410" t="s">
        <v>417</v>
      </c>
      <c r="K439" s="410"/>
    </row>
    <row r="440" spans="1:11" x14ac:dyDescent="0.25">
      <c r="A440" s="410">
        <f>+SUBTOTAL(3,$B$4:B440)</f>
        <v>437</v>
      </c>
      <c r="B440" s="711" t="str">
        <f>'Visual chart Edit'!B443</f>
        <v>65/6</v>
      </c>
      <c r="C440" s="410" t="str">
        <f>'Visual chart Edit'!C443</f>
        <v>DA+0</v>
      </c>
      <c r="D440" s="410" t="s">
        <v>1335</v>
      </c>
      <c r="E440" s="462">
        <f>'Visual chart Edit'!I443</f>
        <v>389.2</v>
      </c>
      <c r="F440" s="410" t="str">
        <f>'Visual chart Edit'!K443</f>
        <v>DRY</v>
      </c>
      <c r="G440" s="410" t="str">
        <f>'Visual chart Edit'!L443</f>
        <v>E</v>
      </c>
      <c r="H440" s="410" t="s">
        <v>417</v>
      </c>
      <c r="I440" s="410" t="s">
        <v>417</v>
      </c>
      <c r="J440" s="410" t="s">
        <v>417</v>
      </c>
      <c r="K440" s="410"/>
    </row>
    <row r="441" spans="1:11" x14ac:dyDescent="0.25">
      <c r="A441" s="410">
        <f>+SUBTOTAL(3,$B$4:B441)</f>
        <v>438</v>
      </c>
      <c r="B441" s="711" t="str">
        <f>'Visual chart Edit'!B444</f>
        <v>65/7</v>
      </c>
      <c r="C441" s="410" t="str">
        <f>'Visual chart Edit'!C444</f>
        <v>DA+0</v>
      </c>
      <c r="D441" s="410" t="s">
        <v>1335</v>
      </c>
      <c r="E441" s="462">
        <f>'Visual chart Edit'!I444</f>
        <v>397.6</v>
      </c>
      <c r="F441" s="410" t="str">
        <f>'Visual chart Edit'!K444</f>
        <v>DRY</v>
      </c>
      <c r="G441" s="410" t="str">
        <f>'Visual chart Edit'!L444</f>
        <v>E</v>
      </c>
      <c r="H441" s="410" t="s">
        <v>417</v>
      </c>
      <c r="I441" s="410" t="s">
        <v>417</v>
      </c>
      <c r="J441" s="410" t="s">
        <v>417</v>
      </c>
      <c r="K441" s="410"/>
    </row>
    <row r="442" spans="1:11" x14ac:dyDescent="0.25">
      <c r="A442" s="410">
        <f>+SUBTOTAL(3,$B$4:B442)</f>
        <v>439</v>
      </c>
      <c r="B442" s="711" t="str">
        <f>'Visual chart Edit'!B445</f>
        <v>65/8</v>
      </c>
      <c r="C442" s="410" t="str">
        <f>'Visual chart Edit'!C445</f>
        <v>DA+0</v>
      </c>
      <c r="D442" s="410" t="s">
        <v>1336</v>
      </c>
      <c r="E442" s="462">
        <f>'Visual chart Edit'!I445</f>
        <v>394.3</v>
      </c>
      <c r="F442" s="410" t="str">
        <f>'Visual chart Edit'!K445</f>
        <v>DRY</v>
      </c>
      <c r="G442" s="410" t="str">
        <f>'Visual chart Edit'!L445</f>
        <v>E</v>
      </c>
      <c r="H442" s="410" t="s">
        <v>417</v>
      </c>
      <c r="I442" s="410" t="s">
        <v>417</v>
      </c>
      <c r="J442" s="410" t="s">
        <v>417</v>
      </c>
      <c r="K442" s="410"/>
    </row>
    <row r="443" spans="1:11" x14ac:dyDescent="0.25">
      <c r="A443" s="410">
        <f>+SUBTOTAL(3,$B$4:B443)</f>
        <v>440</v>
      </c>
      <c r="B443" s="711" t="str">
        <f>'Visual chart Edit'!B446</f>
        <v>65/9</v>
      </c>
      <c r="C443" s="410" t="str">
        <f>'Visual chart Edit'!C446</f>
        <v>DA+0</v>
      </c>
      <c r="D443" s="410" t="s">
        <v>1336</v>
      </c>
      <c r="E443" s="462">
        <f>'Visual chart Edit'!I446</f>
        <v>389</v>
      </c>
      <c r="F443" s="410" t="str">
        <f>'Visual chart Edit'!K446</f>
        <v>DRY</v>
      </c>
      <c r="G443" s="410" t="str">
        <f>'Visual chart Edit'!L446</f>
        <v>E</v>
      </c>
      <c r="H443" s="410" t="s">
        <v>417</v>
      </c>
      <c r="I443" s="410" t="s">
        <v>417</v>
      </c>
      <c r="J443" s="410" t="s">
        <v>417</v>
      </c>
      <c r="K443" s="410"/>
    </row>
    <row r="444" spans="1:11" x14ac:dyDescent="0.25">
      <c r="A444" s="410">
        <f>+SUBTOTAL(3,$B$4:B444)</f>
        <v>441</v>
      </c>
      <c r="B444" s="711" t="str">
        <f>'Visual chart Edit'!B447</f>
        <v>65/10</v>
      </c>
      <c r="C444" s="410" t="str">
        <f>'Visual chart Edit'!C447</f>
        <v>DA+0</v>
      </c>
      <c r="D444" s="410" t="s">
        <v>1336</v>
      </c>
      <c r="E444" s="462">
        <f>'Visual chart Edit'!I447</f>
        <v>379.1</v>
      </c>
      <c r="F444" s="410" t="str">
        <f>'Visual chart Edit'!K447</f>
        <v>DRY</v>
      </c>
      <c r="G444" s="410" t="str">
        <f>'Visual chart Edit'!L447</f>
        <v>E</v>
      </c>
      <c r="H444" s="410" t="s">
        <v>417</v>
      </c>
      <c r="I444" s="410" t="s">
        <v>417</v>
      </c>
      <c r="J444" s="410" t="s">
        <v>417</v>
      </c>
      <c r="K444" s="410"/>
    </row>
    <row r="445" spans="1:11" x14ac:dyDescent="0.25">
      <c r="A445" s="410">
        <f>+SUBTOTAL(3,$B$4:B445)</f>
        <v>442</v>
      </c>
      <c r="B445" s="711" t="str">
        <f>'Visual chart Edit'!B448</f>
        <v>65/11</v>
      </c>
      <c r="C445" s="410" t="str">
        <f>'Visual chart Edit'!C448</f>
        <v>DA+0</v>
      </c>
      <c r="D445" s="410" t="s">
        <v>1336</v>
      </c>
      <c r="E445" s="462">
        <f>'Visual chart Edit'!I448</f>
        <v>387.6</v>
      </c>
      <c r="F445" s="410" t="str">
        <f>'Visual chart Edit'!K448</f>
        <v>DRY</v>
      </c>
      <c r="G445" s="410" t="str">
        <f>'Visual chart Edit'!L448</f>
        <v>E</v>
      </c>
      <c r="H445" s="410" t="s">
        <v>417</v>
      </c>
      <c r="I445" s="410" t="s">
        <v>417</v>
      </c>
      <c r="J445" s="410" t="s">
        <v>417</v>
      </c>
      <c r="K445" s="410"/>
    </row>
    <row r="446" spans="1:11" x14ac:dyDescent="0.25">
      <c r="A446" s="410">
        <f>+SUBTOTAL(3,$B$4:B446)</f>
        <v>443</v>
      </c>
      <c r="B446" s="711" t="str">
        <f>'Visual chart Edit'!B449</f>
        <v>66/0</v>
      </c>
      <c r="C446" s="410" t="str">
        <f>'Visual chart Edit'!C449</f>
        <v>DC2+6</v>
      </c>
      <c r="D446" s="410" t="s">
        <v>1336</v>
      </c>
      <c r="E446" s="462">
        <f>'Visual chart Edit'!I449</f>
        <v>426.9</v>
      </c>
      <c r="F446" s="410" t="str">
        <f>'Visual chart Edit'!K449</f>
        <v>DRY</v>
      </c>
      <c r="G446" s="410" t="str">
        <f>'Visual chart Edit'!L449</f>
        <v>E</v>
      </c>
      <c r="H446" s="410" t="s">
        <v>417</v>
      </c>
      <c r="I446" s="410"/>
      <c r="J446" s="410" t="s">
        <v>417</v>
      </c>
      <c r="K446" s="410" t="s">
        <v>417</v>
      </c>
    </row>
    <row r="447" spans="1:11" x14ac:dyDescent="0.25">
      <c r="A447" s="410">
        <f>+SUBTOTAL(3,$B$4:B447)</f>
        <v>444</v>
      </c>
      <c r="B447" s="711" t="str">
        <f>'Visual chart Edit'!B450</f>
        <v>67/0</v>
      </c>
      <c r="C447" s="410" t="str">
        <f>'Visual chart Edit'!C450</f>
        <v>DC1+9</v>
      </c>
      <c r="D447" s="410" t="s">
        <v>1336</v>
      </c>
      <c r="E447" s="462">
        <f>'Visual chart Edit'!I450</f>
        <v>207.8</v>
      </c>
      <c r="F447" s="410" t="str">
        <f>'Visual chart Edit'!K450</f>
        <v>DRY</v>
      </c>
      <c r="G447" s="410" t="str">
        <f>'Visual chart Edit'!L450</f>
        <v>E</v>
      </c>
      <c r="H447" s="410" t="s">
        <v>417</v>
      </c>
      <c r="I447" s="410"/>
      <c r="J447" s="410" t="s">
        <v>417</v>
      </c>
      <c r="K447" s="410" t="s">
        <v>417</v>
      </c>
    </row>
    <row r="448" spans="1:11" x14ac:dyDescent="0.25">
      <c r="A448" s="410">
        <f>+SUBTOTAL(3,$B$4:B448)</f>
        <v>445</v>
      </c>
      <c r="B448" s="711" t="str">
        <f>'Visual chart Edit'!B451</f>
        <v>67/1</v>
      </c>
      <c r="C448" s="410" t="str">
        <f>'Visual chart Edit'!C451</f>
        <v>DA+0</v>
      </c>
      <c r="D448" s="410" t="s">
        <v>1336</v>
      </c>
      <c r="E448" s="462">
        <f>'Visual chart Edit'!I451</f>
        <v>347.1</v>
      </c>
      <c r="F448" s="410" t="str">
        <f>'Visual chart Edit'!K451</f>
        <v>DRY</v>
      </c>
      <c r="G448" s="410" t="str">
        <f>'Visual chart Edit'!L451</f>
        <v>E</v>
      </c>
      <c r="H448" s="410" t="s">
        <v>417</v>
      </c>
      <c r="I448" s="410" t="s">
        <v>417</v>
      </c>
      <c r="J448" s="410" t="s">
        <v>417</v>
      </c>
      <c r="K448" s="410"/>
    </row>
    <row r="449" spans="1:11" x14ac:dyDescent="0.25">
      <c r="A449" s="410">
        <f>+SUBTOTAL(3,$B$4:B449)</f>
        <v>446</v>
      </c>
      <c r="B449" s="711" t="str">
        <f>'Visual chart Edit'!B452</f>
        <v>67/2</v>
      </c>
      <c r="C449" s="410" t="str">
        <f>'Visual chart Edit'!C452</f>
        <v>DA+0</v>
      </c>
      <c r="D449" s="410" t="s">
        <v>1336</v>
      </c>
      <c r="E449" s="462">
        <f>'Visual chart Edit'!I452</f>
        <v>344.9</v>
      </c>
      <c r="F449" s="410" t="str">
        <f>'Visual chart Edit'!K452</f>
        <v>DRY</v>
      </c>
      <c r="G449" s="410" t="str">
        <f>'Visual chart Edit'!L452</f>
        <v>E</v>
      </c>
      <c r="H449" s="410" t="s">
        <v>417</v>
      </c>
      <c r="I449" s="410" t="s">
        <v>417</v>
      </c>
      <c r="J449" s="410" t="s">
        <v>417</v>
      </c>
      <c r="K449" s="410"/>
    </row>
    <row r="450" spans="1:11" x14ac:dyDescent="0.25">
      <c r="A450" s="410">
        <f>+SUBTOTAL(3,$B$4:B450)</f>
        <v>447</v>
      </c>
      <c r="B450" s="711" t="str">
        <f>'Visual chart Edit'!B453</f>
        <v>68/0</v>
      </c>
      <c r="C450" s="410" t="str">
        <f>'Visual chart Edit'!C453</f>
        <v>DD45+0</v>
      </c>
      <c r="D450" s="410" t="s">
        <v>1336</v>
      </c>
      <c r="E450" s="462">
        <f>'Visual chart Edit'!I453</f>
        <v>369.2</v>
      </c>
      <c r="F450" s="410" t="str">
        <f>'Visual chart Edit'!K453</f>
        <v>DRY</v>
      </c>
      <c r="G450" s="410" t="str">
        <f>'Visual chart Edit'!L453</f>
        <v>E</v>
      </c>
      <c r="H450" s="410" t="s">
        <v>417</v>
      </c>
      <c r="I450" s="410"/>
      <c r="J450" s="410" t="s">
        <v>417</v>
      </c>
      <c r="K450" s="410" t="s">
        <v>417</v>
      </c>
    </row>
    <row r="451" spans="1:11" x14ac:dyDescent="0.25">
      <c r="A451" s="410">
        <f>+SUBTOTAL(3,$B$4:B451)</f>
        <v>448</v>
      </c>
      <c r="B451" s="711" t="str">
        <f>'Visual chart Edit'!B454</f>
        <v>69/0</v>
      </c>
      <c r="C451" s="410" t="str">
        <f>'Visual chart Edit'!C454</f>
        <v>DB2+0</v>
      </c>
      <c r="D451" s="410" t="s">
        <v>1336</v>
      </c>
      <c r="E451" s="462">
        <f>'Visual chart Edit'!I454</f>
        <v>200.9</v>
      </c>
      <c r="F451" s="410" t="str">
        <f>'Visual chart Edit'!K454</f>
        <v>DFR</v>
      </c>
      <c r="G451" s="410" t="str">
        <f>'Visual chart Edit'!L454</f>
        <v>E</v>
      </c>
      <c r="H451" s="410" t="s">
        <v>417</v>
      </c>
      <c r="I451" s="410"/>
      <c r="J451" s="410" t="s">
        <v>417</v>
      </c>
      <c r="K451" s="410" t="s">
        <v>417</v>
      </c>
    </row>
    <row r="452" spans="1:11" x14ac:dyDescent="0.25">
      <c r="A452" s="410">
        <f>+SUBTOTAL(3,$B$4:B452)</f>
        <v>449</v>
      </c>
      <c r="B452" s="711" t="str">
        <f>'Visual chart Edit'!B455</f>
        <v>69/1</v>
      </c>
      <c r="C452" s="410" t="str">
        <f>'Visual chart Edit'!C455</f>
        <v>DA+3</v>
      </c>
      <c r="D452" s="410" t="s">
        <v>1337</v>
      </c>
      <c r="E452" s="462">
        <f>'Visual chart Edit'!I455</f>
        <v>374.1</v>
      </c>
      <c r="F452" s="410" t="str">
        <f>'Visual chart Edit'!K455</f>
        <v>DRY</v>
      </c>
      <c r="G452" s="410" t="str">
        <f>'Visual chart Edit'!L455</f>
        <v>E</v>
      </c>
      <c r="H452" s="410" t="s">
        <v>417</v>
      </c>
      <c r="I452" s="410" t="s">
        <v>417</v>
      </c>
      <c r="J452" s="410" t="s">
        <v>417</v>
      </c>
      <c r="K452" s="410"/>
    </row>
    <row r="453" spans="1:11" x14ac:dyDescent="0.25">
      <c r="A453" s="410">
        <f>+SUBTOTAL(3,$B$4:B453)</f>
        <v>450</v>
      </c>
      <c r="B453" s="711" t="str">
        <f>'Visual chart Edit'!B456</f>
        <v>70/0</v>
      </c>
      <c r="C453" s="410" t="str">
        <f>'Visual chart Edit'!C456</f>
        <v>DC1+0</v>
      </c>
      <c r="D453" s="410" t="s">
        <v>1337</v>
      </c>
      <c r="E453" s="462">
        <f>'Visual chart Edit'!I456</f>
        <v>394.9</v>
      </c>
      <c r="F453" s="410" t="str">
        <f>'Visual chart Edit'!K456</f>
        <v>DRY</v>
      </c>
      <c r="G453" s="410" t="str">
        <f>'Visual chart Edit'!L456</f>
        <v>E</v>
      </c>
      <c r="H453" s="410" t="s">
        <v>417</v>
      </c>
      <c r="I453" s="410"/>
      <c r="J453" s="410" t="s">
        <v>417</v>
      </c>
      <c r="K453" s="410" t="s">
        <v>417</v>
      </c>
    </row>
    <row r="454" spans="1:11" x14ac:dyDescent="0.25">
      <c r="A454" s="410">
        <f>+SUBTOTAL(3,$B$4:B454)</f>
        <v>451</v>
      </c>
      <c r="B454" s="711" t="str">
        <f>'Visual chart Edit'!B457</f>
        <v>70/1</v>
      </c>
      <c r="C454" s="410" t="str">
        <f>'Visual chart Edit'!C457</f>
        <v>DA+3</v>
      </c>
      <c r="D454" s="410" t="s">
        <v>1336</v>
      </c>
      <c r="E454" s="462">
        <f>'Visual chart Edit'!I457</f>
        <v>388.4</v>
      </c>
      <c r="F454" s="410" t="str">
        <f>'Visual chart Edit'!K457</f>
        <v>DRY</v>
      </c>
      <c r="G454" s="410" t="str">
        <f>'Visual chart Edit'!L457</f>
        <v>E</v>
      </c>
      <c r="H454" s="410" t="s">
        <v>417</v>
      </c>
      <c r="I454" s="410" t="s">
        <v>417</v>
      </c>
      <c r="J454" s="410" t="s">
        <v>417</v>
      </c>
      <c r="K454" s="410"/>
    </row>
    <row r="455" spans="1:11" x14ac:dyDescent="0.25">
      <c r="A455" s="410">
        <f>+SUBTOTAL(3,$B$4:B455)</f>
        <v>452</v>
      </c>
      <c r="B455" s="711" t="str">
        <f>'Visual chart Edit'!B458</f>
        <v>70/2</v>
      </c>
      <c r="C455" s="410" t="str">
        <f>'Visual chart Edit'!C458</f>
        <v>DA+3</v>
      </c>
      <c r="D455" s="410" t="s">
        <v>1336</v>
      </c>
      <c r="E455" s="462">
        <f>'Visual chart Edit'!I458</f>
        <v>418.9</v>
      </c>
      <c r="F455" s="410" t="str">
        <f>'Visual chart Edit'!K458</f>
        <v>DRY</v>
      </c>
      <c r="G455" s="410" t="str">
        <f>'Visual chart Edit'!L458</f>
        <v>E</v>
      </c>
      <c r="H455" s="410" t="s">
        <v>417</v>
      </c>
      <c r="I455" s="410" t="s">
        <v>417</v>
      </c>
      <c r="J455" s="410" t="s">
        <v>417</v>
      </c>
      <c r="K455" s="410"/>
    </row>
    <row r="456" spans="1:11" x14ac:dyDescent="0.25">
      <c r="A456" s="410">
        <f>+SUBTOTAL(3,$B$4:B456)</f>
        <v>453</v>
      </c>
      <c r="B456" s="711" t="str">
        <f>'Visual chart Edit'!B459</f>
        <v>70/3</v>
      </c>
      <c r="C456" s="410" t="str">
        <f>'Visual chart Edit'!C459</f>
        <v>DA+3</v>
      </c>
      <c r="D456" s="410" t="s">
        <v>1338</v>
      </c>
      <c r="E456" s="462">
        <f>'Visual chart Edit'!I459</f>
        <v>418.6</v>
      </c>
      <c r="F456" s="410" t="str">
        <f>'Visual chart Edit'!K459</f>
        <v>DRY</v>
      </c>
      <c r="G456" s="410" t="str">
        <f>'Visual chart Edit'!L459</f>
        <v>E</v>
      </c>
      <c r="H456" s="410" t="s">
        <v>417</v>
      </c>
      <c r="I456" s="410" t="s">
        <v>417</v>
      </c>
      <c r="J456" s="410" t="s">
        <v>417</v>
      </c>
      <c r="K456" s="410"/>
    </row>
    <row r="457" spans="1:11" x14ac:dyDescent="0.25">
      <c r="A457" s="410">
        <f>+SUBTOTAL(3,$B$4:B457)</f>
        <v>454</v>
      </c>
      <c r="B457" s="711" t="str">
        <f>'Visual chart Edit'!B460</f>
        <v>70/4</v>
      </c>
      <c r="C457" s="410" t="str">
        <f>'Visual chart Edit'!C460</f>
        <v>DA+3</v>
      </c>
      <c r="D457" s="410" t="s">
        <v>1338</v>
      </c>
      <c r="E457" s="462">
        <f>'Visual chart Edit'!I460</f>
        <v>414</v>
      </c>
      <c r="F457" s="410" t="str">
        <f>'Visual chart Edit'!K460</f>
        <v>DRY</v>
      </c>
      <c r="G457" s="410" t="str">
        <f>'Visual chart Edit'!L460</f>
        <v>E</v>
      </c>
      <c r="H457" s="410" t="s">
        <v>417</v>
      </c>
      <c r="I457" s="410" t="s">
        <v>417</v>
      </c>
      <c r="J457" s="410" t="s">
        <v>417</v>
      </c>
      <c r="K457" s="410"/>
    </row>
    <row r="458" spans="1:11" x14ac:dyDescent="0.25">
      <c r="A458" s="410">
        <f>+SUBTOTAL(3,$B$4:B458)</f>
        <v>455</v>
      </c>
      <c r="B458" s="711" t="str">
        <f>'Visual chart Edit'!B461</f>
        <v>70/5</v>
      </c>
      <c r="C458" s="410" t="str">
        <f>'Visual chart Edit'!C461</f>
        <v>DA+3</v>
      </c>
      <c r="D458" s="410" t="s">
        <v>1338</v>
      </c>
      <c r="E458" s="462">
        <f>'Visual chart Edit'!I461</f>
        <v>419.6</v>
      </c>
      <c r="F458" s="410" t="str">
        <f>'Visual chart Edit'!K461</f>
        <v>DRY</v>
      </c>
      <c r="G458" s="410" t="str">
        <f>'Visual chart Edit'!L461</f>
        <v>E</v>
      </c>
      <c r="H458" s="410" t="s">
        <v>417</v>
      </c>
      <c r="I458" s="410" t="s">
        <v>417</v>
      </c>
      <c r="J458" s="410" t="s">
        <v>417</v>
      </c>
      <c r="K458" s="410"/>
    </row>
    <row r="459" spans="1:11" x14ac:dyDescent="0.25">
      <c r="A459" s="410">
        <f>+SUBTOTAL(3,$B$4:B459)</f>
        <v>456</v>
      </c>
      <c r="B459" s="711" t="str">
        <f>'Visual chart Edit'!B462</f>
        <v>70/6</v>
      </c>
      <c r="C459" s="410" t="str">
        <f>'Visual chart Edit'!C462</f>
        <v>DA+3</v>
      </c>
      <c r="D459" s="410" t="s">
        <v>1338</v>
      </c>
      <c r="E459" s="462">
        <f>'Visual chart Edit'!I462</f>
        <v>420.3</v>
      </c>
      <c r="F459" s="410" t="str">
        <f>'Visual chart Edit'!K462</f>
        <v>DRY</v>
      </c>
      <c r="G459" s="410" t="str">
        <f>'Visual chart Edit'!L462</f>
        <v>E</v>
      </c>
      <c r="H459" s="410" t="s">
        <v>417</v>
      </c>
      <c r="I459" s="410" t="s">
        <v>417</v>
      </c>
      <c r="J459" s="410" t="s">
        <v>417</v>
      </c>
      <c r="K459" s="410"/>
    </row>
    <row r="460" spans="1:11" x14ac:dyDescent="0.25">
      <c r="A460" s="410">
        <f>+SUBTOTAL(3,$B$4:B460)</f>
        <v>457</v>
      </c>
      <c r="B460" s="711" t="str">
        <f>'Visual chart Edit'!B463</f>
        <v>70/7</v>
      </c>
      <c r="C460" s="410" t="str">
        <f>'Visual chart Edit'!C463</f>
        <v>DA+3</v>
      </c>
      <c r="D460" s="410" t="s">
        <v>1338</v>
      </c>
      <c r="E460" s="462">
        <f>'Visual chart Edit'!I463</f>
        <v>419.6</v>
      </c>
      <c r="F460" s="410" t="str">
        <f>'Visual chart Edit'!K463</f>
        <v>DRY</v>
      </c>
      <c r="G460" s="410" t="str">
        <f>'Visual chart Edit'!L463</f>
        <v>E</v>
      </c>
      <c r="H460" s="410" t="s">
        <v>417</v>
      </c>
      <c r="I460" s="410" t="s">
        <v>417</v>
      </c>
      <c r="J460" s="410" t="s">
        <v>124</v>
      </c>
      <c r="K460" s="410"/>
    </row>
    <row r="461" spans="1:11" x14ac:dyDescent="0.25">
      <c r="A461" s="410">
        <f>+SUBTOTAL(3,$B$4:B461)</f>
        <v>458</v>
      </c>
      <c r="B461" s="711" t="str">
        <f>'Visual chart Edit'!B464</f>
        <v>70/8</v>
      </c>
      <c r="C461" s="410" t="str">
        <f>'Visual chart Edit'!C464</f>
        <v>DA+3</v>
      </c>
      <c r="D461" s="410" t="s">
        <v>1338</v>
      </c>
      <c r="E461" s="462">
        <f>'Visual chart Edit'!I464</f>
        <v>418.2</v>
      </c>
      <c r="F461" s="410" t="str">
        <f>'Visual chart Edit'!K464</f>
        <v>DRY</v>
      </c>
      <c r="G461" s="410" t="str">
        <f>'Visual chart Edit'!L464</f>
        <v>E</v>
      </c>
      <c r="H461" s="410" t="s">
        <v>417</v>
      </c>
      <c r="I461" s="410"/>
      <c r="J461" s="410" t="s">
        <v>124</v>
      </c>
      <c r="K461" s="410"/>
    </row>
    <row r="462" spans="1:11" x14ac:dyDescent="0.25">
      <c r="A462" s="410">
        <f>+SUBTOTAL(3,$B$4:B462)</f>
        <v>459</v>
      </c>
      <c r="B462" s="711" t="str">
        <f>'Visual chart Edit'!B465</f>
        <v>70/9</v>
      </c>
      <c r="C462" s="410" t="str">
        <f>'Visual chart Edit'!C465</f>
        <v>DA+3</v>
      </c>
      <c r="D462" s="410" t="s">
        <v>1339</v>
      </c>
      <c r="E462" s="462">
        <f>'Visual chart Edit'!I465</f>
        <v>414.1</v>
      </c>
      <c r="F462" s="410" t="str">
        <f>'Visual chart Edit'!K465</f>
        <v>DRY</v>
      </c>
      <c r="G462" s="410" t="str">
        <f>'Visual chart Edit'!L465</f>
        <v>E</v>
      </c>
      <c r="H462" s="410" t="s">
        <v>417</v>
      </c>
      <c r="I462" s="410"/>
      <c r="J462" s="410" t="s">
        <v>124</v>
      </c>
      <c r="K462" s="410"/>
    </row>
    <row r="463" spans="1:11" x14ac:dyDescent="0.25">
      <c r="A463" s="410">
        <f>+SUBTOTAL(3,$B$4:B463)</f>
        <v>460</v>
      </c>
      <c r="B463" s="711" t="str">
        <f>'Visual chart Edit'!B466</f>
        <v>70/10</v>
      </c>
      <c r="C463" s="410" t="str">
        <f>'Visual chart Edit'!C466</f>
        <v>DA+3</v>
      </c>
      <c r="D463" s="410" t="s">
        <v>1339</v>
      </c>
      <c r="E463" s="462">
        <f>'Visual chart Edit'!I466</f>
        <v>406.1</v>
      </c>
      <c r="F463" s="410" t="str">
        <f>'Visual chart Edit'!K466</f>
        <v>DRY</v>
      </c>
      <c r="G463" s="410" t="str">
        <f>'Visual chart Edit'!L466</f>
        <v>E</v>
      </c>
      <c r="H463" s="410" t="s">
        <v>417</v>
      </c>
      <c r="I463" s="410" t="s">
        <v>417</v>
      </c>
      <c r="J463" s="410" t="s">
        <v>124</v>
      </c>
      <c r="K463" s="410"/>
    </row>
    <row r="464" spans="1:11" x14ac:dyDescent="0.25">
      <c r="A464" s="410">
        <f>+SUBTOTAL(3,$B$4:B464)</f>
        <v>461</v>
      </c>
      <c r="B464" s="711" t="str">
        <f>'Visual chart Edit'!B467</f>
        <v>70/11</v>
      </c>
      <c r="C464" s="410" t="str">
        <f>'Visual chart Edit'!C467</f>
        <v>DA+3</v>
      </c>
      <c r="D464" s="410" t="s">
        <v>1338</v>
      </c>
      <c r="E464" s="462">
        <f>'Visual chart Edit'!I467</f>
        <v>408.6</v>
      </c>
      <c r="F464" s="410" t="str">
        <f>'Visual chart Edit'!K467</f>
        <v>DRY</v>
      </c>
      <c r="G464" s="410" t="str">
        <f>'Visual chart Edit'!L467</f>
        <v>E</v>
      </c>
      <c r="H464" s="410" t="s">
        <v>417</v>
      </c>
      <c r="I464" s="410" t="s">
        <v>417</v>
      </c>
      <c r="J464" s="410" t="s">
        <v>417</v>
      </c>
      <c r="K464" s="410"/>
    </row>
    <row r="465" spans="1:11" x14ac:dyDescent="0.25">
      <c r="A465" s="410">
        <f>+SUBTOTAL(3,$B$4:B465)</f>
        <v>462</v>
      </c>
      <c r="B465" s="711" t="str">
        <f>'Visual chart Edit'!B468</f>
        <v>71/0</v>
      </c>
      <c r="C465" s="410" t="str">
        <f>'Visual chart Edit'!C468</f>
        <v>DB2+3</v>
      </c>
      <c r="D465" s="410" t="s">
        <v>1338</v>
      </c>
      <c r="E465" s="462">
        <f>'Visual chart Edit'!I468</f>
        <v>420.4</v>
      </c>
      <c r="F465" s="410" t="str">
        <f>'Visual chart Edit'!K468</f>
        <v>DRY</v>
      </c>
      <c r="G465" s="410" t="str">
        <f>'Visual chart Edit'!L468</f>
        <v>E</v>
      </c>
      <c r="H465" s="410" t="s">
        <v>417</v>
      </c>
      <c r="I465" s="410"/>
      <c r="J465" s="410" t="s">
        <v>417</v>
      </c>
      <c r="K465" s="410" t="s">
        <v>417</v>
      </c>
    </row>
    <row r="466" spans="1:11" x14ac:dyDescent="0.25">
      <c r="A466" s="410">
        <f>+SUBTOTAL(3,$B$4:B466)</f>
        <v>463</v>
      </c>
      <c r="B466" s="711" t="str">
        <f>'Visual chart Edit'!B469</f>
        <v>71/1</v>
      </c>
      <c r="C466" s="410" t="str">
        <f>'Visual chart Edit'!C469</f>
        <v>DA+3</v>
      </c>
      <c r="D466" s="410" t="s">
        <v>1338</v>
      </c>
      <c r="E466" s="462">
        <f>'Visual chart Edit'!I469</f>
        <v>398.6</v>
      </c>
      <c r="F466" s="410" t="str">
        <f>'Visual chart Edit'!K469</f>
        <v>DRY</v>
      </c>
      <c r="G466" s="410" t="str">
        <f>'Visual chart Edit'!L469</f>
        <v>E</v>
      </c>
      <c r="H466" s="410" t="s">
        <v>417</v>
      </c>
      <c r="I466" s="410" t="s">
        <v>417</v>
      </c>
      <c r="J466" s="410" t="s">
        <v>417</v>
      </c>
      <c r="K466" s="410"/>
    </row>
    <row r="467" spans="1:11" x14ac:dyDescent="0.25">
      <c r="A467" s="410">
        <f>+SUBTOTAL(3,$B$4:B467)</f>
        <v>464</v>
      </c>
      <c r="B467" s="711" t="str">
        <f>'Visual chart Edit'!B470</f>
        <v>71/2</v>
      </c>
      <c r="C467" s="410" t="str">
        <f>'Visual chart Edit'!C470</f>
        <v>DA+3</v>
      </c>
      <c r="D467" s="410" t="s">
        <v>1338</v>
      </c>
      <c r="E467" s="462">
        <f>'Visual chart Edit'!I470</f>
        <v>414.3</v>
      </c>
      <c r="F467" s="410" t="str">
        <f>'Visual chart Edit'!K470</f>
        <v>DRY</v>
      </c>
      <c r="G467" s="410" t="str">
        <f>'Visual chart Edit'!L470</f>
        <v>E</v>
      </c>
      <c r="H467" s="410" t="s">
        <v>417</v>
      </c>
      <c r="I467" s="410" t="s">
        <v>417</v>
      </c>
      <c r="J467" s="410" t="s">
        <v>417</v>
      </c>
      <c r="K467" s="410"/>
    </row>
    <row r="468" spans="1:11" x14ac:dyDescent="0.25">
      <c r="A468" s="410">
        <f>+SUBTOTAL(3,$B$4:B468)</f>
        <v>465</v>
      </c>
      <c r="B468" s="711" t="str">
        <f>'Visual chart Edit'!B471</f>
        <v>71/3</v>
      </c>
      <c r="C468" s="410" t="str">
        <f>'Visual chart Edit'!C471</f>
        <v>DA+6</v>
      </c>
      <c r="D468" s="410" t="s">
        <v>1338</v>
      </c>
      <c r="E468" s="462">
        <f>'Visual chart Edit'!I471</f>
        <v>413</v>
      </c>
      <c r="F468" s="410" t="str">
        <f>'Visual chart Edit'!K471</f>
        <v>DRY</v>
      </c>
      <c r="G468" s="410" t="str">
        <f>'Visual chart Edit'!L471</f>
        <v>E</v>
      </c>
      <c r="H468" s="410" t="s">
        <v>417</v>
      </c>
      <c r="I468" s="410" t="s">
        <v>417</v>
      </c>
      <c r="J468" s="410" t="s">
        <v>417</v>
      </c>
      <c r="K468" s="410"/>
    </row>
    <row r="469" spans="1:11" x14ac:dyDescent="0.25">
      <c r="A469" s="410">
        <f>+SUBTOTAL(3,$B$4:B469)</f>
        <v>466</v>
      </c>
      <c r="B469" s="711" t="str">
        <f>'Visual chart Edit'!B472</f>
        <v>71/4</v>
      </c>
      <c r="C469" s="410" t="str">
        <f>'Visual chart Edit'!C472</f>
        <v>DA+3</v>
      </c>
      <c r="D469" s="410" t="s">
        <v>1338</v>
      </c>
      <c r="E469" s="462">
        <f>'Visual chart Edit'!I472</f>
        <v>367.7</v>
      </c>
      <c r="F469" s="410" t="str">
        <f>'Visual chart Edit'!K472</f>
        <v>DRY</v>
      </c>
      <c r="G469" s="410" t="str">
        <f>'Visual chart Edit'!L472</f>
        <v>E</v>
      </c>
      <c r="H469" s="410" t="s">
        <v>417</v>
      </c>
      <c r="I469" s="410" t="s">
        <v>417</v>
      </c>
      <c r="J469" s="410" t="s">
        <v>417</v>
      </c>
      <c r="K469" s="410"/>
    </row>
    <row r="470" spans="1:11" x14ac:dyDescent="0.25">
      <c r="A470" s="410">
        <f>+SUBTOTAL(3,$B$4:B470)</f>
        <v>467</v>
      </c>
      <c r="B470" s="711" t="str">
        <f>'Visual chart Edit'!B473</f>
        <v>71/5</v>
      </c>
      <c r="C470" s="410" t="str">
        <f>'Visual chart Edit'!C473</f>
        <v>DA+3</v>
      </c>
      <c r="D470" s="410" t="s">
        <v>1340</v>
      </c>
      <c r="E470" s="462">
        <f>'Visual chart Edit'!I473</f>
        <v>429.4</v>
      </c>
      <c r="F470" s="410" t="str">
        <f>'Visual chart Edit'!K473</f>
        <v>DRY</v>
      </c>
      <c r="G470" s="410" t="str">
        <f>'Visual chart Edit'!L473</f>
        <v>E</v>
      </c>
      <c r="H470" s="410" t="s">
        <v>417</v>
      </c>
      <c r="I470" s="410" t="s">
        <v>417</v>
      </c>
      <c r="J470" s="410" t="s">
        <v>417</v>
      </c>
      <c r="K470" s="410"/>
    </row>
    <row r="471" spans="1:11" x14ac:dyDescent="0.25">
      <c r="A471" s="410">
        <f>+SUBTOTAL(3,$B$4:B471)</f>
        <v>468</v>
      </c>
      <c r="B471" s="711" t="str">
        <f>'Visual chart Edit'!B474</f>
        <v>71/6</v>
      </c>
      <c r="C471" s="410" t="str">
        <f>'Visual chart Edit'!C474</f>
        <v>DA+0</v>
      </c>
      <c r="D471" s="410" t="s">
        <v>1340</v>
      </c>
      <c r="E471" s="462">
        <f>'Visual chart Edit'!I474</f>
        <v>408</v>
      </c>
      <c r="F471" s="410" t="str">
        <f>'Visual chart Edit'!K474</f>
        <v>DRY</v>
      </c>
      <c r="G471" s="410" t="str">
        <f>'Visual chart Edit'!L474</f>
        <v>E</v>
      </c>
      <c r="H471" s="410" t="s">
        <v>417</v>
      </c>
      <c r="I471" s="410" t="s">
        <v>417</v>
      </c>
      <c r="J471" s="410" t="s">
        <v>417</v>
      </c>
      <c r="K471" s="410"/>
    </row>
    <row r="472" spans="1:11" x14ac:dyDescent="0.25">
      <c r="A472" s="410">
        <f>+SUBTOTAL(3,$B$4:B472)</f>
        <v>469</v>
      </c>
      <c r="B472" s="711" t="str">
        <f>'Visual chart Edit'!B475</f>
        <v>71/7</v>
      </c>
      <c r="C472" s="410" t="str">
        <f>'Visual chart Edit'!C475</f>
        <v>DA+3</v>
      </c>
      <c r="D472" s="410" t="s">
        <v>1340</v>
      </c>
      <c r="E472" s="462">
        <f>'Visual chart Edit'!I475</f>
        <v>404.9</v>
      </c>
      <c r="F472" s="410" t="str">
        <f>'Visual chart Edit'!K475</f>
        <v>DRY</v>
      </c>
      <c r="G472" s="410" t="str">
        <f>'Visual chart Edit'!L475</f>
        <v>E</v>
      </c>
      <c r="H472" s="410" t="s">
        <v>417</v>
      </c>
      <c r="I472" s="410" t="s">
        <v>417</v>
      </c>
      <c r="J472" s="410" t="s">
        <v>417</v>
      </c>
      <c r="K472" s="410"/>
    </row>
    <row r="473" spans="1:11" x14ac:dyDescent="0.25">
      <c r="A473" s="410">
        <f>+SUBTOTAL(3,$B$4:B473)</f>
        <v>470</v>
      </c>
      <c r="B473" s="711" t="str">
        <f>'Visual chart Edit'!B476</f>
        <v>71/8</v>
      </c>
      <c r="C473" s="410" t="str">
        <f>'Visual chart Edit'!C476</f>
        <v>DA+3</v>
      </c>
      <c r="D473" s="410" t="s">
        <v>1340</v>
      </c>
      <c r="E473" s="462">
        <f>'Visual chart Edit'!I476</f>
        <v>431.6</v>
      </c>
      <c r="F473" s="410" t="str">
        <f>'Visual chart Edit'!K476</f>
        <v>DRY</v>
      </c>
      <c r="G473" s="410" t="str">
        <f>'Visual chart Edit'!L476</f>
        <v>E</v>
      </c>
      <c r="H473" s="410" t="s">
        <v>417</v>
      </c>
      <c r="I473" s="410" t="s">
        <v>417</v>
      </c>
      <c r="J473" s="410" t="s">
        <v>417</v>
      </c>
      <c r="K473" s="410"/>
    </row>
    <row r="474" spans="1:11" x14ac:dyDescent="0.25">
      <c r="A474" s="410">
        <f>+SUBTOTAL(3,$B$4:B474)</f>
        <v>471</v>
      </c>
      <c r="B474" s="711" t="str">
        <f>'Visual chart Edit'!B477</f>
        <v>72/0</v>
      </c>
      <c r="C474" s="410" t="str">
        <f>'Visual chart Edit'!C477</f>
        <v>DB2+3</v>
      </c>
      <c r="D474" s="410" t="s">
        <v>1340</v>
      </c>
      <c r="E474" s="462">
        <f>'Visual chart Edit'!I477</f>
        <v>408.4</v>
      </c>
      <c r="F474" s="410" t="str">
        <f>'Visual chart Edit'!K477</f>
        <v>DRY</v>
      </c>
      <c r="G474" s="410" t="str">
        <f>'Visual chart Edit'!L477</f>
        <v>E</v>
      </c>
      <c r="H474" s="410" t="s">
        <v>417</v>
      </c>
      <c r="I474" s="410"/>
      <c r="J474" s="410" t="s">
        <v>417</v>
      </c>
      <c r="K474" s="410" t="s">
        <v>417</v>
      </c>
    </row>
    <row r="475" spans="1:11" x14ac:dyDescent="0.25">
      <c r="A475" s="410">
        <f>+SUBTOTAL(3,$B$4:B475)</f>
        <v>472</v>
      </c>
      <c r="B475" s="711" t="str">
        <f>'Visual chart Edit'!B478</f>
        <v>72/1</v>
      </c>
      <c r="C475" s="410" t="str">
        <f>'Visual chart Edit'!C478</f>
        <v>DA+3</v>
      </c>
      <c r="D475" s="410" t="s">
        <v>1340</v>
      </c>
      <c r="E475" s="462">
        <f>'Visual chart Edit'!I478</f>
        <v>435.3</v>
      </c>
      <c r="F475" s="410" t="str">
        <f>'Visual chart Edit'!K478</f>
        <v>DRY</v>
      </c>
      <c r="G475" s="410" t="str">
        <f>'Visual chart Edit'!L478</f>
        <v>E</v>
      </c>
      <c r="H475" s="410" t="s">
        <v>417</v>
      </c>
      <c r="I475" s="410" t="s">
        <v>417</v>
      </c>
      <c r="J475" s="410" t="s">
        <v>417</v>
      </c>
      <c r="K475" s="410"/>
    </row>
    <row r="476" spans="1:11" x14ac:dyDescent="0.25">
      <c r="A476" s="410">
        <f>+SUBTOTAL(3,$B$4:B476)</f>
        <v>473</v>
      </c>
      <c r="B476" s="711" t="str">
        <f>'Visual chart Edit'!B479</f>
        <v>72/2</v>
      </c>
      <c r="C476" s="410" t="str">
        <f>'Visual chart Edit'!C479</f>
        <v>DA+0</v>
      </c>
      <c r="D476" s="410" t="s">
        <v>1340</v>
      </c>
      <c r="E476" s="462">
        <f>'Visual chart Edit'!I479</f>
        <v>403.9</v>
      </c>
      <c r="F476" s="410" t="str">
        <f>'Visual chart Edit'!K479</f>
        <v>DRY</v>
      </c>
      <c r="G476" s="410" t="str">
        <f>'Visual chart Edit'!L479</f>
        <v>E</v>
      </c>
      <c r="H476" s="410" t="s">
        <v>417</v>
      </c>
      <c r="I476" s="410" t="s">
        <v>417</v>
      </c>
      <c r="J476" s="410" t="s">
        <v>417</v>
      </c>
      <c r="K476" s="410"/>
    </row>
    <row r="477" spans="1:11" x14ac:dyDescent="0.25">
      <c r="A477" s="410">
        <f>+SUBTOTAL(3,$B$4:B477)</f>
        <v>474</v>
      </c>
      <c r="B477" s="711" t="str">
        <f>'Visual chart Edit'!B480</f>
        <v>72/3</v>
      </c>
      <c r="C477" s="410" t="str">
        <f>'Visual chart Edit'!C480</f>
        <v>DA+3</v>
      </c>
      <c r="D477" s="410" t="s">
        <v>1340</v>
      </c>
      <c r="E477" s="462">
        <f>'Visual chart Edit'!I480</f>
        <v>389.2</v>
      </c>
      <c r="F477" s="410" t="str">
        <f>'Visual chart Edit'!K480</f>
        <v>DRY</v>
      </c>
      <c r="G477" s="410" t="str">
        <f>'Visual chart Edit'!L480</f>
        <v>E</v>
      </c>
      <c r="H477" s="410" t="s">
        <v>417</v>
      </c>
      <c r="I477" s="410" t="s">
        <v>417</v>
      </c>
      <c r="J477" s="410" t="s">
        <v>417</v>
      </c>
      <c r="K477" s="410"/>
    </row>
    <row r="478" spans="1:11" x14ac:dyDescent="0.25">
      <c r="A478" s="410">
        <f>+SUBTOTAL(3,$B$4:B478)</f>
        <v>475</v>
      </c>
      <c r="B478" s="711" t="str">
        <f>'Visual chart Edit'!B481</f>
        <v>73/0</v>
      </c>
      <c r="C478" s="410" t="str">
        <f>'Visual chart Edit'!C481</f>
        <v>DB2+0</v>
      </c>
      <c r="D478" s="410" t="s">
        <v>1340</v>
      </c>
      <c r="E478" s="462">
        <f>'Visual chart Edit'!I481</f>
        <v>400.1</v>
      </c>
      <c r="F478" s="410" t="str">
        <f>'Visual chart Edit'!K481</f>
        <v>DRY</v>
      </c>
      <c r="G478" s="410" t="str">
        <f>'Visual chart Edit'!L481</f>
        <v>E</v>
      </c>
      <c r="H478" s="410" t="s">
        <v>417</v>
      </c>
      <c r="I478" s="410"/>
      <c r="J478" s="410" t="s">
        <v>417</v>
      </c>
      <c r="K478" s="410" t="s">
        <v>417</v>
      </c>
    </row>
    <row r="479" spans="1:11" x14ac:dyDescent="0.25">
      <c r="A479" s="410">
        <f>+SUBTOTAL(3,$B$4:B479)</f>
        <v>476</v>
      </c>
      <c r="B479" s="711" t="str">
        <f>'Visual chart Edit'!B482</f>
        <v>73/1</v>
      </c>
      <c r="C479" s="410" t="str">
        <f>'Visual chart Edit'!C482</f>
        <v>DA+0</v>
      </c>
      <c r="D479" s="410" t="s">
        <v>1341</v>
      </c>
      <c r="E479" s="462">
        <f>'Visual chart Edit'!I482</f>
        <v>383.3</v>
      </c>
      <c r="F479" s="410" t="str">
        <f>'Visual chart Edit'!K482</f>
        <v>DRY</v>
      </c>
      <c r="G479" s="410" t="str">
        <f>'Visual chart Edit'!L482</f>
        <v>E</v>
      </c>
      <c r="H479" s="410" t="s">
        <v>417</v>
      </c>
      <c r="I479" s="410" t="s">
        <v>417</v>
      </c>
      <c r="J479" s="410" t="s">
        <v>417</v>
      </c>
      <c r="K479" s="410"/>
    </row>
    <row r="480" spans="1:11" x14ac:dyDescent="0.25">
      <c r="A480" s="410">
        <f>+SUBTOTAL(3,$B$4:B480)</f>
        <v>477</v>
      </c>
      <c r="B480" s="711" t="str">
        <f>'Visual chart Edit'!B483</f>
        <v>73/2</v>
      </c>
      <c r="C480" s="410" t="str">
        <f>'Visual chart Edit'!C483</f>
        <v>DA+0</v>
      </c>
      <c r="D480" s="410" t="s">
        <v>1341</v>
      </c>
      <c r="E480" s="462">
        <f>'Visual chart Edit'!I483</f>
        <v>379</v>
      </c>
      <c r="F480" s="410" t="str">
        <f>'Visual chart Edit'!K483</f>
        <v>DRY</v>
      </c>
      <c r="G480" s="410" t="str">
        <f>'Visual chart Edit'!L483</f>
        <v>E</v>
      </c>
      <c r="H480" s="410" t="s">
        <v>417</v>
      </c>
      <c r="I480" s="410" t="s">
        <v>417</v>
      </c>
      <c r="J480" s="410" t="s">
        <v>417</v>
      </c>
      <c r="K480" s="410"/>
    </row>
    <row r="481" spans="1:11" x14ac:dyDescent="0.25">
      <c r="A481" s="410">
        <f>+SUBTOTAL(3,$B$4:B481)</f>
        <v>478</v>
      </c>
      <c r="B481" s="711" t="str">
        <f>'Visual chart Edit'!B484</f>
        <v>73/3</v>
      </c>
      <c r="C481" s="410" t="str">
        <f>'Visual chart Edit'!C484</f>
        <v>DA+0</v>
      </c>
      <c r="D481" s="410" t="s">
        <v>1341</v>
      </c>
      <c r="E481" s="462">
        <f>'Visual chart Edit'!I484</f>
        <v>381.2</v>
      </c>
      <c r="F481" s="410" t="str">
        <f>'Visual chart Edit'!K484</f>
        <v>DRY</v>
      </c>
      <c r="G481" s="410" t="str">
        <f>'Visual chart Edit'!L484</f>
        <v>E</v>
      </c>
      <c r="H481" s="410" t="s">
        <v>417</v>
      </c>
      <c r="I481" s="410" t="s">
        <v>417</v>
      </c>
      <c r="J481" s="410" t="s">
        <v>417</v>
      </c>
      <c r="K481" s="410"/>
    </row>
    <row r="482" spans="1:11" x14ac:dyDescent="0.25">
      <c r="A482" s="410">
        <f>+SUBTOTAL(3,$B$4:B482)</f>
        <v>479</v>
      </c>
      <c r="B482" s="711" t="str">
        <f>'Visual chart Edit'!B485</f>
        <v>73/4</v>
      </c>
      <c r="C482" s="410" t="str">
        <f>'Visual chart Edit'!C485</f>
        <v>DA+0</v>
      </c>
      <c r="D482" s="410" t="s">
        <v>1341</v>
      </c>
      <c r="E482" s="462">
        <f>'Visual chart Edit'!I485</f>
        <v>384.7</v>
      </c>
      <c r="F482" s="410" t="str">
        <f>'Visual chart Edit'!K485</f>
        <v>DRY</v>
      </c>
      <c r="G482" s="410" t="str">
        <f>'Visual chart Edit'!L485</f>
        <v>E</v>
      </c>
      <c r="H482" s="410" t="s">
        <v>417</v>
      </c>
      <c r="I482" s="410" t="s">
        <v>417</v>
      </c>
      <c r="J482" s="410" t="s">
        <v>417</v>
      </c>
      <c r="K482" s="410"/>
    </row>
    <row r="483" spans="1:11" x14ac:dyDescent="0.25">
      <c r="A483" s="410">
        <f>+SUBTOTAL(3,$B$4:B483)</f>
        <v>480</v>
      </c>
      <c r="B483" s="711" t="str">
        <f>'Visual chart Edit'!B486</f>
        <v>73/5</v>
      </c>
      <c r="C483" s="410" t="str">
        <f>'Visual chart Edit'!C486</f>
        <v>DA+0</v>
      </c>
      <c r="D483" s="410" t="s">
        <v>1341</v>
      </c>
      <c r="E483" s="462">
        <f>'Visual chart Edit'!I486</f>
        <v>368.8</v>
      </c>
      <c r="F483" s="410" t="str">
        <f>'Visual chart Edit'!K486</f>
        <v>DRY</v>
      </c>
      <c r="G483" s="410" t="str">
        <f>'Visual chart Edit'!L486</f>
        <v>E</v>
      </c>
      <c r="H483" s="410" t="s">
        <v>417</v>
      </c>
      <c r="I483" s="410" t="s">
        <v>417</v>
      </c>
      <c r="J483" s="410" t="s">
        <v>417</v>
      </c>
      <c r="K483" s="410"/>
    </row>
    <row r="484" spans="1:11" x14ac:dyDescent="0.25">
      <c r="A484" s="410">
        <f>+SUBTOTAL(3,$B$4:B484)</f>
        <v>481</v>
      </c>
      <c r="B484" s="711" t="str">
        <f>'Visual chart Edit'!B487</f>
        <v>73/6</v>
      </c>
      <c r="C484" s="410" t="str">
        <f>'Visual chart Edit'!C487</f>
        <v>DA+0</v>
      </c>
      <c r="D484" s="410" t="s">
        <v>1341</v>
      </c>
      <c r="E484" s="462">
        <f>'Visual chart Edit'!I487</f>
        <v>365.5</v>
      </c>
      <c r="F484" s="410" t="str">
        <f>'Visual chart Edit'!K487</f>
        <v>DRY</v>
      </c>
      <c r="G484" s="410" t="str">
        <f>'Visual chart Edit'!L487</f>
        <v>E</v>
      </c>
      <c r="H484" s="410" t="s">
        <v>417</v>
      </c>
      <c r="I484" s="410" t="s">
        <v>417</v>
      </c>
      <c r="J484" s="410" t="s">
        <v>417</v>
      </c>
      <c r="K484" s="410"/>
    </row>
    <row r="485" spans="1:11" x14ac:dyDescent="0.25">
      <c r="A485" s="410">
        <f>+SUBTOTAL(3,$B$4:B485)</f>
        <v>482</v>
      </c>
      <c r="B485" s="711" t="str">
        <f>'Visual chart Edit'!B488</f>
        <v>73/7</v>
      </c>
      <c r="C485" s="410" t="str">
        <f>'Visual chart Edit'!C488</f>
        <v>DA+0</v>
      </c>
      <c r="D485" s="410" t="s">
        <v>1341</v>
      </c>
      <c r="E485" s="462">
        <f>'Visual chart Edit'!I488</f>
        <v>392.4</v>
      </c>
      <c r="F485" s="410" t="str">
        <f>'Visual chart Edit'!K488</f>
        <v>DRY</v>
      </c>
      <c r="G485" s="410" t="str">
        <f>'Visual chart Edit'!L488</f>
        <v>E</v>
      </c>
      <c r="H485" s="410" t="s">
        <v>417</v>
      </c>
      <c r="I485" s="410" t="s">
        <v>417</v>
      </c>
      <c r="J485" s="410" t="s">
        <v>417</v>
      </c>
      <c r="K485" s="410"/>
    </row>
    <row r="486" spans="1:11" x14ac:dyDescent="0.25">
      <c r="A486" s="410">
        <f>+SUBTOTAL(3,$B$4:B486)</f>
        <v>483</v>
      </c>
      <c r="B486" s="711" t="str">
        <f>'Visual chart Edit'!B489</f>
        <v>73/8</v>
      </c>
      <c r="C486" s="410" t="str">
        <f>'Visual chart Edit'!C489</f>
        <v>DA+3</v>
      </c>
      <c r="D486" s="410" t="s">
        <v>1341</v>
      </c>
      <c r="E486" s="462">
        <f>'Visual chart Edit'!I489</f>
        <v>374.9</v>
      </c>
      <c r="F486" s="410" t="str">
        <f>'Visual chart Edit'!K489</f>
        <v>DRY</v>
      </c>
      <c r="G486" s="410" t="str">
        <f>'Visual chart Edit'!L489</f>
        <v>E</v>
      </c>
      <c r="H486" s="410" t="s">
        <v>417</v>
      </c>
      <c r="I486" s="410" t="s">
        <v>417</v>
      </c>
      <c r="J486" s="410" t="s">
        <v>417</v>
      </c>
      <c r="K486" s="410"/>
    </row>
    <row r="487" spans="1:11" x14ac:dyDescent="0.25">
      <c r="A487" s="410">
        <f>+SUBTOTAL(3,$B$4:B487)</f>
        <v>484</v>
      </c>
      <c r="B487" s="711" t="str">
        <f>'Visual chart Edit'!B490</f>
        <v>73/9</v>
      </c>
      <c r="C487" s="410" t="str">
        <f>'Visual chart Edit'!C490</f>
        <v>DA+0</v>
      </c>
      <c r="D487" s="410" t="s">
        <v>1341</v>
      </c>
      <c r="E487" s="462">
        <f>'Visual chart Edit'!I490</f>
        <v>379.5</v>
      </c>
      <c r="F487" s="410" t="str">
        <f>'Visual chart Edit'!K490</f>
        <v>DRY</v>
      </c>
      <c r="G487" s="410" t="str">
        <f>'Visual chart Edit'!L490</f>
        <v>E</v>
      </c>
      <c r="H487" s="410" t="s">
        <v>417</v>
      </c>
      <c r="I487" s="410" t="s">
        <v>417</v>
      </c>
      <c r="J487" s="410" t="s">
        <v>417</v>
      </c>
      <c r="K487" s="410"/>
    </row>
    <row r="488" spans="1:11" x14ac:dyDescent="0.25">
      <c r="A488" s="410">
        <f>+SUBTOTAL(3,$B$4:B488)</f>
        <v>485</v>
      </c>
      <c r="B488" s="410" t="str">
        <f>'Visual chart Edit'!B491</f>
        <v>74/0</v>
      </c>
      <c r="C488" s="410" t="str">
        <f>'Visual chart Edit'!C491</f>
        <v>DB2+0</v>
      </c>
      <c r="D488" s="410" t="s">
        <v>1341</v>
      </c>
      <c r="E488" s="462">
        <f>'Visual chart Edit'!I491</f>
        <v>378.9</v>
      </c>
      <c r="F488" s="410" t="str">
        <f>'Visual chart Edit'!K491</f>
        <v>Sandy</v>
      </c>
      <c r="G488" s="410" t="str">
        <f>'Visual chart Edit'!L491</f>
        <v>E</v>
      </c>
      <c r="H488" s="410" t="s">
        <v>417</v>
      </c>
      <c r="I488" s="410"/>
      <c r="J488" s="410" t="s">
        <v>417</v>
      </c>
      <c r="K488" s="410"/>
    </row>
    <row r="490" spans="1:11" x14ac:dyDescent="0.25">
      <c r="B490" s="777"/>
    </row>
    <row r="492" spans="1:11" x14ac:dyDescent="0.25">
      <c r="D492" s="265" t="s">
        <v>19</v>
      </c>
      <c r="I492" s="265">
        <f>+COUNTIF($C$4:$C$488,"*DA*")</f>
        <v>397</v>
      </c>
      <c r="J492" s="265">
        <f>+COUNTA(B4:B488)</f>
        <v>485</v>
      </c>
      <c r="K492" s="265">
        <f>J492-I492</f>
        <v>88</v>
      </c>
    </row>
    <row r="493" spans="1:11" x14ac:dyDescent="0.25">
      <c r="B493" s="778"/>
      <c r="D493" s="265" t="s">
        <v>402</v>
      </c>
      <c r="I493" s="265">
        <f>+COUNTIF($I$4:$I$488,"C")</f>
        <v>179</v>
      </c>
      <c r="J493" s="265">
        <f t="shared" ref="J493:K493" si="31">+COUNTIF(J4:J488,"C")</f>
        <v>200</v>
      </c>
      <c r="K493" s="265">
        <f t="shared" si="31"/>
        <v>25</v>
      </c>
    </row>
    <row r="494" spans="1:11" x14ac:dyDescent="0.25">
      <c r="D494" s="265" t="s">
        <v>16</v>
      </c>
      <c r="I494" s="265">
        <f>I492-I493</f>
        <v>218</v>
      </c>
      <c r="J494" s="265">
        <f t="shared" ref="J494:K494" si="32">J492-J493</f>
        <v>285</v>
      </c>
      <c r="K494" s="265">
        <f t="shared" si="32"/>
        <v>63</v>
      </c>
    </row>
    <row r="495" spans="1:11" x14ac:dyDescent="0.25">
      <c r="D495" s="265" t="s">
        <v>124</v>
      </c>
      <c r="I495" s="265">
        <f>+COUNTIF($I$4:$I$488,"WIP")</f>
        <v>0</v>
      </c>
      <c r="J495" s="265">
        <f>+COUNTIF(J6:J490,"WIP")</f>
        <v>4</v>
      </c>
      <c r="K495" s="265">
        <f>+COUNTIF(K6:K490,"WIP")</f>
        <v>0</v>
      </c>
    </row>
    <row r="496" spans="1:11" x14ac:dyDescent="0.25">
      <c r="B496" s="777"/>
    </row>
    <row r="502" spans="2:2" x14ac:dyDescent="0.25">
      <c r="B502" s="777"/>
    </row>
  </sheetData>
  <autoFilter ref="A3:H488" xr:uid="{BCDDD3DB-7E6E-477A-88E8-4DF2939D8D6E}"/>
  <mergeCells count="6">
    <mergeCell ref="Z2:AF2"/>
    <mergeCell ref="S2:Y2"/>
    <mergeCell ref="M1:AF1"/>
    <mergeCell ref="A2:H2"/>
    <mergeCell ref="M2:R2"/>
    <mergeCell ref="I2:K2"/>
  </mergeCells>
  <conditionalFormatting sqref="B1:B1048576">
    <cfRule type="duplicateValues" dxfId="188" priority="19"/>
  </conditionalFormatting>
  <conditionalFormatting sqref="H147">
    <cfRule type="cellIs" dxfId="187" priority="1" operator="equal">
      <formula>"ROW"</formula>
    </cfRule>
    <cfRule type="cellIs" dxfId="186" priority="2" operator="equal">
      <formula>"WIP"</formula>
    </cfRule>
    <cfRule type="cellIs" dxfId="185" priority="3" operator="equal">
      <formula>"Clear"</formula>
    </cfRule>
  </conditionalFormatting>
  <conditionalFormatting sqref="H1:M1 F2:I2 L2 M2:Q4 F3:L40 F41:G43 I41:L43 F44:L45 F46:G46 I46:L46 F47:L48 F49:G49 I49:L49 F50:L50 F51:G51 I51:L51 F52:L82 M54:Q118 F83:G83 I83:L83 F84:L89 F90:G90 I90:L90 F91:L97 F98:G99 I98:L99 F100:L124 N119:Q119 M120:Q1048576 F125:G125 I125:L125 F126:L128 F129:G130 I129:L130 F131:L133 F134:G140 I134:L140 F141:L142 F143:G143 I143:L143 F144:L146 F147:G149 I147:L149 F150:L150 F151:G151 I151:L151 F152:L152 F153:G153 I153:L153 F154:L154 F155:G157 I155:L157 F158:L163 F164:G164 I164:L164 F165:L165 F166:G166 I166:L166 F167:L1048576">
    <cfRule type="cellIs" dxfId="184" priority="18" operator="equal">
      <formula>"ROW"</formula>
    </cfRule>
    <cfRule type="cellIs" dxfId="183" priority="20" operator="equal">
      <formula>"WIP"</formula>
    </cfRule>
    <cfRule type="cellIs" dxfId="182" priority="21" operator="equal">
      <formula>"Clear"</formula>
    </cfRule>
  </conditionalFormatting>
  <conditionalFormatting sqref="I1:K1048576">
    <cfRule type="cellIs" dxfId="181" priority="4" operator="equal">
      <formula>"C"</formula>
    </cfRule>
  </conditionalFormatting>
  <conditionalFormatting sqref="R2:R1048576 W3:W1048576">
    <cfRule type="cellIs" dxfId="180" priority="5" operator="greaterThan">
      <formula>0</formula>
    </cfRule>
  </conditionalFormatting>
  <conditionalFormatting sqref="S4:V53">
    <cfRule type="cellIs" dxfId="179" priority="12" operator="equal">
      <formula>"ROW"</formula>
    </cfRule>
    <cfRule type="cellIs" dxfId="178" priority="13" operator="equal">
      <formula>"WIP"</formula>
    </cfRule>
    <cfRule type="cellIs" dxfId="177" priority="14" operator="equal">
      <formula>"Clear"</formula>
    </cfRule>
  </conditionalFormatting>
  <conditionalFormatting sqref="U3:V3">
    <cfRule type="cellIs" dxfId="176" priority="6" operator="equal">
      <formula>"ROW"</formula>
    </cfRule>
    <cfRule type="cellIs" dxfId="175" priority="7" operator="equal">
      <formula>"WIP"</formula>
    </cfRule>
    <cfRule type="cellIs" dxfId="174" priority="8" operator="equal">
      <formula>"Clear"</formula>
    </cfRule>
  </conditionalFormatting>
  <hyperlinks>
    <hyperlink ref="A1" location="'Progress Summary'!A1" display="'Progress Summary'!A1" xr:uid="{71AF87EC-CC28-4C66-B551-CBC60F8541BA}"/>
  </hyperlinks>
  <pageMargins left="0.31496062992125984" right="0.31496062992125984" top="0.15748031496062992" bottom="0.35433070866141736" header="0.31496062992125984" footer="0.31496062992125984"/>
  <pageSetup paperSize="9" scale="24" orientation="portrait" r:id="rId1"/>
  <colBreaks count="1" manualBreakCount="1">
    <brk id="12" max="48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F7934-5CA2-4E6C-9EAD-79F20EDBAEC6}">
  <sheetPr codeName="Sheet8">
    <tabColor theme="2"/>
  </sheetPr>
  <dimension ref="A1:O99"/>
  <sheetViews>
    <sheetView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RowHeight="12.75" outlineLevelCol="1" x14ac:dyDescent="0.25"/>
  <cols>
    <col min="1" max="1" width="1.5703125" style="304" customWidth="1"/>
    <col min="2" max="2" width="5.5703125" style="304" customWidth="1"/>
    <col min="3" max="4" width="6.140625" style="304" bestFit="1" customWidth="1"/>
    <col min="5" max="6" width="13.140625" style="304" customWidth="1"/>
    <col min="7" max="7" width="11" style="303" customWidth="1" outlineLevel="1"/>
    <col min="8" max="9" width="13.140625" style="303" customWidth="1" outlineLevel="1"/>
    <col min="10" max="10" width="25.7109375" style="303" customWidth="1" outlineLevel="1"/>
    <col min="11" max="11" width="55" style="339" customWidth="1" outlineLevel="1"/>
    <col min="12" max="12" width="8" style="339" customWidth="1" outlineLevel="1"/>
    <col min="13" max="13" width="7.42578125" style="304" customWidth="1" outlineLevel="1"/>
    <col min="14" max="15" width="5" style="303" customWidth="1"/>
    <col min="16" max="16384" width="9.140625" style="304"/>
  </cols>
  <sheetData>
    <row r="1" spans="1:15" x14ac:dyDescent="0.25">
      <c r="A1" s="207" t="s">
        <v>1257</v>
      </c>
      <c r="B1" s="301" t="s">
        <v>1156</v>
      </c>
      <c r="C1" s="301"/>
      <c r="D1" s="301"/>
      <c r="E1" s="301"/>
      <c r="F1" s="301"/>
      <c r="G1" s="302"/>
      <c r="H1" s="302"/>
      <c r="I1" s="302"/>
      <c r="J1" s="302"/>
      <c r="K1" s="301"/>
      <c r="L1" s="301"/>
      <c r="M1" s="302"/>
    </row>
    <row r="2" spans="1:15" x14ac:dyDescent="0.25">
      <c r="B2" s="301"/>
      <c r="C2" s="301"/>
      <c r="D2" s="301"/>
      <c r="E2" s="301"/>
      <c r="F2" s="301"/>
      <c r="G2" s="302"/>
      <c r="H2" s="302"/>
      <c r="I2" s="301"/>
      <c r="J2" s="301"/>
      <c r="K2" s="301"/>
      <c r="L2" s="301"/>
      <c r="M2" s="305"/>
    </row>
    <row r="3" spans="1:15" x14ac:dyDescent="0.25">
      <c r="B3" s="306" t="s">
        <v>1157</v>
      </c>
      <c r="C3" s="306"/>
      <c r="D3" s="306"/>
      <c r="E3" s="306"/>
      <c r="F3" s="306"/>
      <c r="G3" s="307"/>
      <c r="H3" s="307"/>
      <c r="I3" s="306"/>
      <c r="J3" s="306"/>
      <c r="K3" s="306"/>
      <c r="L3" s="306"/>
      <c r="M3" s="308"/>
    </row>
    <row r="4" spans="1:15" ht="15" customHeight="1" x14ac:dyDescent="0.25">
      <c r="A4" s="958" t="s">
        <v>13</v>
      </c>
      <c r="B4" s="964" t="s">
        <v>1158</v>
      </c>
      <c r="C4" s="966" t="s">
        <v>13</v>
      </c>
      <c r="D4" s="966"/>
      <c r="E4" s="967" t="s">
        <v>1159</v>
      </c>
      <c r="F4" s="967" t="s">
        <v>1160</v>
      </c>
      <c r="G4" s="969" t="s">
        <v>980</v>
      </c>
      <c r="H4" s="970"/>
      <c r="I4" s="970"/>
      <c r="J4" s="970"/>
      <c r="K4" s="970"/>
      <c r="L4" s="971"/>
      <c r="M4" s="959" t="s">
        <v>19</v>
      </c>
      <c r="N4" s="961" t="s">
        <v>1161</v>
      </c>
      <c r="O4" s="961" t="s">
        <v>1162</v>
      </c>
    </row>
    <row r="5" spans="1:15" ht="38.25" x14ac:dyDescent="0.25">
      <c r="A5" s="958"/>
      <c r="B5" s="965"/>
      <c r="C5" s="670" t="s">
        <v>1163</v>
      </c>
      <c r="D5" s="670" t="s">
        <v>119</v>
      </c>
      <c r="E5" s="968"/>
      <c r="F5" s="968"/>
      <c r="G5" s="671" t="s">
        <v>1164</v>
      </c>
      <c r="H5" s="671" t="s">
        <v>1165</v>
      </c>
      <c r="I5" s="671" t="s">
        <v>1166</v>
      </c>
      <c r="J5" s="671" t="s">
        <v>1167</v>
      </c>
      <c r="K5" s="671" t="s">
        <v>9</v>
      </c>
      <c r="L5" s="671" t="s">
        <v>9</v>
      </c>
      <c r="M5" s="960"/>
      <c r="N5" s="962"/>
      <c r="O5" s="962"/>
    </row>
    <row r="6" spans="1:15" x14ac:dyDescent="0.25">
      <c r="A6" s="304">
        <v>1</v>
      </c>
      <c r="B6" s="309">
        <f>+SUBTOTAL(3,($C$6:$C6))</f>
        <v>1</v>
      </c>
      <c r="C6" s="309" t="s">
        <v>652</v>
      </c>
      <c r="D6" s="309" t="s">
        <v>443</v>
      </c>
      <c r="E6" s="310">
        <v>122</v>
      </c>
      <c r="F6" s="311">
        <v>45213</v>
      </c>
      <c r="G6" s="312" t="s">
        <v>584</v>
      </c>
      <c r="H6" s="313">
        <v>45555</v>
      </c>
      <c r="I6" s="314"/>
      <c r="J6" s="313">
        <v>45604</v>
      </c>
      <c r="K6" s="315" t="s">
        <v>1168</v>
      </c>
      <c r="L6" s="316"/>
      <c r="M6" s="317">
        <f>+SUM(N6:O6)</f>
        <v>1</v>
      </c>
      <c r="N6" s="309">
        <v>0</v>
      </c>
      <c r="O6" s="309">
        <v>1</v>
      </c>
    </row>
    <row r="7" spans="1:15" x14ac:dyDescent="0.25">
      <c r="A7" s="304">
        <v>1</v>
      </c>
      <c r="B7" s="309">
        <f>+SUBTOTAL(3,($C$6:$C7))</f>
        <v>2</v>
      </c>
      <c r="C7" s="309" t="s">
        <v>443</v>
      </c>
      <c r="D7" s="309" t="s">
        <v>624</v>
      </c>
      <c r="E7" s="310">
        <v>90</v>
      </c>
      <c r="F7" s="311">
        <v>45213</v>
      </c>
      <c r="G7" s="312" t="s">
        <v>584</v>
      </c>
      <c r="H7" s="313">
        <v>45555</v>
      </c>
      <c r="I7" s="314"/>
      <c r="J7" s="313">
        <v>45604</v>
      </c>
      <c r="K7" s="315" t="s">
        <v>1168</v>
      </c>
      <c r="L7" s="316"/>
      <c r="M7" s="317">
        <f>+SUM(N7:O7)</f>
        <v>1</v>
      </c>
      <c r="N7" s="309">
        <v>0</v>
      </c>
      <c r="O7" s="309">
        <v>1</v>
      </c>
    </row>
    <row r="8" spans="1:15" x14ac:dyDescent="0.25">
      <c r="A8" s="304">
        <v>1</v>
      </c>
      <c r="B8" s="309">
        <f>+SUBTOTAL(3,($C$6:$C8))</f>
        <v>3</v>
      </c>
      <c r="C8" s="309" t="s">
        <v>443</v>
      </c>
      <c r="D8" s="309" t="s">
        <v>444</v>
      </c>
      <c r="E8" s="310">
        <v>3438.7660000000001</v>
      </c>
      <c r="F8" s="311">
        <v>45213</v>
      </c>
      <c r="G8" s="312" t="s">
        <v>584</v>
      </c>
      <c r="H8" s="313">
        <v>45555</v>
      </c>
      <c r="I8" s="314"/>
      <c r="J8" s="313">
        <v>45604</v>
      </c>
      <c r="K8" s="315" t="s">
        <v>1168</v>
      </c>
      <c r="L8" s="316"/>
      <c r="M8" s="317">
        <f t="shared" ref="M8:M70" si="0">+SUM(N8:O8)</f>
        <v>1</v>
      </c>
      <c r="N8" s="726">
        <v>0</v>
      </c>
      <c r="O8" s="309">
        <v>1</v>
      </c>
    </row>
    <row r="9" spans="1:15" x14ac:dyDescent="0.25">
      <c r="A9" s="304">
        <v>1</v>
      </c>
      <c r="B9" s="309">
        <f>+SUBTOTAL(3,($C$6:$C9))</f>
        <v>4</v>
      </c>
      <c r="C9" s="309" t="s">
        <v>444</v>
      </c>
      <c r="D9" s="309" t="s">
        <v>38</v>
      </c>
      <c r="E9" s="310">
        <v>3823.5079999999998</v>
      </c>
      <c r="F9" s="311">
        <v>45213</v>
      </c>
      <c r="G9" s="309" t="s">
        <v>584</v>
      </c>
      <c r="H9" s="313">
        <v>45290</v>
      </c>
      <c r="I9" s="318"/>
      <c r="J9" s="313">
        <v>45316</v>
      </c>
      <c r="K9" s="319" t="s">
        <v>1169</v>
      </c>
      <c r="L9" s="316"/>
      <c r="M9" s="317">
        <f t="shared" si="0"/>
        <v>10</v>
      </c>
      <c r="N9" s="309">
        <v>9</v>
      </c>
      <c r="O9" s="309">
        <v>1</v>
      </c>
    </row>
    <row r="10" spans="1:15" x14ac:dyDescent="0.25">
      <c r="A10" s="304">
        <v>1</v>
      </c>
      <c r="B10" s="309">
        <f>+SUBTOTAL(3,($C$6:$C10))</f>
        <v>5</v>
      </c>
      <c r="C10" s="309" t="s">
        <v>38</v>
      </c>
      <c r="D10" s="309" t="s">
        <v>39</v>
      </c>
      <c r="E10" s="310">
        <v>226.52</v>
      </c>
      <c r="F10" s="311">
        <v>45213</v>
      </c>
      <c r="G10" s="309" t="s">
        <v>584</v>
      </c>
      <c r="H10" s="313">
        <v>45290</v>
      </c>
      <c r="I10" s="318"/>
      <c r="J10" s="313">
        <v>45316</v>
      </c>
      <c r="K10" s="319" t="s">
        <v>1169</v>
      </c>
      <c r="L10" s="316"/>
      <c r="M10" s="317">
        <f t="shared" si="0"/>
        <v>1</v>
      </c>
      <c r="N10" s="309">
        <v>0</v>
      </c>
      <c r="O10" s="309">
        <v>1</v>
      </c>
    </row>
    <row r="11" spans="1:15" x14ac:dyDescent="0.25">
      <c r="A11" s="304">
        <v>1</v>
      </c>
      <c r="B11" s="309">
        <f>+SUBTOTAL(3,($C$6:$C11))</f>
        <v>6</v>
      </c>
      <c r="C11" s="309" t="s">
        <v>39</v>
      </c>
      <c r="D11" s="309" t="s">
        <v>40</v>
      </c>
      <c r="E11" s="310">
        <v>1873.5450000000001</v>
      </c>
      <c r="F11" s="311">
        <v>45213</v>
      </c>
      <c r="G11" s="309" t="s">
        <v>584</v>
      </c>
      <c r="H11" s="313">
        <v>45290</v>
      </c>
      <c r="I11" s="318"/>
      <c r="J11" s="313">
        <v>45316</v>
      </c>
      <c r="K11" s="319" t="s">
        <v>1169</v>
      </c>
      <c r="L11" s="316"/>
      <c r="M11" s="317">
        <f t="shared" si="0"/>
        <v>5</v>
      </c>
      <c r="N11" s="309">
        <v>4</v>
      </c>
      <c r="O11" s="309">
        <v>1</v>
      </c>
    </row>
    <row r="12" spans="1:15" x14ac:dyDescent="0.25">
      <c r="A12" s="304">
        <v>1</v>
      </c>
      <c r="B12" s="309">
        <f>+SUBTOTAL(3,($C$6:$C12))</f>
        <v>7</v>
      </c>
      <c r="C12" s="309" t="s">
        <v>40</v>
      </c>
      <c r="D12" s="309" t="s">
        <v>41</v>
      </c>
      <c r="E12" s="310">
        <v>246.01900000000001</v>
      </c>
      <c r="F12" s="311">
        <v>45213</v>
      </c>
      <c r="G12" s="309" t="s">
        <v>584</v>
      </c>
      <c r="H12" s="313">
        <v>45290</v>
      </c>
      <c r="I12" s="318"/>
      <c r="J12" s="313">
        <v>45316</v>
      </c>
      <c r="K12" s="319" t="s">
        <v>1169</v>
      </c>
      <c r="L12" s="316"/>
      <c r="M12" s="317">
        <f t="shared" si="0"/>
        <v>1</v>
      </c>
      <c r="N12" s="309">
        <v>0</v>
      </c>
      <c r="O12" s="309">
        <v>1</v>
      </c>
    </row>
    <row r="13" spans="1:15" x14ac:dyDescent="0.25">
      <c r="A13" s="304">
        <v>1</v>
      </c>
      <c r="B13" s="309">
        <f>+SUBTOTAL(3,($C$6:$C13))</f>
        <v>8</v>
      </c>
      <c r="C13" s="309" t="s">
        <v>41</v>
      </c>
      <c r="D13" s="309" t="s">
        <v>43</v>
      </c>
      <c r="E13" s="310">
        <v>1140.1469999999999</v>
      </c>
      <c r="F13" s="311">
        <v>45213</v>
      </c>
      <c r="G13" s="309" t="s">
        <v>584</v>
      </c>
      <c r="H13" s="313">
        <v>45290</v>
      </c>
      <c r="I13" s="318"/>
      <c r="J13" s="313">
        <v>45316</v>
      </c>
      <c r="K13" s="319" t="s">
        <v>1169</v>
      </c>
      <c r="L13" s="316"/>
      <c r="M13" s="317">
        <f t="shared" si="0"/>
        <v>3</v>
      </c>
      <c r="N13" s="309">
        <v>2</v>
      </c>
      <c r="O13" s="309">
        <v>1</v>
      </c>
    </row>
    <row r="14" spans="1:15" x14ac:dyDescent="0.25">
      <c r="A14" s="304">
        <v>1</v>
      </c>
      <c r="B14" s="309">
        <f>+SUBTOTAL(3,($C$6:$C14))</f>
        <v>9</v>
      </c>
      <c r="C14" s="309" t="s">
        <v>43</v>
      </c>
      <c r="D14" s="309" t="s">
        <v>44</v>
      </c>
      <c r="E14" s="310">
        <v>210.755</v>
      </c>
      <c r="F14" s="311">
        <v>45213</v>
      </c>
      <c r="G14" s="309" t="s">
        <v>584</v>
      </c>
      <c r="H14" s="313">
        <v>45290</v>
      </c>
      <c r="I14" s="318"/>
      <c r="J14" s="313">
        <v>45316</v>
      </c>
      <c r="K14" s="319" t="s">
        <v>1169</v>
      </c>
      <c r="L14" s="316"/>
      <c r="M14" s="317">
        <f t="shared" si="0"/>
        <v>1</v>
      </c>
      <c r="N14" s="309">
        <v>0</v>
      </c>
      <c r="O14" s="309">
        <v>1</v>
      </c>
    </row>
    <row r="15" spans="1:15" x14ac:dyDescent="0.25">
      <c r="A15" s="304">
        <v>1</v>
      </c>
      <c r="B15" s="309">
        <f>+SUBTOTAL(3,($C$6:$C15))</f>
        <v>10</v>
      </c>
      <c r="C15" s="309" t="s">
        <v>44</v>
      </c>
      <c r="D15" s="320" t="s">
        <v>152</v>
      </c>
      <c r="E15" s="310">
        <v>2861.3719999999998</v>
      </c>
      <c r="F15" s="311">
        <v>45213</v>
      </c>
      <c r="G15" s="309" t="s">
        <v>584</v>
      </c>
      <c r="H15" s="313">
        <v>45290</v>
      </c>
      <c r="I15" s="318"/>
      <c r="J15" s="313">
        <v>45316</v>
      </c>
      <c r="K15" s="319" t="s">
        <v>1169</v>
      </c>
      <c r="L15" s="316"/>
      <c r="M15" s="317">
        <f t="shared" si="0"/>
        <v>7</v>
      </c>
      <c r="N15" s="309">
        <v>6</v>
      </c>
      <c r="O15" s="309">
        <v>1</v>
      </c>
    </row>
    <row r="16" spans="1:15" x14ac:dyDescent="0.25">
      <c r="A16" s="304">
        <v>1</v>
      </c>
      <c r="B16" s="309">
        <f>+SUBTOTAL(3,($C$6:$C16))</f>
        <v>11</v>
      </c>
      <c r="C16" s="320" t="s">
        <v>152</v>
      </c>
      <c r="D16" s="309" t="s">
        <v>45</v>
      </c>
      <c r="E16" s="310">
        <v>2456.0439999999999</v>
      </c>
      <c r="F16" s="311">
        <v>45213</v>
      </c>
      <c r="G16" s="309" t="s">
        <v>584</v>
      </c>
      <c r="H16" s="313">
        <v>45290</v>
      </c>
      <c r="I16" s="318"/>
      <c r="J16" s="313">
        <v>45316</v>
      </c>
      <c r="K16" s="319" t="s">
        <v>1169</v>
      </c>
      <c r="L16" s="316"/>
      <c r="M16" s="317">
        <f t="shared" si="0"/>
        <v>6</v>
      </c>
      <c r="N16" s="309">
        <v>5</v>
      </c>
      <c r="O16" s="309">
        <v>1</v>
      </c>
    </row>
    <row r="17" spans="1:15" x14ac:dyDescent="0.25">
      <c r="A17" s="304">
        <v>1</v>
      </c>
      <c r="B17" s="309">
        <f>+SUBTOTAL(3,($C$6:$C17))</f>
        <v>12</v>
      </c>
      <c r="C17" s="309" t="s">
        <v>45</v>
      </c>
      <c r="D17" s="309" t="s">
        <v>46</v>
      </c>
      <c r="E17" s="310">
        <v>233.07599999999999</v>
      </c>
      <c r="F17" s="311">
        <v>45213</v>
      </c>
      <c r="G17" s="309" t="s">
        <v>584</v>
      </c>
      <c r="H17" s="313">
        <v>45290</v>
      </c>
      <c r="I17" s="318"/>
      <c r="J17" s="313">
        <v>45316</v>
      </c>
      <c r="K17" s="319" t="s">
        <v>1169</v>
      </c>
      <c r="L17" s="316"/>
      <c r="M17" s="317">
        <f t="shared" si="0"/>
        <v>1</v>
      </c>
      <c r="N17" s="309">
        <v>0</v>
      </c>
      <c r="O17" s="309">
        <v>1</v>
      </c>
    </row>
    <row r="18" spans="1:15" x14ac:dyDescent="0.25">
      <c r="A18" s="304">
        <v>1</v>
      </c>
      <c r="B18" s="309">
        <f>+SUBTOTAL(3,($C$6:$C18))</f>
        <v>13</v>
      </c>
      <c r="C18" s="309" t="s">
        <v>46</v>
      </c>
      <c r="D18" s="320" t="s">
        <v>164</v>
      </c>
      <c r="E18" s="310">
        <v>4894.4369999999999</v>
      </c>
      <c r="F18" s="311">
        <v>45213</v>
      </c>
      <c r="G18" s="309" t="s">
        <v>584</v>
      </c>
      <c r="H18" s="313">
        <v>45290</v>
      </c>
      <c r="I18" s="318"/>
      <c r="J18" s="313">
        <v>45316</v>
      </c>
      <c r="K18" s="319" t="s">
        <v>1169</v>
      </c>
      <c r="L18" s="316"/>
      <c r="M18" s="317">
        <f t="shared" si="0"/>
        <v>12</v>
      </c>
      <c r="N18" s="309">
        <v>11</v>
      </c>
      <c r="O18" s="309">
        <v>1</v>
      </c>
    </row>
    <row r="19" spans="1:15" ht="25.5" x14ac:dyDescent="0.25">
      <c r="A19" s="304">
        <v>1</v>
      </c>
      <c r="B19" s="309">
        <f>+SUBTOTAL(3,($C$6:$C19))</f>
        <v>14</v>
      </c>
      <c r="C19" s="321" t="s">
        <v>164</v>
      </c>
      <c r="D19" s="309" t="s">
        <v>474</v>
      </c>
      <c r="E19" s="310">
        <v>4844.45</v>
      </c>
      <c r="F19" s="311">
        <v>45213</v>
      </c>
      <c r="G19" s="322" t="s">
        <v>584</v>
      </c>
      <c r="H19" s="313">
        <v>45344</v>
      </c>
      <c r="I19" s="318"/>
      <c r="J19" s="313">
        <v>45432</v>
      </c>
      <c r="K19" s="319" t="s">
        <v>1170</v>
      </c>
      <c r="L19" s="316"/>
      <c r="M19" s="317">
        <f t="shared" si="0"/>
        <v>12</v>
      </c>
      <c r="N19" s="309">
        <v>11</v>
      </c>
      <c r="O19" s="309">
        <v>1</v>
      </c>
    </row>
    <row r="20" spans="1:15" ht="51" x14ac:dyDescent="0.25">
      <c r="A20" s="304">
        <v>1</v>
      </c>
      <c r="B20" s="309">
        <f>+SUBTOTAL(3,($C$6:$C20))</f>
        <v>15</v>
      </c>
      <c r="C20" s="309" t="s">
        <v>474</v>
      </c>
      <c r="D20" s="321" t="s">
        <v>171</v>
      </c>
      <c r="E20" s="310">
        <v>2339.9930000000004</v>
      </c>
      <c r="F20" s="311">
        <v>45213</v>
      </c>
      <c r="G20" s="322" t="s">
        <v>584</v>
      </c>
      <c r="H20" s="313">
        <v>45344</v>
      </c>
      <c r="I20" s="314"/>
      <c r="J20" s="313">
        <v>45432</v>
      </c>
      <c r="K20" s="319" t="s">
        <v>1171</v>
      </c>
      <c r="L20" s="316"/>
      <c r="M20" s="317">
        <f t="shared" si="0"/>
        <v>6</v>
      </c>
      <c r="N20" s="309">
        <v>5</v>
      </c>
      <c r="O20" s="309">
        <v>1</v>
      </c>
    </row>
    <row r="21" spans="1:15" x14ac:dyDescent="0.25">
      <c r="A21" s="304">
        <v>1</v>
      </c>
      <c r="B21" s="309">
        <f>+SUBTOTAL(3,($C$6:$C21))</f>
        <v>16</v>
      </c>
      <c r="C21" s="321" t="s">
        <v>171</v>
      </c>
      <c r="D21" s="320" t="s">
        <v>47</v>
      </c>
      <c r="E21" s="310">
        <v>4110.6310000000003</v>
      </c>
      <c r="F21" s="311">
        <v>45213</v>
      </c>
      <c r="G21" s="309" t="s">
        <v>584</v>
      </c>
      <c r="H21" s="313">
        <v>45290</v>
      </c>
      <c r="I21" s="309"/>
      <c r="J21" s="323">
        <v>45316</v>
      </c>
      <c r="K21" s="319" t="s">
        <v>1169</v>
      </c>
      <c r="L21" s="316"/>
      <c r="M21" s="317">
        <f t="shared" si="0"/>
        <v>10</v>
      </c>
      <c r="N21" s="309">
        <v>9</v>
      </c>
      <c r="O21" s="309">
        <v>1</v>
      </c>
    </row>
    <row r="22" spans="1:15" x14ac:dyDescent="0.25">
      <c r="A22" s="304">
        <v>1</v>
      </c>
      <c r="B22" s="309">
        <f>+SUBTOTAL(3,($C$6:$C22))</f>
        <v>17</v>
      </c>
      <c r="C22" s="320" t="s">
        <v>47</v>
      </c>
      <c r="D22" s="309" t="s">
        <v>48</v>
      </c>
      <c r="E22" s="310">
        <v>211.91399999999999</v>
      </c>
      <c r="F22" s="311">
        <v>45213</v>
      </c>
      <c r="G22" s="309" t="s">
        <v>584</v>
      </c>
      <c r="H22" s="313">
        <v>45290</v>
      </c>
      <c r="I22" s="324"/>
      <c r="J22" s="325">
        <v>45316</v>
      </c>
      <c r="K22" s="319" t="s">
        <v>1169</v>
      </c>
      <c r="L22" s="316"/>
      <c r="M22" s="317">
        <f t="shared" si="0"/>
        <v>1</v>
      </c>
      <c r="N22" s="309">
        <v>0</v>
      </c>
      <c r="O22" s="309">
        <v>1</v>
      </c>
    </row>
    <row r="23" spans="1:15" x14ac:dyDescent="0.25">
      <c r="A23" s="304">
        <v>1</v>
      </c>
      <c r="B23" s="309">
        <f>+SUBTOTAL(3,($C$6:$C23))</f>
        <v>18</v>
      </c>
      <c r="C23" s="309" t="s">
        <v>48</v>
      </c>
      <c r="D23" s="309" t="s">
        <v>491</v>
      </c>
      <c r="E23" s="310">
        <v>2077.9009999999998</v>
      </c>
      <c r="F23" s="311">
        <v>45213</v>
      </c>
      <c r="G23" s="309" t="s">
        <v>584</v>
      </c>
      <c r="H23" s="313">
        <v>45290</v>
      </c>
      <c r="I23" s="326"/>
      <c r="J23" s="327">
        <v>45316</v>
      </c>
      <c r="K23" s="319" t="s">
        <v>1169</v>
      </c>
      <c r="L23" s="316"/>
      <c r="M23" s="317">
        <f t="shared" si="0"/>
        <v>5</v>
      </c>
      <c r="N23" s="309">
        <v>4</v>
      </c>
      <c r="O23" s="309">
        <v>1</v>
      </c>
    </row>
    <row r="24" spans="1:15" x14ac:dyDescent="0.25">
      <c r="A24" s="304">
        <v>1</v>
      </c>
      <c r="B24" s="309">
        <f>+SUBTOTAL(3,($C$6:$C24))</f>
        <v>19</v>
      </c>
      <c r="C24" s="309" t="s">
        <v>491</v>
      </c>
      <c r="D24" s="309" t="s">
        <v>492</v>
      </c>
      <c r="E24" s="310">
        <v>381.41300000000001</v>
      </c>
      <c r="F24" s="311">
        <v>45213</v>
      </c>
      <c r="G24" s="309" t="s">
        <v>584</v>
      </c>
      <c r="H24" s="323">
        <v>45265</v>
      </c>
      <c r="I24" s="328"/>
      <c r="J24" s="329">
        <v>45274</v>
      </c>
      <c r="K24" s="319" t="s">
        <v>1172</v>
      </c>
      <c r="L24" s="316"/>
      <c r="M24" s="317">
        <f t="shared" si="0"/>
        <v>1</v>
      </c>
      <c r="N24" s="309">
        <v>0</v>
      </c>
      <c r="O24" s="309">
        <v>1</v>
      </c>
    </row>
    <row r="25" spans="1:15" x14ac:dyDescent="0.25">
      <c r="A25" s="304">
        <v>1</v>
      </c>
      <c r="B25" s="309">
        <f>+SUBTOTAL(3,($C$6:$C25))</f>
        <v>20</v>
      </c>
      <c r="C25" s="309" t="s">
        <v>492</v>
      </c>
      <c r="D25" s="309" t="s">
        <v>495</v>
      </c>
      <c r="E25" s="310">
        <v>1192.1310000000001</v>
      </c>
      <c r="F25" s="311">
        <v>45213</v>
      </c>
      <c r="G25" s="309" t="s">
        <v>584</v>
      </c>
      <c r="H25" s="323">
        <v>45265</v>
      </c>
      <c r="I25" s="326"/>
      <c r="J25" s="329">
        <v>45274</v>
      </c>
      <c r="K25" s="319" t="s">
        <v>1172</v>
      </c>
      <c r="L25" s="316"/>
      <c r="M25" s="317">
        <f t="shared" si="0"/>
        <v>3</v>
      </c>
      <c r="N25" s="309">
        <v>2</v>
      </c>
      <c r="O25" s="309">
        <v>1</v>
      </c>
    </row>
    <row r="26" spans="1:15" x14ac:dyDescent="0.25">
      <c r="A26" s="304">
        <v>1</v>
      </c>
      <c r="B26" s="309">
        <f>+SUBTOTAL(3,($C$6:$C26))</f>
        <v>21</v>
      </c>
      <c r="C26" s="309" t="s">
        <v>495</v>
      </c>
      <c r="D26" s="309" t="s">
        <v>497</v>
      </c>
      <c r="E26" s="310">
        <v>817.91399999999999</v>
      </c>
      <c r="F26" s="311">
        <v>45213</v>
      </c>
      <c r="G26" s="309" t="s">
        <v>584</v>
      </c>
      <c r="H26" s="323">
        <v>45265</v>
      </c>
      <c r="I26" s="309"/>
      <c r="J26" s="329">
        <v>45274</v>
      </c>
      <c r="K26" s="319" t="s">
        <v>1172</v>
      </c>
      <c r="L26" s="316"/>
      <c r="M26" s="317">
        <f t="shared" si="0"/>
        <v>2</v>
      </c>
      <c r="N26" s="309">
        <v>1</v>
      </c>
      <c r="O26" s="309">
        <v>1</v>
      </c>
    </row>
    <row r="27" spans="1:15" ht="14.25" customHeight="1" x14ac:dyDescent="0.25">
      <c r="A27" s="304">
        <v>1</v>
      </c>
      <c r="B27" s="309">
        <f>+SUBTOTAL(3,($C$6:$C27))</f>
        <v>22</v>
      </c>
      <c r="C27" s="309" t="s">
        <v>497</v>
      </c>
      <c r="D27" s="309" t="s">
        <v>501</v>
      </c>
      <c r="E27" s="310">
        <v>2336.1570000000002</v>
      </c>
      <c r="F27" s="311">
        <v>45213</v>
      </c>
      <c r="G27" s="309" t="s">
        <v>584</v>
      </c>
      <c r="H27" s="323">
        <v>45265</v>
      </c>
      <c r="I27" s="309"/>
      <c r="J27" s="329">
        <v>45274</v>
      </c>
      <c r="K27" s="319" t="s">
        <v>1172</v>
      </c>
      <c r="L27" s="316"/>
      <c r="M27" s="317">
        <f t="shared" si="0"/>
        <v>6</v>
      </c>
      <c r="N27" s="309">
        <v>5</v>
      </c>
      <c r="O27" s="309">
        <v>1</v>
      </c>
    </row>
    <row r="28" spans="1:15" x14ac:dyDescent="0.25">
      <c r="A28" s="304">
        <v>1</v>
      </c>
      <c r="B28" s="309">
        <f>+SUBTOTAL(3,($C$6:$C28))</f>
        <v>23</v>
      </c>
      <c r="C28" s="309" t="s">
        <v>501</v>
      </c>
      <c r="D28" s="309" t="s">
        <v>507</v>
      </c>
      <c r="E28" s="310">
        <v>2451.0829999999996</v>
      </c>
      <c r="F28" s="311">
        <v>45213</v>
      </c>
      <c r="G28" s="309" t="s">
        <v>584</v>
      </c>
      <c r="H28" s="323">
        <v>45265</v>
      </c>
      <c r="I28" s="309"/>
      <c r="J28" s="329">
        <v>45274</v>
      </c>
      <c r="K28" s="319" t="s">
        <v>1172</v>
      </c>
      <c r="L28" s="316"/>
      <c r="M28" s="317">
        <f t="shared" si="0"/>
        <v>6</v>
      </c>
      <c r="N28" s="309">
        <v>5</v>
      </c>
      <c r="O28" s="309">
        <v>1</v>
      </c>
    </row>
    <row r="29" spans="1:15" x14ac:dyDescent="0.25">
      <c r="A29" s="304">
        <v>1</v>
      </c>
      <c r="B29" s="309">
        <f>+SUBTOTAL(3,($C$6:$C29))</f>
        <v>24</v>
      </c>
      <c r="C29" s="309" t="s">
        <v>507</v>
      </c>
      <c r="D29" s="309" t="s">
        <v>512</v>
      </c>
      <c r="E29" s="310">
        <v>1903.1660000000002</v>
      </c>
      <c r="F29" s="311">
        <v>45213</v>
      </c>
      <c r="G29" s="309" t="s">
        <v>584</v>
      </c>
      <c r="H29" s="323">
        <v>45265</v>
      </c>
      <c r="I29" s="309"/>
      <c r="J29" s="329">
        <v>45274</v>
      </c>
      <c r="K29" s="319" t="s">
        <v>1172</v>
      </c>
      <c r="L29" s="316"/>
      <c r="M29" s="317">
        <f t="shared" si="0"/>
        <v>5</v>
      </c>
      <c r="N29" s="309">
        <v>4</v>
      </c>
      <c r="O29" s="309">
        <v>1</v>
      </c>
    </row>
    <row r="30" spans="1:15" x14ac:dyDescent="0.25">
      <c r="A30" s="304">
        <v>1</v>
      </c>
      <c r="B30" s="309">
        <f>+SUBTOTAL(3,($C$6:$C30))</f>
        <v>25</v>
      </c>
      <c r="C30" s="309" t="s">
        <v>512</v>
      </c>
      <c r="D30" s="321" t="s">
        <v>31</v>
      </c>
      <c r="E30" s="310">
        <v>2256.723</v>
      </c>
      <c r="F30" s="311">
        <v>45213</v>
      </c>
      <c r="G30" s="309" t="s">
        <v>584</v>
      </c>
      <c r="H30" s="323">
        <v>45265</v>
      </c>
      <c r="I30" s="309"/>
      <c r="J30" s="329">
        <v>45274</v>
      </c>
      <c r="K30" s="319" t="s">
        <v>1172</v>
      </c>
      <c r="L30" s="316"/>
      <c r="M30" s="317">
        <f t="shared" si="0"/>
        <v>6</v>
      </c>
      <c r="N30" s="309">
        <v>5</v>
      </c>
      <c r="O30" s="309">
        <v>1</v>
      </c>
    </row>
    <row r="31" spans="1:15" ht="25.5" x14ac:dyDescent="0.25">
      <c r="A31" s="304">
        <v>1</v>
      </c>
      <c r="B31" s="309">
        <f>+SUBTOTAL(3,($C$6:$C31))</f>
        <v>26</v>
      </c>
      <c r="C31" s="309" t="s">
        <v>31</v>
      </c>
      <c r="D31" s="321" t="s">
        <v>49</v>
      </c>
      <c r="E31" s="310">
        <v>1477.2539999999999</v>
      </c>
      <c r="F31" s="311">
        <v>45213</v>
      </c>
      <c r="G31" s="309" t="s">
        <v>584</v>
      </c>
      <c r="H31" s="330">
        <v>45841</v>
      </c>
      <c r="I31" s="309"/>
      <c r="J31" s="323">
        <v>45850</v>
      </c>
      <c r="K31" s="319" t="s">
        <v>1405</v>
      </c>
      <c r="L31" s="316"/>
      <c r="M31" s="317">
        <f t="shared" si="0"/>
        <v>4</v>
      </c>
      <c r="N31" s="309">
        <v>3</v>
      </c>
      <c r="O31" s="309">
        <v>1</v>
      </c>
    </row>
    <row r="32" spans="1:15" ht="13.5" customHeight="1" x14ac:dyDescent="0.25">
      <c r="A32" s="304">
        <v>1</v>
      </c>
      <c r="B32" s="309">
        <f>+SUBTOTAL(3,($C$6:$C32))</f>
        <v>27</v>
      </c>
      <c r="C32" s="309" t="s">
        <v>49</v>
      </c>
      <c r="D32" s="321" t="s">
        <v>50</v>
      </c>
      <c r="E32" s="310">
        <v>4578.5249999999996</v>
      </c>
      <c r="F32" s="311">
        <v>45213</v>
      </c>
      <c r="G32" s="312" t="s">
        <v>584</v>
      </c>
      <c r="H32" s="323">
        <v>45251</v>
      </c>
      <c r="I32" s="323">
        <v>45265</v>
      </c>
      <c r="J32" s="323">
        <v>45274</v>
      </c>
      <c r="K32" s="319" t="s">
        <v>1172</v>
      </c>
      <c r="L32" s="316"/>
      <c r="M32" s="317">
        <f t="shared" si="0"/>
        <v>11</v>
      </c>
      <c r="N32" s="309">
        <v>10</v>
      </c>
      <c r="O32" s="309">
        <v>1</v>
      </c>
    </row>
    <row r="33" spans="1:15" ht="14.25" customHeight="1" x14ac:dyDescent="0.25">
      <c r="A33" s="304">
        <v>1</v>
      </c>
      <c r="B33" s="309">
        <f>+SUBTOTAL(3,($C$6:$C33))</f>
        <v>28</v>
      </c>
      <c r="C33" s="309" t="s">
        <v>50</v>
      </c>
      <c r="D33" s="321" t="s">
        <v>56</v>
      </c>
      <c r="E33" s="310">
        <v>3184.049</v>
      </c>
      <c r="F33" s="311">
        <v>45213</v>
      </c>
      <c r="G33" s="312" t="s">
        <v>584</v>
      </c>
      <c r="H33" s="323">
        <v>45251</v>
      </c>
      <c r="I33" s="323">
        <v>45265</v>
      </c>
      <c r="J33" s="323">
        <v>45274</v>
      </c>
      <c r="K33" s="319" t="s">
        <v>1172</v>
      </c>
      <c r="L33" s="316"/>
      <c r="M33" s="317">
        <f t="shared" si="0"/>
        <v>8</v>
      </c>
      <c r="N33" s="309">
        <v>7</v>
      </c>
      <c r="O33" s="309">
        <v>1</v>
      </c>
    </row>
    <row r="34" spans="1:15" ht="14.25" customHeight="1" x14ac:dyDescent="0.25">
      <c r="A34" s="304">
        <v>1</v>
      </c>
      <c r="B34" s="309">
        <f>+SUBTOTAL(3,($C$6:$C34))</f>
        <v>29</v>
      </c>
      <c r="C34" s="309" t="s">
        <v>56</v>
      </c>
      <c r="D34" s="321" t="s">
        <v>57</v>
      </c>
      <c r="E34" s="310">
        <v>2294.8089999999997</v>
      </c>
      <c r="F34" s="311">
        <v>45213</v>
      </c>
      <c r="G34" s="312" t="s">
        <v>584</v>
      </c>
      <c r="H34" s="323">
        <v>45251</v>
      </c>
      <c r="I34" s="323">
        <v>45265</v>
      </c>
      <c r="J34" s="323">
        <v>45274</v>
      </c>
      <c r="K34" s="319" t="s">
        <v>1172</v>
      </c>
      <c r="L34" s="316"/>
      <c r="M34" s="317">
        <f t="shared" si="0"/>
        <v>6</v>
      </c>
      <c r="N34" s="309">
        <v>5</v>
      </c>
      <c r="O34" s="309">
        <v>1</v>
      </c>
    </row>
    <row r="35" spans="1:15" x14ac:dyDescent="0.25">
      <c r="A35" s="304">
        <v>1</v>
      </c>
      <c r="B35" s="309">
        <f>+SUBTOTAL(3,($C$6:$C35))</f>
        <v>30</v>
      </c>
      <c r="C35" s="309" t="s">
        <v>57</v>
      </c>
      <c r="D35" s="321" t="s">
        <v>33</v>
      </c>
      <c r="E35" s="310">
        <v>222.155</v>
      </c>
      <c r="F35" s="311">
        <v>45213</v>
      </c>
      <c r="G35" s="312" t="s">
        <v>584</v>
      </c>
      <c r="H35" s="323">
        <v>45251</v>
      </c>
      <c r="I35" s="323">
        <v>45265</v>
      </c>
      <c r="J35" s="323">
        <v>45274</v>
      </c>
      <c r="K35" s="319" t="s">
        <v>1172</v>
      </c>
      <c r="L35" s="316"/>
      <c r="M35" s="317">
        <f t="shared" si="0"/>
        <v>1</v>
      </c>
      <c r="N35" s="309">
        <v>0</v>
      </c>
      <c r="O35" s="309">
        <v>1</v>
      </c>
    </row>
    <row r="36" spans="1:15" x14ac:dyDescent="0.25">
      <c r="A36" s="304">
        <v>1</v>
      </c>
      <c r="B36" s="309">
        <f>+SUBTOTAL(3,($C$6:$C36))</f>
        <v>31</v>
      </c>
      <c r="C36" s="309" t="s">
        <v>33</v>
      </c>
      <c r="D36" s="321" t="s">
        <v>34</v>
      </c>
      <c r="E36" s="310">
        <v>433.88900000000001</v>
      </c>
      <c r="F36" s="311">
        <v>45213</v>
      </c>
      <c r="G36" s="312" t="s">
        <v>584</v>
      </c>
      <c r="H36" s="323">
        <v>45251</v>
      </c>
      <c r="I36" s="323">
        <v>45265</v>
      </c>
      <c r="J36" s="323">
        <v>45274</v>
      </c>
      <c r="K36" s="319" t="s">
        <v>1172</v>
      </c>
      <c r="L36" s="316"/>
      <c r="M36" s="317">
        <f t="shared" si="0"/>
        <v>1</v>
      </c>
      <c r="N36" s="309">
        <v>0</v>
      </c>
      <c r="O36" s="309">
        <v>1</v>
      </c>
    </row>
    <row r="37" spans="1:15" x14ac:dyDescent="0.25">
      <c r="A37" s="304">
        <v>1</v>
      </c>
      <c r="B37" s="309">
        <f>+SUBTOTAL(3,($C$6:$C37))</f>
        <v>32</v>
      </c>
      <c r="C37" s="309" t="s">
        <v>34</v>
      </c>
      <c r="D37" s="321" t="s">
        <v>36</v>
      </c>
      <c r="E37" s="310">
        <v>1970.278</v>
      </c>
      <c r="F37" s="311">
        <v>45213</v>
      </c>
      <c r="G37" s="309" t="s">
        <v>584</v>
      </c>
      <c r="H37" s="323">
        <v>45236</v>
      </c>
      <c r="I37" s="309"/>
      <c r="J37" s="323">
        <v>45252</v>
      </c>
      <c r="K37" s="315"/>
      <c r="L37" s="315"/>
      <c r="M37" s="317">
        <f t="shared" si="0"/>
        <v>5</v>
      </c>
      <c r="N37" s="309">
        <v>4</v>
      </c>
      <c r="O37" s="309">
        <v>1</v>
      </c>
    </row>
    <row r="38" spans="1:15" x14ac:dyDescent="0.25">
      <c r="A38" s="304">
        <v>1</v>
      </c>
      <c r="B38" s="309">
        <f>+SUBTOTAL(3,($C$6:$C38))</f>
        <v>33</v>
      </c>
      <c r="C38" s="309" t="s">
        <v>36</v>
      </c>
      <c r="D38" s="321" t="s">
        <v>63</v>
      </c>
      <c r="E38" s="310">
        <v>3664.1729999999998</v>
      </c>
      <c r="F38" s="311">
        <v>45213</v>
      </c>
      <c r="G38" s="309" t="s">
        <v>584</v>
      </c>
      <c r="H38" s="323">
        <v>45236</v>
      </c>
      <c r="I38" s="309"/>
      <c r="J38" s="323">
        <v>45252</v>
      </c>
      <c r="K38" s="315"/>
      <c r="L38" s="315"/>
      <c r="M38" s="317">
        <f t="shared" si="0"/>
        <v>9</v>
      </c>
      <c r="N38" s="309">
        <v>8</v>
      </c>
      <c r="O38" s="309">
        <v>1</v>
      </c>
    </row>
    <row r="39" spans="1:15" x14ac:dyDescent="0.25">
      <c r="A39" s="304">
        <v>1</v>
      </c>
      <c r="B39" s="309">
        <f>+SUBTOTAL(3,($C$6:$C39))</f>
        <v>34</v>
      </c>
      <c r="C39" s="309" t="s">
        <v>63</v>
      </c>
      <c r="D39" s="321" t="s">
        <v>186</v>
      </c>
      <c r="E39" s="310">
        <v>2810.2199999999993</v>
      </c>
      <c r="F39" s="311">
        <v>45213</v>
      </c>
      <c r="G39" s="309" t="s">
        <v>584</v>
      </c>
      <c r="H39" s="323">
        <v>45236</v>
      </c>
      <c r="I39" s="309"/>
      <c r="J39" s="323">
        <v>45252</v>
      </c>
      <c r="K39" s="315"/>
      <c r="L39" s="315"/>
      <c r="M39" s="317">
        <f t="shared" si="0"/>
        <v>7</v>
      </c>
      <c r="N39" s="309">
        <v>6</v>
      </c>
      <c r="O39" s="309">
        <v>1</v>
      </c>
    </row>
    <row r="40" spans="1:15" x14ac:dyDescent="0.25">
      <c r="A40" s="304">
        <v>1</v>
      </c>
      <c r="B40" s="309">
        <f>+SUBTOTAL(3,($C$6:$C40))</f>
        <v>35</v>
      </c>
      <c r="C40" s="309" t="s">
        <v>186</v>
      </c>
      <c r="D40" s="321" t="s">
        <v>70</v>
      </c>
      <c r="E40" s="310">
        <v>2386.8770000000004</v>
      </c>
      <c r="F40" s="311">
        <v>45213</v>
      </c>
      <c r="G40" s="309" t="s">
        <v>584</v>
      </c>
      <c r="H40" s="323">
        <v>45236</v>
      </c>
      <c r="I40" s="309"/>
      <c r="J40" s="323">
        <v>45252</v>
      </c>
      <c r="K40" s="315"/>
      <c r="L40" s="315"/>
      <c r="M40" s="317">
        <f t="shared" si="0"/>
        <v>6</v>
      </c>
      <c r="N40" s="309">
        <v>5</v>
      </c>
      <c r="O40" s="309">
        <v>1</v>
      </c>
    </row>
    <row r="41" spans="1:15" ht="13.5" customHeight="1" x14ac:dyDescent="0.25">
      <c r="A41" s="304">
        <v>1</v>
      </c>
      <c r="B41" s="309">
        <f>+SUBTOTAL(3,($C$6:$C41))</f>
        <v>36</v>
      </c>
      <c r="C41" s="309" t="s">
        <v>70</v>
      </c>
      <c r="D41" s="321" t="s">
        <v>76</v>
      </c>
      <c r="E41" s="310">
        <v>3639.0920000000006</v>
      </c>
      <c r="F41" s="311">
        <v>45213</v>
      </c>
      <c r="G41" s="309" t="s">
        <v>584</v>
      </c>
      <c r="H41" s="323">
        <v>45240</v>
      </c>
      <c r="I41" s="323">
        <v>45267</v>
      </c>
      <c r="J41" s="323">
        <v>45252</v>
      </c>
      <c r="K41" s="315" t="s">
        <v>1173</v>
      </c>
      <c r="L41" s="315" t="s">
        <v>1174</v>
      </c>
      <c r="M41" s="317">
        <f t="shared" si="0"/>
        <v>9</v>
      </c>
      <c r="N41" s="309">
        <v>8</v>
      </c>
      <c r="O41" s="309">
        <v>1</v>
      </c>
    </row>
    <row r="42" spans="1:15" x14ac:dyDescent="0.25">
      <c r="A42" s="304">
        <v>1</v>
      </c>
      <c r="B42" s="309">
        <f>+SUBTOTAL(3,($C$6:$C42))</f>
        <v>37</v>
      </c>
      <c r="C42" s="309" t="s">
        <v>76</v>
      </c>
      <c r="D42" s="321" t="s">
        <v>26</v>
      </c>
      <c r="E42" s="310">
        <v>2010.644</v>
      </c>
      <c r="F42" s="311">
        <v>45213</v>
      </c>
      <c r="G42" s="309" t="s">
        <v>584</v>
      </c>
      <c r="H42" s="323">
        <v>45240</v>
      </c>
      <c r="I42" s="323">
        <v>45267</v>
      </c>
      <c r="J42" s="323">
        <v>45252</v>
      </c>
      <c r="K42" s="315" t="s">
        <v>1173</v>
      </c>
      <c r="L42" s="315" t="s">
        <v>1174</v>
      </c>
      <c r="M42" s="317">
        <f t="shared" si="0"/>
        <v>5</v>
      </c>
      <c r="N42" s="309">
        <v>4</v>
      </c>
      <c r="O42" s="309">
        <v>1</v>
      </c>
    </row>
    <row r="43" spans="1:15" ht="13.5" customHeight="1" x14ac:dyDescent="0.25">
      <c r="A43" s="304">
        <v>1</v>
      </c>
      <c r="B43" s="309">
        <f>+SUBTOTAL(3,($C$6:$C43))</f>
        <v>38</v>
      </c>
      <c r="C43" s="309" t="s">
        <v>26</v>
      </c>
      <c r="D43" s="321" t="s">
        <v>78</v>
      </c>
      <c r="E43" s="310">
        <v>2719.335</v>
      </c>
      <c r="F43" s="311">
        <v>45213</v>
      </c>
      <c r="G43" s="309" t="s">
        <v>584</v>
      </c>
      <c r="H43" s="323">
        <v>45240</v>
      </c>
      <c r="I43" s="323">
        <v>45267</v>
      </c>
      <c r="J43" s="323">
        <v>45252</v>
      </c>
      <c r="K43" s="315" t="s">
        <v>1173</v>
      </c>
      <c r="L43" s="315" t="s">
        <v>1174</v>
      </c>
      <c r="M43" s="317">
        <f t="shared" si="0"/>
        <v>7</v>
      </c>
      <c r="N43" s="309">
        <v>6</v>
      </c>
      <c r="O43" s="309">
        <v>1</v>
      </c>
    </row>
    <row r="44" spans="1:15" ht="12.75" customHeight="1" x14ac:dyDescent="0.25">
      <c r="A44" s="304">
        <v>1</v>
      </c>
      <c r="B44" s="309">
        <f>+SUBTOTAL(3,($C$6:$C44))</f>
        <v>39</v>
      </c>
      <c r="C44" s="309" t="s">
        <v>78</v>
      </c>
      <c r="D44" s="321" t="s">
        <v>80</v>
      </c>
      <c r="E44" s="310">
        <v>1082.4749999999999</v>
      </c>
      <c r="F44" s="311">
        <v>45213</v>
      </c>
      <c r="G44" s="309" t="s">
        <v>584</v>
      </c>
      <c r="H44" s="323">
        <v>45240</v>
      </c>
      <c r="I44" s="323">
        <v>45267</v>
      </c>
      <c r="J44" s="323">
        <v>45252</v>
      </c>
      <c r="K44" s="319" t="s">
        <v>1175</v>
      </c>
      <c r="L44" s="315" t="s">
        <v>1174</v>
      </c>
      <c r="M44" s="317">
        <f t="shared" si="0"/>
        <v>3</v>
      </c>
      <c r="N44" s="309">
        <v>2</v>
      </c>
      <c r="O44" s="309">
        <v>1</v>
      </c>
    </row>
    <row r="45" spans="1:15" ht="15" customHeight="1" x14ac:dyDescent="0.25">
      <c r="A45" s="304">
        <v>1</v>
      </c>
      <c r="B45" s="309">
        <f>+SUBTOTAL(3,($C$6:$C45))</f>
        <v>40</v>
      </c>
      <c r="C45" s="309" t="s">
        <v>80</v>
      </c>
      <c r="D45" s="321" t="s">
        <v>83</v>
      </c>
      <c r="E45" s="310">
        <v>2074.9899999999998</v>
      </c>
      <c r="F45" s="311">
        <v>45213</v>
      </c>
      <c r="G45" s="309" t="s">
        <v>584</v>
      </c>
      <c r="H45" s="323">
        <v>45281</v>
      </c>
      <c r="I45" s="323">
        <v>45347</v>
      </c>
      <c r="J45" s="330" t="s">
        <v>1176</v>
      </c>
      <c r="K45" s="319" t="s">
        <v>1175</v>
      </c>
      <c r="L45" s="316"/>
      <c r="M45" s="317">
        <f t="shared" si="0"/>
        <v>5</v>
      </c>
      <c r="N45" s="309">
        <v>4</v>
      </c>
      <c r="O45" s="309">
        <v>1</v>
      </c>
    </row>
    <row r="46" spans="1:15" ht="15" customHeight="1" x14ac:dyDescent="0.25">
      <c r="A46" s="304">
        <v>1</v>
      </c>
      <c r="B46" s="309">
        <f>+SUBTOTAL(3,($C$6:$C46))</f>
        <v>41</v>
      </c>
      <c r="C46" s="309" t="s">
        <v>83</v>
      </c>
      <c r="D46" s="321" t="s">
        <v>84</v>
      </c>
      <c r="E46" s="310">
        <v>672.09100000000001</v>
      </c>
      <c r="F46" s="311">
        <v>45213</v>
      </c>
      <c r="G46" s="309" t="s">
        <v>584</v>
      </c>
      <c r="H46" s="323">
        <v>45281</v>
      </c>
      <c r="I46" s="323">
        <v>45347</v>
      </c>
      <c r="J46" s="330" t="s">
        <v>1176</v>
      </c>
      <c r="K46" s="319" t="s">
        <v>1175</v>
      </c>
      <c r="L46" s="316"/>
      <c r="M46" s="317">
        <f t="shared" si="0"/>
        <v>2</v>
      </c>
      <c r="N46" s="309">
        <v>1</v>
      </c>
      <c r="O46" s="309">
        <v>1</v>
      </c>
    </row>
    <row r="47" spans="1:15" x14ac:dyDescent="0.25">
      <c r="A47" s="304">
        <v>1</v>
      </c>
      <c r="B47" s="309">
        <f>+SUBTOTAL(3,($C$6:$C47))</f>
        <v>42</v>
      </c>
      <c r="C47" s="309" t="s">
        <v>84</v>
      </c>
      <c r="D47" s="321" t="s">
        <v>29</v>
      </c>
      <c r="E47" s="310">
        <v>2048.1959999999999</v>
      </c>
      <c r="F47" s="311">
        <v>45213</v>
      </c>
      <c r="G47" s="309" t="s">
        <v>584</v>
      </c>
      <c r="H47" s="323">
        <v>45281</v>
      </c>
      <c r="I47" s="323">
        <v>45347</v>
      </c>
      <c r="J47" s="330" t="s">
        <v>1176</v>
      </c>
      <c r="K47" s="319" t="s">
        <v>1177</v>
      </c>
      <c r="L47" s="316"/>
      <c r="M47" s="317">
        <f t="shared" si="0"/>
        <v>5</v>
      </c>
      <c r="N47" s="309">
        <v>4</v>
      </c>
      <c r="O47" s="309">
        <v>1</v>
      </c>
    </row>
    <row r="48" spans="1:15" x14ac:dyDescent="0.25">
      <c r="A48" s="304">
        <v>1</v>
      </c>
      <c r="B48" s="309">
        <f>+SUBTOTAL(3,($C$6:$C48))</f>
        <v>43</v>
      </c>
      <c r="C48" s="309" t="s">
        <v>29</v>
      </c>
      <c r="D48" s="321" t="s">
        <v>211</v>
      </c>
      <c r="E48" s="310">
        <v>775.49600000000009</v>
      </c>
      <c r="F48" s="311">
        <v>45213</v>
      </c>
      <c r="G48" s="309" t="s">
        <v>584</v>
      </c>
      <c r="H48" s="323">
        <v>45281</v>
      </c>
      <c r="I48" s="323">
        <v>45347</v>
      </c>
      <c r="J48" s="330" t="s">
        <v>1176</v>
      </c>
      <c r="K48" s="319" t="s">
        <v>1177</v>
      </c>
      <c r="L48" s="316"/>
      <c r="M48" s="317">
        <f t="shared" si="0"/>
        <v>2</v>
      </c>
      <c r="N48" s="309">
        <v>1</v>
      </c>
      <c r="O48" s="309">
        <v>1</v>
      </c>
    </row>
    <row r="49" spans="1:15" x14ac:dyDescent="0.25">
      <c r="A49" s="304">
        <v>1</v>
      </c>
      <c r="B49" s="309">
        <f>+SUBTOTAL(3,($C$6:$C49))</f>
        <v>44</v>
      </c>
      <c r="C49" s="309" t="s">
        <v>211</v>
      </c>
      <c r="D49" s="321" t="s">
        <v>212</v>
      </c>
      <c r="E49" s="310">
        <v>504.678</v>
      </c>
      <c r="F49" s="311">
        <v>45213</v>
      </c>
      <c r="G49" s="309" t="s">
        <v>584</v>
      </c>
      <c r="H49" s="323">
        <v>45281</v>
      </c>
      <c r="I49" s="323">
        <v>45347</v>
      </c>
      <c r="J49" s="330" t="s">
        <v>1176</v>
      </c>
      <c r="K49" s="319" t="s">
        <v>1177</v>
      </c>
      <c r="L49" s="316"/>
      <c r="M49" s="317">
        <f t="shared" si="0"/>
        <v>1</v>
      </c>
      <c r="N49" s="309">
        <v>0</v>
      </c>
      <c r="O49" s="309">
        <v>1</v>
      </c>
    </row>
    <row r="50" spans="1:15" x14ac:dyDescent="0.25">
      <c r="A50" s="304">
        <v>1</v>
      </c>
      <c r="B50" s="309">
        <f>+SUBTOTAL(3,($C$6:$C50))</f>
        <v>45</v>
      </c>
      <c r="C50" s="309" t="s">
        <v>212</v>
      </c>
      <c r="D50" s="321" t="s">
        <v>30</v>
      </c>
      <c r="E50" s="310">
        <v>1180.1970000000001</v>
      </c>
      <c r="F50" s="311">
        <v>45213</v>
      </c>
      <c r="G50" s="309" t="s">
        <v>584</v>
      </c>
      <c r="H50" s="323">
        <v>45281</v>
      </c>
      <c r="I50" s="323">
        <v>45347</v>
      </c>
      <c r="J50" s="330" t="s">
        <v>1176</v>
      </c>
      <c r="K50" s="319" t="s">
        <v>1177</v>
      </c>
      <c r="L50" s="316"/>
      <c r="M50" s="317">
        <f t="shared" si="0"/>
        <v>3</v>
      </c>
      <c r="N50" s="309">
        <v>2</v>
      </c>
      <c r="O50" s="309">
        <v>1</v>
      </c>
    </row>
    <row r="51" spans="1:15" x14ac:dyDescent="0.25">
      <c r="A51" s="304">
        <v>1</v>
      </c>
      <c r="B51" s="309">
        <f>+SUBTOTAL(3,($C$6:$C51))</f>
        <v>46</v>
      </c>
      <c r="C51" s="309" t="s">
        <v>30</v>
      </c>
      <c r="D51" s="321" t="s">
        <v>88</v>
      </c>
      <c r="E51" s="310">
        <v>1883.9540000000002</v>
      </c>
      <c r="F51" s="311">
        <v>45213</v>
      </c>
      <c r="G51" s="309" t="s">
        <v>584</v>
      </c>
      <c r="H51" s="323">
        <v>45281</v>
      </c>
      <c r="I51" s="323">
        <v>45347</v>
      </c>
      <c r="J51" s="323" t="s">
        <v>1176</v>
      </c>
      <c r="K51" s="319" t="s">
        <v>1177</v>
      </c>
      <c r="L51" s="316"/>
      <c r="M51" s="317">
        <f t="shared" si="0"/>
        <v>5</v>
      </c>
      <c r="N51" s="309">
        <v>4</v>
      </c>
      <c r="O51" s="309">
        <v>1</v>
      </c>
    </row>
    <row r="52" spans="1:15" x14ac:dyDescent="0.25">
      <c r="A52" s="304">
        <v>1</v>
      </c>
      <c r="B52" s="309">
        <f>+SUBTOTAL(3,($C$6:$C52))</f>
        <v>47</v>
      </c>
      <c r="C52" s="309" t="s">
        <v>88</v>
      </c>
      <c r="D52" s="321" t="s">
        <v>663</v>
      </c>
      <c r="E52" s="310">
        <v>1138.5360000000001</v>
      </c>
      <c r="F52" s="311">
        <v>45213</v>
      </c>
      <c r="G52" s="309" t="s">
        <v>584</v>
      </c>
      <c r="H52" s="323">
        <v>45347</v>
      </c>
      <c r="I52" s="309"/>
      <c r="J52" s="323">
        <v>45637</v>
      </c>
      <c r="K52" s="319" t="s">
        <v>1283</v>
      </c>
      <c r="L52" s="316"/>
      <c r="M52" s="317">
        <f t="shared" si="0"/>
        <v>3</v>
      </c>
      <c r="N52" s="309">
        <v>2</v>
      </c>
      <c r="O52" s="309">
        <v>1</v>
      </c>
    </row>
    <row r="53" spans="1:15" x14ac:dyDescent="0.25">
      <c r="A53" s="304">
        <v>1</v>
      </c>
      <c r="B53" s="309">
        <f>+SUBTOTAL(3,($C$6:$C53))</f>
        <v>48</v>
      </c>
      <c r="C53" s="309" t="s">
        <v>663</v>
      </c>
      <c r="D53" s="321" t="s">
        <v>533</v>
      </c>
      <c r="E53" s="310">
        <v>594.05899999999997</v>
      </c>
      <c r="F53" s="311">
        <v>45213</v>
      </c>
      <c r="G53" s="309" t="s">
        <v>584</v>
      </c>
      <c r="H53" s="323">
        <v>45347</v>
      </c>
      <c r="I53" s="309"/>
      <c r="J53" s="323">
        <v>45637</v>
      </c>
      <c r="K53" s="319" t="s">
        <v>1283</v>
      </c>
      <c r="L53" s="316"/>
      <c r="M53" s="317">
        <f t="shared" si="0"/>
        <v>1</v>
      </c>
      <c r="N53" s="309">
        <v>0</v>
      </c>
      <c r="O53" s="309">
        <v>1</v>
      </c>
    </row>
    <row r="54" spans="1:15" x14ac:dyDescent="0.25">
      <c r="A54" s="304">
        <v>1</v>
      </c>
      <c r="B54" s="309">
        <f>+SUBTOTAL(3,($C$6:$C54))</f>
        <v>49</v>
      </c>
      <c r="C54" s="309" t="s">
        <v>533</v>
      </c>
      <c r="D54" s="321" t="s">
        <v>538</v>
      </c>
      <c r="E54" s="310">
        <v>2063.067</v>
      </c>
      <c r="F54" s="311">
        <v>45213</v>
      </c>
      <c r="G54" s="309" t="s">
        <v>584</v>
      </c>
      <c r="H54" s="323">
        <v>45626</v>
      </c>
      <c r="I54" s="309"/>
      <c r="J54" s="323">
        <v>45637</v>
      </c>
      <c r="K54" s="319" t="s">
        <v>1178</v>
      </c>
      <c r="L54" s="316"/>
      <c r="M54" s="317">
        <f t="shared" si="0"/>
        <v>5</v>
      </c>
      <c r="N54" s="309">
        <v>4</v>
      </c>
      <c r="O54" s="309">
        <v>1</v>
      </c>
    </row>
    <row r="55" spans="1:15" x14ac:dyDescent="0.25">
      <c r="A55" s="304">
        <v>1</v>
      </c>
      <c r="B55" s="309">
        <f>+SUBTOTAL(3,($C$6:$C55))</f>
        <v>50</v>
      </c>
      <c r="C55" s="309" t="s">
        <v>538</v>
      </c>
      <c r="D55" s="321" t="s">
        <v>540</v>
      </c>
      <c r="E55" s="310">
        <v>684.37100000000009</v>
      </c>
      <c r="F55" s="311">
        <v>45213</v>
      </c>
      <c r="G55" s="309" t="s">
        <v>584</v>
      </c>
      <c r="H55" s="323">
        <v>45626</v>
      </c>
      <c r="I55" s="309"/>
      <c r="J55" s="323">
        <v>45637</v>
      </c>
      <c r="K55" s="319" t="s">
        <v>1178</v>
      </c>
      <c r="L55" s="316"/>
      <c r="M55" s="317">
        <f t="shared" si="0"/>
        <v>2</v>
      </c>
      <c r="N55" s="309">
        <v>1</v>
      </c>
      <c r="O55" s="309">
        <v>1</v>
      </c>
    </row>
    <row r="56" spans="1:15" x14ac:dyDescent="0.25">
      <c r="A56" s="304">
        <v>1</v>
      </c>
      <c r="B56" s="309">
        <f>+SUBTOTAL(3,($C$6:$C56))</f>
        <v>51</v>
      </c>
      <c r="C56" s="309" t="s">
        <v>540</v>
      </c>
      <c r="D56" s="309" t="s">
        <v>552</v>
      </c>
      <c r="E56" s="316">
        <v>1183.8</v>
      </c>
      <c r="F56" s="331"/>
      <c r="G56" s="322" t="s">
        <v>584</v>
      </c>
      <c r="H56" s="323">
        <v>45466</v>
      </c>
      <c r="I56" s="332"/>
      <c r="J56" s="323">
        <v>45476</v>
      </c>
      <c r="K56" s="315" t="s">
        <v>1179</v>
      </c>
      <c r="L56" s="316"/>
      <c r="M56" s="317">
        <f t="shared" si="0"/>
        <v>3</v>
      </c>
      <c r="N56" s="309">
        <v>2</v>
      </c>
      <c r="O56" s="309">
        <v>1</v>
      </c>
    </row>
    <row r="57" spans="1:15" x14ac:dyDescent="0.25">
      <c r="A57" s="304">
        <v>1</v>
      </c>
      <c r="B57" s="309">
        <f>+SUBTOTAL(3,($C$6:$C57))</f>
        <v>52</v>
      </c>
      <c r="C57" s="309" t="s">
        <v>552</v>
      </c>
      <c r="D57" s="309" t="s">
        <v>553</v>
      </c>
      <c r="E57" s="316">
        <v>478.3</v>
      </c>
      <c r="F57" s="331"/>
      <c r="G57" s="322" t="s">
        <v>584</v>
      </c>
      <c r="H57" s="323">
        <v>45466</v>
      </c>
      <c r="I57" s="332"/>
      <c r="J57" s="323">
        <v>45476</v>
      </c>
      <c r="K57" s="315" t="s">
        <v>1179</v>
      </c>
      <c r="L57" s="316"/>
      <c r="M57" s="317">
        <f t="shared" si="0"/>
        <v>1</v>
      </c>
      <c r="N57" s="309">
        <v>0</v>
      </c>
      <c r="O57" s="309">
        <v>1</v>
      </c>
    </row>
    <row r="58" spans="1:15" x14ac:dyDescent="0.25">
      <c r="A58" s="304">
        <v>1</v>
      </c>
      <c r="B58" s="309">
        <f>+SUBTOTAL(3,($C$6:$C58))</f>
        <v>53</v>
      </c>
      <c r="C58" s="309" t="s">
        <v>553</v>
      </c>
      <c r="D58" s="309" t="s">
        <v>554</v>
      </c>
      <c r="E58" s="316">
        <v>312.3</v>
      </c>
      <c r="F58" s="331"/>
      <c r="G58" s="322" t="s">
        <v>584</v>
      </c>
      <c r="H58" s="323">
        <v>45466</v>
      </c>
      <c r="I58" s="332"/>
      <c r="J58" s="323">
        <v>45476</v>
      </c>
      <c r="K58" s="315" t="s">
        <v>1179</v>
      </c>
      <c r="L58" s="316"/>
      <c r="M58" s="317">
        <f t="shared" si="0"/>
        <v>1</v>
      </c>
      <c r="N58" s="309">
        <v>0</v>
      </c>
      <c r="O58" s="309">
        <v>1</v>
      </c>
    </row>
    <row r="59" spans="1:15" x14ac:dyDescent="0.25">
      <c r="A59" s="304">
        <v>1</v>
      </c>
      <c r="B59" s="309">
        <f>+SUBTOTAL(3,($C$6:$C59))</f>
        <v>54</v>
      </c>
      <c r="C59" s="309" t="s">
        <v>554</v>
      </c>
      <c r="D59" s="309" t="s">
        <v>556</v>
      </c>
      <c r="E59" s="316">
        <v>818.5</v>
      </c>
      <c r="F59" s="331"/>
      <c r="G59" s="322" t="s">
        <v>584</v>
      </c>
      <c r="H59" s="323">
        <v>45466</v>
      </c>
      <c r="I59" s="332"/>
      <c r="J59" s="323">
        <v>45476</v>
      </c>
      <c r="K59" s="315" t="s">
        <v>1179</v>
      </c>
      <c r="L59" s="316"/>
      <c r="M59" s="317">
        <f t="shared" si="0"/>
        <v>2</v>
      </c>
      <c r="N59" s="309">
        <v>1</v>
      </c>
      <c r="O59" s="309">
        <v>1</v>
      </c>
    </row>
    <row r="60" spans="1:15" x14ac:dyDescent="0.25">
      <c r="A60" s="304">
        <v>1</v>
      </c>
      <c r="B60" s="309">
        <f>+SUBTOTAL(3,($C$6:$C60))</f>
        <v>55</v>
      </c>
      <c r="C60" s="309" t="s">
        <v>556</v>
      </c>
      <c r="D60" s="309" t="s">
        <v>563</v>
      </c>
      <c r="E60" s="316">
        <v>2607.2000000000003</v>
      </c>
      <c r="F60" s="331"/>
      <c r="G60" s="322" t="s">
        <v>584</v>
      </c>
      <c r="H60" s="323">
        <v>45466</v>
      </c>
      <c r="I60" s="332"/>
      <c r="J60" s="323">
        <v>45476</v>
      </c>
      <c r="K60" s="315" t="s">
        <v>1179</v>
      </c>
      <c r="L60" s="316"/>
      <c r="M60" s="317">
        <f t="shared" si="0"/>
        <v>7</v>
      </c>
      <c r="N60" s="309">
        <v>6</v>
      </c>
      <c r="O60" s="309">
        <v>1</v>
      </c>
    </row>
    <row r="61" spans="1:15" x14ac:dyDescent="0.25">
      <c r="A61" s="304">
        <v>1</v>
      </c>
      <c r="B61" s="309">
        <f>+SUBTOTAL(3,($C$6:$C61))</f>
        <v>56</v>
      </c>
      <c r="C61" s="309" t="s">
        <v>563</v>
      </c>
      <c r="D61" s="309" t="s">
        <v>664</v>
      </c>
      <c r="E61" s="316">
        <v>4912.8999999999996</v>
      </c>
      <c r="F61" s="331"/>
      <c r="G61" s="322" t="s">
        <v>584</v>
      </c>
      <c r="H61" s="323">
        <v>45466</v>
      </c>
      <c r="I61" s="332"/>
      <c r="J61" s="323">
        <v>45476</v>
      </c>
      <c r="K61" s="319"/>
      <c r="L61" s="316"/>
      <c r="M61" s="317">
        <f t="shared" si="0"/>
        <v>12</v>
      </c>
      <c r="N61" s="309">
        <v>11</v>
      </c>
      <c r="O61" s="309">
        <v>1</v>
      </c>
    </row>
    <row r="62" spans="1:15" x14ac:dyDescent="0.25">
      <c r="A62" s="304">
        <v>2</v>
      </c>
      <c r="B62" s="309">
        <f>+SUBTOTAL(3,($C$6:$C62))</f>
        <v>57</v>
      </c>
      <c r="C62" s="309" t="s">
        <v>664</v>
      </c>
      <c r="D62" s="309" t="s">
        <v>667</v>
      </c>
      <c r="E62" s="316">
        <v>1258.5999999999999</v>
      </c>
      <c r="F62" s="331"/>
      <c r="G62" s="322" t="s">
        <v>584</v>
      </c>
      <c r="H62" s="330">
        <v>45479</v>
      </c>
      <c r="I62" s="332"/>
      <c r="J62" s="330">
        <v>45497</v>
      </c>
      <c r="K62" s="319"/>
      <c r="L62" s="316"/>
      <c r="M62" s="317">
        <f t="shared" si="0"/>
        <v>3</v>
      </c>
      <c r="N62" s="309">
        <v>2</v>
      </c>
      <c r="O62" s="309">
        <v>1</v>
      </c>
    </row>
    <row r="63" spans="1:15" x14ac:dyDescent="0.25">
      <c r="A63" s="304">
        <v>2</v>
      </c>
      <c r="B63" s="309">
        <f>+SUBTOTAL(3,($C$6:$C63))</f>
        <v>58</v>
      </c>
      <c r="C63" s="309" t="s">
        <v>667</v>
      </c>
      <c r="D63" s="309" t="s">
        <v>672</v>
      </c>
      <c r="E63" s="316">
        <v>1995.5</v>
      </c>
      <c r="F63" s="331"/>
      <c r="G63" s="322" t="s">
        <v>584</v>
      </c>
      <c r="H63" s="330">
        <v>45479</v>
      </c>
      <c r="I63" s="332"/>
      <c r="J63" s="330">
        <v>45497</v>
      </c>
      <c r="K63" s="319"/>
      <c r="L63" s="316"/>
      <c r="M63" s="317">
        <f t="shared" si="0"/>
        <v>5</v>
      </c>
      <c r="N63" s="309">
        <v>4</v>
      </c>
      <c r="O63" s="309">
        <v>1</v>
      </c>
    </row>
    <row r="64" spans="1:15" x14ac:dyDescent="0.25">
      <c r="A64" s="304">
        <v>2</v>
      </c>
      <c r="B64" s="309">
        <f>+SUBTOTAL(3,($C$6:$C64))</f>
        <v>59</v>
      </c>
      <c r="C64" s="309" t="s">
        <v>672</v>
      </c>
      <c r="D64" s="309" t="s">
        <v>676</v>
      </c>
      <c r="E64" s="322">
        <v>1448.6</v>
      </c>
      <c r="F64" s="332"/>
      <c r="G64" s="322" t="s">
        <v>584</v>
      </c>
      <c r="H64" s="330">
        <v>45479</v>
      </c>
      <c r="I64" s="332"/>
      <c r="J64" s="330">
        <v>45497</v>
      </c>
      <c r="K64" s="315"/>
      <c r="L64" s="316"/>
      <c r="M64" s="317">
        <f t="shared" si="0"/>
        <v>4</v>
      </c>
      <c r="N64" s="309">
        <v>3</v>
      </c>
      <c r="O64" s="309">
        <v>1</v>
      </c>
    </row>
    <row r="65" spans="1:15" x14ac:dyDescent="0.25">
      <c r="A65" s="304">
        <v>2</v>
      </c>
      <c r="B65" s="309">
        <f>+SUBTOTAL(3,($C$6:$C65))</f>
        <v>60</v>
      </c>
      <c r="C65" s="309" t="s">
        <v>676</v>
      </c>
      <c r="D65" s="309" t="s">
        <v>89</v>
      </c>
      <c r="E65" s="322">
        <v>701.4</v>
      </c>
      <c r="F65" s="332"/>
      <c r="G65" s="322" t="s">
        <v>584</v>
      </c>
      <c r="H65" s="330">
        <v>45479</v>
      </c>
      <c r="I65" s="332"/>
      <c r="J65" s="330">
        <v>45497</v>
      </c>
      <c r="K65" s="315"/>
      <c r="L65" s="316"/>
      <c r="M65" s="317">
        <f t="shared" si="0"/>
        <v>2</v>
      </c>
      <c r="N65" s="309">
        <v>1</v>
      </c>
      <c r="O65" s="309">
        <v>1</v>
      </c>
    </row>
    <row r="66" spans="1:15" x14ac:dyDescent="0.25">
      <c r="A66" s="304">
        <v>2</v>
      </c>
      <c r="B66" s="309">
        <f>+SUBTOTAL(3,($C$6:$C66))</f>
        <v>61</v>
      </c>
      <c r="C66" s="309" t="s">
        <v>89</v>
      </c>
      <c r="D66" s="309" t="s">
        <v>90</v>
      </c>
      <c r="E66" s="322">
        <v>197.7</v>
      </c>
      <c r="F66" s="332"/>
      <c r="G66" s="322" t="s">
        <v>584</v>
      </c>
      <c r="H66" s="330">
        <v>45479</v>
      </c>
      <c r="I66" s="332"/>
      <c r="J66" s="330">
        <v>45497</v>
      </c>
      <c r="K66" s="315"/>
      <c r="L66" s="316"/>
      <c r="M66" s="317">
        <f t="shared" si="0"/>
        <v>1</v>
      </c>
      <c r="N66" s="309">
        <v>0</v>
      </c>
      <c r="O66" s="309">
        <v>1</v>
      </c>
    </row>
    <row r="67" spans="1:15" x14ac:dyDescent="0.25">
      <c r="A67" s="304">
        <v>2</v>
      </c>
      <c r="B67" s="309">
        <f>+SUBTOTAL(3,($C$6:$C67))</f>
        <v>62</v>
      </c>
      <c r="C67" s="309" t="s">
        <v>90</v>
      </c>
      <c r="D67" s="309" t="s">
        <v>688</v>
      </c>
      <c r="E67" s="316">
        <v>4479.5</v>
      </c>
      <c r="F67" s="332"/>
      <c r="G67" s="322" t="s">
        <v>584</v>
      </c>
      <c r="H67" s="330">
        <v>45328</v>
      </c>
      <c r="I67" s="332"/>
      <c r="J67" s="330">
        <v>45351</v>
      </c>
      <c r="K67" s="315"/>
      <c r="L67" s="316"/>
      <c r="M67" s="317">
        <f t="shared" si="0"/>
        <v>11</v>
      </c>
      <c r="N67" s="309">
        <v>10</v>
      </c>
      <c r="O67" s="309">
        <v>1</v>
      </c>
    </row>
    <row r="68" spans="1:15" x14ac:dyDescent="0.25">
      <c r="A68" s="304">
        <v>2</v>
      </c>
      <c r="B68" s="309">
        <f>+SUBTOTAL(3,($C$6:$C68))</f>
        <v>63</v>
      </c>
      <c r="C68" s="309" t="s">
        <v>688</v>
      </c>
      <c r="D68" s="309" t="s">
        <v>91</v>
      </c>
      <c r="E68" s="316">
        <v>809.9</v>
      </c>
      <c r="F68" s="332"/>
      <c r="G68" s="309" t="s">
        <v>584</v>
      </c>
      <c r="H68" s="330">
        <v>45328</v>
      </c>
      <c r="I68" s="331"/>
      <c r="J68" s="330">
        <v>45351</v>
      </c>
      <c r="K68" s="315"/>
      <c r="L68" s="316"/>
      <c r="M68" s="317">
        <f t="shared" si="0"/>
        <v>2</v>
      </c>
      <c r="N68" s="309">
        <v>1</v>
      </c>
      <c r="O68" s="309">
        <v>1</v>
      </c>
    </row>
    <row r="69" spans="1:15" x14ac:dyDescent="0.25">
      <c r="A69" s="304">
        <v>2</v>
      </c>
      <c r="B69" s="309">
        <f>+SUBTOTAL(3,($C$6:$C69))</f>
        <v>64</v>
      </c>
      <c r="C69" s="309" t="s">
        <v>91</v>
      </c>
      <c r="D69" s="309" t="s">
        <v>92</v>
      </c>
      <c r="E69" s="316">
        <v>3248.6</v>
      </c>
      <c r="F69" s="332"/>
      <c r="G69" s="309" t="s">
        <v>584</v>
      </c>
      <c r="H69" s="330">
        <v>45328</v>
      </c>
      <c r="I69" s="331"/>
      <c r="J69" s="330">
        <v>45351</v>
      </c>
      <c r="K69" s="315"/>
      <c r="L69" s="316"/>
      <c r="M69" s="317">
        <f t="shared" si="0"/>
        <v>8</v>
      </c>
      <c r="N69" s="309">
        <v>7</v>
      </c>
      <c r="O69" s="309">
        <v>1</v>
      </c>
    </row>
    <row r="70" spans="1:15" x14ac:dyDescent="0.25">
      <c r="A70" s="304">
        <v>2</v>
      </c>
      <c r="B70" s="309">
        <f>+SUBTOTAL(3,($C$6:$C70))</f>
        <v>65</v>
      </c>
      <c r="C70" s="309" t="s">
        <v>92</v>
      </c>
      <c r="D70" s="309" t="s">
        <v>707</v>
      </c>
      <c r="E70" s="316">
        <v>4444.1000000000004</v>
      </c>
      <c r="F70" s="332"/>
      <c r="G70" s="309" t="s">
        <v>584</v>
      </c>
      <c r="H70" s="330">
        <v>45328</v>
      </c>
      <c r="I70" s="331"/>
      <c r="J70" s="330">
        <v>45351</v>
      </c>
      <c r="K70" s="315"/>
      <c r="L70" s="316"/>
      <c r="M70" s="317">
        <f t="shared" si="0"/>
        <v>11</v>
      </c>
      <c r="N70" s="309">
        <v>10</v>
      </c>
      <c r="O70" s="309">
        <v>1</v>
      </c>
    </row>
    <row r="71" spans="1:15" x14ac:dyDescent="0.25">
      <c r="A71" s="304">
        <v>2</v>
      </c>
      <c r="B71" s="309">
        <f>+SUBTOTAL(3,($C$6:$C71))</f>
        <v>66</v>
      </c>
      <c r="C71" s="309" t="s">
        <v>707</v>
      </c>
      <c r="D71" s="309" t="s">
        <v>710</v>
      </c>
      <c r="E71" s="316">
        <v>1048.7</v>
      </c>
      <c r="F71" s="332"/>
      <c r="G71" s="309" t="s">
        <v>584</v>
      </c>
      <c r="H71" s="330">
        <v>45328</v>
      </c>
      <c r="I71" s="331"/>
      <c r="J71" s="330">
        <v>45351</v>
      </c>
      <c r="K71" s="315"/>
      <c r="L71" s="316"/>
      <c r="M71" s="317">
        <f t="shared" ref="M71:M94" si="1">+SUM(N71:O71)</f>
        <v>3</v>
      </c>
      <c r="N71" s="309">
        <v>2</v>
      </c>
      <c r="O71" s="309">
        <v>1</v>
      </c>
    </row>
    <row r="72" spans="1:15" x14ac:dyDescent="0.25">
      <c r="A72" s="304">
        <v>2</v>
      </c>
      <c r="B72" s="309">
        <f>+SUBTOTAL(3,($C$6:$C72))</f>
        <v>67</v>
      </c>
      <c r="C72" s="309" t="s">
        <v>710</v>
      </c>
      <c r="D72" s="309" t="s">
        <v>721</v>
      </c>
      <c r="E72" s="316">
        <v>4534.8999999999996</v>
      </c>
      <c r="F72" s="332"/>
      <c r="G72" s="309" t="s">
        <v>584</v>
      </c>
      <c r="H72" s="323">
        <v>45290</v>
      </c>
      <c r="I72" s="331"/>
      <c r="J72" s="323">
        <v>45300</v>
      </c>
      <c r="K72" s="315"/>
      <c r="L72" s="316"/>
      <c r="M72" s="317">
        <f t="shared" si="1"/>
        <v>11</v>
      </c>
      <c r="N72" s="309">
        <v>10</v>
      </c>
      <c r="O72" s="309">
        <v>1</v>
      </c>
    </row>
    <row r="73" spans="1:15" x14ac:dyDescent="0.25">
      <c r="A73" s="304">
        <v>2</v>
      </c>
      <c r="B73" s="309">
        <f>+SUBTOTAL(3,($C$6:$C73))</f>
        <v>68</v>
      </c>
      <c r="C73" s="309" t="s">
        <v>721</v>
      </c>
      <c r="D73" s="309" t="s">
        <v>730</v>
      </c>
      <c r="E73" s="316">
        <v>3690.3</v>
      </c>
      <c r="F73" s="332"/>
      <c r="G73" s="309" t="s">
        <v>584</v>
      </c>
      <c r="H73" s="323">
        <v>45290</v>
      </c>
      <c r="I73" s="331"/>
      <c r="J73" s="323">
        <v>45300</v>
      </c>
      <c r="K73" s="315"/>
      <c r="L73" s="316"/>
      <c r="M73" s="317">
        <f t="shared" si="1"/>
        <v>9</v>
      </c>
      <c r="N73" s="309">
        <v>8</v>
      </c>
      <c r="O73" s="309">
        <v>1</v>
      </c>
    </row>
    <row r="74" spans="1:15" x14ac:dyDescent="0.25">
      <c r="A74" s="304">
        <v>2</v>
      </c>
      <c r="B74" s="309">
        <f>+SUBTOTAL(3,($C$6:$C74))</f>
        <v>69</v>
      </c>
      <c r="C74" s="309" t="s">
        <v>730</v>
      </c>
      <c r="D74" s="309" t="s">
        <v>736</v>
      </c>
      <c r="E74" s="322">
        <v>2411.3999999999996</v>
      </c>
      <c r="F74" s="331"/>
      <c r="G74" s="309" t="s">
        <v>584</v>
      </c>
      <c r="H74" s="323">
        <v>45290</v>
      </c>
      <c r="I74" s="331"/>
      <c r="J74" s="323">
        <v>45300</v>
      </c>
      <c r="K74" s="315"/>
      <c r="L74" s="316"/>
      <c r="M74" s="317">
        <f t="shared" si="1"/>
        <v>6</v>
      </c>
      <c r="N74" s="309">
        <v>5</v>
      </c>
      <c r="O74" s="309">
        <v>1</v>
      </c>
    </row>
    <row r="75" spans="1:15" x14ac:dyDescent="0.25">
      <c r="A75" s="304">
        <v>2</v>
      </c>
      <c r="B75" s="309">
        <f>+SUBTOTAL(3,($C$6:$C75))</f>
        <v>70</v>
      </c>
      <c r="C75" s="309" t="s">
        <v>736</v>
      </c>
      <c r="D75" s="309" t="s">
        <v>93</v>
      </c>
      <c r="E75" s="322">
        <v>3338.2000000000003</v>
      </c>
      <c r="F75" s="331"/>
      <c r="G75" s="309" t="s">
        <v>584</v>
      </c>
      <c r="H75" s="323">
        <v>45290</v>
      </c>
      <c r="I75" s="331"/>
      <c r="J75" s="323">
        <v>45300</v>
      </c>
      <c r="K75" s="315"/>
      <c r="L75" s="316"/>
      <c r="M75" s="317">
        <f t="shared" si="1"/>
        <v>9</v>
      </c>
      <c r="N75" s="309">
        <v>8</v>
      </c>
      <c r="O75" s="309">
        <v>1</v>
      </c>
    </row>
    <row r="76" spans="1:15" x14ac:dyDescent="0.25">
      <c r="A76" s="304">
        <v>2</v>
      </c>
      <c r="B76" s="309">
        <f>+SUBTOTAL(3,($C$6:$C76))</f>
        <v>71</v>
      </c>
      <c r="C76" s="309" t="s">
        <v>93</v>
      </c>
      <c r="D76" s="309" t="s">
        <v>94</v>
      </c>
      <c r="E76" s="322">
        <v>179.9</v>
      </c>
      <c r="F76" s="331"/>
      <c r="G76" s="309" t="s">
        <v>584</v>
      </c>
      <c r="H76" s="323">
        <v>45290</v>
      </c>
      <c r="I76" s="331"/>
      <c r="J76" s="323">
        <v>45300</v>
      </c>
      <c r="K76" s="315"/>
      <c r="L76" s="316"/>
      <c r="M76" s="317">
        <f t="shared" si="1"/>
        <v>1</v>
      </c>
      <c r="N76" s="309">
        <v>0</v>
      </c>
      <c r="O76" s="309">
        <v>1</v>
      </c>
    </row>
    <row r="77" spans="1:15" x14ac:dyDescent="0.25">
      <c r="A77" s="304">
        <v>2</v>
      </c>
      <c r="B77" s="309">
        <f>+SUBTOTAL(3,($C$6:$C77))</f>
        <v>72</v>
      </c>
      <c r="C77" s="309" t="s">
        <v>94</v>
      </c>
      <c r="D77" s="309" t="s">
        <v>95</v>
      </c>
      <c r="E77" s="322">
        <v>3307.7000000000003</v>
      </c>
      <c r="F77" s="331"/>
      <c r="G77" s="309" t="s">
        <v>584</v>
      </c>
      <c r="H77" s="323">
        <v>45290</v>
      </c>
      <c r="I77" s="331"/>
      <c r="J77" s="323">
        <v>45300</v>
      </c>
      <c r="K77" s="315"/>
      <c r="L77" s="316"/>
      <c r="M77" s="317">
        <f t="shared" si="1"/>
        <v>8</v>
      </c>
      <c r="N77" s="309">
        <v>7</v>
      </c>
      <c r="O77" s="309">
        <v>1</v>
      </c>
    </row>
    <row r="78" spans="1:15" x14ac:dyDescent="0.25">
      <c r="A78" s="304">
        <v>2</v>
      </c>
      <c r="B78" s="309">
        <f>+SUBTOTAL(3,($C$6:$C78))</f>
        <v>73</v>
      </c>
      <c r="C78" s="309" t="s">
        <v>95</v>
      </c>
      <c r="D78" s="309" t="s">
        <v>35</v>
      </c>
      <c r="E78" s="322">
        <v>238.9</v>
      </c>
      <c r="F78" s="332"/>
      <c r="G78" s="309" t="s">
        <v>584</v>
      </c>
      <c r="H78" s="323">
        <v>45277</v>
      </c>
      <c r="I78" s="309"/>
      <c r="J78" s="323">
        <v>45282</v>
      </c>
      <c r="K78" s="315"/>
      <c r="L78" s="316"/>
      <c r="M78" s="317">
        <f t="shared" si="1"/>
        <v>1</v>
      </c>
      <c r="N78" s="309">
        <v>0</v>
      </c>
      <c r="O78" s="309">
        <v>1</v>
      </c>
    </row>
    <row r="79" spans="1:15" x14ac:dyDescent="0.25">
      <c r="A79" s="304">
        <v>2</v>
      </c>
      <c r="B79" s="309">
        <f>+SUBTOTAL(3,($C$6:$C79))</f>
        <v>74</v>
      </c>
      <c r="C79" s="309" t="s">
        <v>35</v>
      </c>
      <c r="D79" s="309" t="s">
        <v>757</v>
      </c>
      <c r="E79" s="322">
        <v>3337.3</v>
      </c>
      <c r="F79" s="332"/>
      <c r="G79" s="309" t="s">
        <v>584</v>
      </c>
      <c r="H79" s="323">
        <v>45277</v>
      </c>
      <c r="I79" s="309"/>
      <c r="J79" s="323">
        <v>45282</v>
      </c>
      <c r="K79" s="315"/>
      <c r="L79" s="316"/>
      <c r="M79" s="317">
        <f t="shared" si="1"/>
        <v>8</v>
      </c>
      <c r="N79" s="309">
        <v>7</v>
      </c>
      <c r="O79" s="309">
        <v>1</v>
      </c>
    </row>
    <row r="80" spans="1:15" x14ac:dyDescent="0.25">
      <c r="A80" s="304">
        <v>2</v>
      </c>
      <c r="B80" s="309">
        <f>+SUBTOTAL(3,($C$6:$C80))</f>
        <v>75</v>
      </c>
      <c r="C80" s="309" t="s">
        <v>757</v>
      </c>
      <c r="D80" s="309" t="s">
        <v>97</v>
      </c>
      <c r="E80" s="322">
        <v>3778</v>
      </c>
      <c r="F80" s="332"/>
      <c r="G80" s="309" t="s">
        <v>584</v>
      </c>
      <c r="H80" s="323">
        <v>45277</v>
      </c>
      <c r="I80" s="309"/>
      <c r="J80" s="323">
        <v>45282</v>
      </c>
      <c r="K80" s="315"/>
      <c r="L80" s="316"/>
      <c r="M80" s="317">
        <f t="shared" si="1"/>
        <v>9</v>
      </c>
      <c r="N80" s="309">
        <v>8</v>
      </c>
      <c r="O80" s="309">
        <v>1</v>
      </c>
    </row>
    <row r="81" spans="1:15" x14ac:dyDescent="0.25">
      <c r="A81" s="304">
        <v>2</v>
      </c>
      <c r="B81" s="309">
        <f>+SUBTOTAL(3,($C$6:$C81))</f>
        <v>76</v>
      </c>
      <c r="C81" s="309" t="s">
        <v>97</v>
      </c>
      <c r="D81" s="309" t="s">
        <v>98</v>
      </c>
      <c r="E81" s="322">
        <v>4877.5999999999995</v>
      </c>
      <c r="F81" s="332"/>
      <c r="G81" s="309" t="s">
        <v>584</v>
      </c>
      <c r="H81" s="323">
        <v>45277</v>
      </c>
      <c r="I81" s="309"/>
      <c r="J81" s="323">
        <v>45282</v>
      </c>
      <c r="K81" s="315"/>
      <c r="L81" s="316"/>
      <c r="M81" s="317">
        <f t="shared" si="1"/>
        <v>12</v>
      </c>
      <c r="N81" s="309">
        <v>11</v>
      </c>
      <c r="O81" s="309">
        <v>1</v>
      </c>
    </row>
    <row r="82" spans="1:15" x14ac:dyDescent="0.25">
      <c r="A82" s="304">
        <v>2</v>
      </c>
      <c r="B82" s="309">
        <f>+SUBTOTAL(3,($C$6:$C82))</f>
        <v>77</v>
      </c>
      <c r="C82" s="309" t="s">
        <v>98</v>
      </c>
      <c r="D82" s="309" t="s">
        <v>99</v>
      </c>
      <c r="E82" s="322">
        <v>4568.1000000000004</v>
      </c>
      <c r="F82" s="332"/>
      <c r="G82" s="309" t="s">
        <v>584</v>
      </c>
      <c r="H82" s="323">
        <v>45277</v>
      </c>
      <c r="I82" s="309"/>
      <c r="J82" s="323">
        <v>45282</v>
      </c>
      <c r="K82" s="315"/>
      <c r="L82" s="316"/>
      <c r="M82" s="317">
        <f t="shared" si="1"/>
        <v>11</v>
      </c>
      <c r="N82" s="309">
        <v>10</v>
      </c>
      <c r="O82" s="309">
        <v>1</v>
      </c>
    </row>
    <row r="83" spans="1:15" x14ac:dyDescent="0.25">
      <c r="A83" s="304">
        <v>2</v>
      </c>
      <c r="B83" s="309">
        <f>+SUBTOTAL(3,($C$6:$C83))</f>
        <v>78</v>
      </c>
      <c r="C83" s="309" t="s">
        <v>99</v>
      </c>
      <c r="D83" s="309" t="s">
        <v>100</v>
      </c>
      <c r="E83" s="322">
        <v>4866.8999999999996</v>
      </c>
      <c r="F83" s="332"/>
      <c r="G83" s="309" t="s">
        <v>584</v>
      </c>
      <c r="H83" s="323">
        <v>45277</v>
      </c>
      <c r="I83" s="309"/>
      <c r="J83" s="323">
        <v>45282</v>
      </c>
      <c r="K83" s="315"/>
      <c r="L83" s="316"/>
      <c r="M83" s="317">
        <f t="shared" si="1"/>
        <v>12</v>
      </c>
      <c r="N83" s="309">
        <v>11</v>
      </c>
      <c r="O83" s="309">
        <v>1</v>
      </c>
    </row>
    <row r="84" spans="1:15" x14ac:dyDescent="0.25">
      <c r="A84" s="304">
        <v>2</v>
      </c>
      <c r="B84" s="309">
        <f>+SUBTOTAL(3,($C$6:$C84))</f>
        <v>79</v>
      </c>
      <c r="C84" s="309" t="s">
        <v>100</v>
      </c>
      <c r="D84" s="309" t="s">
        <v>806</v>
      </c>
      <c r="E84" s="322">
        <v>3664</v>
      </c>
      <c r="F84" s="332"/>
      <c r="G84" s="309" t="s">
        <v>584</v>
      </c>
      <c r="H84" s="323">
        <v>45277</v>
      </c>
      <c r="I84" s="309"/>
      <c r="J84" s="323">
        <v>45282</v>
      </c>
      <c r="K84" s="315"/>
      <c r="L84" s="316"/>
      <c r="M84" s="317">
        <f t="shared" si="1"/>
        <v>9</v>
      </c>
      <c r="N84" s="309">
        <v>8</v>
      </c>
      <c r="O84" s="309">
        <v>1</v>
      </c>
    </row>
    <row r="85" spans="1:15" x14ac:dyDescent="0.25">
      <c r="A85" s="304">
        <v>2</v>
      </c>
      <c r="B85" s="309">
        <f>+SUBTOTAL(3,($C$6:$C85))</f>
        <v>80</v>
      </c>
      <c r="C85" s="309" t="s">
        <v>806</v>
      </c>
      <c r="D85" s="309" t="s">
        <v>818</v>
      </c>
      <c r="E85" s="322">
        <v>4967.6000000000004</v>
      </c>
      <c r="F85" s="309"/>
      <c r="G85" s="309" t="s">
        <v>584</v>
      </c>
      <c r="H85" s="323">
        <v>45277</v>
      </c>
      <c r="I85" s="309"/>
      <c r="J85" s="323">
        <v>45282</v>
      </c>
      <c r="K85" s="333"/>
      <c r="L85" s="316"/>
      <c r="M85" s="317">
        <f t="shared" si="1"/>
        <v>12</v>
      </c>
      <c r="N85" s="309">
        <v>11</v>
      </c>
      <c r="O85" s="309">
        <v>1</v>
      </c>
    </row>
    <row r="86" spans="1:15" x14ac:dyDescent="0.25">
      <c r="A86" s="304">
        <v>2</v>
      </c>
      <c r="B86" s="309">
        <f>+SUBTOTAL(3,($C$6:$C86))</f>
        <v>81</v>
      </c>
      <c r="C86" s="309" t="s">
        <v>818</v>
      </c>
      <c r="D86" s="309" t="s">
        <v>101</v>
      </c>
      <c r="E86" s="322">
        <v>4735.7999999999993</v>
      </c>
      <c r="F86" s="309"/>
      <c r="G86" s="309" t="s">
        <v>584</v>
      </c>
      <c r="H86" s="323">
        <v>45277</v>
      </c>
      <c r="I86" s="309"/>
      <c r="J86" s="323">
        <v>45282</v>
      </c>
      <c r="K86" s="333"/>
      <c r="L86" s="316"/>
      <c r="M86" s="317">
        <f t="shared" si="1"/>
        <v>12</v>
      </c>
      <c r="N86" s="309">
        <v>11</v>
      </c>
      <c r="O86" s="309">
        <v>1</v>
      </c>
    </row>
    <row r="87" spans="1:15" x14ac:dyDescent="0.25">
      <c r="A87" s="304">
        <v>2</v>
      </c>
      <c r="B87" s="309">
        <f>+SUBTOTAL(3,($C$6:$C87))</f>
        <v>82</v>
      </c>
      <c r="C87" s="309" t="s">
        <v>101</v>
      </c>
      <c r="D87" s="309" t="s">
        <v>102</v>
      </c>
      <c r="E87" s="322">
        <v>207.8</v>
      </c>
      <c r="F87" s="309"/>
      <c r="G87" s="322" t="s">
        <v>584</v>
      </c>
      <c r="H87" s="323">
        <v>45315</v>
      </c>
      <c r="I87" s="331"/>
      <c r="J87" s="323">
        <v>45322</v>
      </c>
      <c r="K87" s="315"/>
      <c r="L87" s="316"/>
      <c r="M87" s="317">
        <f t="shared" si="1"/>
        <v>1</v>
      </c>
      <c r="N87" s="309">
        <v>0</v>
      </c>
      <c r="O87" s="309">
        <v>1</v>
      </c>
    </row>
    <row r="88" spans="1:15" x14ac:dyDescent="0.25">
      <c r="A88" s="304">
        <v>2</v>
      </c>
      <c r="B88" s="309">
        <f>+SUBTOTAL(3,($C$6:$C88))</f>
        <v>83</v>
      </c>
      <c r="C88" s="309" t="s">
        <v>102</v>
      </c>
      <c r="D88" s="309" t="s">
        <v>103</v>
      </c>
      <c r="E88" s="322">
        <v>1061.2</v>
      </c>
      <c r="F88" s="309"/>
      <c r="G88" s="322" t="s">
        <v>584</v>
      </c>
      <c r="H88" s="323">
        <v>45315</v>
      </c>
      <c r="I88" s="331"/>
      <c r="J88" s="323">
        <v>45322</v>
      </c>
      <c r="K88" s="315"/>
      <c r="L88" s="316"/>
      <c r="M88" s="317">
        <f t="shared" si="1"/>
        <v>3</v>
      </c>
      <c r="N88" s="309">
        <v>2</v>
      </c>
      <c r="O88" s="309">
        <v>1</v>
      </c>
    </row>
    <row r="89" spans="1:15" x14ac:dyDescent="0.25">
      <c r="A89" s="304">
        <v>2</v>
      </c>
      <c r="B89" s="309">
        <f>+SUBTOTAL(3,($C$6:$C89))</f>
        <v>84</v>
      </c>
      <c r="C89" s="309" t="s">
        <v>103</v>
      </c>
      <c r="D89" s="309" t="s">
        <v>104</v>
      </c>
      <c r="E89" s="322">
        <v>200.9</v>
      </c>
      <c r="F89" s="309"/>
      <c r="G89" s="322" t="s">
        <v>584</v>
      </c>
      <c r="H89" s="323">
        <v>45315</v>
      </c>
      <c r="I89" s="331"/>
      <c r="J89" s="323">
        <v>45322</v>
      </c>
      <c r="K89" s="315"/>
      <c r="L89" s="316"/>
      <c r="M89" s="317">
        <f t="shared" si="1"/>
        <v>1</v>
      </c>
      <c r="N89" s="309">
        <v>0</v>
      </c>
      <c r="O89" s="309">
        <v>1</v>
      </c>
    </row>
    <row r="90" spans="1:15" ht="15.75" customHeight="1" x14ac:dyDescent="0.25">
      <c r="A90" s="304">
        <v>2</v>
      </c>
      <c r="B90" s="309">
        <f>+SUBTOTAL(3,($C$6:$C90))</f>
        <v>85</v>
      </c>
      <c r="C90" s="309" t="s">
        <v>104</v>
      </c>
      <c r="D90" s="309" t="s">
        <v>105</v>
      </c>
      <c r="E90" s="322">
        <v>769</v>
      </c>
      <c r="F90" s="309"/>
      <c r="G90" s="322" t="s">
        <v>584</v>
      </c>
      <c r="H90" s="323">
        <v>45315</v>
      </c>
      <c r="I90" s="332"/>
      <c r="J90" s="323">
        <v>45322</v>
      </c>
      <c r="K90" s="315"/>
      <c r="L90" s="316"/>
      <c r="M90" s="317">
        <f t="shared" si="1"/>
        <v>2</v>
      </c>
      <c r="N90" s="309">
        <v>1</v>
      </c>
      <c r="O90" s="309">
        <v>1</v>
      </c>
    </row>
    <row r="91" spans="1:15" ht="13.5" customHeight="1" x14ac:dyDescent="0.25">
      <c r="A91" s="304">
        <v>2</v>
      </c>
      <c r="B91" s="309">
        <f>+SUBTOTAL(3,($C$6:$C91))</f>
        <v>86</v>
      </c>
      <c r="C91" s="309" t="s">
        <v>105</v>
      </c>
      <c r="D91" s="309" t="s">
        <v>106</v>
      </c>
      <c r="E91" s="322">
        <v>4966.8</v>
      </c>
      <c r="F91" s="309"/>
      <c r="G91" s="322" t="s">
        <v>584</v>
      </c>
      <c r="H91" s="323">
        <v>45628</v>
      </c>
      <c r="I91" s="331"/>
      <c r="J91" s="323">
        <v>45636</v>
      </c>
      <c r="K91" s="315" t="s">
        <v>1180</v>
      </c>
      <c r="L91" s="316"/>
      <c r="M91" s="317">
        <f t="shared" si="1"/>
        <v>12</v>
      </c>
      <c r="N91" s="309">
        <v>11</v>
      </c>
      <c r="O91" s="309">
        <v>1</v>
      </c>
    </row>
    <row r="92" spans="1:15" x14ac:dyDescent="0.25">
      <c r="A92" s="304">
        <v>2</v>
      </c>
      <c r="B92" s="309">
        <f>+SUBTOTAL(3,($C$6:$C92))</f>
        <v>87</v>
      </c>
      <c r="C92" s="309" t="s">
        <v>106</v>
      </c>
      <c r="D92" s="309" t="s">
        <v>850</v>
      </c>
      <c r="E92" s="322">
        <v>3676.0000000000005</v>
      </c>
      <c r="F92" s="309"/>
      <c r="G92" s="322" t="s">
        <v>584</v>
      </c>
      <c r="H92" s="323">
        <v>45344</v>
      </c>
      <c r="I92" s="323"/>
      <c r="J92" s="323">
        <v>45432</v>
      </c>
      <c r="K92" s="319"/>
      <c r="L92" s="316"/>
      <c r="M92" s="317">
        <f t="shared" si="1"/>
        <v>9</v>
      </c>
      <c r="N92" s="309">
        <v>8</v>
      </c>
      <c r="O92" s="309">
        <v>1</v>
      </c>
    </row>
    <row r="93" spans="1:15" x14ac:dyDescent="0.25">
      <c r="A93" s="304">
        <v>2</v>
      </c>
      <c r="B93" s="309">
        <f>+SUBTOTAL(3,($C$6:$C93))</f>
        <v>88</v>
      </c>
      <c r="C93" s="309" t="s">
        <v>850</v>
      </c>
      <c r="D93" s="309" t="s">
        <v>853</v>
      </c>
      <c r="E93" s="322">
        <v>1628.5</v>
      </c>
      <c r="F93" s="309"/>
      <c r="G93" s="322" t="s">
        <v>584</v>
      </c>
      <c r="H93" s="323">
        <v>45344</v>
      </c>
      <c r="I93" s="323"/>
      <c r="J93" s="323">
        <v>45432</v>
      </c>
      <c r="K93" s="319"/>
      <c r="L93" s="316"/>
      <c r="M93" s="317">
        <f t="shared" si="1"/>
        <v>4</v>
      </c>
      <c r="N93" s="309">
        <v>3</v>
      </c>
      <c r="O93" s="309">
        <v>1</v>
      </c>
    </row>
    <row r="94" spans="1:15" x14ac:dyDescent="0.25">
      <c r="A94" s="304">
        <v>2</v>
      </c>
      <c r="B94" s="309">
        <f>+SUBTOTAL(3,($C$6:$C94))</f>
        <v>89</v>
      </c>
      <c r="C94" s="309" t="s">
        <v>853</v>
      </c>
      <c r="D94" s="309" t="s">
        <v>863</v>
      </c>
      <c r="E94" s="322">
        <v>3788.2000000000003</v>
      </c>
      <c r="F94" s="309"/>
      <c r="G94" s="322" t="s">
        <v>584</v>
      </c>
      <c r="H94" s="323">
        <v>45524</v>
      </c>
      <c r="I94" s="309"/>
      <c r="J94" s="323">
        <v>45531</v>
      </c>
      <c r="K94" s="315" t="s">
        <v>1181</v>
      </c>
      <c r="L94" s="316"/>
      <c r="M94" s="317">
        <f t="shared" si="1"/>
        <v>10</v>
      </c>
      <c r="N94" s="309">
        <v>9</v>
      </c>
      <c r="O94" s="309">
        <v>1</v>
      </c>
    </row>
    <row r="95" spans="1:15" x14ac:dyDescent="0.25">
      <c r="B95" s="963" t="s">
        <v>1182</v>
      </c>
      <c r="C95" s="963"/>
      <c r="D95" s="963"/>
      <c r="E95" s="335">
        <f>+SUM(E6:E94)</f>
        <v>191373.67499999999</v>
      </c>
      <c r="F95" s="334"/>
      <c r="G95" s="335"/>
      <c r="H95" s="335"/>
      <c r="I95" s="335"/>
      <c r="J95" s="335"/>
      <c r="K95" s="336"/>
      <c r="L95" s="337"/>
      <c r="M95" s="338">
        <f t="shared" ref="M95:O95" si="2">+SUM(M6:M94)</f>
        <v>477</v>
      </c>
      <c r="N95" s="338">
        <f t="shared" si="2"/>
        <v>388</v>
      </c>
      <c r="O95" s="338">
        <f t="shared" si="2"/>
        <v>89</v>
      </c>
    </row>
    <row r="96" spans="1:15" x14ac:dyDescent="0.25">
      <c r="I96" s="304"/>
      <c r="J96" s="304"/>
    </row>
    <row r="97" spans="7:15" s="339" customFormat="1" x14ac:dyDescent="0.25">
      <c r="G97" s="304"/>
      <c r="H97" s="304"/>
      <c r="I97" s="304"/>
      <c r="J97" s="304"/>
      <c r="M97" s="304"/>
      <c r="N97" s="303"/>
      <c r="O97" s="303"/>
    </row>
    <row r="98" spans="7:15" s="339" customFormat="1" x14ac:dyDescent="0.25">
      <c r="G98" s="304"/>
      <c r="H98" s="304"/>
      <c r="I98" s="304"/>
      <c r="J98" s="304"/>
      <c r="M98" s="304"/>
      <c r="N98" s="303"/>
      <c r="O98" s="303"/>
    </row>
    <row r="99" spans="7:15" s="339" customFormat="1" x14ac:dyDescent="0.25">
      <c r="G99" s="304"/>
      <c r="H99" s="304"/>
      <c r="I99" s="304"/>
      <c r="J99" s="304"/>
      <c r="M99" s="304"/>
      <c r="N99" s="303"/>
      <c r="O99" s="303"/>
    </row>
  </sheetData>
  <autoFilter ref="A5:O95" xr:uid="{519F7934-5CA2-4E6C-9EAD-79F20EDBAEC6}"/>
  <mergeCells count="10">
    <mergeCell ref="A4:A5"/>
    <mergeCell ref="M4:M5"/>
    <mergeCell ref="N4:N5"/>
    <mergeCell ref="O4:O5"/>
    <mergeCell ref="B95:D95"/>
    <mergeCell ref="B4:B5"/>
    <mergeCell ref="C4:D4"/>
    <mergeCell ref="E4:E5"/>
    <mergeCell ref="F4:F5"/>
    <mergeCell ref="G4:L4"/>
  </mergeCells>
  <conditionalFormatting sqref="G4 C4:D4">
    <cfRule type="duplicateValues" dxfId="173" priority="1"/>
    <cfRule type="duplicateValues" dxfId="172" priority="2" stopIfTrue="1"/>
  </conditionalFormatting>
  <hyperlinks>
    <hyperlink ref="A1" location="'Progress Summary'!A1" display="'Progress Summary'!A1" xr:uid="{72908BCD-153E-4C2C-9A2E-C86C8FEB071A}"/>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C4943-A4AB-4AC1-88BD-BD8321D617E9}">
  <sheetPr codeName="Sheet6">
    <tabColor theme="5" tint="0.79998168889431442"/>
  </sheetPr>
  <dimension ref="A1:AKP492"/>
  <sheetViews>
    <sheetView zoomScaleNormal="90" workbookViewId="0">
      <pane ySplit="6" topLeftCell="A480" activePane="bottomLeft" state="frozen"/>
      <selection activeCell="N8" sqref="N8"/>
      <selection pane="bottomLeft" activeCell="L488" sqref="L488"/>
    </sheetView>
  </sheetViews>
  <sheetFormatPr defaultColWidth="9.140625" defaultRowHeight="12.75" outlineLevelRow="1" x14ac:dyDescent="0.2"/>
  <cols>
    <col min="1" max="1" width="5.5703125" style="340" customWidth="1"/>
    <col min="2" max="2" width="8.28515625" style="340" customWidth="1"/>
    <col min="3" max="3" width="9.140625" style="535" customWidth="1"/>
    <col min="4" max="4" width="11.140625" style="340" bestFit="1" customWidth="1"/>
    <col min="5" max="5" width="9.7109375" style="340" customWidth="1"/>
    <col min="6" max="6" width="13" style="340" customWidth="1"/>
    <col min="7" max="7" width="14.28515625" style="340" bestFit="1" customWidth="1"/>
    <col min="8" max="8" width="27.42578125" style="340" bestFit="1" customWidth="1"/>
    <col min="9" max="9" width="14.28515625" style="340" customWidth="1"/>
    <col min="10" max="10" width="5.85546875" style="842" customWidth="1"/>
    <col min="11" max="978" width="3.28515625" style="340" customWidth="1"/>
    <col min="979" max="16384" width="9.140625" style="340"/>
  </cols>
  <sheetData>
    <row r="1" spans="1:978" x14ac:dyDescent="0.2">
      <c r="A1" s="350" t="s">
        <v>1257</v>
      </c>
    </row>
    <row r="2" spans="1:978" x14ac:dyDescent="0.2">
      <c r="A2" s="341" t="s">
        <v>1223</v>
      </c>
      <c r="B2" s="536"/>
      <c r="C2" s="342"/>
      <c r="D2" s="536"/>
      <c r="E2" s="536"/>
      <c r="F2" s="536"/>
      <c r="G2" s="536"/>
      <c r="H2" s="537"/>
      <c r="I2" s="536"/>
      <c r="J2" s="839"/>
      <c r="K2" s="536"/>
      <c r="L2" s="536"/>
      <c r="M2" s="536"/>
      <c r="N2" s="536"/>
      <c r="O2" s="536"/>
      <c r="P2" s="536"/>
      <c r="Q2" s="536"/>
      <c r="R2" s="536"/>
      <c r="S2" s="536"/>
      <c r="T2" s="536"/>
      <c r="U2" s="536"/>
      <c r="V2" s="536"/>
      <c r="W2" s="536"/>
      <c r="X2" s="536"/>
      <c r="Y2" s="536"/>
      <c r="Z2" s="536"/>
      <c r="AA2" s="536"/>
      <c r="AB2" s="536"/>
      <c r="AC2" s="536"/>
      <c r="AD2" s="536"/>
      <c r="AE2" s="536"/>
      <c r="AF2" s="536"/>
      <c r="AG2" s="536"/>
      <c r="AH2" s="536"/>
      <c r="AI2" s="536"/>
      <c r="AJ2" s="536"/>
      <c r="AK2" s="536"/>
      <c r="AL2" s="536"/>
      <c r="AM2" s="536"/>
      <c r="AN2" s="536"/>
      <c r="AO2" s="536"/>
      <c r="AP2" s="536"/>
      <c r="AQ2" s="536"/>
      <c r="AR2" s="536"/>
      <c r="AS2" s="536"/>
      <c r="AT2" s="536"/>
      <c r="AU2" s="536"/>
      <c r="AV2" s="536"/>
      <c r="AW2" s="536"/>
      <c r="AX2" s="536"/>
      <c r="AY2" s="536"/>
      <c r="AZ2" s="536"/>
      <c r="BA2" s="536"/>
      <c r="BB2" s="536"/>
      <c r="BC2" s="536"/>
      <c r="BD2" s="536"/>
      <c r="BE2" s="536"/>
      <c r="BF2" s="536"/>
      <c r="BG2" s="536"/>
      <c r="BH2" s="536"/>
      <c r="BI2" s="536"/>
      <c r="BJ2" s="536"/>
      <c r="BK2" s="536"/>
      <c r="BL2" s="536"/>
      <c r="BM2" s="536"/>
      <c r="BN2" s="536"/>
      <c r="BO2" s="536"/>
      <c r="BP2" s="536"/>
      <c r="BQ2" s="536"/>
      <c r="BR2" s="536"/>
      <c r="BS2" s="536"/>
      <c r="BT2" s="536"/>
      <c r="BU2" s="536"/>
      <c r="BV2" s="536"/>
      <c r="BW2" s="536"/>
      <c r="BX2" s="536"/>
      <c r="BY2" s="536"/>
      <c r="BZ2" s="536"/>
      <c r="CA2" s="536"/>
      <c r="CB2" s="536"/>
      <c r="CC2" s="536"/>
      <c r="CD2" s="536"/>
      <c r="CE2" s="536"/>
      <c r="CF2" s="536"/>
      <c r="CG2" s="536"/>
      <c r="CH2" s="536"/>
      <c r="CI2" s="536"/>
      <c r="CJ2" s="536"/>
      <c r="CK2" s="536"/>
      <c r="CL2" s="536"/>
      <c r="CM2" s="536"/>
      <c r="CN2" s="536"/>
      <c r="CO2" s="536"/>
      <c r="CP2" s="536"/>
      <c r="CQ2" s="536"/>
      <c r="CR2" s="536"/>
      <c r="CS2" s="536"/>
      <c r="CT2" s="536"/>
      <c r="CU2" s="536"/>
      <c r="CV2" s="536"/>
      <c r="CW2" s="536"/>
      <c r="CX2" s="536"/>
      <c r="CY2" s="536"/>
    </row>
    <row r="3" spans="1:978" x14ac:dyDescent="0.2">
      <c r="A3" s="341" t="s">
        <v>148</v>
      </c>
      <c r="B3" s="342"/>
      <c r="C3" s="342"/>
      <c r="D3" s="342"/>
      <c r="E3" s="342"/>
      <c r="F3" s="342"/>
      <c r="G3" s="342"/>
      <c r="H3" s="538"/>
      <c r="I3" s="342"/>
      <c r="J3" s="839"/>
      <c r="K3" s="342"/>
      <c r="L3" s="342"/>
      <c r="M3" s="342"/>
      <c r="N3" s="342"/>
      <c r="O3" s="342"/>
      <c r="P3" s="342"/>
      <c r="Q3" s="342"/>
      <c r="R3" s="342"/>
      <c r="S3" s="342"/>
      <c r="T3" s="342"/>
      <c r="U3" s="342"/>
      <c r="V3" s="342"/>
      <c r="W3" s="342"/>
      <c r="X3" s="342"/>
      <c r="Y3" s="342"/>
      <c r="Z3" s="342"/>
      <c r="AA3" s="342"/>
      <c r="AB3" s="342"/>
      <c r="AC3" s="342"/>
      <c r="AD3" s="342"/>
      <c r="AE3" s="342"/>
      <c r="AF3" s="342"/>
      <c r="AG3" s="342"/>
      <c r="AH3" s="342"/>
      <c r="AI3" s="342"/>
      <c r="AJ3" s="342"/>
      <c r="AK3" s="342"/>
      <c r="AL3" s="342"/>
      <c r="AM3" s="342"/>
      <c r="AN3" s="342"/>
      <c r="AO3" s="342"/>
      <c r="AP3" s="342"/>
      <c r="AQ3" s="342"/>
      <c r="AR3" s="342"/>
      <c r="AS3" s="342"/>
      <c r="AT3" s="342"/>
      <c r="AU3" s="342"/>
      <c r="AV3" s="342"/>
      <c r="AW3" s="342"/>
      <c r="AX3" s="342"/>
      <c r="AY3" s="342"/>
      <c r="AZ3" s="342"/>
      <c r="BA3" s="342"/>
      <c r="BB3" s="342"/>
      <c r="BC3" s="342"/>
      <c r="BD3" s="342"/>
      <c r="BE3" s="342"/>
      <c r="BF3" s="342"/>
      <c r="BG3" s="342"/>
      <c r="BH3" s="342"/>
      <c r="BI3" s="342"/>
      <c r="BJ3" s="342"/>
      <c r="BK3" s="342"/>
      <c r="BL3" s="342"/>
      <c r="BM3" s="342"/>
      <c r="BN3" s="342"/>
      <c r="BO3" s="342"/>
      <c r="BP3" s="342"/>
      <c r="BQ3" s="342"/>
      <c r="BR3" s="342"/>
      <c r="BS3" s="342"/>
      <c r="BT3" s="342"/>
      <c r="BU3" s="342"/>
      <c r="BV3" s="342"/>
      <c r="BW3" s="342"/>
      <c r="BX3" s="342"/>
      <c r="BY3" s="342"/>
      <c r="BZ3" s="342"/>
      <c r="CA3" s="342"/>
      <c r="CB3" s="342"/>
      <c r="CC3" s="342"/>
      <c r="CD3" s="342"/>
      <c r="CE3" s="342"/>
      <c r="CF3" s="342"/>
      <c r="CG3" s="342"/>
      <c r="CH3" s="342"/>
      <c r="CI3" s="342"/>
      <c r="CJ3" s="342"/>
      <c r="CK3" s="342"/>
      <c r="CL3" s="342"/>
      <c r="CM3" s="342"/>
      <c r="CN3" s="342"/>
      <c r="CO3" s="342"/>
      <c r="CP3" s="342"/>
      <c r="CQ3" s="342"/>
      <c r="CR3" s="342"/>
      <c r="CS3" s="342"/>
      <c r="CT3" s="342"/>
      <c r="CU3" s="342"/>
      <c r="CV3" s="342"/>
      <c r="CW3" s="342"/>
      <c r="CX3" s="342"/>
      <c r="CY3" s="342"/>
    </row>
    <row r="4" spans="1:978" ht="4.5" customHeight="1" x14ac:dyDescent="0.2">
      <c r="A4" s="341"/>
      <c r="B4" s="342"/>
      <c r="C4" s="342"/>
      <c r="D4" s="342"/>
      <c r="E4" s="342"/>
      <c r="F4" s="342"/>
      <c r="G4" s="342"/>
      <c r="H4" s="538"/>
      <c r="I4" s="342"/>
      <c r="J4" s="839"/>
      <c r="K4" s="342"/>
      <c r="L4" s="342"/>
      <c r="M4" s="342"/>
      <c r="N4" s="342"/>
      <c r="O4" s="342"/>
      <c r="P4" s="342"/>
      <c r="Q4" s="342"/>
      <c r="R4" s="342"/>
      <c r="S4" s="342"/>
      <c r="T4" s="342"/>
      <c r="U4" s="342"/>
      <c r="V4" s="342"/>
      <c r="W4" s="342"/>
      <c r="X4" s="342"/>
      <c r="Y4" s="342"/>
      <c r="Z4" s="342"/>
      <c r="AA4" s="342"/>
      <c r="AB4" s="342"/>
      <c r="AC4" s="342"/>
      <c r="AD4" s="342"/>
      <c r="AE4" s="342"/>
      <c r="AF4" s="342"/>
      <c r="AG4" s="342"/>
      <c r="AH4" s="342"/>
      <c r="AI4" s="342"/>
      <c r="AJ4" s="342"/>
      <c r="AK4" s="342"/>
      <c r="AL4" s="342"/>
      <c r="AM4" s="342"/>
      <c r="AN4" s="342"/>
      <c r="AO4" s="342"/>
      <c r="AP4" s="342"/>
      <c r="AQ4" s="342"/>
      <c r="AR4" s="342"/>
      <c r="AS4" s="342"/>
      <c r="AT4" s="342"/>
      <c r="AU4" s="342"/>
      <c r="AV4" s="342"/>
      <c r="AW4" s="342"/>
      <c r="AX4" s="342"/>
      <c r="AY4" s="342"/>
      <c r="AZ4" s="342"/>
      <c r="BA4" s="342"/>
      <c r="BB4" s="342"/>
      <c r="BC4" s="342"/>
      <c r="BD4" s="342"/>
      <c r="BE4" s="342"/>
      <c r="BF4" s="342"/>
      <c r="BG4" s="342"/>
      <c r="BH4" s="342"/>
      <c r="BI4" s="342"/>
      <c r="BJ4" s="342"/>
      <c r="BK4" s="342"/>
      <c r="BL4" s="342"/>
      <c r="BM4" s="342"/>
      <c r="BN4" s="342"/>
      <c r="BO4" s="342"/>
      <c r="BP4" s="342"/>
      <c r="BQ4" s="342"/>
      <c r="BR4" s="342"/>
      <c r="BS4" s="342"/>
      <c r="BT4" s="342"/>
      <c r="BU4" s="342"/>
      <c r="BV4" s="342"/>
      <c r="BW4" s="342"/>
      <c r="BX4" s="342"/>
      <c r="BY4" s="342"/>
      <c r="BZ4" s="342"/>
      <c r="CA4" s="342"/>
      <c r="CB4" s="342"/>
      <c r="CC4" s="342"/>
      <c r="CD4" s="342"/>
      <c r="CE4" s="342"/>
      <c r="CF4" s="342"/>
      <c r="CG4" s="342"/>
      <c r="CH4" s="342"/>
      <c r="CI4" s="342"/>
      <c r="CJ4" s="342"/>
      <c r="CK4" s="342"/>
      <c r="CL4" s="342"/>
      <c r="CM4" s="342"/>
      <c r="CN4" s="342"/>
      <c r="CO4" s="342"/>
      <c r="CP4" s="342"/>
      <c r="CQ4" s="342"/>
      <c r="CR4" s="342"/>
      <c r="CS4" s="342"/>
      <c r="CT4" s="342"/>
      <c r="CU4" s="342"/>
      <c r="CV4" s="342"/>
      <c r="CW4" s="342"/>
      <c r="CX4" s="342"/>
      <c r="CY4" s="342"/>
    </row>
    <row r="5" spans="1:978" ht="63" customHeight="1" x14ac:dyDescent="0.2">
      <c r="A5" s="980" t="s">
        <v>301</v>
      </c>
      <c r="B5" s="982" t="s">
        <v>1004</v>
      </c>
      <c r="C5" s="980" t="s">
        <v>115</v>
      </c>
      <c r="D5" s="980" t="s">
        <v>4</v>
      </c>
      <c r="E5" s="980" t="s">
        <v>135</v>
      </c>
      <c r="F5" s="976" t="s">
        <v>1388</v>
      </c>
      <c r="G5" s="978" t="s">
        <v>116</v>
      </c>
      <c r="H5" s="974" t="s">
        <v>137</v>
      </c>
      <c r="I5" s="972" t="s">
        <v>1002</v>
      </c>
      <c r="J5" s="840"/>
      <c r="K5" s="838">
        <f>F8</f>
        <v>45197</v>
      </c>
      <c r="L5" s="838">
        <f>+K5+1</f>
        <v>45198</v>
      </c>
      <c r="M5" s="838">
        <f t="shared" ref="M5:BX5" si="0">+L5+1</f>
        <v>45199</v>
      </c>
      <c r="N5" s="838">
        <f t="shared" si="0"/>
        <v>45200</v>
      </c>
      <c r="O5" s="838">
        <f t="shared" si="0"/>
        <v>45201</v>
      </c>
      <c r="P5" s="838">
        <f t="shared" si="0"/>
        <v>45202</v>
      </c>
      <c r="Q5" s="838">
        <f t="shared" si="0"/>
        <v>45203</v>
      </c>
      <c r="R5" s="838">
        <f t="shared" si="0"/>
        <v>45204</v>
      </c>
      <c r="S5" s="838">
        <f t="shared" si="0"/>
        <v>45205</v>
      </c>
      <c r="T5" s="838">
        <f t="shared" si="0"/>
        <v>45206</v>
      </c>
      <c r="U5" s="838">
        <f t="shared" si="0"/>
        <v>45207</v>
      </c>
      <c r="V5" s="838">
        <f t="shared" si="0"/>
        <v>45208</v>
      </c>
      <c r="W5" s="838">
        <f t="shared" si="0"/>
        <v>45209</v>
      </c>
      <c r="X5" s="838">
        <f t="shared" si="0"/>
        <v>45210</v>
      </c>
      <c r="Y5" s="838">
        <f t="shared" si="0"/>
        <v>45211</v>
      </c>
      <c r="Z5" s="838">
        <f t="shared" si="0"/>
        <v>45212</v>
      </c>
      <c r="AA5" s="838">
        <f t="shared" si="0"/>
        <v>45213</v>
      </c>
      <c r="AB5" s="838">
        <f t="shared" si="0"/>
        <v>45214</v>
      </c>
      <c r="AC5" s="838">
        <f t="shared" si="0"/>
        <v>45215</v>
      </c>
      <c r="AD5" s="838">
        <f t="shared" si="0"/>
        <v>45216</v>
      </c>
      <c r="AE5" s="838">
        <f t="shared" si="0"/>
        <v>45217</v>
      </c>
      <c r="AF5" s="838">
        <f t="shared" si="0"/>
        <v>45218</v>
      </c>
      <c r="AG5" s="838">
        <f t="shared" si="0"/>
        <v>45219</v>
      </c>
      <c r="AH5" s="838">
        <f t="shared" si="0"/>
        <v>45220</v>
      </c>
      <c r="AI5" s="838">
        <f t="shared" si="0"/>
        <v>45221</v>
      </c>
      <c r="AJ5" s="838">
        <f t="shared" si="0"/>
        <v>45222</v>
      </c>
      <c r="AK5" s="838">
        <f t="shared" si="0"/>
        <v>45223</v>
      </c>
      <c r="AL5" s="838">
        <f t="shared" si="0"/>
        <v>45224</v>
      </c>
      <c r="AM5" s="838">
        <f t="shared" si="0"/>
        <v>45225</v>
      </c>
      <c r="AN5" s="838">
        <f t="shared" si="0"/>
        <v>45226</v>
      </c>
      <c r="AO5" s="838">
        <f t="shared" si="0"/>
        <v>45227</v>
      </c>
      <c r="AP5" s="838">
        <f t="shared" si="0"/>
        <v>45228</v>
      </c>
      <c r="AQ5" s="838">
        <f t="shared" si="0"/>
        <v>45229</v>
      </c>
      <c r="AR5" s="838">
        <f t="shared" si="0"/>
        <v>45230</v>
      </c>
      <c r="AS5" s="838">
        <f t="shared" si="0"/>
        <v>45231</v>
      </c>
      <c r="AT5" s="838">
        <f t="shared" si="0"/>
        <v>45232</v>
      </c>
      <c r="AU5" s="838">
        <f t="shared" si="0"/>
        <v>45233</v>
      </c>
      <c r="AV5" s="838">
        <f t="shared" si="0"/>
        <v>45234</v>
      </c>
      <c r="AW5" s="838">
        <f t="shared" si="0"/>
        <v>45235</v>
      </c>
      <c r="AX5" s="838">
        <f t="shared" si="0"/>
        <v>45236</v>
      </c>
      <c r="AY5" s="838">
        <f t="shared" si="0"/>
        <v>45237</v>
      </c>
      <c r="AZ5" s="838">
        <f t="shared" si="0"/>
        <v>45238</v>
      </c>
      <c r="BA5" s="838">
        <f t="shared" si="0"/>
        <v>45239</v>
      </c>
      <c r="BB5" s="838">
        <f t="shared" si="0"/>
        <v>45240</v>
      </c>
      <c r="BC5" s="838">
        <f t="shared" si="0"/>
        <v>45241</v>
      </c>
      <c r="BD5" s="838">
        <f t="shared" si="0"/>
        <v>45242</v>
      </c>
      <c r="BE5" s="838">
        <f t="shared" si="0"/>
        <v>45243</v>
      </c>
      <c r="BF5" s="838">
        <f t="shared" si="0"/>
        <v>45244</v>
      </c>
      <c r="BG5" s="838">
        <f t="shared" si="0"/>
        <v>45245</v>
      </c>
      <c r="BH5" s="838">
        <f t="shared" si="0"/>
        <v>45246</v>
      </c>
      <c r="BI5" s="838">
        <f t="shared" si="0"/>
        <v>45247</v>
      </c>
      <c r="BJ5" s="838">
        <f t="shared" si="0"/>
        <v>45248</v>
      </c>
      <c r="BK5" s="838">
        <f t="shared" si="0"/>
        <v>45249</v>
      </c>
      <c r="BL5" s="838">
        <f t="shared" si="0"/>
        <v>45250</v>
      </c>
      <c r="BM5" s="838">
        <f t="shared" si="0"/>
        <v>45251</v>
      </c>
      <c r="BN5" s="838">
        <f t="shared" si="0"/>
        <v>45252</v>
      </c>
      <c r="BO5" s="838">
        <f t="shared" si="0"/>
        <v>45253</v>
      </c>
      <c r="BP5" s="838">
        <f t="shared" si="0"/>
        <v>45254</v>
      </c>
      <c r="BQ5" s="838">
        <f t="shared" si="0"/>
        <v>45255</v>
      </c>
      <c r="BR5" s="838">
        <f t="shared" si="0"/>
        <v>45256</v>
      </c>
      <c r="BS5" s="838">
        <f t="shared" si="0"/>
        <v>45257</v>
      </c>
      <c r="BT5" s="838">
        <f t="shared" si="0"/>
        <v>45258</v>
      </c>
      <c r="BU5" s="838">
        <f t="shared" si="0"/>
        <v>45259</v>
      </c>
      <c r="BV5" s="838">
        <f t="shared" si="0"/>
        <v>45260</v>
      </c>
      <c r="BW5" s="838">
        <f t="shared" si="0"/>
        <v>45261</v>
      </c>
      <c r="BX5" s="838">
        <f t="shared" si="0"/>
        <v>45262</v>
      </c>
      <c r="BY5" s="838">
        <f t="shared" ref="BY5:EJ5" si="1">+BX5+1</f>
        <v>45263</v>
      </c>
      <c r="BZ5" s="838">
        <f t="shared" si="1"/>
        <v>45264</v>
      </c>
      <c r="CA5" s="838">
        <f t="shared" si="1"/>
        <v>45265</v>
      </c>
      <c r="CB5" s="838">
        <f t="shared" si="1"/>
        <v>45266</v>
      </c>
      <c r="CC5" s="838">
        <f t="shared" si="1"/>
        <v>45267</v>
      </c>
      <c r="CD5" s="838">
        <f t="shared" si="1"/>
        <v>45268</v>
      </c>
      <c r="CE5" s="838">
        <f t="shared" si="1"/>
        <v>45269</v>
      </c>
      <c r="CF5" s="838">
        <f t="shared" si="1"/>
        <v>45270</v>
      </c>
      <c r="CG5" s="838">
        <f t="shared" si="1"/>
        <v>45271</v>
      </c>
      <c r="CH5" s="838">
        <f t="shared" si="1"/>
        <v>45272</v>
      </c>
      <c r="CI5" s="838">
        <f t="shared" si="1"/>
        <v>45273</v>
      </c>
      <c r="CJ5" s="838">
        <f t="shared" si="1"/>
        <v>45274</v>
      </c>
      <c r="CK5" s="838">
        <f t="shared" si="1"/>
        <v>45275</v>
      </c>
      <c r="CL5" s="838">
        <f t="shared" si="1"/>
        <v>45276</v>
      </c>
      <c r="CM5" s="838">
        <f t="shared" si="1"/>
        <v>45277</v>
      </c>
      <c r="CN5" s="838">
        <f t="shared" si="1"/>
        <v>45278</v>
      </c>
      <c r="CO5" s="838">
        <f t="shared" si="1"/>
        <v>45279</v>
      </c>
      <c r="CP5" s="838">
        <f t="shared" si="1"/>
        <v>45280</v>
      </c>
      <c r="CQ5" s="838">
        <f t="shared" si="1"/>
        <v>45281</v>
      </c>
      <c r="CR5" s="838">
        <f t="shared" si="1"/>
        <v>45282</v>
      </c>
      <c r="CS5" s="838">
        <f t="shared" si="1"/>
        <v>45283</v>
      </c>
      <c r="CT5" s="838">
        <f t="shared" si="1"/>
        <v>45284</v>
      </c>
      <c r="CU5" s="838">
        <f t="shared" si="1"/>
        <v>45285</v>
      </c>
      <c r="CV5" s="838">
        <f t="shared" si="1"/>
        <v>45286</v>
      </c>
      <c r="CW5" s="838">
        <f t="shared" si="1"/>
        <v>45287</v>
      </c>
      <c r="CX5" s="838">
        <f t="shared" si="1"/>
        <v>45288</v>
      </c>
      <c r="CY5" s="838">
        <f t="shared" si="1"/>
        <v>45289</v>
      </c>
      <c r="CZ5" s="838">
        <f t="shared" si="1"/>
        <v>45290</v>
      </c>
      <c r="DA5" s="838">
        <f t="shared" si="1"/>
        <v>45291</v>
      </c>
      <c r="DB5" s="838">
        <f t="shared" si="1"/>
        <v>45292</v>
      </c>
      <c r="DC5" s="838">
        <f t="shared" si="1"/>
        <v>45293</v>
      </c>
      <c r="DD5" s="838">
        <f t="shared" si="1"/>
        <v>45294</v>
      </c>
      <c r="DE5" s="838">
        <f t="shared" si="1"/>
        <v>45295</v>
      </c>
      <c r="DF5" s="838">
        <f t="shared" si="1"/>
        <v>45296</v>
      </c>
      <c r="DG5" s="838">
        <f t="shared" si="1"/>
        <v>45297</v>
      </c>
      <c r="DH5" s="838">
        <f t="shared" si="1"/>
        <v>45298</v>
      </c>
      <c r="DI5" s="838">
        <f t="shared" si="1"/>
        <v>45299</v>
      </c>
      <c r="DJ5" s="838">
        <f t="shared" si="1"/>
        <v>45300</v>
      </c>
      <c r="DK5" s="838">
        <f t="shared" si="1"/>
        <v>45301</v>
      </c>
      <c r="DL5" s="838">
        <f t="shared" si="1"/>
        <v>45302</v>
      </c>
      <c r="DM5" s="838">
        <f t="shared" si="1"/>
        <v>45303</v>
      </c>
      <c r="DN5" s="838">
        <f t="shared" si="1"/>
        <v>45304</v>
      </c>
      <c r="DO5" s="838">
        <f t="shared" si="1"/>
        <v>45305</v>
      </c>
      <c r="DP5" s="838">
        <f t="shared" si="1"/>
        <v>45306</v>
      </c>
      <c r="DQ5" s="838">
        <f t="shared" si="1"/>
        <v>45307</v>
      </c>
      <c r="DR5" s="838">
        <f t="shared" si="1"/>
        <v>45308</v>
      </c>
      <c r="DS5" s="838">
        <f t="shared" si="1"/>
        <v>45309</v>
      </c>
      <c r="DT5" s="838">
        <f t="shared" si="1"/>
        <v>45310</v>
      </c>
      <c r="DU5" s="838">
        <f t="shared" si="1"/>
        <v>45311</v>
      </c>
      <c r="DV5" s="838">
        <f t="shared" si="1"/>
        <v>45312</v>
      </c>
      <c r="DW5" s="838">
        <f t="shared" si="1"/>
        <v>45313</v>
      </c>
      <c r="DX5" s="838">
        <f t="shared" si="1"/>
        <v>45314</v>
      </c>
      <c r="DY5" s="838">
        <f t="shared" si="1"/>
        <v>45315</v>
      </c>
      <c r="DZ5" s="838">
        <f t="shared" si="1"/>
        <v>45316</v>
      </c>
      <c r="EA5" s="838">
        <f t="shared" si="1"/>
        <v>45317</v>
      </c>
      <c r="EB5" s="838">
        <f t="shared" si="1"/>
        <v>45318</v>
      </c>
      <c r="EC5" s="838">
        <f t="shared" si="1"/>
        <v>45319</v>
      </c>
      <c r="ED5" s="838">
        <f t="shared" si="1"/>
        <v>45320</v>
      </c>
      <c r="EE5" s="838">
        <f t="shared" si="1"/>
        <v>45321</v>
      </c>
      <c r="EF5" s="838">
        <f t="shared" si="1"/>
        <v>45322</v>
      </c>
      <c r="EG5" s="838">
        <f t="shared" si="1"/>
        <v>45323</v>
      </c>
      <c r="EH5" s="838">
        <f t="shared" si="1"/>
        <v>45324</v>
      </c>
      <c r="EI5" s="838">
        <f t="shared" si="1"/>
        <v>45325</v>
      </c>
      <c r="EJ5" s="838">
        <f t="shared" si="1"/>
        <v>45326</v>
      </c>
      <c r="EK5" s="838">
        <f t="shared" ref="EK5:GV5" si="2">+EJ5+1</f>
        <v>45327</v>
      </c>
      <c r="EL5" s="838">
        <f t="shared" si="2"/>
        <v>45328</v>
      </c>
      <c r="EM5" s="838">
        <f t="shared" si="2"/>
        <v>45329</v>
      </c>
      <c r="EN5" s="838">
        <f t="shared" si="2"/>
        <v>45330</v>
      </c>
      <c r="EO5" s="838">
        <f t="shared" si="2"/>
        <v>45331</v>
      </c>
      <c r="EP5" s="838">
        <f t="shared" si="2"/>
        <v>45332</v>
      </c>
      <c r="EQ5" s="838">
        <f t="shared" si="2"/>
        <v>45333</v>
      </c>
      <c r="ER5" s="838">
        <f t="shared" si="2"/>
        <v>45334</v>
      </c>
      <c r="ES5" s="838">
        <f t="shared" si="2"/>
        <v>45335</v>
      </c>
      <c r="ET5" s="838">
        <f t="shared" si="2"/>
        <v>45336</v>
      </c>
      <c r="EU5" s="838">
        <f t="shared" si="2"/>
        <v>45337</v>
      </c>
      <c r="EV5" s="838">
        <f t="shared" si="2"/>
        <v>45338</v>
      </c>
      <c r="EW5" s="838">
        <f t="shared" si="2"/>
        <v>45339</v>
      </c>
      <c r="EX5" s="838">
        <f t="shared" si="2"/>
        <v>45340</v>
      </c>
      <c r="EY5" s="838">
        <f t="shared" si="2"/>
        <v>45341</v>
      </c>
      <c r="EZ5" s="838">
        <f t="shared" si="2"/>
        <v>45342</v>
      </c>
      <c r="FA5" s="838">
        <f t="shared" si="2"/>
        <v>45343</v>
      </c>
      <c r="FB5" s="838">
        <f t="shared" si="2"/>
        <v>45344</v>
      </c>
      <c r="FC5" s="838">
        <f t="shared" si="2"/>
        <v>45345</v>
      </c>
      <c r="FD5" s="838">
        <f t="shared" si="2"/>
        <v>45346</v>
      </c>
      <c r="FE5" s="838">
        <f t="shared" si="2"/>
        <v>45347</v>
      </c>
      <c r="FF5" s="838">
        <f t="shared" si="2"/>
        <v>45348</v>
      </c>
      <c r="FG5" s="838">
        <f t="shared" si="2"/>
        <v>45349</v>
      </c>
      <c r="FH5" s="838">
        <f t="shared" si="2"/>
        <v>45350</v>
      </c>
      <c r="FI5" s="838">
        <f t="shared" si="2"/>
        <v>45351</v>
      </c>
      <c r="FJ5" s="838">
        <f t="shared" si="2"/>
        <v>45352</v>
      </c>
      <c r="FK5" s="838">
        <f t="shared" si="2"/>
        <v>45353</v>
      </c>
      <c r="FL5" s="838">
        <f t="shared" si="2"/>
        <v>45354</v>
      </c>
      <c r="FM5" s="838">
        <f t="shared" si="2"/>
        <v>45355</v>
      </c>
      <c r="FN5" s="838">
        <f t="shared" si="2"/>
        <v>45356</v>
      </c>
      <c r="FO5" s="838">
        <f t="shared" si="2"/>
        <v>45357</v>
      </c>
      <c r="FP5" s="838">
        <f t="shared" si="2"/>
        <v>45358</v>
      </c>
      <c r="FQ5" s="838">
        <f t="shared" si="2"/>
        <v>45359</v>
      </c>
      <c r="FR5" s="838">
        <f t="shared" si="2"/>
        <v>45360</v>
      </c>
      <c r="FS5" s="838">
        <f t="shared" si="2"/>
        <v>45361</v>
      </c>
      <c r="FT5" s="838">
        <f t="shared" si="2"/>
        <v>45362</v>
      </c>
      <c r="FU5" s="838">
        <f t="shared" si="2"/>
        <v>45363</v>
      </c>
      <c r="FV5" s="838">
        <f t="shared" si="2"/>
        <v>45364</v>
      </c>
      <c r="FW5" s="838">
        <f t="shared" si="2"/>
        <v>45365</v>
      </c>
      <c r="FX5" s="838">
        <f t="shared" si="2"/>
        <v>45366</v>
      </c>
      <c r="FY5" s="838">
        <f t="shared" si="2"/>
        <v>45367</v>
      </c>
      <c r="FZ5" s="838">
        <f t="shared" si="2"/>
        <v>45368</v>
      </c>
      <c r="GA5" s="838">
        <f t="shared" si="2"/>
        <v>45369</v>
      </c>
      <c r="GB5" s="838">
        <f t="shared" si="2"/>
        <v>45370</v>
      </c>
      <c r="GC5" s="838">
        <f t="shared" si="2"/>
        <v>45371</v>
      </c>
      <c r="GD5" s="838">
        <f t="shared" si="2"/>
        <v>45372</v>
      </c>
      <c r="GE5" s="838">
        <f t="shared" si="2"/>
        <v>45373</v>
      </c>
      <c r="GF5" s="838">
        <f t="shared" si="2"/>
        <v>45374</v>
      </c>
      <c r="GG5" s="838">
        <f t="shared" si="2"/>
        <v>45375</v>
      </c>
      <c r="GH5" s="838">
        <f t="shared" si="2"/>
        <v>45376</v>
      </c>
      <c r="GI5" s="838">
        <f t="shared" si="2"/>
        <v>45377</v>
      </c>
      <c r="GJ5" s="838">
        <f t="shared" si="2"/>
        <v>45378</v>
      </c>
      <c r="GK5" s="838">
        <f t="shared" si="2"/>
        <v>45379</v>
      </c>
      <c r="GL5" s="838">
        <f t="shared" si="2"/>
        <v>45380</v>
      </c>
      <c r="GM5" s="838">
        <f t="shared" si="2"/>
        <v>45381</v>
      </c>
      <c r="GN5" s="838">
        <f t="shared" si="2"/>
        <v>45382</v>
      </c>
      <c r="GO5" s="838">
        <f t="shared" si="2"/>
        <v>45383</v>
      </c>
      <c r="GP5" s="838">
        <f t="shared" si="2"/>
        <v>45384</v>
      </c>
      <c r="GQ5" s="838">
        <f t="shared" si="2"/>
        <v>45385</v>
      </c>
      <c r="GR5" s="838">
        <f t="shared" si="2"/>
        <v>45386</v>
      </c>
      <c r="GS5" s="838">
        <f t="shared" si="2"/>
        <v>45387</v>
      </c>
      <c r="GT5" s="838">
        <f t="shared" si="2"/>
        <v>45388</v>
      </c>
      <c r="GU5" s="838">
        <f t="shared" si="2"/>
        <v>45389</v>
      </c>
      <c r="GV5" s="838">
        <f t="shared" si="2"/>
        <v>45390</v>
      </c>
      <c r="GW5" s="838">
        <f t="shared" ref="GW5:JH5" si="3">+GV5+1</f>
        <v>45391</v>
      </c>
      <c r="GX5" s="838">
        <f t="shared" si="3"/>
        <v>45392</v>
      </c>
      <c r="GY5" s="838">
        <f t="shared" si="3"/>
        <v>45393</v>
      </c>
      <c r="GZ5" s="838">
        <f t="shared" si="3"/>
        <v>45394</v>
      </c>
      <c r="HA5" s="838">
        <f t="shared" si="3"/>
        <v>45395</v>
      </c>
      <c r="HB5" s="838">
        <f t="shared" si="3"/>
        <v>45396</v>
      </c>
      <c r="HC5" s="838">
        <f t="shared" si="3"/>
        <v>45397</v>
      </c>
      <c r="HD5" s="838">
        <f t="shared" si="3"/>
        <v>45398</v>
      </c>
      <c r="HE5" s="838">
        <f t="shared" si="3"/>
        <v>45399</v>
      </c>
      <c r="HF5" s="838">
        <f t="shared" si="3"/>
        <v>45400</v>
      </c>
      <c r="HG5" s="838">
        <f t="shared" si="3"/>
        <v>45401</v>
      </c>
      <c r="HH5" s="838">
        <f t="shared" si="3"/>
        <v>45402</v>
      </c>
      <c r="HI5" s="838">
        <f t="shared" si="3"/>
        <v>45403</v>
      </c>
      <c r="HJ5" s="838">
        <f t="shared" si="3"/>
        <v>45404</v>
      </c>
      <c r="HK5" s="838">
        <f t="shared" si="3"/>
        <v>45405</v>
      </c>
      <c r="HL5" s="838">
        <f t="shared" si="3"/>
        <v>45406</v>
      </c>
      <c r="HM5" s="838">
        <f t="shared" si="3"/>
        <v>45407</v>
      </c>
      <c r="HN5" s="838">
        <f t="shared" si="3"/>
        <v>45408</v>
      </c>
      <c r="HO5" s="838">
        <f t="shared" si="3"/>
        <v>45409</v>
      </c>
      <c r="HP5" s="838">
        <f t="shared" si="3"/>
        <v>45410</v>
      </c>
      <c r="HQ5" s="838">
        <f t="shared" si="3"/>
        <v>45411</v>
      </c>
      <c r="HR5" s="838">
        <f t="shared" si="3"/>
        <v>45412</v>
      </c>
      <c r="HS5" s="838">
        <f t="shared" si="3"/>
        <v>45413</v>
      </c>
      <c r="HT5" s="838">
        <f t="shared" si="3"/>
        <v>45414</v>
      </c>
      <c r="HU5" s="838">
        <f t="shared" si="3"/>
        <v>45415</v>
      </c>
      <c r="HV5" s="838">
        <f t="shared" si="3"/>
        <v>45416</v>
      </c>
      <c r="HW5" s="838">
        <f t="shared" si="3"/>
        <v>45417</v>
      </c>
      <c r="HX5" s="838">
        <f t="shared" si="3"/>
        <v>45418</v>
      </c>
      <c r="HY5" s="838">
        <f t="shared" si="3"/>
        <v>45419</v>
      </c>
      <c r="HZ5" s="838">
        <f t="shared" si="3"/>
        <v>45420</v>
      </c>
      <c r="IA5" s="838">
        <f t="shared" si="3"/>
        <v>45421</v>
      </c>
      <c r="IB5" s="838">
        <f t="shared" si="3"/>
        <v>45422</v>
      </c>
      <c r="IC5" s="838">
        <f t="shared" si="3"/>
        <v>45423</v>
      </c>
      <c r="ID5" s="838">
        <f t="shared" si="3"/>
        <v>45424</v>
      </c>
      <c r="IE5" s="838">
        <f t="shared" si="3"/>
        <v>45425</v>
      </c>
      <c r="IF5" s="838">
        <f t="shared" si="3"/>
        <v>45426</v>
      </c>
      <c r="IG5" s="838">
        <f t="shared" si="3"/>
        <v>45427</v>
      </c>
      <c r="IH5" s="838">
        <f t="shared" si="3"/>
        <v>45428</v>
      </c>
      <c r="II5" s="838">
        <f t="shared" si="3"/>
        <v>45429</v>
      </c>
      <c r="IJ5" s="838">
        <f t="shared" si="3"/>
        <v>45430</v>
      </c>
      <c r="IK5" s="838">
        <f t="shared" si="3"/>
        <v>45431</v>
      </c>
      <c r="IL5" s="838">
        <f t="shared" si="3"/>
        <v>45432</v>
      </c>
      <c r="IM5" s="838">
        <f t="shared" si="3"/>
        <v>45433</v>
      </c>
      <c r="IN5" s="838">
        <f t="shared" si="3"/>
        <v>45434</v>
      </c>
      <c r="IO5" s="838">
        <f t="shared" si="3"/>
        <v>45435</v>
      </c>
      <c r="IP5" s="838">
        <f t="shared" si="3"/>
        <v>45436</v>
      </c>
      <c r="IQ5" s="838">
        <f t="shared" si="3"/>
        <v>45437</v>
      </c>
      <c r="IR5" s="838">
        <f t="shared" si="3"/>
        <v>45438</v>
      </c>
      <c r="IS5" s="838">
        <f t="shared" si="3"/>
        <v>45439</v>
      </c>
      <c r="IT5" s="838">
        <f t="shared" si="3"/>
        <v>45440</v>
      </c>
      <c r="IU5" s="838">
        <f t="shared" si="3"/>
        <v>45441</v>
      </c>
      <c r="IV5" s="838">
        <f t="shared" si="3"/>
        <v>45442</v>
      </c>
      <c r="IW5" s="838">
        <f t="shared" si="3"/>
        <v>45443</v>
      </c>
      <c r="IX5" s="838">
        <f t="shared" si="3"/>
        <v>45444</v>
      </c>
      <c r="IY5" s="838">
        <f t="shared" si="3"/>
        <v>45445</v>
      </c>
      <c r="IZ5" s="838">
        <f t="shared" si="3"/>
        <v>45446</v>
      </c>
      <c r="JA5" s="838">
        <f t="shared" si="3"/>
        <v>45447</v>
      </c>
      <c r="JB5" s="838">
        <f t="shared" si="3"/>
        <v>45448</v>
      </c>
      <c r="JC5" s="838">
        <f t="shared" si="3"/>
        <v>45449</v>
      </c>
      <c r="JD5" s="838">
        <f t="shared" si="3"/>
        <v>45450</v>
      </c>
      <c r="JE5" s="838">
        <f t="shared" si="3"/>
        <v>45451</v>
      </c>
      <c r="JF5" s="838">
        <f t="shared" si="3"/>
        <v>45452</v>
      </c>
      <c r="JG5" s="838">
        <f t="shared" si="3"/>
        <v>45453</v>
      </c>
      <c r="JH5" s="838">
        <f t="shared" si="3"/>
        <v>45454</v>
      </c>
      <c r="JI5" s="838">
        <f t="shared" ref="JI5:LT5" si="4">+JH5+1</f>
        <v>45455</v>
      </c>
      <c r="JJ5" s="838">
        <f t="shared" si="4"/>
        <v>45456</v>
      </c>
      <c r="JK5" s="838">
        <f t="shared" si="4"/>
        <v>45457</v>
      </c>
      <c r="JL5" s="838">
        <f t="shared" si="4"/>
        <v>45458</v>
      </c>
      <c r="JM5" s="838">
        <f t="shared" si="4"/>
        <v>45459</v>
      </c>
      <c r="JN5" s="838">
        <f t="shared" si="4"/>
        <v>45460</v>
      </c>
      <c r="JO5" s="838">
        <f t="shared" si="4"/>
        <v>45461</v>
      </c>
      <c r="JP5" s="838">
        <f t="shared" si="4"/>
        <v>45462</v>
      </c>
      <c r="JQ5" s="838">
        <f t="shared" si="4"/>
        <v>45463</v>
      </c>
      <c r="JR5" s="838">
        <f t="shared" si="4"/>
        <v>45464</v>
      </c>
      <c r="JS5" s="838">
        <f t="shared" si="4"/>
        <v>45465</v>
      </c>
      <c r="JT5" s="838">
        <f t="shared" si="4"/>
        <v>45466</v>
      </c>
      <c r="JU5" s="838">
        <f t="shared" si="4"/>
        <v>45467</v>
      </c>
      <c r="JV5" s="838">
        <f t="shared" si="4"/>
        <v>45468</v>
      </c>
      <c r="JW5" s="838">
        <f t="shared" si="4"/>
        <v>45469</v>
      </c>
      <c r="JX5" s="838">
        <f t="shared" si="4"/>
        <v>45470</v>
      </c>
      <c r="JY5" s="838">
        <f t="shared" si="4"/>
        <v>45471</v>
      </c>
      <c r="JZ5" s="838">
        <f t="shared" si="4"/>
        <v>45472</v>
      </c>
      <c r="KA5" s="838">
        <f t="shared" si="4"/>
        <v>45473</v>
      </c>
      <c r="KB5" s="838">
        <f t="shared" si="4"/>
        <v>45474</v>
      </c>
      <c r="KC5" s="838">
        <f t="shared" si="4"/>
        <v>45475</v>
      </c>
      <c r="KD5" s="838">
        <f t="shared" si="4"/>
        <v>45476</v>
      </c>
      <c r="KE5" s="838">
        <f t="shared" si="4"/>
        <v>45477</v>
      </c>
      <c r="KF5" s="838">
        <f t="shared" si="4"/>
        <v>45478</v>
      </c>
      <c r="KG5" s="838">
        <f t="shared" si="4"/>
        <v>45479</v>
      </c>
      <c r="KH5" s="838">
        <f t="shared" si="4"/>
        <v>45480</v>
      </c>
      <c r="KI5" s="838">
        <f t="shared" si="4"/>
        <v>45481</v>
      </c>
      <c r="KJ5" s="838">
        <f t="shared" si="4"/>
        <v>45482</v>
      </c>
      <c r="KK5" s="838">
        <f t="shared" si="4"/>
        <v>45483</v>
      </c>
      <c r="KL5" s="838">
        <f t="shared" si="4"/>
        <v>45484</v>
      </c>
      <c r="KM5" s="838">
        <f t="shared" si="4"/>
        <v>45485</v>
      </c>
      <c r="KN5" s="838">
        <f t="shared" si="4"/>
        <v>45486</v>
      </c>
      <c r="KO5" s="838">
        <f t="shared" si="4"/>
        <v>45487</v>
      </c>
      <c r="KP5" s="838">
        <f t="shared" si="4"/>
        <v>45488</v>
      </c>
      <c r="KQ5" s="838">
        <f t="shared" si="4"/>
        <v>45489</v>
      </c>
      <c r="KR5" s="838">
        <f t="shared" si="4"/>
        <v>45490</v>
      </c>
      <c r="KS5" s="838">
        <f t="shared" si="4"/>
        <v>45491</v>
      </c>
      <c r="KT5" s="838">
        <f t="shared" si="4"/>
        <v>45492</v>
      </c>
      <c r="KU5" s="838">
        <f t="shared" si="4"/>
        <v>45493</v>
      </c>
      <c r="KV5" s="838">
        <f t="shared" si="4"/>
        <v>45494</v>
      </c>
      <c r="KW5" s="838">
        <f t="shared" si="4"/>
        <v>45495</v>
      </c>
      <c r="KX5" s="838">
        <f t="shared" si="4"/>
        <v>45496</v>
      </c>
      <c r="KY5" s="838">
        <f t="shared" si="4"/>
        <v>45497</v>
      </c>
      <c r="KZ5" s="838">
        <f t="shared" si="4"/>
        <v>45498</v>
      </c>
      <c r="LA5" s="838">
        <f t="shared" si="4"/>
        <v>45499</v>
      </c>
      <c r="LB5" s="838">
        <f t="shared" si="4"/>
        <v>45500</v>
      </c>
      <c r="LC5" s="838">
        <f t="shared" si="4"/>
        <v>45501</v>
      </c>
      <c r="LD5" s="838">
        <f t="shared" si="4"/>
        <v>45502</v>
      </c>
      <c r="LE5" s="838">
        <f t="shared" si="4"/>
        <v>45503</v>
      </c>
      <c r="LF5" s="838">
        <f t="shared" si="4"/>
        <v>45504</v>
      </c>
      <c r="LG5" s="838">
        <f t="shared" si="4"/>
        <v>45505</v>
      </c>
      <c r="LH5" s="838">
        <f t="shared" si="4"/>
        <v>45506</v>
      </c>
      <c r="LI5" s="838">
        <f t="shared" si="4"/>
        <v>45507</v>
      </c>
      <c r="LJ5" s="838">
        <f t="shared" si="4"/>
        <v>45508</v>
      </c>
      <c r="LK5" s="838">
        <f t="shared" si="4"/>
        <v>45509</v>
      </c>
      <c r="LL5" s="838">
        <f t="shared" si="4"/>
        <v>45510</v>
      </c>
      <c r="LM5" s="838">
        <f t="shared" si="4"/>
        <v>45511</v>
      </c>
      <c r="LN5" s="838">
        <f t="shared" si="4"/>
        <v>45512</v>
      </c>
      <c r="LO5" s="838">
        <f t="shared" si="4"/>
        <v>45513</v>
      </c>
      <c r="LP5" s="838">
        <f t="shared" si="4"/>
        <v>45514</v>
      </c>
      <c r="LQ5" s="838">
        <f t="shared" si="4"/>
        <v>45515</v>
      </c>
      <c r="LR5" s="838">
        <f t="shared" si="4"/>
        <v>45516</v>
      </c>
      <c r="LS5" s="838">
        <f t="shared" si="4"/>
        <v>45517</v>
      </c>
      <c r="LT5" s="838">
        <f t="shared" si="4"/>
        <v>45518</v>
      </c>
      <c r="LU5" s="838">
        <f t="shared" ref="LU5:OF5" si="5">+LT5+1</f>
        <v>45519</v>
      </c>
      <c r="LV5" s="838">
        <f t="shared" si="5"/>
        <v>45520</v>
      </c>
      <c r="LW5" s="838">
        <f t="shared" si="5"/>
        <v>45521</v>
      </c>
      <c r="LX5" s="838">
        <f t="shared" si="5"/>
        <v>45522</v>
      </c>
      <c r="LY5" s="838">
        <f t="shared" si="5"/>
        <v>45523</v>
      </c>
      <c r="LZ5" s="838">
        <f t="shared" si="5"/>
        <v>45524</v>
      </c>
      <c r="MA5" s="838">
        <f t="shared" si="5"/>
        <v>45525</v>
      </c>
      <c r="MB5" s="838">
        <f t="shared" si="5"/>
        <v>45526</v>
      </c>
      <c r="MC5" s="838">
        <f t="shared" si="5"/>
        <v>45527</v>
      </c>
      <c r="MD5" s="838">
        <f t="shared" si="5"/>
        <v>45528</v>
      </c>
      <c r="ME5" s="838">
        <f t="shared" si="5"/>
        <v>45529</v>
      </c>
      <c r="MF5" s="838">
        <f t="shared" si="5"/>
        <v>45530</v>
      </c>
      <c r="MG5" s="838">
        <f t="shared" si="5"/>
        <v>45531</v>
      </c>
      <c r="MH5" s="838">
        <f t="shared" si="5"/>
        <v>45532</v>
      </c>
      <c r="MI5" s="838">
        <f t="shared" si="5"/>
        <v>45533</v>
      </c>
      <c r="MJ5" s="838">
        <f t="shared" si="5"/>
        <v>45534</v>
      </c>
      <c r="MK5" s="838">
        <f t="shared" si="5"/>
        <v>45535</v>
      </c>
      <c r="ML5" s="838">
        <f t="shared" si="5"/>
        <v>45536</v>
      </c>
      <c r="MM5" s="838">
        <f t="shared" si="5"/>
        <v>45537</v>
      </c>
      <c r="MN5" s="838">
        <f t="shared" si="5"/>
        <v>45538</v>
      </c>
      <c r="MO5" s="838">
        <f t="shared" si="5"/>
        <v>45539</v>
      </c>
      <c r="MP5" s="838">
        <f t="shared" si="5"/>
        <v>45540</v>
      </c>
      <c r="MQ5" s="838">
        <f t="shared" si="5"/>
        <v>45541</v>
      </c>
      <c r="MR5" s="838">
        <f t="shared" si="5"/>
        <v>45542</v>
      </c>
      <c r="MS5" s="838">
        <f t="shared" si="5"/>
        <v>45543</v>
      </c>
      <c r="MT5" s="838">
        <f t="shared" si="5"/>
        <v>45544</v>
      </c>
      <c r="MU5" s="838">
        <f t="shared" si="5"/>
        <v>45545</v>
      </c>
      <c r="MV5" s="838">
        <f t="shared" si="5"/>
        <v>45546</v>
      </c>
      <c r="MW5" s="838">
        <f t="shared" si="5"/>
        <v>45547</v>
      </c>
      <c r="MX5" s="838">
        <f t="shared" si="5"/>
        <v>45548</v>
      </c>
      <c r="MY5" s="838">
        <f t="shared" si="5"/>
        <v>45549</v>
      </c>
      <c r="MZ5" s="838">
        <f t="shared" si="5"/>
        <v>45550</v>
      </c>
      <c r="NA5" s="838">
        <f t="shared" si="5"/>
        <v>45551</v>
      </c>
      <c r="NB5" s="838">
        <f t="shared" si="5"/>
        <v>45552</v>
      </c>
      <c r="NC5" s="838">
        <f t="shared" si="5"/>
        <v>45553</v>
      </c>
      <c r="ND5" s="838">
        <f t="shared" si="5"/>
        <v>45554</v>
      </c>
      <c r="NE5" s="838">
        <f t="shared" si="5"/>
        <v>45555</v>
      </c>
      <c r="NF5" s="838">
        <f t="shared" si="5"/>
        <v>45556</v>
      </c>
      <c r="NG5" s="838">
        <f t="shared" si="5"/>
        <v>45557</v>
      </c>
      <c r="NH5" s="838">
        <f t="shared" si="5"/>
        <v>45558</v>
      </c>
      <c r="NI5" s="838">
        <f t="shared" si="5"/>
        <v>45559</v>
      </c>
      <c r="NJ5" s="838">
        <f t="shared" si="5"/>
        <v>45560</v>
      </c>
      <c r="NK5" s="838">
        <f t="shared" si="5"/>
        <v>45561</v>
      </c>
      <c r="NL5" s="838">
        <f t="shared" si="5"/>
        <v>45562</v>
      </c>
      <c r="NM5" s="838">
        <f t="shared" si="5"/>
        <v>45563</v>
      </c>
      <c r="NN5" s="838">
        <f t="shared" si="5"/>
        <v>45564</v>
      </c>
      <c r="NO5" s="838">
        <f t="shared" si="5"/>
        <v>45565</v>
      </c>
      <c r="NP5" s="838">
        <f t="shared" si="5"/>
        <v>45566</v>
      </c>
      <c r="NQ5" s="838">
        <f t="shared" si="5"/>
        <v>45567</v>
      </c>
      <c r="NR5" s="838">
        <f t="shared" si="5"/>
        <v>45568</v>
      </c>
      <c r="NS5" s="838">
        <f t="shared" si="5"/>
        <v>45569</v>
      </c>
      <c r="NT5" s="838">
        <f t="shared" si="5"/>
        <v>45570</v>
      </c>
      <c r="NU5" s="838">
        <f t="shared" si="5"/>
        <v>45571</v>
      </c>
      <c r="NV5" s="838">
        <f t="shared" si="5"/>
        <v>45572</v>
      </c>
      <c r="NW5" s="838">
        <f t="shared" si="5"/>
        <v>45573</v>
      </c>
      <c r="NX5" s="838">
        <f t="shared" si="5"/>
        <v>45574</v>
      </c>
      <c r="NY5" s="838">
        <f t="shared" si="5"/>
        <v>45575</v>
      </c>
      <c r="NZ5" s="838">
        <f t="shared" si="5"/>
        <v>45576</v>
      </c>
      <c r="OA5" s="838">
        <f t="shared" si="5"/>
        <v>45577</v>
      </c>
      <c r="OB5" s="838">
        <f t="shared" si="5"/>
        <v>45578</v>
      </c>
      <c r="OC5" s="838">
        <f t="shared" si="5"/>
        <v>45579</v>
      </c>
      <c r="OD5" s="838">
        <f t="shared" si="5"/>
        <v>45580</v>
      </c>
      <c r="OE5" s="838">
        <f t="shared" si="5"/>
        <v>45581</v>
      </c>
      <c r="OF5" s="838">
        <f t="shared" si="5"/>
        <v>45582</v>
      </c>
      <c r="OG5" s="838">
        <f t="shared" ref="OG5:QR5" si="6">+OF5+1</f>
        <v>45583</v>
      </c>
      <c r="OH5" s="838">
        <f t="shared" si="6"/>
        <v>45584</v>
      </c>
      <c r="OI5" s="838">
        <f t="shared" si="6"/>
        <v>45585</v>
      </c>
      <c r="OJ5" s="838">
        <f t="shared" si="6"/>
        <v>45586</v>
      </c>
      <c r="OK5" s="838">
        <f t="shared" si="6"/>
        <v>45587</v>
      </c>
      <c r="OL5" s="838">
        <f t="shared" si="6"/>
        <v>45588</v>
      </c>
      <c r="OM5" s="838">
        <f t="shared" si="6"/>
        <v>45589</v>
      </c>
      <c r="ON5" s="838">
        <f t="shared" si="6"/>
        <v>45590</v>
      </c>
      <c r="OO5" s="838">
        <f t="shared" si="6"/>
        <v>45591</v>
      </c>
      <c r="OP5" s="838">
        <f t="shared" si="6"/>
        <v>45592</v>
      </c>
      <c r="OQ5" s="838">
        <f t="shared" si="6"/>
        <v>45593</v>
      </c>
      <c r="OR5" s="838">
        <f t="shared" si="6"/>
        <v>45594</v>
      </c>
      <c r="OS5" s="838">
        <f t="shared" si="6"/>
        <v>45595</v>
      </c>
      <c r="OT5" s="838">
        <f t="shared" si="6"/>
        <v>45596</v>
      </c>
      <c r="OU5" s="838">
        <f t="shared" si="6"/>
        <v>45597</v>
      </c>
      <c r="OV5" s="838">
        <f t="shared" si="6"/>
        <v>45598</v>
      </c>
      <c r="OW5" s="838">
        <f t="shared" si="6"/>
        <v>45599</v>
      </c>
      <c r="OX5" s="838">
        <f t="shared" si="6"/>
        <v>45600</v>
      </c>
      <c r="OY5" s="838">
        <f t="shared" si="6"/>
        <v>45601</v>
      </c>
      <c r="OZ5" s="838">
        <f t="shared" si="6"/>
        <v>45602</v>
      </c>
      <c r="PA5" s="838">
        <f t="shared" si="6"/>
        <v>45603</v>
      </c>
      <c r="PB5" s="838">
        <f t="shared" si="6"/>
        <v>45604</v>
      </c>
      <c r="PC5" s="838">
        <f t="shared" si="6"/>
        <v>45605</v>
      </c>
      <c r="PD5" s="838">
        <f t="shared" si="6"/>
        <v>45606</v>
      </c>
      <c r="PE5" s="838">
        <f t="shared" si="6"/>
        <v>45607</v>
      </c>
      <c r="PF5" s="838">
        <f t="shared" si="6"/>
        <v>45608</v>
      </c>
      <c r="PG5" s="838">
        <f t="shared" si="6"/>
        <v>45609</v>
      </c>
      <c r="PH5" s="838">
        <f t="shared" si="6"/>
        <v>45610</v>
      </c>
      <c r="PI5" s="838">
        <f t="shared" si="6"/>
        <v>45611</v>
      </c>
      <c r="PJ5" s="838">
        <f t="shared" si="6"/>
        <v>45612</v>
      </c>
      <c r="PK5" s="838">
        <f t="shared" si="6"/>
        <v>45613</v>
      </c>
      <c r="PL5" s="838">
        <f t="shared" si="6"/>
        <v>45614</v>
      </c>
      <c r="PM5" s="838">
        <f t="shared" si="6"/>
        <v>45615</v>
      </c>
      <c r="PN5" s="838">
        <f t="shared" si="6"/>
        <v>45616</v>
      </c>
      <c r="PO5" s="838">
        <f t="shared" si="6"/>
        <v>45617</v>
      </c>
      <c r="PP5" s="838">
        <f t="shared" si="6"/>
        <v>45618</v>
      </c>
      <c r="PQ5" s="838">
        <f t="shared" si="6"/>
        <v>45619</v>
      </c>
      <c r="PR5" s="838">
        <f t="shared" si="6"/>
        <v>45620</v>
      </c>
      <c r="PS5" s="838">
        <f t="shared" si="6"/>
        <v>45621</v>
      </c>
      <c r="PT5" s="838">
        <f t="shared" si="6"/>
        <v>45622</v>
      </c>
      <c r="PU5" s="838">
        <f t="shared" si="6"/>
        <v>45623</v>
      </c>
      <c r="PV5" s="838">
        <f t="shared" si="6"/>
        <v>45624</v>
      </c>
      <c r="PW5" s="838">
        <f t="shared" si="6"/>
        <v>45625</v>
      </c>
      <c r="PX5" s="838">
        <f t="shared" si="6"/>
        <v>45626</v>
      </c>
      <c r="PY5" s="838">
        <f t="shared" si="6"/>
        <v>45627</v>
      </c>
      <c r="PZ5" s="838">
        <f t="shared" si="6"/>
        <v>45628</v>
      </c>
      <c r="QA5" s="838">
        <f t="shared" si="6"/>
        <v>45629</v>
      </c>
      <c r="QB5" s="838">
        <f t="shared" si="6"/>
        <v>45630</v>
      </c>
      <c r="QC5" s="838">
        <f t="shared" si="6"/>
        <v>45631</v>
      </c>
      <c r="QD5" s="838">
        <f t="shared" si="6"/>
        <v>45632</v>
      </c>
      <c r="QE5" s="838">
        <f t="shared" si="6"/>
        <v>45633</v>
      </c>
      <c r="QF5" s="838">
        <f t="shared" si="6"/>
        <v>45634</v>
      </c>
      <c r="QG5" s="838">
        <f t="shared" si="6"/>
        <v>45635</v>
      </c>
      <c r="QH5" s="838">
        <f t="shared" si="6"/>
        <v>45636</v>
      </c>
      <c r="QI5" s="838">
        <f t="shared" si="6"/>
        <v>45637</v>
      </c>
      <c r="QJ5" s="838">
        <f t="shared" si="6"/>
        <v>45638</v>
      </c>
      <c r="QK5" s="838">
        <f t="shared" si="6"/>
        <v>45639</v>
      </c>
      <c r="QL5" s="838">
        <f t="shared" si="6"/>
        <v>45640</v>
      </c>
      <c r="QM5" s="838">
        <f t="shared" si="6"/>
        <v>45641</v>
      </c>
      <c r="QN5" s="838">
        <f t="shared" si="6"/>
        <v>45642</v>
      </c>
      <c r="QO5" s="838">
        <f t="shared" si="6"/>
        <v>45643</v>
      </c>
      <c r="QP5" s="838">
        <f t="shared" si="6"/>
        <v>45644</v>
      </c>
      <c r="QQ5" s="838">
        <f t="shared" si="6"/>
        <v>45645</v>
      </c>
      <c r="QR5" s="838">
        <f t="shared" si="6"/>
        <v>45646</v>
      </c>
      <c r="QS5" s="838">
        <f t="shared" ref="QS5:TD5" si="7">+QR5+1</f>
        <v>45647</v>
      </c>
      <c r="QT5" s="838">
        <f t="shared" si="7"/>
        <v>45648</v>
      </c>
      <c r="QU5" s="838">
        <f t="shared" si="7"/>
        <v>45649</v>
      </c>
      <c r="QV5" s="838">
        <f t="shared" si="7"/>
        <v>45650</v>
      </c>
      <c r="QW5" s="838">
        <f t="shared" si="7"/>
        <v>45651</v>
      </c>
      <c r="QX5" s="838">
        <f t="shared" si="7"/>
        <v>45652</v>
      </c>
      <c r="QY5" s="838">
        <f t="shared" si="7"/>
        <v>45653</v>
      </c>
      <c r="QZ5" s="838">
        <f t="shared" si="7"/>
        <v>45654</v>
      </c>
      <c r="RA5" s="838">
        <f t="shared" si="7"/>
        <v>45655</v>
      </c>
      <c r="RB5" s="838">
        <f t="shared" si="7"/>
        <v>45656</v>
      </c>
      <c r="RC5" s="838">
        <f t="shared" si="7"/>
        <v>45657</v>
      </c>
      <c r="RD5" s="838">
        <f t="shared" si="7"/>
        <v>45658</v>
      </c>
      <c r="RE5" s="838">
        <f t="shared" si="7"/>
        <v>45659</v>
      </c>
      <c r="RF5" s="838">
        <f t="shared" si="7"/>
        <v>45660</v>
      </c>
      <c r="RG5" s="838">
        <f t="shared" si="7"/>
        <v>45661</v>
      </c>
      <c r="RH5" s="838">
        <f t="shared" si="7"/>
        <v>45662</v>
      </c>
      <c r="RI5" s="838">
        <f t="shared" si="7"/>
        <v>45663</v>
      </c>
      <c r="RJ5" s="838">
        <f t="shared" si="7"/>
        <v>45664</v>
      </c>
      <c r="RK5" s="838">
        <f t="shared" si="7"/>
        <v>45665</v>
      </c>
      <c r="RL5" s="838">
        <f t="shared" si="7"/>
        <v>45666</v>
      </c>
      <c r="RM5" s="838">
        <f t="shared" si="7"/>
        <v>45667</v>
      </c>
      <c r="RN5" s="838">
        <f t="shared" si="7"/>
        <v>45668</v>
      </c>
      <c r="RO5" s="838">
        <f t="shared" si="7"/>
        <v>45669</v>
      </c>
      <c r="RP5" s="838">
        <f t="shared" si="7"/>
        <v>45670</v>
      </c>
      <c r="RQ5" s="838">
        <f t="shared" si="7"/>
        <v>45671</v>
      </c>
      <c r="RR5" s="838">
        <f t="shared" si="7"/>
        <v>45672</v>
      </c>
      <c r="RS5" s="838">
        <f t="shared" si="7"/>
        <v>45673</v>
      </c>
      <c r="RT5" s="838">
        <f t="shared" si="7"/>
        <v>45674</v>
      </c>
      <c r="RU5" s="838">
        <f t="shared" si="7"/>
        <v>45675</v>
      </c>
      <c r="RV5" s="838">
        <f t="shared" si="7"/>
        <v>45676</v>
      </c>
      <c r="RW5" s="838">
        <f t="shared" si="7"/>
        <v>45677</v>
      </c>
      <c r="RX5" s="838">
        <f t="shared" si="7"/>
        <v>45678</v>
      </c>
      <c r="RY5" s="838">
        <f t="shared" si="7"/>
        <v>45679</v>
      </c>
      <c r="RZ5" s="838">
        <f t="shared" si="7"/>
        <v>45680</v>
      </c>
      <c r="SA5" s="838">
        <f t="shared" si="7"/>
        <v>45681</v>
      </c>
      <c r="SB5" s="838">
        <f t="shared" si="7"/>
        <v>45682</v>
      </c>
      <c r="SC5" s="838">
        <f t="shared" si="7"/>
        <v>45683</v>
      </c>
      <c r="SD5" s="838">
        <f t="shared" si="7"/>
        <v>45684</v>
      </c>
      <c r="SE5" s="838">
        <f t="shared" si="7"/>
        <v>45685</v>
      </c>
      <c r="SF5" s="838">
        <f t="shared" si="7"/>
        <v>45686</v>
      </c>
      <c r="SG5" s="838">
        <f t="shared" si="7"/>
        <v>45687</v>
      </c>
      <c r="SH5" s="838">
        <f t="shared" si="7"/>
        <v>45688</v>
      </c>
      <c r="SI5" s="838">
        <f t="shared" si="7"/>
        <v>45689</v>
      </c>
      <c r="SJ5" s="838">
        <f t="shared" si="7"/>
        <v>45690</v>
      </c>
      <c r="SK5" s="838">
        <f t="shared" si="7"/>
        <v>45691</v>
      </c>
      <c r="SL5" s="838">
        <f t="shared" si="7"/>
        <v>45692</v>
      </c>
      <c r="SM5" s="838">
        <f t="shared" si="7"/>
        <v>45693</v>
      </c>
      <c r="SN5" s="838">
        <f t="shared" si="7"/>
        <v>45694</v>
      </c>
      <c r="SO5" s="838">
        <f t="shared" si="7"/>
        <v>45695</v>
      </c>
      <c r="SP5" s="838">
        <f t="shared" si="7"/>
        <v>45696</v>
      </c>
      <c r="SQ5" s="838">
        <f t="shared" si="7"/>
        <v>45697</v>
      </c>
      <c r="SR5" s="838">
        <f t="shared" si="7"/>
        <v>45698</v>
      </c>
      <c r="SS5" s="838">
        <f t="shared" si="7"/>
        <v>45699</v>
      </c>
      <c r="ST5" s="838">
        <f t="shared" si="7"/>
        <v>45700</v>
      </c>
      <c r="SU5" s="838">
        <f t="shared" si="7"/>
        <v>45701</v>
      </c>
      <c r="SV5" s="838">
        <f t="shared" si="7"/>
        <v>45702</v>
      </c>
      <c r="SW5" s="838">
        <f t="shared" si="7"/>
        <v>45703</v>
      </c>
      <c r="SX5" s="838">
        <f t="shared" si="7"/>
        <v>45704</v>
      </c>
      <c r="SY5" s="838">
        <f t="shared" si="7"/>
        <v>45705</v>
      </c>
      <c r="SZ5" s="838">
        <f t="shared" si="7"/>
        <v>45706</v>
      </c>
      <c r="TA5" s="838">
        <f t="shared" si="7"/>
        <v>45707</v>
      </c>
      <c r="TB5" s="838">
        <f t="shared" si="7"/>
        <v>45708</v>
      </c>
      <c r="TC5" s="838">
        <f t="shared" si="7"/>
        <v>45709</v>
      </c>
      <c r="TD5" s="838">
        <f t="shared" si="7"/>
        <v>45710</v>
      </c>
      <c r="TE5" s="838">
        <f t="shared" ref="TE5:VP5" si="8">+TD5+1</f>
        <v>45711</v>
      </c>
      <c r="TF5" s="838">
        <f t="shared" si="8"/>
        <v>45712</v>
      </c>
      <c r="TG5" s="838">
        <f t="shared" si="8"/>
        <v>45713</v>
      </c>
      <c r="TH5" s="838">
        <f t="shared" si="8"/>
        <v>45714</v>
      </c>
      <c r="TI5" s="838">
        <f t="shared" si="8"/>
        <v>45715</v>
      </c>
      <c r="TJ5" s="838">
        <f t="shared" si="8"/>
        <v>45716</v>
      </c>
      <c r="TK5" s="838">
        <f t="shared" si="8"/>
        <v>45717</v>
      </c>
      <c r="TL5" s="838">
        <f t="shared" si="8"/>
        <v>45718</v>
      </c>
      <c r="TM5" s="838">
        <f t="shared" si="8"/>
        <v>45719</v>
      </c>
      <c r="TN5" s="838">
        <f t="shared" si="8"/>
        <v>45720</v>
      </c>
      <c r="TO5" s="838">
        <f t="shared" si="8"/>
        <v>45721</v>
      </c>
      <c r="TP5" s="838">
        <f t="shared" si="8"/>
        <v>45722</v>
      </c>
      <c r="TQ5" s="838">
        <f t="shared" si="8"/>
        <v>45723</v>
      </c>
      <c r="TR5" s="838">
        <f t="shared" si="8"/>
        <v>45724</v>
      </c>
      <c r="TS5" s="838">
        <f t="shared" si="8"/>
        <v>45725</v>
      </c>
      <c r="TT5" s="838">
        <f t="shared" si="8"/>
        <v>45726</v>
      </c>
      <c r="TU5" s="838">
        <f t="shared" si="8"/>
        <v>45727</v>
      </c>
      <c r="TV5" s="838">
        <f t="shared" si="8"/>
        <v>45728</v>
      </c>
      <c r="TW5" s="838">
        <f t="shared" si="8"/>
        <v>45729</v>
      </c>
      <c r="TX5" s="838">
        <f t="shared" si="8"/>
        <v>45730</v>
      </c>
      <c r="TY5" s="838">
        <f t="shared" si="8"/>
        <v>45731</v>
      </c>
      <c r="TZ5" s="838">
        <f t="shared" si="8"/>
        <v>45732</v>
      </c>
      <c r="UA5" s="838">
        <f t="shared" si="8"/>
        <v>45733</v>
      </c>
      <c r="UB5" s="838">
        <f t="shared" si="8"/>
        <v>45734</v>
      </c>
      <c r="UC5" s="838">
        <f t="shared" si="8"/>
        <v>45735</v>
      </c>
      <c r="UD5" s="838">
        <f t="shared" si="8"/>
        <v>45736</v>
      </c>
      <c r="UE5" s="838">
        <f t="shared" si="8"/>
        <v>45737</v>
      </c>
      <c r="UF5" s="838">
        <f t="shared" si="8"/>
        <v>45738</v>
      </c>
      <c r="UG5" s="838">
        <f t="shared" si="8"/>
        <v>45739</v>
      </c>
      <c r="UH5" s="838">
        <f t="shared" si="8"/>
        <v>45740</v>
      </c>
      <c r="UI5" s="838">
        <f t="shared" si="8"/>
        <v>45741</v>
      </c>
      <c r="UJ5" s="838">
        <f t="shared" si="8"/>
        <v>45742</v>
      </c>
      <c r="UK5" s="838">
        <f t="shared" si="8"/>
        <v>45743</v>
      </c>
      <c r="UL5" s="838">
        <f t="shared" si="8"/>
        <v>45744</v>
      </c>
      <c r="UM5" s="838">
        <f t="shared" si="8"/>
        <v>45745</v>
      </c>
      <c r="UN5" s="838">
        <f t="shared" si="8"/>
        <v>45746</v>
      </c>
      <c r="UO5" s="838">
        <f t="shared" si="8"/>
        <v>45747</v>
      </c>
      <c r="UP5" s="838">
        <f t="shared" si="8"/>
        <v>45748</v>
      </c>
      <c r="UQ5" s="838">
        <f t="shared" si="8"/>
        <v>45749</v>
      </c>
      <c r="UR5" s="838">
        <f t="shared" si="8"/>
        <v>45750</v>
      </c>
      <c r="US5" s="838">
        <f t="shared" si="8"/>
        <v>45751</v>
      </c>
      <c r="UT5" s="838">
        <f t="shared" si="8"/>
        <v>45752</v>
      </c>
      <c r="UU5" s="838">
        <f t="shared" si="8"/>
        <v>45753</v>
      </c>
      <c r="UV5" s="838">
        <f t="shared" si="8"/>
        <v>45754</v>
      </c>
      <c r="UW5" s="838">
        <f t="shared" si="8"/>
        <v>45755</v>
      </c>
      <c r="UX5" s="838">
        <f t="shared" si="8"/>
        <v>45756</v>
      </c>
      <c r="UY5" s="838">
        <f t="shared" si="8"/>
        <v>45757</v>
      </c>
      <c r="UZ5" s="838">
        <f t="shared" si="8"/>
        <v>45758</v>
      </c>
      <c r="VA5" s="838">
        <f t="shared" si="8"/>
        <v>45759</v>
      </c>
      <c r="VB5" s="838">
        <f t="shared" si="8"/>
        <v>45760</v>
      </c>
      <c r="VC5" s="838">
        <f t="shared" si="8"/>
        <v>45761</v>
      </c>
      <c r="VD5" s="838">
        <f t="shared" si="8"/>
        <v>45762</v>
      </c>
      <c r="VE5" s="838">
        <f t="shared" si="8"/>
        <v>45763</v>
      </c>
      <c r="VF5" s="838">
        <f t="shared" si="8"/>
        <v>45764</v>
      </c>
      <c r="VG5" s="838">
        <f t="shared" si="8"/>
        <v>45765</v>
      </c>
      <c r="VH5" s="838">
        <f t="shared" si="8"/>
        <v>45766</v>
      </c>
      <c r="VI5" s="838">
        <f t="shared" si="8"/>
        <v>45767</v>
      </c>
      <c r="VJ5" s="838">
        <f t="shared" si="8"/>
        <v>45768</v>
      </c>
      <c r="VK5" s="838">
        <f t="shared" si="8"/>
        <v>45769</v>
      </c>
      <c r="VL5" s="838">
        <f t="shared" si="8"/>
        <v>45770</v>
      </c>
      <c r="VM5" s="838">
        <f t="shared" si="8"/>
        <v>45771</v>
      </c>
      <c r="VN5" s="838">
        <f t="shared" si="8"/>
        <v>45772</v>
      </c>
      <c r="VO5" s="838">
        <f t="shared" si="8"/>
        <v>45773</v>
      </c>
      <c r="VP5" s="838">
        <f t="shared" si="8"/>
        <v>45774</v>
      </c>
      <c r="VQ5" s="838">
        <f t="shared" ref="VQ5:YB5" si="9">+VP5+1</f>
        <v>45775</v>
      </c>
      <c r="VR5" s="838">
        <f t="shared" si="9"/>
        <v>45776</v>
      </c>
      <c r="VS5" s="838">
        <f t="shared" si="9"/>
        <v>45777</v>
      </c>
      <c r="VT5" s="838">
        <f t="shared" si="9"/>
        <v>45778</v>
      </c>
      <c r="VU5" s="838">
        <f t="shared" si="9"/>
        <v>45779</v>
      </c>
      <c r="VV5" s="838">
        <f t="shared" si="9"/>
        <v>45780</v>
      </c>
      <c r="VW5" s="838">
        <f t="shared" si="9"/>
        <v>45781</v>
      </c>
      <c r="VX5" s="838">
        <f t="shared" si="9"/>
        <v>45782</v>
      </c>
      <c r="VY5" s="838">
        <f t="shared" si="9"/>
        <v>45783</v>
      </c>
      <c r="VZ5" s="838">
        <f t="shared" si="9"/>
        <v>45784</v>
      </c>
      <c r="WA5" s="838">
        <f t="shared" si="9"/>
        <v>45785</v>
      </c>
      <c r="WB5" s="838">
        <f t="shared" si="9"/>
        <v>45786</v>
      </c>
      <c r="WC5" s="838">
        <f t="shared" si="9"/>
        <v>45787</v>
      </c>
      <c r="WD5" s="838">
        <f t="shared" si="9"/>
        <v>45788</v>
      </c>
      <c r="WE5" s="838">
        <f t="shared" si="9"/>
        <v>45789</v>
      </c>
      <c r="WF5" s="838">
        <f t="shared" si="9"/>
        <v>45790</v>
      </c>
      <c r="WG5" s="838">
        <f t="shared" si="9"/>
        <v>45791</v>
      </c>
      <c r="WH5" s="838">
        <f t="shared" si="9"/>
        <v>45792</v>
      </c>
      <c r="WI5" s="838">
        <f t="shared" si="9"/>
        <v>45793</v>
      </c>
      <c r="WJ5" s="838">
        <f t="shared" si="9"/>
        <v>45794</v>
      </c>
      <c r="WK5" s="838">
        <f t="shared" si="9"/>
        <v>45795</v>
      </c>
      <c r="WL5" s="838">
        <f t="shared" si="9"/>
        <v>45796</v>
      </c>
      <c r="WM5" s="838">
        <f t="shared" si="9"/>
        <v>45797</v>
      </c>
      <c r="WN5" s="838">
        <f t="shared" si="9"/>
        <v>45798</v>
      </c>
      <c r="WO5" s="838">
        <f t="shared" si="9"/>
        <v>45799</v>
      </c>
      <c r="WP5" s="838">
        <f t="shared" si="9"/>
        <v>45800</v>
      </c>
      <c r="WQ5" s="838">
        <f t="shared" si="9"/>
        <v>45801</v>
      </c>
      <c r="WR5" s="838">
        <f t="shared" si="9"/>
        <v>45802</v>
      </c>
      <c r="WS5" s="838">
        <f t="shared" si="9"/>
        <v>45803</v>
      </c>
      <c r="WT5" s="838">
        <f t="shared" si="9"/>
        <v>45804</v>
      </c>
      <c r="WU5" s="838">
        <f t="shared" si="9"/>
        <v>45805</v>
      </c>
      <c r="WV5" s="838">
        <f t="shared" si="9"/>
        <v>45806</v>
      </c>
      <c r="WW5" s="838">
        <f t="shared" si="9"/>
        <v>45807</v>
      </c>
      <c r="WX5" s="838">
        <f t="shared" si="9"/>
        <v>45808</v>
      </c>
      <c r="WY5" s="838">
        <f t="shared" si="9"/>
        <v>45809</v>
      </c>
      <c r="WZ5" s="838">
        <f t="shared" si="9"/>
        <v>45810</v>
      </c>
      <c r="XA5" s="838">
        <f t="shared" si="9"/>
        <v>45811</v>
      </c>
      <c r="XB5" s="838">
        <f t="shared" si="9"/>
        <v>45812</v>
      </c>
      <c r="XC5" s="838">
        <f t="shared" si="9"/>
        <v>45813</v>
      </c>
      <c r="XD5" s="838">
        <f t="shared" si="9"/>
        <v>45814</v>
      </c>
      <c r="XE5" s="838">
        <f t="shared" si="9"/>
        <v>45815</v>
      </c>
      <c r="XF5" s="838">
        <f t="shared" si="9"/>
        <v>45816</v>
      </c>
      <c r="XG5" s="838">
        <f t="shared" si="9"/>
        <v>45817</v>
      </c>
      <c r="XH5" s="838">
        <f t="shared" si="9"/>
        <v>45818</v>
      </c>
      <c r="XI5" s="838">
        <f t="shared" si="9"/>
        <v>45819</v>
      </c>
      <c r="XJ5" s="838">
        <f t="shared" si="9"/>
        <v>45820</v>
      </c>
      <c r="XK5" s="838">
        <f t="shared" si="9"/>
        <v>45821</v>
      </c>
      <c r="XL5" s="838">
        <f t="shared" si="9"/>
        <v>45822</v>
      </c>
      <c r="XM5" s="838">
        <f t="shared" si="9"/>
        <v>45823</v>
      </c>
      <c r="XN5" s="838">
        <f t="shared" si="9"/>
        <v>45824</v>
      </c>
      <c r="XO5" s="838">
        <f t="shared" si="9"/>
        <v>45825</v>
      </c>
      <c r="XP5" s="838">
        <f t="shared" si="9"/>
        <v>45826</v>
      </c>
      <c r="XQ5" s="838">
        <f t="shared" si="9"/>
        <v>45827</v>
      </c>
      <c r="XR5" s="838">
        <f t="shared" si="9"/>
        <v>45828</v>
      </c>
      <c r="XS5" s="838">
        <f t="shared" si="9"/>
        <v>45829</v>
      </c>
      <c r="XT5" s="838">
        <f t="shared" si="9"/>
        <v>45830</v>
      </c>
      <c r="XU5" s="838">
        <f t="shared" si="9"/>
        <v>45831</v>
      </c>
      <c r="XV5" s="838">
        <f t="shared" si="9"/>
        <v>45832</v>
      </c>
      <c r="XW5" s="838">
        <f t="shared" si="9"/>
        <v>45833</v>
      </c>
      <c r="XX5" s="838">
        <f t="shared" si="9"/>
        <v>45834</v>
      </c>
      <c r="XY5" s="838">
        <f t="shared" si="9"/>
        <v>45835</v>
      </c>
      <c r="XZ5" s="838">
        <f t="shared" si="9"/>
        <v>45836</v>
      </c>
      <c r="YA5" s="838">
        <f t="shared" si="9"/>
        <v>45837</v>
      </c>
      <c r="YB5" s="838">
        <f t="shared" si="9"/>
        <v>45838</v>
      </c>
      <c r="YC5" s="838">
        <f t="shared" ref="YC5:AAN5" si="10">+YB5+1</f>
        <v>45839</v>
      </c>
      <c r="YD5" s="838">
        <f t="shared" si="10"/>
        <v>45840</v>
      </c>
      <c r="YE5" s="838">
        <f t="shared" si="10"/>
        <v>45841</v>
      </c>
      <c r="YF5" s="838">
        <f t="shared" si="10"/>
        <v>45842</v>
      </c>
      <c r="YG5" s="838">
        <f t="shared" si="10"/>
        <v>45843</v>
      </c>
      <c r="YH5" s="838">
        <f t="shared" si="10"/>
        <v>45844</v>
      </c>
      <c r="YI5" s="838">
        <f t="shared" si="10"/>
        <v>45845</v>
      </c>
      <c r="YJ5" s="838">
        <f t="shared" si="10"/>
        <v>45846</v>
      </c>
      <c r="YK5" s="838">
        <f t="shared" si="10"/>
        <v>45847</v>
      </c>
      <c r="YL5" s="838">
        <f t="shared" si="10"/>
        <v>45848</v>
      </c>
      <c r="YM5" s="838">
        <f t="shared" si="10"/>
        <v>45849</v>
      </c>
      <c r="YN5" s="838">
        <f t="shared" si="10"/>
        <v>45850</v>
      </c>
      <c r="YO5" s="838">
        <f t="shared" si="10"/>
        <v>45851</v>
      </c>
      <c r="YP5" s="838">
        <f t="shared" si="10"/>
        <v>45852</v>
      </c>
      <c r="YQ5" s="838">
        <f t="shared" si="10"/>
        <v>45853</v>
      </c>
      <c r="YR5" s="838">
        <f t="shared" si="10"/>
        <v>45854</v>
      </c>
      <c r="YS5" s="838">
        <f t="shared" si="10"/>
        <v>45855</v>
      </c>
      <c r="YT5" s="838">
        <f t="shared" si="10"/>
        <v>45856</v>
      </c>
      <c r="YU5" s="838">
        <f t="shared" si="10"/>
        <v>45857</v>
      </c>
      <c r="YV5" s="838">
        <f t="shared" si="10"/>
        <v>45858</v>
      </c>
      <c r="YW5" s="838">
        <f t="shared" si="10"/>
        <v>45859</v>
      </c>
      <c r="YX5" s="838">
        <f t="shared" si="10"/>
        <v>45860</v>
      </c>
      <c r="YY5" s="838">
        <f t="shared" si="10"/>
        <v>45861</v>
      </c>
      <c r="YZ5" s="838">
        <f t="shared" si="10"/>
        <v>45862</v>
      </c>
      <c r="ZA5" s="838">
        <f t="shared" si="10"/>
        <v>45863</v>
      </c>
      <c r="ZB5" s="838">
        <f t="shared" si="10"/>
        <v>45864</v>
      </c>
      <c r="ZC5" s="838">
        <f t="shared" si="10"/>
        <v>45865</v>
      </c>
      <c r="ZD5" s="838">
        <f t="shared" si="10"/>
        <v>45866</v>
      </c>
      <c r="ZE5" s="838">
        <f t="shared" si="10"/>
        <v>45867</v>
      </c>
      <c r="ZF5" s="838">
        <f t="shared" si="10"/>
        <v>45868</v>
      </c>
      <c r="ZG5" s="838">
        <f t="shared" si="10"/>
        <v>45869</v>
      </c>
      <c r="ZH5" s="838">
        <f t="shared" si="10"/>
        <v>45870</v>
      </c>
      <c r="ZI5" s="838">
        <f t="shared" si="10"/>
        <v>45871</v>
      </c>
      <c r="ZJ5" s="838">
        <f t="shared" si="10"/>
        <v>45872</v>
      </c>
      <c r="ZK5" s="838">
        <f t="shared" si="10"/>
        <v>45873</v>
      </c>
      <c r="ZL5" s="838">
        <f t="shared" si="10"/>
        <v>45874</v>
      </c>
      <c r="ZM5" s="838">
        <f t="shared" si="10"/>
        <v>45875</v>
      </c>
      <c r="ZN5" s="838">
        <f t="shared" si="10"/>
        <v>45876</v>
      </c>
      <c r="ZO5" s="838">
        <f t="shared" si="10"/>
        <v>45877</v>
      </c>
      <c r="ZP5" s="838">
        <f t="shared" si="10"/>
        <v>45878</v>
      </c>
      <c r="ZQ5" s="838">
        <f t="shared" si="10"/>
        <v>45879</v>
      </c>
      <c r="ZR5" s="838">
        <f t="shared" si="10"/>
        <v>45880</v>
      </c>
      <c r="ZS5" s="838">
        <f t="shared" si="10"/>
        <v>45881</v>
      </c>
      <c r="ZT5" s="838">
        <f t="shared" si="10"/>
        <v>45882</v>
      </c>
      <c r="ZU5" s="838">
        <f t="shared" si="10"/>
        <v>45883</v>
      </c>
      <c r="ZV5" s="838">
        <f t="shared" si="10"/>
        <v>45884</v>
      </c>
      <c r="ZW5" s="838">
        <f t="shared" si="10"/>
        <v>45885</v>
      </c>
      <c r="ZX5" s="838">
        <f t="shared" si="10"/>
        <v>45886</v>
      </c>
      <c r="ZY5" s="838">
        <f t="shared" si="10"/>
        <v>45887</v>
      </c>
      <c r="ZZ5" s="838">
        <f t="shared" si="10"/>
        <v>45888</v>
      </c>
      <c r="AAA5" s="838">
        <f t="shared" si="10"/>
        <v>45889</v>
      </c>
      <c r="AAB5" s="838">
        <f t="shared" si="10"/>
        <v>45890</v>
      </c>
      <c r="AAC5" s="838">
        <f t="shared" si="10"/>
        <v>45891</v>
      </c>
      <c r="AAD5" s="838">
        <f t="shared" si="10"/>
        <v>45892</v>
      </c>
      <c r="AAE5" s="838">
        <f t="shared" si="10"/>
        <v>45893</v>
      </c>
      <c r="AAF5" s="838">
        <f t="shared" si="10"/>
        <v>45894</v>
      </c>
      <c r="AAG5" s="838">
        <f t="shared" si="10"/>
        <v>45895</v>
      </c>
      <c r="AAH5" s="838">
        <f t="shared" si="10"/>
        <v>45896</v>
      </c>
      <c r="AAI5" s="838">
        <f t="shared" si="10"/>
        <v>45897</v>
      </c>
      <c r="AAJ5" s="838">
        <f t="shared" si="10"/>
        <v>45898</v>
      </c>
      <c r="AAK5" s="838">
        <f t="shared" si="10"/>
        <v>45899</v>
      </c>
      <c r="AAL5" s="838">
        <f t="shared" si="10"/>
        <v>45900</v>
      </c>
      <c r="AAM5" s="838">
        <f t="shared" si="10"/>
        <v>45901</v>
      </c>
      <c r="AAN5" s="838">
        <f t="shared" si="10"/>
        <v>45902</v>
      </c>
      <c r="AAO5" s="838">
        <f t="shared" ref="AAO5:ACZ5" si="11">+AAN5+1</f>
        <v>45903</v>
      </c>
      <c r="AAP5" s="838">
        <f t="shared" si="11"/>
        <v>45904</v>
      </c>
      <c r="AAQ5" s="838">
        <f t="shared" si="11"/>
        <v>45905</v>
      </c>
      <c r="AAR5" s="838">
        <f t="shared" si="11"/>
        <v>45906</v>
      </c>
      <c r="AAS5" s="838">
        <f t="shared" si="11"/>
        <v>45907</v>
      </c>
      <c r="AAT5" s="838">
        <f t="shared" si="11"/>
        <v>45908</v>
      </c>
      <c r="AAU5" s="838">
        <f t="shared" si="11"/>
        <v>45909</v>
      </c>
      <c r="AAV5" s="838">
        <f t="shared" si="11"/>
        <v>45910</v>
      </c>
      <c r="AAW5" s="838">
        <f t="shared" si="11"/>
        <v>45911</v>
      </c>
      <c r="AAX5" s="838">
        <f t="shared" si="11"/>
        <v>45912</v>
      </c>
      <c r="AAY5" s="838">
        <f t="shared" si="11"/>
        <v>45913</v>
      </c>
      <c r="AAZ5" s="838">
        <f t="shared" si="11"/>
        <v>45914</v>
      </c>
      <c r="ABA5" s="838">
        <f t="shared" si="11"/>
        <v>45915</v>
      </c>
      <c r="ABB5" s="838">
        <f t="shared" si="11"/>
        <v>45916</v>
      </c>
      <c r="ABC5" s="838">
        <f t="shared" si="11"/>
        <v>45917</v>
      </c>
      <c r="ABD5" s="838">
        <f t="shared" si="11"/>
        <v>45918</v>
      </c>
      <c r="ABE5" s="838">
        <f t="shared" si="11"/>
        <v>45919</v>
      </c>
      <c r="ABF5" s="838">
        <f t="shared" si="11"/>
        <v>45920</v>
      </c>
      <c r="ABG5" s="838">
        <f t="shared" si="11"/>
        <v>45921</v>
      </c>
      <c r="ABH5" s="838">
        <f t="shared" si="11"/>
        <v>45922</v>
      </c>
      <c r="ABI5" s="838">
        <f t="shared" si="11"/>
        <v>45923</v>
      </c>
      <c r="ABJ5" s="838">
        <f t="shared" si="11"/>
        <v>45924</v>
      </c>
      <c r="ABK5" s="838">
        <f t="shared" si="11"/>
        <v>45925</v>
      </c>
      <c r="ABL5" s="838">
        <f t="shared" si="11"/>
        <v>45926</v>
      </c>
      <c r="ABM5" s="838">
        <f t="shared" si="11"/>
        <v>45927</v>
      </c>
      <c r="ABN5" s="838">
        <f t="shared" si="11"/>
        <v>45928</v>
      </c>
      <c r="ABO5" s="838">
        <f t="shared" si="11"/>
        <v>45929</v>
      </c>
      <c r="ABP5" s="838">
        <f t="shared" si="11"/>
        <v>45930</v>
      </c>
      <c r="ABQ5" s="838">
        <f t="shared" si="11"/>
        <v>45931</v>
      </c>
      <c r="ABR5" s="838">
        <f t="shared" si="11"/>
        <v>45932</v>
      </c>
      <c r="ABS5" s="838">
        <f t="shared" si="11"/>
        <v>45933</v>
      </c>
      <c r="ABT5" s="838">
        <f t="shared" si="11"/>
        <v>45934</v>
      </c>
      <c r="ABU5" s="838">
        <f t="shared" si="11"/>
        <v>45935</v>
      </c>
      <c r="ABV5" s="838">
        <f t="shared" si="11"/>
        <v>45936</v>
      </c>
      <c r="ABW5" s="838">
        <f t="shared" si="11"/>
        <v>45937</v>
      </c>
      <c r="ABX5" s="838">
        <f t="shared" si="11"/>
        <v>45938</v>
      </c>
      <c r="ABY5" s="838">
        <f t="shared" si="11"/>
        <v>45939</v>
      </c>
      <c r="ABZ5" s="838">
        <f t="shared" si="11"/>
        <v>45940</v>
      </c>
      <c r="ACA5" s="838">
        <f t="shared" si="11"/>
        <v>45941</v>
      </c>
      <c r="ACB5" s="838">
        <f t="shared" si="11"/>
        <v>45942</v>
      </c>
      <c r="ACC5" s="838">
        <f t="shared" si="11"/>
        <v>45943</v>
      </c>
      <c r="ACD5" s="838">
        <f t="shared" si="11"/>
        <v>45944</v>
      </c>
      <c r="ACE5" s="838">
        <f t="shared" si="11"/>
        <v>45945</v>
      </c>
      <c r="ACF5" s="838">
        <f t="shared" si="11"/>
        <v>45946</v>
      </c>
      <c r="ACG5" s="838">
        <f t="shared" si="11"/>
        <v>45947</v>
      </c>
      <c r="ACH5" s="838">
        <f t="shared" si="11"/>
        <v>45948</v>
      </c>
      <c r="ACI5" s="838">
        <f t="shared" si="11"/>
        <v>45949</v>
      </c>
      <c r="ACJ5" s="838">
        <f t="shared" si="11"/>
        <v>45950</v>
      </c>
      <c r="ACK5" s="838">
        <f t="shared" si="11"/>
        <v>45951</v>
      </c>
      <c r="ACL5" s="838">
        <f t="shared" si="11"/>
        <v>45952</v>
      </c>
      <c r="ACM5" s="838">
        <f t="shared" si="11"/>
        <v>45953</v>
      </c>
      <c r="ACN5" s="838">
        <f t="shared" si="11"/>
        <v>45954</v>
      </c>
      <c r="ACO5" s="838">
        <f t="shared" si="11"/>
        <v>45955</v>
      </c>
      <c r="ACP5" s="838">
        <f t="shared" si="11"/>
        <v>45956</v>
      </c>
      <c r="ACQ5" s="838">
        <f t="shared" si="11"/>
        <v>45957</v>
      </c>
      <c r="ACR5" s="838">
        <f t="shared" si="11"/>
        <v>45958</v>
      </c>
      <c r="ACS5" s="838">
        <f t="shared" si="11"/>
        <v>45959</v>
      </c>
      <c r="ACT5" s="838">
        <f t="shared" si="11"/>
        <v>45960</v>
      </c>
      <c r="ACU5" s="838">
        <f t="shared" si="11"/>
        <v>45961</v>
      </c>
      <c r="ACV5" s="838">
        <f t="shared" si="11"/>
        <v>45962</v>
      </c>
      <c r="ACW5" s="838">
        <f t="shared" si="11"/>
        <v>45963</v>
      </c>
      <c r="ACX5" s="838">
        <f t="shared" si="11"/>
        <v>45964</v>
      </c>
      <c r="ACY5" s="838">
        <f t="shared" si="11"/>
        <v>45965</v>
      </c>
      <c r="ACZ5" s="838">
        <f t="shared" si="11"/>
        <v>45966</v>
      </c>
      <c r="ADA5" s="838">
        <f t="shared" ref="ADA5:AFL5" si="12">+ACZ5+1</f>
        <v>45967</v>
      </c>
      <c r="ADB5" s="838">
        <f t="shared" si="12"/>
        <v>45968</v>
      </c>
      <c r="ADC5" s="838">
        <f t="shared" si="12"/>
        <v>45969</v>
      </c>
      <c r="ADD5" s="838">
        <f t="shared" si="12"/>
        <v>45970</v>
      </c>
      <c r="ADE5" s="838">
        <f t="shared" si="12"/>
        <v>45971</v>
      </c>
      <c r="ADF5" s="838">
        <f t="shared" si="12"/>
        <v>45972</v>
      </c>
      <c r="ADG5" s="838">
        <f t="shared" si="12"/>
        <v>45973</v>
      </c>
      <c r="ADH5" s="838">
        <f t="shared" si="12"/>
        <v>45974</v>
      </c>
      <c r="ADI5" s="838">
        <f t="shared" si="12"/>
        <v>45975</v>
      </c>
      <c r="ADJ5" s="838">
        <f t="shared" si="12"/>
        <v>45976</v>
      </c>
      <c r="ADK5" s="838">
        <f t="shared" si="12"/>
        <v>45977</v>
      </c>
      <c r="ADL5" s="838">
        <f t="shared" si="12"/>
        <v>45978</v>
      </c>
      <c r="ADM5" s="838">
        <f t="shared" si="12"/>
        <v>45979</v>
      </c>
      <c r="ADN5" s="838">
        <f t="shared" si="12"/>
        <v>45980</v>
      </c>
      <c r="ADO5" s="838">
        <f t="shared" si="12"/>
        <v>45981</v>
      </c>
      <c r="ADP5" s="838">
        <f t="shared" si="12"/>
        <v>45982</v>
      </c>
      <c r="ADQ5" s="838">
        <f t="shared" si="12"/>
        <v>45983</v>
      </c>
      <c r="ADR5" s="838">
        <f t="shared" si="12"/>
        <v>45984</v>
      </c>
      <c r="ADS5" s="838">
        <f t="shared" si="12"/>
        <v>45985</v>
      </c>
      <c r="ADT5" s="838">
        <f t="shared" si="12"/>
        <v>45986</v>
      </c>
      <c r="ADU5" s="838">
        <f t="shared" si="12"/>
        <v>45987</v>
      </c>
      <c r="ADV5" s="838">
        <f t="shared" si="12"/>
        <v>45988</v>
      </c>
      <c r="ADW5" s="838">
        <f t="shared" si="12"/>
        <v>45989</v>
      </c>
      <c r="ADX5" s="838">
        <f t="shared" si="12"/>
        <v>45990</v>
      </c>
      <c r="ADY5" s="838">
        <f t="shared" si="12"/>
        <v>45991</v>
      </c>
      <c r="ADZ5" s="838">
        <f t="shared" si="12"/>
        <v>45992</v>
      </c>
      <c r="AEA5" s="838">
        <f t="shared" si="12"/>
        <v>45993</v>
      </c>
      <c r="AEB5" s="838">
        <f t="shared" si="12"/>
        <v>45994</v>
      </c>
      <c r="AEC5" s="838">
        <f t="shared" si="12"/>
        <v>45995</v>
      </c>
      <c r="AED5" s="838">
        <f t="shared" si="12"/>
        <v>45996</v>
      </c>
      <c r="AEE5" s="838">
        <f t="shared" si="12"/>
        <v>45997</v>
      </c>
      <c r="AEF5" s="838">
        <f t="shared" si="12"/>
        <v>45998</v>
      </c>
      <c r="AEG5" s="838">
        <f t="shared" si="12"/>
        <v>45999</v>
      </c>
      <c r="AEH5" s="838">
        <f t="shared" si="12"/>
        <v>46000</v>
      </c>
      <c r="AEI5" s="838">
        <f t="shared" si="12"/>
        <v>46001</v>
      </c>
      <c r="AEJ5" s="838">
        <f t="shared" si="12"/>
        <v>46002</v>
      </c>
      <c r="AEK5" s="838">
        <f t="shared" si="12"/>
        <v>46003</v>
      </c>
      <c r="AEL5" s="838">
        <f t="shared" si="12"/>
        <v>46004</v>
      </c>
      <c r="AEM5" s="838">
        <f t="shared" si="12"/>
        <v>46005</v>
      </c>
      <c r="AEN5" s="838">
        <f t="shared" si="12"/>
        <v>46006</v>
      </c>
      <c r="AEO5" s="838">
        <f t="shared" si="12"/>
        <v>46007</v>
      </c>
      <c r="AEP5" s="838">
        <f t="shared" si="12"/>
        <v>46008</v>
      </c>
      <c r="AEQ5" s="838">
        <f t="shared" si="12"/>
        <v>46009</v>
      </c>
      <c r="AER5" s="838">
        <f t="shared" si="12"/>
        <v>46010</v>
      </c>
      <c r="AES5" s="838">
        <f t="shared" si="12"/>
        <v>46011</v>
      </c>
      <c r="AET5" s="838">
        <f t="shared" si="12"/>
        <v>46012</v>
      </c>
      <c r="AEU5" s="838">
        <f t="shared" si="12"/>
        <v>46013</v>
      </c>
      <c r="AEV5" s="838">
        <f t="shared" si="12"/>
        <v>46014</v>
      </c>
      <c r="AEW5" s="838">
        <f t="shared" si="12"/>
        <v>46015</v>
      </c>
      <c r="AEX5" s="838">
        <f t="shared" si="12"/>
        <v>46016</v>
      </c>
      <c r="AEY5" s="838">
        <f t="shared" si="12"/>
        <v>46017</v>
      </c>
      <c r="AEZ5" s="838">
        <f t="shared" si="12"/>
        <v>46018</v>
      </c>
      <c r="AFA5" s="838">
        <f t="shared" si="12"/>
        <v>46019</v>
      </c>
      <c r="AFB5" s="838">
        <f t="shared" si="12"/>
        <v>46020</v>
      </c>
      <c r="AFC5" s="838">
        <f t="shared" si="12"/>
        <v>46021</v>
      </c>
      <c r="AFD5" s="838">
        <f t="shared" si="12"/>
        <v>46022</v>
      </c>
      <c r="AFE5" s="838">
        <f t="shared" si="12"/>
        <v>46023</v>
      </c>
      <c r="AFF5" s="838">
        <f t="shared" si="12"/>
        <v>46024</v>
      </c>
      <c r="AFG5" s="838">
        <f t="shared" si="12"/>
        <v>46025</v>
      </c>
      <c r="AFH5" s="838">
        <f t="shared" si="12"/>
        <v>46026</v>
      </c>
      <c r="AFI5" s="838">
        <f t="shared" si="12"/>
        <v>46027</v>
      </c>
      <c r="AFJ5" s="838">
        <f t="shared" si="12"/>
        <v>46028</v>
      </c>
      <c r="AFK5" s="838">
        <f t="shared" si="12"/>
        <v>46029</v>
      </c>
      <c r="AFL5" s="838">
        <f t="shared" si="12"/>
        <v>46030</v>
      </c>
      <c r="AFM5" s="838">
        <f t="shared" ref="AFM5:AHX5" si="13">+AFL5+1</f>
        <v>46031</v>
      </c>
      <c r="AFN5" s="838">
        <f t="shared" si="13"/>
        <v>46032</v>
      </c>
      <c r="AFO5" s="838">
        <f t="shared" si="13"/>
        <v>46033</v>
      </c>
      <c r="AFP5" s="838">
        <f t="shared" si="13"/>
        <v>46034</v>
      </c>
      <c r="AFQ5" s="838">
        <f t="shared" si="13"/>
        <v>46035</v>
      </c>
      <c r="AFR5" s="838">
        <f t="shared" si="13"/>
        <v>46036</v>
      </c>
      <c r="AFS5" s="838">
        <f t="shared" si="13"/>
        <v>46037</v>
      </c>
      <c r="AFT5" s="838">
        <f t="shared" si="13"/>
        <v>46038</v>
      </c>
      <c r="AFU5" s="838">
        <f t="shared" si="13"/>
        <v>46039</v>
      </c>
      <c r="AFV5" s="838">
        <f t="shared" si="13"/>
        <v>46040</v>
      </c>
      <c r="AFW5" s="838">
        <f t="shared" si="13"/>
        <v>46041</v>
      </c>
      <c r="AFX5" s="838">
        <f t="shared" si="13"/>
        <v>46042</v>
      </c>
      <c r="AFY5" s="838">
        <f t="shared" si="13"/>
        <v>46043</v>
      </c>
      <c r="AFZ5" s="838">
        <f t="shared" si="13"/>
        <v>46044</v>
      </c>
      <c r="AGA5" s="838">
        <f t="shared" si="13"/>
        <v>46045</v>
      </c>
      <c r="AGB5" s="838">
        <f t="shared" si="13"/>
        <v>46046</v>
      </c>
      <c r="AGC5" s="838">
        <f t="shared" si="13"/>
        <v>46047</v>
      </c>
      <c r="AGD5" s="838">
        <f t="shared" si="13"/>
        <v>46048</v>
      </c>
      <c r="AGE5" s="838">
        <f t="shared" si="13"/>
        <v>46049</v>
      </c>
      <c r="AGF5" s="838">
        <f t="shared" si="13"/>
        <v>46050</v>
      </c>
      <c r="AGG5" s="838">
        <f t="shared" si="13"/>
        <v>46051</v>
      </c>
      <c r="AGH5" s="838">
        <f t="shared" si="13"/>
        <v>46052</v>
      </c>
      <c r="AGI5" s="838">
        <f t="shared" si="13"/>
        <v>46053</v>
      </c>
      <c r="AGJ5" s="838">
        <f t="shared" si="13"/>
        <v>46054</v>
      </c>
      <c r="AGK5" s="838">
        <f t="shared" si="13"/>
        <v>46055</v>
      </c>
      <c r="AGL5" s="838">
        <f t="shared" si="13"/>
        <v>46056</v>
      </c>
      <c r="AGM5" s="838">
        <f t="shared" si="13"/>
        <v>46057</v>
      </c>
      <c r="AGN5" s="838">
        <f t="shared" si="13"/>
        <v>46058</v>
      </c>
      <c r="AGO5" s="838">
        <f t="shared" si="13"/>
        <v>46059</v>
      </c>
      <c r="AGP5" s="838">
        <f t="shared" si="13"/>
        <v>46060</v>
      </c>
      <c r="AGQ5" s="838">
        <f t="shared" si="13"/>
        <v>46061</v>
      </c>
      <c r="AGR5" s="838">
        <f t="shared" si="13"/>
        <v>46062</v>
      </c>
      <c r="AGS5" s="838">
        <f t="shared" si="13"/>
        <v>46063</v>
      </c>
      <c r="AGT5" s="838">
        <f t="shared" si="13"/>
        <v>46064</v>
      </c>
      <c r="AGU5" s="838">
        <f t="shared" si="13"/>
        <v>46065</v>
      </c>
      <c r="AGV5" s="838">
        <f t="shared" si="13"/>
        <v>46066</v>
      </c>
      <c r="AGW5" s="838">
        <f t="shared" si="13"/>
        <v>46067</v>
      </c>
      <c r="AGX5" s="838">
        <f t="shared" si="13"/>
        <v>46068</v>
      </c>
      <c r="AGY5" s="838">
        <f t="shared" si="13"/>
        <v>46069</v>
      </c>
      <c r="AGZ5" s="838">
        <f t="shared" si="13"/>
        <v>46070</v>
      </c>
      <c r="AHA5" s="838">
        <f t="shared" si="13"/>
        <v>46071</v>
      </c>
      <c r="AHB5" s="838">
        <f t="shared" si="13"/>
        <v>46072</v>
      </c>
      <c r="AHC5" s="838">
        <f t="shared" si="13"/>
        <v>46073</v>
      </c>
      <c r="AHD5" s="838">
        <f t="shared" si="13"/>
        <v>46074</v>
      </c>
      <c r="AHE5" s="838">
        <f t="shared" si="13"/>
        <v>46075</v>
      </c>
      <c r="AHF5" s="838">
        <f t="shared" si="13"/>
        <v>46076</v>
      </c>
      <c r="AHG5" s="838">
        <f t="shared" si="13"/>
        <v>46077</v>
      </c>
      <c r="AHH5" s="838">
        <f t="shared" si="13"/>
        <v>46078</v>
      </c>
      <c r="AHI5" s="838">
        <f t="shared" si="13"/>
        <v>46079</v>
      </c>
      <c r="AHJ5" s="838">
        <f t="shared" si="13"/>
        <v>46080</v>
      </c>
      <c r="AHK5" s="838">
        <f t="shared" si="13"/>
        <v>46081</v>
      </c>
      <c r="AHL5" s="838">
        <f t="shared" si="13"/>
        <v>46082</v>
      </c>
      <c r="AHM5" s="838">
        <f t="shared" si="13"/>
        <v>46083</v>
      </c>
      <c r="AHN5" s="838">
        <f t="shared" si="13"/>
        <v>46084</v>
      </c>
      <c r="AHO5" s="838">
        <f t="shared" si="13"/>
        <v>46085</v>
      </c>
      <c r="AHP5" s="838">
        <f t="shared" si="13"/>
        <v>46086</v>
      </c>
      <c r="AHQ5" s="838">
        <f t="shared" si="13"/>
        <v>46087</v>
      </c>
      <c r="AHR5" s="838">
        <f t="shared" si="13"/>
        <v>46088</v>
      </c>
      <c r="AHS5" s="838">
        <f t="shared" si="13"/>
        <v>46089</v>
      </c>
      <c r="AHT5" s="838">
        <f t="shared" si="13"/>
        <v>46090</v>
      </c>
      <c r="AHU5" s="838">
        <f t="shared" si="13"/>
        <v>46091</v>
      </c>
      <c r="AHV5" s="838">
        <f t="shared" si="13"/>
        <v>46092</v>
      </c>
      <c r="AHW5" s="838">
        <f t="shared" si="13"/>
        <v>46093</v>
      </c>
      <c r="AHX5" s="838">
        <f t="shared" si="13"/>
        <v>46094</v>
      </c>
      <c r="AHY5" s="838">
        <f t="shared" ref="AHY5:AKJ5" si="14">+AHX5+1</f>
        <v>46095</v>
      </c>
      <c r="AHZ5" s="838">
        <f t="shared" si="14"/>
        <v>46096</v>
      </c>
      <c r="AIA5" s="838">
        <f t="shared" si="14"/>
        <v>46097</v>
      </c>
      <c r="AIB5" s="838">
        <f t="shared" si="14"/>
        <v>46098</v>
      </c>
      <c r="AIC5" s="838">
        <f t="shared" si="14"/>
        <v>46099</v>
      </c>
      <c r="AID5" s="838">
        <f t="shared" si="14"/>
        <v>46100</v>
      </c>
      <c r="AIE5" s="838">
        <f t="shared" si="14"/>
        <v>46101</v>
      </c>
      <c r="AIF5" s="838">
        <f t="shared" si="14"/>
        <v>46102</v>
      </c>
      <c r="AIG5" s="838">
        <f t="shared" si="14"/>
        <v>46103</v>
      </c>
      <c r="AIH5" s="838">
        <f t="shared" si="14"/>
        <v>46104</v>
      </c>
      <c r="AII5" s="838">
        <f t="shared" si="14"/>
        <v>46105</v>
      </c>
      <c r="AIJ5" s="838">
        <f t="shared" si="14"/>
        <v>46106</v>
      </c>
      <c r="AIK5" s="838">
        <f t="shared" si="14"/>
        <v>46107</v>
      </c>
      <c r="AIL5" s="838">
        <f t="shared" si="14"/>
        <v>46108</v>
      </c>
      <c r="AIM5" s="838">
        <f t="shared" si="14"/>
        <v>46109</v>
      </c>
      <c r="AIN5" s="838">
        <f t="shared" si="14"/>
        <v>46110</v>
      </c>
      <c r="AIO5" s="838">
        <f t="shared" si="14"/>
        <v>46111</v>
      </c>
      <c r="AIP5" s="838">
        <f t="shared" si="14"/>
        <v>46112</v>
      </c>
      <c r="AIQ5" s="838">
        <f t="shared" si="14"/>
        <v>46113</v>
      </c>
      <c r="AIR5" s="838">
        <f t="shared" si="14"/>
        <v>46114</v>
      </c>
      <c r="AIS5" s="838">
        <f t="shared" si="14"/>
        <v>46115</v>
      </c>
      <c r="AIT5" s="838">
        <f t="shared" si="14"/>
        <v>46116</v>
      </c>
      <c r="AIU5" s="838">
        <f t="shared" si="14"/>
        <v>46117</v>
      </c>
      <c r="AIV5" s="838">
        <f t="shared" si="14"/>
        <v>46118</v>
      </c>
      <c r="AIW5" s="838">
        <f t="shared" si="14"/>
        <v>46119</v>
      </c>
      <c r="AIX5" s="838">
        <f t="shared" si="14"/>
        <v>46120</v>
      </c>
      <c r="AIY5" s="838">
        <f t="shared" si="14"/>
        <v>46121</v>
      </c>
      <c r="AIZ5" s="838">
        <f t="shared" si="14"/>
        <v>46122</v>
      </c>
      <c r="AJA5" s="838">
        <f t="shared" si="14"/>
        <v>46123</v>
      </c>
      <c r="AJB5" s="838">
        <f t="shared" si="14"/>
        <v>46124</v>
      </c>
      <c r="AJC5" s="838">
        <f t="shared" si="14"/>
        <v>46125</v>
      </c>
      <c r="AJD5" s="838">
        <f t="shared" si="14"/>
        <v>46126</v>
      </c>
      <c r="AJE5" s="838">
        <f t="shared" si="14"/>
        <v>46127</v>
      </c>
      <c r="AJF5" s="838">
        <f t="shared" si="14"/>
        <v>46128</v>
      </c>
      <c r="AJG5" s="838">
        <f t="shared" si="14"/>
        <v>46129</v>
      </c>
      <c r="AJH5" s="838">
        <f t="shared" si="14"/>
        <v>46130</v>
      </c>
      <c r="AJI5" s="838">
        <f t="shared" si="14"/>
        <v>46131</v>
      </c>
      <c r="AJJ5" s="838">
        <f t="shared" si="14"/>
        <v>46132</v>
      </c>
      <c r="AJK5" s="838">
        <f t="shared" si="14"/>
        <v>46133</v>
      </c>
      <c r="AJL5" s="838">
        <f t="shared" si="14"/>
        <v>46134</v>
      </c>
      <c r="AJM5" s="838">
        <f t="shared" si="14"/>
        <v>46135</v>
      </c>
      <c r="AJN5" s="838">
        <f t="shared" si="14"/>
        <v>46136</v>
      </c>
      <c r="AJO5" s="838">
        <f t="shared" si="14"/>
        <v>46137</v>
      </c>
      <c r="AJP5" s="838">
        <f t="shared" si="14"/>
        <v>46138</v>
      </c>
      <c r="AJQ5" s="838">
        <f t="shared" si="14"/>
        <v>46139</v>
      </c>
      <c r="AJR5" s="838">
        <f t="shared" si="14"/>
        <v>46140</v>
      </c>
      <c r="AJS5" s="838">
        <f t="shared" si="14"/>
        <v>46141</v>
      </c>
      <c r="AJT5" s="838">
        <f t="shared" si="14"/>
        <v>46142</v>
      </c>
      <c r="AJU5" s="838">
        <f t="shared" si="14"/>
        <v>46143</v>
      </c>
      <c r="AJV5" s="838">
        <f t="shared" si="14"/>
        <v>46144</v>
      </c>
      <c r="AJW5" s="838">
        <f t="shared" si="14"/>
        <v>46145</v>
      </c>
      <c r="AJX5" s="838">
        <f t="shared" si="14"/>
        <v>46146</v>
      </c>
      <c r="AJY5" s="838">
        <f t="shared" si="14"/>
        <v>46147</v>
      </c>
      <c r="AJZ5" s="838">
        <f t="shared" si="14"/>
        <v>46148</v>
      </c>
      <c r="AKA5" s="838">
        <f t="shared" si="14"/>
        <v>46149</v>
      </c>
      <c r="AKB5" s="838">
        <f t="shared" si="14"/>
        <v>46150</v>
      </c>
      <c r="AKC5" s="838">
        <f t="shared" si="14"/>
        <v>46151</v>
      </c>
      <c r="AKD5" s="838">
        <f t="shared" si="14"/>
        <v>46152</v>
      </c>
      <c r="AKE5" s="838">
        <f t="shared" si="14"/>
        <v>46153</v>
      </c>
      <c r="AKF5" s="838">
        <f t="shared" si="14"/>
        <v>46154</v>
      </c>
      <c r="AKG5" s="838">
        <f t="shared" si="14"/>
        <v>46155</v>
      </c>
      <c r="AKH5" s="838">
        <f t="shared" si="14"/>
        <v>46156</v>
      </c>
      <c r="AKI5" s="838">
        <f t="shared" si="14"/>
        <v>46157</v>
      </c>
      <c r="AKJ5" s="838">
        <f t="shared" si="14"/>
        <v>46158</v>
      </c>
      <c r="AKK5" s="838">
        <f t="shared" ref="AKK5:AKP5" si="15">+AKJ5+1</f>
        <v>46159</v>
      </c>
      <c r="AKL5" s="838">
        <f t="shared" si="15"/>
        <v>46160</v>
      </c>
      <c r="AKM5" s="838">
        <f t="shared" si="15"/>
        <v>46161</v>
      </c>
      <c r="AKN5" s="838">
        <f t="shared" si="15"/>
        <v>46162</v>
      </c>
      <c r="AKO5" s="838">
        <f t="shared" si="15"/>
        <v>46163</v>
      </c>
      <c r="AKP5" s="838">
        <f t="shared" si="15"/>
        <v>46164</v>
      </c>
    </row>
    <row r="6" spans="1:978" x14ac:dyDescent="0.2">
      <c r="A6" s="981"/>
      <c r="B6" s="983"/>
      <c r="C6" s="981"/>
      <c r="D6" s="981"/>
      <c r="E6" s="981"/>
      <c r="F6" s="977"/>
      <c r="G6" s="979"/>
      <c r="H6" s="975"/>
      <c r="I6" s="973"/>
      <c r="J6" s="840"/>
      <c r="K6" s="539"/>
      <c r="L6" s="539"/>
      <c r="M6" s="539"/>
      <c r="N6" s="539"/>
      <c r="O6" s="539"/>
      <c r="P6" s="539"/>
      <c r="Q6" s="539"/>
      <c r="R6" s="539"/>
      <c r="S6" s="539"/>
      <c r="T6" s="539"/>
      <c r="U6" s="539"/>
      <c r="V6" s="539"/>
      <c r="W6" s="539"/>
      <c r="X6" s="539"/>
      <c r="Y6" s="539"/>
      <c r="Z6" s="539"/>
      <c r="AA6" s="539"/>
      <c r="AB6" s="539"/>
      <c r="AC6" s="539"/>
      <c r="AD6" s="539"/>
      <c r="AE6" s="539"/>
      <c r="AF6" s="539"/>
      <c r="AG6" s="539"/>
      <c r="AH6" s="539"/>
      <c r="AI6" s="539"/>
      <c r="AJ6" s="539"/>
      <c r="AK6" s="539"/>
      <c r="AL6" s="539"/>
      <c r="AM6" s="539"/>
      <c r="AN6" s="539"/>
      <c r="AO6" s="539"/>
      <c r="AP6" s="539"/>
      <c r="AQ6" s="539"/>
      <c r="AR6" s="539"/>
      <c r="AS6" s="539"/>
      <c r="AT6" s="539"/>
      <c r="AU6" s="539"/>
      <c r="AV6" s="539"/>
      <c r="AW6" s="539"/>
      <c r="AX6" s="539"/>
      <c r="AY6" s="539"/>
      <c r="AZ6" s="539"/>
      <c r="BA6" s="539"/>
      <c r="BB6" s="539"/>
      <c r="BC6" s="539"/>
      <c r="BD6" s="539"/>
      <c r="BE6" s="539"/>
      <c r="BF6" s="539"/>
      <c r="BG6" s="539"/>
      <c r="BH6" s="539"/>
      <c r="BI6" s="539"/>
      <c r="BJ6" s="539"/>
      <c r="BK6" s="539"/>
      <c r="BL6" s="539"/>
      <c r="BM6" s="539"/>
      <c r="BN6" s="539"/>
      <c r="BO6" s="539"/>
      <c r="BP6" s="539"/>
      <c r="BQ6" s="539"/>
      <c r="BR6" s="539"/>
      <c r="BS6" s="539"/>
      <c r="BT6" s="539"/>
      <c r="BU6" s="539"/>
      <c r="BV6" s="539"/>
      <c r="BW6" s="539"/>
      <c r="BX6" s="539"/>
      <c r="BY6" s="539"/>
      <c r="BZ6" s="539"/>
      <c r="CA6" s="539"/>
      <c r="CB6" s="539"/>
      <c r="CC6" s="539"/>
      <c r="CD6" s="539"/>
      <c r="CE6" s="539"/>
      <c r="CF6" s="539"/>
      <c r="CG6" s="539"/>
      <c r="CH6" s="539"/>
      <c r="CI6" s="539"/>
      <c r="CJ6" s="539"/>
      <c r="CK6" s="539"/>
      <c r="CL6" s="539"/>
      <c r="CM6" s="539"/>
      <c r="CN6" s="539"/>
      <c r="CO6" s="539"/>
      <c r="CP6" s="539"/>
      <c r="CQ6" s="539"/>
      <c r="CR6" s="539"/>
      <c r="CS6" s="539"/>
      <c r="CT6" s="539"/>
      <c r="CU6" s="539"/>
      <c r="CV6" s="539"/>
      <c r="CW6" s="539"/>
    </row>
    <row r="7" spans="1:978" x14ac:dyDescent="0.2">
      <c r="A7" s="543"/>
      <c r="B7" s="544"/>
      <c r="C7" s="540"/>
      <c r="D7" s="540"/>
      <c r="E7" s="540"/>
      <c r="F7" s="541"/>
      <c r="G7" s="545"/>
      <c r="H7" s="546"/>
      <c r="I7" s="542"/>
      <c r="J7" s="841"/>
      <c r="K7" s="547"/>
      <c r="L7" s="547"/>
      <c r="M7" s="547"/>
      <c r="N7" s="547"/>
      <c r="O7" s="547"/>
      <c r="P7" s="547"/>
      <c r="Q7" s="547"/>
      <c r="R7" s="547"/>
      <c r="S7" s="547"/>
      <c r="T7" s="547"/>
      <c r="U7" s="547"/>
      <c r="V7" s="547"/>
      <c r="W7" s="547"/>
      <c r="X7" s="547"/>
      <c r="Y7" s="547"/>
      <c r="Z7" s="547"/>
      <c r="AA7" s="547"/>
      <c r="AB7" s="547"/>
      <c r="AC7" s="547"/>
      <c r="AD7" s="547"/>
      <c r="AE7" s="547"/>
      <c r="AF7" s="547"/>
      <c r="AG7" s="547"/>
      <c r="AH7" s="547"/>
      <c r="AI7" s="547"/>
      <c r="AJ7" s="547"/>
      <c r="AK7" s="547"/>
      <c r="AL7" s="547"/>
      <c r="AM7" s="547"/>
      <c r="AN7" s="547"/>
      <c r="AO7" s="547"/>
      <c r="AP7" s="547"/>
      <c r="AQ7" s="547"/>
      <c r="AR7" s="547"/>
      <c r="AS7" s="547"/>
      <c r="AT7" s="547"/>
      <c r="AU7" s="547"/>
      <c r="AV7" s="547"/>
      <c r="AW7" s="547"/>
      <c r="AX7" s="547"/>
      <c r="AY7" s="547"/>
      <c r="AZ7" s="547"/>
      <c r="BA7" s="547"/>
      <c r="BB7" s="547"/>
      <c r="BC7" s="547"/>
      <c r="BD7" s="547"/>
      <c r="BE7" s="547"/>
      <c r="BF7" s="547"/>
      <c r="BG7" s="547"/>
      <c r="BH7" s="547"/>
      <c r="BI7" s="547"/>
      <c r="BJ7" s="547"/>
      <c r="BK7" s="547"/>
      <c r="BL7" s="547"/>
      <c r="BM7" s="547"/>
      <c r="BN7" s="547"/>
      <c r="BO7" s="547"/>
      <c r="BP7" s="547"/>
      <c r="BQ7" s="547"/>
      <c r="BR7" s="547"/>
      <c r="BS7" s="547"/>
      <c r="BT7" s="547"/>
      <c r="BU7" s="547"/>
      <c r="BV7" s="547"/>
      <c r="BW7" s="547"/>
      <c r="BX7" s="547"/>
      <c r="BY7" s="547"/>
      <c r="BZ7" s="547"/>
      <c r="CA7" s="547"/>
      <c r="CB7" s="547"/>
      <c r="CC7" s="547"/>
      <c r="CD7" s="547"/>
      <c r="CE7" s="547"/>
      <c r="CF7" s="547"/>
      <c r="CG7" s="547"/>
      <c r="CH7" s="547"/>
      <c r="CI7" s="547"/>
      <c r="CJ7" s="547"/>
      <c r="CK7" s="547"/>
      <c r="CL7" s="547"/>
      <c r="CM7" s="547"/>
      <c r="CN7" s="547"/>
      <c r="CO7" s="547"/>
      <c r="CP7" s="547"/>
      <c r="CQ7" s="547"/>
      <c r="CR7" s="547"/>
      <c r="CS7" s="547"/>
      <c r="CT7" s="547"/>
      <c r="CU7" s="547"/>
      <c r="CV7" s="547"/>
      <c r="CW7" s="547"/>
    </row>
    <row r="8" spans="1:978" x14ac:dyDescent="0.2">
      <c r="A8" s="343">
        <f>+SUBTOTAL(3,$E$8:$E8)</f>
        <v>1</v>
      </c>
      <c r="B8" s="344">
        <v>45200</v>
      </c>
      <c r="C8" s="345" t="s">
        <v>85</v>
      </c>
      <c r="D8" s="343" t="str">
        <f>+VLOOKUP(C8,'Visual chart Edit'!$B$7:$C$491,2,FALSE)</f>
        <v>DA+3</v>
      </c>
      <c r="E8" s="343" t="s">
        <v>143</v>
      </c>
      <c r="F8" s="548">
        <v>45197</v>
      </c>
      <c r="G8" s="548">
        <v>45203</v>
      </c>
      <c r="H8" s="549" t="s">
        <v>223</v>
      </c>
      <c r="I8" s="550" t="s">
        <v>222</v>
      </c>
      <c r="J8" s="841">
        <f>G8-F8</f>
        <v>6</v>
      </c>
      <c r="K8" s="551"/>
      <c r="L8" s="551"/>
      <c r="M8" s="551"/>
      <c r="N8" s="551"/>
      <c r="O8" s="551"/>
      <c r="P8" s="551"/>
      <c r="Q8" s="551"/>
      <c r="R8" s="551"/>
      <c r="S8" s="551"/>
      <c r="T8" s="551"/>
      <c r="U8" s="551"/>
      <c r="V8" s="551"/>
      <c r="W8" s="551"/>
      <c r="X8" s="551"/>
      <c r="Y8" s="551"/>
      <c r="Z8" s="551"/>
      <c r="AA8" s="551"/>
      <c r="AB8" s="551"/>
      <c r="AC8" s="551"/>
      <c r="AD8" s="551"/>
      <c r="AE8" s="551"/>
      <c r="AF8" s="551"/>
      <c r="AG8" s="551"/>
      <c r="AH8" s="551"/>
      <c r="AI8" s="551"/>
      <c r="AJ8" s="551"/>
      <c r="AK8" s="551"/>
      <c r="AL8" s="551"/>
      <c r="AM8" s="551"/>
      <c r="AN8" s="551"/>
      <c r="AO8" s="551"/>
      <c r="AP8" s="551"/>
      <c r="AQ8" s="551"/>
      <c r="AR8" s="551"/>
      <c r="AS8" s="551"/>
      <c r="AT8" s="551"/>
      <c r="AU8" s="551"/>
      <c r="AV8" s="551"/>
      <c r="AW8" s="551"/>
      <c r="AX8" s="551"/>
      <c r="AY8" s="551"/>
      <c r="AZ8" s="551"/>
      <c r="BA8" s="551"/>
      <c r="BB8" s="551"/>
      <c r="BC8" s="551"/>
      <c r="BD8" s="551"/>
      <c r="BE8" s="551"/>
      <c r="BF8" s="551"/>
      <c r="BG8" s="551"/>
      <c r="BH8" s="551"/>
      <c r="BI8" s="551"/>
      <c r="BJ8" s="551"/>
      <c r="BK8" s="551"/>
      <c r="BL8" s="551"/>
      <c r="BM8" s="551"/>
      <c r="BN8" s="551"/>
      <c r="BO8" s="551"/>
      <c r="BP8" s="551"/>
      <c r="BQ8" s="551"/>
      <c r="BR8" s="551"/>
      <c r="BS8" s="551"/>
      <c r="BT8" s="551"/>
      <c r="BU8" s="551"/>
      <c r="BV8" s="551"/>
      <c r="BW8" s="551"/>
      <c r="BX8" s="551"/>
      <c r="BY8" s="551"/>
      <c r="BZ8" s="551"/>
      <c r="CA8" s="551"/>
      <c r="CB8" s="551"/>
      <c r="CC8" s="551"/>
      <c r="CD8" s="551"/>
      <c r="CE8" s="551"/>
      <c r="CF8" s="551"/>
      <c r="CG8" s="551"/>
      <c r="CH8" s="551"/>
      <c r="CI8" s="551"/>
      <c r="CJ8" s="551"/>
      <c r="CK8" s="551"/>
      <c r="CL8" s="551"/>
      <c r="CM8" s="551"/>
      <c r="CN8" s="551"/>
      <c r="CO8" s="551"/>
      <c r="CP8" s="551"/>
      <c r="CQ8" s="551"/>
      <c r="CR8" s="551"/>
      <c r="CS8" s="551"/>
      <c r="CT8" s="551"/>
      <c r="CU8" s="551"/>
      <c r="CV8" s="551"/>
      <c r="CW8" s="551"/>
      <c r="CX8" s="551"/>
      <c r="CY8" s="551"/>
    </row>
    <row r="9" spans="1:978" x14ac:dyDescent="0.2">
      <c r="A9" s="343">
        <f>+SUBTOTAL(3,$E$8:$E9)</f>
        <v>2</v>
      </c>
      <c r="B9" s="552">
        <v>45261</v>
      </c>
      <c r="C9" s="343" t="s">
        <v>779</v>
      </c>
      <c r="D9" s="343" t="str">
        <f>+VLOOKUP(C9,'Visual chart Edit'!$B$7:$C$491,2,FALSE)</f>
        <v>DA+6</v>
      </c>
      <c r="E9" s="343" t="s">
        <v>276</v>
      </c>
      <c r="F9" s="548">
        <v>45273</v>
      </c>
      <c r="G9" s="548">
        <v>45274</v>
      </c>
      <c r="H9" s="549" t="s">
        <v>872</v>
      </c>
      <c r="I9" s="550" t="s">
        <v>1021</v>
      </c>
      <c r="J9" s="841">
        <f t="shared" ref="J9:J72" si="16">G9-F9</f>
        <v>1</v>
      </c>
      <c r="K9" s="547"/>
      <c r="L9" s="547"/>
      <c r="M9" s="547"/>
      <c r="N9" s="547"/>
      <c r="O9" s="547"/>
      <c r="P9" s="547"/>
      <c r="Q9" s="547"/>
      <c r="R9" s="547"/>
      <c r="S9" s="547"/>
      <c r="T9" s="547"/>
      <c r="U9" s="547"/>
      <c r="V9" s="547"/>
      <c r="W9" s="547"/>
      <c r="X9" s="547"/>
      <c r="Y9" s="547"/>
      <c r="Z9" s="547"/>
      <c r="AA9" s="547"/>
      <c r="AB9" s="547"/>
      <c r="AC9" s="547"/>
      <c r="AD9" s="547"/>
      <c r="AE9" s="547"/>
      <c r="AF9" s="547"/>
      <c r="AG9" s="547"/>
      <c r="AH9" s="547"/>
      <c r="AI9" s="547"/>
      <c r="AJ9" s="547"/>
      <c r="AK9" s="547"/>
      <c r="AL9" s="547"/>
      <c r="AM9" s="547"/>
      <c r="AN9" s="547"/>
      <c r="AO9" s="547"/>
      <c r="AP9" s="547"/>
      <c r="AQ9" s="547"/>
      <c r="AR9" s="547"/>
      <c r="AS9" s="547"/>
      <c r="AT9" s="547"/>
      <c r="AU9" s="547"/>
      <c r="AV9" s="547"/>
      <c r="AW9" s="547"/>
      <c r="AX9" s="547"/>
      <c r="AY9" s="547"/>
      <c r="AZ9" s="547"/>
      <c r="BA9" s="547"/>
      <c r="BB9" s="547"/>
      <c r="BC9" s="547"/>
      <c r="BD9" s="547"/>
      <c r="BE9" s="547"/>
      <c r="BF9" s="547"/>
      <c r="BG9" s="547"/>
      <c r="BH9" s="547"/>
      <c r="BI9" s="547"/>
      <c r="BJ9" s="547"/>
      <c r="BK9" s="547"/>
      <c r="BL9" s="547"/>
      <c r="BM9" s="547"/>
      <c r="BN9" s="547"/>
      <c r="BO9" s="547"/>
      <c r="BP9" s="547"/>
      <c r="BQ9" s="547"/>
      <c r="BR9" s="547"/>
      <c r="BS9" s="547"/>
      <c r="BT9" s="547"/>
      <c r="BU9" s="547"/>
      <c r="BV9" s="547"/>
      <c r="BW9" s="547"/>
      <c r="BX9" s="547"/>
      <c r="BY9" s="547"/>
      <c r="BZ9" s="547"/>
      <c r="CA9" s="547"/>
      <c r="CB9" s="547"/>
      <c r="CC9" s="547"/>
      <c r="CD9" s="547"/>
      <c r="CE9" s="547"/>
      <c r="CF9" s="547"/>
      <c r="CG9" s="547"/>
      <c r="CH9" s="547"/>
      <c r="CI9" s="547"/>
      <c r="CJ9" s="547"/>
      <c r="CK9" s="547"/>
      <c r="CL9" s="547"/>
      <c r="CM9" s="547"/>
      <c r="CN9" s="547"/>
      <c r="CO9" s="547"/>
      <c r="CP9" s="547"/>
      <c r="CQ9" s="547"/>
      <c r="CR9" s="547"/>
      <c r="CS9" s="547"/>
      <c r="CT9" s="547"/>
      <c r="CU9" s="547"/>
      <c r="CV9" s="547"/>
      <c r="CW9" s="547"/>
    </row>
    <row r="10" spans="1:978" x14ac:dyDescent="0.2">
      <c r="A10" s="343">
        <f>+SUBTOTAL(3,$E$8:$E10)</f>
        <v>3</v>
      </c>
      <c r="B10" s="552">
        <v>45261</v>
      </c>
      <c r="C10" s="343" t="s">
        <v>191</v>
      </c>
      <c r="D10" s="343" t="str">
        <f>+VLOOKUP(C10,'Visual chart Edit'!$B$7:$C$491,2,FALSE)</f>
        <v>DA+3</v>
      </c>
      <c r="E10" s="343" t="s">
        <v>143</v>
      </c>
      <c r="F10" s="548">
        <v>45266</v>
      </c>
      <c r="G10" s="548">
        <v>45278</v>
      </c>
      <c r="H10" s="549" t="s">
        <v>1005</v>
      </c>
      <c r="I10" s="550" t="s">
        <v>224</v>
      </c>
      <c r="J10" s="841">
        <f t="shared" si="16"/>
        <v>12</v>
      </c>
      <c r="K10" s="547"/>
      <c r="L10" s="547"/>
      <c r="M10" s="547"/>
      <c r="N10" s="547"/>
      <c r="O10" s="547"/>
      <c r="P10" s="547"/>
      <c r="Q10" s="547"/>
      <c r="R10" s="547"/>
      <c r="S10" s="547"/>
      <c r="T10" s="547"/>
      <c r="U10" s="547"/>
      <c r="V10" s="547"/>
      <c r="W10" s="547"/>
      <c r="X10" s="547"/>
      <c r="Y10" s="547"/>
      <c r="Z10" s="547"/>
      <c r="AA10" s="547"/>
      <c r="AB10" s="547"/>
      <c r="AC10" s="547"/>
      <c r="AD10" s="547"/>
      <c r="AE10" s="547"/>
      <c r="AF10" s="547"/>
      <c r="AG10" s="547"/>
      <c r="AH10" s="547"/>
      <c r="AI10" s="547"/>
      <c r="AJ10" s="547"/>
      <c r="AK10" s="547"/>
      <c r="AL10" s="547"/>
      <c r="AM10" s="547"/>
      <c r="AN10" s="547"/>
      <c r="AO10" s="547"/>
      <c r="AP10" s="547"/>
      <c r="AQ10" s="547"/>
      <c r="AR10" s="547"/>
      <c r="AS10" s="547"/>
      <c r="AT10" s="547"/>
      <c r="AU10" s="547"/>
      <c r="AV10" s="547"/>
      <c r="AW10" s="547"/>
      <c r="AX10" s="547"/>
      <c r="AY10" s="547"/>
      <c r="AZ10" s="547"/>
      <c r="BA10" s="547"/>
      <c r="BB10" s="547"/>
      <c r="BC10" s="547"/>
      <c r="BD10" s="547"/>
      <c r="BE10" s="547"/>
      <c r="BF10" s="547"/>
      <c r="BG10" s="547"/>
      <c r="BH10" s="547"/>
      <c r="BI10" s="547"/>
      <c r="BJ10" s="547"/>
      <c r="BK10" s="547"/>
      <c r="BL10" s="547"/>
      <c r="BM10" s="547"/>
      <c r="BN10" s="547"/>
      <c r="BO10" s="547"/>
      <c r="BP10" s="547"/>
      <c r="BQ10" s="547"/>
      <c r="BR10" s="547"/>
      <c r="BS10" s="547"/>
      <c r="BT10" s="547"/>
      <c r="BU10" s="547"/>
      <c r="BV10" s="547"/>
      <c r="BW10" s="547"/>
      <c r="BX10" s="547"/>
      <c r="BY10" s="547"/>
      <c r="BZ10" s="547"/>
      <c r="CA10" s="547"/>
      <c r="CB10" s="547"/>
      <c r="CC10" s="547"/>
      <c r="CD10" s="547"/>
      <c r="CE10" s="547"/>
      <c r="CF10" s="547"/>
      <c r="CG10" s="547"/>
      <c r="CH10" s="547"/>
      <c r="CI10" s="547"/>
      <c r="CJ10" s="547"/>
      <c r="CK10" s="547"/>
      <c r="CL10" s="547"/>
      <c r="CM10" s="547"/>
      <c r="CN10" s="547"/>
      <c r="CO10" s="547"/>
      <c r="CP10" s="547"/>
      <c r="CQ10" s="547"/>
      <c r="CR10" s="547"/>
      <c r="CS10" s="547"/>
      <c r="CT10" s="547"/>
      <c r="CU10" s="547"/>
      <c r="CV10" s="547"/>
      <c r="CW10" s="547"/>
    </row>
    <row r="11" spans="1:978" x14ac:dyDescent="0.2">
      <c r="A11" s="343">
        <f>+SUBTOTAL(3,$E$8:$E11)</f>
        <v>4</v>
      </c>
      <c r="B11" s="552">
        <v>45261</v>
      </c>
      <c r="C11" s="346" t="s">
        <v>792</v>
      </c>
      <c r="D11" s="343" t="str">
        <f>+VLOOKUP(C11,'Visual chart Edit'!$B$7:$C$491,2,FALSE)</f>
        <v>DA+3</v>
      </c>
      <c r="E11" s="343" t="s">
        <v>276</v>
      </c>
      <c r="F11" s="548">
        <v>45276</v>
      </c>
      <c r="G11" s="548">
        <v>45278</v>
      </c>
      <c r="H11" s="549" t="s">
        <v>236</v>
      </c>
      <c r="I11" s="550" t="s">
        <v>1003</v>
      </c>
      <c r="J11" s="841">
        <f t="shared" si="16"/>
        <v>2</v>
      </c>
      <c r="K11" s="547"/>
      <c r="L11" s="547"/>
      <c r="M11" s="547"/>
      <c r="N11" s="547"/>
      <c r="O11" s="547"/>
      <c r="P11" s="547"/>
      <c r="Q11" s="547"/>
      <c r="R11" s="547"/>
      <c r="S11" s="547"/>
      <c r="T11" s="547"/>
      <c r="U11" s="547"/>
      <c r="V11" s="547"/>
      <c r="W11" s="547"/>
      <c r="X11" s="547"/>
      <c r="Y11" s="547"/>
      <c r="Z11" s="547"/>
      <c r="AA11" s="547"/>
      <c r="AB11" s="547"/>
      <c r="AC11" s="547"/>
      <c r="AD11" s="547"/>
      <c r="AE11" s="547"/>
      <c r="AF11" s="547"/>
      <c r="AG11" s="547"/>
      <c r="AH11" s="547"/>
      <c r="AI11" s="547"/>
      <c r="AJ11" s="547"/>
      <c r="AK11" s="547"/>
      <c r="AL11" s="547"/>
      <c r="AM11" s="547"/>
      <c r="AN11" s="547"/>
      <c r="AO11" s="547"/>
      <c r="AP11" s="547"/>
      <c r="AQ11" s="547"/>
      <c r="AR11" s="547"/>
      <c r="AS11" s="547"/>
      <c r="AT11" s="547"/>
      <c r="AU11" s="547"/>
      <c r="AV11" s="547"/>
      <c r="AW11" s="547"/>
      <c r="AX11" s="547"/>
      <c r="AY11" s="547"/>
      <c r="AZ11" s="547"/>
      <c r="BA11" s="547"/>
      <c r="BB11" s="547"/>
      <c r="BC11" s="547"/>
      <c r="BD11" s="547"/>
      <c r="BE11" s="547"/>
      <c r="BF11" s="547"/>
      <c r="BG11" s="547"/>
      <c r="BH11" s="547"/>
      <c r="BI11" s="547"/>
      <c r="BJ11" s="547"/>
      <c r="BK11" s="547"/>
      <c r="BL11" s="547"/>
      <c r="BM11" s="547"/>
      <c r="BN11" s="547"/>
      <c r="BO11" s="547"/>
      <c r="BP11" s="547"/>
      <c r="BQ11" s="547"/>
      <c r="BR11" s="547"/>
      <c r="BS11" s="547"/>
      <c r="BT11" s="547"/>
      <c r="BU11" s="547"/>
      <c r="BV11" s="547"/>
      <c r="BW11" s="547"/>
      <c r="BX11" s="547"/>
      <c r="BY11" s="547"/>
      <c r="BZ11" s="547"/>
      <c r="CA11" s="547"/>
      <c r="CB11" s="547"/>
      <c r="CC11" s="547"/>
      <c r="CD11" s="547"/>
      <c r="CE11" s="547"/>
      <c r="CF11" s="547"/>
      <c r="CG11" s="547"/>
      <c r="CH11" s="547"/>
      <c r="CI11" s="547"/>
      <c r="CJ11" s="547"/>
      <c r="CK11" s="547"/>
      <c r="CL11" s="547"/>
      <c r="CM11" s="547"/>
      <c r="CN11" s="547"/>
      <c r="CO11" s="547"/>
      <c r="CP11" s="547"/>
      <c r="CQ11" s="547"/>
      <c r="CR11" s="547"/>
      <c r="CS11" s="547"/>
      <c r="CT11" s="547"/>
      <c r="CU11" s="547"/>
      <c r="CV11" s="547"/>
      <c r="CW11" s="547"/>
    </row>
    <row r="12" spans="1:978" x14ac:dyDescent="0.2">
      <c r="A12" s="343">
        <f>+SUBTOTAL(3,$E$8:$E12)</f>
        <v>5</v>
      </c>
      <c r="B12" s="552">
        <v>45261</v>
      </c>
      <c r="C12" s="343" t="s">
        <v>763</v>
      </c>
      <c r="D12" s="343" t="str">
        <f>+VLOOKUP(C12,'Visual chart Edit'!$B$7:$C$491,2,FALSE)</f>
        <v>DA+6</v>
      </c>
      <c r="E12" s="343" t="s">
        <v>276</v>
      </c>
      <c r="F12" s="548">
        <v>45277</v>
      </c>
      <c r="G12" s="548">
        <v>45278</v>
      </c>
      <c r="H12" s="549" t="s">
        <v>872</v>
      </c>
      <c r="I12" s="550" t="s">
        <v>1021</v>
      </c>
      <c r="J12" s="841">
        <f t="shared" si="16"/>
        <v>1</v>
      </c>
      <c r="K12" s="547"/>
      <c r="L12" s="547"/>
      <c r="M12" s="547"/>
      <c r="N12" s="547"/>
      <c r="O12" s="547"/>
      <c r="P12" s="547"/>
      <c r="Q12" s="547"/>
      <c r="R12" s="547"/>
      <c r="S12" s="547"/>
      <c r="T12" s="547"/>
      <c r="U12" s="547"/>
      <c r="V12" s="547"/>
      <c r="W12" s="547"/>
      <c r="X12" s="547"/>
      <c r="Y12" s="547"/>
      <c r="Z12" s="547"/>
      <c r="AA12" s="547"/>
      <c r="AB12" s="547"/>
      <c r="AC12" s="547"/>
      <c r="AD12" s="547"/>
      <c r="AE12" s="547"/>
      <c r="AF12" s="547"/>
      <c r="AG12" s="547"/>
      <c r="AH12" s="547"/>
      <c r="AI12" s="547"/>
      <c r="AJ12" s="547"/>
      <c r="AK12" s="547"/>
      <c r="AL12" s="547"/>
      <c r="AM12" s="547"/>
      <c r="AN12" s="547"/>
      <c r="AO12" s="547"/>
      <c r="AP12" s="547"/>
      <c r="AQ12" s="547"/>
      <c r="AR12" s="547"/>
      <c r="AS12" s="547"/>
      <c r="AT12" s="547"/>
      <c r="AU12" s="547"/>
      <c r="AV12" s="547"/>
      <c r="AW12" s="547"/>
      <c r="AX12" s="547"/>
      <c r="AY12" s="547"/>
      <c r="AZ12" s="547"/>
      <c r="BA12" s="547"/>
      <c r="BB12" s="547"/>
      <c r="BC12" s="547"/>
      <c r="BD12" s="547"/>
      <c r="BE12" s="547"/>
      <c r="BF12" s="547"/>
      <c r="BG12" s="547"/>
      <c r="BH12" s="547"/>
      <c r="BI12" s="547"/>
      <c r="BJ12" s="547"/>
      <c r="BK12" s="547"/>
      <c r="BL12" s="547"/>
      <c r="BM12" s="547"/>
      <c r="BN12" s="547"/>
      <c r="BO12" s="547"/>
      <c r="BP12" s="547"/>
      <c r="BQ12" s="547"/>
      <c r="BR12" s="547"/>
      <c r="BS12" s="547"/>
      <c r="BT12" s="547"/>
      <c r="BU12" s="547"/>
      <c r="BV12" s="547"/>
      <c r="BW12" s="547"/>
      <c r="BX12" s="547"/>
      <c r="BY12" s="547"/>
      <c r="BZ12" s="547"/>
      <c r="CA12" s="547"/>
      <c r="CB12" s="547"/>
      <c r="CC12" s="547"/>
      <c r="CD12" s="547"/>
      <c r="CE12" s="547"/>
      <c r="CF12" s="547"/>
      <c r="CG12" s="547"/>
      <c r="CH12" s="547"/>
      <c r="CI12" s="547"/>
      <c r="CJ12" s="547"/>
      <c r="CK12" s="547"/>
      <c r="CL12" s="547"/>
      <c r="CM12" s="547"/>
      <c r="CN12" s="547"/>
      <c r="CO12" s="547"/>
      <c r="CP12" s="547"/>
      <c r="CQ12" s="547"/>
      <c r="CR12" s="547"/>
      <c r="CS12" s="547"/>
      <c r="CT12" s="547"/>
      <c r="CU12" s="547"/>
      <c r="CV12" s="547"/>
      <c r="CW12" s="547"/>
    </row>
    <row r="13" spans="1:978" x14ac:dyDescent="0.2">
      <c r="A13" s="343">
        <f>+SUBTOTAL(3,$E$8:$E13)</f>
        <v>6</v>
      </c>
      <c r="B13" s="552">
        <v>45261</v>
      </c>
      <c r="C13" s="343" t="s">
        <v>793</v>
      </c>
      <c r="D13" s="343" t="str">
        <f>+VLOOKUP(C13,'Visual chart Edit'!$B$7:$C$491,2,FALSE)</f>
        <v>DA+3</v>
      </c>
      <c r="E13" s="343" t="s">
        <v>276</v>
      </c>
      <c r="F13" s="548">
        <v>45279</v>
      </c>
      <c r="G13" s="548">
        <v>45281</v>
      </c>
      <c r="H13" s="549" t="s">
        <v>236</v>
      </c>
      <c r="I13" s="550" t="s">
        <v>1003</v>
      </c>
      <c r="J13" s="841">
        <f t="shared" si="16"/>
        <v>2</v>
      </c>
      <c r="K13" s="547"/>
      <c r="L13" s="547"/>
      <c r="M13" s="547"/>
      <c r="N13" s="547"/>
      <c r="O13" s="547"/>
      <c r="P13" s="547"/>
      <c r="Q13" s="547"/>
      <c r="R13" s="547"/>
      <c r="S13" s="547"/>
      <c r="T13" s="547"/>
      <c r="U13" s="547"/>
      <c r="V13" s="547"/>
      <c r="W13" s="547"/>
      <c r="X13" s="547"/>
      <c r="Y13" s="547"/>
      <c r="Z13" s="547"/>
      <c r="AA13" s="547"/>
      <c r="AB13" s="547"/>
      <c r="AC13" s="547"/>
      <c r="AD13" s="547"/>
      <c r="AE13" s="547"/>
      <c r="AF13" s="547"/>
      <c r="AG13" s="547"/>
      <c r="AH13" s="547"/>
      <c r="AI13" s="547"/>
      <c r="AJ13" s="547"/>
      <c r="AK13" s="547"/>
      <c r="AL13" s="547"/>
      <c r="AM13" s="547"/>
      <c r="AN13" s="547"/>
      <c r="AO13" s="547"/>
      <c r="AP13" s="547"/>
      <c r="AQ13" s="547"/>
      <c r="AR13" s="547"/>
      <c r="AS13" s="547"/>
      <c r="AT13" s="547"/>
      <c r="AU13" s="547"/>
      <c r="AV13" s="547"/>
      <c r="AW13" s="547"/>
      <c r="AX13" s="547"/>
      <c r="AY13" s="547"/>
      <c r="AZ13" s="547"/>
      <c r="BA13" s="547"/>
      <c r="BB13" s="547"/>
      <c r="BC13" s="547"/>
      <c r="BD13" s="547"/>
      <c r="BE13" s="547"/>
      <c r="BF13" s="547"/>
      <c r="BG13" s="547"/>
      <c r="BH13" s="547"/>
      <c r="BI13" s="547"/>
      <c r="BJ13" s="547"/>
      <c r="BK13" s="547"/>
      <c r="BL13" s="547"/>
      <c r="BM13" s="547"/>
      <c r="BN13" s="547"/>
      <c r="BO13" s="547"/>
      <c r="BP13" s="547"/>
      <c r="BQ13" s="547"/>
      <c r="BR13" s="547"/>
      <c r="BS13" s="547"/>
      <c r="BT13" s="547"/>
      <c r="BU13" s="547"/>
      <c r="BV13" s="547"/>
      <c r="BW13" s="547"/>
      <c r="BX13" s="547"/>
      <c r="BY13" s="547"/>
      <c r="BZ13" s="547"/>
      <c r="CA13" s="547"/>
      <c r="CB13" s="547"/>
      <c r="CC13" s="547"/>
      <c r="CD13" s="547"/>
      <c r="CE13" s="547"/>
      <c r="CF13" s="547"/>
      <c r="CG13" s="547"/>
      <c r="CH13" s="547"/>
      <c r="CI13" s="547"/>
      <c r="CJ13" s="547"/>
      <c r="CK13" s="547"/>
      <c r="CL13" s="547"/>
      <c r="CM13" s="547"/>
      <c r="CN13" s="547"/>
      <c r="CO13" s="547"/>
      <c r="CP13" s="547"/>
      <c r="CQ13" s="547"/>
      <c r="CR13" s="547"/>
      <c r="CS13" s="547"/>
      <c r="CT13" s="547"/>
      <c r="CU13" s="547"/>
      <c r="CV13" s="547"/>
      <c r="CW13" s="547"/>
    </row>
    <row r="14" spans="1:978" x14ac:dyDescent="0.2">
      <c r="A14" s="343">
        <f>+SUBTOTAL(3,$E$8:$E14)</f>
        <v>7</v>
      </c>
      <c r="B14" s="552">
        <v>45261</v>
      </c>
      <c r="C14" s="343" t="s">
        <v>762</v>
      </c>
      <c r="D14" s="343" t="str">
        <f>+VLOOKUP(C14,'Visual chart Edit'!$B$7:$C$491,2,FALSE)</f>
        <v>DA+3</v>
      </c>
      <c r="E14" s="343" t="s">
        <v>276</v>
      </c>
      <c r="F14" s="548">
        <v>45281</v>
      </c>
      <c r="G14" s="548">
        <v>45281</v>
      </c>
      <c r="H14" s="549" t="s">
        <v>872</v>
      </c>
      <c r="I14" s="550" t="s">
        <v>1021</v>
      </c>
      <c r="J14" s="841">
        <f t="shared" si="16"/>
        <v>0</v>
      </c>
      <c r="K14" s="547"/>
      <c r="L14" s="547"/>
      <c r="M14" s="547"/>
      <c r="N14" s="547"/>
      <c r="O14" s="547"/>
      <c r="P14" s="547"/>
      <c r="Q14" s="547"/>
      <c r="R14" s="547"/>
      <c r="S14" s="547"/>
      <c r="T14" s="547"/>
      <c r="U14" s="547"/>
      <c r="V14" s="547"/>
      <c r="W14" s="547"/>
      <c r="X14" s="547"/>
      <c r="Y14" s="547"/>
      <c r="Z14" s="547"/>
      <c r="AA14" s="547"/>
      <c r="AB14" s="547"/>
      <c r="AC14" s="547"/>
      <c r="AD14" s="547"/>
      <c r="AE14" s="547"/>
      <c r="AF14" s="547"/>
      <c r="AG14" s="547"/>
      <c r="AH14" s="547"/>
      <c r="AI14" s="547"/>
      <c r="AJ14" s="547"/>
      <c r="AK14" s="547"/>
      <c r="AL14" s="547"/>
      <c r="AM14" s="547"/>
      <c r="AN14" s="547"/>
      <c r="AO14" s="547"/>
      <c r="AP14" s="547"/>
      <c r="AQ14" s="547"/>
      <c r="AR14" s="547"/>
      <c r="AS14" s="547"/>
      <c r="AT14" s="547"/>
      <c r="AU14" s="547"/>
      <c r="AV14" s="547"/>
      <c r="AW14" s="547"/>
      <c r="AX14" s="547"/>
      <c r="AY14" s="547"/>
      <c r="AZ14" s="547"/>
      <c r="BA14" s="547"/>
      <c r="BB14" s="547"/>
      <c r="BC14" s="547"/>
      <c r="BD14" s="547"/>
      <c r="BE14" s="547"/>
      <c r="BF14" s="547"/>
      <c r="BG14" s="547"/>
      <c r="BH14" s="547"/>
      <c r="BI14" s="547"/>
      <c r="BJ14" s="547"/>
      <c r="BK14" s="547"/>
      <c r="BL14" s="547"/>
      <c r="BM14" s="547"/>
      <c r="BN14" s="547"/>
      <c r="BO14" s="547"/>
      <c r="BP14" s="547"/>
      <c r="BQ14" s="547"/>
      <c r="BR14" s="547"/>
      <c r="BS14" s="547"/>
      <c r="BT14" s="547"/>
      <c r="BU14" s="547"/>
      <c r="BV14" s="547"/>
      <c r="BW14" s="547"/>
      <c r="BX14" s="547"/>
      <c r="BY14" s="547"/>
      <c r="BZ14" s="547"/>
      <c r="CA14" s="547"/>
      <c r="CB14" s="547"/>
      <c r="CC14" s="547"/>
      <c r="CD14" s="547"/>
      <c r="CE14" s="547"/>
      <c r="CF14" s="547"/>
      <c r="CG14" s="547"/>
      <c r="CH14" s="547"/>
      <c r="CI14" s="547"/>
      <c r="CJ14" s="547"/>
      <c r="CK14" s="547"/>
      <c r="CL14" s="547"/>
      <c r="CM14" s="547"/>
      <c r="CN14" s="547"/>
      <c r="CO14" s="547"/>
      <c r="CP14" s="547"/>
      <c r="CQ14" s="547"/>
      <c r="CR14" s="547"/>
      <c r="CS14" s="547"/>
      <c r="CT14" s="547"/>
      <c r="CU14" s="547"/>
      <c r="CV14" s="547"/>
      <c r="CW14" s="547"/>
    </row>
    <row r="15" spans="1:978" x14ac:dyDescent="0.2">
      <c r="A15" s="343">
        <f>+SUBTOTAL(3,$E$8:$E15)</f>
        <v>8</v>
      </c>
      <c r="B15" s="552">
        <v>45261</v>
      </c>
      <c r="C15" s="345" t="s">
        <v>189</v>
      </c>
      <c r="D15" s="343" t="str">
        <f>+VLOOKUP(C15,'Visual chart Edit'!$B$7:$C$491,2,FALSE)</f>
        <v>DA+3</v>
      </c>
      <c r="E15" s="343" t="s">
        <v>32</v>
      </c>
      <c r="F15" s="548">
        <v>45279</v>
      </c>
      <c r="G15" s="548">
        <v>45284</v>
      </c>
      <c r="H15" s="549" t="s">
        <v>1005</v>
      </c>
      <c r="I15" s="550" t="s">
        <v>237</v>
      </c>
      <c r="J15" s="841">
        <f t="shared" si="16"/>
        <v>5</v>
      </c>
      <c r="K15" s="547"/>
      <c r="L15" s="547"/>
      <c r="M15" s="547"/>
      <c r="N15" s="547"/>
      <c r="O15" s="547"/>
      <c r="P15" s="547"/>
      <c r="Q15" s="547"/>
      <c r="R15" s="547"/>
      <c r="S15" s="547"/>
      <c r="T15" s="547"/>
      <c r="U15" s="547"/>
      <c r="V15" s="547"/>
      <c r="W15" s="547"/>
      <c r="X15" s="547"/>
      <c r="Y15" s="547"/>
      <c r="Z15" s="547"/>
      <c r="AA15" s="547"/>
      <c r="AB15" s="547"/>
      <c r="AC15" s="547"/>
      <c r="AD15" s="547"/>
      <c r="AE15" s="547"/>
      <c r="AF15" s="547"/>
      <c r="AG15" s="547"/>
      <c r="AH15" s="547"/>
      <c r="AI15" s="547"/>
      <c r="AJ15" s="547"/>
      <c r="AK15" s="547"/>
      <c r="AL15" s="547"/>
      <c r="AM15" s="547"/>
      <c r="AN15" s="547"/>
      <c r="AO15" s="547"/>
      <c r="AP15" s="547"/>
      <c r="AQ15" s="547"/>
      <c r="AR15" s="547"/>
      <c r="AS15" s="547"/>
      <c r="AT15" s="547"/>
      <c r="AU15" s="547"/>
      <c r="AV15" s="547"/>
      <c r="AW15" s="547"/>
      <c r="AX15" s="547"/>
      <c r="AY15" s="547"/>
      <c r="AZ15" s="547"/>
      <c r="BA15" s="547"/>
      <c r="BB15" s="547"/>
      <c r="BC15" s="547"/>
      <c r="BD15" s="547"/>
      <c r="BE15" s="547"/>
      <c r="BF15" s="547"/>
      <c r="BG15" s="547"/>
      <c r="BH15" s="547"/>
      <c r="BI15" s="547"/>
      <c r="BJ15" s="547"/>
      <c r="BK15" s="547"/>
      <c r="BL15" s="547"/>
      <c r="BM15" s="547"/>
      <c r="BN15" s="547"/>
      <c r="BO15" s="547"/>
      <c r="BP15" s="547"/>
      <c r="BQ15" s="547"/>
      <c r="BR15" s="547"/>
      <c r="BS15" s="547"/>
      <c r="BT15" s="547"/>
      <c r="BU15" s="547"/>
      <c r="BV15" s="547"/>
      <c r="BW15" s="547"/>
      <c r="BX15" s="547"/>
      <c r="BY15" s="547"/>
      <c r="BZ15" s="547"/>
      <c r="CA15" s="547"/>
      <c r="CB15" s="547"/>
      <c r="CC15" s="547"/>
      <c r="CD15" s="547"/>
      <c r="CE15" s="547"/>
      <c r="CF15" s="547"/>
      <c r="CG15" s="547"/>
      <c r="CH15" s="547"/>
      <c r="CI15" s="547"/>
      <c r="CJ15" s="547"/>
      <c r="CK15" s="547"/>
      <c r="CL15" s="547"/>
      <c r="CM15" s="547"/>
      <c r="CN15" s="547"/>
      <c r="CO15" s="547"/>
      <c r="CP15" s="547"/>
      <c r="CQ15" s="547"/>
      <c r="CR15" s="547"/>
      <c r="CS15" s="547"/>
      <c r="CT15" s="547"/>
      <c r="CU15" s="547"/>
      <c r="CV15" s="547"/>
      <c r="CW15" s="547"/>
    </row>
    <row r="16" spans="1:978" x14ac:dyDescent="0.2">
      <c r="A16" s="343">
        <f>+SUBTOTAL(3,$E$8:$E16)</f>
        <v>9</v>
      </c>
      <c r="B16" s="552">
        <v>45261</v>
      </c>
      <c r="C16" s="346" t="s">
        <v>805</v>
      </c>
      <c r="D16" s="343" t="str">
        <f>+VLOOKUP(C16,'Visual chart Edit'!$B$7:$C$491,2,FALSE)</f>
        <v>DA+3</v>
      </c>
      <c r="E16" s="343" t="s">
        <v>276</v>
      </c>
      <c r="F16" s="548">
        <v>45282</v>
      </c>
      <c r="G16" s="548">
        <v>45284</v>
      </c>
      <c r="H16" s="549" t="s">
        <v>873</v>
      </c>
      <c r="I16" s="550" t="s">
        <v>1003</v>
      </c>
      <c r="J16" s="841">
        <f t="shared" si="16"/>
        <v>2</v>
      </c>
      <c r="K16" s="547"/>
      <c r="L16" s="547"/>
      <c r="M16" s="547"/>
      <c r="N16" s="547"/>
      <c r="O16" s="547"/>
      <c r="P16" s="547"/>
      <c r="Q16" s="547"/>
      <c r="R16" s="547"/>
      <c r="S16" s="547"/>
      <c r="T16" s="547"/>
      <c r="U16" s="547"/>
      <c r="V16" s="547"/>
      <c r="W16" s="547"/>
      <c r="X16" s="547"/>
      <c r="Y16" s="547"/>
      <c r="Z16" s="547"/>
      <c r="AA16" s="547"/>
      <c r="AB16" s="547"/>
      <c r="AC16" s="547"/>
      <c r="AD16" s="547"/>
      <c r="AE16" s="547"/>
      <c r="AF16" s="547"/>
      <c r="AG16" s="547"/>
      <c r="AH16" s="547"/>
      <c r="AI16" s="547"/>
      <c r="AJ16" s="547"/>
      <c r="AK16" s="547"/>
      <c r="AL16" s="547"/>
      <c r="AM16" s="547"/>
      <c r="AN16" s="547"/>
      <c r="AO16" s="547"/>
      <c r="AP16" s="547"/>
      <c r="AQ16" s="547"/>
      <c r="AR16" s="547"/>
      <c r="AS16" s="547"/>
      <c r="AT16" s="547"/>
      <c r="AU16" s="547"/>
      <c r="AV16" s="547"/>
      <c r="AW16" s="547"/>
      <c r="AX16" s="547"/>
      <c r="AY16" s="547"/>
      <c r="AZ16" s="547"/>
      <c r="BA16" s="547"/>
      <c r="BB16" s="547"/>
      <c r="BC16" s="547"/>
      <c r="BD16" s="547"/>
      <c r="BE16" s="547"/>
      <c r="BF16" s="547"/>
      <c r="BG16" s="547"/>
      <c r="BH16" s="547"/>
      <c r="BI16" s="547"/>
      <c r="BJ16" s="547"/>
      <c r="BK16" s="547"/>
      <c r="BL16" s="547"/>
      <c r="BM16" s="547"/>
      <c r="BN16" s="547"/>
      <c r="BO16" s="547"/>
      <c r="BP16" s="547"/>
      <c r="BQ16" s="547"/>
      <c r="BR16" s="547"/>
      <c r="BS16" s="547"/>
      <c r="BT16" s="547"/>
      <c r="BU16" s="547"/>
      <c r="BV16" s="547"/>
      <c r="BW16" s="547"/>
      <c r="BX16" s="547"/>
      <c r="BY16" s="547"/>
      <c r="BZ16" s="547"/>
      <c r="CA16" s="547"/>
      <c r="CB16" s="547"/>
      <c r="CC16" s="547"/>
      <c r="CD16" s="547"/>
      <c r="CE16" s="547"/>
      <c r="CF16" s="547"/>
      <c r="CG16" s="547"/>
      <c r="CH16" s="547"/>
      <c r="CI16" s="547"/>
      <c r="CJ16" s="547"/>
      <c r="CK16" s="547"/>
      <c r="CL16" s="547"/>
      <c r="CM16" s="547"/>
      <c r="CN16" s="547"/>
      <c r="CO16" s="547"/>
      <c r="CP16" s="547"/>
      <c r="CQ16" s="547"/>
      <c r="CR16" s="547"/>
      <c r="CS16" s="547"/>
      <c r="CT16" s="547"/>
      <c r="CU16" s="547"/>
      <c r="CV16" s="547"/>
      <c r="CW16" s="547"/>
    </row>
    <row r="17" spans="1:101" x14ac:dyDescent="0.2">
      <c r="A17" s="343">
        <f>+SUBTOTAL(3,$E$8:$E17)</f>
        <v>10</v>
      </c>
      <c r="B17" s="552">
        <v>45261</v>
      </c>
      <c r="C17" s="347" t="s">
        <v>759</v>
      </c>
      <c r="D17" s="343" t="str">
        <f>+VLOOKUP(C17,'Visual chart Edit'!$B$7:$C$491,2,FALSE)</f>
        <v>DA+0</v>
      </c>
      <c r="E17" s="343" t="s">
        <v>276</v>
      </c>
      <c r="F17" s="548">
        <v>45283</v>
      </c>
      <c r="G17" s="548">
        <v>45284</v>
      </c>
      <c r="H17" s="549" t="s">
        <v>872</v>
      </c>
      <c r="I17" s="550" t="s">
        <v>1021</v>
      </c>
      <c r="J17" s="841">
        <f t="shared" si="16"/>
        <v>1</v>
      </c>
      <c r="K17" s="547"/>
      <c r="L17" s="547"/>
      <c r="M17" s="547"/>
      <c r="N17" s="547"/>
      <c r="O17" s="547"/>
      <c r="P17" s="547"/>
      <c r="Q17" s="547"/>
      <c r="R17" s="547"/>
      <c r="S17" s="547"/>
      <c r="T17" s="547"/>
      <c r="U17" s="547"/>
      <c r="V17" s="547"/>
      <c r="W17" s="547"/>
      <c r="X17" s="547"/>
      <c r="Y17" s="547"/>
      <c r="Z17" s="547"/>
      <c r="AA17" s="547"/>
      <c r="AB17" s="547"/>
      <c r="AC17" s="547"/>
      <c r="AD17" s="547"/>
      <c r="AE17" s="547"/>
      <c r="AF17" s="547"/>
      <c r="AG17" s="547"/>
      <c r="AH17" s="547"/>
      <c r="AI17" s="547"/>
      <c r="AJ17" s="547"/>
      <c r="AK17" s="547"/>
      <c r="AL17" s="547"/>
      <c r="AM17" s="547"/>
      <c r="AN17" s="547"/>
      <c r="AO17" s="547"/>
      <c r="AP17" s="547"/>
      <c r="AQ17" s="547"/>
      <c r="AR17" s="547"/>
      <c r="AS17" s="547"/>
      <c r="AT17" s="547"/>
      <c r="AU17" s="547"/>
      <c r="AV17" s="547"/>
      <c r="AW17" s="547"/>
      <c r="AX17" s="547"/>
      <c r="AY17" s="547"/>
      <c r="AZ17" s="547"/>
      <c r="BA17" s="547"/>
      <c r="BB17" s="547"/>
      <c r="BC17" s="547"/>
      <c r="BD17" s="547"/>
      <c r="BE17" s="547"/>
      <c r="BF17" s="547"/>
      <c r="BG17" s="547"/>
      <c r="BH17" s="547"/>
      <c r="BI17" s="547"/>
      <c r="BJ17" s="547"/>
      <c r="BK17" s="547"/>
      <c r="BL17" s="547"/>
      <c r="BM17" s="547"/>
      <c r="BN17" s="547"/>
      <c r="BO17" s="547"/>
      <c r="BP17" s="547"/>
      <c r="BQ17" s="547"/>
      <c r="BR17" s="547"/>
      <c r="BS17" s="547"/>
      <c r="BT17" s="547"/>
      <c r="BU17" s="547"/>
      <c r="BV17" s="547"/>
      <c r="BW17" s="547"/>
      <c r="BX17" s="547"/>
      <c r="BY17" s="547"/>
      <c r="BZ17" s="547"/>
      <c r="CA17" s="547"/>
      <c r="CB17" s="547"/>
      <c r="CC17" s="547"/>
      <c r="CD17" s="547"/>
      <c r="CE17" s="547"/>
      <c r="CF17" s="547"/>
      <c r="CG17" s="547"/>
      <c r="CH17" s="547"/>
      <c r="CI17" s="547"/>
      <c r="CJ17" s="547"/>
      <c r="CK17" s="547"/>
      <c r="CL17" s="547"/>
      <c r="CM17" s="547"/>
      <c r="CN17" s="547"/>
      <c r="CO17" s="547"/>
      <c r="CP17" s="547"/>
      <c r="CQ17" s="547"/>
      <c r="CR17" s="547"/>
      <c r="CS17" s="547"/>
      <c r="CT17" s="547"/>
      <c r="CU17" s="547"/>
      <c r="CV17" s="547"/>
      <c r="CW17" s="547"/>
    </row>
    <row r="18" spans="1:101" x14ac:dyDescent="0.2">
      <c r="A18" s="343">
        <f>+SUBTOTAL(3,$E$8:$E18)</f>
        <v>11</v>
      </c>
      <c r="B18" s="552">
        <v>45261</v>
      </c>
      <c r="C18" s="345" t="s">
        <v>791</v>
      </c>
      <c r="D18" s="343" t="str">
        <f>+VLOOKUP(C18,'Visual chart Edit'!$B$7:$C$491,2,FALSE)</f>
        <v>DA+0</v>
      </c>
      <c r="E18" s="343" t="s">
        <v>276</v>
      </c>
      <c r="F18" s="548">
        <v>45282</v>
      </c>
      <c r="G18" s="548">
        <v>45285</v>
      </c>
      <c r="H18" s="549" t="s">
        <v>236</v>
      </c>
      <c r="I18" s="550" t="s">
        <v>1003</v>
      </c>
      <c r="J18" s="841">
        <f t="shared" si="16"/>
        <v>3</v>
      </c>
      <c r="K18" s="547"/>
      <c r="L18" s="547"/>
      <c r="M18" s="547"/>
      <c r="N18" s="547"/>
      <c r="O18" s="547"/>
      <c r="P18" s="547"/>
      <c r="Q18" s="547"/>
      <c r="R18" s="547"/>
      <c r="S18" s="547"/>
      <c r="T18" s="547"/>
      <c r="U18" s="547"/>
      <c r="V18" s="547"/>
      <c r="W18" s="547"/>
      <c r="X18" s="547"/>
      <c r="Y18" s="547"/>
      <c r="Z18" s="547"/>
      <c r="AA18" s="547"/>
      <c r="AB18" s="547"/>
      <c r="AC18" s="547"/>
      <c r="AD18" s="547"/>
      <c r="AE18" s="547"/>
      <c r="AF18" s="547"/>
      <c r="AG18" s="547"/>
      <c r="AH18" s="547"/>
      <c r="AI18" s="547"/>
      <c r="AJ18" s="547"/>
      <c r="AK18" s="547"/>
      <c r="AL18" s="547"/>
      <c r="AM18" s="547"/>
      <c r="AN18" s="547"/>
      <c r="AO18" s="547"/>
      <c r="AP18" s="547"/>
      <c r="AQ18" s="547"/>
      <c r="AR18" s="547"/>
      <c r="AS18" s="547"/>
      <c r="AT18" s="547"/>
      <c r="AU18" s="547"/>
      <c r="AV18" s="547"/>
      <c r="AW18" s="547"/>
      <c r="AX18" s="547"/>
      <c r="AY18" s="547"/>
      <c r="AZ18" s="547"/>
      <c r="BA18" s="547"/>
      <c r="BB18" s="547"/>
      <c r="BC18" s="547"/>
      <c r="BD18" s="547"/>
      <c r="BE18" s="547"/>
      <c r="BF18" s="547"/>
      <c r="BG18" s="547"/>
      <c r="BH18" s="547"/>
      <c r="BI18" s="547"/>
      <c r="BJ18" s="547"/>
      <c r="BK18" s="547"/>
      <c r="BL18" s="547"/>
      <c r="BM18" s="547"/>
      <c r="BN18" s="547"/>
      <c r="BO18" s="547"/>
      <c r="BP18" s="547"/>
      <c r="BQ18" s="547"/>
      <c r="BR18" s="547"/>
      <c r="BS18" s="547"/>
      <c r="BT18" s="547"/>
      <c r="BU18" s="547"/>
      <c r="BV18" s="547"/>
      <c r="BW18" s="547"/>
      <c r="BX18" s="547"/>
      <c r="BY18" s="547"/>
      <c r="BZ18" s="547"/>
      <c r="CA18" s="547"/>
      <c r="CB18" s="547"/>
      <c r="CC18" s="547"/>
      <c r="CD18" s="547"/>
      <c r="CE18" s="547"/>
      <c r="CF18" s="547"/>
      <c r="CG18" s="547"/>
      <c r="CH18" s="547"/>
      <c r="CI18" s="547"/>
      <c r="CJ18" s="547"/>
      <c r="CK18" s="547"/>
      <c r="CL18" s="547"/>
      <c r="CM18" s="547"/>
      <c r="CN18" s="547"/>
      <c r="CO18" s="547"/>
      <c r="CP18" s="547"/>
      <c r="CQ18" s="547"/>
      <c r="CR18" s="547"/>
      <c r="CS18" s="547"/>
      <c r="CT18" s="547"/>
      <c r="CU18" s="547"/>
      <c r="CV18" s="547"/>
      <c r="CW18" s="547"/>
    </row>
    <row r="19" spans="1:101" x14ac:dyDescent="0.2">
      <c r="A19" s="343">
        <f>+SUBTOTAL(3,$E$8:$E19)</f>
        <v>12</v>
      </c>
      <c r="B19" s="552">
        <v>45261</v>
      </c>
      <c r="C19" s="346" t="s">
        <v>758</v>
      </c>
      <c r="D19" s="343" t="str">
        <f>+VLOOKUP(C19,'Visual chart Edit'!$B$7:$C$491,2,FALSE)</f>
        <v>DA+3</v>
      </c>
      <c r="E19" s="343" t="s">
        <v>276</v>
      </c>
      <c r="F19" s="548">
        <v>45285</v>
      </c>
      <c r="G19" s="548">
        <v>45286</v>
      </c>
      <c r="H19" s="549" t="s">
        <v>872</v>
      </c>
      <c r="I19" s="550" t="s">
        <v>1021</v>
      </c>
      <c r="J19" s="841">
        <f t="shared" si="16"/>
        <v>1</v>
      </c>
      <c r="K19" s="547"/>
      <c r="L19" s="547"/>
      <c r="M19" s="547"/>
      <c r="N19" s="547"/>
      <c r="O19" s="547"/>
      <c r="P19" s="547"/>
      <c r="Q19" s="547"/>
      <c r="R19" s="547"/>
      <c r="S19" s="547"/>
      <c r="T19" s="547"/>
      <c r="U19" s="547"/>
      <c r="V19" s="547"/>
      <c r="W19" s="547"/>
      <c r="X19" s="547"/>
      <c r="Y19" s="547"/>
      <c r="Z19" s="547"/>
      <c r="AA19" s="547"/>
      <c r="AB19" s="547"/>
      <c r="AC19" s="547"/>
      <c r="AD19" s="547"/>
      <c r="AE19" s="547"/>
      <c r="AF19" s="547"/>
      <c r="AG19" s="547"/>
      <c r="AH19" s="547"/>
      <c r="AI19" s="547"/>
      <c r="AJ19" s="547"/>
      <c r="AK19" s="547"/>
      <c r="AL19" s="547"/>
      <c r="AM19" s="547"/>
      <c r="AN19" s="547"/>
      <c r="AO19" s="547"/>
      <c r="AP19" s="547"/>
      <c r="AQ19" s="547"/>
      <c r="AR19" s="547"/>
      <c r="AS19" s="547"/>
      <c r="AT19" s="547"/>
      <c r="AU19" s="547"/>
      <c r="AV19" s="547"/>
      <c r="AW19" s="547"/>
      <c r="AX19" s="547"/>
      <c r="AY19" s="547"/>
      <c r="AZ19" s="547"/>
      <c r="BA19" s="547"/>
      <c r="BB19" s="547"/>
      <c r="BC19" s="547"/>
      <c r="BD19" s="547"/>
      <c r="BE19" s="547"/>
      <c r="BF19" s="547"/>
      <c r="BG19" s="547"/>
      <c r="BH19" s="547"/>
      <c r="BI19" s="547"/>
      <c r="BJ19" s="547"/>
      <c r="BK19" s="547"/>
      <c r="BL19" s="547"/>
      <c r="BM19" s="547"/>
      <c r="BN19" s="547"/>
      <c r="BO19" s="547"/>
      <c r="BP19" s="547"/>
      <c r="BQ19" s="547"/>
      <c r="BR19" s="547"/>
      <c r="BS19" s="547"/>
      <c r="BT19" s="547"/>
      <c r="BU19" s="547"/>
      <c r="BV19" s="547"/>
      <c r="BW19" s="547"/>
      <c r="BX19" s="547"/>
      <c r="BY19" s="547"/>
      <c r="BZ19" s="547"/>
      <c r="CA19" s="547"/>
      <c r="CB19" s="547"/>
      <c r="CC19" s="547"/>
      <c r="CD19" s="547"/>
      <c r="CE19" s="547"/>
      <c r="CF19" s="547"/>
      <c r="CG19" s="547"/>
      <c r="CH19" s="547"/>
      <c r="CI19" s="547"/>
      <c r="CJ19" s="547"/>
      <c r="CK19" s="547"/>
      <c r="CL19" s="547"/>
      <c r="CM19" s="547"/>
      <c r="CN19" s="547"/>
      <c r="CO19" s="547"/>
      <c r="CP19" s="547"/>
      <c r="CQ19" s="547"/>
      <c r="CR19" s="547"/>
      <c r="CS19" s="547"/>
      <c r="CT19" s="547"/>
      <c r="CU19" s="547"/>
      <c r="CV19" s="547"/>
      <c r="CW19" s="547"/>
    </row>
    <row r="20" spans="1:101" x14ac:dyDescent="0.2">
      <c r="A20" s="343">
        <f>+SUBTOTAL(3,$E$8:$E20)</f>
        <v>13</v>
      </c>
      <c r="B20" s="552">
        <v>45261</v>
      </c>
      <c r="C20" s="553" t="s">
        <v>774</v>
      </c>
      <c r="D20" s="343" t="str">
        <f>+VLOOKUP(C20,'Visual chart Edit'!$B$7:$C$491,2,FALSE)</f>
        <v>DA+3</v>
      </c>
      <c r="E20" s="343" t="s">
        <v>276</v>
      </c>
      <c r="F20" s="548">
        <v>45286</v>
      </c>
      <c r="G20" s="548">
        <v>45287</v>
      </c>
      <c r="H20" s="549" t="s">
        <v>874</v>
      </c>
      <c r="I20" s="550" t="s">
        <v>657</v>
      </c>
      <c r="J20" s="841">
        <f t="shared" si="16"/>
        <v>1</v>
      </c>
      <c r="K20" s="547"/>
      <c r="L20" s="547"/>
      <c r="M20" s="547"/>
      <c r="N20" s="547"/>
      <c r="O20" s="547"/>
      <c r="P20" s="547"/>
      <c r="Q20" s="547"/>
      <c r="R20" s="547"/>
      <c r="S20" s="547"/>
      <c r="T20" s="547"/>
      <c r="U20" s="547"/>
      <c r="V20" s="547"/>
      <c r="W20" s="547"/>
      <c r="X20" s="547"/>
      <c r="Y20" s="547"/>
      <c r="Z20" s="547"/>
      <c r="AA20" s="547"/>
      <c r="AB20" s="547"/>
      <c r="AC20" s="547"/>
      <c r="AD20" s="547"/>
      <c r="AE20" s="547"/>
      <c r="AF20" s="547"/>
      <c r="AG20" s="547"/>
      <c r="AH20" s="547"/>
      <c r="AI20" s="547"/>
      <c r="AJ20" s="547"/>
      <c r="AK20" s="547"/>
      <c r="AL20" s="547"/>
      <c r="AM20" s="547"/>
      <c r="AN20" s="547"/>
      <c r="AO20" s="547"/>
      <c r="AP20" s="547"/>
      <c r="AQ20" s="547"/>
      <c r="AR20" s="547"/>
      <c r="AS20" s="547"/>
      <c r="AT20" s="547"/>
      <c r="AU20" s="547"/>
      <c r="AV20" s="547"/>
      <c r="AW20" s="547"/>
      <c r="AX20" s="547"/>
      <c r="AY20" s="547"/>
      <c r="AZ20" s="547"/>
      <c r="BA20" s="547"/>
      <c r="BB20" s="547"/>
      <c r="BC20" s="547"/>
      <c r="BD20" s="547"/>
      <c r="BE20" s="547"/>
      <c r="BF20" s="547"/>
      <c r="BG20" s="547"/>
      <c r="BH20" s="547"/>
      <c r="BI20" s="547"/>
      <c r="BJ20" s="547"/>
      <c r="BK20" s="547"/>
      <c r="BL20" s="547"/>
      <c r="BM20" s="547"/>
      <c r="BN20" s="547"/>
      <c r="BO20" s="547"/>
      <c r="BP20" s="547"/>
      <c r="BQ20" s="547"/>
      <c r="BR20" s="547"/>
      <c r="BS20" s="547"/>
      <c r="BT20" s="547"/>
      <c r="BU20" s="547"/>
      <c r="BV20" s="547"/>
      <c r="BW20" s="547"/>
      <c r="BX20" s="547"/>
      <c r="BY20" s="547"/>
      <c r="BZ20" s="547"/>
      <c r="CA20" s="547"/>
      <c r="CB20" s="547"/>
      <c r="CC20" s="547"/>
      <c r="CD20" s="547"/>
      <c r="CE20" s="547"/>
      <c r="CF20" s="547"/>
      <c r="CG20" s="547"/>
      <c r="CH20" s="547"/>
      <c r="CI20" s="547"/>
      <c r="CJ20" s="547"/>
      <c r="CK20" s="547"/>
      <c r="CL20" s="547"/>
      <c r="CM20" s="547"/>
      <c r="CN20" s="547"/>
      <c r="CO20" s="547"/>
      <c r="CP20" s="547"/>
      <c r="CQ20" s="547"/>
      <c r="CR20" s="547"/>
      <c r="CS20" s="547"/>
      <c r="CT20" s="547"/>
      <c r="CU20" s="547"/>
      <c r="CV20" s="547"/>
      <c r="CW20" s="547"/>
    </row>
    <row r="21" spans="1:101" x14ac:dyDescent="0.2">
      <c r="A21" s="343">
        <f>+SUBTOTAL(3,$E$8:$E21)</f>
        <v>14</v>
      </c>
      <c r="B21" s="552">
        <v>45261</v>
      </c>
      <c r="C21" s="346" t="s">
        <v>790</v>
      </c>
      <c r="D21" s="343" t="str">
        <f>+VLOOKUP(C21,'Visual chart Edit'!$B$7:$C$491,2,FALSE)</f>
        <v>DA+3</v>
      </c>
      <c r="E21" s="343" t="s">
        <v>276</v>
      </c>
      <c r="F21" s="548">
        <v>45286</v>
      </c>
      <c r="G21" s="548">
        <v>45288</v>
      </c>
      <c r="H21" s="549" t="s">
        <v>236</v>
      </c>
      <c r="I21" s="550" t="s">
        <v>1003</v>
      </c>
      <c r="J21" s="841">
        <f t="shared" si="16"/>
        <v>2</v>
      </c>
      <c r="K21" s="547"/>
      <c r="L21" s="547"/>
      <c r="M21" s="547"/>
      <c r="N21" s="547"/>
      <c r="O21" s="547"/>
      <c r="P21" s="547"/>
      <c r="Q21" s="547"/>
      <c r="R21" s="547"/>
      <c r="S21" s="547"/>
      <c r="T21" s="547"/>
      <c r="U21" s="547"/>
      <c r="V21" s="547"/>
      <c r="W21" s="547"/>
      <c r="X21" s="547"/>
      <c r="Y21" s="547"/>
      <c r="Z21" s="547"/>
      <c r="AA21" s="547"/>
      <c r="AB21" s="547"/>
      <c r="AC21" s="547"/>
      <c r="AD21" s="547"/>
      <c r="AE21" s="547"/>
      <c r="AF21" s="547"/>
      <c r="AG21" s="547"/>
      <c r="AH21" s="547"/>
      <c r="AI21" s="547"/>
      <c r="AJ21" s="547"/>
      <c r="AK21" s="547"/>
      <c r="AL21" s="547"/>
      <c r="AM21" s="547"/>
      <c r="AN21" s="547"/>
      <c r="AO21" s="547"/>
      <c r="AP21" s="547"/>
      <c r="AQ21" s="547"/>
      <c r="AR21" s="547"/>
      <c r="AS21" s="547"/>
      <c r="AT21" s="547"/>
      <c r="AU21" s="547"/>
      <c r="AV21" s="547"/>
      <c r="AW21" s="547"/>
      <c r="AX21" s="547"/>
      <c r="AY21" s="547"/>
      <c r="AZ21" s="547"/>
      <c r="BA21" s="547"/>
      <c r="BB21" s="547"/>
      <c r="BC21" s="547"/>
      <c r="BD21" s="547"/>
      <c r="BE21" s="547"/>
      <c r="BF21" s="547"/>
      <c r="BG21" s="547"/>
      <c r="BH21" s="547"/>
      <c r="BI21" s="547"/>
      <c r="BJ21" s="547"/>
      <c r="BK21" s="547"/>
      <c r="BL21" s="547"/>
      <c r="BM21" s="547"/>
      <c r="BN21" s="547"/>
      <c r="BO21" s="547"/>
      <c r="BP21" s="547"/>
      <c r="BQ21" s="547"/>
      <c r="BR21" s="547"/>
      <c r="BS21" s="547"/>
      <c r="BT21" s="547"/>
      <c r="BU21" s="547"/>
      <c r="BV21" s="547"/>
      <c r="BW21" s="547"/>
      <c r="BX21" s="547"/>
      <c r="BY21" s="547"/>
      <c r="BZ21" s="547"/>
      <c r="CA21" s="547"/>
      <c r="CB21" s="547"/>
      <c r="CC21" s="547"/>
      <c r="CD21" s="547"/>
      <c r="CE21" s="547"/>
      <c r="CF21" s="547"/>
      <c r="CG21" s="547"/>
      <c r="CH21" s="547"/>
      <c r="CI21" s="547"/>
      <c r="CJ21" s="547"/>
      <c r="CK21" s="547"/>
      <c r="CL21" s="547"/>
      <c r="CM21" s="547"/>
      <c r="CN21" s="547"/>
      <c r="CO21" s="547"/>
      <c r="CP21" s="547"/>
      <c r="CQ21" s="547"/>
      <c r="CR21" s="547"/>
      <c r="CS21" s="547"/>
      <c r="CT21" s="547"/>
      <c r="CU21" s="547"/>
      <c r="CV21" s="547"/>
      <c r="CW21" s="547"/>
    </row>
    <row r="22" spans="1:101" x14ac:dyDescent="0.2">
      <c r="A22" s="343">
        <f>+SUBTOTAL(3,$E$8:$E22)</f>
        <v>15</v>
      </c>
      <c r="B22" s="552">
        <v>45261</v>
      </c>
      <c r="C22" s="345" t="s">
        <v>757</v>
      </c>
      <c r="D22" s="343" t="str">
        <f>+VLOOKUP(C22,'Visual chart Edit'!$B$7:$C$491,2,FALSE)</f>
        <v>DB1+3</v>
      </c>
      <c r="E22" s="343" t="s">
        <v>276</v>
      </c>
      <c r="F22" s="548">
        <v>45287</v>
      </c>
      <c r="G22" s="548">
        <v>45288</v>
      </c>
      <c r="H22" s="549" t="s">
        <v>872</v>
      </c>
      <c r="I22" s="550" t="s">
        <v>657</v>
      </c>
      <c r="J22" s="841">
        <f t="shared" si="16"/>
        <v>1</v>
      </c>
      <c r="K22" s="547"/>
      <c r="L22" s="547"/>
      <c r="M22" s="547"/>
      <c r="N22" s="547"/>
      <c r="O22" s="547"/>
      <c r="P22" s="547"/>
      <c r="Q22" s="547"/>
      <c r="R22" s="547"/>
      <c r="S22" s="547"/>
      <c r="T22" s="547"/>
      <c r="U22" s="547"/>
      <c r="V22" s="547"/>
      <c r="W22" s="547"/>
      <c r="X22" s="547"/>
      <c r="Y22" s="547"/>
      <c r="Z22" s="547"/>
      <c r="AA22" s="547"/>
      <c r="AB22" s="547"/>
      <c r="AC22" s="547"/>
      <c r="AD22" s="547"/>
      <c r="AE22" s="547"/>
      <c r="AF22" s="547"/>
      <c r="AG22" s="547"/>
      <c r="AH22" s="547"/>
      <c r="AI22" s="547"/>
      <c r="AJ22" s="547"/>
      <c r="AK22" s="547"/>
      <c r="AL22" s="547"/>
      <c r="AM22" s="547"/>
      <c r="AN22" s="547"/>
      <c r="AO22" s="547"/>
      <c r="AP22" s="547"/>
      <c r="AQ22" s="547"/>
      <c r="AR22" s="547"/>
      <c r="AS22" s="547"/>
      <c r="AT22" s="547"/>
      <c r="AU22" s="547"/>
      <c r="AV22" s="547"/>
      <c r="AW22" s="547"/>
      <c r="AX22" s="547"/>
      <c r="AY22" s="547"/>
      <c r="AZ22" s="547"/>
      <c r="BA22" s="547"/>
      <c r="BB22" s="547"/>
      <c r="BC22" s="547"/>
      <c r="BD22" s="547"/>
      <c r="BE22" s="547"/>
      <c r="BF22" s="547"/>
      <c r="BG22" s="547"/>
      <c r="BH22" s="547"/>
      <c r="BI22" s="547"/>
      <c r="BJ22" s="547"/>
      <c r="BK22" s="547"/>
      <c r="BL22" s="547"/>
      <c r="BM22" s="547"/>
      <c r="BN22" s="547"/>
      <c r="BO22" s="547"/>
      <c r="BP22" s="547"/>
      <c r="BQ22" s="547"/>
      <c r="BR22" s="547"/>
      <c r="BS22" s="547"/>
      <c r="BT22" s="547"/>
      <c r="BU22" s="547"/>
      <c r="BV22" s="547"/>
      <c r="BW22" s="547"/>
      <c r="BX22" s="547"/>
      <c r="BY22" s="547"/>
      <c r="BZ22" s="547"/>
      <c r="CA22" s="547"/>
      <c r="CB22" s="547"/>
      <c r="CC22" s="547"/>
      <c r="CD22" s="547"/>
      <c r="CE22" s="547"/>
      <c r="CF22" s="547"/>
      <c r="CG22" s="547"/>
      <c r="CH22" s="547"/>
      <c r="CI22" s="547"/>
      <c r="CJ22" s="547"/>
      <c r="CK22" s="547"/>
      <c r="CL22" s="547"/>
      <c r="CM22" s="547"/>
      <c r="CN22" s="547"/>
      <c r="CO22" s="547"/>
      <c r="CP22" s="547"/>
      <c r="CQ22" s="547"/>
      <c r="CR22" s="547"/>
      <c r="CS22" s="547"/>
      <c r="CT22" s="547"/>
      <c r="CU22" s="547"/>
      <c r="CV22" s="547"/>
      <c r="CW22" s="547"/>
    </row>
    <row r="23" spans="1:101" x14ac:dyDescent="0.2">
      <c r="A23" s="343">
        <f>+SUBTOTAL(3,$E$8:$E23)</f>
        <v>16</v>
      </c>
      <c r="B23" s="552">
        <v>45261</v>
      </c>
      <c r="C23" s="346" t="s">
        <v>59</v>
      </c>
      <c r="D23" s="343" t="str">
        <f>+VLOOKUP(C23,'Visual chart Edit'!$B$7:$C$491,2,FALSE)</f>
        <v>DA+3</v>
      </c>
      <c r="E23" s="343" t="s">
        <v>32</v>
      </c>
      <c r="F23" s="548">
        <v>45282</v>
      </c>
      <c r="G23" s="548">
        <v>45289</v>
      </c>
      <c r="H23" s="549" t="s">
        <v>253</v>
      </c>
      <c r="I23" s="550" t="s">
        <v>237</v>
      </c>
      <c r="J23" s="841">
        <f t="shared" si="16"/>
        <v>7</v>
      </c>
      <c r="K23" s="547"/>
      <c r="L23" s="547"/>
      <c r="M23" s="547"/>
      <c r="N23" s="547"/>
      <c r="O23" s="547"/>
      <c r="P23" s="547"/>
      <c r="Q23" s="547"/>
      <c r="R23" s="547"/>
      <c r="S23" s="547"/>
      <c r="T23" s="547"/>
      <c r="U23" s="547"/>
      <c r="V23" s="547"/>
      <c r="W23" s="547"/>
      <c r="X23" s="547"/>
      <c r="Y23" s="547"/>
      <c r="Z23" s="547"/>
      <c r="AA23" s="547"/>
      <c r="AB23" s="547"/>
      <c r="AC23" s="547"/>
      <c r="AD23" s="547"/>
      <c r="AE23" s="547"/>
      <c r="AF23" s="547"/>
      <c r="AG23" s="547"/>
      <c r="AH23" s="547"/>
      <c r="AI23" s="547"/>
      <c r="AJ23" s="547"/>
      <c r="AK23" s="547"/>
      <c r="AL23" s="547"/>
      <c r="AM23" s="547"/>
      <c r="AN23" s="547"/>
      <c r="AO23" s="547"/>
      <c r="AP23" s="547"/>
      <c r="AQ23" s="547"/>
      <c r="AR23" s="547"/>
      <c r="AS23" s="547"/>
      <c r="AT23" s="547"/>
      <c r="AU23" s="547"/>
      <c r="AV23" s="547"/>
      <c r="AW23" s="547"/>
      <c r="AX23" s="547"/>
      <c r="AY23" s="547"/>
      <c r="AZ23" s="547"/>
      <c r="BA23" s="547"/>
      <c r="BB23" s="547"/>
      <c r="BC23" s="547"/>
      <c r="BD23" s="547"/>
      <c r="BE23" s="547"/>
      <c r="BF23" s="547"/>
      <c r="BG23" s="547"/>
      <c r="BH23" s="547"/>
      <c r="BI23" s="547"/>
      <c r="BJ23" s="547"/>
      <c r="BK23" s="547"/>
      <c r="BL23" s="547"/>
      <c r="BM23" s="547"/>
      <c r="BN23" s="547"/>
      <c r="BO23" s="547"/>
      <c r="BP23" s="547"/>
      <c r="BQ23" s="547"/>
      <c r="BR23" s="547"/>
      <c r="BS23" s="547"/>
      <c r="BT23" s="547"/>
      <c r="BU23" s="547"/>
      <c r="BV23" s="547"/>
      <c r="BW23" s="547"/>
      <c r="BX23" s="547"/>
      <c r="BY23" s="547"/>
      <c r="BZ23" s="547"/>
      <c r="CA23" s="547"/>
      <c r="CB23" s="547"/>
      <c r="CC23" s="547"/>
      <c r="CD23" s="547"/>
      <c r="CE23" s="547"/>
      <c r="CF23" s="547"/>
      <c r="CG23" s="547"/>
      <c r="CH23" s="547"/>
      <c r="CI23" s="547"/>
      <c r="CJ23" s="547"/>
      <c r="CK23" s="547"/>
      <c r="CL23" s="547"/>
      <c r="CM23" s="547"/>
      <c r="CN23" s="547"/>
      <c r="CO23" s="547"/>
      <c r="CP23" s="547"/>
      <c r="CQ23" s="547"/>
      <c r="CR23" s="547"/>
      <c r="CS23" s="547"/>
      <c r="CT23" s="547"/>
      <c r="CU23" s="547"/>
      <c r="CV23" s="547"/>
      <c r="CW23" s="547"/>
    </row>
    <row r="24" spans="1:101" x14ac:dyDescent="0.2">
      <c r="A24" s="343">
        <f>+SUBTOTAL(3,$E$8:$E24)</f>
        <v>17</v>
      </c>
      <c r="B24" s="552">
        <v>45261</v>
      </c>
      <c r="C24" s="346" t="s">
        <v>755</v>
      </c>
      <c r="D24" s="343" t="str">
        <f>+VLOOKUP(C24,'Visual chart Edit'!$B$7:$C$491,2,FALSE)</f>
        <v>DA+3</v>
      </c>
      <c r="E24" s="343" t="s">
        <v>32</v>
      </c>
      <c r="F24" s="548">
        <v>45287</v>
      </c>
      <c r="G24" s="548">
        <v>45289</v>
      </c>
      <c r="H24" s="549" t="s">
        <v>1006</v>
      </c>
      <c r="I24" s="550" t="s">
        <v>1003</v>
      </c>
      <c r="J24" s="841">
        <f t="shared" si="16"/>
        <v>2</v>
      </c>
      <c r="K24" s="547"/>
      <c r="L24" s="547"/>
      <c r="M24" s="547"/>
      <c r="N24" s="547"/>
      <c r="O24" s="547"/>
      <c r="P24" s="547"/>
      <c r="Q24" s="547"/>
      <c r="R24" s="547"/>
      <c r="S24" s="547"/>
      <c r="T24" s="547"/>
      <c r="U24" s="547"/>
      <c r="V24" s="547"/>
      <c r="W24" s="547"/>
      <c r="X24" s="547"/>
      <c r="Y24" s="547"/>
      <c r="Z24" s="547"/>
      <c r="AA24" s="547"/>
      <c r="AB24" s="547"/>
      <c r="AC24" s="547"/>
      <c r="AD24" s="547"/>
      <c r="AE24" s="547"/>
      <c r="AF24" s="547"/>
      <c r="AG24" s="547"/>
      <c r="AH24" s="547"/>
      <c r="AI24" s="547"/>
      <c r="AJ24" s="547"/>
      <c r="AK24" s="547"/>
      <c r="AL24" s="547"/>
      <c r="AM24" s="547"/>
      <c r="AN24" s="547"/>
      <c r="AO24" s="547"/>
      <c r="AP24" s="547"/>
      <c r="AQ24" s="547"/>
      <c r="AR24" s="547"/>
      <c r="AS24" s="547"/>
      <c r="AT24" s="547"/>
      <c r="AU24" s="547"/>
      <c r="AV24" s="547"/>
      <c r="AW24" s="547"/>
      <c r="AX24" s="547"/>
      <c r="AY24" s="547"/>
      <c r="AZ24" s="547"/>
      <c r="BA24" s="547"/>
      <c r="BB24" s="547"/>
      <c r="BC24" s="547"/>
      <c r="BD24" s="547"/>
      <c r="BE24" s="547"/>
      <c r="BF24" s="547"/>
      <c r="BG24" s="547"/>
      <c r="BH24" s="547"/>
      <c r="BI24" s="547"/>
      <c r="BJ24" s="547"/>
      <c r="BK24" s="547"/>
      <c r="BL24" s="547"/>
      <c r="BM24" s="547"/>
      <c r="BN24" s="547"/>
      <c r="BO24" s="547"/>
      <c r="BP24" s="547"/>
      <c r="BQ24" s="547"/>
      <c r="BR24" s="547"/>
      <c r="BS24" s="547"/>
      <c r="BT24" s="547"/>
      <c r="BU24" s="547"/>
      <c r="BV24" s="547"/>
      <c r="BW24" s="547"/>
      <c r="BX24" s="547"/>
      <c r="BY24" s="547"/>
      <c r="BZ24" s="547"/>
      <c r="CA24" s="547"/>
      <c r="CB24" s="547"/>
      <c r="CC24" s="547"/>
      <c r="CD24" s="547"/>
      <c r="CE24" s="547"/>
      <c r="CF24" s="547"/>
      <c r="CG24" s="547"/>
      <c r="CH24" s="547"/>
      <c r="CI24" s="547"/>
      <c r="CJ24" s="547"/>
      <c r="CK24" s="547"/>
      <c r="CL24" s="547"/>
      <c r="CM24" s="547"/>
      <c r="CN24" s="547"/>
      <c r="CO24" s="547"/>
      <c r="CP24" s="547"/>
      <c r="CQ24" s="547"/>
      <c r="CR24" s="547"/>
      <c r="CS24" s="547"/>
      <c r="CT24" s="547"/>
      <c r="CU24" s="547"/>
      <c r="CV24" s="547"/>
      <c r="CW24" s="547"/>
    </row>
    <row r="25" spans="1:101" x14ac:dyDescent="0.2">
      <c r="A25" s="343">
        <f>+SUBTOTAL(3,$E$8:$E25)</f>
        <v>18</v>
      </c>
      <c r="B25" s="552">
        <v>45261</v>
      </c>
      <c r="C25" s="346" t="s">
        <v>803</v>
      </c>
      <c r="D25" s="343" t="str">
        <f>+VLOOKUP(C25,'Visual chart Edit'!$B$7:$C$491,2,FALSE)</f>
        <v>DA+3</v>
      </c>
      <c r="E25" s="343" t="s">
        <v>276</v>
      </c>
      <c r="F25" s="548">
        <v>45287</v>
      </c>
      <c r="G25" s="548">
        <v>45289</v>
      </c>
      <c r="H25" s="549" t="s">
        <v>873</v>
      </c>
      <c r="I25" s="550" t="s">
        <v>1003</v>
      </c>
      <c r="J25" s="841">
        <f t="shared" si="16"/>
        <v>2</v>
      </c>
      <c r="K25" s="547"/>
      <c r="L25" s="547"/>
      <c r="M25" s="547"/>
      <c r="N25" s="547"/>
      <c r="O25" s="547"/>
      <c r="P25" s="547"/>
      <c r="Q25" s="547"/>
      <c r="R25" s="547"/>
      <c r="S25" s="547"/>
      <c r="T25" s="547"/>
      <c r="U25" s="547"/>
      <c r="V25" s="547"/>
      <c r="W25" s="547"/>
      <c r="X25" s="547"/>
      <c r="Y25" s="547"/>
      <c r="Z25" s="547"/>
      <c r="AA25" s="547"/>
      <c r="AB25" s="547"/>
      <c r="AC25" s="547"/>
      <c r="AD25" s="547"/>
      <c r="AE25" s="547"/>
      <c r="AF25" s="547"/>
      <c r="AG25" s="547"/>
      <c r="AH25" s="547"/>
      <c r="AI25" s="547"/>
      <c r="AJ25" s="547"/>
      <c r="AK25" s="547"/>
      <c r="AL25" s="547"/>
      <c r="AM25" s="547"/>
      <c r="AN25" s="547"/>
      <c r="AO25" s="547"/>
      <c r="AP25" s="547"/>
      <c r="AQ25" s="547"/>
      <c r="AR25" s="547"/>
      <c r="AS25" s="547"/>
      <c r="AT25" s="547"/>
      <c r="AU25" s="547"/>
      <c r="AV25" s="547"/>
      <c r="AW25" s="547"/>
      <c r="AX25" s="547"/>
      <c r="AY25" s="547"/>
      <c r="AZ25" s="547"/>
      <c r="BA25" s="547"/>
      <c r="BB25" s="547"/>
      <c r="BC25" s="547"/>
      <c r="BD25" s="547"/>
      <c r="BE25" s="547"/>
      <c r="BF25" s="547"/>
      <c r="BG25" s="547"/>
      <c r="BH25" s="547"/>
      <c r="BI25" s="547"/>
      <c r="BJ25" s="547"/>
      <c r="BK25" s="547"/>
      <c r="BL25" s="547"/>
      <c r="BM25" s="547"/>
      <c r="BN25" s="547"/>
      <c r="BO25" s="547"/>
      <c r="BP25" s="547"/>
      <c r="BQ25" s="547"/>
      <c r="BR25" s="547"/>
      <c r="BS25" s="547"/>
      <c r="BT25" s="547"/>
      <c r="BU25" s="547"/>
      <c r="BV25" s="547"/>
      <c r="BW25" s="547"/>
      <c r="BX25" s="547"/>
      <c r="BY25" s="547"/>
      <c r="BZ25" s="547"/>
      <c r="CA25" s="547"/>
      <c r="CB25" s="547"/>
      <c r="CC25" s="547"/>
      <c r="CD25" s="547"/>
      <c r="CE25" s="547"/>
      <c r="CF25" s="547"/>
      <c r="CG25" s="547"/>
      <c r="CH25" s="547"/>
      <c r="CI25" s="547"/>
      <c r="CJ25" s="547"/>
      <c r="CK25" s="547"/>
      <c r="CL25" s="547"/>
      <c r="CM25" s="547"/>
      <c r="CN25" s="547"/>
      <c r="CO25" s="547"/>
      <c r="CP25" s="547"/>
      <c r="CQ25" s="547"/>
      <c r="CR25" s="547"/>
      <c r="CS25" s="547"/>
      <c r="CT25" s="547"/>
      <c r="CU25" s="547"/>
      <c r="CV25" s="547"/>
      <c r="CW25" s="547"/>
    </row>
    <row r="26" spans="1:101" x14ac:dyDescent="0.2">
      <c r="A26" s="343">
        <f>+SUBTOTAL(3,$E$8:$E26)</f>
        <v>19</v>
      </c>
      <c r="B26" s="552">
        <v>45261</v>
      </c>
      <c r="C26" s="346" t="s">
        <v>773</v>
      </c>
      <c r="D26" s="343" t="str">
        <f>+VLOOKUP(C26,'Visual chart Edit'!$B$7:$C$491,2,FALSE)</f>
        <v>DA+0</v>
      </c>
      <c r="E26" s="343" t="s">
        <v>276</v>
      </c>
      <c r="F26" s="548">
        <v>45286</v>
      </c>
      <c r="G26" s="548">
        <v>45289</v>
      </c>
      <c r="H26" s="549" t="s">
        <v>874</v>
      </c>
      <c r="I26" s="550" t="s">
        <v>657</v>
      </c>
      <c r="J26" s="841">
        <f t="shared" si="16"/>
        <v>3</v>
      </c>
      <c r="K26" s="547"/>
      <c r="L26" s="547"/>
      <c r="M26" s="547"/>
      <c r="N26" s="547"/>
      <c r="O26" s="547"/>
      <c r="P26" s="547"/>
      <c r="Q26" s="547"/>
      <c r="R26" s="547"/>
      <c r="S26" s="547"/>
      <c r="T26" s="547"/>
      <c r="U26" s="547"/>
      <c r="V26" s="547"/>
      <c r="W26" s="547"/>
      <c r="X26" s="547"/>
      <c r="Y26" s="547"/>
      <c r="Z26" s="547"/>
      <c r="AA26" s="547"/>
      <c r="AB26" s="547"/>
      <c r="AC26" s="547"/>
      <c r="AD26" s="547"/>
      <c r="AE26" s="547"/>
      <c r="AF26" s="547"/>
      <c r="AG26" s="547"/>
      <c r="AH26" s="547"/>
      <c r="AI26" s="547"/>
      <c r="AJ26" s="547"/>
      <c r="AK26" s="547"/>
      <c r="AL26" s="547"/>
      <c r="AM26" s="547"/>
      <c r="AN26" s="547"/>
      <c r="AO26" s="547"/>
      <c r="AP26" s="547"/>
      <c r="AQ26" s="547"/>
      <c r="AR26" s="547"/>
      <c r="AS26" s="547"/>
      <c r="AT26" s="547"/>
      <c r="AU26" s="547"/>
      <c r="AV26" s="547"/>
      <c r="AW26" s="547"/>
      <c r="AX26" s="547"/>
      <c r="AY26" s="547"/>
      <c r="AZ26" s="547"/>
      <c r="BA26" s="547"/>
      <c r="BB26" s="547"/>
      <c r="BC26" s="547"/>
      <c r="BD26" s="547"/>
      <c r="BE26" s="547"/>
      <c r="BF26" s="547"/>
      <c r="BG26" s="547"/>
      <c r="BH26" s="547"/>
      <c r="BI26" s="547"/>
      <c r="BJ26" s="547"/>
      <c r="BK26" s="547"/>
      <c r="BL26" s="547"/>
      <c r="BM26" s="547"/>
      <c r="BN26" s="547"/>
      <c r="BO26" s="547"/>
      <c r="BP26" s="547"/>
      <c r="BQ26" s="547"/>
      <c r="BR26" s="547"/>
      <c r="BS26" s="547"/>
      <c r="BT26" s="547"/>
      <c r="BU26" s="547"/>
      <c r="BV26" s="547"/>
      <c r="BW26" s="547"/>
      <c r="BX26" s="547"/>
      <c r="BY26" s="547"/>
      <c r="BZ26" s="547"/>
      <c r="CA26" s="547"/>
      <c r="CB26" s="547"/>
      <c r="CC26" s="547"/>
      <c r="CD26" s="547"/>
      <c r="CE26" s="547"/>
      <c r="CF26" s="547"/>
      <c r="CG26" s="547"/>
      <c r="CH26" s="547"/>
      <c r="CI26" s="547"/>
      <c r="CJ26" s="547"/>
      <c r="CK26" s="547"/>
      <c r="CL26" s="547"/>
      <c r="CM26" s="547"/>
      <c r="CN26" s="547"/>
      <c r="CO26" s="547"/>
      <c r="CP26" s="547"/>
      <c r="CQ26" s="547"/>
      <c r="CR26" s="547"/>
      <c r="CS26" s="547"/>
      <c r="CT26" s="547"/>
      <c r="CU26" s="547"/>
      <c r="CV26" s="547"/>
      <c r="CW26" s="547"/>
    </row>
    <row r="27" spans="1:101" x14ac:dyDescent="0.2">
      <c r="A27" s="343">
        <f>+SUBTOTAL(3,$E$8:$E27)</f>
        <v>20</v>
      </c>
      <c r="B27" s="552">
        <v>45261</v>
      </c>
      <c r="C27" s="346" t="s">
        <v>188</v>
      </c>
      <c r="D27" s="343" t="str">
        <f>+VLOOKUP(C27,'Visual chart Edit'!$B$7:$C$491,2,FALSE)</f>
        <v>DA+0</v>
      </c>
      <c r="E27" s="343" t="s">
        <v>32</v>
      </c>
      <c r="F27" s="548">
        <v>45285</v>
      </c>
      <c r="G27" s="548">
        <v>45290</v>
      </c>
      <c r="H27" s="549" t="s">
        <v>1005</v>
      </c>
      <c r="I27" s="550" t="s">
        <v>237</v>
      </c>
      <c r="J27" s="841">
        <f t="shared" si="16"/>
        <v>5</v>
      </c>
      <c r="K27" s="547"/>
      <c r="L27" s="547"/>
      <c r="M27" s="547"/>
      <c r="N27" s="547"/>
      <c r="O27" s="547"/>
      <c r="P27" s="547"/>
      <c r="Q27" s="547"/>
      <c r="R27" s="547"/>
      <c r="S27" s="547"/>
      <c r="T27" s="547"/>
      <c r="U27" s="547"/>
      <c r="V27" s="547"/>
      <c r="W27" s="547"/>
      <c r="X27" s="547"/>
      <c r="Y27" s="547"/>
      <c r="Z27" s="547"/>
      <c r="AA27" s="547"/>
      <c r="AB27" s="547"/>
      <c r="AC27" s="547"/>
      <c r="AD27" s="547"/>
      <c r="AE27" s="547"/>
      <c r="AF27" s="547"/>
      <c r="AG27" s="547"/>
      <c r="AH27" s="547"/>
      <c r="AI27" s="547"/>
      <c r="AJ27" s="547"/>
      <c r="AK27" s="547"/>
      <c r="AL27" s="547"/>
      <c r="AM27" s="547"/>
      <c r="AN27" s="547"/>
      <c r="AO27" s="547"/>
      <c r="AP27" s="547"/>
      <c r="AQ27" s="547"/>
      <c r="AR27" s="547"/>
      <c r="AS27" s="547"/>
      <c r="AT27" s="547"/>
      <c r="AU27" s="547"/>
      <c r="AV27" s="547"/>
      <c r="AW27" s="547"/>
      <c r="AX27" s="547"/>
      <c r="AY27" s="547"/>
      <c r="AZ27" s="547"/>
      <c r="BA27" s="547"/>
      <c r="BB27" s="547"/>
      <c r="BC27" s="547"/>
      <c r="BD27" s="547"/>
      <c r="BE27" s="547"/>
      <c r="BF27" s="547"/>
      <c r="BG27" s="547"/>
      <c r="BH27" s="547"/>
      <c r="BI27" s="547"/>
      <c r="BJ27" s="547"/>
      <c r="BK27" s="547"/>
      <c r="BL27" s="547"/>
      <c r="BM27" s="547"/>
      <c r="BN27" s="547"/>
      <c r="BO27" s="547"/>
      <c r="BP27" s="547"/>
      <c r="BQ27" s="547"/>
      <c r="BR27" s="547"/>
      <c r="BS27" s="547"/>
      <c r="BT27" s="547"/>
      <c r="BU27" s="547"/>
      <c r="BV27" s="547"/>
      <c r="BW27" s="547"/>
      <c r="BX27" s="547"/>
      <c r="BY27" s="547"/>
      <c r="BZ27" s="547"/>
      <c r="CA27" s="547"/>
      <c r="CB27" s="547"/>
      <c r="CC27" s="547"/>
      <c r="CD27" s="547"/>
      <c r="CE27" s="547"/>
      <c r="CF27" s="547"/>
      <c r="CG27" s="547"/>
      <c r="CH27" s="547"/>
      <c r="CI27" s="547"/>
      <c r="CJ27" s="547"/>
      <c r="CK27" s="547"/>
      <c r="CL27" s="547"/>
      <c r="CM27" s="547"/>
      <c r="CN27" s="547"/>
      <c r="CO27" s="547"/>
      <c r="CP27" s="547"/>
      <c r="CQ27" s="547"/>
      <c r="CR27" s="547"/>
      <c r="CS27" s="547"/>
      <c r="CT27" s="547"/>
      <c r="CU27" s="547"/>
      <c r="CV27" s="547"/>
      <c r="CW27" s="547"/>
    </row>
    <row r="28" spans="1:101" x14ac:dyDescent="0.2">
      <c r="A28" s="343">
        <f>+SUBTOTAL(3,$E$8:$E28)</f>
        <v>21</v>
      </c>
      <c r="B28" s="552">
        <v>45261</v>
      </c>
      <c r="C28" s="346" t="s">
        <v>756</v>
      </c>
      <c r="D28" s="343" t="str">
        <f>+VLOOKUP(C28,'Visual chart Edit'!$B$7:$C$491,2,FALSE)</f>
        <v>DA+3</v>
      </c>
      <c r="E28" s="343" t="s">
        <v>276</v>
      </c>
      <c r="F28" s="548">
        <v>45289</v>
      </c>
      <c r="G28" s="548">
        <v>45290</v>
      </c>
      <c r="H28" s="549" t="s">
        <v>872</v>
      </c>
      <c r="I28" s="550" t="s">
        <v>1021</v>
      </c>
      <c r="J28" s="841">
        <f t="shared" si="16"/>
        <v>1</v>
      </c>
      <c r="K28" s="547"/>
      <c r="L28" s="547"/>
      <c r="M28" s="547"/>
      <c r="N28" s="547"/>
      <c r="O28" s="547"/>
      <c r="P28" s="547"/>
      <c r="Q28" s="547"/>
      <c r="R28" s="547"/>
      <c r="S28" s="547"/>
      <c r="T28" s="547"/>
      <c r="U28" s="547"/>
      <c r="V28" s="547"/>
      <c r="W28" s="547"/>
      <c r="X28" s="547"/>
      <c r="Y28" s="547"/>
      <c r="Z28" s="547"/>
      <c r="AA28" s="547"/>
      <c r="AB28" s="547"/>
      <c r="AC28" s="547"/>
      <c r="AD28" s="547"/>
      <c r="AE28" s="547"/>
      <c r="AF28" s="547"/>
      <c r="AG28" s="547"/>
      <c r="AH28" s="547"/>
      <c r="AI28" s="547"/>
      <c r="AJ28" s="547"/>
      <c r="AK28" s="547"/>
      <c r="AL28" s="547"/>
      <c r="AM28" s="547"/>
      <c r="AN28" s="547"/>
      <c r="AO28" s="547"/>
      <c r="AP28" s="547"/>
      <c r="AQ28" s="547"/>
      <c r="AR28" s="547"/>
      <c r="AS28" s="547"/>
      <c r="AT28" s="547"/>
      <c r="AU28" s="547"/>
      <c r="AV28" s="547"/>
      <c r="AW28" s="547"/>
      <c r="AX28" s="547"/>
      <c r="AY28" s="547"/>
      <c r="AZ28" s="547"/>
      <c r="BA28" s="547"/>
      <c r="BB28" s="547"/>
      <c r="BC28" s="547"/>
      <c r="BD28" s="547"/>
      <c r="BE28" s="547"/>
      <c r="BF28" s="547"/>
      <c r="BG28" s="547"/>
      <c r="BH28" s="547"/>
      <c r="BI28" s="547"/>
      <c r="BJ28" s="547"/>
      <c r="BK28" s="547"/>
      <c r="BL28" s="547"/>
      <c r="BM28" s="547"/>
      <c r="BN28" s="547"/>
      <c r="BO28" s="547"/>
      <c r="BP28" s="547"/>
      <c r="BQ28" s="547"/>
      <c r="BR28" s="547"/>
      <c r="BS28" s="547"/>
      <c r="BT28" s="547"/>
      <c r="BU28" s="547"/>
      <c r="BV28" s="547"/>
      <c r="BW28" s="547"/>
      <c r="BX28" s="547"/>
      <c r="BY28" s="547"/>
      <c r="BZ28" s="547"/>
      <c r="CA28" s="547"/>
      <c r="CB28" s="547"/>
      <c r="CC28" s="547"/>
      <c r="CD28" s="547"/>
      <c r="CE28" s="547"/>
      <c r="CF28" s="547"/>
      <c r="CG28" s="547"/>
      <c r="CH28" s="547"/>
      <c r="CI28" s="547"/>
      <c r="CJ28" s="547"/>
      <c r="CK28" s="547"/>
      <c r="CL28" s="547"/>
      <c r="CM28" s="547"/>
      <c r="CN28" s="547"/>
      <c r="CO28" s="547"/>
      <c r="CP28" s="547"/>
      <c r="CQ28" s="547"/>
      <c r="CR28" s="547"/>
      <c r="CS28" s="547"/>
      <c r="CT28" s="547"/>
      <c r="CU28" s="547"/>
      <c r="CV28" s="547"/>
      <c r="CW28" s="547"/>
    </row>
    <row r="29" spans="1:101" x14ac:dyDescent="0.2">
      <c r="A29" s="343">
        <f>+SUBTOTAL(3,$E$8:$E29)</f>
        <v>22</v>
      </c>
      <c r="B29" s="552">
        <v>45261</v>
      </c>
      <c r="C29" s="346" t="s">
        <v>754</v>
      </c>
      <c r="D29" s="343" t="str">
        <f>+VLOOKUP(C29,'Visual chart Edit'!$B$7:$C$491,2,FALSE)</f>
        <v>DA+3</v>
      </c>
      <c r="E29" s="343" t="s">
        <v>32</v>
      </c>
      <c r="F29" s="548">
        <v>45285</v>
      </c>
      <c r="G29" s="548">
        <v>45291</v>
      </c>
      <c r="H29" s="549" t="s">
        <v>1006</v>
      </c>
      <c r="I29" s="550" t="s">
        <v>1021</v>
      </c>
      <c r="J29" s="841">
        <f t="shared" si="16"/>
        <v>6</v>
      </c>
      <c r="K29" s="547"/>
      <c r="L29" s="547"/>
      <c r="M29" s="547"/>
      <c r="N29" s="547"/>
      <c r="O29" s="547"/>
      <c r="P29" s="547"/>
      <c r="Q29" s="547"/>
      <c r="R29" s="547"/>
      <c r="S29" s="547"/>
      <c r="T29" s="547"/>
      <c r="U29" s="547"/>
      <c r="V29" s="547"/>
      <c r="W29" s="547"/>
      <c r="X29" s="547"/>
      <c r="Y29" s="547"/>
      <c r="Z29" s="547"/>
      <c r="AA29" s="547"/>
      <c r="AB29" s="547"/>
      <c r="AC29" s="547"/>
      <c r="AD29" s="547"/>
      <c r="AE29" s="547"/>
      <c r="AF29" s="547"/>
      <c r="AG29" s="547"/>
      <c r="AH29" s="547"/>
      <c r="AI29" s="547"/>
      <c r="AJ29" s="547"/>
      <c r="AK29" s="547"/>
      <c r="AL29" s="547"/>
      <c r="AM29" s="547"/>
      <c r="AN29" s="547"/>
      <c r="AO29" s="547"/>
      <c r="AP29" s="547"/>
      <c r="AQ29" s="547"/>
      <c r="AR29" s="547"/>
      <c r="AS29" s="547"/>
      <c r="AT29" s="547"/>
      <c r="AU29" s="547"/>
      <c r="AV29" s="547"/>
      <c r="AW29" s="547"/>
      <c r="AX29" s="547"/>
      <c r="AY29" s="547"/>
      <c r="AZ29" s="547"/>
      <c r="BA29" s="547"/>
      <c r="BB29" s="547"/>
      <c r="BC29" s="547"/>
      <c r="BD29" s="547"/>
      <c r="BE29" s="547"/>
      <c r="BF29" s="547"/>
      <c r="BG29" s="547"/>
      <c r="BH29" s="547"/>
      <c r="BI29" s="547"/>
      <c r="BJ29" s="547"/>
      <c r="BK29" s="547"/>
      <c r="BL29" s="547"/>
      <c r="BM29" s="547"/>
      <c r="BN29" s="547"/>
      <c r="BO29" s="547"/>
      <c r="BP29" s="547"/>
      <c r="BQ29" s="547"/>
      <c r="BR29" s="547"/>
      <c r="BS29" s="547"/>
      <c r="BT29" s="547"/>
      <c r="BU29" s="547"/>
      <c r="BV29" s="547"/>
      <c r="BW29" s="547"/>
      <c r="BX29" s="547"/>
      <c r="BY29" s="547"/>
      <c r="BZ29" s="547"/>
      <c r="CA29" s="547"/>
      <c r="CB29" s="547"/>
      <c r="CC29" s="547"/>
      <c r="CD29" s="547"/>
      <c r="CE29" s="547"/>
      <c r="CF29" s="547"/>
      <c r="CG29" s="547"/>
      <c r="CH29" s="547"/>
      <c r="CI29" s="547"/>
      <c r="CJ29" s="547"/>
      <c r="CK29" s="547"/>
      <c r="CL29" s="547"/>
      <c r="CM29" s="547"/>
      <c r="CN29" s="547"/>
      <c r="CO29" s="547"/>
      <c r="CP29" s="547"/>
      <c r="CQ29" s="547"/>
      <c r="CR29" s="547"/>
      <c r="CS29" s="547"/>
      <c r="CT29" s="547"/>
      <c r="CU29" s="547"/>
      <c r="CV29" s="547"/>
      <c r="CW29" s="547"/>
    </row>
    <row r="30" spans="1:101" x14ac:dyDescent="0.2">
      <c r="A30" s="343">
        <f>+SUBTOTAL(3,$E$8:$E30)</f>
        <v>23</v>
      </c>
      <c r="B30" s="552">
        <v>45261</v>
      </c>
      <c r="C30" s="346" t="s">
        <v>789</v>
      </c>
      <c r="D30" s="343" t="str">
        <f>+VLOOKUP(C30,'Visual chart Edit'!$B$7:$C$491,2,FALSE)</f>
        <v>DA+0</v>
      </c>
      <c r="E30" s="343" t="s">
        <v>276</v>
      </c>
      <c r="F30" s="548">
        <v>45290</v>
      </c>
      <c r="G30" s="548">
        <v>45291</v>
      </c>
      <c r="H30" s="549" t="s">
        <v>236</v>
      </c>
      <c r="I30" s="550" t="s">
        <v>1003</v>
      </c>
      <c r="J30" s="841">
        <f t="shared" si="16"/>
        <v>1</v>
      </c>
      <c r="K30" s="547"/>
      <c r="L30" s="547"/>
      <c r="M30" s="547"/>
      <c r="N30" s="547"/>
      <c r="O30" s="547"/>
      <c r="P30" s="547"/>
      <c r="Q30" s="547"/>
      <c r="R30" s="547"/>
      <c r="S30" s="547"/>
      <c r="T30" s="547"/>
      <c r="U30" s="547"/>
      <c r="V30" s="547"/>
      <c r="W30" s="547"/>
      <c r="X30" s="547"/>
      <c r="Y30" s="547"/>
      <c r="Z30" s="547"/>
      <c r="AA30" s="547"/>
      <c r="AB30" s="547"/>
      <c r="AC30" s="547"/>
      <c r="AD30" s="547"/>
      <c r="AE30" s="547"/>
      <c r="AF30" s="547"/>
      <c r="AG30" s="547"/>
      <c r="AH30" s="547"/>
      <c r="AI30" s="547"/>
      <c r="AJ30" s="547"/>
      <c r="AK30" s="547"/>
      <c r="AL30" s="547"/>
      <c r="AM30" s="547"/>
      <c r="AN30" s="547"/>
      <c r="AO30" s="547"/>
      <c r="AP30" s="547"/>
      <c r="AQ30" s="547"/>
      <c r="AR30" s="547"/>
      <c r="AS30" s="547"/>
      <c r="AT30" s="547"/>
      <c r="AU30" s="547"/>
      <c r="AV30" s="547"/>
      <c r="AW30" s="547"/>
      <c r="AX30" s="547"/>
      <c r="AY30" s="547"/>
      <c r="AZ30" s="547"/>
      <c r="BA30" s="547"/>
      <c r="BB30" s="547"/>
      <c r="BC30" s="547"/>
      <c r="BD30" s="547"/>
      <c r="BE30" s="547"/>
      <c r="BF30" s="547"/>
      <c r="BG30" s="547"/>
      <c r="BH30" s="547"/>
      <c r="BI30" s="547"/>
      <c r="BJ30" s="547"/>
      <c r="BK30" s="547"/>
      <c r="BL30" s="547"/>
      <c r="BM30" s="547"/>
      <c r="BN30" s="547"/>
      <c r="BO30" s="547"/>
      <c r="BP30" s="547"/>
      <c r="BQ30" s="547"/>
      <c r="BR30" s="547"/>
      <c r="BS30" s="547"/>
      <c r="BT30" s="547"/>
      <c r="BU30" s="547"/>
      <c r="BV30" s="547"/>
      <c r="BW30" s="547"/>
      <c r="BX30" s="547"/>
      <c r="BY30" s="547"/>
      <c r="BZ30" s="547"/>
      <c r="CA30" s="547"/>
      <c r="CB30" s="547"/>
      <c r="CC30" s="547"/>
      <c r="CD30" s="547"/>
      <c r="CE30" s="547"/>
      <c r="CF30" s="547"/>
      <c r="CG30" s="547"/>
      <c r="CH30" s="547"/>
      <c r="CI30" s="547"/>
      <c r="CJ30" s="547"/>
      <c r="CK30" s="547"/>
      <c r="CL30" s="547"/>
      <c r="CM30" s="547"/>
      <c r="CN30" s="547"/>
      <c r="CO30" s="547"/>
      <c r="CP30" s="547"/>
      <c r="CQ30" s="547"/>
      <c r="CR30" s="547"/>
      <c r="CS30" s="547"/>
      <c r="CT30" s="547"/>
      <c r="CU30" s="547"/>
      <c r="CV30" s="547"/>
      <c r="CW30" s="547"/>
    </row>
    <row r="31" spans="1:101" x14ac:dyDescent="0.2">
      <c r="A31" s="343">
        <f>+SUBTOTAL(3,$E$8:$E31)</f>
        <v>24</v>
      </c>
      <c r="B31" s="552">
        <v>45292</v>
      </c>
      <c r="C31" s="346" t="s">
        <v>761</v>
      </c>
      <c r="D31" s="343" t="str">
        <f>+VLOOKUP(C31,'Visual chart Edit'!$B$7:$C$491,2,FALSE)</f>
        <v>DA+6</v>
      </c>
      <c r="E31" s="343" t="s">
        <v>32</v>
      </c>
      <c r="F31" s="548">
        <v>45295</v>
      </c>
      <c r="G31" s="548">
        <v>45296</v>
      </c>
      <c r="H31" s="549" t="s">
        <v>872</v>
      </c>
      <c r="I31" s="550" t="s">
        <v>1021</v>
      </c>
      <c r="J31" s="841">
        <f t="shared" si="16"/>
        <v>1</v>
      </c>
      <c r="K31" s="547"/>
      <c r="L31" s="547"/>
      <c r="M31" s="547"/>
      <c r="N31" s="547"/>
      <c r="O31" s="547"/>
      <c r="P31" s="547"/>
      <c r="Q31" s="547"/>
      <c r="R31" s="547"/>
      <c r="S31" s="547"/>
      <c r="T31" s="547"/>
      <c r="U31" s="547"/>
      <c r="V31" s="547"/>
      <c r="W31" s="547"/>
      <c r="X31" s="547"/>
      <c r="Y31" s="547"/>
      <c r="Z31" s="547"/>
      <c r="AA31" s="547"/>
      <c r="AB31" s="547"/>
      <c r="AC31" s="547"/>
      <c r="AD31" s="547"/>
      <c r="AE31" s="547"/>
      <c r="AF31" s="547"/>
      <c r="AG31" s="547"/>
      <c r="AH31" s="547"/>
      <c r="AI31" s="547"/>
      <c r="AJ31" s="547"/>
      <c r="AK31" s="547"/>
      <c r="AL31" s="547"/>
      <c r="AM31" s="547"/>
      <c r="AN31" s="547"/>
      <c r="AO31" s="547"/>
      <c r="AP31" s="547"/>
      <c r="AQ31" s="547"/>
      <c r="AR31" s="547"/>
      <c r="AS31" s="547"/>
      <c r="AT31" s="547"/>
      <c r="AU31" s="547"/>
      <c r="AV31" s="547"/>
      <c r="AW31" s="547"/>
      <c r="AX31" s="547"/>
      <c r="AY31" s="547"/>
      <c r="AZ31" s="547"/>
      <c r="BA31" s="547"/>
      <c r="BB31" s="547"/>
      <c r="BC31" s="547"/>
      <c r="BD31" s="547"/>
      <c r="BE31" s="547"/>
      <c r="BF31" s="547"/>
      <c r="BG31" s="547"/>
      <c r="BH31" s="547"/>
      <c r="BI31" s="547"/>
      <c r="BJ31" s="547"/>
      <c r="BK31" s="547"/>
      <c r="BL31" s="547"/>
      <c r="BM31" s="547"/>
      <c r="BN31" s="547"/>
      <c r="BO31" s="547"/>
      <c r="BP31" s="547"/>
      <c r="BQ31" s="547"/>
      <c r="BR31" s="547"/>
      <c r="BS31" s="547"/>
      <c r="BT31" s="547"/>
      <c r="BU31" s="547"/>
      <c r="BV31" s="547"/>
      <c r="BW31" s="547"/>
      <c r="BX31" s="547"/>
      <c r="BY31" s="547"/>
      <c r="BZ31" s="547"/>
      <c r="CA31" s="547"/>
      <c r="CB31" s="547"/>
      <c r="CC31" s="547"/>
      <c r="CD31" s="547"/>
      <c r="CE31" s="547"/>
      <c r="CF31" s="547"/>
      <c r="CG31" s="547"/>
      <c r="CH31" s="547"/>
      <c r="CI31" s="547"/>
      <c r="CJ31" s="547"/>
      <c r="CK31" s="547"/>
      <c r="CL31" s="547"/>
      <c r="CM31" s="547"/>
      <c r="CN31" s="547"/>
      <c r="CO31" s="547"/>
      <c r="CP31" s="547"/>
      <c r="CQ31" s="547"/>
      <c r="CR31" s="547"/>
      <c r="CS31" s="547"/>
      <c r="CT31" s="547"/>
      <c r="CU31" s="547"/>
      <c r="CV31" s="547"/>
      <c r="CW31" s="547"/>
    </row>
    <row r="32" spans="1:101" x14ac:dyDescent="0.2">
      <c r="A32" s="343">
        <f>+SUBTOTAL(3,$E$8:$E32)</f>
        <v>25</v>
      </c>
      <c r="B32" s="552">
        <v>45292</v>
      </c>
      <c r="C32" s="346" t="s">
        <v>772</v>
      </c>
      <c r="D32" s="343" t="str">
        <f>+VLOOKUP(C32,'Visual chart Edit'!$B$7:$C$491,2,FALSE)</f>
        <v>DA+3</v>
      </c>
      <c r="E32" s="343" t="s">
        <v>276</v>
      </c>
      <c r="F32" s="548">
        <v>45292</v>
      </c>
      <c r="G32" s="548">
        <v>45296</v>
      </c>
      <c r="H32" s="549" t="s">
        <v>874</v>
      </c>
      <c r="I32" s="550" t="s">
        <v>1021</v>
      </c>
      <c r="J32" s="841">
        <f t="shared" si="16"/>
        <v>4</v>
      </c>
      <c r="K32" s="547"/>
      <c r="L32" s="547"/>
      <c r="M32" s="547"/>
      <c r="N32" s="547"/>
      <c r="O32" s="547"/>
      <c r="P32" s="547"/>
      <c r="Q32" s="547"/>
      <c r="R32" s="547"/>
      <c r="S32" s="547"/>
      <c r="T32" s="547"/>
      <c r="U32" s="547"/>
      <c r="V32" s="547"/>
      <c r="W32" s="547"/>
      <c r="X32" s="547"/>
      <c r="Y32" s="547"/>
      <c r="Z32" s="547"/>
      <c r="AA32" s="547"/>
      <c r="AB32" s="547"/>
      <c r="AC32" s="547"/>
      <c r="AD32" s="547"/>
      <c r="AE32" s="547"/>
      <c r="AF32" s="547"/>
      <c r="AG32" s="547"/>
      <c r="AH32" s="547"/>
      <c r="AI32" s="547"/>
      <c r="AJ32" s="547"/>
      <c r="AK32" s="547"/>
      <c r="AL32" s="547"/>
      <c r="AM32" s="547"/>
      <c r="AN32" s="547"/>
      <c r="AO32" s="547"/>
      <c r="AP32" s="547"/>
      <c r="AQ32" s="547"/>
      <c r="AR32" s="547"/>
      <c r="AS32" s="547"/>
      <c r="AT32" s="547"/>
      <c r="AU32" s="547"/>
      <c r="AV32" s="547"/>
      <c r="AW32" s="547"/>
      <c r="AX32" s="547"/>
      <c r="AY32" s="547"/>
      <c r="AZ32" s="547"/>
      <c r="BA32" s="547"/>
      <c r="BB32" s="547"/>
      <c r="BC32" s="547"/>
      <c r="BD32" s="547"/>
      <c r="BE32" s="547"/>
      <c r="BF32" s="547"/>
      <c r="BG32" s="547"/>
      <c r="BH32" s="547"/>
      <c r="BI32" s="547"/>
      <c r="BJ32" s="547"/>
      <c r="BK32" s="547"/>
      <c r="BL32" s="547"/>
      <c r="BM32" s="547"/>
      <c r="BN32" s="547"/>
      <c r="BO32" s="547"/>
      <c r="BP32" s="547"/>
      <c r="BQ32" s="547"/>
      <c r="BR32" s="547"/>
      <c r="BS32" s="547"/>
      <c r="BT32" s="547"/>
      <c r="BU32" s="547"/>
      <c r="BV32" s="547"/>
      <c r="BW32" s="547"/>
      <c r="BX32" s="547"/>
      <c r="BY32" s="547"/>
      <c r="BZ32" s="547"/>
      <c r="CA32" s="547"/>
      <c r="CB32" s="547"/>
      <c r="CC32" s="547"/>
      <c r="CD32" s="547"/>
      <c r="CE32" s="547"/>
      <c r="CF32" s="547"/>
      <c r="CG32" s="547"/>
      <c r="CH32" s="547"/>
      <c r="CI32" s="547"/>
      <c r="CJ32" s="547"/>
      <c r="CK32" s="547"/>
      <c r="CL32" s="547"/>
      <c r="CM32" s="547"/>
      <c r="CN32" s="547"/>
      <c r="CO32" s="547"/>
      <c r="CP32" s="547"/>
      <c r="CQ32" s="547"/>
      <c r="CR32" s="547"/>
      <c r="CS32" s="547"/>
      <c r="CT32" s="547"/>
      <c r="CU32" s="547"/>
      <c r="CV32" s="547"/>
      <c r="CW32" s="547"/>
    </row>
    <row r="33" spans="1:101" x14ac:dyDescent="0.2">
      <c r="A33" s="343">
        <f>+SUBTOTAL(3,$E$8:$E33)</f>
        <v>26</v>
      </c>
      <c r="B33" s="552">
        <v>45292</v>
      </c>
      <c r="C33" s="346" t="s">
        <v>788</v>
      </c>
      <c r="D33" s="343" t="str">
        <f>+VLOOKUP(C33,'Visual chart Edit'!$B$7:$C$491,2,FALSE)</f>
        <v>DA+3</v>
      </c>
      <c r="E33" s="343" t="s">
        <v>276</v>
      </c>
      <c r="F33" s="548">
        <v>45293</v>
      </c>
      <c r="G33" s="548">
        <v>45296</v>
      </c>
      <c r="H33" s="549" t="s">
        <v>236</v>
      </c>
      <c r="I33" s="550" t="s">
        <v>1003</v>
      </c>
      <c r="J33" s="841">
        <f t="shared" si="16"/>
        <v>3</v>
      </c>
      <c r="K33" s="547"/>
      <c r="L33" s="547"/>
      <c r="M33" s="547"/>
      <c r="N33" s="547"/>
      <c r="O33" s="547"/>
      <c r="P33" s="547"/>
      <c r="Q33" s="547"/>
      <c r="R33" s="547"/>
      <c r="S33" s="547"/>
      <c r="T33" s="547"/>
      <c r="U33" s="547"/>
      <c r="V33" s="547"/>
      <c r="W33" s="547"/>
      <c r="X33" s="547"/>
      <c r="Y33" s="547"/>
      <c r="Z33" s="547"/>
      <c r="AA33" s="547"/>
      <c r="AB33" s="547"/>
      <c r="AC33" s="547"/>
      <c r="AD33" s="547"/>
      <c r="AE33" s="547"/>
      <c r="AF33" s="547"/>
      <c r="AG33" s="547"/>
      <c r="AH33" s="547"/>
      <c r="AI33" s="547"/>
      <c r="AJ33" s="547"/>
      <c r="AK33" s="547"/>
      <c r="AL33" s="547"/>
      <c r="AM33" s="547"/>
      <c r="AN33" s="547"/>
      <c r="AO33" s="547"/>
      <c r="AP33" s="547"/>
      <c r="AQ33" s="547"/>
      <c r="AR33" s="547"/>
      <c r="AS33" s="547"/>
      <c r="AT33" s="547"/>
      <c r="AU33" s="547"/>
      <c r="AV33" s="547"/>
      <c r="AW33" s="547"/>
      <c r="AX33" s="547"/>
      <c r="AY33" s="547"/>
      <c r="AZ33" s="547"/>
      <c r="BA33" s="547"/>
      <c r="BB33" s="547"/>
      <c r="BC33" s="547"/>
      <c r="BD33" s="547"/>
      <c r="BE33" s="547"/>
      <c r="BF33" s="547"/>
      <c r="BG33" s="547"/>
      <c r="BH33" s="547"/>
      <c r="BI33" s="547"/>
      <c r="BJ33" s="547"/>
      <c r="BK33" s="547"/>
      <c r="BL33" s="547"/>
      <c r="BM33" s="547"/>
      <c r="BN33" s="547"/>
      <c r="BO33" s="547"/>
      <c r="BP33" s="547"/>
      <c r="BQ33" s="547"/>
      <c r="BR33" s="547"/>
      <c r="BS33" s="547"/>
      <c r="BT33" s="547"/>
      <c r="BU33" s="547"/>
      <c r="BV33" s="547"/>
      <c r="BW33" s="547"/>
      <c r="BX33" s="547"/>
      <c r="BY33" s="547"/>
      <c r="BZ33" s="547"/>
      <c r="CA33" s="547"/>
      <c r="CB33" s="547"/>
      <c r="CC33" s="547"/>
      <c r="CD33" s="547"/>
      <c r="CE33" s="547"/>
      <c r="CF33" s="547"/>
      <c r="CG33" s="547"/>
      <c r="CH33" s="547"/>
      <c r="CI33" s="547"/>
      <c r="CJ33" s="547"/>
      <c r="CK33" s="547"/>
      <c r="CL33" s="547"/>
      <c r="CM33" s="547"/>
      <c r="CN33" s="547"/>
      <c r="CO33" s="547"/>
      <c r="CP33" s="547"/>
      <c r="CQ33" s="547"/>
      <c r="CR33" s="547"/>
      <c r="CS33" s="547"/>
      <c r="CT33" s="547"/>
      <c r="CU33" s="547"/>
      <c r="CV33" s="547"/>
      <c r="CW33" s="547"/>
    </row>
    <row r="34" spans="1:101" x14ac:dyDescent="0.2">
      <c r="A34" s="343">
        <f>+SUBTOTAL(3,$E$8:$E34)</f>
        <v>27</v>
      </c>
      <c r="B34" s="552">
        <v>45292</v>
      </c>
      <c r="C34" s="346" t="s">
        <v>218</v>
      </c>
      <c r="D34" s="343" t="str">
        <f>+VLOOKUP(C34,'Visual chart Edit'!$B$7:$C$491,2,FALSE)</f>
        <v>DA+3</v>
      </c>
      <c r="E34" s="343" t="s">
        <v>32</v>
      </c>
      <c r="F34" s="548">
        <v>45294</v>
      </c>
      <c r="G34" s="548">
        <v>45296</v>
      </c>
      <c r="H34" s="549" t="s">
        <v>1006</v>
      </c>
      <c r="I34" s="550" t="s">
        <v>1021</v>
      </c>
      <c r="J34" s="841">
        <f t="shared" si="16"/>
        <v>2</v>
      </c>
      <c r="K34" s="547"/>
      <c r="L34" s="547"/>
      <c r="M34" s="547"/>
      <c r="N34" s="547"/>
      <c r="O34" s="547"/>
      <c r="P34" s="547"/>
      <c r="Q34" s="547"/>
      <c r="R34" s="547"/>
      <c r="S34" s="547"/>
      <c r="T34" s="547"/>
      <c r="U34" s="547"/>
      <c r="V34" s="547"/>
      <c r="W34" s="547"/>
      <c r="X34" s="547"/>
      <c r="Y34" s="547"/>
      <c r="Z34" s="547"/>
      <c r="AA34" s="547"/>
      <c r="AB34" s="547"/>
      <c r="AC34" s="547"/>
      <c r="AD34" s="547"/>
      <c r="AE34" s="547"/>
      <c r="AF34" s="547"/>
      <c r="AG34" s="547"/>
      <c r="AH34" s="547"/>
      <c r="AI34" s="547"/>
      <c r="AJ34" s="547"/>
      <c r="AK34" s="547"/>
      <c r="AL34" s="547"/>
      <c r="AM34" s="547"/>
      <c r="AN34" s="547"/>
      <c r="AO34" s="547"/>
      <c r="AP34" s="547"/>
      <c r="AQ34" s="547"/>
      <c r="AR34" s="547"/>
      <c r="AS34" s="547"/>
      <c r="AT34" s="547"/>
      <c r="AU34" s="547"/>
      <c r="AV34" s="547"/>
      <c r="AW34" s="547"/>
      <c r="AX34" s="547"/>
      <c r="AY34" s="547"/>
      <c r="AZ34" s="547"/>
      <c r="BA34" s="547"/>
      <c r="BB34" s="547"/>
      <c r="BC34" s="547"/>
      <c r="BD34" s="547"/>
      <c r="BE34" s="547"/>
      <c r="BF34" s="547"/>
      <c r="BG34" s="547"/>
      <c r="BH34" s="547"/>
      <c r="BI34" s="547"/>
      <c r="BJ34" s="547"/>
      <c r="BK34" s="547"/>
      <c r="BL34" s="547"/>
      <c r="BM34" s="547"/>
      <c r="BN34" s="547"/>
      <c r="BO34" s="547"/>
      <c r="BP34" s="547"/>
      <c r="BQ34" s="547"/>
      <c r="BR34" s="547"/>
      <c r="BS34" s="547"/>
      <c r="BT34" s="547"/>
      <c r="BU34" s="547"/>
      <c r="BV34" s="547"/>
      <c r="BW34" s="547"/>
      <c r="BX34" s="547"/>
      <c r="BY34" s="547"/>
      <c r="BZ34" s="547"/>
      <c r="CA34" s="547"/>
      <c r="CB34" s="547"/>
      <c r="CC34" s="547"/>
      <c r="CD34" s="547"/>
      <c r="CE34" s="547"/>
      <c r="CF34" s="547"/>
      <c r="CG34" s="547"/>
      <c r="CH34" s="547"/>
      <c r="CI34" s="547"/>
      <c r="CJ34" s="547"/>
      <c r="CK34" s="547"/>
      <c r="CL34" s="547"/>
      <c r="CM34" s="547"/>
      <c r="CN34" s="547"/>
      <c r="CO34" s="547"/>
      <c r="CP34" s="547"/>
      <c r="CQ34" s="547"/>
      <c r="CR34" s="547"/>
      <c r="CS34" s="547"/>
      <c r="CT34" s="547"/>
      <c r="CU34" s="547"/>
      <c r="CV34" s="547"/>
      <c r="CW34" s="547"/>
    </row>
    <row r="35" spans="1:101" x14ac:dyDescent="0.2">
      <c r="A35" s="343">
        <f>+SUBTOTAL(3,$E$8:$E35)</f>
        <v>28</v>
      </c>
      <c r="B35" s="552">
        <v>45292</v>
      </c>
      <c r="C35" s="346" t="s">
        <v>806</v>
      </c>
      <c r="D35" s="343" t="str">
        <f>+VLOOKUP(C35,'Visual chart Edit'!$B$7:$C$491,2,FALSE)</f>
        <v>DB2+0</v>
      </c>
      <c r="E35" s="343" t="s">
        <v>276</v>
      </c>
      <c r="F35" s="548">
        <v>45295</v>
      </c>
      <c r="G35" s="548">
        <v>45299</v>
      </c>
      <c r="H35" s="549" t="s">
        <v>873</v>
      </c>
      <c r="I35" s="550" t="s">
        <v>1003</v>
      </c>
      <c r="J35" s="841">
        <f t="shared" si="16"/>
        <v>4</v>
      </c>
      <c r="K35" s="547"/>
      <c r="L35" s="547"/>
      <c r="M35" s="547"/>
      <c r="N35" s="547"/>
      <c r="O35" s="547"/>
      <c r="P35" s="547"/>
      <c r="Q35" s="547"/>
      <c r="R35" s="547"/>
      <c r="S35" s="547"/>
      <c r="T35" s="547"/>
      <c r="U35" s="547"/>
      <c r="V35" s="547"/>
      <c r="W35" s="547"/>
      <c r="X35" s="547"/>
      <c r="Y35" s="547"/>
      <c r="Z35" s="547"/>
      <c r="AA35" s="547"/>
      <c r="AB35" s="547"/>
      <c r="AC35" s="547"/>
      <c r="AD35" s="547"/>
      <c r="AE35" s="547"/>
      <c r="AF35" s="547"/>
      <c r="AG35" s="547"/>
      <c r="AH35" s="547"/>
      <c r="AI35" s="547"/>
      <c r="AJ35" s="547"/>
      <c r="AK35" s="547"/>
      <c r="AL35" s="547"/>
      <c r="AM35" s="547"/>
      <c r="AN35" s="547"/>
      <c r="AO35" s="547"/>
      <c r="AP35" s="547"/>
      <c r="AQ35" s="547"/>
      <c r="AR35" s="547"/>
      <c r="AS35" s="547"/>
      <c r="AT35" s="547"/>
      <c r="AU35" s="547"/>
      <c r="AV35" s="547"/>
      <c r="AW35" s="547"/>
      <c r="AX35" s="547"/>
      <c r="AY35" s="547"/>
      <c r="AZ35" s="547"/>
      <c r="BA35" s="547"/>
      <c r="BB35" s="547"/>
      <c r="BC35" s="547"/>
      <c r="BD35" s="547"/>
      <c r="BE35" s="547"/>
      <c r="BF35" s="547"/>
      <c r="BG35" s="547"/>
      <c r="BH35" s="547"/>
      <c r="BI35" s="547"/>
      <c r="BJ35" s="547"/>
      <c r="BK35" s="547"/>
      <c r="BL35" s="547"/>
      <c r="BM35" s="547"/>
      <c r="BN35" s="547"/>
      <c r="BO35" s="547"/>
      <c r="BP35" s="547"/>
      <c r="BQ35" s="547"/>
      <c r="BR35" s="547"/>
      <c r="BS35" s="547"/>
      <c r="BT35" s="547"/>
      <c r="BU35" s="547"/>
      <c r="BV35" s="547"/>
      <c r="BW35" s="547"/>
      <c r="BX35" s="547"/>
      <c r="BY35" s="547"/>
      <c r="BZ35" s="547"/>
      <c r="CA35" s="547"/>
      <c r="CB35" s="547"/>
      <c r="CC35" s="547"/>
      <c r="CD35" s="547"/>
      <c r="CE35" s="547"/>
      <c r="CF35" s="547"/>
      <c r="CG35" s="547"/>
      <c r="CH35" s="547"/>
      <c r="CI35" s="547"/>
      <c r="CJ35" s="547"/>
      <c r="CK35" s="547"/>
      <c r="CL35" s="547"/>
      <c r="CM35" s="547"/>
      <c r="CN35" s="547"/>
      <c r="CO35" s="547"/>
      <c r="CP35" s="547"/>
      <c r="CQ35" s="547"/>
      <c r="CR35" s="547"/>
      <c r="CS35" s="547"/>
      <c r="CT35" s="547"/>
      <c r="CU35" s="547"/>
      <c r="CV35" s="547"/>
      <c r="CW35" s="547"/>
    </row>
    <row r="36" spans="1:101" x14ac:dyDescent="0.2">
      <c r="A36" s="343">
        <f>+SUBTOTAL(3,$E$8:$E36)</f>
        <v>29</v>
      </c>
      <c r="B36" s="552">
        <v>45292</v>
      </c>
      <c r="C36" s="346" t="s">
        <v>747</v>
      </c>
      <c r="D36" s="343" t="str">
        <f>+VLOOKUP(C36,'Visual chart Edit'!$B$7:$C$491,2,FALSE)</f>
        <v>DA+0</v>
      </c>
      <c r="E36" s="343" t="s">
        <v>276</v>
      </c>
      <c r="F36" s="548">
        <v>45297</v>
      </c>
      <c r="G36" s="548">
        <v>45299</v>
      </c>
      <c r="H36" s="549" t="s">
        <v>1006</v>
      </c>
      <c r="I36" s="550" t="s">
        <v>1021</v>
      </c>
      <c r="J36" s="841">
        <f t="shared" si="16"/>
        <v>2</v>
      </c>
      <c r="K36" s="547"/>
      <c r="L36" s="547"/>
      <c r="M36" s="547"/>
      <c r="N36" s="547"/>
      <c r="O36" s="547"/>
      <c r="P36" s="547"/>
      <c r="Q36" s="547"/>
      <c r="R36" s="547"/>
      <c r="S36" s="547"/>
      <c r="T36" s="547"/>
      <c r="U36" s="547"/>
      <c r="V36" s="547"/>
      <c r="W36" s="547"/>
      <c r="X36" s="547"/>
      <c r="Y36" s="547"/>
      <c r="Z36" s="547"/>
      <c r="AA36" s="547"/>
      <c r="AB36" s="547"/>
      <c r="AC36" s="547"/>
      <c r="AD36" s="547"/>
      <c r="AE36" s="547"/>
      <c r="AF36" s="547"/>
      <c r="AG36" s="547"/>
      <c r="AH36" s="547"/>
      <c r="AI36" s="547"/>
      <c r="AJ36" s="547"/>
      <c r="AK36" s="547"/>
      <c r="AL36" s="547"/>
      <c r="AM36" s="547"/>
      <c r="AN36" s="547"/>
      <c r="AO36" s="547"/>
      <c r="AP36" s="547"/>
      <c r="AQ36" s="547"/>
      <c r="AR36" s="547"/>
      <c r="AS36" s="547"/>
      <c r="AT36" s="547"/>
      <c r="AU36" s="547"/>
      <c r="AV36" s="547"/>
      <c r="AW36" s="547"/>
      <c r="AX36" s="547"/>
      <c r="AY36" s="547"/>
      <c r="AZ36" s="547"/>
      <c r="BA36" s="547"/>
      <c r="BB36" s="547"/>
      <c r="BC36" s="547"/>
      <c r="BD36" s="547"/>
      <c r="BE36" s="547"/>
      <c r="BF36" s="547"/>
      <c r="BG36" s="547"/>
      <c r="BH36" s="547"/>
      <c r="BI36" s="547"/>
      <c r="BJ36" s="547"/>
      <c r="BK36" s="547"/>
      <c r="BL36" s="547"/>
      <c r="BM36" s="547"/>
      <c r="BN36" s="547"/>
      <c r="BO36" s="547"/>
      <c r="BP36" s="547"/>
      <c r="BQ36" s="547"/>
      <c r="BR36" s="547"/>
      <c r="BS36" s="547"/>
      <c r="BT36" s="547"/>
      <c r="BU36" s="547"/>
      <c r="BV36" s="547"/>
      <c r="BW36" s="547"/>
      <c r="BX36" s="547"/>
      <c r="BY36" s="547"/>
      <c r="BZ36" s="547"/>
      <c r="CA36" s="547"/>
      <c r="CB36" s="547"/>
      <c r="CC36" s="547"/>
      <c r="CD36" s="547"/>
      <c r="CE36" s="547"/>
      <c r="CF36" s="547"/>
      <c r="CG36" s="547"/>
      <c r="CH36" s="547"/>
      <c r="CI36" s="547"/>
      <c r="CJ36" s="547"/>
      <c r="CK36" s="547"/>
      <c r="CL36" s="547"/>
      <c r="CM36" s="547"/>
      <c r="CN36" s="547"/>
      <c r="CO36" s="547"/>
      <c r="CP36" s="547"/>
      <c r="CQ36" s="547"/>
      <c r="CR36" s="547"/>
      <c r="CS36" s="547"/>
      <c r="CT36" s="547"/>
      <c r="CU36" s="547"/>
      <c r="CV36" s="547"/>
      <c r="CW36" s="547"/>
    </row>
    <row r="37" spans="1:101" x14ac:dyDescent="0.2">
      <c r="A37" s="343">
        <f>+SUBTOTAL(3,$E$8:$E37)</f>
        <v>30</v>
      </c>
      <c r="B37" s="552">
        <v>45292</v>
      </c>
      <c r="C37" s="346" t="s">
        <v>770</v>
      </c>
      <c r="D37" s="343" t="str">
        <f>+VLOOKUP(C37,'Visual chart Edit'!$B$7:$C$491,2,FALSE)</f>
        <v>DA+3</v>
      </c>
      <c r="E37" s="343" t="s">
        <v>276</v>
      </c>
      <c r="F37" s="548">
        <v>45299</v>
      </c>
      <c r="G37" s="548">
        <v>45300</v>
      </c>
      <c r="H37" s="549" t="s">
        <v>872</v>
      </c>
      <c r="I37" s="550" t="s">
        <v>1021</v>
      </c>
      <c r="J37" s="841">
        <f t="shared" si="16"/>
        <v>1</v>
      </c>
      <c r="K37" s="547"/>
      <c r="L37" s="547"/>
      <c r="M37" s="547"/>
      <c r="N37" s="547"/>
      <c r="O37" s="547"/>
      <c r="P37" s="547"/>
      <c r="Q37" s="547"/>
      <c r="R37" s="547"/>
      <c r="S37" s="547"/>
      <c r="T37" s="547"/>
      <c r="U37" s="547"/>
      <c r="V37" s="547"/>
      <c r="W37" s="547"/>
      <c r="X37" s="547"/>
      <c r="Y37" s="547"/>
      <c r="Z37" s="547"/>
      <c r="AA37" s="547"/>
      <c r="AB37" s="547"/>
      <c r="AC37" s="547"/>
      <c r="AD37" s="547"/>
      <c r="AE37" s="547"/>
      <c r="AF37" s="547"/>
      <c r="AG37" s="547"/>
      <c r="AH37" s="547"/>
      <c r="AI37" s="547"/>
      <c r="AJ37" s="547"/>
      <c r="AK37" s="547"/>
      <c r="AL37" s="547"/>
      <c r="AM37" s="547"/>
      <c r="AN37" s="547"/>
      <c r="AO37" s="547"/>
      <c r="AP37" s="547"/>
      <c r="AQ37" s="547"/>
      <c r="AR37" s="547"/>
      <c r="AS37" s="547"/>
      <c r="AT37" s="547"/>
      <c r="AU37" s="547"/>
      <c r="AV37" s="547"/>
      <c r="AW37" s="547"/>
      <c r="AX37" s="547"/>
      <c r="AY37" s="547"/>
      <c r="AZ37" s="547"/>
      <c r="BA37" s="547"/>
      <c r="BB37" s="547"/>
      <c r="BC37" s="547"/>
      <c r="BD37" s="547"/>
      <c r="BE37" s="547"/>
      <c r="BF37" s="547"/>
      <c r="BG37" s="547"/>
      <c r="BH37" s="547"/>
      <c r="BI37" s="547"/>
      <c r="BJ37" s="547"/>
      <c r="BK37" s="547"/>
      <c r="BL37" s="547"/>
      <c r="BM37" s="547"/>
      <c r="BN37" s="547"/>
      <c r="BO37" s="547"/>
      <c r="BP37" s="547"/>
      <c r="BQ37" s="547"/>
      <c r="BR37" s="547"/>
      <c r="BS37" s="547"/>
      <c r="BT37" s="547"/>
      <c r="BU37" s="547"/>
      <c r="BV37" s="547"/>
      <c r="BW37" s="547"/>
      <c r="BX37" s="547"/>
      <c r="BY37" s="547"/>
      <c r="BZ37" s="547"/>
      <c r="CA37" s="547"/>
      <c r="CB37" s="547"/>
      <c r="CC37" s="547"/>
      <c r="CD37" s="547"/>
      <c r="CE37" s="547"/>
      <c r="CF37" s="547"/>
      <c r="CG37" s="547"/>
      <c r="CH37" s="547"/>
      <c r="CI37" s="547"/>
      <c r="CJ37" s="547"/>
      <c r="CK37" s="547"/>
      <c r="CL37" s="547"/>
      <c r="CM37" s="547"/>
      <c r="CN37" s="547"/>
      <c r="CO37" s="547"/>
      <c r="CP37" s="547"/>
      <c r="CQ37" s="547"/>
      <c r="CR37" s="547"/>
      <c r="CS37" s="547"/>
      <c r="CT37" s="547"/>
      <c r="CU37" s="547"/>
      <c r="CV37" s="547"/>
      <c r="CW37" s="547"/>
    </row>
    <row r="38" spans="1:101" x14ac:dyDescent="0.2">
      <c r="A38" s="343">
        <f>+SUBTOTAL(3,$E$8:$E38)</f>
        <v>31</v>
      </c>
      <c r="B38" s="552">
        <v>45292</v>
      </c>
      <c r="C38" s="346" t="s">
        <v>797</v>
      </c>
      <c r="D38" s="343" t="str">
        <f>+VLOOKUP(C38,'Visual chart Edit'!$B$7:$C$491,2,FALSE)</f>
        <v>DA+3</v>
      </c>
      <c r="E38" s="343" t="s">
        <v>276</v>
      </c>
      <c r="F38" s="548">
        <v>45300</v>
      </c>
      <c r="G38" s="548">
        <v>45301</v>
      </c>
      <c r="H38" s="549" t="s">
        <v>236</v>
      </c>
      <c r="I38" s="550" t="s">
        <v>1003</v>
      </c>
      <c r="J38" s="841">
        <f t="shared" si="16"/>
        <v>1</v>
      </c>
      <c r="K38" s="547"/>
      <c r="L38" s="547"/>
      <c r="M38" s="547"/>
      <c r="N38" s="547"/>
      <c r="O38" s="547"/>
      <c r="P38" s="547"/>
      <c r="Q38" s="547"/>
      <c r="R38" s="547"/>
      <c r="S38" s="547"/>
      <c r="T38" s="547"/>
      <c r="U38" s="547"/>
      <c r="V38" s="547"/>
      <c r="W38" s="547"/>
      <c r="X38" s="547"/>
      <c r="Y38" s="547"/>
      <c r="Z38" s="547"/>
      <c r="AA38" s="547"/>
      <c r="AB38" s="547"/>
      <c r="AC38" s="547"/>
      <c r="AD38" s="547"/>
      <c r="AE38" s="547"/>
      <c r="AF38" s="547"/>
      <c r="AG38" s="547"/>
      <c r="AH38" s="547"/>
      <c r="AI38" s="547"/>
      <c r="AJ38" s="547"/>
      <c r="AK38" s="547"/>
      <c r="AL38" s="547"/>
      <c r="AM38" s="547"/>
      <c r="AN38" s="547"/>
      <c r="AO38" s="547"/>
      <c r="AP38" s="547"/>
      <c r="AQ38" s="547"/>
      <c r="AR38" s="547"/>
      <c r="AS38" s="547"/>
      <c r="AT38" s="547"/>
      <c r="AU38" s="547"/>
      <c r="AV38" s="547"/>
      <c r="AW38" s="547"/>
      <c r="AX38" s="547"/>
      <c r="AY38" s="547"/>
      <c r="AZ38" s="547"/>
      <c r="BA38" s="547"/>
      <c r="BB38" s="547"/>
      <c r="BC38" s="547"/>
      <c r="BD38" s="547"/>
      <c r="BE38" s="547"/>
      <c r="BF38" s="547"/>
      <c r="BG38" s="547"/>
      <c r="BH38" s="547"/>
      <c r="BI38" s="547"/>
      <c r="BJ38" s="547"/>
      <c r="BK38" s="547"/>
      <c r="BL38" s="547"/>
      <c r="BM38" s="547"/>
      <c r="BN38" s="547"/>
      <c r="BO38" s="547"/>
      <c r="BP38" s="547"/>
      <c r="BQ38" s="547"/>
      <c r="BR38" s="547"/>
      <c r="BS38" s="547"/>
      <c r="BT38" s="547"/>
      <c r="BU38" s="547"/>
      <c r="BV38" s="547"/>
      <c r="BW38" s="547"/>
      <c r="BX38" s="547"/>
      <c r="BY38" s="547"/>
      <c r="BZ38" s="547"/>
      <c r="CA38" s="547"/>
      <c r="CB38" s="547"/>
      <c r="CC38" s="547"/>
      <c r="CD38" s="547"/>
      <c r="CE38" s="547"/>
      <c r="CF38" s="547"/>
      <c r="CG38" s="547"/>
      <c r="CH38" s="547"/>
      <c r="CI38" s="547"/>
      <c r="CJ38" s="547"/>
      <c r="CK38" s="547"/>
      <c r="CL38" s="547"/>
      <c r="CM38" s="547"/>
      <c r="CN38" s="547"/>
      <c r="CO38" s="547"/>
      <c r="CP38" s="547"/>
      <c r="CQ38" s="547"/>
      <c r="CR38" s="547"/>
      <c r="CS38" s="547"/>
      <c r="CT38" s="547"/>
      <c r="CU38" s="547"/>
      <c r="CV38" s="547"/>
      <c r="CW38" s="547"/>
    </row>
    <row r="39" spans="1:101" x14ac:dyDescent="0.2">
      <c r="A39" s="343">
        <f>+SUBTOTAL(3,$E$8:$E39)</f>
        <v>32</v>
      </c>
      <c r="B39" s="552">
        <v>45292</v>
      </c>
      <c r="C39" s="346" t="s">
        <v>820</v>
      </c>
      <c r="D39" s="343" t="str">
        <f>+VLOOKUP(C39,'Visual chart Edit'!$B$7:$C$491,2,FALSE)</f>
        <v>DA+0</v>
      </c>
      <c r="E39" s="343" t="s">
        <v>276</v>
      </c>
      <c r="F39" s="548">
        <v>45299</v>
      </c>
      <c r="G39" s="548">
        <v>45301</v>
      </c>
      <c r="H39" s="549" t="s">
        <v>875</v>
      </c>
      <c r="I39" s="550" t="s">
        <v>1003</v>
      </c>
      <c r="J39" s="841">
        <f t="shared" si="16"/>
        <v>2</v>
      </c>
      <c r="K39" s="547"/>
      <c r="L39" s="547"/>
      <c r="M39" s="547"/>
      <c r="N39" s="547"/>
      <c r="O39" s="547"/>
      <c r="P39" s="547"/>
      <c r="Q39" s="547"/>
      <c r="R39" s="547"/>
      <c r="S39" s="547"/>
      <c r="T39" s="547"/>
      <c r="U39" s="547"/>
      <c r="V39" s="547"/>
      <c r="W39" s="547"/>
      <c r="X39" s="547"/>
      <c r="Y39" s="547"/>
      <c r="Z39" s="547"/>
      <c r="AA39" s="547"/>
      <c r="AB39" s="547"/>
      <c r="AC39" s="547"/>
      <c r="AD39" s="547"/>
      <c r="AE39" s="547"/>
      <c r="AF39" s="547"/>
      <c r="AG39" s="547"/>
      <c r="AH39" s="547"/>
      <c r="AI39" s="547"/>
      <c r="AJ39" s="547"/>
      <c r="AK39" s="547"/>
      <c r="AL39" s="547"/>
      <c r="AM39" s="547"/>
      <c r="AN39" s="547"/>
      <c r="AO39" s="547"/>
      <c r="AP39" s="547"/>
      <c r="AQ39" s="547"/>
      <c r="AR39" s="547"/>
      <c r="AS39" s="547"/>
      <c r="AT39" s="547"/>
      <c r="AU39" s="547"/>
      <c r="AV39" s="547"/>
      <c r="AW39" s="547"/>
      <c r="AX39" s="547"/>
      <c r="AY39" s="547"/>
      <c r="AZ39" s="547"/>
      <c r="BA39" s="547"/>
      <c r="BB39" s="547"/>
      <c r="BC39" s="547"/>
      <c r="BD39" s="547"/>
      <c r="BE39" s="547"/>
      <c r="BF39" s="547"/>
      <c r="BG39" s="547"/>
      <c r="BH39" s="547"/>
      <c r="BI39" s="547"/>
      <c r="BJ39" s="547"/>
      <c r="BK39" s="547"/>
      <c r="BL39" s="547"/>
      <c r="BM39" s="547"/>
      <c r="BN39" s="547"/>
      <c r="BO39" s="547"/>
      <c r="BP39" s="547"/>
      <c r="BQ39" s="547"/>
      <c r="BR39" s="547"/>
      <c r="BS39" s="547"/>
      <c r="BT39" s="547"/>
      <c r="BU39" s="547"/>
      <c r="BV39" s="547"/>
      <c r="BW39" s="547"/>
      <c r="BX39" s="547"/>
      <c r="BY39" s="547"/>
      <c r="BZ39" s="547"/>
      <c r="CA39" s="547"/>
      <c r="CB39" s="547"/>
      <c r="CC39" s="547"/>
      <c r="CD39" s="547"/>
      <c r="CE39" s="547"/>
      <c r="CF39" s="547"/>
      <c r="CG39" s="547"/>
      <c r="CH39" s="547"/>
      <c r="CI39" s="547"/>
      <c r="CJ39" s="547"/>
      <c r="CK39" s="547"/>
      <c r="CL39" s="547"/>
      <c r="CM39" s="547"/>
      <c r="CN39" s="547"/>
      <c r="CO39" s="547"/>
      <c r="CP39" s="547"/>
      <c r="CQ39" s="547"/>
      <c r="CR39" s="547"/>
      <c r="CS39" s="547"/>
      <c r="CT39" s="547"/>
      <c r="CU39" s="547"/>
      <c r="CV39" s="547"/>
      <c r="CW39" s="547"/>
    </row>
    <row r="40" spans="1:101" x14ac:dyDescent="0.2">
      <c r="A40" s="343">
        <f>+SUBTOTAL(3,$E$8:$E40)</f>
        <v>33</v>
      </c>
      <c r="B40" s="552">
        <v>45292</v>
      </c>
      <c r="C40" s="346" t="s">
        <v>827</v>
      </c>
      <c r="D40" s="343" t="str">
        <f>+VLOOKUP(C40,'Visual chart Edit'!$B$7:$C$491,2,FALSE)</f>
        <v>DA+0</v>
      </c>
      <c r="E40" s="343" t="s">
        <v>276</v>
      </c>
      <c r="F40" s="548">
        <v>45300</v>
      </c>
      <c r="G40" s="548">
        <v>45301</v>
      </c>
      <c r="H40" s="549" t="s">
        <v>876</v>
      </c>
      <c r="I40" s="550" t="s">
        <v>1003</v>
      </c>
      <c r="J40" s="841">
        <f t="shared" si="16"/>
        <v>1</v>
      </c>
      <c r="K40" s="547"/>
      <c r="L40" s="547"/>
      <c r="M40" s="547"/>
      <c r="N40" s="547"/>
      <c r="O40" s="547"/>
      <c r="P40" s="547"/>
      <c r="Q40" s="547"/>
      <c r="R40" s="547"/>
      <c r="S40" s="547"/>
      <c r="T40" s="547"/>
      <c r="U40" s="547"/>
      <c r="V40" s="547"/>
      <c r="W40" s="547"/>
      <c r="X40" s="547"/>
      <c r="Y40" s="547"/>
      <c r="Z40" s="547"/>
      <c r="AA40" s="547"/>
      <c r="AB40" s="547"/>
      <c r="AC40" s="547"/>
      <c r="AD40" s="547"/>
      <c r="AE40" s="547"/>
      <c r="AF40" s="547"/>
      <c r="AG40" s="547"/>
      <c r="AH40" s="547"/>
      <c r="AI40" s="547"/>
      <c r="AJ40" s="547"/>
      <c r="AK40" s="547"/>
      <c r="AL40" s="547"/>
      <c r="AM40" s="547"/>
      <c r="AN40" s="547"/>
      <c r="AO40" s="547"/>
      <c r="AP40" s="547"/>
      <c r="AQ40" s="547"/>
      <c r="AR40" s="547"/>
      <c r="AS40" s="547"/>
      <c r="AT40" s="547"/>
      <c r="AU40" s="547"/>
      <c r="AV40" s="547"/>
      <c r="AW40" s="547"/>
      <c r="AX40" s="547"/>
      <c r="AY40" s="547"/>
      <c r="AZ40" s="547"/>
      <c r="BA40" s="547"/>
      <c r="BB40" s="547"/>
      <c r="BC40" s="547"/>
      <c r="BD40" s="547"/>
      <c r="BE40" s="547"/>
      <c r="BF40" s="547"/>
      <c r="BG40" s="547"/>
      <c r="BH40" s="547"/>
      <c r="BI40" s="547"/>
      <c r="BJ40" s="547"/>
      <c r="BK40" s="547"/>
      <c r="BL40" s="547"/>
      <c r="BM40" s="547"/>
      <c r="BN40" s="547"/>
      <c r="BO40" s="547"/>
      <c r="BP40" s="547"/>
      <c r="BQ40" s="547"/>
      <c r="BR40" s="547"/>
      <c r="BS40" s="547"/>
      <c r="BT40" s="547"/>
      <c r="BU40" s="547"/>
      <c r="BV40" s="547"/>
      <c r="BW40" s="547"/>
      <c r="BX40" s="547"/>
      <c r="BY40" s="547"/>
      <c r="BZ40" s="547"/>
      <c r="CA40" s="547"/>
      <c r="CB40" s="547"/>
      <c r="CC40" s="547"/>
      <c r="CD40" s="547"/>
      <c r="CE40" s="547"/>
      <c r="CF40" s="547"/>
      <c r="CG40" s="547"/>
      <c r="CH40" s="547"/>
      <c r="CI40" s="547"/>
      <c r="CJ40" s="547"/>
      <c r="CK40" s="547"/>
      <c r="CL40" s="547"/>
      <c r="CM40" s="547"/>
      <c r="CN40" s="547"/>
      <c r="CO40" s="547"/>
      <c r="CP40" s="547"/>
      <c r="CQ40" s="547"/>
      <c r="CR40" s="547"/>
      <c r="CS40" s="547"/>
      <c r="CT40" s="547"/>
      <c r="CU40" s="547"/>
      <c r="CV40" s="547"/>
      <c r="CW40" s="547"/>
    </row>
    <row r="41" spans="1:101" x14ac:dyDescent="0.2">
      <c r="A41" s="343">
        <f>+SUBTOTAL(3,$E$8:$E41)</f>
        <v>34</v>
      </c>
      <c r="B41" s="552">
        <v>45292</v>
      </c>
      <c r="C41" s="346" t="s">
        <v>771</v>
      </c>
      <c r="D41" s="343" t="str">
        <f>+VLOOKUP(C41,'Visual chart Edit'!$B$7:$C$491,2,FALSE)</f>
        <v>DA+0</v>
      </c>
      <c r="E41" s="343" t="s">
        <v>276</v>
      </c>
      <c r="F41" s="548">
        <v>45301</v>
      </c>
      <c r="G41" s="548">
        <v>45302</v>
      </c>
      <c r="H41" s="549" t="s">
        <v>872</v>
      </c>
      <c r="I41" s="550" t="s">
        <v>1021</v>
      </c>
      <c r="J41" s="841">
        <f t="shared" si="16"/>
        <v>1</v>
      </c>
      <c r="K41" s="547"/>
      <c r="L41" s="547"/>
      <c r="M41" s="547"/>
      <c r="N41" s="547"/>
      <c r="O41" s="547"/>
      <c r="P41" s="547"/>
      <c r="Q41" s="547"/>
      <c r="R41" s="547"/>
      <c r="S41" s="547"/>
      <c r="T41" s="547"/>
      <c r="U41" s="547"/>
      <c r="V41" s="547"/>
      <c r="W41" s="547"/>
      <c r="X41" s="547"/>
      <c r="Y41" s="547"/>
      <c r="Z41" s="547"/>
      <c r="AA41" s="547"/>
      <c r="AB41" s="547"/>
      <c r="AC41" s="547"/>
      <c r="AD41" s="547"/>
      <c r="AE41" s="547"/>
      <c r="AF41" s="547"/>
      <c r="AG41" s="547"/>
      <c r="AH41" s="547"/>
      <c r="AI41" s="547"/>
      <c r="AJ41" s="547"/>
      <c r="AK41" s="547"/>
      <c r="AL41" s="547"/>
      <c r="AM41" s="547"/>
      <c r="AN41" s="547"/>
      <c r="AO41" s="547"/>
      <c r="AP41" s="547"/>
      <c r="AQ41" s="547"/>
      <c r="AR41" s="547"/>
      <c r="AS41" s="547"/>
      <c r="AT41" s="547"/>
      <c r="AU41" s="547"/>
      <c r="AV41" s="547"/>
      <c r="AW41" s="547"/>
      <c r="AX41" s="547"/>
      <c r="AY41" s="547"/>
      <c r="AZ41" s="547"/>
      <c r="BA41" s="547"/>
      <c r="BB41" s="547"/>
      <c r="BC41" s="547"/>
      <c r="BD41" s="547"/>
      <c r="BE41" s="547"/>
      <c r="BF41" s="547"/>
      <c r="BG41" s="547"/>
      <c r="BH41" s="547"/>
      <c r="BI41" s="547"/>
      <c r="BJ41" s="547"/>
      <c r="BK41" s="547"/>
      <c r="BL41" s="547"/>
      <c r="BM41" s="547"/>
      <c r="BN41" s="547"/>
      <c r="BO41" s="547"/>
      <c r="BP41" s="547"/>
      <c r="BQ41" s="547"/>
      <c r="BR41" s="547"/>
      <c r="BS41" s="547"/>
      <c r="BT41" s="547"/>
      <c r="BU41" s="547"/>
      <c r="BV41" s="547"/>
      <c r="BW41" s="547"/>
      <c r="BX41" s="547"/>
      <c r="BY41" s="547"/>
      <c r="BZ41" s="547"/>
      <c r="CA41" s="547"/>
      <c r="CB41" s="547"/>
      <c r="CC41" s="547"/>
      <c r="CD41" s="547"/>
      <c r="CE41" s="547"/>
      <c r="CF41" s="547"/>
      <c r="CG41" s="547"/>
      <c r="CH41" s="547"/>
      <c r="CI41" s="547"/>
      <c r="CJ41" s="547"/>
      <c r="CK41" s="547"/>
      <c r="CL41" s="547"/>
      <c r="CM41" s="547"/>
      <c r="CN41" s="547"/>
      <c r="CO41" s="547"/>
      <c r="CP41" s="547"/>
      <c r="CQ41" s="547"/>
      <c r="CR41" s="547"/>
      <c r="CS41" s="547"/>
      <c r="CT41" s="547"/>
      <c r="CU41" s="547"/>
      <c r="CV41" s="547"/>
      <c r="CW41" s="547"/>
    </row>
    <row r="42" spans="1:101" x14ac:dyDescent="0.2">
      <c r="A42" s="343">
        <f>+SUBTOTAL(3,$E$8:$E42)</f>
        <v>35</v>
      </c>
      <c r="B42" s="552">
        <v>45292</v>
      </c>
      <c r="C42" s="346" t="s">
        <v>746</v>
      </c>
      <c r="D42" s="343" t="str">
        <f>+VLOOKUP(C42,'Visual chart Edit'!$B$7:$C$491,2,FALSE)</f>
        <v>DA+3</v>
      </c>
      <c r="E42" s="343" t="s">
        <v>276</v>
      </c>
      <c r="F42" s="548">
        <v>45300</v>
      </c>
      <c r="G42" s="548">
        <v>45302</v>
      </c>
      <c r="H42" s="549" t="s">
        <v>1006</v>
      </c>
      <c r="I42" s="550" t="s">
        <v>1021</v>
      </c>
      <c r="J42" s="841">
        <f t="shared" si="16"/>
        <v>2</v>
      </c>
      <c r="K42" s="547"/>
      <c r="L42" s="547"/>
      <c r="M42" s="547"/>
      <c r="N42" s="547"/>
      <c r="O42" s="547"/>
      <c r="P42" s="547"/>
      <c r="Q42" s="547"/>
      <c r="R42" s="547"/>
      <c r="S42" s="547"/>
      <c r="T42" s="547"/>
      <c r="U42" s="547"/>
      <c r="V42" s="547"/>
      <c r="W42" s="547"/>
      <c r="X42" s="547"/>
      <c r="Y42" s="547"/>
      <c r="Z42" s="547"/>
      <c r="AA42" s="547"/>
      <c r="AB42" s="547"/>
      <c r="AC42" s="547"/>
      <c r="AD42" s="547"/>
      <c r="AE42" s="547"/>
      <c r="AF42" s="547"/>
      <c r="AG42" s="547"/>
      <c r="AH42" s="547"/>
      <c r="AI42" s="547"/>
      <c r="AJ42" s="547"/>
      <c r="AK42" s="547"/>
      <c r="AL42" s="547"/>
      <c r="AM42" s="547"/>
      <c r="AN42" s="547"/>
      <c r="AO42" s="547"/>
      <c r="AP42" s="547"/>
      <c r="AQ42" s="547"/>
      <c r="AR42" s="547"/>
      <c r="AS42" s="547"/>
      <c r="AT42" s="547"/>
      <c r="AU42" s="547"/>
      <c r="AV42" s="547"/>
      <c r="AW42" s="547"/>
      <c r="AX42" s="547"/>
      <c r="AY42" s="547"/>
      <c r="AZ42" s="547"/>
      <c r="BA42" s="547"/>
      <c r="BB42" s="547"/>
      <c r="BC42" s="547"/>
      <c r="BD42" s="547"/>
      <c r="BE42" s="547"/>
      <c r="BF42" s="547"/>
      <c r="BG42" s="547"/>
      <c r="BH42" s="547"/>
      <c r="BI42" s="547"/>
      <c r="BJ42" s="547"/>
      <c r="BK42" s="547"/>
      <c r="BL42" s="547"/>
      <c r="BM42" s="547"/>
      <c r="BN42" s="547"/>
      <c r="BO42" s="547"/>
      <c r="BP42" s="547"/>
      <c r="BQ42" s="547"/>
      <c r="BR42" s="547"/>
      <c r="BS42" s="547"/>
      <c r="BT42" s="547"/>
      <c r="BU42" s="547"/>
      <c r="BV42" s="547"/>
      <c r="BW42" s="547"/>
      <c r="BX42" s="547"/>
      <c r="BY42" s="547"/>
      <c r="BZ42" s="547"/>
      <c r="CA42" s="547"/>
      <c r="CB42" s="547"/>
      <c r="CC42" s="547"/>
      <c r="CD42" s="547"/>
      <c r="CE42" s="547"/>
      <c r="CF42" s="547"/>
      <c r="CG42" s="547"/>
      <c r="CH42" s="547"/>
      <c r="CI42" s="547"/>
      <c r="CJ42" s="547"/>
      <c r="CK42" s="547"/>
      <c r="CL42" s="547"/>
      <c r="CM42" s="547"/>
      <c r="CN42" s="547"/>
      <c r="CO42" s="547"/>
      <c r="CP42" s="547"/>
      <c r="CQ42" s="547"/>
      <c r="CR42" s="547"/>
      <c r="CS42" s="547"/>
      <c r="CT42" s="547"/>
      <c r="CU42" s="547"/>
      <c r="CV42" s="547"/>
      <c r="CW42" s="547"/>
    </row>
    <row r="43" spans="1:101" x14ac:dyDescent="0.2">
      <c r="A43" s="343">
        <f>+SUBTOTAL(3,$E$8:$E43)</f>
        <v>36</v>
      </c>
      <c r="B43" s="552">
        <v>45292</v>
      </c>
      <c r="C43" s="346" t="s">
        <v>796</v>
      </c>
      <c r="D43" s="343" t="str">
        <f>+VLOOKUP(C43,'Visual chart Edit'!$B$7:$C$491,2,FALSE)</f>
        <v>DA+0</v>
      </c>
      <c r="E43" s="343" t="s">
        <v>32</v>
      </c>
      <c r="F43" s="548">
        <v>45302</v>
      </c>
      <c r="G43" s="548">
        <v>45304</v>
      </c>
      <c r="H43" s="549" t="s">
        <v>236</v>
      </c>
      <c r="I43" s="550" t="s">
        <v>1003</v>
      </c>
      <c r="J43" s="841">
        <f t="shared" si="16"/>
        <v>2</v>
      </c>
      <c r="K43" s="547"/>
      <c r="L43" s="547"/>
      <c r="M43" s="547"/>
      <c r="N43" s="547"/>
      <c r="O43" s="547"/>
      <c r="P43" s="547"/>
      <c r="Q43" s="547"/>
      <c r="R43" s="547"/>
      <c r="S43" s="547"/>
      <c r="T43" s="547"/>
      <c r="U43" s="547"/>
      <c r="V43" s="547"/>
      <c r="W43" s="547"/>
      <c r="X43" s="547"/>
      <c r="Y43" s="547"/>
      <c r="Z43" s="547"/>
      <c r="AA43" s="547"/>
      <c r="AB43" s="547"/>
      <c r="AC43" s="547"/>
      <c r="AD43" s="547"/>
      <c r="AE43" s="547"/>
      <c r="AF43" s="547"/>
      <c r="AG43" s="547"/>
      <c r="AH43" s="547"/>
      <c r="AI43" s="547"/>
      <c r="AJ43" s="547"/>
      <c r="AK43" s="547"/>
      <c r="AL43" s="547"/>
      <c r="AM43" s="547"/>
      <c r="AN43" s="547"/>
      <c r="AO43" s="547"/>
      <c r="AP43" s="547"/>
      <c r="AQ43" s="547"/>
      <c r="AR43" s="547"/>
      <c r="AS43" s="547"/>
      <c r="AT43" s="547"/>
      <c r="AU43" s="547"/>
      <c r="AV43" s="547"/>
      <c r="AW43" s="547"/>
      <c r="AX43" s="547"/>
      <c r="AY43" s="547"/>
      <c r="AZ43" s="547"/>
      <c r="BA43" s="547"/>
      <c r="BB43" s="547"/>
      <c r="BC43" s="547"/>
      <c r="BD43" s="547"/>
      <c r="BE43" s="547"/>
      <c r="BF43" s="547"/>
      <c r="BG43" s="547"/>
      <c r="BH43" s="547"/>
      <c r="BI43" s="547"/>
      <c r="BJ43" s="547"/>
      <c r="BK43" s="547"/>
      <c r="BL43" s="547"/>
      <c r="BM43" s="547"/>
      <c r="BN43" s="547"/>
      <c r="BO43" s="547"/>
      <c r="BP43" s="547"/>
      <c r="BQ43" s="547"/>
      <c r="BR43" s="547"/>
      <c r="BS43" s="547"/>
      <c r="BT43" s="547"/>
      <c r="BU43" s="547"/>
      <c r="BV43" s="547"/>
      <c r="BW43" s="547"/>
      <c r="BX43" s="547"/>
      <c r="BY43" s="547"/>
      <c r="BZ43" s="547"/>
      <c r="CA43" s="547"/>
      <c r="CB43" s="547"/>
      <c r="CC43" s="547"/>
      <c r="CD43" s="547"/>
      <c r="CE43" s="547"/>
      <c r="CF43" s="547"/>
      <c r="CG43" s="547"/>
      <c r="CH43" s="547"/>
      <c r="CI43" s="547"/>
      <c r="CJ43" s="547"/>
      <c r="CK43" s="547"/>
      <c r="CL43" s="547"/>
      <c r="CM43" s="547"/>
      <c r="CN43" s="547"/>
      <c r="CO43" s="547"/>
      <c r="CP43" s="547"/>
      <c r="CQ43" s="547"/>
      <c r="CR43" s="547"/>
      <c r="CS43" s="547"/>
      <c r="CT43" s="547"/>
      <c r="CU43" s="547"/>
      <c r="CV43" s="547"/>
      <c r="CW43" s="547"/>
    </row>
    <row r="44" spans="1:101" x14ac:dyDescent="0.2">
      <c r="A44" s="343">
        <f>+SUBTOTAL(3,$E$8:$E44)</f>
        <v>37</v>
      </c>
      <c r="B44" s="552">
        <v>45292</v>
      </c>
      <c r="C44" s="346" t="s">
        <v>825</v>
      </c>
      <c r="D44" s="343" t="str">
        <f>+VLOOKUP(C44,'Visual chart Edit'!$B$7:$C$491,2,FALSE)</f>
        <v>DA+0</v>
      </c>
      <c r="E44" s="343" t="s">
        <v>276</v>
      </c>
      <c r="F44" s="548">
        <v>45302</v>
      </c>
      <c r="G44" s="548">
        <v>45304</v>
      </c>
      <c r="H44" s="549" t="s">
        <v>876</v>
      </c>
      <c r="I44" s="550" t="s">
        <v>1003</v>
      </c>
      <c r="J44" s="841">
        <f t="shared" si="16"/>
        <v>2</v>
      </c>
      <c r="K44" s="547"/>
      <c r="L44" s="547"/>
      <c r="M44" s="547"/>
      <c r="N44" s="547"/>
      <c r="O44" s="547"/>
      <c r="P44" s="547"/>
      <c r="Q44" s="547"/>
      <c r="R44" s="547"/>
      <c r="S44" s="547"/>
      <c r="T44" s="547"/>
      <c r="U44" s="547"/>
      <c r="V44" s="547"/>
      <c r="W44" s="547"/>
      <c r="X44" s="547"/>
      <c r="Y44" s="547"/>
      <c r="Z44" s="547"/>
      <c r="AA44" s="547"/>
      <c r="AB44" s="547"/>
      <c r="AC44" s="547"/>
      <c r="AD44" s="547"/>
      <c r="AE44" s="547"/>
      <c r="AF44" s="547"/>
      <c r="AG44" s="547"/>
      <c r="AH44" s="547"/>
      <c r="AI44" s="547"/>
      <c r="AJ44" s="547"/>
      <c r="AK44" s="547"/>
      <c r="AL44" s="547"/>
      <c r="AM44" s="547"/>
      <c r="AN44" s="547"/>
      <c r="AO44" s="547"/>
      <c r="AP44" s="547"/>
      <c r="AQ44" s="547"/>
      <c r="AR44" s="547"/>
      <c r="AS44" s="547"/>
      <c r="AT44" s="547"/>
      <c r="AU44" s="547"/>
      <c r="AV44" s="547"/>
      <c r="AW44" s="547"/>
      <c r="AX44" s="547"/>
      <c r="AY44" s="547"/>
      <c r="AZ44" s="547"/>
      <c r="BA44" s="547"/>
      <c r="BB44" s="547"/>
      <c r="BC44" s="547"/>
      <c r="BD44" s="547"/>
      <c r="BE44" s="547"/>
      <c r="BF44" s="547"/>
      <c r="BG44" s="547"/>
      <c r="BH44" s="547"/>
      <c r="BI44" s="547"/>
      <c r="BJ44" s="547"/>
      <c r="BK44" s="547"/>
      <c r="BL44" s="547"/>
      <c r="BM44" s="547"/>
      <c r="BN44" s="547"/>
      <c r="BO44" s="547"/>
      <c r="BP44" s="547"/>
      <c r="BQ44" s="547"/>
      <c r="BR44" s="547"/>
      <c r="BS44" s="547"/>
      <c r="BT44" s="547"/>
      <c r="BU44" s="547"/>
      <c r="BV44" s="547"/>
      <c r="BW44" s="547"/>
      <c r="BX44" s="547"/>
      <c r="BY44" s="547"/>
      <c r="BZ44" s="547"/>
      <c r="CA44" s="547"/>
      <c r="CB44" s="547"/>
      <c r="CC44" s="547"/>
      <c r="CD44" s="547"/>
      <c r="CE44" s="547"/>
      <c r="CF44" s="547"/>
      <c r="CG44" s="547"/>
      <c r="CH44" s="547"/>
      <c r="CI44" s="547"/>
      <c r="CJ44" s="547"/>
      <c r="CK44" s="547"/>
      <c r="CL44" s="547"/>
      <c r="CM44" s="547"/>
      <c r="CN44" s="547"/>
      <c r="CO44" s="547"/>
      <c r="CP44" s="547"/>
      <c r="CQ44" s="547"/>
      <c r="CR44" s="547"/>
      <c r="CS44" s="547"/>
      <c r="CT44" s="547"/>
      <c r="CU44" s="547"/>
      <c r="CV44" s="547"/>
      <c r="CW44" s="547"/>
    </row>
    <row r="45" spans="1:101" x14ac:dyDescent="0.2">
      <c r="A45" s="343">
        <f>+SUBTOTAL(3,$E$8:$E45)</f>
        <v>38</v>
      </c>
      <c r="B45" s="552">
        <v>45292</v>
      </c>
      <c r="C45" s="346" t="s">
        <v>748</v>
      </c>
      <c r="D45" s="343" t="str">
        <f>+VLOOKUP(C45,'Visual chart Edit'!$B$7:$C$491,2,FALSE)</f>
        <v>DA+0</v>
      </c>
      <c r="E45" s="343" t="s">
        <v>143</v>
      </c>
      <c r="F45" s="548">
        <v>45303</v>
      </c>
      <c r="G45" s="548">
        <v>45305</v>
      </c>
      <c r="H45" s="549" t="s">
        <v>1006</v>
      </c>
      <c r="I45" s="550" t="s">
        <v>1021</v>
      </c>
      <c r="J45" s="841">
        <f t="shared" si="16"/>
        <v>2</v>
      </c>
      <c r="K45" s="547"/>
      <c r="L45" s="547"/>
      <c r="M45" s="547"/>
      <c r="N45" s="547"/>
      <c r="O45" s="547"/>
      <c r="P45" s="547"/>
      <c r="Q45" s="547"/>
      <c r="R45" s="547"/>
      <c r="S45" s="547"/>
      <c r="T45" s="547"/>
      <c r="U45" s="547"/>
      <c r="V45" s="547"/>
      <c r="W45" s="547"/>
      <c r="X45" s="547"/>
      <c r="Y45" s="547"/>
      <c r="Z45" s="547"/>
      <c r="AA45" s="547"/>
      <c r="AB45" s="547"/>
      <c r="AC45" s="547"/>
      <c r="AD45" s="547"/>
      <c r="AE45" s="547"/>
      <c r="AF45" s="547"/>
      <c r="AG45" s="547"/>
      <c r="AH45" s="547"/>
      <c r="AI45" s="547"/>
      <c r="AJ45" s="547"/>
      <c r="AK45" s="547"/>
      <c r="AL45" s="547"/>
      <c r="AM45" s="547"/>
      <c r="AN45" s="547"/>
      <c r="AO45" s="547"/>
      <c r="AP45" s="547"/>
      <c r="AQ45" s="547"/>
      <c r="AR45" s="547"/>
      <c r="AS45" s="547"/>
      <c r="AT45" s="547"/>
      <c r="AU45" s="547"/>
      <c r="AV45" s="547"/>
      <c r="AW45" s="547"/>
      <c r="AX45" s="547"/>
      <c r="AY45" s="547"/>
      <c r="AZ45" s="547"/>
      <c r="BA45" s="547"/>
      <c r="BB45" s="547"/>
      <c r="BC45" s="547"/>
      <c r="BD45" s="547"/>
      <c r="BE45" s="547"/>
      <c r="BF45" s="547"/>
      <c r="BG45" s="547"/>
      <c r="BH45" s="547"/>
      <c r="BI45" s="547"/>
      <c r="BJ45" s="547"/>
      <c r="BK45" s="547"/>
      <c r="BL45" s="547"/>
      <c r="BM45" s="547"/>
      <c r="BN45" s="547"/>
      <c r="BO45" s="547"/>
      <c r="BP45" s="547"/>
      <c r="BQ45" s="547"/>
      <c r="BR45" s="547"/>
      <c r="BS45" s="547"/>
      <c r="BT45" s="547"/>
      <c r="BU45" s="547"/>
      <c r="BV45" s="547"/>
      <c r="BW45" s="547"/>
      <c r="BX45" s="547"/>
      <c r="BY45" s="547"/>
      <c r="BZ45" s="547"/>
      <c r="CA45" s="547"/>
      <c r="CB45" s="547"/>
      <c r="CC45" s="547"/>
      <c r="CD45" s="547"/>
      <c r="CE45" s="547"/>
      <c r="CF45" s="547"/>
      <c r="CG45" s="547"/>
      <c r="CH45" s="547"/>
      <c r="CI45" s="547"/>
      <c r="CJ45" s="547"/>
      <c r="CK45" s="547"/>
      <c r="CL45" s="547"/>
      <c r="CM45" s="547"/>
      <c r="CN45" s="547"/>
      <c r="CO45" s="547"/>
      <c r="CP45" s="547"/>
      <c r="CQ45" s="547"/>
      <c r="CR45" s="547"/>
      <c r="CS45" s="547"/>
      <c r="CT45" s="547"/>
      <c r="CU45" s="547"/>
      <c r="CV45" s="547"/>
      <c r="CW45" s="547"/>
    </row>
    <row r="46" spans="1:101" x14ac:dyDescent="0.2">
      <c r="A46" s="343">
        <f>+SUBTOTAL(3,$E$8:$E46)</f>
        <v>39</v>
      </c>
      <c r="B46" s="552">
        <v>45292</v>
      </c>
      <c r="C46" s="346" t="s">
        <v>810</v>
      </c>
      <c r="D46" s="343" t="str">
        <f>+VLOOKUP(C46,'Visual chart Edit'!$B$7:$C$491,2,FALSE)</f>
        <v>DA+3</v>
      </c>
      <c r="E46" s="343" t="s">
        <v>276</v>
      </c>
      <c r="F46" s="548">
        <v>45304</v>
      </c>
      <c r="G46" s="548">
        <v>45305</v>
      </c>
      <c r="H46" s="549" t="s">
        <v>873</v>
      </c>
      <c r="I46" s="550" t="s">
        <v>1003</v>
      </c>
      <c r="J46" s="841">
        <f t="shared" si="16"/>
        <v>1</v>
      </c>
      <c r="K46" s="547"/>
      <c r="L46" s="547"/>
      <c r="M46" s="547"/>
      <c r="N46" s="547"/>
      <c r="O46" s="547"/>
      <c r="P46" s="547"/>
      <c r="Q46" s="547"/>
      <c r="R46" s="547"/>
      <c r="S46" s="547"/>
      <c r="T46" s="547"/>
      <c r="U46" s="547"/>
      <c r="V46" s="547"/>
      <c r="W46" s="547"/>
      <c r="X46" s="547"/>
      <c r="Y46" s="547"/>
      <c r="Z46" s="547"/>
      <c r="AA46" s="547"/>
      <c r="AB46" s="547"/>
      <c r="AC46" s="547"/>
      <c r="AD46" s="547"/>
      <c r="AE46" s="547"/>
      <c r="AF46" s="547"/>
      <c r="AG46" s="547"/>
      <c r="AH46" s="547"/>
      <c r="AI46" s="547"/>
      <c r="AJ46" s="547"/>
      <c r="AK46" s="547"/>
      <c r="AL46" s="547"/>
      <c r="AM46" s="547"/>
      <c r="AN46" s="547"/>
      <c r="AO46" s="547"/>
      <c r="AP46" s="547"/>
      <c r="AQ46" s="547"/>
      <c r="AR46" s="547"/>
      <c r="AS46" s="547"/>
      <c r="AT46" s="547"/>
      <c r="AU46" s="547"/>
      <c r="AV46" s="547"/>
      <c r="AW46" s="547"/>
      <c r="AX46" s="547"/>
      <c r="AY46" s="547"/>
      <c r="AZ46" s="547"/>
      <c r="BA46" s="547"/>
      <c r="BB46" s="547"/>
      <c r="BC46" s="547"/>
      <c r="BD46" s="547"/>
      <c r="BE46" s="547"/>
      <c r="BF46" s="547"/>
      <c r="BG46" s="547"/>
      <c r="BH46" s="547"/>
      <c r="BI46" s="547"/>
      <c r="BJ46" s="547"/>
      <c r="BK46" s="547"/>
      <c r="BL46" s="547"/>
      <c r="BM46" s="547"/>
      <c r="BN46" s="547"/>
      <c r="BO46" s="547"/>
      <c r="BP46" s="547"/>
      <c r="BQ46" s="547"/>
      <c r="BR46" s="547"/>
      <c r="BS46" s="547"/>
      <c r="BT46" s="547"/>
      <c r="BU46" s="547"/>
      <c r="BV46" s="547"/>
      <c r="BW46" s="547"/>
      <c r="BX46" s="547"/>
      <c r="BY46" s="547"/>
      <c r="BZ46" s="547"/>
      <c r="CA46" s="547"/>
      <c r="CB46" s="547"/>
      <c r="CC46" s="547"/>
      <c r="CD46" s="547"/>
      <c r="CE46" s="547"/>
      <c r="CF46" s="547"/>
      <c r="CG46" s="547"/>
      <c r="CH46" s="547"/>
      <c r="CI46" s="547"/>
      <c r="CJ46" s="547"/>
      <c r="CK46" s="547"/>
      <c r="CL46" s="547"/>
      <c r="CM46" s="547"/>
      <c r="CN46" s="547"/>
      <c r="CO46" s="547"/>
      <c r="CP46" s="547"/>
      <c r="CQ46" s="547"/>
      <c r="CR46" s="547"/>
      <c r="CS46" s="547"/>
      <c r="CT46" s="547"/>
      <c r="CU46" s="547"/>
      <c r="CV46" s="547"/>
      <c r="CW46" s="547"/>
    </row>
    <row r="47" spans="1:101" x14ac:dyDescent="0.2">
      <c r="A47" s="343">
        <f>+SUBTOTAL(3,$E$8:$E47)</f>
        <v>40</v>
      </c>
      <c r="B47" s="552">
        <v>45292</v>
      </c>
      <c r="C47" s="346" t="s">
        <v>821</v>
      </c>
      <c r="D47" s="343" t="str">
        <f>+VLOOKUP(C47,'Visual chart Edit'!$B$7:$C$491,2,FALSE)</f>
        <v>DA+3</v>
      </c>
      <c r="E47" s="343" t="s">
        <v>276</v>
      </c>
      <c r="F47" s="548">
        <v>45304</v>
      </c>
      <c r="G47" s="548">
        <v>45306</v>
      </c>
      <c r="H47" s="549" t="s">
        <v>875</v>
      </c>
      <c r="I47" s="550" t="s">
        <v>1003</v>
      </c>
      <c r="J47" s="841">
        <f t="shared" si="16"/>
        <v>2</v>
      </c>
      <c r="K47" s="547"/>
      <c r="L47" s="547"/>
      <c r="M47" s="547"/>
      <c r="N47" s="547"/>
      <c r="O47" s="547"/>
      <c r="P47" s="547"/>
      <c r="Q47" s="547"/>
      <c r="R47" s="547"/>
      <c r="S47" s="547"/>
      <c r="T47" s="547"/>
      <c r="U47" s="547"/>
      <c r="V47" s="547"/>
      <c r="W47" s="547"/>
      <c r="X47" s="547"/>
      <c r="Y47" s="547"/>
      <c r="Z47" s="547"/>
      <c r="AA47" s="547"/>
      <c r="AB47" s="547"/>
      <c r="AC47" s="547"/>
      <c r="AD47" s="547"/>
      <c r="AE47" s="547"/>
      <c r="AF47" s="547"/>
      <c r="AG47" s="547"/>
      <c r="AH47" s="547"/>
      <c r="AI47" s="547"/>
      <c r="AJ47" s="547"/>
      <c r="AK47" s="547"/>
      <c r="AL47" s="547"/>
      <c r="AM47" s="547"/>
      <c r="AN47" s="547"/>
      <c r="AO47" s="547"/>
      <c r="AP47" s="547"/>
      <c r="AQ47" s="547"/>
      <c r="AR47" s="547"/>
      <c r="AS47" s="547"/>
      <c r="AT47" s="547"/>
      <c r="AU47" s="547"/>
      <c r="AV47" s="547"/>
      <c r="AW47" s="547"/>
      <c r="AX47" s="547"/>
      <c r="AY47" s="547"/>
      <c r="AZ47" s="547"/>
      <c r="BA47" s="547"/>
      <c r="BB47" s="547"/>
      <c r="BC47" s="547"/>
      <c r="BD47" s="547"/>
      <c r="BE47" s="547"/>
      <c r="BF47" s="547"/>
      <c r="BG47" s="547"/>
      <c r="BH47" s="547"/>
      <c r="BI47" s="547"/>
      <c r="BJ47" s="547"/>
      <c r="BK47" s="547"/>
      <c r="BL47" s="547"/>
      <c r="BM47" s="547"/>
      <c r="BN47" s="547"/>
      <c r="BO47" s="547"/>
      <c r="BP47" s="547"/>
      <c r="BQ47" s="547"/>
      <c r="BR47" s="547"/>
      <c r="BS47" s="547"/>
      <c r="BT47" s="547"/>
      <c r="BU47" s="547"/>
      <c r="BV47" s="547"/>
      <c r="BW47" s="547"/>
      <c r="BX47" s="547"/>
      <c r="BY47" s="547"/>
      <c r="BZ47" s="547"/>
      <c r="CA47" s="547"/>
      <c r="CB47" s="547"/>
      <c r="CC47" s="547"/>
      <c r="CD47" s="547"/>
      <c r="CE47" s="547"/>
      <c r="CF47" s="547"/>
      <c r="CG47" s="547"/>
      <c r="CH47" s="547"/>
      <c r="CI47" s="547"/>
      <c r="CJ47" s="547"/>
      <c r="CK47" s="547"/>
      <c r="CL47" s="547"/>
      <c r="CM47" s="547"/>
      <c r="CN47" s="547"/>
      <c r="CO47" s="547"/>
      <c r="CP47" s="547"/>
      <c r="CQ47" s="547"/>
      <c r="CR47" s="547"/>
      <c r="CS47" s="547"/>
      <c r="CT47" s="547"/>
      <c r="CU47" s="547"/>
      <c r="CV47" s="547"/>
      <c r="CW47" s="547"/>
    </row>
    <row r="48" spans="1:101" x14ac:dyDescent="0.2">
      <c r="A48" s="343">
        <f>+SUBTOTAL(3,$E$8:$E48)</f>
        <v>41</v>
      </c>
      <c r="B48" s="552">
        <v>45292</v>
      </c>
      <c r="C48" s="346" t="s">
        <v>739</v>
      </c>
      <c r="D48" s="343" t="str">
        <f>+VLOOKUP(C48,'Visual chart Edit'!$B$7:$C$491,2,FALSE)</f>
        <v>DA+0</v>
      </c>
      <c r="E48" s="343" t="s">
        <v>143</v>
      </c>
      <c r="F48" s="548">
        <v>45300</v>
      </c>
      <c r="G48" s="548">
        <v>45306</v>
      </c>
      <c r="H48" s="549" t="s">
        <v>874</v>
      </c>
      <c r="I48" s="550" t="s">
        <v>1021</v>
      </c>
      <c r="J48" s="841">
        <f t="shared" si="16"/>
        <v>6</v>
      </c>
      <c r="K48" s="547"/>
      <c r="L48" s="547"/>
      <c r="M48" s="547"/>
      <c r="N48" s="547"/>
      <c r="O48" s="547"/>
      <c r="P48" s="547"/>
      <c r="Q48" s="547"/>
      <c r="R48" s="547"/>
      <c r="S48" s="547"/>
      <c r="T48" s="547"/>
      <c r="U48" s="547"/>
      <c r="V48" s="547"/>
      <c r="W48" s="547"/>
      <c r="X48" s="547"/>
      <c r="Y48" s="547"/>
      <c r="Z48" s="547"/>
      <c r="AA48" s="547"/>
      <c r="AB48" s="547"/>
      <c r="AC48" s="547"/>
      <c r="AD48" s="547"/>
      <c r="AE48" s="547"/>
      <c r="AF48" s="547"/>
      <c r="AG48" s="547"/>
      <c r="AH48" s="547"/>
      <c r="AI48" s="547"/>
      <c r="AJ48" s="547"/>
      <c r="AK48" s="547"/>
      <c r="AL48" s="547"/>
      <c r="AM48" s="547"/>
      <c r="AN48" s="547"/>
      <c r="AO48" s="547"/>
      <c r="AP48" s="547"/>
      <c r="AQ48" s="547"/>
      <c r="AR48" s="547"/>
      <c r="AS48" s="547"/>
      <c r="AT48" s="547"/>
      <c r="AU48" s="547"/>
      <c r="AV48" s="547"/>
      <c r="AW48" s="547"/>
      <c r="AX48" s="547"/>
      <c r="AY48" s="547"/>
      <c r="AZ48" s="547"/>
      <c r="BA48" s="547"/>
      <c r="BB48" s="547"/>
      <c r="BC48" s="547"/>
      <c r="BD48" s="547"/>
      <c r="BE48" s="547"/>
      <c r="BF48" s="547"/>
      <c r="BG48" s="547"/>
      <c r="BH48" s="547"/>
      <c r="BI48" s="547"/>
      <c r="BJ48" s="547"/>
      <c r="BK48" s="547"/>
      <c r="BL48" s="547"/>
      <c r="BM48" s="547"/>
      <c r="BN48" s="547"/>
      <c r="BO48" s="547"/>
      <c r="BP48" s="547"/>
      <c r="BQ48" s="547"/>
      <c r="BR48" s="547"/>
      <c r="BS48" s="547"/>
      <c r="BT48" s="547"/>
      <c r="BU48" s="547"/>
      <c r="BV48" s="547"/>
      <c r="BW48" s="547"/>
      <c r="BX48" s="547"/>
      <c r="BY48" s="547"/>
      <c r="BZ48" s="547"/>
      <c r="CA48" s="547"/>
      <c r="CB48" s="547"/>
      <c r="CC48" s="547"/>
      <c r="CD48" s="547"/>
      <c r="CE48" s="547"/>
      <c r="CF48" s="547"/>
      <c r="CG48" s="547"/>
      <c r="CH48" s="547"/>
      <c r="CI48" s="547"/>
      <c r="CJ48" s="547"/>
      <c r="CK48" s="547"/>
      <c r="CL48" s="547"/>
      <c r="CM48" s="547"/>
      <c r="CN48" s="547"/>
      <c r="CO48" s="547"/>
      <c r="CP48" s="547"/>
      <c r="CQ48" s="547"/>
      <c r="CR48" s="547"/>
      <c r="CS48" s="547"/>
      <c r="CT48" s="547"/>
      <c r="CU48" s="547"/>
      <c r="CV48" s="547"/>
      <c r="CW48" s="547"/>
    </row>
    <row r="49" spans="1:101" x14ac:dyDescent="0.2">
      <c r="A49" s="343">
        <f>+SUBTOTAL(3,$E$8:$E49)</f>
        <v>42</v>
      </c>
      <c r="B49" s="552">
        <v>45292</v>
      </c>
      <c r="C49" s="346" t="s">
        <v>775</v>
      </c>
      <c r="D49" s="343" t="str">
        <f>+VLOOKUP(C49,'Visual chart Edit'!$B$7:$C$491,2,FALSE)</f>
        <v>DA+0</v>
      </c>
      <c r="E49" s="343" t="s">
        <v>32</v>
      </c>
      <c r="F49" s="548">
        <v>45305</v>
      </c>
      <c r="G49" s="548">
        <v>45306</v>
      </c>
      <c r="H49" s="549" t="s">
        <v>872</v>
      </c>
      <c r="I49" s="550" t="s">
        <v>1021</v>
      </c>
      <c r="J49" s="841">
        <f t="shared" si="16"/>
        <v>1</v>
      </c>
      <c r="K49" s="547"/>
      <c r="L49" s="547"/>
      <c r="M49" s="547"/>
      <c r="N49" s="547"/>
      <c r="O49" s="547"/>
      <c r="P49" s="547"/>
      <c r="Q49" s="547"/>
      <c r="R49" s="547"/>
      <c r="S49" s="547"/>
      <c r="T49" s="547"/>
      <c r="U49" s="547"/>
      <c r="V49" s="547"/>
      <c r="W49" s="547"/>
      <c r="X49" s="547"/>
      <c r="Y49" s="547"/>
      <c r="Z49" s="547"/>
      <c r="AA49" s="547"/>
      <c r="AB49" s="547"/>
      <c r="AC49" s="547"/>
      <c r="AD49" s="547"/>
      <c r="AE49" s="547"/>
      <c r="AF49" s="547"/>
      <c r="AG49" s="547"/>
      <c r="AH49" s="547"/>
      <c r="AI49" s="547"/>
      <c r="AJ49" s="547"/>
      <c r="AK49" s="547"/>
      <c r="AL49" s="547"/>
      <c r="AM49" s="547"/>
      <c r="AN49" s="547"/>
      <c r="AO49" s="547"/>
      <c r="AP49" s="547"/>
      <c r="AQ49" s="547"/>
      <c r="AR49" s="547"/>
      <c r="AS49" s="547"/>
      <c r="AT49" s="547"/>
      <c r="AU49" s="547"/>
      <c r="AV49" s="547"/>
      <c r="AW49" s="547"/>
      <c r="AX49" s="547"/>
      <c r="AY49" s="547"/>
      <c r="AZ49" s="547"/>
      <c r="BA49" s="547"/>
      <c r="BB49" s="547"/>
      <c r="BC49" s="547"/>
      <c r="BD49" s="547"/>
      <c r="BE49" s="547"/>
      <c r="BF49" s="547"/>
      <c r="BG49" s="547"/>
      <c r="BH49" s="547"/>
      <c r="BI49" s="547"/>
      <c r="BJ49" s="547"/>
      <c r="BK49" s="547"/>
      <c r="BL49" s="547"/>
      <c r="BM49" s="547"/>
      <c r="BN49" s="547"/>
      <c r="BO49" s="547"/>
      <c r="BP49" s="547"/>
      <c r="BQ49" s="547"/>
      <c r="BR49" s="547"/>
      <c r="BS49" s="547"/>
      <c r="BT49" s="547"/>
      <c r="BU49" s="547"/>
      <c r="BV49" s="547"/>
      <c r="BW49" s="547"/>
      <c r="BX49" s="547"/>
      <c r="BY49" s="547"/>
      <c r="BZ49" s="547"/>
      <c r="CA49" s="547"/>
      <c r="CB49" s="547"/>
      <c r="CC49" s="547"/>
      <c r="CD49" s="547"/>
      <c r="CE49" s="547"/>
      <c r="CF49" s="547"/>
      <c r="CG49" s="547"/>
      <c r="CH49" s="547"/>
      <c r="CI49" s="547"/>
      <c r="CJ49" s="547"/>
      <c r="CK49" s="547"/>
      <c r="CL49" s="547"/>
      <c r="CM49" s="547"/>
      <c r="CN49" s="547"/>
      <c r="CO49" s="547"/>
      <c r="CP49" s="547"/>
      <c r="CQ49" s="547"/>
      <c r="CR49" s="547"/>
      <c r="CS49" s="547"/>
      <c r="CT49" s="547"/>
      <c r="CU49" s="547"/>
      <c r="CV49" s="547"/>
      <c r="CW49" s="547"/>
    </row>
    <row r="50" spans="1:101" x14ac:dyDescent="0.2">
      <c r="A50" s="343">
        <f>+SUBTOTAL(3,$E$8:$E50)</f>
        <v>43</v>
      </c>
      <c r="B50" s="552">
        <v>45292</v>
      </c>
      <c r="C50" s="346" t="s">
        <v>794</v>
      </c>
      <c r="D50" s="343" t="str">
        <f>+VLOOKUP(C50,'Visual chart Edit'!$B$7:$C$491,2,FALSE)</f>
        <v>DA+0</v>
      </c>
      <c r="E50" s="343" t="s">
        <v>32</v>
      </c>
      <c r="F50" s="548">
        <v>45306</v>
      </c>
      <c r="G50" s="548">
        <v>45307</v>
      </c>
      <c r="H50" s="549" t="s">
        <v>236</v>
      </c>
      <c r="I50" s="550" t="s">
        <v>1003</v>
      </c>
      <c r="J50" s="841">
        <f t="shared" si="16"/>
        <v>1</v>
      </c>
      <c r="K50" s="547"/>
      <c r="L50" s="547"/>
      <c r="M50" s="547"/>
      <c r="N50" s="547"/>
      <c r="O50" s="547"/>
      <c r="P50" s="547"/>
      <c r="Q50" s="547"/>
      <c r="R50" s="547"/>
      <c r="S50" s="547"/>
      <c r="T50" s="547"/>
      <c r="U50" s="547"/>
      <c r="V50" s="547"/>
      <c r="W50" s="547"/>
      <c r="X50" s="547"/>
      <c r="Y50" s="547"/>
      <c r="Z50" s="547"/>
      <c r="AA50" s="547"/>
      <c r="AB50" s="547"/>
      <c r="AC50" s="547"/>
      <c r="AD50" s="547"/>
      <c r="AE50" s="547"/>
      <c r="AF50" s="547"/>
      <c r="AG50" s="547"/>
      <c r="AH50" s="547"/>
      <c r="AI50" s="547"/>
      <c r="AJ50" s="547"/>
      <c r="AK50" s="547"/>
      <c r="AL50" s="547"/>
      <c r="AM50" s="547"/>
      <c r="AN50" s="547"/>
      <c r="AO50" s="547"/>
      <c r="AP50" s="547"/>
      <c r="AQ50" s="547"/>
      <c r="AR50" s="547"/>
      <c r="AS50" s="547"/>
      <c r="AT50" s="547"/>
      <c r="AU50" s="547"/>
      <c r="AV50" s="547"/>
      <c r="AW50" s="547"/>
      <c r="AX50" s="547"/>
      <c r="AY50" s="547"/>
      <c r="AZ50" s="547"/>
      <c r="BA50" s="547"/>
      <c r="BB50" s="547"/>
      <c r="BC50" s="547"/>
      <c r="BD50" s="547"/>
      <c r="BE50" s="547"/>
      <c r="BF50" s="547"/>
      <c r="BG50" s="547"/>
      <c r="BH50" s="547"/>
      <c r="BI50" s="547"/>
      <c r="BJ50" s="547"/>
      <c r="BK50" s="547"/>
      <c r="BL50" s="547"/>
      <c r="BM50" s="547"/>
      <c r="BN50" s="547"/>
      <c r="BO50" s="547"/>
      <c r="BP50" s="547"/>
      <c r="BQ50" s="547"/>
      <c r="BR50" s="547"/>
      <c r="BS50" s="547"/>
      <c r="BT50" s="547"/>
      <c r="BU50" s="547"/>
      <c r="BV50" s="547"/>
      <c r="BW50" s="547"/>
      <c r="BX50" s="547"/>
      <c r="BY50" s="547"/>
      <c r="BZ50" s="547"/>
      <c r="CA50" s="547"/>
      <c r="CB50" s="547"/>
      <c r="CC50" s="547"/>
      <c r="CD50" s="547"/>
      <c r="CE50" s="547"/>
      <c r="CF50" s="547"/>
      <c r="CG50" s="547"/>
      <c r="CH50" s="547"/>
      <c r="CI50" s="547"/>
      <c r="CJ50" s="547"/>
      <c r="CK50" s="547"/>
      <c r="CL50" s="547"/>
      <c r="CM50" s="547"/>
      <c r="CN50" s="547"/>
      <c r="CO50" s="547"/>
      <c r="CP50" s="547"/>
      <c r="CQ50" s="547"/>
      <c r="CR50" s="547"/>
      <c r="CS50" s="547"/>
      <c r="CT50" s="547"/>
      <c r="CU50" s="547"/>
      <c r="CV50" s="547"/>
      <c r="CW50" s="547"/>
    </row>
    <row r="51" spans="1:101" x14ac:dyDescent="0.2">
      <c r="A51" s="343">
        <f>+SUBTOTAL(3,$E$8:$E51)</f>
        <v>44</v>
      </c>
      <c r="B51" s="552">
        <v>45292</v>
      </c>
      <c r="C51" s="346" t="s">
        <v>740</v>
      </c>
      <c r="D51" s="343" t="str">
        <f>+VLOOKUP(C51,'Visual chart Edit'!$B$7:$C$491,2,FALSE)</f>
        <v>DA+0</v>
      </c>
      <c r="E51" s="343" t="s">
        <v>143</v>
      </c>
      <c r="F51" s="548">
        <v>45303</v>
      </c>
      <c r="G51" s="548">
        <v>45308</v>
      </c>
      <c r="H51" s="549" t="s">
        <v>874</v>
      </c>
      <c r="I51" s="550" t="s">
        <v>1021</v>
      </c>
      <c r="J51" s="841">
        <f t="shared" si="16"/>
        <v>5</v>
      </c>
      <c r="K51" s="547"/>
      <c r="L51" s="547"/>
      <c r="M51" s="547"/>
      <c r="N51" s="547"/>
      <c r="O51" s="547"/>
      <c r="P51" s="547"/>
      <c r="Q51" s="547"/>
      <c r="R51" s="547"/>
      <c r="S51" s="547"/>
      <c r="T51" s="547"/>
      <c r="U51" s="547"/>
      <c r="V51" s="547"/>
      <c r="W51" s="547"/>
      <c r="X51" s="547"/>
      <c r="Y51" s="547"/>
      <c r="Z51" s="547"/>
      <c r="AA51" s="547"/>
      <c r="AB51" s="547"/>
      <c r="AC51" s="547"/>
      <c r="AD51" s="547"/>
      <c r="AE51" s="547"/>
      <c r="AF51" s="547"/>
      <c r="AG51" s="547"/>
      <c r="AH51" s="547"/>
      <c r="AI51" s="547"/>
      <c r="AJ51" s="547"/>
      <c r="AK51" s="547"/>
      <c r="AL51" s="547"/>
      <c r="AM51" s="547"/>
      <c r="AN51" s="547"/>
      <c r="AO51" s="547"/>
      <c r="AP51" s="547"/>
      <c r="AQ51" s="547"/>
      <c r="AR51" s="547"/>
      <c r="AS51" s="547"/>
      <c r="AT51" s="547"/>
      <c r="AU51" s="547"/>
      <c r="AV51" s="547"/>
      <c r="AW51" s="547"/>
      <c r="AX51" s="547"/>
      <c r="AY51" s="547"/>
      <c r="AZ51" s="547"/>
      <c r="BA51" s="547"/>
      <c r="BB51" s="547"/>
      <c r="BC51" s="547"/>
      <c r="BD51" s="547"/>
      <c r="BE51" s="547"/>
      <c r="BF51" s="547"/>
      <c r="BG51" s="547"/>
      <c r="BH51" s="547"/>
      <c r="BI51" s="547"/>
      <c r="BJ51" s="547"/>
      <c r="BK51" s="547"/>
      <c r="BL51" s="547"/>
      <c r="BM51" s="547"/>
      <c r="BN51" s="547"/>
      <c r="BO51" s="547"/>
      <c r="BP51" s="547"/>
      <c r="BQ51" s="547"/>
      <c r="BR51" s="547"/>
      <c r="BS51" s="547"/>
      <c r="BT51" s="547"/>
      <c r="BU51" s="547"/>
      <c r="BV51" s="547"/>
      <c r="BW51" s="547"/>
      <c r="BX51" s="547"/>
      <c r="BY51" s="547"/>
      <c r="BZ51" s="547"/>
      <c r="CA51" s="547"/>
      <c r="CB51" s="547"/>
      <c r="CC51" s="547"/>
      <c r="CD51" s="547"/>
      <c r="CE51" s="547"/>
      <c r="CF51" s="547"/>
      <c r="CG51" s="547"/>
      <c r="CH51" s="547"/>
      <c r="CI51" s="547"/>
      <c r="CJ51" s="547"/>
      <c r="CK51" s="547"/>
      <c r="CL51" s="547"/>
      <c r="CM51" s="547"/>
      <c r="CN51" s="547"/>
      <c r="CO51" s="547"/>
      <c r="CP51" s="547"/>
      <c r="CQ51" s="547"/>
      <c r="CR51" s="547"/>
      <c r="CS51" s="547"/>
      <c r="CT51" s="547"/>
      <c r="CU51" s="547"/>
      <c r="CV51" s="547"/>
      <c r="CW51" s="547"/>
    </row>
    <row r="52" spans="1:101" x14ac:dyDescent="0.2">
      <c r="A52" s="343">
        <f>+SUBTOTAL(3,$E$8:$E52)</f>
        <v>45</v>
      </c>
      <c r="B52" s="552">
        <v>45292</v>
      </c>
      <c r="C52" s="346" t="s">
        <v>749</v>
      </c>
      <c r="D52" s="343" t="str">
        <f>+VLOOKUP(C52,'Visual chart Edit'!$B$7:$C$491,2,FALSE)</f>
        <v>DA+3</v>
      </c>
      <c r="E52" s="343" t="s">
        <v>143</v>
      </c>
      <c r="F52" s="548">
        <v>45305</v>
      </c>
      <c r="G52" s="548">
        <v>45308</v>
      </c>
      <c r="H52" s="549" t="s">
        <v>1006</v>
      </c>
      <c r="I52" s="550" t="s">
        <v>1021</v>
      </c>
      <c r="J52" s="841">
        <f t="shared" si="16"/>
        <v>3</v>
      </c>
      <c r="K52" s="547"/>
      <c r="L52" s="547"/>
      <c r="M52" s="547"/>
      <c r="N52" s="547"/>
      <c r="O52" s="547"/>
      <c r="P52" s="547"/>
      <c r="Q52" s="547"/>
      <c r="R52" s="547"/>
      <c r="S52" s="547"/>
      <c r="T52" s="547"/>
      <c r="U52" s="547"/>
      <c r="V52" s="547"/>
      <c r="W52" s="547"/>
      <c r="X52" s="547"/>
      <c r="Y52" s="547"/>
      <c r="Z52" s="547"/>
      <c r="AA52" s="547"/>
      <c r="AB52" s="547"/>
      <c r="AC52" s="547"/>
      <c r="AD52" s="547"/>
      <c r="AE52" s="547"/>
      <c r="AF52" s="547"/>
      <c r="AG52" s="547"/>
      <c r="AH52" s="547"/>
      <c r="AI52" s="547"/>
      <c r="AJ52" s="547"/>
      <c r="AK52" s="547"/>
      <c r="AL52" s="547"/>
      <c r="AM52" s="547"/>
      <c r="AN52" s="547"/>
      <c r="AO52" s="547"/>
      <c r="AP52" s="547"/>
      <c r="AQ52" s="547"/>
      <c r="AR52" s="547"/>
      <c r="AS52" s="547"/>
      <c r="AT52" s="547"/>
      <c r="AU52" s="547"/>
      <c r="AV52" s="547"/>
      <c r="AW52" s="547"/>
      <c r="AX52" s="547"/>
      <c r="AY52" s="547"/>
      <c r="AZ52" s="547"/>
      <c r="BA52" s="547"/>
      <c r="BB52" s="547"/>
      <c r="BC52" s="547"/>
      <c r="BD52" s="547"/>
      <c r="BE52" s="547"/>
      <c r="BF52" s="547"/>
      <c r="BG52" s="547"/>
      <c r="BH52" s="547"/>
      <c r="BI52" s="547"/>
      <c r="BJ52" s="547"/>
      <c r="BK52" s="547"/>
      <c r="BL52" s="547"/>
      <c r="BM52" s="547"/>
      <c r="BN52" s="547"/>
      <c r="BO52" s="547"/>
      <c r="BP52" s="547"/>
      <c r="BQ52" s="547"/>
      <c r="BR52" s="547"/>
      <c r="BS52" s="547"/>
      <c r="BT52" s="547"/>
      <c r="BU52" s="547"/>
      <c r="BV52" s="547"/>
      <c r="BW52" s="547"/>
      <c r="BX52" s="547"/>
      <c r="BY52" s="547"/>
      <c r="BZ52" s="547"/>
      <c r="CA52" s="547"/>
      <c r="CB52" s="547"/>
      <c r="CC52" s="547"/>
      <c r="CD52" s="547"/>
      <c r="CE52" s="547"/>
      <c r="CF52" s="547"/>
      <c r="CG52" s="547"/>
      <c r="CH52" s="547"/>
      <c r="CI52" s="547"/>
      <c r="CJ52" s="547"/>
      <c r="CK52" s="547"/>
      <c r="CL52" s="547"/>
      <c r="CM52" s="547"/>
      <c r="CN52" s="547"/>
      <c r="CO52" s="547"/>
      <c r="CP52" s="547"/>
      <c r="CQ52" s="547"/>
      <c r="CR52" s="547"/>
      <c r="CS52" s="547"/>
      <c r="CT52" s="547"/>
      <c r="CU52" s="547"/>
      <c r="CV52" s="547"/>
      <c r="CW52" s="547"/>
    </row>
    <row r="53" spans="1:101" x14ac:dyDescent="0.2">
      <c r="A53" s="343">
        <f>+SUBTOTAL(3,$E$8:$E53)</f>
        <v>46</v>
      </c>
      <c r="B53" s="552">
        <v>45292</v>
      </c>
      <c r="C53" s="346" t="s">
        <v>60</v>
      </c>
      <c r="D53" s="343" t="str">
        <f>+VLOOKUP(C53,'Visual chart Edit'!$B$7:$C$491,2,FALSE)</f>
        <v>DA+0</v>
      </c>
      <c r="E53" s="343" t="s">
        <v>276</v>
      </c>
      <c r="F53" s="548">
        <v>45303</v>
      </c>
      <c r="G53" s="548">
        <v>45309</v>
      </c>
      <c r="H53" s="549" t="s">
        <v>253</v>
      </c>
      <c r="I53" s="550" t="s">
        <v>237</v>
      </c>
      <c r="J53" s="841">
        <f t="shared" si="16"/>
        <v>6</v>
      </c>
      <c r="K53" s="547"/>
      <c r="L53" s="547"/>
      <c r="M53" s="547"/>
      <c r="N53" s="547"/>
      <c r="O53" s="547"/>
      <c r="P53" s="547"/>
      <c r="Q53" s="547"/>
      <c r="R53" s="547"/>
      <c r="S53" s="547"/>
      <c r="T53" s="547"/>
      <c r="U53" s="547"/>
      <c r="V53" s="547"/>
      <c r="W53" s="547"/>
      <c r="X53" s="547"/>
      <c r="Y53" s="547"/>
      <c r="Z53" s="547"/>
      <c r="AA53" s="547"/>
      <c r="AB53" s="547"/>
      <c r="AC53" s="547"/>
      <c r="AD53" s="547"/>
      <c r="AE53" s="547"/>
      <c r="AF53" s="547"/>
      <c r="AG53" s="547"/>
      <c r="AH53" s="547"/>
      <c r="AI53" s="547"/>
      <c r="AJ53" s="547"/>
      <c r="AK53" s="547"/>
      <c r="AL53" s="547"/>
      <c r="AM53" s="547"/>
      <c r="AN53" s="547"/>
      <c r="AO53" s="547"/>
      <c r="AP53" s="547"/>
      <c r="AQ53" s="547"/>
      <c r="AR53" s="547"/>
      <c r="AS53" s="547"/>
      <c r="AT53" s="547"/>
      <c r="AU53" s="547"/>
      <c r="AV53" s="547"/>
      <c r="AW53" s="547"/>
      <c r="AX53" s="547"/>
      <c r="AY53" s="547"/>
      <c r="AZ53" s="547"/>
      <c r="BA53" s="547"/>
      <c r="BB53" s="547"/>
      <c r="BC53" s="547"/>
      <c r="BD53" s="547"/>
      <c r="BE53" s="547"/>
      <c r="BF53" s="547"/>
      <c r="BG53" s="547"/>
      <c r="BH53" s="547"/>
      <c r="BI53" s="547"/>
      <c r="BJ53" s="547"/>
      <c r="BK53" s="547"/>
      <c r="BL53" s="547"/>
      <c r="BM53" s="547"/>
      <c r="BN53" s="547"/>
      <c r="BO53" s="547"/>
      <c r="BP53" s="547"/>
      <c r="BQ53" s="547"/>
      <c r="BR53" s="547"/>
      <c r="BS53" s="547"/>
      <c r="BT53" s="547"/>
      <c r="BU53" s="547"/>
      <c r="BV53" s="547"/>
      <c r="BW53" s="547"/>
      <c r="BX53" s="547"/>
      <c r="BY53" s="547"/>
      <c r="BZ53" s="547"/>
      <c r="CA53" s="547"/>
      <c r="CB53" s="547"/>
      <c r="CC53" s="547"/>
      <c r="CD53" s="547"/>
      <c r="CE53" s="547"/>
      <c r="CF53" s="547"/>
      <c r="CG53" s="547"/>
      <c r="CH53" s="547"/>
      <c r="CI53" s="547"/>
      <c r="CJ53" s="547"/>
      <c r="CK53" s="547"/>
      <c r="CL53" s="547"/>
      <c r="CM53" s="547"/>
      <c r="CN53" s="547"/>
      <c r="CO53" s="547"/>
      <c r="CP53" s="547"/>
      <c r="CQ53" s="547"/>
      <c r="CR53" s="547"/>
      <c r="CS53" s="547"/>
      <c r="CT53" s="547"/>
      <c r="CU53" s="547"/>
      <c r="CV53" s="547"/>
      <c r="CW53" s="547"/>
    </row>
    <row r="54" spans="1:101" x14ac:dyDescent="0.2">
      <c r="A54" s="343">
        <f>+SUBTOTAL(3,$E$8:$E54)</f>
        <v>47</v>
      </c>
      <c r="B54" s="552">
        <v>45292</v>
      </c>
      <c r="C54" s="346" t="s">
        <v>807</v>
      </c>
      <c r="D54" s="343" t="str">
        <f>+VLOOKUP(C54,'Visual chart Edit'!$B$7:$C$491,2,FALSE)</f>
        <v>DA+0</v>
      </c>
      <c r="E54" s="343" t="s">
        <v>276</v>
      </c>
      <c r="F54" s="548">
        <v>45301</v>
      </c>
      <c r="G54" s="548">
        <v>45309</v>
      </c>
      <c r="H54" s="549" t="s">
        <v>873</v>
      </c>
      <c r="I54" s="550" t="s">
        <v>1003</v>
      </c>
      <c r="J54" s="841">
        <f t="shared" si="16"/>
        <v>8</v>
      </c>
      <c r="K54" s="547"/>
      <c r="L54" s="547"/>
      <c r="M54" s="547"/>
      <c r="N54" s="547"/>
      <c r="O54" s="547"/>
      <c r="P54" s="547"/>
      <c r="Q54" s="547"/>
      <c r="R54" s="547"/>
      <c r="S54" s="547"/>
      <c r="T54" s="547"/>
      <c r="U54" s="547"/>
      <c r="V54" s="547"/>
      <c r="W54" s="547"/>
      <c r="X54" s="547"/>
      <c r="Y54" s="547"/>
      <c r="Z54" s="547"/>
      <c r="AA54" s="547"/>
      <c r="AB54" s="547"/>
      <c r="AC54" s="547"/>
      <c r="AD54" s="547"/>
      <c r="AE54" s="547"/>
      <c r="AF54" s="547"/>
      <c r="AG54" s="547"/>
      <c r="AH54" s="547"/>
      <c r="AI54" s="547"/>
      <c r="AJ54" s="547"/>
      <c r="AK54" s="547"/>
      <c r="AL54" s="547"/>
      <c r="AM54" s="547"/>
      <c r="AN54" s="547"/>
      <c r="AO54" s="547"/>
      <c r="AP54" s="547"/>
      <c r="AQ54" s="547"/>
      <c r="AR54" s="547"/>
      <c r="AS54" s="547"/>
      <c r="AT54" s="547"/>
      <c r="AU54" s="547"/>
      <c r="AV54" s="547"/>
      <c r="AW54" s="547"/>
      <c r="AX54" s="547"/>
      <c r="AY54" s="547"/>
      <c r="AZ54" s="547"/>
      <c r="BA54" s="547"/>
      <c r="BB54" s="547"/>
      <c r="BC54" s="547"/>
      <c r="BD54" s="547"/>
      <c r="BE54" s="547"/>
      <c r="BF54" s="547"/>
      <c r="BG54" s="547"/>
      <c r="BH54" s="547"/>
      <c r="BI54" s="547"/>
      <c r="BJ54" s="547"/>
      <c r="BK54" s="547"/>
      <c r="BL54" s="547"/>
      <c r="BM54" s="547"/>
      <c r="BN54" s="547"/>
      <c r="BO54" s="547"/>
      <c r="BP54" s="547"/>
      <c r="BQ54" s="547"/>
      <c r="BR54" s="547"/>
      <c r="BS54" s="547"/>
      <c r="BT54" s="547"/>
      <c r="BU54" s="547"/>
      <c r="BV54" s="547"/>
      <c r="BW54" s="547"/>
      <c r="BX54" s="547"/>
      <c r="BY54" s="547"/>
      <c r="BZ54" s="547"/>
      <c r="CA54" s="547"/>
      <c r="CB54" s="547"/>
      <c r="CC54" s="547"/>
      <c r="CD54" s="547"/>
      <c r="CE54" s="547"/>
      <c r="CF54" s="547"/>
      <c r="CG54" s="547"/>
      <c r="CH54" s="547"/>
      <c r="CI54" s="547"/>
      <c r="CJ54" s="547"/>
      <c r="CK54" s="547"/>
      <c r="CL54" s="547"/>
      <c r="CM54" s="547"/>
      <c r="CN54" s="547"/>
      <c r="CO54" s="547"/>
      <c r="CP54" s="547"/>
      <c r="CQ54" s="547"/>
      <c r="CR54" s="547"/>
      <c r="CS54" s="547"/>
      <c r="CT54" s="547"/>
      <c r="CU54" s="547"/>
      <c r="CV54" s="547"/>
      <c r="CW54" s="547"/>
    </row>
    <row r="55" spans="1:101" x14ac:dyDescent="0.2">
      <c r="A55" s="343">
        <f>+SUBTOTAL(3,$E$8:$E55)</f>
        <v>48</v>
      </c>
      <c r="B55" s="552">
        <v>45292</v>
      </c>
      <c r="C55" s="346" t="s">
        <v>811</v>
      </c>
      <c r="D55" s="343" t="str">
        <f>+VLOOKUP(C55,'Visual chart Edit'!$B$7:$C$491,2,FALSE)</f>
        <v>DA+3</v>
      </c>
      <c r="E55" s="343" t="s">
        <v>276</v>
      </c>
      <c r="F55" s="548">
        <v>45307</v>
      </c>
      <c r="G55" s="548">
        <v>45309</v>
      </c>
      <c r="H55" s="549" t="s">
        <v>873</v>
      </c>
      <c r="I55" s="550" t="s">
        <v>1003</v>
      </c>
      <c r="J55" s="841">
        <f t="shared" si="16"/>
        <v>2</v>
      </c>
      <c r="K55" s="547"/>
      <c r="L55" s="547"/>
      <c r="M55" s="547"/>
      <c r="N55" s="547"/>
      <c r="O55" s="547"/>
      <c r="P55" s="547"/>
      <c r="Q55" s="547"/>
      <c r="R55" s="547"/>
      <c r="S55" s="547"/>
      <c r="T55" s="547"/>
      <c r="U55" s="547"/>
      <c r="V55" s="547"/>
      <c r="W55" s="547"/>
      <c r="X55" s="547"/>
      <c r="Y55" s="547"/>
      <c r="Z55" s="547"/>
      <c r="AA55" s="547"/>
      <c r="AB55" s="547"/>
      <c r="AC55" s="547"/>
      <c r="AD55" s="547"/>
      <c r="AE55" s="547"/>
      <c r="AF55" s="547"/>
      <c r="AG55" s="547"/>
      <c r="AH55" s="547"/>
      <c r="AI55" s="547"/>
      <c r="AJ55" s="547"/>
      <c r="AK55" s="547"/>
      <c r="AL55" s="547"/>
      <c r="AM55" s="547"/>
      <c r="AN55" s="547"/>
      <c r="AO55" s="547"/>
      <c r="AP55" s="547"/>
      <c r="AQ55" s="547"/>
      <c r="AR55" s="547"/>
      <c r="AS55" s="547"/>
      <c r="AT55" s="547"/>
      <c r="AU55" s="547"/>
      <c r="AV55" s="547"/>
      <c r="AW55" s="547"/>
      <c r="AX55" s="547"/>
      <c r="AY55" s="547"/>
      <c r="AZ55" s="547"/>
      <c r="BA55" s="547"/>
      <c r="BB55" s="547"/>
      <c r="BC55" s="547"/>
      <c r="BD55" s="547"/>
      <c r="BE55" s="547"/>
      <c r="BF55" s="547"/>
      <c r="BG55" s="547"/>
      <c r="BH55" s="547"/>
      <c r="BI55" s="547"/>
      <c r="BJ55" s="547"/>
      <c r="BK55" s="547"/>
      <c r="BL55" s="547"/>
      <c r="BM55" s="547"/>
      <c r="BN55" s="547"/>
      <c r="BO55" s="547"/>
      <c r="BP55" s="547"/>
      <c r="BQ55" s="547"/>
      <c r="BR55" s="547"/>
      <c r="BS55" s="547"/>
      <c r="BT55" s="547"/>
      <c r="BU55" s="547"/>
      <c r="BV55" s="547"/>
      <c r="BW55" s="547"/>
      <c r="BX55" s="547"/>
      <c r="BY55" s="547"/>
      <c r="BZ55" s="547"/>
      <c r="CA55" s="547"/>
      <c r="CB55" s="547"/>
      <c r="CC55" s="547"/>
      <c r="CD55" s="547"/>
      <c r="CE55" s="547"/>
      <c r="CF55" s="547"/>
      <c r="CG55" s="547"/>
      <c r="CH55" s="547"/>
      <c r="CI55" s="547"/>
      <c r="CJ55" s="547"/>
      <c r="CK55" s="547"/>
      <c r="CL55" s="547"/>
      <c r="CM55" s="547"/>
      <c r="CN55" s="547"/>
      <c r="CO55" s="547"/>
      <c r="CP55" s="547"/>
      <c r="CQ55" s="547"/>
      <c r="CR55" s="547"/>
      <c r="CS55" s="547"/>
      <c r="CT55" s="547"/>
      <c r="CU55" s="547"/>
      <c r="CV55" s="547"/>
      <c r="CW55" s="547"/>
    </row>
    <row r="56" spans="1:101" x14ac:dyDescent="0.2">
      <c r="A56" s="343">
        <f>+SUBTOTAL(3,$E$8:$E56)</f>
        <v>49</v>
      </c>
      <c r="B56" s="552">
        <v>45292</v>
      </c>
      <c r="C56" s="346" t="s">
        <v>824</v>
      </c>
      <c r="D56" s="343" t="str">
        <f>+VLOOKUP(C56,'Visual chart Edit'!$B$7:$C$491,2,FALSE)</f>
        <v>DA+0</v>
      </c>
      <c r="E56" s="343" t="s">
        <v>276</v>
      </c>
      <c r="F56" s="548">
        <v>45307</v>
      </c>
      <c r="G56" s="548">
        <v>45309</v>
      </c>
      <c r="H56" s="549" t="s">
        <v>876</v>
      </c>
      <c r="I56" s="550" t="s">
        <v>1003</v>
      </c>
      <c r="J56" s="841">
        <f t="shared" si="16"/>
        <v>2</v>
      </c>
      <c r="K56" s="547"/>
      <c r="L56" s="547"/>
      <c r="M56" s="547"/>
      <c r="N56" s="547"/>
      <c r="O56" s="547"/>
      <c r="P56" s="547"/>
      <c r="Q56" s="547"/>
      <c r="R56" s="547"/>
      <c r="S56" s="547"/>
      <c r="T56" s="547"/>
      <c r="U56" s="547"/>
      <c r="V56" s="547"/>
      <c r="W56" s="547"/>
      <c r="X56" s="547"/>
      <c r="Y56" s="547"/>
      <c r="Z56" s="547"/>
      <c r="AA56" s="547"/>
      <c r="AB56" s="547"/>
      <c r="AC56" s="547"/>
      <c r="AD56" s="547"/>
      <c r="AE56" s="547"/>
      <c r="AF56" s="547"/>
      <c r="AG56" s="547"/>
      <c r="AH56" s="547"/>
      <c r="AI56" s="547"/>
      <c r="AJ56" s="547"/>
      <c r="AK56" s="547"/>
      <c r="AL56" s="547"/>
      <c r="AM56" s="547"/>
      <c r="AN56" s="547"/>
      <c r="AO56" s="547"/>
      <c r="AP56" s="547"/>
      <c r="AQ56" s="547"/>
      <c r="AR56" s="547"/>
      <c r="AS56" s="547"/>
      <c r="AT56" s="547"/>
      <c r="AU56" s="547"/>
      <c r="AV56" s="547"/>
      <c r="AW56" s="547"/>
      <c r="AX56" s="547"/>
      <c r="AY56" s="547"/>
      <c r="AZ56" s="547"/>
      <c r="BA56" s="547"/>
      <c r="BB56" s="547"/>
      <c r="BC56" s="547"/>
      <c r="BD56" s="547"/>
      <c r="BE56" s="547"/>
      <c r="BF56" s="547"/>
      <c r="BG56" s="547"/>
      <c r="BH56" s="547"/>
      <c r="BI56" s="547"/>
      <c r="BJ56" s="547"/>
      <c r="BK56" s="547"/>
      <c r="BL56" s="547"/>
      <c r="BM56" s="547"/>
      <c r="BN56" s="547"/>
      <c r="BO56" s="547"/>
      <c r="BP56" s="547"/>
      <c r="BQ56" s="547"/>
      <c r="BR56" s="547"/>
      <c r="BS56" s="547"/>
      <c r="BT56" s="547"/>
      <c r="BU56" s="547"/>
      <c r="BV56" s="547"/>
      <c r="BW56" s="547"/>
      <c r="BX56" s="547"/>
      <c r="BY56" s="547"/>
      <c r="BZ56" s="547"/>
      <c r="CA56" s="547"/>
      <c r="CB56" s="547"/>
      <c r="CC56" s="547"/>
      <c r="CD56" s="547"/>
      <c r="CE56" s="547"/>
      <c r="CF56" s="547"/>
      <c r="CG56" s="547"/>
      <c r="CH56" s="547"/>
      <c r="CI56" s="547"/>
      <c r="CJ56" s="547"/>
      <c r="CK56" s="547"/>
      <c r="CL56" s="547"/>
      <c r="CM56" s="547"/>
      <c r="CN56" s="547"/>
      <c r="CO56" s="547"/>
      <c r="CP56" s="547"/>
      <c r="CQ56" s="547"/>
      <c r="CR56" s="547"/>
      <c r="CS56" s="547"/>
      <c r="CT56" s="547"/>
      <c r="CU56" s="547"/>
      <c r="CV56" s="547"/>
      <c r="CW56" s="547"/>
    </row>
    <row r="57" spans="1:101" x14ac:dyDescent="0.2">
      <c r="A57" s="343">
        <f>+SUBTOTAL(3,$E$8:$E57)</f>
        <v>50</v>
      </c>
      <c r="B57" s="552">
        <v>45292</v>
      </c>
      <c r="C57" s="346" t="s">
        <v>98</v>
      </c>
      <c r="D57" s="343" t="str">
        <f>+VLOOKUP(C57,'Visual chart Edit'!$B$7:$C$491,2,FALSE)</f>
        <v>DB2+0</v>
      </c>
      <c r="E57" s="343" t="s">
        <v>276</v>
      </c>
      <c r="F57" s="548">
        <v>45308</v>
      </c>
      <c r="G57" s="548">
        <v>45310</v>
      </c>
      <c r="H57" s="549" t="s">
        <v>872</v>
      </c>
      <c r="I57" s="550" t="s">
        <v>1021</v>
      </c>
      <c r="J57" s="841">
        <f t="shared" si="16"/>
        <v>2</v>
      </c>
      <c r="K57" s="547"/>
      <c r="L57" s="547"/>
      <c r="M57" s="547"/>
      <c r="N57" s="547"/>
      <c r="O57" s="547"/>
      <c r="P57" s="547"/>
      <c r="Q57" s="547"/>
      <c r="R57" s="547"/>
      <c r="S57" s="547"/>
      <c r="T57" s="547"/>
      <c r="U57" s="547"/>
      <c r="V57" s="547"/>
      <c r="W57" s="547"/>
      <c r="X57" s="547"/>
      <c r="Y57" s="547"/>
      <c r="Z57" s="547"/>
      <c r="AA57" s="547"/>
      <c r="AB57" s="547"/>
      <c r="AC57" s="547"/>
      <c r="AD57" s="547"/>
      <c r="AE57" s="547"/>
      <c r="AF57" s="547"/>
      <c r="AG57" s="547"/>
      <c r="AH57" s="547"/>
      <c r="AI57" s="547"/>
      <c r="AJ57" s="547"/>
      <c r="AK57" s="547"/>
      <c r="AL57" s="547"/>
      <c r="AM57" s="547"/>
      <c r="AN57" s="547"/>
      <c r="AO57" s="547"/>
      <c r="AP57" s="547"/>
      <c r="AQ57" s="547"/>
      <c r="AR57" s="547"/>
      <c r="AS57" s="547"/>
      <c r="AT57" s="547"/>
      <c r="AU57" s="547"/>
      <c r="AV57" s="547"/>
      <c r="AW57" s="547"/>
      <c r="AX57" s="547"/>
      <c r="AY57" s="547"/>
      <c r="AZ57" s="547"/>
      <c r="BA57" s="547"/>
      <c r="BB57" s="547"/>
      <c r="BC57" s="547"/>
      <c r="BD57" s="547"/>
      <c r="BE57" s="547"/>
      <c r="BF57" s="547"/>
      <c r="BG57" s="547"/>
      <c r="BH57" s="547"/>
      <c r="BI57" s="547"/>
      <c r="BJ57" s="547"/>
      <c r="BK57" s="547"/>
      <c r="BL57" s="547"/>
      <c r="BM57" s="547"/>
      <c r="BN57" s="547"/>
      <c r="BO57" s="547"/>
      <c r="BP57" s="547"/>
      <c r="BQ57" s="547"/>
      <c r="BR57" s="547"/>
      <c r="BS57" s="547"/>
      <c r="BT57" s="547"/>
      <c r="BU57" s="547"/>
      <c r="BV57" s="547"/>
      <c r="BW57" s="547"/>
      <c r="BX57" s="547"/>
      <c r="BY57" s="547"/>
      <c r="BZ57" s="547"/>
      <c r="CA57" s="547"/>
      <c r="CB57" s="547"/>
      <c r="CC57" s="547"/>
      <c r="CD57" s="547"/>
      <c r="CE57" s="547"/>
      <c r="CF57" s="547"/>
      <c r="CG57" s="547"/>
      <c r="CH57" s="547"/>
      <c r="CI57" s="547"/>
      <c r="CJ57" s="547"/>
      <c r="CK57" s="547"/>
      <c r="CL57" s="547"/>
      <c r="CM57" s="547"/>
      <c r="CN57" s="547"/>
      <c r="CO57" s="547"/>
      <c r="CP57" s="547"/>
      <c r="CQ57" s="547"/>
      <c r="CR57" s="547"/>
      <c r="CS57" s="547"/>
      <c r="CT57" s="547"/>
      <c r="CU57" s="547"/>
      <c r="CV57" s="547"/>
      <c r="CW57" s="547"/>
    </row>
    <row r="58" spans="1:101" x14ac:dyDescent="0.2">
      <c r="A58" s="343">
        <f>+SUBTOTAL(3,$E$8:$E58)</f>
        <v>51</v>
      </c>
      <c r="B58" s="552">
        <v>45292</v>
      </c>
      <c r="C58" s="346" t="s">
        <v>795</v>
      </c>
      <c r="D58" s="343" t="str">
        <f>+VLOOKUP(C58,'Visual chart Edit'!$B$7:$C$491,2,FALSE)</f>
        <v>DA+3</v>
      </c>
      <c r="E58" s="343" t="s">
        <v>32</v>
      </c>
      <c r="F58" s="548">
        <v>45309</v>
      </c>
      <c r="G58" s="548">
        <v>45310</v>
      </c>
      <c r="H58" s="549" t="s">
        <v>236</v>
      </c>
      <c r="I58" s="550" t="s">
        <v>1003</v>
      </c>
      <c r="J58" s="841">
        <f t="shared" si="16"/>
        <v>1</v>
      </c>
      <c r="K58" s="547"/>
      <c r="L58" s="547"/>
      <c r="M58" s="547"/>
      <c r="N58" s="547"/>
      <c r="O58" s="547"/>
      <c r="P58" s="547"/>
      <c r="Q58" s="547"/>
      <c r="R58" s="547"/>
      <c r="S58" s="547"/>
      <c r="T58" s="547"/>
      <c r="U58" s="547"/>
      <c r="V58" s="547"/>
      <c r="W58" s="547"/>
      <c r="X58" s="547"/>
      <c r="Y58" s="547"/>
      <c r="Z58" s="547"/>
      <c r="AA58" s="547"/>
      <c r="AB58" s="547"/>
      <c r="AC58" s="547"/>
      <c r="AD58" s="547"/>
      <c r="AE58" s="547"/>
      <c r="AF58" s="547"/>
      <c r="AG58" s="547"/>
      <c r="AH58" s="547"/>
      <c r="AI58" s="547"/>
      <c r="AJ58" s="547"/>
      <c r="AK58" s="547"/>
      <c r="AL58" s="547"/>
      <c r="AM58" s="547"/>
      <c r="AN58" s="547"/>
      <c r="AO58" s="547"/>
      <c r="AP58" s="547"/>
      <c r="AQ58" s="547"/>
      <c r="AR58" s="547"/>
      <c r="AS58" s="547"/>
      <c r="AT58" s="547"/>
      <c r="AU58" s="547"/>
      <c r="AV58" s="547"/>
      <c r="AW58" s="547"/>
      <c r="AX58" s="547"/>
      <c r="AY58" s="547"/>
      <c r="AZ58" s="547"/>
      <c r="BA58" s="547"/>
      <c r="BB58" s="547"/>
      <c r="BC58" s="547"/>
      <c r="BD58" s="547"/>
      <c r="BE58" s="547"/>
      <c r="BF58" s="547"/>
      <c r="BG58" s="547"/>
      <c r="BH58" s="547"/>
      <c r="BI58" s="547"/>
      <c r="BJ58" s="547"/>
      <c r="BK58" s="547"/>
      <c r="BL58" s="547"/>
      <c r="BM58" s="547"/>
      <c r="BN58" s="547"/>
      <c r="BO58" s="547"/>
      <c r="BP58" s="547"/>
      <c r="BQ58" s="547"/>
      <c r="BR58" s="547"/>
      <c r="BS58" s="547"/>
      <c r="BT58" s="547"/>
      <c r="BU58" s="547"/>
      <c r="BV58" s="547"/>
      <c r="BW58" s="547"/>
      <c r="BX58" s="547"/>
      <c r="BY58" s="547"/>
      <c r="BZ58" s="547"/>
      <c r="CA58" s="547"/>
      <c r="CB58" s="547"/>
      <c r="CC58" s="547"/>
      <c r="CD58" s="547"/>
      <c r="CE58" s="547"/>
      <c r="CF58" s="547"/>
      <c r="CG58" s="547"/>
      <c r="CH58" s="547"/>
      <c r="CI58" s="547"/>
      <c r="CJ58" s="547"/>
      <c r="CK58" s="547"/>
      <c r="CL58" s="547"/>
      <c r="CM58" s="547"/>
      <c r="CN58" s="547"/>
      <c r="CO58" s="547"/>
      <c r="CP58" s="547"/>
      <c r="CQ58" s="547"/>
      <c r="CR58" s="547"/>
      <c r="CS58" s="547"/>
      <c r="CT58" s="547"/>
      <c r="CU58" s="547"/>
      <c r="CV58" s="547"/>
      <c r="CW58" s="547"/>
    </row>
    <row r="59" spans="1:101" x14ac:dyDescent="0.2">
      <c r="A59" s="343">
        <f>+SUBTOTAL(3,$E$8:$E59)</f>
        <v>52</v>
      </c>
      <c r="B59" s="552">
        <v>45292</v>
      </c>
      <c r="C59" s="346" t="s">
        <v>823</v>
      </c>
      <c r="D59" s="343" t="str">
        <f>+VLOOKUP(C59,'Visual chart Edit'!$B$7:$C$491,2,FALSE)</f>
        <v>DA+0</v>
      </c>
      <c r="E59" s="343" t="s">
        <v>276</v>
      </c>
      <c r="F59" s="548">
        <v>45311</v>
      </c>
      <c r="G59" s="548">
        <v>45312</v>
      </c>
      <c r="H59" s="549" t="s">
        <v>876</v>
      </c>
      <c r="I59" s="550" t="s">
        <v>1003</v>
      </c>
      <c r="J59" s="841">
        <f t="shared" si="16"/>
        <v>1</v>
      </c>
      <c r="K59" s="547"/>
      <c r="L59" s="547"/>
      <c r="M59" s="547"/>
      <c r="N59" s="547"/>
      <c r="O59" s="547"/>
      <c r="P59" s="547"/>
      <c r="Q59" s="547"/>
      <c r="R59" s="547"/>
      <c r="S59" s="547"/>
      <c r="T59" s="547"/>
      <c r="U59" s="547"/>
      <c r="V59" s="547"/>
      <c r="W59" s="547"/>
      <c r="X59" s="547"/>
      <c r="Y59" s="547"/>
      <c r="Z59" s="547"/>
      <c r="AA59" s="547"/>
      <c r="AB59" s="547"/>
      <c r="AC59" s="547"/>
      <c r="AD59" s="547"/>
      <c r="AE59" s="547"/>
      <c r="AF59" s="547"/>
      <c r="AG59" s="547"/>
      <c r="AH59" s="547"/>
      <c r="AI59" s="547"/>
      <c r="AJ59" s="547"/>
      <c r="AK59" s="547"/>
      <c r="AL59" s="547"/>
      <c r="AM59" s="547"/>
      <c r="AN59" s="547"/>
      <c r="AO59" s="547"/>
      <c r="AP59" s="547"/>
      <c r="AQ59" s="547"/>
      <c r="AR59" s="547"/>
      <c r="AS59" s="547"/>
      <c r="AT59" s="547"/>
      <c r="AU59" s="547"/>
      <c r="AV59" s="547"/>
      <c r="AW59" s="547"/>
      <c r="AX59" s="547"/>
      <c r="AY59" s="547"/>
      <c r="AZ59" s="547"/>
      <c r="BA59" s="547"/>
      <c r="BB59" s="547"/>
      <c r="BC59" s="547"/>
      <c r="BD59" s="547"/>
      <c r="BE59" s="547"/>
      <c r="BF59" s="547"/>
      <c r="BG59" s="547"/>
      <c r="BH59" s="547"/>
      <c r="BI59" s="547"/>
      <c r="BJ59" s="547"/>
      <c r="BK59" s="547"/>
      <c r="BL59" s="547"/>
      <c r="BM59" s="547"/>
      <c r="BN59" s="547"/>
      <c r="BO59" s="547"/>
      <c r="BP59" s="547"/>
      <c r="BQ59" s="547"/>
      <c r="BR59" s="547"/>
      <c r="BS59" s="547"/>
      <c r="BT59" s="547"/>
      <c r="BU59" s="547"/>
      <c r="BV59" s="547"/>
      <c r="BW59" s="547"/>
      <c r="BX59" s="547"/>
      <c r="BY59" s="547"/>
      <c r="BZ59" s="547"/>
      <c r="CA59" s="547"/>
      <c r="CB59" s="547"/>
      <c r="CC59" s="547"/>
      <c r="CD59" s="547"/>
      <c r="CE59" s="547"/>
      <c r="CF59" s="547"/>
      <c r="CG59" s="547"/>
      <c r="CH59" s="547"/>
      <c r="CI59" s="547"/>
      <c r="CJ59" s="547"/>
      <c r="CK59" s="547"/>
      <c r="CL59" s="547"/>
      <c r="CM59" s="547"/>
      <c r="CN59" s="547"/>
      <c r="CO59" s="547"/>
      <c r="CP59" s="547"/>
      <c r="CQ59" s="547"/>
      <c r="CR59" s="547"/>
      <c r="CS59" s="547"/>
      <c r="CT59" s="547"/>
      <c r="CU59" s="547"/>
      <c r="CV59" s="547"/>
      <c r="CW59" s="547"/>
    </row>
    <row r="60" spans="1:101" x14ac:dyDescent="0.2">
      <c r="A60" s="343">
        <f>+SUBTOTAL(3,$E$8:$E60)</f>
        <v>53</v>
      </c>
      <c r="B60" s="552">
        <v>45292</v>
      </c>
      <c r="C60" s="346" t="s">
        <v>808</v>
      </c>
      <c r="D60" s="343" t="str">
        <f>+VLOOKUP(C60,'Visual chart Edit'!$B$7:$C$491,2,FALSE)</f>
        <v>DA+3</v>
      </c>
      <c r="E60" s="343" t="s">
        <v>276</v>
      </c>
      <c r="F60" s="548">
        <v>45311</v>
      </c>
      <c r="G60" s="548">
        <v>45312</v>
      </c>
      <c r="H60" s="549" t="s">
        <v>873</v>
      </c>
      <c r="I60" s="550" t="s">
        <v>1003</v>
      </c>
      <c r="J60" s="841">
        <f t="shared" si="16"/>
        <v>1</v>
      </c>
      <c r="K60" s="547"/>
      <c r="L60" s="547"/>
      <c r="M60" s="547"/>
      <c r="N60" s="547"/>
      <c r="O60" s="547"/>
      <c r="P60" s="547"/>
      <c r="Q60" s="547"/>
      <c r="R60" s="547"/>
      <c r="S60" s="547"/>
      <c r="T60" s="547"/>
      <c r="U60" s="547"/>
      <c r="V60" s="547"/>
      <c r="W60" s="547"/>
      <c r="X60" s="547"/>
      <c r="Y60" s="547"/>
      <c r="Z60" s="547"/>
      <c r="AA60" s="547"/>
      <c r="AB60" s="547"/>
      <c r="AC60" s="547"/>
      <c r="AD60" s="547"/>
      <c r="AE60" s="547"/>
      <c r="AF60" s="547"/>
      <c r="AG60" s="547"/>
      <c r="AH60" s="547"/>
      <c r="AI60" s="547"/>
      <c r="AJ60" s="547"/>
      <c r="AK60" s="547"/>
      <c r="AL60" s="547"/>
      <c r="AM60" s="547"/>
      <c r="AN60" s="547"/>
      <c r="AO60" s="547"/>
      <c r="AP60" s="547"/>
      <c r="AQ60" s="547"/>
      <c r="AR60" s="547"/>
      <c r="AS60" s="547"/>
      <c r="AT60" s="547"/>
      <c r="AU60" s="547"/>
      <c r="AV60" s="547"/>
      <c r="AW60" s="547"/>
      <c r="AX60" s="547"/>
      <c r="AY60" s="547"/>
      <c r="AZ60" s="547"/>
      <c r="BA60" s="547"/>
      <c r="BB60" s="547"/>
      <c r="BC60" s="547"/>
      <c r="BD60" s="547"/>
      <c r="BE60" s="547"/>
      <c r="BF60" s="547"/>
      <c r="BG60" s="547"/>
      <c r="BH60" s="547"/>
      <c r="BI60" s="547"/>
      <c r="BJ60" s="547"/>
      <c r="BK60" s="547"/>
      <c r="BL60" s="547"/>
      <c r="BM60" s="547"/>
      <c r="BN60" s="547"/>
      <c r="BO60" s="547"/>
      <c r="BP60" s="547"/>
      <c r="BQ60" s="547"/>
      <c r="BR60" s="547"/>
      <c r="BS60" s="547"/>
      <c r="BT60" s="547"/>
      <c r="BU60" s="547"/>
      <c r="BV60" s="547"/>
      <c r="BW60" s="547"/>
      <c r="BX60" s="547"/>
      <c r="BY60" s="547"/>
      <c r="BZ60" s="547"/>
      <c r="CA60" s="547"/>
      <c r="CB60" s="547"/>
      <c r="CC60" s="547"/>
      <c r="CD60" s="547"/>
      <c r="CE60" s="547"/>
      <c r="CF60" s="547"/>
      <c r="CG60" s="547"/>
      <c r="CH60" s="547"/>
      <c r="CI60" s="547"/>
      <c r="CJ60" s="547"/>
      <c r="CK60" s="547"/>
      <c r="CL60" s="547"/>
      <c r="CM60" s="547"/>
      <c r="CN60" s="547"/>
      <c r="CO60" s="547"/>
      <c r="CP60" s="547"/>
      <c r="CQ60" s="547"/>
      <c r="CR60" s="547"/>
      <c r="CS60" s="547"/>
      <c r="CT60" s="547"/>
      <c r="CU60" s="547"/>
      <c r="CV60" s="547"/>
      <c r="CW60" s="547"/>
    </row>
    <row r="61" spans="1:101" x14ac:dyDescent="0.2">
      <c r="A61" s="343">
        <f>+SUBTOTAL(3,$E$8:$E61)</f>
        <v>54</v>
      </c>
      <c r="B61" s="552">
        <v>45292</v>
      </c>
      <c r="C61" s="346" t="s">
        <v>750</v>
      </c>
      <c r="D61" s="343" t="str">
        <f>+VLOOKUP(C61,'Visual chart Edit'!$B$7:$C$491,2,FALSE)</f>
        <v>DA+3</v>
      </c>
      <c r="E61" s="343" t="s">
        <v>143</v>
      </c>
      <c r="F61" s="548">
        <v>45309</v>
      </c>
      <c r="G61" s="548">
        <v>45312</v>
      </c>
      <c r="H61" s="549" t="s">
        <v>1006</v>
      </c>
      <c r="I61" s="550" t="s">
        <v>1021</v>
      </c>
      <c r="J61" s="841">
        <f t="shared" si="16"/>
        <v>3</v>
      </c>
      <c r="K61" s="547"/>
      <c r="L61" s="547"/>
      <c r="M61" s="547"/>
      <c r="N61" s="547"/>
      <c r="O61" s="547"/>
      <c r="P61" s="547"/>
      <c r="Q61" s="547"/>
      <c r="R61" s="547"/>
      <c r="S61" s="547"/>
      <c r="T61" s="547"/>
      <c r="U61" s="547"/>
      <c r="V61" s="547"/>
      <c r="W61" s="547"/>
      <c r="X61" s="547"/>
      <c r="Y61" s="547"/>
      <c r="Z61" s="547"/>
      <c r="AA61" s="547"/>
      <c r="AB61" s="547"/>
      <c r="AC61" s="547"/>
      <c r="AD61" s="547"/>
      <c r="AE61" s="547"/>
      <c r="AF61" s="547"/>
      <c r="AG61" s="547"/>
      <c r="AH61" s="547"/>
      <c r="AI61" s="547"/>
      <c r="AJ61" s="547"/>
      <c r="AK61" s="547"/>
      <c r="AL61" s="547"/>
      <c r="AM61" s="547"/>
      <c r="AN61" s="547"/>
      <c r="AO61" s="547"/>
      <c r="AP61" s="547"/>
      <c r="AQ61" s="547"/>
      <c r="AR61" s="547"/>
      <c r="AS61" s="547"/>
      <c r="AT61" s="547"/>
      <c r="AU61" s="547"/>
      <c r="AV61" s="547"/>
      <c r="AW61" s="547"/>
      <c r="AX61" s="547"/>
      <c r="AY61" s="547"/>
      <c r="AZ61" s="547"/>
      <c r="BA61" s="547"/>
      <c r="BB61" s="547"/>
      <c r="BC61" s="547"/>
      <c r="BD61" s="547"/>
      <c r="BE61" s="547"/>
      <c r="BF61" s="547"/>
      <c r="BG61" s="547"/>
      <c r="BH61" s="547"/>
      <c r="BI61" s="547"/>
      <c r="BJ61" s="547"/>
      <c r="BK61" s="547"/>
      <c r="BL61" s="547"/>
      <c r="BM61" s="547"/>
      <c r="BN61" s="547"/>
      <c r="BO61" s="547"/>
      <c r="BP61" s="547"/>
      <c r="BQ61" s="547"/>
      <c r="BR61" s="547"/>
      <c r="BS61" s="547"/>
      <c r="BT61" s="547"/>
      <c r="BU61" s="547"/>
      <c r="BV61" s="547"/>
      <c r="BW61" s="547"/>
      <c r="BX61" s="547"/>
      <c r="BY61" s="547"/>
      <c r="BZ61" s="547"/>
      <c r="CA61" s="547"/>
      <c r="CB61" s="547"/>
      <c r="CC61" s="547"/>
      <c r="CD61" s="547"/>
      <c r="CE61" s="547"/>
      <c r="CF61" s="547"/>
      <c r="CG61" s="547"/>
      <c r="CH61" s="547"/>
      <c r="CI61" s="547"/>
      <c r="CJ61" s="547"/>
      <c r="CK61" s="547"/>
      <c r="CL61" s="547"/>
      <c r="CM61" s="547"/>
      <c r="CN61" s="547"/>
      <c r="CO61" s="547"/>
      <c r="CP61" s="547"/>
      <c r="CQ61" s="547"/>
      <c r="CR61" s="547"/>
      <c r="CS61" s="547"/>
      <c r="CT61" s="547"/>
      <c r="CU61" s="547"/>
      <c r="CV61" s="547"/>
      <c r="CW61" s="547"/>
    </row>
    <row r="62" spans="1:101" x14ac:dyDescent="0.2">
      <c r="A62" s="343">
        <f>+SUBTOTAL(3,$E$8:$E62)</f>
        <v>55</v>
      </c>
      <c r="B62" s="552">
        <v>45292</v>
      </c>
      <c r="C62" s="346" t="s">
        <v>798</v>
      </c>
      <c r="D62" s="343" t="str">
        <f>+VLOOKUP(C62,'Visual chart Edit'!$B$7:$C$491,2,FALSE)</f>
        <v>DA+3</v>
      </c>
      <c r="E62" s="343" t="s">
        <v>32</v>
      </c>
      <c r="F62" s="548">
        <v>45312</v>
      </c>
      <c r="G62" s="548">
        <v>45314</v>
      </c>
      <c r="H62" s="549" t="s">
        <v>236</v>
      </c>
      <c r="I62" s="550" t="s">
        <v>1003</v>
      </c>
      <c r="J62" s="841">
        <f t="shared" si="16"/>
        <v>2</v>
      </c>
      <c r="K62" s="547"/>
      <c r="L62" s="547"/>
      <c r="M62" s="547"/>
      <c r="N62" s="547"/>
      <c r="O62" s="547"/>
      <c r="P62" s="547"/>
      <c r="Q62" s="547"/>
      <c r="R62" s="547"/>
      <c r="S62" s="547"/>
      <c r="T62" s="547"/>
      <c r="U62" s="547"/>
      <c r="V62" s="547"/>
      <c r="W62" s="547"/>
      <c r="X62" s="547"/>
      <c r="Y62" s="547"/>
      <c r="Z62" s="547"/>
      <c r="AA62" s="547"/>
      <c r="AB62" s="547"/>
      <c r="AC62" s="547"/>
      <c r="AD62" s="547"/>
      <c r="AE62" s="547"/>
      <c r="AF62" s="547"/>
      <c r="AG62" s="547"/>
      <c r="AH62" s="547"/>
      <c r="AI62" s="547"/>
      <c r="AJ62" s="547"/>
      <c r="AK62" s="547"/>
      <c r="AL62" s="547"/>
      <c r="AM62" s="547"/>
      <c r="AN62" s="547"/>
      <c r="AO62" s="547"/>
      <c r="AP62" s="547"/>
      <c r="AQ62" s="547"/>
      <c r="AR62" s="547"/>
      <c r="AS62" s="547"/>
      <c r="AT62" s="547"/>
      <c r="AU62" s="547"/>
      <c r="AV62" s="547"/>
      <c r="AW62" s="547"/>
      <c r="AX62" s="547"/>
      <c r="AY62" s="547"/>
      <c r="AZ62" s="547"/>
      <c r="BA62" s="547"/>
      <c r="BB62" s="547"/>
      <c r="BC62" s="547"/>
      <c r="BD62" s="547"/>
      <c r="BE62" s="547"/>
      <c r="BF62" s="547"/>
      <c r="BG62" s="547"/>
      <c r="BH62" s="547"/>
      <c r="BI62" s="547"/>
      <c r="BJ62" s="547"/>
      <c r="BK62" s="547"/>
      <c r="BL62" s="547"/>
      <c r="BM62" s="547"/>
      <c r="BN62" s="547"/>
      <c r="BO62" s="547"/>
      <c r="BP62" s="547"/>
      <c r="BQ62" s="547"/>
      <c r="BR62" s="547"/>
      <c r="BS62" s="547"/>
      <c r="BT62" s="547"/>
      <c r="BU62" s="547"/>
      <c r="BV62" s="547"/>
      <c r="BW62" s="547"/>
      <c r="BX62" s="547"/>
      <c r="BY62" s="547"/>
      <c r="BZ62" s="547"/>
      <c r="CA62" s="547"/>
      <c r="CB62" s="547"/>
      <c r="CC62" s="547"/>
      <c r="CD62" s="547"/>
      <c r="CE62" s="547"/>
      <c r="CF62" s="547"/>
      <c r="CG62" s="547"/>
      <c r="CH62" s="547"/>
      <c r="CI62" s="547"/>
      <c r="CJ62" s="547"/>
      <c r="CK62" s="547"/>
      <c r="CL62" s="547"/>
      <c r="CM62" s="547"/>
      <c r="CN62" s="547"/>
      <c r="CO62" s="547"/>
      <c r="CP62" s="547"/>
      <c r="CQ62" s="547"/>
      <c r="CR62" s="547"/>
      <c r="CS62" s="547"/>
      <c r="CT62" s="547"/>
      <c r="CU62" s="547"/>
      <c r="CV62" s="547"/>
      <c r="CW62" s="547"/>
    </row>
    <row r="63" spans="1:101" x14ac:dyDescent="0.2">
      <c r="A63" s="343">
        <f>+SUBTOTAL(3,$E$8:$E63)</f>
        <v>56</v>
      </c>
      <c r="B63" s="552">
        <v>45292</v>
      </c>
      <c r="C63" s="346" t="s">
        <v>815</v>
      </c>
      <c r="D63" s="343" t="str">
        <f>+VLOOKUP(C63,'Visual chart Edit'!$B$7:$C$491,2,FALSE)</f>
        <v>DA+3</v>
      </c>
      <c r="E63" s="343" t="s">
        <v>276</v>
      </c>
      <c r="F63" s="548">
        <v>45313</v>
      </c>
      <c r="G63" s="548">
        <v>45315</v>
      </c>
      <c r="H63" s="549" t="s">
        <v>875</v>
      </c>
      <c r="I63" s="550" t="s">
        <v>1003</v>
      </c>
      <c r="J63" s="841">
        <f t="shared" si="16"/>
        <v>2</v>
      </c>
      <c r="K63" s="547"/>
      <c r="L63" s="547"/>
      <c r="M63" s="547"/>
      <c r="N63" s="547"/>
      <c r="O63" s="547"/>
      <c r="P63" s="547"/>
      <c r="Q63" s="547"/>
      <c r="R63" s="547"/>
      <c r="S63" s="547"/>
      <c r="T63" s="547"/>
      <c r="U63" s="547"/>
      <c r="V63" s="547"/>
      <c r="W63" s="547"/>
      <c r="X63" s="547"/>
      <c r="Y63" s="547"/>
      <c r="Z63" s="547"/>
      <c r="AA63" s="547"/>
      <c r="AB63" s="547"/>
      <c r="AC63" s="547"/>
      <c r="AD63" s="547"/>
      <c r="AE63" s="547"/>
      <c r="AF63" s="547"/>
      <c r="AG63" s="547"/>
      <c r="AH63" s="547"/>
      <c r="AI63" s="547"/>
      <c r="AJ63" s="547"/>
      <c r="AK63" s="547"/>
      <c r="AL63" s="547"/>
      <c r="AM63" s="547"/>
      <c r="AN63" s="547"/>
      <c r="AO63" s="547"/>
      <c r="AP63" s="547"/>
      <c r="AQ63" s="547"/>
      <c r="AR63" s="547"/>
      <c r="AS63" s="547"/>
      <c r="AT63" s="547"/>
      <c r="AU63" s="547"/>
      <c r="AV63" s="547"/>
      <c r="AW63" s="547"/>
      <c r="AX63" s="547"/>
      <c r="AY63" s="547"/>
      <c r="AZ63" s="547"/>
      <c r="BA63" s="547"/>
      <c r="BB63" s="547"/>
      <c r="BC63" s="547"/>
      <c r="BD63" s="547"/>
      <c r="BE63" s="547"/>
      <c r="BF63" s="547"/>
      <c r="BG63" s="547"/>
      <c r="BH63" s="547"/>
      <c r="BI63" s="547"/>
      <c r="BJ63" s="547"/>
      <c r="BK63" s="547"/>
      <c r="BL63" s="547"/>
      <c r="BM63" s="547"/>
      <c r="BN63" s="547"/>
      <c r="BO63" s="547"/>
      <c r="BP63" s="547"/>
      <c r="BQ63" s="547"/>
      <c r="BR63" s="547"/>
      <c r="BS63" s="547"/>
      <c r="BT63" s="547"/>
      <c r="BU63" s="547"/>
      <c r="BV63" s="547"/>
      <c r="BW63" s="547"/>
      <c r="BX63" s="547"/>
      <c r="BY63" s="547"/>
      <c r="BZ63" s="547"/>
      <c r="CA63" s="547"/>
      <c r="CB63" s="547"/>
      <c r="CC63" s="547"/>
      <c r="CD63" s="547"/>
      <c r="CE63" s="547"/>
      <c r="CF63" s="547"/>
      <c r="CG63" s="547"/>
      <c r="CH63" s="547"/>
      <c r="CI63" s="547"/>
      <c r="CJ63" s="547"/>
      <c r="CK63" s="547"/>
      <c r="CL63" s="547"/>
      <c r="CM63" s="547"/>
      <c r="CN63" s="547"/>
      <c r="CO63" s="547"/>
      <c r="CP63" s="547"/>
      <c r="CQ63" s="547"/>
      <c r="CR63" s="547"/>
      <c r="CS63" s="547"/>
      <c r="CT63" s="547"/>
      <c r="CU63" s="547"/>
      <c r="CV63" s="547"/>
      <c r="CW63" s="547"/>
    </row>
    <row r="64" spans="1:101" x14ac:dyDescent="0.2">
      <c r="A64" s="343">
        <f>+SUBTOTAL(3,$E$8:$E64)</f>
        <v>57</v>
      </c>
      <c r="B64" s="552">
        <v>45292</v>
      </c>
      <c r="C64" s="346" t="s">
        <v>776</v>
      </c>
      <c r="D64" s="343" t="str">
        <f>+VLOOKUP(C64,'Visual chart Edit'!$B$7:$C$491,2,FALSE)</f>
        <v>DA+3</v>
      </c>
      <c r="E64" s="343" t="s">
        <v>276</v>
      </c>
      <c r="F64" s="548">
        <v>45314</v>
      </c>
      <c r="G64" s="548">
        <v>45315</v>
      </c>
      <c r="H64" s="549" t="s">
        <v>872</v>
      </c>
      <c r="I64" s="550" t="s">
        <v>1021</v>
      </c>
      <c r="J64" s="841">
        <f t="shared" si="16"/>
        <v>1</v>
      </c>
      <c r="K64" s="547"/>
      <c r="L64" s="547"/>
      <c r="M64" s="547"/>
      <c r="N64" s="547"/>
      <c r="O64" s="547"/>
      <c r="P64" s="547"/>
      <c r="Q64" s="547"/>
      <c r="R64" s="547"/>
      <c r="S64" s="547"/>
      <c r="T64" s="547"/>
      <c r="U64" s="547"/>
      <c r="V64" s="547"/>
      <c r="W64" s="547"/>
      <c r="X64" s="547"/>
      <c r="Y64" s="547"/>
      <c r="Z64" s="547"/>
      <c r="AA64" s="547"/>
      <c r="AB64" s="547"/>
      <c r="AC64" s="547"/>
      <c r="AD64" s="547"/>
      <c r="AE64" s="547"/>
      <c r="AF64" s="547"/>
      <c r="AG64" s="547"/>
      <c r="AH64" s="547"/>
      <c r="AI64" s="547"/>
      <c r="AJ64" s="547"/>
      <c r="AK64" s="547"/>
      <c r="AL64" s="547"/>
      <c r="AM64" s="547"/>
      <c r="AN64" s="547"/>
      <c r="AO64" s="547"/>
      <c r="AP64" s="547"/>
      <c r="AQ64" s="547"/>
      <c r="AR64" s="547"/>
      <c r="AS64" s="547"/>
      <c r="AT64" s="547"/>
      <c r="AU64" s="547"/>
      <c r="AV64" s="547"/>
      <c r="AW64" s="547"/>
      <c r="AX64" s="547"/>
      <c r="AY64" s="547"/>
      <c r="AZ64" s="547"/>
      <c r="BA64" s="547"/>
      <c r="BB64" s="547"/>
      <c r="BC64" s="547"/>
      <c r="BD64" s="547"/>
      <c r="BE64" s="547"/>
      <c r="BF64" s="547"/>
      <c r="BG64" s="547"/>
      <c r="BH64" s="547"/>
      <c r="BI64" s="547"/>
      <c r="BJ64" s="547"/>
      <c r="BK64" s="547"/>
      <c r="BL64" s="547"/>
      <c r="BM64" s="547"/>
      <c r="BN64" s="547"/>
      <c r="BO64" s="547"/>
      <c r="BP64" s="547"/>
      <c r="BQ64" s="547"/>
      <c r="BR64" s="547"/>
      <c r="BS64" s="547"/>
      <c r="BT64" s="547"/>
      <c r="BU64" s="547"/>
      <c r="BV64" s="547"/>
      <c r="BW64" s="547"/>
      <c r="BX64" s="547"/>
      <c r="BY64" s="547"/>
      <c r="BZ64" s="547"/>
      <c r="CA64" s="547"/>
      <c r="CB64" s="547"/>
      <c r="CC64" s="547"/>
      <c r="CD64" s="547"/>
      <c r="CE64" s="547"/>
      <c r="CF64" s="547"/>
      <c r="CG64" s="547"/>
      <c r="CH64" s="547"/>
      <c r="CI64" s="547"/>
      <c r="CJ64" s="547"/>
      <c r="CK64" s="547"/>
      <c r="CL64" s="547"/>
      <c r="CM64" s="547"/>
      <c r="CN64" s="547"/>
      <c r="CO64" s="547"/>
      <c r="CP64" s="547"/>
      <c r="CQ64" s="547"/>
      <c r="CR64" s="547"/>
      <c r="CS64" s="547"/>
      <c r="CT64" s="547"/>
      <c r="CU64" s="547"/>
      <c r="CV64" s="547"/>
      <c r="CW64" s="547"/>
    </row>
    <row r="65" spans="1:101" x14ac:dyDescent="0.2">
      <c r="A65" s="343">
        <f>+SUBTOTAL(3,$E$8:$E65)</f>
        <v>58</v>
      </c>
      <c r="B65" s="552">
        <v>45292</v>
      </c>
      <c r="C65" s="346" t="s">
        <v>822</v>
      </c>
      <c r="D65" s="343" t="str">
        <f>+VLOOKUP(C65,'Visual chart Edit'!$B$7:$C$491,2,FALSE)</f>
        <v>DA+0</v>
      </c>
      <c r="E65" s="343" t="s">
        <v>276</v>
      </c>
      <c r="F65" s="548">
        <v>45314</v>
      </c>
      <c r="G65" s="548">
        <v>45315</v>
      </c>
      <c r="H65" s="549" t="s">
        <v>876</v>
      </c>
      <c r="I65" s="550" t="s">
        <v>1003</v>
      </c>
      <c r="J65" s="841">
        <f t="shared" si="16"/>
        <v>1</v>
      </c>
      <c r="K65" s="547"/>
      <c r="L65" s="547"/>
      <c r="M65" s="547"/>
      <c r="N65" s="547"/>
      <c r="O65" s="547"/>
      <c r="P65" s="547"/>
      <c r="Q65" s="547"/>
      <c r="R65" s="547"/>
      <c r="S65" s="547"/>
      <c r="T65" s="547"/>
      <c r="U65" s="547"/>
      <c r="V65" s="547"/>
      <c r="W65" s="547"/>
      <c r="X65" s="547"/>
      <c r="Y65" s="547"/>
      <c r="Z65" s="547"/>
      <c r="AA65" s="547"/>
      <c r="AB65" s="547"/>
      <c r="AC65" s="547"/>
      <c r="AD65" s="547"/>
      <c r="AE65" s="547"/>
      <c r="AF65" s="547"/>
      <c r="AG65" s="547"/>
      <c r="AH65" s="547"/>
      <c r="AI65" s="547"/>
      <c r="AJ65" s="547"/>
      <c r="AK65" s="547"/>
      <c r="AL65" s="547"/>
      <c r="AM65" s="547"/>
      <c r="AN65" s="547"/>
      <c r="AO65" s="547"/>
      <c r="AP65" s="547"/>
      <c r="AQ65" s="547"/>
      <c r="AR65" s="547"/>
      <c r="AS65" s="547"/>
      <c r="AT65" s="547"/>
      <c r="AU65" s="547"/>
      <c r="AV65" s="547"/>
      <c r="AW65" s="547"/>
      <c r="AX65" s="547"/>
      <c r="AY65" s="547"/>
      <c r="AZ65" s="547"/>
      <c r="BA65" s="547"/>
      <c r="BB65" s="547"/>
      <c r="BC65" s="547"/>
      <c r="BD65" s="547"/>
      <c r="BE65" s="547"/>
      <c r="BF65" s="547"/>
      <c r="BG65" s="547"/>
      <c r="BH65" s="547"/>
      <c r="BI65" s="547"/>
      <c r="BJ65" s="547"/>
      <c r="BK65" s="547"/>
      <c r="BL65" s="547"/>
      <c r="BM65" s="547"/>
      <c r="BN65" s="547"/>
      <c r="BO65" s="547"/>
      <c r="BP65" s="547"/>
      <c r="BQ65" s="547"/>
      <c r="BR65" s="547"/>
      <c r="BS65" s="547"/>
      <c r="BT65" s="547"/>
      <c r="BU65" s="547"/>
      <c r="BV65" s="547"/>
      <c r="BW65" s="547"/>
      <c r="BX65" s="547"/>
      <c r="BY65" s="547"/>
      <c r="BZ65" s="547"/>
      <c r="CA65" s="547"/>
      <c r="CB65" s="547"/>
      <c r="CC65" s="547"/>
      <c r="CD65" s="547"/>
      <c r="CE65" s="547"/>
      <c r="CF65" s="547"/>
      <c r="CG65" s="547"/>
      <c r="CH65" s="547"/>
      <c r="CI65" s="547"/>
      <c r="CJ65" s="547"/>
      <c r="CK65" s="547"/>
      <c r="CL65" s="547"/>
      <c r="CM65" s="547"/>
      <c r="CN65" s="547"/>
      <c r="CO65" s="547"/>
      <c r="CP65" s="547"/>
      <c r="CQ65" s="547"/>
      <c r="CR65" s="547"/>
      <c r="CS65" s="547"/>
      <c r="CT65" s="547"/>
      <c r="CU65" s="547"/>
      <c r="CV65" s="547"/>
      <c r="CW65" s="547"/>
    </row>
    <row r="66" spans="1:101" x14ac:dyDescent="0.2">
      <c r="A66" s="343">
        <f>+SUBTOTAL(3,$E$8:$E66)</f>
        <v>59</v>
      </c>
      <c r="B66" s="552">
        <v>45292</v>
      </c>
      <c r="C66" s="346" t="s">
        <v>804</v>
      </c>
      <c r="D66" s="343" t="str">
        <f>+VLOOKUP(C66,'Visual chart Edit'!$B$7:$C$491,2,FALSE)</f>
        <v>DA+3</v>
      </c>
      <c r="E66" s="343" t="s">
        <v>276</v>
      </c>
      <c r="F66" s="548">
        <v>45315</v>
      </c>
      <c r="G66" s="548">
        <v>45316</v>
      </c>
      <c r="H66" s="549" t="s">
        <v>873</v>
      </c>
      <c r="I66" s="550" t="s">
        <v>1003</v>
      </c>
      <c r="J66" s="841">
        <f t="shared" si="16"/>
        <v>1</v>
      </c>
      <c r="K66" s="547"/>
      <c r="L66" s="547"/>
      <c r="M66" s="547"/>
      <c r="N66" s="547"/>
      <c r="O66" s="547"/>
      <c r="P66" s="547"/>
      <c r="Q66" s="547"/>
      <c r="R66" s="547"/>
      <c r="S66" s="547"/>
      <c r="T66" s="547"/>
      <c r="U66" s="547"/>
      <c r="V66" s="547"/>
      <c r="W66" s="547"/>
      <c r="X66" s="547"/>
      <c r="Y66" s="547"/>
      <c r="Z66" s="547"/>
      <c r="AA66" s="547"/>
      <c r="AB66" s="547"/>
      <c r="AC66" s="547"/>
      <c r="AD66" s="547"/>
      <c r="AE66" s="547"/>
      <c r="AF66" s="547"/>
      <c r="AG66" s="547"/>
      <c r="AH66" s="547"/>
      <c r="AI66" s="547"/>
      <c r="AJ66" s="547"/>
      <c r="AK66" s="547"/>
      <c r="AL66" s="547"/>
      <c r="AM66" s="547"/>
      <c r="AN66" s="547"/>
      <c r="AO66" s="547"/>
      <c r="AP66" s="547"/>
      <c r="AQ66" s="547"/>
      <c r="AR66" s="547"/>
      <c r="AS66" s="547"/>
      <c r="AT66" s="547"/>
      <c r="AU66" s="547"/>
      <c r="AV66" s="547"/>
      <c r="AW66" s="547"/>
      <c r="AX66" s="547"/>
      <c r="AY66" s="547"/>
      <c r="AZ66" s="547"/>
      <c r="BA66" s="547"/>
      <c r="BB66" s="547"/>
      <c r="BC66" s="547"/>
      <c r="BD66" s="547"/>
      <c r="BE66" s="547"/>
      <c r="BF66" s="547"/>
      <c r="BG66" s="547"/>
      <c r="BH66" s="547"/>
      <c r="BI66" s="547"/>
      <c r="BJ66" s="547"/>
      <c r="BK66" s="547"/>
      <c r="BL66" s="547"/>
      <c r="BM66" s="547"/>
      <c r="BN66" s="547"/>
      <c r="BO66" s="547"/>
      <c r="BP66" s="547"/>
      <c r="BQ66" s="547"/>
      <c r="BR66" s="547"/>
      <c r="BS66" s="547"/>
      <c r="BT66" s="547"/>
      <c r="BU66" s="547"/>
      <c r="BV66" s="547"/>
      <c r="BW66" s="547"/>
      <c r="BX66" s="547"/>
      <c r="BY66" s="547"/>
      <c r="BZ66" s="547"/>
      <c r="CA66" s="547"/>
      <c r="CB66" s="547"/>
      <c r="CC66" s="547"/>
      <c r="CD66" s="547"/>
      <c r="CE66" s="547"/>
      <c r="CF66" s="547"/>
      <c r="CG66" s="547"/>
      <c r="CH66" s="547"/>
      <c r="CI66" s="547"/>
      <c r="CJ66" s="547"/>
      <c r="CK66" s="547"/>
      <c r="CL66" s="547"/>
      <c r="CM66" s="547"/>
      <c r="CN66" s="547"/>
      <c r="CO66" s="547"/>
      <c r="CP66" s="547"/>
      <c r="CQ66" s="547"/>
      <c r="CR66" s="547"/>
      <c r="CS66" s="547"/>
      <c r="CT66" s="547"/>
      <c r="CU66" s="547"/>
      <c r="CV66" s="547"/>
      <c r="CW66" s="547"/>
    </row>
    <row r="67" spans="1:101" x14ac:dyDescent="0.2">
      <c r="A67" s="343">
        <f>+SUBTOTAL(3,$E$8:$E67)</f>
        <v>60</v>
      </c>
      <c r="B67" s="552">
        <v>45292</v>
      </c>
      <c r="C67" s="346" t="s">
        <v>741</v>
      </c>
      <c r="D67" s="343" t="str">
        <f>+VLOOKUP(C67,'Visual chart Edit'!$B$7:$C$491,2,FALSE)</f>
        <v>DA+0</v>
      </c>
      <c r="E67" s="343" t="s">
        <v>143</v>
      </c>
      <c r="F67" s="548">
        <v>45308</v>
      </c>
      <c r="G67" s="548">
        <v>45316</v>
      </c>
      <c r="H67" s="549" t="s">
        <v>874</v>
      </c>
      <c r="I67" s="550" t="s">
        <v>1021</v>
      </c>
      <c r="J67" s="841">
        <f t="shared" si="16"/>
        <v>8</v>
      </c>
      <c r="K67" s="547"/>
      <c r="L67" s="547"/>
      <c r="M67" s="547"/>
      <c r="N67" s="547"/>
      <c r="O67" s="547"/>
      <c r="P67" s="547"/>
      <c r="Q67" s="547"/>
      <c r="R67" s="547"/>
      <c r="S67" s="547"/>
      <c r="T67" s="547"/>
      <c r="U67" s="547"/>
      <c r="V67" s="547"/>
      <c r="W67" s="547"/>
      <c r="X67" s="547"/>
      <c r="Y67" s="547"/>
      <c r="Z67" s="547"/>
      <c r="AA67" s="547"/>
      <c r="AB67" s="547"/>
      <c r="AC67" s="547"/>
      <c r="AD67" s="547"/>
      <c r="AE67" s="547"/>
      <c r="AF67" s="547"/>
      <c r="AG67" s="547"/>
      <c r="AH67" s="547"/>
      <c r="AI67" s="547"/>
      <c r="AJ67" s="547"/>
      <c r="AK67" s="547"/>
      <c r="AL67" s="547"/>
      <c r="AM67" s="547"/>
      <c r="AN67" s="547"/>
      <c r="AO67" s="547"/>
      <c r="AP67" s="547"/>
      <c r="AQ67" s="547"/>
      <c r="AR67" s="547"/>
      <c r="AS67" s="547"/>
      <c r="AT67" s="547"/>
      <c r="AU67" s="547"/>
      <c r="AV67" s="547"/>
      <c r="AW67" s="547"/>
      <c r="AX67" s="547"/>
      <c r="AY67" s="547"/>
      <c r="AZ67" s="547"/>
      <c r="BA67" s="547"/>
      <c r="BB67" s="547"/>
      <c r="BC67" s="547"/>
      <c r="BD67" s="547"/>
      <c r="BE67" s="547"/>
      <c r="BF67" s="547"/>
      <c r="BG67" s="547"/>
      <c r="BH67" s="547"/>
      <c r="BI67" s="547"/>
      <c r="BJ67" s="547"/>
      <c r="BK67" s="547"/>
      <c r="BL67" s="547"/>
      <c r="BM67" s="547"/>
      <c r="BN67" s="547"/>
      <c r="BO67" s="547"/>
      <c r="BP67" s="547"/>
      <c r="BQ67" s="547"/>
      <c r="BR67" s="547"/>
      <c r="BS67" s="547"/>
      <c r="BT67" s="547"/>
      <c r="BU67" s="547"/>
      <c r="BV67" s="547"/>
      <c r="BW67" s="547"/>
      <c r="BX67" s="547"/>
      <c r="BY67" s="547"/>
      <c r="BZ67" s="547"/>
      <c r="CA67" s="547"/>
      <c r="CB67" s="547"/>
      <c r="CC67" s="547"/>
      <c r="CD67" s="547"/>
      <c r="CE67" s="547"/>
      <c r="CF67" s="547"/>
      <c r="CG67" s="547"/>
      <c r="CH67" s="547"/>
      <c r="CI67" s="547"/>
      <c r="CJ67" s="547"/>
      <c r="CK67" s="547"/>
      <c r="CL67" s="547"/>
      <c r="CM67" s="547"/>
      <c r="CN67" s="547"/>
      <c r="CO67" s="547"/>
      <c r="CP67" s="547"/>
      <c r="CQ67" s="547"/>
      <c r="CR67" s="547"/>
      <c r="CS67" s="547"/>
      <c r="CT67" s="547"/>
      <c r="CU67" s="547"/>
      <c r="CV67" s="547"/>
      <c r="CW67" s="547"/>
    </row>
    <row r="68" spans="1:101" x14ac:dyDescent="0.2">
      <c r="A68" s="343">
        <f>+SUBTOTAL(3,$E$8:$E68)</f>
        <v>61</v>
      </c>
      <c r="B68" s="552">
        <v>45292</v>
      </c>
      <c r="C68" s="346" t="s">
        <v>742</v>
      </c>
      <c r="D68" s="343" t="str">
        <f>+VLOOKUP(C68,'Visual chart Edit'!$B$7:$C$491,2,FALSE)</f>
        <v>DA+0</v>
      </c>
      <c r="E68" s="343" t="s">
        <v>143</v>
      </c>
      <c r="F68" s="548">
        <v>45311</v>
      </c>
      <c r="G68" s="548">
        <v>45316</v>
      </c>
      <c r="H68" s="549" t="s">
        <v>874</v>
      </c>
      <c r="I68" s="550" t="s">
        <v>1021</v>
      </c>
      <c r="J68" s="841">
        <f t="shared" si="16"/>
        <v>5</v>
      </c>
      <c r="K68" s="547"/>
      <c r="L68" s="547"/>
      <c r="M68" s="547"/>
      <c r="N68" s="547"/>
      <c r="O68" s="547"/>
      <c r="P68" s="547"/>
      <c r="Q68" s="547"/>
      <c r="R68" s="547"/>
      <c r="S68" s="547"/>
      <c r="T68" s="547"/>
      <c r="U68" s="547"/>
      <c r="V68" s="547"/>
      <c r="W68" s="547"/>
      <c r="X68" s="547"/>
      <c r="Y68" s="547"/>
      <c r="Z68" s="547"/>
      <c r="AA68" s="547"/>
      <c r="AB68" s="547"/>
      <c r="AC68" s="547"/>
      <c r="AD68" s="547"/>
      <c r="AE68" s="547"/>
      <c r="AF68" s="547"/>
      <c r="AG68" s="547"/>
      <c r="AH68" s="547"/>
      <c r="AI68" s="547"/>
      <c r="AJ68" s="547"/>
      <c r="AK68" s="547"/>
      <c r="AL68" s="547"/>
      <c r="AM68" s="547"/>
      <c r="AN68" s="547"/>
      <c r="AO68" s="547"/>
      <c r="AP68" s="547"/>
      <c r="AQ68" s="547"/>
      <c r="AR68" s="547"/>
      <c r="AS68" s="547"/>
      <c r="AT68" s="547"/>
      <c r="AU68" s="547"/>
      <c r="AV68" s="547"/>
      <c r="AW68" s="547"/>
      <c r="AX68" s="547"/>
      <c r="AY68" s="547"/>
      <c r="AZ68" s="547"/>
      <c r="BA68" s="547"/>
      <c r="BB68" s="547"/>
      <c r="BC68" s="547"/>
      <c r="BD68" s="547"/>
      <c r="BE68" s="547"/>
      <c r="BF68" s="547"/>
      <c r="BG68" s="547"/>
      <c r="BH68" s="547"/>
      <c r="BI68" s="547"/>
      <c r="BJ68" s="547"/>
      <c r="BK68" s="547"/>
      <c r="BL68" s="547"/>
      <c r="BM68" s="547"/>
      <c r="BN68" s="547"/>
      <c r="BO68" s="547"/>
      <c r="BP68" s="547"/>
      <c r="BQ68" s="547"/>
      <c r="BR68" s="547"/>
      <c r="BS68" s="547"/>
      <c r="BT68" s="547"/>
      <c r="BU68" s="547"/>
      <c r="BV68" s="547"/>
      <c r="BW68" s="547"/>
      <c r="BX68" s="547"/>
      <c r="BY68" s="547"/>
      <c r="BZ68" s="547"/>
      <c r="CA68" s="547"/>
      <c r="CB68" s="547"/>
      <c r="CC68" s="547"/>
      <c r="CD68" s="547"/>
      <c r="CE68" s="547"/>
      <c r="CF68" s="547"/>
      <c r="CG68" s="547"/>
      <c r="CH68" s="547"/>
      <c r="CI68" s="547"/>
      <c r="CJ68" s="547"/>
      <c r="CK68" s="547"/>
      <c r="CL68" s="547"/>
      <c r="CM68" s="547"/>
      <c r="CN68" s="547"/>
      <c r="CO68" s="547"/>
      <c r="CP68" s="547"/>
      <c r="CQ68" s="547"/>
      <c r="CR68" s="547"/>
      <c r="CS68" s="547"/>
      <c r="CT68" s="547"/>
      <c r="CU68" s="547"/>
      <c r="CV68" s="547"/>
      <c r="CW68" s="547"/>
    </row>
    <row r="69" spans="1:101" x14ac:dyDescent="0.2">
      <c r="A69" s="343">
        <f>+SUBTOTAL(3,$E$8:$E69)</f>
        <v>62</v>
      </c>
      <c r="B69" s="552">
        <v>45292</v>
      </c>
      <c r="C69" s="346" t="s">
        <v>799</v>
      </c>
      <c r="D69" s="343" t="str">
        <f>+VLOOKUP(C69,'Visual chart Edit'!$B$7:$C$491,2,FALSE)</f>
        <v>DA+0</v>
      </c>
      <c r="E69" s="343" t="s">
        <v>32</v>
      </c>
      <c r="F69" s="548">
        <v>45315</v>
      </c>
      <c r="G69" s="548">
        <v>45316</v>
      </c>
      <c r="H69" s="549" t="s">
        <v>236</v>
      </c>
      <c r="I69" s="550" t="s">
        <v>1003</v>
      </c>
      <c r="J69" s="841">
        <f t="shared" si="16"/>
        <v>1</v>
      </c>
      <c r="K69" s="547"/>
      <c r="L69" s="547"/>
      <c r="M69" s="547"/>
      <c r="N69" s="547"/>
      <c r="O69" s="547"/>
      <c r="P69" s="547"/>
      <c r="Q69" s="547"/>
      <c r="R69" s="547"/>
      <c r="S69" s="547"/>
      <c r="T69" s="547"/>
      <c r="U69" s="547"/>
      <c r="V69" s="547"/>
      <c r="W69" s="547"/>
      <c r="X69" s="547"/>
      <c r="Y69" s="547"/>
      <c r="Z69" s="547"/>
      <c r="AA69" s="547"/>
      <c r="AB69" s="547"/>
      <c r="AC69" s="547"/>
      <c r="AD69" s="547"/>
      <c r="AE69" s="547"/>
      <c r="AF69" s="547"/>
      <c r="AG69" s="547"/>
      <c r="AH69" s="547"/>
      <c r="AI69" s="547"/>
      <c r="AJ69" s="547"/>
      <c r="AK69" s="547"/>
      <c r="AL69" s="547"/>
      <c r="AM69" s="547"/>
      <c r="AN69" s="547"/>
      <c r="AO69" s="547"/>
      <c r="AP69" s="547"/>
      <c r="AQ69" s="547"/>
      <c r="AR69" s="547"/>
      <c r="AS69" s="547"/>
      <c r="AT69" s="547"/>
      <c r="AU69" s="547"/>
      <c r="AV69" s="547"/>
      <c r="AW69" s="547"/>
      <c r="AX69" s="547"/>
      <c r="AY69" s="547"/>
      <c r="AZ69" s="547"/>
      <c r="BA69" s="547"/>
      <c r="BB69" s="547"/>
      <c r="BC69" s="547"/>
      <c r="BD69" s="547"/>
      <c r="BE69" s="547"/>
      <c r="BF69" s="547"/>
      <c r="BG69" s="547"/>
      <c r="BH69" s="547"/>
      <c r="BI69" s="547"/>
      <c r="BJ69" s="547"/>
      <c r="BK69" s="547"/>
      <c r="BL69" s="547"/>
      <c r="BM69" s="547"/>
      <c r="BN69" s="547"/>
      <c r="BO69" s="547"/>
      <c r="BP69" s="547"/>
      <c r="BQ69" s="547"/>
      <c r="BR69" s="547"/>
      <c r="BS69" s="547"/>
      <c r="BT69" s="547"/>
      <c r="BU69" s="547"/>
      <c r="BV69" s="547"/>
      <c r="BW69" s="547"/>
      <c r="BX69" s="547"/>
      <c r="BY69" s="547"/>
      <c r="BZ69" s="547"/>
      <c r="CA69" s="547"/>
      <c r="CB69" s="547"/>
      <c r="CC69" s="547"/>
      <c r="CD69" s="547"/>
      <c r="CE69" s="547"/>
      <c r="CF69" s="547"/>
      <c r="CG69" s="547"/>
      <c r="CH69" s="547"/>
      <c r="CI69" s="547"/>
      <c r="CJ69" s="547"/>
      <c r="CK69" s="547"/>
      <c r="CL69" s="547"/>
      <c r="CM69" s="547"/>
      <c r="CN69" s="547"/>
      <c r="CO69" s="547"/>
      <c r="CP69" s="547"/>
      <c r="CQ69" s="547"/>
      <c r="CR69" s="547"/>
      <c r="CS69" s="547"/>
      <c r="CT69" s="547"/>
      <c r="CU69" s="547"/>
      <c r="CV69" s="547"/>
      <c r="CW69" s="547"/>
    </row>
    <row r="70" spans="1:101" x14ac:dyDescent="0.2">
      <c r="A70" s="343">
        <f>+SUBTOTAL(3,$E$8:$E70)</f>
        <v>63</v>
      </c>
      <c r="B70" s="552">
        <v>45292</v>
      </c>
      <c r="C70" s="346" t="s">
        <v>187</v>
      </c>
      <c r="D70" s="343" t="str">
        <f>+VLOOKUP(C70,'Visual chart Edit'!$B$7:$C$491,2,FALSE)</f>
        <v>DA+0</v>
      </c>
      <c r="E70" s="343" t="s">
        <v>32</v>
      </c>
      <c r="F70" s="548">
        <v>45305</v>
      </c>
      <c r="G70" s="548">
        <v>45318</v>
      </c>
      <c r="H70" s="549" t="s">
        <v>1005</v>
      </c>
      <c r="I70" s="550" t="s">
        <v>237</v>
      </c>
      <c r="J70" s="841">
        <f t="shared" si="16"/>
        <v>13</v>
      </c>
      <c r="K70" s="547"/>
      <c r="L70" s="547"/>
      <c r="M70" s="547"/>
      <c r="N70" s="547"/>
      <c r="O70" s="547"/>
      <c r="P70" s="547"/>
      <c r="Q70" s="547"/>
      <c r="R70" s="547"/>
      <c r="S70" s="547"/>
      <c r="T70" s="547"/>
      <c r="U70" s="547"/>
      <c r="V70" s="547"/>
      <c r="W70" s="547"/>
      <c r="X70" s="547"/>
      <c r="Y70" s="547"/>
      <c r="Z70" s="547"/>
      <c r="AA70" s="547"/>
      <c r="AB70" s="547"/>
      <c r="AC70" s="547"/>
      <c r="AD70" s="547"/>
      <c r="AE70" s="547"/>
      <c r="AF70" s="547"/>
      <c r="AG70" s="547"/>
      <c r="AH70" s="547"/>
      <c r="AI70" s="547"/>
      <c r="AJ70" s="547"/>
      <c r="AK70" s="547"/>
      <c r="AL70" s="547"/>
      <c r="AM70" s="547"/>
      <c r="AN70" s="547"/>
      <c r="AO70" s="547"/>
      <c r="AP70" s="547"/>
      <c r="AQ70" s="547"/>
      <c r="AR70" s="547"/>
      <c r="AS70" s="547"/>
      <c r="AT70" s="547"/>
      <c r="AU70" s="547"/>
      <c r="AV70" s="547"/>
      <c r="AW70" s="547"/>
      <c r="AX70" s="547"/>
      <c r="AY70" s="547"/>
      <c r="AZ70" s="547"/>
      <c r="BA70" s="547"/>
      <c r="BB70" s="547"/>
      <c r="BC70" s="547"/>
      <c r="BD70" s="547"/>
      <c r="BE70" s="547"/>
      <c r="BF70" s="547"/>
      <c r="BG70" s="547"/>
      <c r="BH70" s="547"/>
      <c r="BI70" s="547"/>
      <c r="BJ70" s="547"/>
      <c r="BK70" s="547"/>
      <c r="BL70" s="547"/>
      <c r="BM70" s="547"/>
      <c r="BN70" s="547"/>
      <c r="BO70" s="547"/>
      <c r="BP70" s="547"/>
      <c r="BQ70" s="547"/>
      <c r="BR70" s="547"/>
      <c r="BS70" s="547"/>
      <c r="BT70" s="547"/>
      <c r="BU70" s="547"/>
      <c r="BV70" s="547"/>
      <c r="BW70" s="547"/>
      <c r="BX70" s="547"/>
      <c r="BY70" s="547"/>
      <c r="BZ70" s="547"/>
      <c r="CA70" s="547"/>
      <c r="CB70" s="547"/>
      <c r="CC70" s="547"/>
      <c r="CD70" s="547"/>
      <c r="CE70" s="547"/>
      <c r="CF70" s="547"/>
      <c r="CG70" s="547"/>
      <c r="CH70" s="547"/>
      <c r="CI70" s="547"/>
      <c r="CJ70" s="547"/>
      <c r="CK70" s="547"/>
      <c r="CL70" s="547"/>
      <c r="CM70" s="547"/>
      <c r="CN70" s="547"/>
      <c r="CO70" s="547"/>
      <c r="CP70" s="547"/>
      <c r="CQ70" s="547"/>
      <c r="CR70" s="547"/>
      <c r="CS70" s="547"/>
      <c r="CT70" s="547"/>
      <c r="CU70" s="547"/>
      <c r="CV70" s="547"/>
      <c r="CW70" s="547"/>
    </row>
    <row r="71" spans="1:101" x14ac:dyDescent="0.2">
      <c r="A71" s="343">
        <f>+SUBTOTAL(3,$E$8:$E71)</f>
        <v>64</v>
      </c>
      <c r="B71" s="552">
        <v>45292</v>
      </c>
      <c r="C71" s="346" t="s">
        <v>777</v>
      </c>
      <c r="D71" s="343" t="str">
        <f>+VLOOKUP(C71,'Visual chart Edit'!$B$7:$C$491,2,FALSE)</f>
        <v>DA+6</v>
      </c>
      <c r="E71" s="343" t="s">
        <v>32</v>
      </c>
      <c r="F71" s="548">
        <v>45318</v>
      </c>
      <c r="G71" s="548">
        <v>45319</v>
      </c>
      <c r="H71" s="549" t="s">
        <v>872</v>
      </c>
      <c r="I71" s="550" t="s">
        <v>1021</v>
      </c>
      <c r="J71" s="841">
        <f t="shared" si="16"/>
        <v>1</v>
      </c>
      <c r="K71" s="547"/>
      <c r="L71" s="547"/>
      <c r="M71" s="547"/>
      <c r="N71" s="547"/>
      <c r="O71" s="547"/>
      <c r="P71" s="547"/>
      <c r="Q71" s="547"/>
      <c r="R71" s="547"/>
      <c r="S71" s="547"/>
      <c r="T71" s="547"/>
      <c r="U71" s="547"/>
      <c r="V71" s="547"/>
      <c r="W71" s="547"/>
      <c r="X71" s="547"/>
      <c r="Y71" s="547"/>
      <c r="Z71" s="547"/>
      <c r="AA71" s="547"/>
      <c r="AB71" s="547"/>
      <c r="AC71" s="547"/>
      <c r="AD71" s="547"/>
      <c r="AE71" s="547"/>
      <c r="AF71" s="547"/>
      <c r="AG71" s="547"/>
      <c r="AH71" s="547"/>
      <c r="AI71" s="547"/>
      <c r="AJ71" s="547"/>
      <c r="AK71" s="547"/>
      <c r="AL71" s="547"/>
      <c r="AM71" s="547"/>
      <c r="AN71" s="547"/>
      <c r="AO71" s="547"/>
      <c r="AP71" s="547"/>
      <c r="AQ71" s="547"/>
      <c r="AR71" s="547"/>
      <c r="AS71" s="547"/>
      <c r="AT71" s="547"/>
      <c r="AU71" s="547"/>
      <c r="AV71" s="547"/>
      <c r="AW71" s="547"/>
      <c r="AX71" s="547"/>
      <c r="AY71" s="547"/>
      <c r="AZ71" s="547"/>
      <c r="BA71" s="547"/>
      <c r="BB71" s="547"/>
      <c r="BC71" s="547"/>
      <c r="BD71" s="547"/>
      <c r="BE71" s="547"/>
      <c r="BF71" s="547"/>
      <c r="BG71" s="547"/>
      <c r="BH71" s="547"/>
      <c r="BI71" s="547"/>
      <c r="BJ71" s="547"/>
      <c r="BK71" s="547"/>
      <c r="BL71" s="547"/>
      <c r="BM71" s="547"/>
      <c r="BN71" s="547"/>
      <c r="BO71" s="547"/>
      <c r="BP71" s="547"/>
      <c r="BQ71" s="547"/>
      <c r="BR71" s="547"/>
      <c r="BS71" s="547"/>
      <c r="BT71" s="547"/>
      <c r="BU71" s="547"/>
      <c r="BV71" s="547"/>
      <c r="BW71" s="547"/>
      <c r="BX71" s="547"/>
      <c r="BY71" s="547"/>
      <c r="BZ71" s="547"/>
      <c r="CA71" s="547"/>
      <c r="CB71" s="547"/>
      <c r="CC71" s="547"/>
      <c r="CD71" s="547"/>
      <c r="CE71" s="547"/>
      <c r="CF71" s="547"/>
      <c r="CG71" s="547"/>
      <c r="CH71" s="547"/>
      <c r="CI71" s="547"/>
      <c r="CJ71" s="547"/>
      <c r="CK71" s="547"/>
      <c r="CL71" s="547"/>
      <c r="CM71" s="547"/>
      <c r="CN71" s="547"/>
      <c r="CO71" s="547"/>
      <c r="CP71" s="547"/>
      <c r="CQ71" s="547"/>
      <c r="CR71" s="547"/>
      <c r="CS71" s="547"/>
      <c r="CT71" s="547"/>
      <c r="CU71" s="547"/>
      <c r="CV71" s="547"/>
      <c r="CW71" s="547"/>
    </row>
    <row r="72" spans="1:101" x14ac:dyDescent="0.2">
      <c r="A72" s="343">
        <f>+SUBTOTAL(3,$E$8:$E72)</f>
        <v>65</v>
      </c>
      <c r="B72" s="552">
        <v>45292</v>
      </c>
      <c r="C72" s="346" t="s">
        <v>743</v>
      </c>
      <c r="D72" s="343" t="str">
        <f>+VLOOKUP(C72,'Visual chart Edit'!$B$7:$C$491,2,FALSE)</f>
        <v>DA+0</v>
      </c>
      <c r="E72" s="343" t="s">
        <v>143</v>
      </c>
      <c r="F72" s="548">
        <v>45318</v>
      </c>
      <c r="G72" s="548">
        <v>45320</v>
      </c>
      <c r="H72" s="549" t="s">
        <v>874</v>
      </c>
      <c r="I72" s="550" t="s">
        <v>1021</v>
      </c>
      <c r="J72" s="841">
        <f t="shared" si="16"/>
        <v>2</v>
      </c>
      <c r="K72" s="547"/>
      <c r="L72" s="547"/>
      <c r="M72" s="547"/>
      <c r="N72" s="547"/>
      <c r="O72" s="547"/>
      <c r="P72" s="547"/>
      <c r="Q72" s="547"/>
      <c r="R72" s="547"/>
      <c r="S72" s="547"/>
      <c r="T72" s="547"/>
      <c r="U72" s="547"/>
      <c r="V72" s="547"/>
      <c r="W72" s="547"/>
      <c r="X72" s="547"/>
      <c r="Y72" s="547"/>
      <c r="Z72" s="547"/>
      <c r="AA72" s="547"/>
      <c r="AB72" s="547"/>
      <c r="AC72" s="547"/>
      <c r="AD72" s="547"/>
      <c r="AE72" s="547"/>
      <c r="AF72" s="547"/>
      <c r="AG72" s="547"/>
      <c r="AH72" s="547"/>
      <c r="AI72" s="547"/>
      <c r="AJ72" s="547"/>
      <c r="AK72" s="547"/>
      <c r="AL72" s="547"/>
      <c r="AM72" s="547"/>
      <c r="AN72" s="547"/>
      <c r="AO72" s="547"/>
      <c r="AP72" s="547"/>
      <c r="AQ72" s="547"/>
      <c r="AR72" s="547"/>
      <c r="AS72" s="547"/>
      <c r="AT72" s="547"/>
      <c r="AU72" s="547"/>
      <c r="AV72" s="547"/>
      <c r="AW72" s="547"/>
      <c r="AX72" s="547"/>
      <c r="AY72" s="547"/>
      <c r="AZ72" s="547"/>
      <c r="BA72" s="547"/>
      <c r="BB72" s="547"/>
      <c r="BC72" s="547"/>
      <c r="BD72" s="547"/>
      <c r="BE72" s="547"/>
      <c r="BF72" s="547"/>
      <c r="BG72" s="547"/>
      <c r="BH72" s="547"/>
      <c r="BI72" s="547"/>
      <c r="BJ72" s="547"/>
      <c r="BK72" s="547"/>
      <c r="BL72" s="547"/>
      <c r="BM72" s="547"/>
      <c r="BN72" s="547"/>
      <c r="BO72" s="547"/>
      <c r="BP72" s="547"/>
      <c r="BQ72" s="547"/>
      <c r="BR72" s="547"/>
      <c r="BS72" s="547"/>
      <c r="BT72" s="547"/>
      <c r="BU72" s="547"/>
      <c r="BV72" s="547"/>
      <c r="BW72" s="547"/>
      <c r="BX72" s="547"/>
      <c r="BY72" s="547"/>
      <c r="BZ72" s="547"/>
      <c r="CA72" s="547"/>
      <c r="CB72" s="547"/>
      <c r="CC72" s="547"/>
      <c r="CD72" s="547"/>
      <c r="CE72" s="547"/>
      <c r="CF72" s="547"/>
      <c r="CG72" s="547"/>
      <c r="CH72" s="547"/>
      <c r="CI72" s="547"/>
      <c r="CJ72" s="547"/>
      <c r="CK72" s="547"/>
      <c r="CL72" s="547"/>
      <c r="CM72" s="547"/>
      <c r="CN72" s="547"/>
      <c r="CO72" s="547"/>
      <c r="CP72" s="547"/>
      <c r="CQ72" s="547"/>
      <c r="CR72" s="547"/>
      <c r="CS72" s="547"/>
      <c r="CT72" s="547"/>
      <c r="CU72" s="547"/>
      <c r="CV72" s="547"/>
      <c r="CW72" s="547"/>
    </row>
    <row r="73" spans="1:101" x14ac:dyDescent="0.2">
      <c r="A73" s="343">
        <f>+SUBTOTAL(3,$E$8:$E73)</f>
        <v>66</v>
      </c>
      <c r="B73" s="552">
        <v>45292</v>
      </c>
      <c r="C73" s="346" t="s">
        <v>809</v>
      </c>
      <c r="D73" s="343" t="str">
        <f>+VLOOKUP(C73,'Visual chart Edit'!$B$7:$C$491,2,FALSE)</f>
        <v>DA+0</v>
      </c>
      <c r="E73" s="343" t="s">
        <v>276</v>
      </c>
      <c r="F73" s="548">
        <v>45320</v>
      </c>
      <c r="G73" s="548">
        <v>45321</v>
      </c>
      <c r="H73" s="549" t="s">
        <v>873</v>
      </c>
      <c r="I73" s="550" t="s">
        <v>1003</v>
      </c>
      <c r="J73" s="841">
        <f t="shared" ref="J73:J136" si="17">G73-F73</f>
        <v>1</v>
      </c>
      <c r="K73" s="547"/>
      <c r="L73" s="547"/>
      <c r="M73" s="547"/>
      <c r="N73" s="547"/>
      <c r="O73" s="547"/>
      <c r="P73" s="547"/>
      <c r="Q73" s="547"/>
      <c r="R73" s="547"/>
      <c r="S73" s="547"/>
      <c r="T73" s="547"/>
      <c r="U73" s="547"/>
      <c r="V73" s="547"/>
      <c r="W73" s="547"/>
      <c r="X73" s="547"/>
      <c r="Y73" s="547"/>
      <c r="Z73" s="547"/>
      <c r="AA73" s="547"/>
      <c r="AB73" s="547"/>
      <c r="AC73" s="547"/>
      <c r="AD73" s="547"/>
      <c r="AE73" s="547"/>
      <c r="AF73" s="547"/>
      <c r="AG73" s="547"/>
      <c r="AH73" s="547"/>
      <c r="AI73" s="547"/>
      <c r="AJ73" s="547"/>
      <c r="AK73" s="547"/>
      <c r="AL73" s="547"/>
      <c r="AM73" s="547"/>
      <c r="AN73" s="547"/>
      <c r="AO73" s="547"/>
      <c r="AP73" s="547"/>
      <c r="AQ73" s="547"/>
      <c r="AR73" s="547"/>
      <c r="AS73" s="547"/>
      <c r="AT73" s="547"/>
      <c r="AU73" s="547"/>
      <c r="AV73" s="547"/>
      <c r="AW73" s="547"/>
      <c r="AX73" s="547"/>
      <c r="AY73" s="547"/>
      <c r="AZ73" s="547"/>
      <c r="BA73" s="547"/>
      <c r="BB73" s="547"/>
      <c r="BC73" s="547"/>
      <c r="BD73" s="547"/>
      <c r="BE73" s="547"/>
      <c r="BF73" s="547"/>
      <c r="BG73" s="547"/>
      <c r="BH73" s="547"/>
      <c r="BI73" s="547"/>
      <c r="BJ73" s="547"/>
      <c r="BK73" s="547"/>
      <c r="BL73" s="547"/>
      <c r="BM73" s="547"/>
      <c r="BN73" s="547"/>
      <c r="BO73" s="547"/>
      <c r="BP73" s="547"/>
      <c r="BQ73" s="547"/>
      <c r="BR73" s="547"/>
      <c r="BS73" s="547"/>
      <c r="BT73" s="547"/>
      <c r="BU73" s="547"/>
      <c r="BV73" s="547"/>
      <c r="BW73" s="547"/>
      <c r="BX73" s="547"/>
      <c r="BY73" s="547"/>
      <c r="BZ73" s="547"/>
      <c r="CA73" s="547"/>
      <c r="CB73" s="547"/>
      <c r="CC73" s="547"/>
      <c r="CD73" s="547"/>
      <c r="CE73" s="547"/>
      <c r="CF73" s="547"/>
      <c r="CG73" s="547"/>
      <c r="CH73" s="547"/>
      <c r="CI73" s="547"/>
      <c r="CJ73" s="547"/>
      <c r="CK73" s="547"/>
      <c r="CL73" s="547"/>
      <c r="CM73" s="547"/>
      <c r="CN73" s="547"/>
      <c r="CO73" s="547"/>
      <c r="CP73" s="547"/>
      <c r="CQ73" s="547"/>
      <c r="CR73" s="547"/>
      <c r="CS73" s="547"/>
      <c r="CT73" s="547"/>
      <c r="CU73" s="547"/>
      <c r="CV73" s="547"/>
      <c r="CW73" s="547"/>
    </row>
    <row r="74" spans="1:101" x14ac:dyDescent="0.2">
      <c r="A74" s="343">
        <f>+SUBTOTAL(3,$E$8:$E74)</f>
        <v>67</v>
      </c>
      <c r="B74" s="552">
        <v>45292</v>
      </c>
      <c r="C74" s="346" t="s">
        <v>800</v>
      </c>
      <c r="D74" s="343" t="str">
        <f>+VLOOKUP(C74,'Visual chart Edit'!$B$7:$C$491,2,FALSE)</f>
        <v>DA+3</v>
      </c>
      <c r="E74" s="343" t="s">
        <v>32</v>
      </c>
      <c r="F74" s="548">
        <v>45320</v>
      </c>
      <c r="G74" s="548">
        <v>45321</v>
      </c>
      <c r="H74" s="549" t="s">
        <v>236</v>
      </c>
      <c r="I74" s="550" t="s">
        <v>1003</v>
      </c>
      <c r="J74" s="841">
        <f t="shared" si="17"/>
        <v>1</v>
      </c>
      <c r="K74" s="547"/>
      <c r="L74" s="547"/>
      <c r="M74" s="547"/>
      <c r="N74" s="547"/>
      <c r="O74" s="547"/>
      <c r="P74" s="547"/>
      <c r="Q74" s="547"/>
      <c r="R74" s="547"/>
      <c r="S74" s="547"/>
      <c r="T74" s="547"/>
      <c r="U74" s="547"/>
      <c r="V74" s="547"/>
      <c r="W74" s="547"/>
      <c r="X74" s="547"/>
      <c r="Y74" s="547"/>
      <c r="Z74" s="547"/>
      <c r="AA74" s="547"/>
      <c r="AB74" s="547"/>
      <c r="AC74" s="547"/>
      <c r="AD74" s="547"/>
      <c r="AE74" s="547"/>
      <c r="AF74" s="547"/>
      <c r="AG74" s="547"/>
      <c r="AH74" s="547"/>
      <c r="AI74" s="547"/>
      <c r="AJ74" s="547"/>
      <c r="AK74" s="547"/>
      <c r="AL74" s="547"/>
      <c r="AM74" s="547"/>
      <c r="AN74" s="547"/>
      <c r="AO74" s="547"/>
      <c r="AP74" s="547"/>
      <c r="AQ74" s="547"/>
      <c r="AR74" s="547"/>
      <c r="AS74" s="547"/>
      <c r="AT74" s="547"/>
      <c r="AU74" s="547"/>
      <c r="AV74" s="547"/>
      <c r="AW74" s="547"/>
      <c r="AX74" s="547"/>
      <c r="AY74" s="547"/>
      <c r="AZ74" s="547"/>
      <c r="BA74" s="547"/>
      <c r="BB74" s="547"/>
      <c r="BC74" s="547"/>
      <c r="BD74" s="547"/>
      <c r="BE74" s="547"/>
      <c r="BF74" s="547"/>
      <c r="BG74" s="547"/>
      <c r="BH74" s="547"/>
      <c r="BI74" s="547"/>
      <c r="BJ74" s="547"/>
      <c r="BK74" s="547"/>
      <c r="BL74" s="547"/>
      <c r="BM74" s="547"/>
      <c r="BN74" s="547"/>
      <c r="BO74" s="547"/>
      <c r="BP74" s="547"/>
      <c r="BQ74" s="547"/>
      <c r="BR74" s="547"/>
      <c r="BS74" s="547"/>
      <c r="BT74" s="547"/>
      <c r="BU74" s="547"/>
      <c r="BV74" s="547"/>
      <c r="BW74" s="547"/>
      <c r="BX74" s="547"/>
      <c r="BY74" s="547"/>
      <c r="BZ74" s="547"/>
      <c r="CA74" s="547"/>
      <c r="CB74" s="547"/>
      <c r="CC74" s="547"/>
      <c r="CD74" s="547"/>
      <c r="CE74" s="547"/>
      <c r="CF74" s="547"/>
      <c r="CG74" s="547"/>
      <c r="CH74" s="547"/>
      <c r="CI74" s="547"/>
      <c r="CJ74" s="547"/>
      <c r="CK74" s="547"/>
      <c r="CL74" s="547"/>
      <c r="CM74" s="547"/>
      <c r="CN74" s="547"/>
      <c r="CO74" s="547"/>
      <c r="CP74" s="547"/>
      <c r="CQ74" s="547"/>
      <c r="CR74" s="547"/>
      <c r="CS74" s="547"/>
      <c r="CT74" s="547"/>
      <c r="CU74" s="547"/>
      <c r="CV74" s="547"/>
      <c r="CW74" s="547"/>
    </row>
    <row r="75" spans="1:101" x14ac:dyDescent="0.2">
      <c r="A75" s="343">
        <f>+SUBTOTAL(3,$E$8:$E75)</f>
        <v>68</v>
      </c>
      <c r="B75" s="552">
        <v>45292</v>
      </c>
      <c r="C75" s="346" t="s">
        <v>814</v>
      </c>
      <c r="D75" s="343" t="str">
        <f>+VLOOKUP(C75,'Visual chart Edit'!$B$7:$C$491,2,FALSE)</f>
        <v>DA+3</v>
      </c>
      <c r="E75" s="343" t="s">
        <v>276</v>
      </c>
      <c r="F75" s="548">
        <v>45320</v>
      </c>
      <c r="G75" s="548">
        <v>45322</v>
      </c>
      <c r="H75" s="549" t="s">
        <v>875</v>
      </c>
      <c r="I75" s="550" t="s">
        <v>1003</v>
      </c>
      <c r="J75" s="841">
        <f t="shared" si="17"/>
        <v>2</v>
      </c>
      <c r="K75" s="547"/>
      <c r="L75" s="547"/>
      <c r="M75" s="547"/>
      <c r="N75" s="547"/>
      <c r="O75" s="547"/>
      <c r="P75" s="547"/>
      <c r="Q75" s="547"/>
      <c r="R75" s="547"/>
      <c r="S75" s="547"/>
      <c r="T75" s="547"/>
      <c r="U75" s="547"/>
      <c r="V75" s="547"/>
      <c r="W75" s="547"/>
      <c r="X75" s="547"/>
      <c r="Y75" s="547"/>
      <c r="Z75" s="547"/>
      <c r="AA75" s="547"/>
      <c r="AB75" s="547"/>
      <c r="AC75" s="547"/>
      <c r="AD75" s="547"/>
      <c r="AE75" s="547"/>
      <c r="AF75" s="547"/>
      <c r="AG75" s="547"/>
      <c r="AH75" s="547"/>
      <c r="AI75" s="547"/>
      <c r="AJ75" s="547"/>
      <c r="AK75" s="547"/>
      <c r="AL75" s="547"/>
      <c r="AM75" s="547"/>
      <c r="AN75" s="547"/>
      <c r="AO75" s="547"/>
      <c r="AP75" s="547"/>
      <c r="AQ75" s="547"/>
      <c r="AR75" s="547"/>
      <c r="AS75" s="547"/>
      <c r="AT75" s="547"/>
      <c r="AU75" s="547"/>
      <c r="AV75" s="547"/>
      <c r="AW75" s="547"/>
      <c r="AX75" s="547"/>
      <c r="AY75" s="547"/>
      <c r="AZ75" s="547"/>
      <c r="BA75" s="547"/>
      <c r="BB75" s="547"/>
      <c r="BC75" s="547"/>
      <c r="BD75" s="547"/>
      <c r="BE75" s="547"/>
      <c r="BF75" s="547"/>
      <c r="BG75" s="547"/>
      <c r="BH75" s="547"/>
      <c r="BI75" s="547"/>
      <c r="BJ75" s="547"/>
      <c r="BK75" s="547"/>
      <c r="BL75" s="547"/>
      <c r="BM75" s="547"/>
      <c r="BN75" s="547"/>
      <c r="BO75" s="547"/>
      <c r="BP75" s="547"/>
      <c r="BQ75" s="547"/>
      <c r="BR75" s="547"/>
      <c r="BS75" s="547"/>
      <c r="BT75" s="547"/>
      <c r="BU75" s="547"/>
      <c r="BV75" s="547"/>
      <c r="BW75" s="547"/>
      <c r="BX75" s="547"/>
      <c r="BY75" s="547"/>
      <c r="BZ75" s="547"/>
      <c r="CA75" s="547"/>
      <c r="CB75" s="547"/>
      <c r="CC75" s="547"/>
      <c r="CD75" s="547"/>
      <c r="CE75" s="547"/>
      <c r="CF75" s="547"/>
      <c r="CG75" s="547"/>
      <c r="CH75" s="547"/>
      <c r="CI75" s="547"/>
      <c r="CJ75" s="547"/>
      <c r="CK75" s="547"/>
      <c r="CL75" s="547"/>
      <c r="CM75" s="547"/>
      <c r="CN75" s="547"/>
      <c r="CO75" s="547"/>
      <c r="CP75" s="547"/>
      <c r="CQ75" s="547"/>
      <c r="CR75" s="547"/>
      <c r="CS75" s="547"/>
      <c r="CT75" s="547"/>
      <c r="CU75" s="547"/>
      <c r="CV75" s="547"/>
      <c r="CW75" s="547"/>
    </row>
    <row r="76" spans="1:101" x14ac:dyDescent="0.2">
      <c r="A76" s="343">
        <f>+SUBTOTAL(3,$E$8:$E76)</f>
        <v>69</v>
      </c>
      <c r="B76" s="552">
        <v>45292</v>
      </c>
      <c r="C76" s="346" t="s">
        <v>778</v>
      </c>
      <c r="D76" s="343" t="str">
        <f>+VLOOKUP(C76,'Visual chart Edit'!$B$7:$C$491,2,FALSE)</f>
        <v>DA+6</v>
      </c>
      <c r="E76" s="343" t="s">
        <v>32</v>
      </c>
      <c r="F76" s="548">
        <v>45321</v>
      </c>
      <c r="G76" s="548">
        <v>45322</v>
      </c>
      <c r="H76" s="549" t="s">
        <v>872</v>
      </c>
      <c r="I76" s="550" t="s">
        <v>1021</v>
      </c>
      <c r="J76" s="841">
        <f t="shared" si="17"/>
        <v>1</v>
      </c>
      <c r="K76" s="547"/>
      <c r="L76" s="547"/>
      <c r="M76" s="547"/>
      <c r="N76" s="547"/>
      <c r="O76" s="547"/>
      <c r="P76" s="547"/>
      <c r="Q76" s="547"/>
      <c r="R76" s="547"/>
      <c r="S76" s="547"/>
      <c r="T76" s="547"/>
      <c r="U76" s="547"/>
      <c r="V76" s="547"/>
      <c r="W76" s="547"/>
      <c r="X76" s="547"/>
      <c r="Y76" s="547"/>
      <c r="Z76" s="547"/>
      <c r="AA76" s="547"/>
      <c r="AB76" s="547"/>
      <c r="AC76" s="547"/>
      <c r="AD76" s="547"/>
      <c r="AE76" s="547"/>
      <c r="AF76" s="547"/>
      <c r="AG76" s="547"/>
      <c r="AH76" s="547"/>
      <c r="AI76" s="547"/>
      <c r="AJ76" s="547"/>
      <c r="AK76" s="547"/>
      <c r="AL76" s="547"/>
      <c r="AM76" s="547"/>
      <c r="AN76" s="547"/>
      <c r="AO76" s="547"/>
      <c r="AP76" s="547"/>
      <c r="AQ76" s="547"/>
      <c r="AR76" s="547"/>
      <c r="AS76" s="547"/>
      <c r="AT76" s="547"/>
      <c r="AU76" s="547"/>
      <c r="AV76" s="547"/>
      <c r="AW76" s="547"/>
      <c r="AX76" s="547"/>
      <c r="AY76" s="547"/>
      <c r="AZ76" s="547"/>
      <c r="BA76" s="547"/>
      <c r="BB76" s="547"/>
      <c r="BC76" s="547"/>
      <c r="BD76" s="547"/>
      <c r="BE76" s="547"/>
      <c r="BF76" s="547"/>
      <c r="BG76" s="547"/>
      <c r="BH76" s="547"/>
      <c r="BI76" s="547"/>
      <c r="BJ76" s="547"/>
      <c r="BK76" s="547"/>
      <c r="BL76" s="547"/>
      <c r="BM76" s="547"/>
      <c r="BN76" s="547"/>
      <c r="BO76" s="547"/>
      <c r="BP76" s="547"/>
      <c r="BQ76" s="547"/>
      <c r="BR76" s="547"/>
      <c r="BS76" s="547"/>
      <c r="BT76" s="547"/>
      <c r="BU76" s="547"/>
      <c r="BV76" s="547"/>
      <c r="BW76" s="547"/>
      <c r="BX76" s="547"/>
      <c r="BY76" s="547"/>
      <c r="BZ76" s="547"/>
      <c r="CA76" s="547"/>
      <c r="CB76" s="547"/>
      <c r="CC76" s="547"/>
      <c r="CD76" s="547"/>
      <c r="CE76" s="547"/>
      <c r="CF76" s="547"/>
      <c r="CG76" s="547"/>
      <c r="CH76" s="547"/>
      <c r="CI76" s="547"/>
      <c r="CJ76" s="547"/>
      <c r="CK76" s="547"/>
      <c r="CL76" s="547"/>
      <c r="CM76" s="547"/>
      <c r="CN76" s="547"/>
      <c r="CO76" s="547"/>
      <c r="CP76" s="547"/>
      <c r="CQ76" s="547"/>
      <c r="CR76" s="547"/>
      <c r="CS76" s="547"/>
      <c r="CT76" s="547"/>
      <c r="CU76" s="547"/>
      <c r="CV76" s="547"/>
      <c r="CW76" s="547"/>
    </row>
    <row r="77" spans="1:101" x14ac:dyDescent="0.2">
      <c r="A77" s="343">
        <f>+SUBTOTAL(3,$E$8:$E77)</f>
        <v>70</v>
      </c>
      <c r="B77" s="552">
        <v>45323</v>
      </c>
      <c r="C77" s="346" t="s">
        <v>813</v>
      </c>
      <c r="D77" s="343" t="str">
        <f>+VLOOKUP(C77,'Visual chart Edit'!$B$7:$C$491,2,FALSE)</f>
        <v>DA+3</v>
      </c>
      <c r="E77" s="343" t="s">
        <v>276</v>
      </c>
      <c r="F77" s="548">
        <v>45323</v>
      </c>
      <c r="G77" s="548">
        <v>45324</v>
      </c>
      <c r="H77" s="549" t="s">
        <v>873</v>
      </c>
      <c r="I77" s="550" t="s">
        <v>1003</v>
      </c>
      <c r="J77" s="841">
        <f t="shared" si="17"/>
        <v>1</v>
      </c>
      <c r="K77" s="547"/>
      <c r="L77" s="547"/>
      <c r="M77" s="547"/>
      <c r="N77" s="547"/>
      <c r="O77" s="547"/>
      <c r="P77" s="547"/>
      <c r="Q77" s="547"/>
      <c r="R77" s="547"/>
      <c r="S77" s="547"/>
      <c r="T77" s="547"/>
      <c r="U77" s="547"/>
      <c r="V77" s="547"/>
      <c r="W77" s="547"/>
      <c r="X77" s="547"/>
      <c r="Y77" s="547"/>
      <c r="Z77" s="547"/>
      <c r="AA77" s="547"/>
      <c r="AB77" s="547"/>
      <c r="AC77" s="547"/>
      <c r="AD77" s="547"/>
      <c r="AE77" s="547"/>
      <c r="AF77" s="547"/>
      <c r="AG77" s="547"/>
      <c r="AH77" s="547"/>
      <c r="AI77" s="547"/>
      <c r="AJ77" s="547"/>
      <c r="AK77" s="547"/>
      <c r="AL77" s="547"/>
      <c r="AM77" s="547"/>
      <c r="AN77" s="547"/>
      <c r="AO77" s="547"/>
      <c r="AP77" s="547"/>
      <c r="AQ77" s="547"/>
      <c r="AR77" s="547"/>
      <c r="AS77" s="547"/>
      <c r="AT77" s="547"/>
      <c r="AU77" s="547"/>
      <c r="AV77" s="547"/>
      <c r="AW77" s="547"/>
      <c r="AX77" s="547"/>
      <c r="AY77" s="547"/>
      <c r="AZ77" s="547"/>
      <c r="BA77" s="547"/>
      <c r="BB77" s="547"/>
      <c r="BC77" s="547"/>
      <c r="BD77" s="547"/>
      <c r="BE77" s="547"/>
      <c r="BF77" s="547"/>
      <c r="BG77" s="547"/>
      <c r="BH77" s="547"/>
      <c r="BI77" s="547"/>
      <c r="BJ77" s="547"/>
      <c r="BK77" s="547"/>
      <c r="BL77" s="547"/>
      <c r="BM77" s="547"/>
      <c r="BN77" s="547"/>
      <c r="BO77" s="547"/>
      <c r="BP77" s="547"/>
      <c r="BQ77" s="547"/>
      <c r="BR77" s="547"/>
      <c r="BS77" s="547"/>
      <c r="BT77" s="547"/>
      <c r="BU77" s="547"/>
      <c r="BV77" s="547"/>
      <c r="BW77" s="547"/>
      <c r="BX77" s="547"/>
      <c r="BY77" s="547"/>
      <c r="BZ77" s="547"/>
      <c r="CA77" s="547"/>
      <c r="CB77" s="547"/>
      <c r="CC77" s="547"/>
      <c r="CD77" s="547"/>
      <c r="CE77" s="547"/>
      <c r="CF77" s="547"/>
      <c r="CG77" s="547"/>
      <c r="CH77" s="547"/>
      <c r="CI77" s="547"/>
      <c r="CJ77" s="547"/>
      <c r="CK77" s="547"/>
      <c r="CL77" s="547"/>
      <c r="CM77" s="547"/>
      <c r="CN77" s="547"/>
      <c r="CO77" s="547"/>
      <c r="CP77" s="547"/>
      <c r="CQ77" s="547"/>
      <c r="CR77" s="547"/>
      <c r="CS77" s="547"/>
      <c r="CT77" s="547"/>
      <c r="CU77" s="547"/>
      <c r="CV77" s="547"/>
      <c r="CW77" s="547"/>
    </row>
    <row r="78" spans="1:101" x14ac:dyDescent="0.2">
      <c r="A78" s="343">
        <f>+SUBTOTAL(3,$E$8:$E78)</f>
        <v>71</v>
      </c>
      <c r="B78" s="552">
        <v>45323</v>
      </c>
      <c r="C78" s="346" t="s">
        <v>715</v>
      </c>
      <c r="D78" s="343" t="str">
        <f>+VLOOKUP(C78,'Visual chart Edit'!$B$7:$C$491,2,FALSE)</f>
        <v>DA+9</v>
      </c>
      <c r="E78" s="343" t="s">
        <v>143</v>
      </c>
      <c r="F78" s="548">
        <v>45322</v>
      </c>
      <c r="G78" s="548">
        <v>45324</v>
      </c>
      <c r="H78" s="549" t="s">
        <v>874</v>
      </c>
      <c r="I78" s="550" t="s">
        <v>1021</v>
      </c>
      <c r="J78" s="841">
        <f t="shared" si="17"/>
        <v>2</v>
      </c>
      <c r="K78" s="547"/>
      <c r="L78" s="547"/>
      <c r="M78" s="547"/>
      <c r="N78" s="547"/>
      <c r="O78" s="547"/>
      <c r="P78" s="547"/>
      <c r="Q78" s="547"/>
      <c r="R78" s="547"/>
      <c r="S78" s="547"/>
      <c r="T78" s="547"/>
      <c r="U78" s="547"/>
      <c r="V78" s="547"/>
      <c r="W78" s="547"/>
      <c r="X78" s="547"/>
      <c r="Y78" s="547"/>
      <c r="Z78" s="547"/>
      <c r="AA78" s="547"/>
      <c r="AB78" s="547"/>
      <c r="AC78" s="547"/>
      <c r="AD78" s="547"/>
      <c r="AE78" s="547"/>
      <c r="AF78" s="547"/>
      <c r="AG78" s="547"/>
      <c r="AH78" s="547"/>
      <c r="AI78" s="547"/>
      <c r="AJ78" s="547"/>
      <c r="AK78" s="547"/>
      <c r="AL78" s="547"/>
      <c r="AM78" s="547"/>
      <c r="AN78" s="547"/>
      <c r="AO78" s="547"/>
      <c r="AP78" s="547"/>
      <c r="AQ78" s="547"/>
      <c r="AR78" s="547"/>
      <c r="AS78" s="547"/>
      <c r="AT78" s="547"/>
      <c r="AU78" s="547"/>
      <c r="AV78" s="547"/>
      <c r="AW78" s="547"/>
      <c r="AX78" s="547"/>
      <c r="AY78" s="547"/>
      <c r="AZ78" s="547"/>
      <c r="BA78" s="547"/>
      <c r="BB78" s="547"/>
      <c r="BC78" s="547"/>
      <c r="BD78" s="547"/>
      <c r="BE78" s="547"/>
      <c r="BF78" s="547"/>
      <c r="BG78" s="547"/>
      <c r="BH78" s="547"/>
      <c r="BI78" s="547"/>
      <c r="BJ78" s="547"/>
      <c r="BK78" s="547"/>
      <c r="BL78" s="547"/>
      <c r="BM78" s="547"/>
      <c r="BN78" s="547"/>
      <c r="BO78" s="547"/>
      <c r="BP78" s="547"/>
      <c r="BQ78" s="547"/>
      <c r="BR78" s="547"/>
      <c r="BS78" s="547"/>
      <c r="BT78" s="547"/>
      <c r="BU78" s="547"/>
      <c r="BV78" s="547"/>
      <c r="BW78" s="547"/>
      <c r="BX78" s="547"/>
      <c r="BY78" s="547"/>
      <c r="BZ78" s="547"/>
      <c r="CA78" s="547"/>
      <c r="CB78" s="547"/>
      <c r="CC78" s="547"/>
      <c r="CD78" s="547"/>
      <c r="CE78" s="547"/>
      <c r="CF78" s="547"/>
      <c r="CG78" s="547"/>
      <c r="CH78" s="547"/>
      <c r="CI78" s="547"/>
      <c r="CJ78" s="547"/>
      <c r="CK78" s="547"/>
      <c r="CL78" s="547"/>
      <c r="CM78" s="547"/>
      <c r="CN78" s="547"/>
      <c r="CO78" s="547"/>
      <c r="CP78" s="547"/>
      <c r="CQ78" s="547"/>
      <c r="CR78" s="547"/>
      <c r="CS78" s="547"/>
      <c r="CT78" s="547"/>
      <c r="CU78" s="547"/>
      <c r="CV78" s="547"/>
      <c r="CW78" s="547"/>
    </row>
    <row r="79" spans="1:101" x14ac:dyDescent="0.2">
      <c r="A79" s="343">
        <f>+SUBTOTAL(3,$E$8:$E79)</f>
        <v>72</v>
      </c>
      <c r="B79" s="552">
        <v>45323</v>
      </c>
      <c r="C79" s="346" t="s">
        <v>801</v>
      </c>
      <c r="D79" s="343" t="str">
        <f>+VLOOKUP(C79,'Visual chart Edit'!$B$7:$C$491,2,FALSE)</f>
        <v>DA+0</v>
      </c>
      <c r="E79" s="343" t="s">
        <v>276</v>
      </c>
      <c r="F79" s="548">
        <v>45323</v>
      </c>
      <c r="G79" s="548">
        <v>45324</v>
      </c>
      <c r="H79" s="549" t="s">
        <v>236</v>
      </c>
      <c r="I79" s="550" t="s">
        <v>1003</v>
      </c>
      <c r="J79" s="841">
        <f t="shared" si="17"/>
        <v>1</v>
      </c>
      <c r="K79" s="547"/>
      <c r="L79" s="547"/>
      <c r="M79" s="547"/>
      <c r="N79" s="547"/>
      <c r="O79" s="547"/>
      <c r="P79" s="547"/>
      <c r="Q79" s="547"/>
      <c r="R79" s="547"/>
      <c r="S79" s="547"/>
      <c r="T79" s="547"/>
      <c r="U79" s="547"/>
      <c r="V79" s="547"/>
      <c r="W79" s="547"/>
      <c r="X79" s="547"/>
      <c r="Y79" s="547"/>
      <c r="Z79" s="547"/>
      <c r="AA79" s="547"/>
      <c r="AB79" s="547"/>
      <c r="AC79" s="547"/>
      <c r="AD79" s="547"/>
      <c r="AE79" s="547"/>
      <c r="AF79" s="547"/>
      <c r="AG79" s="547"/>
      <c r="AH79" s="547"/>
      <c r="AI79" s="547"/>
      <c r="AJ79" s="547"/>
      <c r="AK79" s="547"/>
      <c r="AL79" s="547"/>
      <c r="AM79" s="547"/>
      <c r="AN79" s="547"/>
      <c r="AO79" s="547"/>
      <c r="AP79" s="547"/>
      <c r="AQ79" s="547"/>
      <c r="AR79" s="547"/>
      <c r="AS79" s="547"/>
      <c r="AT79" s="547"/>
      <c r="AU79" s="547"/>
      <c r="AV79" s="547"/>
      <c r="AW79" s="547"/>
      <c r="AX79" s="547"/>
      <c r="AY79" s="547"/>
      <c r="AZ79" s="547"/>
      <c r="BA79" s="547"/>
      <c r="BB79" s="547"/>
      <c r="BC79" s="547"/>
      <c r="BD79" s="547"/>
      <c r="BE79" s="547"/>
      <c r="BF79" s="547"/>
      <c r="BG79" s="547"/>
      <c r="BH79" s="547"/>
      <c r="BI79" s="547"/>
      <c r="BJ79" s="547"/>
      <c r="BK79" s="547"/>
      <c r="BL79" s="547"/>
      <c r="BM79" s="547"/>
      <c r="BN79" s="547"/>
      <c r="BO79" s="547"/>
      <c r="BP79" s="547"/>
      <c r="BQ79" s="547"/>
      <c r="BR79" s="547"/>
      <c r="BS79" s="547"/>
      <c r="BT79" s="547"/>
      <c r="BU79" s="547"/>
      <c r="BV79" s="547"/>
      <c r="BW79" s="547"/>
      <c r="BX79" s="547"/>
      <c r="BY79" s="547"/>
      <c r="BZ79" s="547"/>
      <c r="CA79" s="547"/>
      <c r="CB79" s="547"/>
      <c r="CC79" s="547"/>
      <c r="CD79" s="547"/>
      <c r="CE79" s="547"/>
      <c r="CF79" s="547"/>
      <c r="CG79" s="547"/>
      <c r="CH79" s="547"/>
      <c r="CI79" s="547"/>
      <c r="CJ79" s="547"/>
      <c r="CK79" s="547"/>
      <c r="CL79" s="547"/>
      <c r="CM79" s="547"/>
      <c r="CN79" s="547"/>
      <c r="CO79" s="547"/>
      <c r="CP79" s="547"/>
      <c r="CQ79" s="547"/>
      <c r="CR79" s="547"/>
      <c r="CS79" s="547"/>
      <c r="CT79" s="547"/>
      <c r="CU79" s="547"/>
      <c r="CV79" s="547"/>
      <c r="CW79" s="547"/>
    </row>
    <row r="80" spans="1:101" x14ac:dyDescent="0.2">
      <c r="A80" s="343">
        <f>+SUBTOTAL(3,$E$8:$E80)</f>
        <v>73</v>
      </c>
      <c r="B80" s="552">
        <v>45323</v>
      </c>
      <c r="C80" s="346" t="s">
        <v>61</v>
      </c>
      <c r="D80" s="343" t="str">
        <f>+VLOOKUP(C80,'Visual chart Edit'!$B$7:$C$491,2,FALSE)</f>
        <v>DA+6</v>
      </c>
      <c r="E80" s="343" t="s">
        <v>143</v>
      </c>
      <c r="F80" s="548">
        <v>45318</v>
      </c>
      <c r="G80" s="548">
        <v>45326</v>
      </c>
      <c r="H80" s="549" t="s">
        <v>250</v>
      </c>
      <c r="I80" s="550" t="s">
        <v>237</v>
      </c>
      <c r="J80" s="841">
        <f t="shared" si="17"/>
        <v>8</v>
      </c>
      <c r="K80" s="547"/>
      <c r="L80" s="547"/>
      <c r="M80" s="547"/>
      <c r="N80" s="547"/>
      <c r="O80" s="547"/>
      <c r="P80" s="547"/>
      <c r="Q80" s="547"/>
      <c r="R80" s="547"/>
      <c r="S80" s="547"/>
      <c r="T80" s="547"/>
      <c r="U80" s="547"/>
      <c r="V80" s="547"/>
      <c r="W80" s="547"/>
      <c r="X80" s="547"/>
      <c r="Y80" s="547"/>
      <c r="Z80" s="547"/>
      <c r="AA80" s="547"/>
      <c r="AB80" s="547"/>
      <c r="AC80" s="547"/>
      <c r="AD80" s="547"/>
      <c r="AE80" s="547"/>
      <c r="AF80" s="547"/>
      <c r="AG80" s="547"/>
      <c r="AH80" s="547"/>
      <c r="AI80" s="547"/>
      <c r="AJ80" s="547"/>
      <c r="AK80" s="547"/>
      <c r="AL80" s="547"/>
      <c r="AM80" s="547"/>
      <c r="AN80" s="547"/>
      <c r="AO80" s="547"/>
      <c r="AP80" s="547"/>
      <c r="AQ80" s="547"/>
      <c r="AR80" s="547"/>
      <c r="AS80" s="547"/>
      <c r="AT80" s="547"/>
      <c r="AU80" s="547"/>
      <c r="AV80" s="547"/>
      <c r="AW80" s="547"/>
      <c r="AX80" s="547"/>
      <c r="AY80" s="547"/>
      <c r="AZ80" s="547"/>
      <c r="BA80" s="547"/>
      <c r="BB80" s="547"/>
      <c r="BC80" s="547"/>
      <c r="BD80" s="547"/>
      <c r="BE80" s="547"/>
      <c r="BF80" s="547"/>
      <c r="BG80" s="547"/>
      <c r="BH80" s="547"/>
      <c r="BI80" s="547"/>
      <c r="BJ80" s="547"/>
      <c r="BK80" s="547"/>
      <c r="BL80" s="547"/>
      <c r="BM80" s="547"/>
      <c r="BN80" s="547"/>
      <c r="BO80" s="547"/>
      <c r="BP80" s="547"/>
      <c r="BQ80" s="547"/>
      <c r="BR80" s="547"/>
      <c r="BS80" s="547"/>
      <c r="BT80" s="547"/>
      <c r="BU80" s="547"/>
      <c r="BV80" s="547"/>
      <c r="BW80" s="547"/>
      <c r="BX80" s="547"/>
      <c r="BY80" s="547"/>
      <c r="BZ80" s="547"/>
      <c r="CA80" s="547"/>
      <c r="CB80" s="547"/>
      <c r="CC80" s="547"/>
      <c r="CD80" s="547"/>
      <c r="CE80" s="547"/>
      <c r="CF80" s="547"/>
      <c r="CG80" s="547"/>
      <c r="CH80" s="547"/>
      <c r="CI80" s="547"/>
      <c r="CJ80" s="547"/>
      <c r="CK80" s="547"/>
      <c r="CL80" s="547"/>
      <c r="CM80" s="547"/>
      <c r="CN80" s="547"/>
      <c r="CO80" s="547"/>
      <c r="CP80" s="547"/>
      <c r="CQ80" s="547"/>
      <c r="CR80" s="547"/>
      <c r="CS80" s="547"/>
      <c r="CT80" s="547"/>
      <c r="CU80" s="547"/>
      <c r="CV80" s="547"/>
      <c r="CW80" s="547"/>
    </row>
    <row r="81" spans="1:101" x14ac:dyDescent="0.2">
      <c r="A81" s="343">
        <f>+SUBTOTAL(3,$E$8:$E81)</f>
        <v>74</v>
      </c>
      <c r="B81" s="552">
        <v>45323</v>
      </c>
      <c r="C81" s="346" t="s">
        <v>829</v>
      </c>
      <c r="D81" s="343" t="str">
        <f>+VLOOKUP(C81,'Visual chart Edit'!$B$7:$C$491,2,FALSE)</f>
        <v>DA+0</v>
      </c>
      <c r="E81" s="343" t="s">
        <v>276</v>
      </c>
      <c r="F81" s="548">
        <v>45325</v>
      </c>
      <c r="G81" s="548">
        <v>45326</v>
      </c>
      <c r="H81" s="549" t="s">
        <v>876</v>
      </c>
      <c r="I81" s="550" t="s">
        <v>1003</v>
      </c>
      <c r="J81" s="841">
        <f t="shared" si="17"/>
        <v>1</v>
      </c>
      <c r="K81" s="547"/>
      <c r="L81" s="547"/>
      <c r="M81" s="547"/>
      <c r="N81" s="547"/>
      <c r="O81" s="547"/>
      <c r="P81" s="547"/>
      <c r="Q81" s="547"/>
      <c r="R81" s="547"/>
      <c r="S81" s="547"/>
      <c r="T81" s="547"/>
      <c r="U81" s="547"/>
      <c r="V81" s="547"/>
      <c r="W81" s="547"/>
      <c r="X81" s="547"/>
      <c r="Y81" s="547"/>
      <c r="Z81" s="547"/>
      <c r="AA81" s="547"/>
      <c r="AB81" s="547"/>
      <c r="AC81" s="547"/>
      <c r="AD81" s="547"/>
      <c r="AE81" s="547"/>
      <c r="AF81" s="547"/>
      <c r="AG81" s="547"/>
      <c r="AH81" s="547"/>
      <c r="AI81" s="547"/>
      <c r="AJ81" s="547"/>
      <c r="AK81" s="547"/>
      <c r="AL81" s="547"/>
      <c r="AM81" s="547"/>
      <c r="AN81" s="547"/>
      <c r="AO81" s="547"/>
      <c r="AP81" s="547"/>
      <c r="AQ81" s="547"/>
      <c r="AR81" s="547"/>
      <c r="AS81" s="547"/>
      <c r="AT81" s="547"/>
      <c r="AU81" s="547"/>
      <c r="AV81" s="547"/>
      <c r="AW81" s="547"/>
      <c r="AX81" s="547"/>
      <c r="AY81" s="547"/>
      <c r="AZ81" s="547"/>
      <c r="BA81" s="547"/>
      <c r="BB81" s="547"/>
      <c r="BC81" s="547"/>
      <c r="BD81" s="547"/>
      <c r="BE81" s="547"/>
      <c r="BF81" s="547"/>
      <c r="BG81" s="547"/>
      <c r="BH81" s="547"/>
      <c r="BI81" s="547"/>
      <c r="BJ81" s="547"/>
      <c r="BK81" s="547"/>
      <c r="BL81" s="547"/>
      <c r="BM81" s="547"/>
      <c r="BN81" s="547"/>
      <c r="BO81" s="547"/>
      <c r="BP81" s="547"/>
      <c r="BQ81" s="547"/>
      <c r="BR81" s="547"/>
      <c r="BS81" s="547"/>
      <c r="BT81" s="547"/>
      <c r="BU81" s="547"/>
      <c r="BV81" s="547"/>
      <c r="BW81" s="547"/>
      <c r="BX81" s="547"/>
      <c r="BY81" s="547"/>
      <c r="BZ81" s="547"/>
      <c r="CA81" s="547"/>
      <c r="CB81" s="547"/>
      <c r="CC81" s="547"/>
      <c r="CD81" s="547"/>
      <c r="CE81" s="547"/>
      <c r="CF81" s="547"/>
      <c r="CG81" s="547"/>
      <c r="CH81" s="547"/>
      <c r="CI81" s="547"/>
      <c r="CJ81" s="547"/>
      <c r="CK81" s="547"/>
      <c r="CL81" s="547"/>
      <c r="CM81" s="547"/>
      <c r="CN81" s="547"/>
      <c r="CO81" s="547"/>
      <c r="CP81" s="547"/>
      <c r="CQ81" s="547"/>
      <c r="CR81" s="547"/>
      <c r="CS81" s="547"/>
      <c r="CT81" s="547"/>
      <c r="CU81" s="547"/>
      <c r="CV81" s="547"/>
      <c r="CW81" s="547"/>
    </row>
    <row r="82" spans="1:101" x14ac:dyDescent="0.2">
      <c r="A82" s="343">
        <f>+SUBTOTAL(3,$E$8:$E82)</f>
        <v>75</v>
      </c>
      <c r="B82" s="552">
        <v>45323</v>
      </c>
      <c r="C82" s="346" t="s">
        <v>716</v>
      </c>
      <c r="D82" s="343" t="str">
        <f>+VLOOKUP(C82,'Visual chart Edit'!$B$7:$C$491,2,FALSE)</f>
        <v>DA+6</v>
      </c>
      <c r="E82" s="343" t="s">
        <v>143</v>
      </c>
      <c r="F82" s="548">
        <v>45325</v>
      </c>
      <c r="G82" s="548">
        <v>45328</v>
      </c>
      <c r="H82" s="549" t="s">
        <v>874</v>
      </c>
      <c r="I82" s="550" t="s">
        <v>1021</v>
      </c>
      <c r="J82" s="841">
        <f t="shared" si="17"/>
        <v>3</v>
      </c>
      <c r="K82" s="547"/>
      <c r="L82" s="547"/>
      <c r="M82" s="547"/>
      <c r="N82" s="547"/>
      <c r="O82" s="547"/>
      <c r="P82" s="547"/>
      <c r="Q82" s="547"/>
      <c r="R82" s="547"/>
      <c r="S82" s="547"/>
      <c r="T82" s="547"/>
      <c r="U82" s="547"/>
      <c r="V82" s="547"/>
      <c r="W82" s="547"/>
      <c r="X82" s="547"/>
      <c r="Y82" s="547"/>
      <c r="Z82" s="547"/>
      <c r="AA82" s="547"/>
      <c r="AB82" s="547"/>
      <c r="AC82" s="547"/>
      <c r="AD82" s="547"/>
      <c r="AE82" s="547"/>
      <c r="AF82" s="547"/>
      <c r="AG82" s="547"/>
      <c r="AH82" s="547"/>
      <c r="AI82" s="547"/>
      <c r="AJ82" s="547"/>
      <c r="AK82" s="547"/>
      <c r="AL82" s="547"/>
      <c r="AM82" s="547"/>
      <c r="AN82" s="547"/>
      <c r="AO82" s="547"/>
      <c r="AP82" s="547"/>
      <c r="AQ82" s="547"/>
      <c r="AR82" s="547"/>
      <c r="AS82" s="547"/>
      <c r="AT82" s="547"/>
      <c r="AU82" s="547"/>
      <c r="AV82" s="547"/>
      <c r="AW82" s="547"/>
      <c r="AX82" s="547"/>
      <c r="AY82" s="547"/>
      <c r="AZ82" s="547"/>
      <c r="BA82" s="547"/>
      <c r="BB82" s="547"/>
      <c r="BC82" s="547"/>
      <c r="BD82" s="547"/>
      <c r="BE82" s="547"/>
      <c r="BF82" s="547"/>
      <c r="BG82" s="547"/>
      <c r="BH82" s="547"/>
      <c r="BI82" s="547"/>
      <c r="BJ82" s="547"/>
      <c r="BK82" s="547"/>
      <c r="BL82" s="547"/>
      <c r="BM82" s="547"/>
      <c r="BN82" s="547"/>
      <c r="BO82" s="547"/>
      <c r="BP82" s="547"/>
      <c r="BQ82" s="547"/>
      <c r="BR82" s="547"/>
      <c r="BS82" s="547"/>
      <c r="BT82" s="547"/>
      <c r="BU82" s="547"/>
      <c r="BV82" s="547"/>
      <c r="BW82" s="547"/>
      <c r="BX82" s="547"/>
      <c r="BY82" s="547"/>
      <c r="BZ82" s="547"/>
      <c r="CA82" s="547"/>
      <c r="CB82" s="547"/>
      <c r="CC82" s="547"/>
      <c r="CD82" s="547"/>
      <c r="CE82" s="547"/>
      <c r="CF82" s="547"/>
      <c r="CG82" s="547"/>
      <c r="CH82" s="547"/>
      <c r="CI82" s="547"/>
      <c r="CJ82" s="547"/>
      <c r="CK82" s="547"/>
      <c r="CL82" s="547"/>
      <c r="CM82" s="547"/>
      <c r="CN82" s="547"/>
      <c r="CO82" s="547"/>
      <c r="CP82" s="547"/>
      <c r="CQ82" s="547"/>
      <c r="CR82" s="547"/>
      <c r="CS82" s="547"/>
      <c r="CT82" s="547"/>
      <c r="CU82" s="547"/>
      <c r="CV82" s="547"/>
      <c r="CW82" s="547"/>
    </row>
    <row r="83" spans="1:101" x14ac:dyDescent="0.2">
      <c r="A83" s="343">
        <f>+SUBTOTAL(3,$E$8:$E83)</f>
        <v>76</v>
      </c>
      <c r="B83" s="552">
        <v>45323</v>
      </c>
      <c r="C83" s="346" t="s">
        <v>812</v>
      </c>
      <c r="D83" s="343" t="str">
        <f>+VLOOKUP(C83,'Visual chart Edit'!$B$7:$C$491,2,FALSE)</f>
        <v>DA+0</v>
      </c>
      <c r="E83" s="343" t="s">
        <v>276</v>
      </c>
      <c r="F83" s="548">
        <v>45325</v>
      </c>
      <c r="G83" s="548">
        <v>45329</v>
      </c>
      <c r="H83" s="549" t="s">
        <v>873</v>
      </c>
      <c r="I83" s="550" t="s">
        <v>1003</v>
      </c>
      <c r="J83" s="841">
        <f t="shared" si="17"/>
        <v>4</v>
      </c>
      <c r="K83" s="547"/>
      <c r="L83" s="547"/>
      <c r="M83" s="547"/>
      <c r="N83" s="547"/>
      <c r="O83" s="547"/>
      <c r="P83" s="547"/>
      <c r="Q83" s="547"/>
      <c r="R83" s="547"/>
      <c r="S83" s="547"/>
      <c r="T83" s="547"/>
      <c r="U83" s="547"/>
      <c r="V83" s="547"/>
      <c r="W83" s="547"/>
      <c r="X83" s="547"/>
      <c r="Y83" s="547"/>
      <c r="Z83" s="547"/>
      <c r="AA83" s="547"/>
      <c r="AB83" s="547"/>
      <c r="AC83" s="547"/>
      <c r="AD83" s="547"/>
      <c r="AE83" s="547"/>
      <c r="AF83" s="547"/>
      <c r="AG83" s="547"/>
      <c r="AH83" s="547"/>
      <c r="AI83" s="547"/>
      <c r="AJ83" s="547"/>
      <c r="AK83" s="547"/>
      <c r="AL83" s="547"/>
      <c r="AM83" s="547"/>
      <c r="AN83" s="547"/>
      <c r="AO83" s="547"/>
      <c r="AP83" s="547"/>
      <c r="AQ83" s="547"/>
      <c r="AR83" s="547"/>
      <c r="AS83" s="547"/>
      <c r="AT83" s="547"/>
      <c r="AU83" s="547"/>
      <c r="AV83" s="547"/>
      <c r="AW83" s="547"/>
      <c r="AX83" s="547"/>
      <c r="AY83" s="547"/>
      <c r="AZ83" s="547"/>
      <c r="BA83" s="547"/>
      <c r="BB83" s="547"/>
      <c r="BC83" s="547"/>
      <c r="BD83" s="547"/>
      <c r="BE83" s="547"/>
      <c r="BF83" s="547"/>
      <c r="BG83" s="547"/>
      <c r="BH83" s="547"/>
      <c r="BI83" s="547"/>
      <c r="BJ83" s="547"/>
      <c r="BK83" s="547"/>
      <c r="BL83" s="547"/>
      <c r="BM83" s="547"/>
      <c r="BN83" s="547"/>
      <c r="BO83" s="547"/>
      <c r="BP83" s="547"/>
      <c r="BQ83" s="547"/>
      <c r="BR83" s="547"/>
      <c r="BS83" s="547"/>
      <c r="BT83" s="547"/>
      <c r="BU83" s="547"/>
      <c r="BV83" s="547"/>
      <c r="BW83" s="547"/>
      <c r="BX83" s="547"/>
      <c r="BY83" s="547"/>
      <c r="BZ83" s="547"/>
      <c r="CA83" s="547"/>
      <c r="CB83" s="547"/>
      <c r="CC83" s="547"/>
      <c r="CD83" s="547"/>
      <c r="CE83" s="547"/>
      <c r="CF83" s="547"/>
      <c r="CG83" s="547"/>
      <c r="CH83" s="547"/>
      <c r="CI83" s="547"/>
      <c r="CJ83" s="547"/>
      <c r="CK83" s="547"/>
      <c r="CL83" s="547"/>
      <c r="CM83" s="547"/>
      <c r="CN83" s="547"/>
      <c r="CO83" s="547"/>
      <c r="CP83" s="547"/>
      <c r="CQ83" s="547"/>
      <c r="CR83" s="547"/>
      <c r="CS83" s="547"/>
      <c r="CT83" s="547"/>
      <c r="CU83" s="547"/>
      <c r="CV83" s="547"/>
      <c r="CW83" s="547"/>
    </row>
    <row r="84" spans="1:101" x14ac:dyDescent="0.2">
      <c r="A84" s="343">
        <f>+SUBTOTAL(3,$E$8:$E84)</f>
        <v>77</v>
      </c>
      <c r="B84" s="552">
        <v>45323</v>
      </c>
      <c r="C84" s="346" t="s">
        <v>802</v>
      </c>
      <c r="D84" s="343" t="str">
        <f>+VLOOKUP(C84,'Visual chart Edit'!$B$7:$C$491,2,FALSE)</f>
        <v>DA+3</v>
      </c>
      <c r="E84" s="343" t="s">
        <v>32</v>
      </c>
      <c r="F84" s="548">
        <v>45328</v>
      </c>
      <c r="G84" s="548">
        <v>45329</v>
      </c>
      <c r="H84" s="549" t="s">
        <v>236</v>
      </c>
      <c r="I84" s="550" t="s">
        <v>1003</v>
      </c>
      <c r="J84" s="841">
        <f t="shared" si="17"/>
        <v>1</v>
      </c>
      <c r="K84" s="547"/>
      <c r="L84" s="547"/>
      <c r="M84" s="547"/>
      <c r="N84" s="547"/>
      <c r="O84" s="547"/>
      <c r="P84" s="547"/>
      <c r="Q84" s="547"/>
      <c r="R84" s="547"/>
      <c r="S84" s="547"/>
      <c r="T84" s="547"/>
      <c r="U84" s="547"/>
      <c r="V84" s="547"/>
      <c r="W84" s="547"/>
      <c r="X84" s="547"/>
      <c r="Y84" s="547"/>
      <c r="Z84" s="547"/>
      <c r="AA84" s="547"/>
      <c r="AB84" s="547"/>
      <c r="AC84" s="547"/>
      <c r="AD84" s="547"/>
      <c r="AE84" s="547"/>
      <c r="AF84" s="547"/>
      <c r="AG84" s="547"/>
      <c r="AH84" s="547"/>
      <c r="AI84" s="547"/>
      <c r="AJ84" s="547"/>
      <c r="AK84" s="547"/>
      <c r="AL84" s="547"/>
      <c r="AM84" s="547"/>
      <c r="AN84" s="547"/>
      <c r="AO84" s="547"/>
      <c r="AP84" s="547"/>
      <c r="AQ84" s="547"/>
      <c r="AR84" s="547"/>
      <c r="AS84" s="547"/>
      <c r="AT84" s="547"/>
      <c r="AU84" s="547"/>
      <c r="AV84" s="547"/>
      <c r="AW84" s="547"/>
      <c r="AX84" s="547"/>
      <c r="AY84" s="547"/>
      <c r="AZ84" s="547"/>
      <c r="BA84" s="547"/>
      <c r="BB84" s="547"/>
      <c r="BC84" s="547"/>
      <c r="BD84" s="547"/>
      <c r="BE84" s="547"/>
      <c r="BF84" s="547"/>
      <c r="BG84" s="547"/>
      <c r="BH84" s="547"/>
      <c r="BI84" s="547"/>
      <c r="BJ84" s="547"/>
      <c r="BK84" s="547"/>
      <c r="BL84" s="547"/>
      <c r="BM84" s="547"/>
      <c r="BN84" s="547"/>
      <c r="BO84" s="547"/>
      <c r="BP84" s="547"/>
      <c r="BQ84" s="547"/>
      <c r="BR84" s="547"/>
      <c r="BS84" s="547"/>
      <c r="BT84" s="547"/>
      <c r="BU84" s="547"/>
      <c r="BV84" s="547"/>
      <c r="BW84" s="547"/>
      <c r="BX84" s="547"/>
      <c r="BY84" s="547"/>
      <c r="BZ84" s="547"/>
      <c r="CA84" s="547"/>
      <c r="CB84" s="547"/>
      <c r="CC84" s="547"/>
      <c r="CD84" s="547"/>
      <c r="CE84" s="547"/>
      <c r="CF84" s="547"/>
      <c r="CG84" s="547"/>
      <c r="CH84" s="547"/>
      <c r="CI84" s="547"/>
      <c r="CJ84" s="547"/>
      <c r="CK84" s="547"/>
      <c r="CL84" s="547"/>
      <c r="CM84" s="547"/>
      <c r="CN84" s="547"/>
      <c r="CO84" s="547"/>
      <c r="CP84" s="547"/>
      <c r="CQ84" s="547"/>
      <c r="CR84" s="547"/>
      <c r="CS84" s="547"/>
      <c r="CT84" s="547"/>
      <c r="CU84" s="547"/>
      <c r="CV84" s="547"/>
      <c r="CW84" s="547"/>
    </row>
    <row r="85" spans="1:101" x14ac:dyDescent="0.2">
      <c r="A85" s="343">
        <f>+SUBTOTAL(3,$E$8:$E85)</f>
        <v>78</v>
      </c>
      <c r="B85" s="552">
        <v>45323</v>
      </c>
      <c r="C85" s="346" t="s">
        <v>764</v>
      </c>
      <c r="D85" s="343" t="str">
        <f>+VLOOKUP(C85,'Visual chart Edit'!$B$7:$C$491,2,FALSE)</f>
        <v>DA+6</v>
      </c>
      <c r="E85" s="343" t="s">
        <v>276</v>
      </c>
      <c r="F85" s="548">
        <v>45327</v>
      </c>
      <c r="G85" s="548">
        <v>45329</v>
      </c>
      <c r="H85" s="549" t="s">
        <v>1006</v>
      </c>
      <c r="I85" s="550" t="s">
        <v>1021</v>
      </c>
      <c r="J85" s="841">
        <f t="shared" si="17"/>
        <v>2</v>
      </c>
      <c r="K85" s="547"/>
      <c r="L85" s="547"/>
      <c r="M85" s="547"/>
      <c r="N85" s="547"/>
      <c r="O85" s="547"/>
      <c r="P85" s="547"/>
      <c r="Q85" s="547"/>
      <c r="R85" s="547"/>
      <c r="S85" s="547"/>
      <c r="T85" s="547"/>
      <c r="U85" s="547"/>
      <c r="V85" s="547"/>
      <c r="W85" s="547"/>
      <c r="X85" s="547"/>
      <c r="Y85" s="547"/>
      <c r="Z85" s="547"/>
      <c r="AA85" s="547"/>
      <c r="AB85" s="547"/>
      <c r="AC85" s="547"/>
      <c r="AD85" s="547"/>
      <c r="AE85" s="547"/>
      <c r="AF85" s="547"/>
      <c r="AG85" s="547"/>
      <c r="AH85" s="547"/>
      <c r="AI85" s="547"/>
      <c r="AJ85" s="547"/>
      <c r="AK85" s="547"/>
      <c r="AL85" s="547"/>
      <c r="AM85" s="547"/>
      <c r="AN85" s="547"/>
      <c r="AO85" s="547"/>
      <c r="AP85" s="547"/>
      <c r="AQ85" s="547"/>
      <c r="AR85" s="547"/>
      <c r="AS85" s="547"/>
      <c r="AT85" s="547"/>
      <c r="AU85" s="547"/>
      <c r="AV85" s="547"/>
      <c r="AW85" s="547"/>
      <c r="AX85" s="547"/>
      <c r="AY85" s="547"/>
      <c r="AZ85" s="547"/>
      <c r="BA85" s="547"/>
      <c r="BB85" s="547"/>
      <c r="BC85" s="547"/>
      <c r="BD85" s="547"/>
      <c r="BE85" s="547"/>
      <c r="BF85" s="547"/>
      <c r="BG85" s="547"/>
      <c r="BH85" s="547"/>
      <c r="BI85" s="547"/>
      <c r="BJ85" s="547"/>
      <c r="BK85" s="547"/>
      <c r="BL85" s="547"/>
      <c r="BM85" s="547"/>
      <c r="BN85" s="547"/>
      <c r="BO85" s="547"/>
      <c r="BP85" s="547"/>
      <c r="BQ85" s="547"/>
      <c r="BR85" s="547"/>
      <c r="BS85" s="547"/>
      <c r="BT85" s="547"/>
      <c r="BU85" s="547"/>
      <c r="BV85" s="547"/>
      <c r="BW85" s="547"/>
      <c r="BX85" s="547"/>
      <c r="BY85" s="547"/>
      <c r="BZ85" s="547"/>
      <c r="CA85" s="547"/>
      <c r="CB85" s="547"/>
      <c r="CC85" s="547"/>
      <c r="CD85" s="547"/>
      <c r="CE85" s="547"/>
      <c r="CF85" s="547"/>
      <c r="CG85" s="547"/>
      <c r="CH85" s="547"/>
      <c r="CI85" s="547"/>
      <c r="CJ85" s="547"/>
      <c r="CK85" s="547"/>
      <c r="CL85" s="547"/>
      <c r="CM85" s="547"/>
      <c r="CN85" s="547"/>
      <c r="CO85" s="547"/>
      <c r="CP85" s="547"/>
      <c r="CQ85" s="547"/>
      <c r="CR85" s="547"/>
      <c r="CS85" s="547"/>
      <c r="CT85" s="547"/>
      <c r="CU85" s="547"/>
      <c r="CV85" s="547"/>
      <c r="CW85" s="547"/>
    </row>
    <row r="86" spans="1:101" x14ac:dyDescent="0.2">
      <c r="A86" s="343">
        <f>+SUBTOTAL(3,$E$8:$E86)</f>
        <v>79</v>
      </c>
      <c r="B86" s="552">
        <v>45323</v>
      </c>
      <c r="C86" s="346" t="s">
        <v>781</v>
      </c>
      <c r="D86" s="343" t="str">
        <f>+VLOOKUP(C86,'Visual chart Edit'!$B$7:$C$491,2,FALSE)</f>
        <v>DA+3</v>
      </c>
      <c r="E86" s="343" t="s">
        <v>276</v>
      </c>
      <c r="F86" s="548">
        <v>45329</v>
      </c>
      <c r="G86" s="548">
        <v>45331</v>
      </c>
      <c r="H86" s="549" t="s">
        <v>872</v>
      </c>
      <c r="I86" s="550" t="s">
        <v>1021</v>
      </c>
      <c r="J86" s="841">
        <f t="shared" si="17"/>
        <v>2</v>
      </c>
      <c r="K86" s="547"/>
      <c r="L86" s="547"/>
      <c r="M86" s="547"/>
      <c r="N86" s="547"/>
      <c r="O86" s="547"/>
      <c r="P86" s="547"/>
      <c r="Q86" s="547"/>
      <c r="R86" s="547"/>
      <c r="S86" s="547"/>
      <c r="T86" s="547"/>
      <c r="U86" s="547"/>
      <c r="V86" s="547"/>
      <c r="W86" s="547"/>
      <c r="X86" s="547"/>
      <c r="Y86" s="547"/>
      <c r="Z86" s="547"/>
      <c r="AA86" s="547"/>
      <c r="AB86" s="547"/>
      <c r="AC86" s="547"/>
      <c r="AD86" s="547"/>
      <c r="AE86" s="547"/>
      <c r="AF86" s="547"/>
      <c r="AG86" s="547"/>
      <c r="AH86" s="547"/>
      <c r="AI86" s="547"/>
      <c r="AJ86" s="547"/>
      <c r="AK86" s="547"/>
      <c r="AL86" s="547"/>
      <c r="AM86" s="547"/>
      <c r="AN86" s="547"/>
      <c r="AO86" s="547"/>
      <c r="AP86" s="547"/>
      <c r="AQ86" s="547"/>
      <c r="AR86" s="547"/>
      <c r="AS86" s="547"/>
      <c r="AT86" s="547"/>
      <c r="AU86" s="547"/>
      <c r="AV86" s="547"/>
      <c r="AW86" s="547"/>
      <c r="AX86" s="547"/>
      <c r="AY86" s="547"/>
      <c r="AZ86" s="547"/>
      <c r="BA86" s="547"/>
      <c r="BB86" s="547"/>
      <c r="BC86" s="547"/>
      <c r="BD86" s="547"/>
      <c r="BE86" s="547"/>
      <c r="BF86" s="547"/>
      <c r="BG86" s="547"/>
      <c r="BH86" s="547"/>
      <c r="BI86" s="547"/>
      <c r="BJ86" s="547"/>
      <c r="BK86" s="547"/>
      <c r="BL86" s="547"/>
      <c r="BM86" s="547"/>
      <c r="BN86" s="547"/>
      <c r="BO86" s="547"/>
      <c r="BP86" s="547"/>
      <c r="BQ86" s="547"/>
      <c r="BR86" s="547"/>
      <c r="BS86" s="547"/>
      <c r="BT86" s="547"/>
      <c r="BU86" s="547"/>
      <c r="BV86" s="547"/>
      <c r="BW86" s="547"/>
      <c r="BX86" s="547"/>
      <c r="BY86" s="547"/>
      <c r="BZ86" s="547"/>
      <c r="CA86" s="547"/>
      <c r="CB86" s="547"/>
      <c r="CC86" s="547"/>
      <c r="CD86" s="547"/>
      <c r="CE86" s="547"/>
      <c r="CF86" s="547"/>
      <c r="CG86" s="547"/>
      <c r="CH86" s="547"/>
      <c r="CI86" s="547"/>
      <c r="CJ86" s="547"/>
      <c r="CK86" s="547"/>
      <c r="CL86" s="547"/>
      <c r="CM86" s="547"/>
      <c r="CN86" s="547"/>
      <c r="CO86" s="547"/>
      <c r="CP86" s="547"/>
      <c r="CQ86" s="547"/>
      <c r="CR86" s="547"/>
      <c r="CS86" s="547"/>
      <c r="CT86" s="547"/>
      <c r="CU86" s="547"/>
      <c r="CV86" s="547"/>
      <c r="CW86" s="547"/>
    </row>
    <row r="87" spans="1:101" x14ac:dyDescent="0.2">
      <c r="A87" s="343">
        <f>+SUBTOTAL(3,$E$8:$E87)</f>
        <v>80</v>
      </c>
      <c r="B87" s="552">
        <v>45323</v>
      </c>
      <c r="C87" s="346" t="s">
        <v>828</v>
      </c>
      <c r="D87" s="343" t="str">
        <f>+VLOOKUP(C87,'Visual chart Edit'!$B$7:$C$491,2,FALSE)</f>
        <v>DA+0</v>
      </c>
      <c r="E87" s="343" t="s">
        <v>276</v>
      </c>
      <c r="F87" s="548">
        <v>45329</v>
      </c>
      <c r="G87" s="548">
        <v>45331</v>
      </c>
      <c r="H87" s="549" t="s">
        <v>876</v>
      </c>
      <c r="I87" s="550" t="s">
        <v>1003</v>
      </c>
      <c r="J87" s="841">
        <f t="shared" si="17"/>
        <v>2</v>
      </c>
      <c r="K87" s="547"/>
      <c r="L87" s="547"/>
      <c r="M87" s="547"/>
      <c r="N87" s="547"/>
      <c r="O87" s="547"/>
      <c r="P87" s="547"/>
      <c r="Q87" s="547"/>
      <c r="R87" s="547"/>
      <c r="S87" s="547"/>
      <c r="T87" s="547"/>
      <c r="U87" s="547"/>
      <c r="V87" s="547"/>
      <c r="W87" s="547"/>
      <c r="X87" s="547"/>
      <c r="Y87" s="547"/>
      <c r="Z87" s="547"/>
      <c r="AA87" s="547"/>
      <c r="AB87" s="547"/>
      <c r="AC87" s="547"/>
      <c r="AD87" s="547"/>
      <c r="AE87" s="547"/>
      <c r="AF87" s="547"/>
      <c r="AG87" s="547"/>
      <c r="AH87" s="547"/>
      <c r="AI87" s="547"/>
      <c r="AJ87" s="547"/>
      <c r="AK87" s="547"/>
      <c r="AL87" s="547"/>
      <c r="AM87" s="547"/>
      <c r="AN87" s="547"/>
      <c r="AO87" s="547"/>
      <c r="AP87" s="547"/>
      <c r="AQ87" s="547"/>
      <c r="AR87" s="547"/>
      <c r="AS87" s="547"/>
      <c r="AT87" s="547"/>
      <c r="AU87" s="547"/>
      <c r="AV87" s="547"/>
      <c r="AW87" s="547"/>
      <c r="AX87" s="547"/>
      <c r="AY87" s="547"/>
      <c r="AZ87" s="547"/>
      <c r="BA87" s="547"/>
      <c r="BB87" s="547"/>
      <c r="BC87" s="547"/>
      <c r="BD87" s="547"/>
      <c r="BE87" s="547"/>
      <c r="BF87" s="547"/>
      <c r="BG87" s="547"/>
      <c r="BH87" s="547"/>
      <c r="BI87" s="547"/>
      <c r="BJ87" s="547"/>
      <c r="BK87" s="547"/>
      <c r="BL87" s="547"/>
      <c r="BM87" s="547"/>
      <c r="BN87" s="547"/>
      <c r="BO87" s="547"/>
      <c r="BP87" s="547"/>
      <c r="BQ87" s="547"/>
      <c r="BR87" s="547"/>
      <c r="BS87" s="547"/>
      <c r="BT87" s="547"/>
      <c r="BU87" s="547"/>
      <c r="BV87" s="547"/>
      <c r="BW87" s="547"/>
      <c r="BX87" s="547"/>
      <c r="BY87" s="547"/>
      <c r="BZ87" s="547"/>
      <c r="CA87" s="547"/>
      <c r="CB87" s="547"/>
      <c r="CC87" s="547"/>
      <c r="CD87" s="547"/>
      <c r="CE87" s="547"/>
      <c r="CF87" s="547"/>
      <c r="CG87" s="547"/>
      <c r="CH87" s="547"/>
      <c r="CI87" s="547"/>
      <c r="CJ87" s="547"/>
      <c r="CK87" s="547"/>
      <c r="CL87" s="547"/>
      <c r="CM87" s="547"/>
      <c r="CN87" s="547"/>
      <c r="CO87" s="547"/>
      <c r="CP87" s="547"/>
      <c r="CQ87" s="547"/>
      <c r="CR87" s="547"/>
      <c r="CS87" s="547"/>
      <c r="CT87" s="547"/>
      <c r="CU87" s="547"/>
      <c r="CV87" s="547"/>
      <c r="CW87" s="547"/>
    </row>
    <row r="88" spans="1:101" x14ac:dyDescent="0.2">
      <c r="A88" s="343">
        <f>+SUBTOTAL(3,$E$8:$E88)</f>
        <v>81</v>
      </c>
      <c r="B88" s="552">
        <v>45323</v>
      </c>
      <c r="C88" s="346" t="s">
        <v>816</v>
      </c>
      <c r="D88" s="343" t="str">
        <f>+VLOOKUP(C88,'Visual chart Edit'!$B$7:$C$491,2,FALSE)</f>
        <v>DA+3</v>
      </c>
      <c r="E88" s="343" t="s">
        <v>276</v>
      </c>
      <c r="F88" s="548">
        <v>45330</v>
      </c>
      <c r="G88" s="548">
        <v>45332</v>
      </c>
      <c r="H88" s="549" t="s">
        <v>875</v>
      </c>
      <c r="I88" s="550" t="s">
        <v>1003</v>
      </c>
      <c r="J88" s="841">
        <f t="shared" si="17"/>
        <v>2</v>
      </c>
      <c r="K88" s="547"/>
      <c r="L88" s="547"/>
      <c r="M88" s="547"/>
      <c r="N88" s="547"/>
      <c r="O88" s="547"/>
      <c r="P88" s="547"/>
      <c r="Q88" s="547"/>
      <c r="R88" s="547"/>
      <c r="S88" s="547"/>
      <c r="T88" s="547"/>
      <c r="U88" s="547"/>
      <c r="V88" s="547"/>
      <c r="W88" s="547"/>
      <c r="X88" s="547"/>
      <c r="Y88" s="547"/>
      <c r="Z88" s="547"/>
      <c r="AA88" s="547"/>
      <c r="AB88" s="547"/>
      <c r="AC88" s="547"/>
      <c r="AD88" s="547"/>
      <c r="AE88" s="547"/>
      <c r="AF88" s="547"/>
      <c r="AG88" s="547"/>
      <c r="AH88" s="547"/>
      <c r="AI88" s="547"/>
      <c r="AJ88" s="547"/>
      <c r="AK88" s="547"/>
      <c r="AL88" s="547"/>
      <c r="AM88" s="547"/>
      <c r="AN88" s="547"/>
      <c r="AO88" s="547"/>
      <c r="AP88" s="547"/>
      <c r="AQ88" s="547"/>
      <c r="AR88" s="547"/>
      <c r="AS88" s="547"/>
      <c r="AT88" s="547"/>
      <c r="AU88" s="547"/>
      <c r="AV88" s="547"/>
      <c r="AW88" s="547"/>
      <c r="AX88" s="547"/>
      <c r="AY88" s="547"/>
      <c r="AZ88" s="547"/>
      <c r="BA88" s="547"/>
      <c r="BB88" s="547"/>
      <c r="BC88" s="547"/>
      <c r="BD88" s="547"/>
      <c r="BE88" s="547"/>
      <c r="BF88" s="547"/>
      <c r="BG88" s="547"/>
      <c r="BH88" s="547"/>
      <c r="BI88" s="547"/>
      <c r="BJ88" s="547"/>
      <c r="BK88" s="547"/>
      <c r="BL88" s="547"/>
      <c r="BM88" s="547"/>
      <c r="BN88" s="547"/>
      <c r="BO88" s="547"/>
      <c r="BP88" s="547"/>
      <c r="BQ88" s="547"/>
      <c r="BR88" s="547"/>
      <c r="BS88" s="547"/>
      <c r="BT88" s="547"/>
      <c r="BU88" s="547"/>
      <c r="BV88" s="547"/>
      <c r="BW88" s="547"/>
      <c r="BX88" s="547"/>
      <c r="BY88" s="547"/>
      <c r="BZ88" s="547"/>
      <c r="CA88" s="547"/>
      <c r="CB88" s="547"/>
      <c r="CC88" s="547"/>
      <c r="CD88" s="547"/>
      <c r="CE88" s="547"/>
      <c r="CF88" s="547"/>
      <c r="CG88" s="547"/>
      <c r="CH88" s="547"/>
      <c r="CI88" s="547"/>
      <c r="CJ88" s="547"/>
      <c r="CK88" s="547"/>
      <c r="CL88" s="547"/>
      <c r="CM88" s="547"/>
      <c r="CN88" s="547"/>
      <c r="CO88" s="547"/>
      <c r="CP88" s="547"/>
      <c r="CQ88" s="547"/>
      <c r="CR88" s="547"/>
      <c r="CS88" s="547"/>
      <c r="CT88" s="547"/>
      <c r="CU88" s="547"/>
      <c r="CV88" s="547"/>
      <c r="CW88" s="547"/>
    </row>
    <row r="89" spans="1:101" x14ac:dyDescent="0.2">
      <c r="A89" s="343">
        <f>+SUBTOTAL(3,$E$8:$E89)</f>
        <v>82</v>
      </c>
      <c r="B89" s="552">
        <v>45323</v>
      </c>
      <c r="C89" s="346" t="s">
        <v>782</v>
      </c>
      <c r="D89" s="343" t="str">
        <f>+VLOOKUP(C89,'Visual chart Edit'!$B$7:$C$491,2,FALSE)</f>
        <v>DA+3</v>
      </c>
      <c r="E89" s="343" t="s">
        <v>276</v>
      </c>
      <c r="F89" s="548">
        <v>45331</v>
      </c>
      <c r="G89" s="548">
        <v>45333</v>
      </c>
      <c r="H89" s="549" t="s">
        <v>872</v>
      </c>
      <c r="I89" s="550" t="s">
        <v>1021</v>
      </c>
      <c r="J89" s="841">
        <f t="shared" si="17"/>
        <v>2</v>
      </c>
      <c r="K89" s="547"/>
      <c r="L89" s="547"/>
      <c r="M89" s="547"/>
      <c r="N89" s="547"/>
      <c r="O89" s="547"/>
      <c r="P89" s="547"/>
      <c r="Q89" s="547"/>
      <c r="R89" s="547"/>
      <c r="S89" s="547"/>
      <c r="T89" s="547"/>
      <c r="U89" s="547"/>
      <c r="V89" s="547"/>
      <c r="W89" s="547"/>
      <c r="X89" s="547"/>
      <c r="Y89" s="547"/>
      <c r="Z89" s="547"/>
      <c r="AA89" s="547"/>
      <c r="AB89" s="547"/>
      <c r="AC89" s="547"/>
      <c r="AD89" s="547"/>
      <c r="AE89" s="547"/>
      <c r="AF89" s="547"/>
      <c r="AG89" s="547"/>
      <c r="AH89" s="547"/>
      <c r="AI89" s="547"/>
      <c r="AJ89" s="547"/>
      <c r="AK89" s="547"/>
      <c r="AL89" s="547"/>
      <c r="AM89" s="547"/>
      <c r="AN89" s="547"/>
      <c r="AO89" s="547"/>
      <c r="AP89" s="547"/>
      <c r="AQ89" s="547"/>
      <c r="AR89" s="547"/>
      <c r="AS89" s="547"/>
      <c r="AT89" s="547"/>
      <c r="AU89" s="547"/>
      <c r="AV89" s="547"/>
      <c r="AW89" s="547"/>
      <c r="AX89" s="547"/>
      <c r="AY89" s="547"/>
      <c r="AZ89" s="547"/>
      <c r="BA89" s="547"/>
      <c r="BB89" s="547"/>
      <c r="BC89" s="547"/>
      <c r="BD89" s="547"/>
      <c r="BE89" s="547"/>
      <c r="BF89" s="547"/>
      <c r="BG89" s="547"/>
      <c r="BH89" s="547"/>
      <c r="BI89" s="547"/>
      <c r="BJ89" s="547"/>
      <c r="BK89" s="547"/>
      <c r="BL89" s="547"/>
      <c r="BM89" s="547"/>
      <c r="BN89" s="547"/>
      <c r="BO89" s="547"/>
      <c r="BP89" s="547"/>
      <c r="BQ89" s="547"/>
      <c r="BR89" s="547"/>
      <c r="BS89" s="547"/>
      <c r="BT89" s="547"/>
      <c r="BU89" s="547"/>
      <c r="BV89" s="547"/>
      <c r="BW89" s="547"/>
      <c r="BX89" s="547"/>
      <c r="BY89" s="547"/>
      <c r="BZ89" s="547"/>
      <c r="CA89" s="547"/>
      <c r="CB89" s="547"/>
      <c r="CC89" s="547"/>
      <c r="CD89" s="547"/>
      <c r="CE89" s="547"/>
      <c r="CF89" s="547"/>
      <c r="CG89" s="547"/>
      <c r="CH89" s="547"/>
      <c r="CI89" s="547"/>
      <c r="CJ89" s="547"/>
      <c r="CK89" s="547"/>
      <c r="CL89" s="547"/>
      <c r="CM89" s="547"/>
      <c r="CN89" s="547"/>
      <c r="CO89" s="547"/>
      <c r="CP89" s="547"/>
      <c r="CQ89" s="547"/>
      <c r="CR89" s="547"/>
      <c r="CS89" s="547"/>
      <c r="CT89" s="547"/>
      <c r="CU89" s="547"/>
      <c r="CV89" s="547"/>
      <c r="CW89" s="547"/>
    </row>
    <row r="90" spans="1:101" x14ac:dyDescent="0.2">
      <c r="A90" s="343">
        <f>+SUBTOTAL(3,$E$8:$E90)</f>
        <v>83</v>
      </c>
      <c r="B90" s="552">
        <v>45323</v>
      </c>
      <c r="C90" s="346" t="s">
        <v>717</v>
      </c>
      <c r="D90" s="343" t="str">
        <f>+VLOOKUP(C90,'Visual chart Edit'!$B$7:$C$491,2,FALSE)</f>
        <v>DA+3</v>
      </c>
      <c r="E90" s="343" t="s">
        <v>143</v>
      </c>
      <c r="F90" s="548">
        <v>45329</v>
      </c>
      <c r="G90" s="548">
        <v>45334</v>
      </c>
      <c r="H90" s="549" t="s">
        <v>874</v>
      </c>
      <c r="I90" s="550" t="s">
        <v>1021</v>
      </c>
      <c r="J90" s="841">
        <f t="shared" si="17"/>
        <v>5</v>
      </c>
      <c r="K90" s="547"/>
      <c r="L90" s="547"/>
      <c r="M90" s="547"/>
      <c r="N90" s="547"/>
      <c r="O90" s="547"/>
      <c r="P90" s="547"/>
      <c r="Q90" s="547"/>
      <c r="R90" s="547"/>
      <c r="S90" s="547"/>
      <c r="T90" s="547"/>
      <c r="U90" s="547"/>
      <c r="V90" s="547"/>
      <c r="W90" s="547"/>
      <c r="X90" s="547"/>
      <c r="Y90" s="547"/>
      <c r="Z90" s="547"/>
      <c r="AA90" s="547"/>
      <c r="AB90" s="547"/>
      <c r="AC90" s="547"/>
      <c r="AD90" s="547"/>
      <c r="AE90" s="547"/>
      <c r="AF90" s="547"/>
      <c r="AG90" s="547"/>
      <c r="AH90" s="547"/>
      <c r="AI90" s="547"/>
      <c r="AJ90" s="547"/>
      <c r="AK90" s="547"/>
      <c r="AL90" s="547"/>
      <c r="AM90" s="547"/>
      <c r="AN90" s="547"/>
      <c r="AO90" s="547"/>
      <c r="AP90" s="547"/>
      <c r="AQ90" s="547"/>
      <c r="AR90" s="547"/>
      <c r="AS90" s="547"/>
      <c r="AT90" s="547"/>
      <c r="AU90" s="547"/>
      <c r="AV90" s="547"/>
      <c r="AW90" s="547"/>
      <c r="AX90" s="547"/>
      <c r="AY90" s="547"/>
      <c r="AZ90" s="547"/>
      <c r="BA90" s="547"/>
      <c r="BB90" s="547"/>
      <c r="BC90" s="547"/>
      <c r="BD90" s="547"/>
      <c r="BE90" s="547"/>
      <c r="BF90" s="547"/>
      <c r="BG90" s="547"/>
      <c r="BH90" s="547"/>
      <c r="BI90" s="547"/>
      <c r="BJ90" s="547"/>
      <c r="BK90" s="547"/>
      <c r="BL90" s="547"/>
      <c r="BM90" s="547"/>
      <c r="BN90" s="547"/>
      <c r="BO90" s="547"/>
      <c r="BP90" s="547"/>
      <c r="BQ90" s="547"/>
      <c r="BR90" s="547"/>
      <c r="BS90" s="547"/>
      <c r="BT90" s="547"/>
      <c r="BU90" s="547"/>
      <c r="BV90" s="547"/>
      <c r="BW90" s="547"/>
      <c r="BX90" s="547"/>
      <c r="BY90" s="547"/>
      <c r="BZ90" s="547"/>
      <c r="CA90" s="547"/>
      <c r="CB90" s="547"/>
      <c r="CC90" s="547"/>
      <c r="CD90" s="547"/>
      <c r="CE90" s="547"/>
      <c r="CF90" s="547"/>
      <c r="CG90" s="547"/>
      <c r="CH90" s="547"/>
      <c r="CI90" s="547"/>
      <c r="CJ90" s="547"/>
      <c r="CK90" s="547"/>
      <c r="CL90" s="547"/>
      <c r="CM90" s="547"/>
      <c r="CN90" s="547"/>
      <c r="CO90" s="547"/>
      <c r="CP90" s="547"/>
      <c r="CQ90" s="547"/>
      <c r="CR90" s="547"/>
      <c r="CS90" s="547"/>
      <c r="CT90" s="547"/>
      <c r="CU90" s="547"/>
      <c r="CV90" s="547"/>
      <c r="CW90" s="547"/>
    </row>
    <row r="91" spans="1:101" x14ac:dyDescent="0.2">
      <c r="A91" s="343">
        <f>+SUBTOTAL(3,$E$8:$E91)</f>
        <v>84</v>
      </c>
      <c r="B91" s="552">
        <v>45323</v>
      </c>
      <c r="C91" s="346" t="s">
        <v>765</v>
      </c>
      <c r="D91" s="343" t="str">
        <f>+VLOOKUP(C91,'Visual chart Edit'!$B$7:$C$491,2,FALSE)</f>
        <v>DA+9</v>
      </c>
      <c r="E91" s="343" t="s">
        <v>414</v>
      </c>
      <c r="F91" s="548">
        <v>45333</v>
      </c>
      <c r="G91" s="548">
        <v>45334</v>
      </c>
      <c r="H91" s="549" t="s">
        <v>1006</v>
      </c>
      <c r="I91" s="550" t="s">
        <v>1021</v>
      </c>
      <c r="J91" s="841">
        <f t="shared" si="17"/>
        <v>1</v>
      </c>
      <c r="K91" s="547"/>
      <c r="L91" s="547"/>
      <c r="M91" s="547"/>
      <c r="N91" s="547"/>
      <c r="O91" s="547"/>
      <c r="P91" s="547"/>
      <c r="Q91" s="547"/>
      <c r="R91" s="547"/>
      <c r="S91" s="547"/>
      <c r="T91" s="547"/>
      <c r="U91" s="547"/>
      <c r="V91" s="547"/>
      <c r="W91" s="547"/>
      <c r="X91" s="547"/>
      <c r="Y91" s="547"/>
      <c r="Z91" s="547"/>
      <c r="AA91" s="547"/>
      <c r="AB91" s="547"/>
      <c r="AC91" s="547"/>
      <c r="AD91" s="547"/>
      <c r="AE91" s="547"/>
      <c r="AF91" s="547"/>
      <c r="AG91" s="547"/>
      <c r="AH91" s="547"/>
      <c r="AI91" s="547"/>
      <c r="AJ91" s="547"/>
      <c r="AK91" s="547"/>
      <c r="AL91" s="547"/>
      <c r="AM91" s="547"/>
      <c r="AN91" s="547"/>
      <c r="AO91" s="547"/>
      <c r="AP91" s="547"/>
      <c r="AQ91" s="547"/>
      <c r="AR91" s="547"/>
      <c r="AS91" s="547"/>
      <c r="AT91" s="547"/>
      <c r="AU91" s="547"/>
      <c r="AV91" s="547"/>
      <c r="AW91" s="547"/>
      <c r="AX91" s="547"/>
      <c r="AY91" s="547"/>
      <c r="AZ91" s="547"/>
      <c r="BA91" s="547"/>
      <c r="BB91" s="547"/>
      <c r="BC91" s="547"/>
      <c r="BD91" s="547"/>
      <c r="BE91" s="547"/>
      <c r="BF91" s="547"/>
      <c r="BG91" s="547"/>
      <c r="BH91" s="547"/>
      <c r="BI91" s="547"/>
      <c r="BJ91" s="547"/>
      <c r="BK91" s="547"/>
      <c r="BL91" s="547"/>
      <c r="BM91" s="547"/>
      <c r="BN91" s="547"/>
      <c r="BO91" s="547"/>
      <c r="BP91" s="547"/>
      <c r="BQ91" s="547"/>
      <c r="BR91" s="547"/>
      <c r="BS91" s="547"/>
      <c r="BT91" s="547"/>
      <c r="BU91" s="547"/>
      <c r="BV91" s="547"/>
      <c r="BW91" s="547"/>
      <c r="BX91" s="547"/>
      <c r="BY91" s="547"/>
      <c r="BZ91" s="547"/>
      <c r="CA91" s="547"/>
      <c r="CB91" s="547"/>
      <c r="CC91" s="547"/>
      <c r="CD91" s="547"/>
      <c r="CE91" s="547"/>
      <c r="CF91" s="547"/>
      <c r="CG91" s="547"/>
      <c r="CH91" s="547"/>
      <c r="CI91" s="547"/>
      <c r="CJ91" s="547"/>
      <c r="CK91" s="547"/>
      <c r="CL91" s="547"/>
      <c r="CM91" s="547"/>
      <c r="CN91" s="547"/>
      <c r="CO91" s="547"/>
      <c r="CP91" s="547"/>
      <c r="CQ91" s="547"/>
      <c r="CR91" s="547"/>
      <c r="CS91" s="547"/>
      <c r="CT91" s="547"/>
      <c r="CU91" s="547"/>
      <c r="CV91" s="547"/>
      <c r="CW91" s="547"/>
    </row>
    <row r="92" spans="1:101" x14ac:dyDescent="0.2">
      <c r="A92" s="343">
        <f>+SUBTOTAL(3,$E$8:$E92)</f>
        <v>85</v>
      </c>
      <c r="B92" s="552">
        <v>45323</v>
      </c>
      <c r="C92" s="346" t="s">
        <v>100</v>
      </c>
      <c r="D92" s="343" t="str">
        <f>+VLOOKUP(C92,'Visual chart Edit'!$B$7:$C$491,2,FALSE)</f>
        <v>DC1+0</v>
      </c>
      <c r="E92" s="343" t="s">
        <v>32</v>
      </c>
      <c r="F92" s="548">
        <v>45331</v>
      </c>
      <c r="G92" s="548">
        <v>45335</v>
      </c>
      <c r="H92" s="549" t="s">
        <v>236</v>
      </c>
      <c r="I92" s="550" t="s">
        <v>1003</v>
      </c>
      <c r="J92" s="841">
        <f t="shared" si="17"/>
        <v>4</v>
      </c>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547"/>
      <c r="AQ92" s="547"/>
      <c r="AR92" s="547"/>
      <c r="AS92" s="547"/>
      <c r="AT92" s="547"/>
      <c r="AU92" s="547"/>
      <c r="AV92" s="547"/>
      <c r="AW92" s="547"/>
      <c r="AX92" s="547"/>
      <c r="AY92" s="547"/>
      <c r="AZ92" s="547"/>
      <c r="BA92" s="547"/>
      <c r="BB92" s="547"/>
      <c r="BC92" s="547"/>
      <c r="BD92" s="547"/>
      <c r="BE92" s="547"/>
      <c r="BF92" s="547"/>
      <c r="BG92" s="547"/>
      <c r="BH92" s="547"/>
      <c r="BI92" s="547"/>
      <c r="BJ92" s="547"/>
      <c r="BK92" s="547"/>
      <c r="BL92" s="547"/>
      <c r="BM92" s="547"/>
      <c r="BN92" s="547"/>
      <c r="BO92" s="547"/>
      <c r="BP92" s="547"/>
      <c r="BQ92" s="547"/>
      <c r="BR92" s="547"/>
      <c r="BS92" s="547"/>
      <c r="BT92" s="547"/>
      <c r="BU92" s="547"/>
      <c r="BV92" s="547"/>
      <c r="BW92" s="547"/>
      <c r="BX92" s="547"/>
      <c r="BY92" s="547"/>
      <c r="BZ92" s="547"/>
      <c r="CA92" s="547"/>
      <c r="CB92" s="547"/>
      <c r="CC92" s="547"/>
      <c r="CD92" s="547"/>
      <c r="CE92" s="547"/>
      <c r="CF92" s="547"/>
      <c r="CG92" s="547"/>
      <c r="CH92" s="547"/>
      <c r="CI92" s="547"/>
      <c r="CJ92" s="547"/>
      <c r="CK92" s="547"/>
      <c r="CL92" s="547"/>
      <c r="CM92" s="547"/>
      <c r="CN92" s="547"/>
      <c r="CO92" s="547"/>
      <c r="CP92" s="547"/>
      <c r="CQ92" s="547"/>
      <c r="CR92" s="547"/>
      <c r="CS92" s="547"/>
      <c r="CT92" s="547"/>
      <c r="CU92" s="547"/>
      <c r="CV92" s="547"/>
      <c r="CW92" s="547"/>
    </row>
    <row r="93" spans="1:101" x14ac:dyDescent="0.2">
      <c r="A93" s="343">
        <f>+SUBTOTAL(3,$E$8:$E93)</f>
        <v>86</v>
      </c>
      <c r="B93" s="552">
        <v>45323</v>
      </c>
      <c r="C93" s="346" t="s">
        <v>718</v>
      </c>
      <c r="D93" s="343" t="str">
        <f>+VLOOKUP(C93,'Visual chart Edit'!$B$7:$C$491,2,FALSE)</f>
        <v>DA+6</v>
      </c>
      <c r="E93" s="343" t="s">
        <v>143</v>
      </c>
      <c r="F93" s="548">
        <v>45331</v>
      </c>
      <c r="G93" s="548">
        <v>45335</v>
      </c>
      <c r="H93" s="549" t="s">
        <v>874</v>
      </c>
      <c r="I93" s="550" t="s">
        <v>1021</v>
      </c>
      <c r="J93" s="841">
        <f t="shared" si="17"/>
        <v>4</v>
      </c>
      <c r="K93" s="547"/>
      <c r="L93" s="547"/>
      <c r="M93" s="547"/>
      <c r="N93" s="547"/>
      <c r="O93" s="547"/>
      <c r="P93" s="547"/>
      <c r="Q93" s="547"/>
      <c r="R93" s="547"/>
      <c r="S93" s="547"/>
      <c r="T93" s="547"/>
      <c r="U93" s="547"/>
      <c r="V93" s="547"/>
      <c r="W93" s="547"/>
      <c r="X93" s="547"/>
      <c r="Y93" s="547"/>
      <c r="Z93" s="547"/>
      <c r="AA93" s="547"/>
      <c r="AB93" s="547"/>
      <c r="AC93" s="547"/>
      <c r="AD93" s="547"/>
      <c r="AE93" s="547"/>
      <c r="AF93" s="547"/>
      <c r="AG93" s="547"/>
      <c r="AH93" s="547"/>
      <c r="AI93" s="547"/>
      <c r="AJ93" s="547"/>
      <c r="AK93" s="547"/>
      <c r="AL93" s="547"/>
      <c r="AM93" s="547"/>
      <c r="AN93" s="547"/>
      <c r="AO93" s="547"/>
      <c r="AP93" s="547"/>
      <c r="AQ93" s="547"/>
      <c r="AR93" s="547"/>
      <c r="AS93" s="547"/>
      <c r="AT93" s="547"/>
      <c r="AU93" s="547"/>
      <c r="AV93" s="547"/>
      <c r="AW93" s="547"/>
      <c r="AX93" s="547"/>
      <c r="AY93" s="547"/>
      <c r="AZ93" s="547"/>
      <c r="BA93" s="547"/>
      <c r="BB93" s="547"/>
      <c r="BC93" s="547"/>
      <c r="BD93" s="547"/>
      <c r="BE93" s="547"/>
      <c r="BF93" s="547"/>
      <c r="BG93" s="547"/>
      <c r="BH93" s="547"/>
      <c r="BI93" s="547"/>
      <c r="BJ93" s="547"/>
      <c r="BK93" s="547"/>
      <c r="BL93" s="547"/>
      <c r="BM93" s="547"/>
      <c r="BN93" s="547"/>
      <c r="BO93" s="547"/>
      <c r="BP93" s="547"/>
      <c r="BQ93" s="547"/>
      <c r="BR93" s="547"/>
      <c r="BS93" s="547"/>
      <c r="BT93" s="547"/>
      <c r="BU93" s="547"/>
      <c r="BV93" s="547"/>
      <c r="BW93" s="547"/>
      <c r="BX93" s="547"/>
      <c r="BY93" s="547"/>
      <c r="BZ93" s="547"/>
      <c r="CA93" s="547"/>
      <c r="CB93" s="547"/>
      <c r="CC93" s="547"/>
      <c r="CD93" s="547"/>
      <c r="CE93" s="547"/>
      <c r="CF93" s="547"/>
      <c r="CG93" s="547"/>
      <c r="CH93" s="547"/>
      <c r="CI93" s="547"/>
      <c r="CJ93" s="547"/>
      <c r="CK93" s="547"/>
      <c r="CL93" s="547"/>
      <c r="CM93" s="547"/>
      <c r="CN93" s="547"/>
      <c r="CO93" s="547"/>
      <c r="CP93" s="547"/>
      <c r="CQ93" s="547"/>
      <c r="CR93" s="547"/>
      <c r="CS93" s="547"/>
      <c r="CT93" s="547"/>
      <c r="CU93" s="547"/>
      <c r="CV93" s="547"/>
      <c r="CW93" s="547"/>
    </row>
    <row r="94" spans="1:101" x14ac:dyDescent="0.2">
      <c r="A94" s="343">
        <f>+SUBTOTAL(3,$E$8:$E94)</f>
        <v>87</v>
      </c>
      <c r="B94" s="552">
        <v>45323</v>
      </c>
      <c r="C94" s="346" t="s">
        <v>783</v>
      </c>
      <c r="D94" s="343" t="str">
        <f>+VLOOKUP(C94,'Visual chart Edit'!$B$7:$C$491,2,FALSE)</f>
        <v>DA+9</v>
      </c>
      <c r="E94" s="343" t="s">
        <v>414</v>
      </c>
      <c r="F94" s="548">
        <v>45333</v>
      </c>
      <c r="G94" s="548">
        <v>45335</v>
      </c>
      <c r="H94" s="549" t="s">
        <v>872</v>
      </c>
      <c r="I94" s="550" t="s">
        <v>1021</v>
      </c>
      <c r="J94" s="841">
        <f t="shared" si="17"/>
        <v>2</v>
      </c>
      <c r="K94" s="547"/>
      <c r="L94" s="547"/>
      <c r="M94" s="547"/>
      <c r="N94" s="547"/>
      <c r="O94" s="547"/>
      <c r="P94" s="547"/>
      <c r="Q94" s="547"/>
      <c r="R94" s="547"/>
      <c r="S94" s="547"/>
      <c r="T94" s="547"/>
      <c r="U94" s="547"/>
      <c r="V94" s="547"/>
      <c r="W94" s="547"/>
      <c r="X94" s="547"/>
      <c r="Y94" s="547"/>
      <c r="Z94" s="547"/>
      <c r="AA94" s="547"/>
      <c r="AB94" s="547"/>
      <c r="AC94" s="547"/>
      <c r="AD94" s="547"/>
      <c r="AE94" s="547"/>
      <c r="AF94" s="547"/>
      <c r="AG94" s="547"/>
      <c r="AH94" s="547"/>
      <c r="AI94" s="547"/>
      <c r="AJ94" s="547"/>
      <c r="AK94" s="547"/>
      <c r="AL94" s="547"/>
      <c r="AM94" s="547"/>
      <c r="AN94" s="547"/>
      <c r="AO94" s="547"/>
      <c r="AP94" s="547"/>
      <c r="AQ94" s="547"/>
      <c r="AR94" s="547"/>
      <c r="AS94" s="547"/>
      <c r="AT94" s="547"/>
      <c r="AU94" s="547"/>
      <c r="AV94" s="547"/>
      <c r="AW94" s="547"/>
      <c r="AX94" s="547"/>
      <c r="AY94" s="547"/>
      <c r="AZ94" s="547"/>
      <c r="BA94" s="547"/>
      <c r="BB94" s="547"/>
      <c r="BC94" s="547"/>
      <c r="BD94" s="547"/>
      <c r="BE94" s="547"/>
      <c r="BF94" s="547"/>
      <c r="BG94" s="547"/>
      <c r="BH94" s="547"/>
      <c r="BI94" s="547"/>
      <c r="BJ94" s="547"/>
      <c r="BK94" s="547"/>
      <c r="BL94" s="547"/>
      <c r="BM94" s="547"/>
      <c r="BN94" s="547"/>
      <c r="BO94" s="547"/>
      <c r="BP94" s="547"/>
      <c r="BQ94" s="547"/>
      <c r="BR94" s="547"/>
      <c r="BS94" s="547"/>
      <c r="BT94" s="547"/>
      <c r="BU94" s="547"/>
      <c r="BV94" s="547"/>
      <c r="BW94" s="547"/>
      <c r="BX94" s="547"/>
      <c r="BY94" s="547"/>
      <c r="BZ94" s="547"/>
      <c r="CA94" s="547"/>
      <c r="CB94" s="547"/>
      <c r="CC94" s="547"/>
      <c r="CD94" s="547"/>
      <c r="CE94" s="547"/>
      <c r="CF94" s="547"/>
      <c r="CG94" s="547"/>
      <c r="CH94" s="547"/>
      <c r="CI94" s="547"/>
      <c r="CJ94" s="547"/>
      <c r="CK94" s="547"/>
      <c r="CL94" s="547"/>
      <c r="CM94" s="547"/>
      <c r="CN94" s="547"/>
      <c r="CO94" s="547"/>
      <c r="CP94" s="547"/>
      <c r="CQ94" s="547"/>
      <c r="CR94" s="547"/>
      <c r="CS94" s="547"/>
      <c r="CT94" s="547"/>
      <c r="CU94" s="547"/>
      <c r="CV94" s="547"/>
      <c r="CW94" s="547"/>
    </row>
    <row r="95" spans="1:101" x14ac:dyDescent="0.2">
      <c r="A95" s="343">
        <f>+SUBTOTAL(3,$E$8:$E95)</f>
        <v>88</v>
      </c>
      <c r="B95" s="552">
        <v>45323</v>
      </c>
      <c r="C95" s="346" t="s">
        <v>62</v>
      </c>
      <c r="D95" s="343" t="str">
        <f>+VLOOKUP(C95,'Visual chart Edit'!$B$7:$C$491,2,FALSE)</f>
        <v>DA+6</v>
      </c>
      <c r="E95" s="343" t="s">
        <v>143</v>
      </c>
      <c r="F95" s="548">
        <v>45327</v>
      </c>
      <c r="G95" s="548">
        <v>45338</v>
      </c>
      <c r="H95" s="549" t="s">
        <v>250</v>
      </c>
      <c r="I95" s="550" t="s">
        <v>237</v>
      </c>
      <c r="J95" s="841">
        <f t="shared" si="17"/>
        <v>11</v>
      </c>
      <c r="K95" s="547"/>
      <c r="L95" s="547"/>
      <c r="M95" s="547"/>
      <c r="N95" s="547"/>
      <c r="O95" s="547"/>
      <c r="P95" s="547"/>
      <c r="Q95" s="547"/>
      <c r="R95" s="547"/>
      <c r="S95" s="547"/>
      <c r="T95" s="547"/>
      <c r="U95" s="547"/>
      <c r="V95" s="547"/>
      <c r="W95" s="547"/>
      <c r="X95" s="547"/>
      <c r="Y95" s="547"/>
      <c r="Z95" s="547"/>
      <c r="AA95" s="547"/>
      <c r="AB95" s="547"/>
      <c r="AC95" s="547"/>
      <c r="AD95" s="547"/>
      <c r="AE95" s="547"/>
      <c r="AF95" s="547"/>
      <c r="AG95" s="547"/>
      <c r="AH95" s="547"/>
      <c r="AI95" s="547"/>
      <c r="AJ95" s="547"/>
      <c r="AK95" s="547"/>
      <c r="AL95" s="547"/>
      <c r="AM95" s="547"/>
      <c r="AN95" s="547"/>
      <c r="AO95" s="547"/>
      <c r="AP95" s="547"/>
      <c r="AQ95" s="547"/>
      <c r="AR95" s="547"/>
      <c r="AS95" s="547"/>
      <c r="AT95" s="547"/>
      <c r="AU95" s="547"/>
      <c r="AV95" s="547"/>
      <c r="AW95" s="547"/>
      <c r="AX95" s="547"/>
      <c r="AY95" s="547"/>
      <c r="AZ95" s="547"/>
      <c r="BA95" s="547"/>
      <c r="BB95" s="547"/>
      <c r="BC95" s="547"/>
      <c r="BD95" s="547"/>
      <c r="BE95" s="547"/>
      <c r="BF95" s="547"/>
      <c r="BG95" s="547"/>
      <c r="BH95" s="547"/>
      <c r="BI95" s="547"/>
      <c r="BJ95" s="547"/>
      <c r="BK95" s="547"/>
      <c r="BL95" s="547"/>
      <c r="BM95" s="547"/>
      <c r="BN95" s="547"/>
      <c r="BO95" s="547"/>
      <c r="BP95" s="547"/>
      <c r="BQ95" s="547"/>
      <c r="BR95" s="547"/>
      <c r="BS95" s="547"/>
      <c r="BT95" s="547"/>
      <c r="BU95" s="547"/>
      <c r="BV95" s="547"/>
      <c r="BW95" s="547"/>
      <c r="BX95" s="547"/>
      <c r="BY95" s="547"/>
      <c r="BZ95" s="547"/>
      <c r="CA95" s="547"/>
      <c r="CB95" s="547"/>
      <c r="CC95" s="547"/>
      <c r="CD95" s="547"/>
      <c r="CE95" s="547"/>
      <c r="CF95" s="547"/>
      <c r="CG95" s="547"/>
      <c r="CH95" s="547"/>
      <c r="CI95" s="547"/>
      <c r="CJ95" s="547"/>
      <c r="CK95" s="547"/>
      <c r="CL95" s="547"/>
      <c r="CM95" s="547"/>
      <c r="CN95" s="547"/>
      <c r="CO95" s="547"/>
      <c r="CP95" s="547"/>
      <c r="CQ95" s="547"/>
      <c r="CR95" s="547"/>
      <c r="CS95" s="547"/>
      <c r="CT95" s="547"/>
      <c r="CU95" s="547"/>
      <c r="CV95" s="547"/>
      <c r="CW95" s="547"/>
    </row>
    <row r="96" spans="1:101" x14ac:dyDescent="0.2">
      <c r="A96" s="343">
        <f>+SUBTOTAL(3,$E$8:$E96)</f>
        <v>89</v>
      </c>
      <c r="B96" s="552">
        <v>45323</v>
      </c>
      <c r="C96" s="346" t="s">
        <v>785</v>
      </c>
      <c r="D96" s="343" t="str">
        <f>+VLOOKUP(C96,'Visual chart Edit'!$B$7:$C$491,2,FALSE)</f>
        <v>DA+0</v>
      </c>
      <c r="E96" s="343" t="s">
        <v>414</v>
      </c>
      <c r="F96" s="548">
        <v>45336</v>
      </c>
      <c r="G96" s="548">
        <v>45338</v>
      </c>
      <c r="H96" s="549" t="s">
        <v>872</v>
      </c>
      <c r="I96" s="550" t="s">
        <v>1021</v>
      </c>
      <c r="J96" s="841">
        <f t="shared" si="17"/>
        <v>2</v>
      </c>
      <c r="K96" s="547"/>
      <c r="L96" s="547"/>
      <c r="M96" s="547"/>
      <c r="N96" s="547"/>
      <c r="O96" s="547"/>
      <c r="P96" s="547"/>
      <c r="Q96" s="547"/>
      <c r="R96" s="547"/>
      <c r="S96" s="547"/>
      <c r="T96" s="547"/>
      <c r="U96" s="547"/>
      <c r="V96" s="547"/>
      <c r="W96" s="547"/>
      <c r="X96" s="547"/>
      <c r="Y96" s="547"/>
      <c r="Z96" s="547"/>
      <c r="AA96" s="547"/>
      <c r="AB96" s="547"/>
      <c r="AC96" s="547"/>
      <c r="AD96" s="547"/>
      <c r="AE96" s="547"/>
      <c r="AF96" s="547"/>
      <c r="AG96" s="547"/>
      <c r="AH96" s="547"/>
      <c r="AI96" s="547"/>
      <c r="AJ96" s="547"/>
      <c r="AK96" s="547"/>
      <c r="AL96" s="547"/>
      <c r="AM96" s="547"/>
      <c r="AN96" s="547"/>
      <c r="AO96" s="547"/>
      <c r="AP96" s="547"/>
      <c r="AQ96" s="547"/>
      <c r="AR96" s="547"/>
      <c r="AS96" s="547"/>
      <c r="AT96" s="547"/>
      <c r="AU96" s="547"/>
      <c r="AV96" s="547"/>
      <c r="AW96" s="547"/>
      <c r="AX96" s="547"/>
      <c r="AY96" s="547"/>
      <c r="AZ96" s="547"/>
      <c r="BA96" s="547"/>
      <c r="BB96" s="547"/>
      <c r="BC96" s="547"/>
      <c r="BD96" s="547"/>
      <c r="BE96" s="547"/>
      <c r="BF96" s="547"/>
      <c r="BG96" s="547"/>
      <c r="BH96" s="547"/>
      <c r="BI96" s="547"/>
      <c r="BJ96" s="547"/>
      <c r="BK96" s="547"/>
      <c r="BL96" s="547"/>
      <c r="BM96" s="547"/>
      <c r="BN96" s="547"/>
      <c r="BO96" s="547"/>
      <c r="BP96" s="547"/>
      <c r="BQ96" s="547"/>
      <c r="BR96" s="547"/>
      <c r="BS96" s="547"/>
      <c r="BT96" s="547"/>
      <c r="BU96" s="547"/>
      <c r="BV96" s="547"/>
      <c r="BW96" s="547"/>
      <c r="BX96" s="547"/>
      <c r="BY96" s="547"/>
      <c r="BZ96" s="547"/>
      <c r="CA96" s="547"/>
      <c r="CB96" s="547"/>
      <c r="CC96" s="547"/>
      <c r="CD96" s="547"/>
      <c r="CE96" s="547"/>
      <c r="CF96" s="547"/>
      <c r="CG96" s="547"/>
      <c r="CH96" s="547"/>
      <c r="CI96" s="547"/>
      <c r="CJ96" s="547"/>
      <c r="CK96" s="547"/>
      <c r="CL96" s="547"/>
      <c r="CM96" s="547"/>
      <c r="CN96" s="547"/>
      <c r="CO96" s="547"/>
      <c r="CP96" s="547"/>
      <c r="CQ96" s="547"/>
      <c r="CR96" s="547"/>
      <c r="CS96" s="547"/>
      <c r="CT96" s="547"/>
      <c r="CU96" s="547"/>
      <c r="CV96" s="547"/>
      <c r="CW96" s="547"/>
    </row>
    <row r="97" spans="1:103" x14ac:dyDescent="0.2">
      <c r="A97" s="343">
        <f>+SUBTOTAL(3,$E$8:$E97)</f>
        <v>90</v>
      </c>
      <c r="B97" s="552">
        <v>45323</v>
      </c>
      <c r="C97" s="346" t="s">
        <v>766</v>
      </c>
      <c r="D97" s="343" t="str">
        <f>+VLOOKUP(C97,'Visual chart Edit'!$B$7:$C$491,2,FALSE)</f>
        <v>DA+6</v>
      </c>
      <c r="E97" s="343" t="s">
        <v>276</v>
      </c>
      <c r="F97" s="548">
        <v>45336</v>
      </c>
      <c r="G97" s="548">
        <v>45338</v>
      </c>
      <c r="H97" s="549" t="s">
        <v>1006</v>
      </c>
      <c r="I97" s="550" t="s">
        <v>1021</v>
      </c>
      <c r="J97" s="841">
        <f t="shared" si="17"/>
        <v>2</v>
      </c>
      <c r="K97" s="547"/>
      <c r="L97" s="547"/>
      <c r="M97" s="547"/>
      <c r="N97" s="547"/>
      <c r="O97" s="547"/>
      <c r="P97" s="547"/>
      <c r="Q97" s="547"/>
      <c r="R97" s="547"/>
      <c r="S97" s="547"/>
      <c r="T97" s="547"/>
      <c r="U97" s="547"/>
      <c r="V97" s="547"/>
      <c r="W97" s="547"/>
      <c r="X97" s="547"/>
      <c r="Y97" s="547"/>
      <c r="Z97" s="547"/>
      <c r="AA97" s="547"/>
      <c r="AB97" s="547"/>
      <c r="AC97" s="547"/>
      <c r="AD97" s="547"/>
      <c r="AE97" s="547"/>
      <c r="AF97" s="547"/>
      <c r="AG97" s="547"/>
      <c r="AH97" s="547"/>
      <c r="AI97" s="547"/>
      <c r="AJ97" s="547"/>
      <c r="AK97" s="547"/>
      <c r="AL97" s="547"/>
      <c r="AM97" s="547"/>
      <c r="AN97" s="547"/>
      <c r="AO97" s="547"/>
      <c r="AP97" s="547"/>
      <c r="AQ97" s="547"/>
      <c r="AR97" s="547"/>
      <c r="AS97" s="547"/>
      <c r="AT97" s="547"/>
      <c r="AU97" s="547"/>
      <c r="AV97" s="547"/>
      <c r="AW97" s="547"/>
      <c r="AX97" s="547"/>
      <c r="AY97" s="547"/>
      <c r="AZ97" s="547"/>
      <c r="BA97" s="547"/>
      <c r="BB97" s="547"/>
      <c r="BC97" s="547"/>
      <c r="BD97" s="547"/>
      <c r="BE97" s="547"/>
      <c r="BF97" s="547"/>
      <c r="BG97" s="547"/>
      <c r="BH97" s="547"/>
      <c r="BI97" s="547"/>
      <c r="BJ97" s="547"/>
      <c r="BK97" s="547"/>
      <c r="BL97" s="547"/>
      <c r="BM97" s="547"/>
      <c r="BN97" s="547"/>
      <c r="BO97" s="547"/>
      <c r="BP97" s="547"/>
      <c r="BQ97" s="547"/>
      <c r="BR97" s="547"/>
      <c r="BS97" s="547"/>
      <c r="BT97" s="547"/>
      <c r="BU97" s="547"/>
      <c r="BV97" s="547"/>
      <c r="BW97" s="547"/>
      <c r="BX97" s="547"/>
      <c r="BY97" s="547"/>
      <c r="BZ97" s="547"/>
      <c r="CA97" s="547"/>
      <c r="CB97" s="547"/>
      <c r="CC97" s="547"/>
      <c r="CD97" s="547"/>
      <c r="CE97" s="547"/>
      <c r="CF97" s="547"/>
      <c r="CG97" s="547"/>
      <c r="CH97" s="547"/>
      <c r="CI97" s="547"/>
      <c r="CJ97" s="547"/>
      <c r="CK97" s="547"/>
      <c r="CL97" s="547"/>
      <c r="CM97" s="547"/>
      <c r="CN97" s="547"/>
      <c r="CO97" s="547"/>
      <c r="CP97" s="547"/>
      <c r="CQ97" s="547"/>
      <c r="CR97" s="547"/>
      <c r="CS97" s="547"/>
      <c r="CT97" s="547"/>
      <c r="CU97" s="547"/>
      <c r="CV97" s="547"/>
      <c r="CW97" s="547"/>
    </row>
    <row r="98" spans="1:103" x14ac:dyDescent="0.2">
      <c r="A98" s="343">
        <f>+SUBTOTAL(3,$E$8:$E98)</f>
        <v>91</v>
      </c>
      <c r="B98" s="552">
        <v>45323</v>
      </c>
      <c r="C98" s="346" t="s">
        <v>70</v>
      </c>
      <c r="D98" s="343" t="str">
        <f>+VLOOKUP(C98,'Visual chart Edit'!$B$7:$C$491,2,FALSE)</f>
        <v>DB2+0</v>
      </c>
      <c r="E98" s="343" t="s">
        <v>32</v>
      </c>
      <c r="F98" s="548">
        <v>45327</v>
      </c>
      <c r="G98" s="548">
        <v>45339</v>
      </c>
      <c r="H98" s="549" t="s">
        <v>253</v>
      </c>
      <c r="I98" s="550" t="s">
        <v>237</v>
      </c>
      <c r="J98" s="841">
        <f t="shared" si="17"/>
        <v>12</v>
      </c>
      <c r="K98" s="547"/>
      <c r="L98" s="547"/>
      <c r="M98" s="547"/>
      <c r="N98" s="547"/>
      <c r="O98" s="547"/>
      <c r="P98" s="547"/>
      <c r="Q98" s="547"/>
      <c r="R98" s="547"/>
      <c r="S98" s="547"/>
      <c r="T98" s="547"/>
      <c r="U98" s="547"/>
      <c r="V98" s="547"/>
      <c r="W98" s="547"/>
      <c r="X98" s="547"/>
      <c r="Y98" s="547"/>
      <c r="Z98" s="547"/>
      <c r="AA98" s="547"/>
      <c r="AB98" s="547"/>
      <c r="AC98" s="547"/>
      <c r="AD98" s="547"/>
      <c r="AE98" s="547"/>
      <c r="AF98" s="547"/>
      <c r="AG98" s="547"/>
      <c r="AH98" s="547"/>
      <c r="AI98" s="547"/>
      <c r="AJ98" s="547"/>
      <c r="AK98" s="547"/>
      <c r="AL98" s="547"/>
      <c r="AM98" s="547"/>
      <c r="AN98" s="547"/>
      <c r="AO98" s="547"/>
      <c r="AP98" s="547"/>
      <c r="AQ98" s="547"/>
      <c r="AR98" s="547"/>
      <c r="AS98" s="547"/>
      <c r="AT98" s="547"/>
      <c r="AU98" s="547"/>
      <c r="AV98" s="547"/>
      <c r="AW98" s="547"/>
      <c r="AX98" s="547"/>
      <c r="AY98" s="547"/>
      <c r="AZ98" s="547"/>
      <c r="BA98" s="547"/>
      <c r="BB98" s="547"/>
      <c r="BC98" s="547"/>
      <c r="BD98" s="547"/>
      <c r="BE98" s="547"/>
      <c r="BF98" s="547"/>
      <c r="BG98" s="547"/>
      <c r="BH98" s="547"/>
      <c r="BI98" s="547"/>
      <c r="BJ98" s="547"/>
      <c r="BK98" s="547"/>
      <c r="BL98" s="547"/>
      <c r="BM98" s="547"/>
      <c r="BN98" s="547"/>
      <c r="BO98" s="547"/>
      <c r="BP98" s="547"/>
      <c r="BQ98" s="547"/>
      <c r="BR98" s="547"/>
      <c r="BS98" s="547"/>
      <c r="BT98" s="547"/>
      <c r="BU98" s="547"/>
      <c r="BV98" s="547"/>
      <c r="BW98" s="547"/>
      <c r="BX98" s="547"/>
      <c r="BY98" s="547"/>
      <c r="BZ98" s="547"/>
      <c r="CA98" s="547"/>
      <c r="CB98" s="547"/>
      <c r="CC98" s="547"/>
      <c r="CD98" s="547"/>
      <c r="CE98" s="547"/>
      <c r="CF98" s="547"/>
      <c r="CG98" s="547"/>
      <c r="CH98" s="547"/>
      <c r="CI98" s="547"/>
      <c r="CJ98" s="547"/>
      <c r="CK98" s="547"/>
      <c r="CL98" s="547"/>
      <c r="CM98" s="547"/>
      <c r="CN98" s="547"/>
      <c r="CO98" s="547"/>
      <c r="CP98" s="547"/>
      <c r="CQ98" s="547"/>
      <c r="CR98" s="547"/>
      <c r="CS98" s="547"/>
      <c r="CT98" s="547"/>
      <c r="CU98" s="547"/>
      <c r="CV98" s="547"/>
      <c r="CW98" s="547"/>
    </row>
    <row r="99" spans="1:103" x14ac:dyDescent="0.2">
      <c r="A99" s="343">
        <f>+SUBTOTAL(3,$E$8:$E99)</f>
        <v>92</v>
      </c>
      <c r="B99" s="552">
        <v>45323</v>
      </c>
      <c r="C99" s="346" t="s">
        <v>720</v>
      </c>
      <c r="D99" s="343" t="str">
        <f>+VLOOKUP(C99,'Visual chart Edit'!$B$7:$C$491,2,FALSE)</f>
        <v>DA+9</v>
      </c>
      <c r="E99" s="343" t="s">
        <v>143</v>
      </c>
      <c r="F99" s="548">
        <v>45336</v>
      </c>
      <c r="G99" s="548">
        <v>45339</v>
      </c>
      <c r="H99" s="549" t="s">
        <v>874</v>
      </c>
      <c r="I99" s="550" t="s">
        <v>1021</v>
      </c>
      <c r="J99" s="841">
        <f t="shared" si="17"/>
        <v>3</v>
      </c>
      <c r="K99" s="547"/>
      <c r="L99" s="547"/>
      <c r="M99" s="547"/>
      <c r="N99" s="547"/>
      <c r="O99" s="547"/>
      <c r="P99" s="547"/>
      <c r="Q99" s="547"/>
      <c r="R99" s="547"/>
      <c r="S99" s="547"/>
      <c r="T99" s="547"/>
      <c r="U99" s="547"/>
      <c r="V99" s="547"/>
      <c r="W99" s="547"/>
      <c r="X99" s="547"/>
      <c r="Y99" s="547"/>
      <c r="Z99" s="547"/>
      <c r="AA99" s="547"/>
      <c r="AB99" s="547"/>
      <c r="AC99" s="547"/>
      <c r="AD99" s="547"/>
      <c r="AE99" s="547"/>
      <c r="AF99" s="547"/>
      <c r="AG99" s="547"/>
      <c r="AH99" s="547"/>
      <c r="AI99" s="547"/>
      <c r="AJ99" s="547"/>
      <c r="AK99" s="547"/>
      <c r="AL99" s="547"/>
      <c r="AM99" s="547"/>
      <c r="AN99" s="547"/>
      <c r="AO99" s="547"/>
      <c r="AP99" s="547"/>
      <c r="AQ99" s="547"/>
      <c r="AR99" s="547"/>
      <c r="AS99" s="547"/>
      <c r="AT99" s="547"/>
      <c r="AU99" s="547"/>
      <c r="AV99" s="547"/>
      <c r="AW99" s="547"/>
      <c r="AX99" s="547"/>
      <c r="AY99" s="547"/>
      <c r="AZ99" s="547"/>
      <c r="BA99" s="547"/>
      <c r="BB99" s="547"/>
      <c r="BC99" s="547"/>
      <c r="BD99" s="547"/>
      <c r="BE99" s="547"/>
      <c r="BF99" s="547"/>
      <c r="BG99" s="547"/>
      <c r="BH99" s="547"/>
      <c r="BI99" s="547"/>
      <c r="BJ99" s="547"/>
      <c r="BK99" s="547"/>
      <c r="BL99" s="547"/>
      <c r="BM99" s="547"/>
      <c r="BN99" s="547"/>
      <c r="BO99" s="547"/>
      <c r="BP99" s="547"/>
      <c r="BQ99" s="547"/>
      <c r="BR99" s="547"/>
      <c r="BS99" s="547"/>
      <c r="BT99" s="547"/>
      <c r="BU99" s="547"/>
      <c r="BV99" s="547"/>
      <c r="BW99" s="547"/>
      <c r="BX99" s="547"/>
      <c r="BY99" s="547"/>
      <c r="BZ99" s="547"/>
      <c r="CA99" s="547"/>
      <c r="CB99" s="547"/>
      <c r="CC99" s="547"/>
      <c r="CD99" s="547"/>
      <c r="CE99" s="547"/>
      <c r="CF99" s="547"/>
      <c r="CG99" s="547"/>
      <c r="CH99" s="547"/>
      <c r="CI99" s="547"/>
      <c r="CJ99" s="547"/>
      <c r="CK99" s="547"/>
      <c r="CL99" s="547"/>
      <c r="CM99" s="547"/>
      <c r="CN99" s="547"/>
      <c r="CO99" s="547"/>
      <c r="CP99" s="547"/>
      <c r="CQ99" s="547"/>
      <c r="CR99" s="547"/>
      <c r="CS99" s="547"/>
      <c r="CT99" s="547"/>
      <c r="CU99" s="547"/>
      <c r="CV99" s="547"/>
      <c r="CW99" s="547"/>
    </row>
    <row r="100" spans="1:103" x14ac:dyDescent="0.2">
      <c r="A100" s="343">
        <f>+SUBTOTAL(3,$E$8:$E100)</f>
        <v>93</v>
      </c>
      <c r="B100" s="552">
        <v>45323</v>
      </c>
      <c r="C100" s="345" t="s">
        <v>190</v>
      </c>
      <c r="D100" s="343" t="str">
        <f>+VLOOKUP(C100,'Visual chart Edit'!$B$7:$C$491,2,FALSE)</f>
        <v>DA+3</v>
      </c>
      <c r="E100" s="343" t="s">
        <v>276</v>
      </c>
      <c r="F100" s="548">
        <v>45332</v>
      </c>
      <c r="G100" s="548">
        <v>45340</v>
      </c>
      <c r="H100" s="549" t="s">
        <v>253</v>
      </c>
      <c r="I100" s="550" t="s">
        <v>237</v>
      </c>
      <c r="J100" s="841">
        <f t="shared" si="17"/>
        <v>8</v>
      </c>
      <c r="K100" s="547"/>
      <c r="L100" s="547"/>
      <c r="M100" s="547"/>
      <c r="N100" s="547"/>
      <c r="O100" s="547"/>
      <c r="P100" s="547"/>
      <c r="Q100" s="547"/>
      <c r="R100" s="547"/>
      <c r="S100" s="547"/>
      <c r="T100" s="547"/>
      <c r="U100" s="547"/>
      <c r="V100" s="547"/>
      <c r="W100" s="547"/>
      <c r="X100" s="547"/>
      <c r="Y100" s="547"/>
      <c r="Z100" s="547"/>
      <c r="AA100" s="547"/>
      <c r="AB100" s="547"/>
      <c r="AC100" s="547"/>
      <c r="AD100" s="547"/>
      <c r="AE100" s="547"/>
      <c r="AF100" s="547"/>
      <c r="AG100" s="547"/>
      <c r="AH100" s="547"/>
      <c r="AI100" s="547"/>
      <c r="AJ100" s="547"/>
      <c r="AK100" s="547"/>
      <c r="AL100" s="547"/>
      <c r="AM100" s="547"/>
      <c r="AN100" s="547"/>
      <c r="AO100" s="547"/>
      <c r="AP100" s="547"/>
      <c r="AQ100" s="547"/>
      <c r="AR100" s="547"/>
      <c r="AS100" s="547"/>
      <c r="AT100" s="547"/>
      <c r="AU100" s="547"/>
      <c r="AV100" s="547"/>
      <c r="AW100" s="547"/>
      <c r="AX100" s="547"/>
      <c r="AY100" s="547"/>
      <c r="AZ100" s="547"/>
      <c r="BA100" s="547"/>
      <c r="BB100" s="547"/>
      <c r="BC100" s="547"/>
      <c r="BD100" s="547"/>
      <c r="BE100" s="547"/>
      <c r="BF100" s="547"/>
      <c r="BG100" s="547"/>
      <c r="BH100" s="547"/>
      <c r="BI100" s="547"/>
      <c r="BJ100" s="547"/>
      <c r="BK100" s="547"/>
      <c r="BL100" s="547"/>
      <c r="BM100" s="547"/>
      <c r="BN100" s="547"/>
      <c r="BO100" s="547"/>
      <c r="BP100" s="547"/>
      <c r="BQ100" s="547"/>
      <c r="BR100" s="547"/>
      <c r="BS100" s="547"/>
      <c r="BT100" s="547"/>
      <c r="BU100" s="547"/>
      <c r="BV100" s="547"/>
      <c r="BW100" s="547"/>
      <c r="BX100" s="547"/>
      <c r="BY100" s="547"/>
      <c r="BZ100" s="547"/>
      <c r="CA100" s="547"/>
      <c r="CB100" s="547"/>
      <c r="CC100" s="547"/>
      <c r="CD100" s="547"/>
      <c r="CE100" s="547"/>
      <c r="CF100" s="547"/>
      <c r="CG100" s="547"/>
      <c r="CH100" s="547"/>
      <c r="CI100" s="547"/>
      <c r="CJ100" s="547"/>
      <c r="CK100" s="547"/>
      <c r="CL100" s="547"/>
      <c r="CM100" s="547"/>
      <c r="CN100" s="547"/>
      <c r="CO100" s="547"/>
      <c r="CP100" s="547"/>
      <c r="CQ100" s="547"/>
      <c r="CR100" s="547"/>
      <c r="CS100" s="547"/>
      <c r="CT100" s="547"/>
      <c r="CU100" s="547"/>
      <c r="CV100" s="547"/>
      <c r="CW100" s="547"/>
    </row>
    <row r="101" spans="1:103" x14ac:dyDescent="0.2">
      <c r="A101" s="343">
        <f>+SUBTOTAL(3,$E$8:$E101)</f>
        <v>94</v>
      </c>
      <c r="B101" s="552">
        <v>45323</v>
      </c>
      <c r="C101" s="345" t="s">
        <v>691</v>
      </c>
      <c r="D101" s="343" t="str">
        <f>+VLOOKUP(C101,'Visual chart Edit'!$B$7:$C$491,2,FALSE)</f>
        <v>DA+3</v>
      </c>
      <c r="E101" s="343" t="s">
        <v>143</v>
      </c>
      <c r="F101" s="548">
        <v>45336</v>
      </c>
      <c r="G101" s="548">
        <v>45340</v>
      </c>
      <c r="H101" s="549" t="s">
        <v>875</v>
      </c>
      <c r="I101" s="550" t="s">
        <v>1021</v>
      </c>
      <c r="J101" s="841">
        <f t="shared" si="17"/>
        <v>4</v>
      </c>
      <c r="K101" s="547"/>
      <c r="L101" s="547"/>
      <c r="M101" s="547"/>
      <c r="N101" s="547"/>
      <c r="O101" s="547"/>
      <c r="P101" s="547"/>
      <c r="Q101" s="547"/>
      <c r="R101" s="547"/>
      <c r="S101" s="547"/>
      <c r="T101" s="547"/>
      <c r="U101" s="547"/>
      <c r="V101" s="547"/>
      <c r="W101" s="547"/>
      <c r="X101" s="547"/>
      <c r="Y101" s="547"/>
      <c r="Z101" s="547"/>
      <c r="AA101" s="547"/>
      <c r="AB101" s="547"/>
      <c r="AC101" s="547"/>
      <c r="AD101" s="547"/>
      <c r="AE101" s="547"/>
      <c r="AF101" s="547"/>
      <c r="AG101" s="547"/>
      <c r="AH101" s="547"/>
      <c r="AI101" s="547"/>
      <c r="AJ101" s="547"/>
      <c r="AK101" s="547"/>
      <c r="AL101" s="547"/>
      <c r="AM101" s="547"/>
      <c r="AN101" s="547"/>
      <c r="AO101" s="547"/>
      <c r="AP101" s="547"/>
      <c r="AQ101" s="547"/>
      <c r="AR101" s="547"/>
      <c r="AS101" s="547"/>
      <c r="AT101" s="547"/>
      <c r="AU101" s="547"/>
      <c r="AV101" s="547"/>
      <c r="AW101" s="547"/>
      <c r="AX101" s="547"/>
      <c r="AY101" s="547"/>
      <c r="AZ101" s="547"/>
      <c r="BA101" s="547"/>
      <c r="BB101" s="547"/>
      <c r="BC101" s="547"/>
      <c r="BD101" s="547"/>
      <c r="BE101" s="547"/>
      <c r="BF101" s="547"/>
      <c r="BG101" s="547"/>
      <c r="BH101" s="547"/>
      <c r="BI101" s="547"/>
      <c r="BJ101" s="547"/>
      <c r="BK101" s="547"/>
      <c r="BL101" s="547"/>
      <c r="BM101" s="547"/>
      <c r="BN101" s="547"/>
      <c r="BO101" s="547"/>
      <c r="BP101" s="547"/>
      <c r="BQ101" s="547"/>
      <c r="BR101" s="547"/>
      <c r="BS101" s="547"/>
      <c r="BT101" s="547"/>
      <c r="BU101" s="547"/>
      <c r="BV101" s="547"/>
      <c r="BW101" s="547"/>
      <c r="BX101" s="547"/>
      <c r="BY101" s="547"/>
      <c r="BZ101" s="547"/>
      <c r="CA101" s="547"/>
      <c r="CB101" s="547"/>
      <c r="CC101" s="547"/>
      <c r="CD101" s="547"/>
      <c r="CE101" s="547"/>
      <c r="CF101" s="547"/>
      <c r="CG101" s="547"/>
      <c r="CH101" s="547"/>
      <c r="CI101" s="547"/>
      <c r="CJ101" s="547"/>
      <c r="CK101" s="547"/>
      <c r="CL101" s="547"/>
      <c r="CM101" s="547"/>
      <c r="CN101" s="547"/>
      <c r="CO101" s="547"/>
      <c r="CP101" s="547"/>
      <c r="CQ101" s="547"/>
      <c r="CR101" s="547"/>
      <c r="CS101" s="547"/>
      <c r="CT101" s="547"/>
      <c r="CU101" s="547"/>
      <c r="CV101" s="547"/>
      <c r="CW101" s="547"/>
    </row>
    <row r="102" spans="1:103" x14ac:dyDescent="0.2">
      <c r="A102" s="343">
        <f>+SUBTOTAL(3,$E$8:$E102)</f>
        <v>95</v>
      </c>
      <c r="B102" s="552">
        <v>45323</v>
      </c>
      <c r="C102" s="345" t="s">
        <v>719</v>
      </c>
      <c r="D102" s="343" t="str">
        <f>+VLOOKUP(C102,'Visual chart Edit'!$B$7:$C$491,2,FALSE)</f>
        <v>DA+3</v>
      </c>
      <c r="E102" s="343" t="s">
        <v>143</v>
      </c>
      <c r="F102" s="548">
        <v>45339</v>
      </c>
      <c r="G102" s="548">
        <v>45341</v>
      </c>
      <c r="H102" s="549" t="s">
        <v>874</v>
      </c>
      <c r="I102" s="550" t="s">
        <v>1021</v>
      </c>
      <c r="J102" s="841">
        <f t="shared" si="17"/>
        <v>2</v>
      </c>
      <c r="K102" s="547"/>
      <c r="L102" s="547"/>
      <c r="M102" s="547"/>
      <c r="N102" s="547"/>
      <c r="O102" s="547"/>
      <c r="P102" s="547"/>
      <c r="Q102" s="547"/>
      <c r="R102" s="547"/>
      <c r="S102" s="547"/>
      <c r="T102" s="547"/>
      <c r="U102" s="547"/>
      <c r="V102" s="547"/>
      <c r="W102" s="547"/>
      <c r="X102" s="547"/>
      <c r="Y102" s="547"/>
      <c r="Z102" s="547"/>
      <c r="AA102" s="547"/>
      <c r="AB102" s="547"/>
      <c r="AC102" s="547"/>
      <c r="AD102" s="547"/>
      <c r="AE102" s="547"/>
      <c r="AF102" s="547"/>
      <c r="AG102" s="547"/>
      <c r="AH102" s="547"/>
      <c r="AI102" s="547"/>
      <c r="AJ102" s="547"/>
      <c r="AK102" s="547"/>
      <c r="AL102" s="547"/>
      <c r="AM102" s="547"/>
      <c r="AN102" s="547"/>
      <c r="AO102" s="547"/>
      <c r="AP102" s="547"/>
      <c r="AQ102" s="547"/>
      <c r="AR102" s="547"/>
      <c r="AS102" s="547"/>
      <c r="AT102" s="547"/>
      <c r="AU102" s="547"/>
      <c r="AV102" s="547"/>
      <c r="AW102" s="547"/>
      <c r="AX102" s="547"/>
      <c r="AY102" s="547"/>
      <c r="AZ102" s="547"/>
      <c r="BA102" s="547"/>
      <c r="BB102" s="547"/>
      <c r="BC102" s="547"/>
      <c r="BD102" s="547"/>
      <c r="BE102" s="547"/>
      <c r="BF102" s="547"/>
      <c r="BG102" s="547"/>
      <c r="BH102" s="547"/>
      <c r="BI102" s="547"/>
      <c r="BJ102" s="547"/>
      <c r="BK102" s="547"/>
      <c r="BL102" s="547"/>
      <c r="BM102" s="547"/>
      <c r="BN102" s="547"/>
      <c r="BO102" s="547"/>
      <c r="BP102" s="547"/>
      <c r="BQ102" s="547"/>
      <c r="BR102" s="547"/>
      <c r="BS102" s="547"/>
      <c r="BT102" s="547"/>
      <c r="BU102" s="547"/>
      <c r="BV102" s="547"/>
      <c r="BW102" s="547"/>
      <c r="BX102" s="547"/>
      <c r="BY102" s="547"/>
      <c r="BZ102" s="547"/>
      <c r="CA102" s="547"/>
      <c r="CB102" s="547"/>
      <c r="CC102" s="547"/>
      <c r="CD102" s="547"/>
      <c r="CE102" s="547"/>
      <c r="CF102" s="547"/>
      <c r="CG102" s="547"/>
      <c r="CH102" s="547"/>
      <c r="CI102" s="547"/>
      <c r="CJ102" s="547"/>
      <c r="CK102" s="547"/>
      <c r="CL102" s="547"/>
      <c r="CM102" s="547"/>
      <c r="CN102" s="547"/>
      <c r="CO102" s="547"/>
      <c r="CP102" s="547"/>
      <c r="CQ102" s="547"/>
      <c r="CR102" s="547"/>
      <c r="CS102" s="547"/>
      <c r="CT102" s="547"/>
      <c r="CU102" s="547"/>
      <c r="CV102" s="547"/>
      <c r="CW102" s="547"/>
    </row>
    <row r="103" spans="1:103" x14ac:dyDescent="0.2">
      <c r="A103" s="343">
        <f>+SUBTOTAL(3,$E$8:$E103)</f>
        <v>96</v>
      </c>
      <c r="B103" s="552">
        <v>45323</v>
      </c>
      <c r="C103" s="345" t="s">
        <v>784</v>
      </c>
      <c r="D103" s="343" t="str">
        <f>+VLOOKUP(C103,'Visual chart Edit'!$B$7:$C$491,2,FALSE)</f>
        <v>DA+6</v>
      </c>
      <c r="E103" s="343" t="s">
        <v>276</v>
      </c>
      <c r="F103" s="548">
        <v>45339</v>
      </c>
      <c r="G103" s="548">
        <v>45342</v>
      </c>
      <c r="H103" s="549" t="s">
        <v>872</v>
      </c>
      <c r="I103" s="550" t="s">
        <v>1021</v>
      </c>
      <c r="J103" s="841">
        <f t="shared" si="17"/>
        <v>3</v>
      </c>
      <c r="K103" s="547"/>
      <c r="L103" s="547"/>
      <c r="M103" s="547"/>
      <c r="N103" s="547"/>
      <c r="O103" s="547"/>
      <c r="P103" s="547"/>
      <c r="Q103" s="547"/>
      <c r="R103" s="547"/>
      <c r="S103" s="547"/>
      <c r="T103" s="547"/>
      <c r="U103" s="547"/>
      <c r="V103" s="547"/>
      <c r="W103" s="547"/>
      <c r="X103" s="547"/>
      <c r="Y103" s="547"/>
      <c r="Z103" s="547"/>
      <c r="AA103" s="547"/>
      <c r="AB103" s="547"/>
      <c r="AC103" s="547"/>
      <c r="AD103" s="547"/>
      <c r="AE103" s="547"/>
      <c r="AF103" s="547"/>
      <c r="AG103" s="547"/>
      <c r="AH103" s="547"/>
      <c r="AI103" s="547"/>
      <c r="AJ103" s="547"/>
      <c r="AK103" s="547"/>
      <c r="AL103" s="547"/>
      <c r="AM103" s="547"/>
      <c r="AN103" s="547"/>
      <c r="AO103" s="547"/>
      <c r="AP103" s="547"/>
      <c r="AQ103" s="547"/>
      <c r="AR103" s="547"/>
      <c r="AS103" s="547"/>
      <c r="AT103" s="547"/>
      <c r="AU103" s="547"/>
      <c r="AV103" s="547"/>
      <c r="AW103" s="547"/>
      <c r="AX103" s="547"/>
      <c r="AY103" s="547"/>
      <c r="AZ103" s="547"/>
      <c r="BA103" s="547"/>
      <c r="BB103" s="547"/>
      <c r="BC103" s="547"/>
      <c r="BD103" s="547"/>
      <c r="BE103" s="547"/>
      <c r="BF103" s="547"/>
      <c r="BG103" s="547"/>
      <c r="BH103" s="547"/>
      <c r="BI103" s="547"/>
      <c r="BJ103" s="547"/>
      <c r="BK103" s="547"/>
      <c r="BL103" s="547"/>
      <c r="BM103" s="547"/>
      <c r="BN103" s="547"/>
      <c r="BO103" s="547"/>
      <c r="BP103" s="547"/>
      <c r="BQ103" s="547"/>
      <c r="BR103" s="547"/>
      <c r="BS103" s="547"/>
      <c r="BT103" s="547"/>
      <c r="BU103" s="547"/>
      <c r="BV103" s="547"/>
      <c r="BW103" s="547"/>
      <c r="BX103" s="547"/>
      <c r="BY103" s="547"/>
      <c r="BZ103" s="547"/>
      <c r="CA103" s="547"/>
      <c r="CB103" s="547"/>
      <c r="CC103" s="547"/>
      <c r="CD103" s="547"/>
      <c r="CE103" s="547"/>
      <c r="CF103" s="547"/>
      <c r="CG103" s="547"/>
      <c r="CH103" s="547"/>
      <c r="CI103" s="547"/>
      <c r="CJ103" s="547"/>
      <c r="CK103" s="547"/>
      <c r="CL103" s="547"/>
      <c r="CM103" s="547"/>
      <c r="CN103" s="547"/>
      <c r="CO103" s="547"/>
      <c r="CP103" s="547"/>
      <c r="CQ103" s="547"/>
      <c r="CR103" s="547"/>
      <c r="CS103" s="547"/>
      <c r="CT103" s="547"/>
      <c r="CU103" s="547"/>
      <c r="CV103" s="547"/>
      <c r="CW103" s="547"/>
    </row>
    <row r="104" spans="1:103" s="555" customFormat="1" x14ac:dyDescent="0.2">
      <c r="A104" s="343">
        <f>+SUBTOTAL(3,$E$8:$E104)</f>
        <v>97</v>
      </c>
      <c r="B104" s="552">
        <v>45323</v>
      </c>
      <c r="C104" s="346" t="s">
        <v>787</v>
      </c>
      <c r="D104" s="343" t="str">
        <f>+VLOOKUP(C104,'Visual chart Edit'!$B$7:$C$491,2,FALSE)</f>
        <v>DA+3</v>
      </c>
      <c r="E104" s="343" t="s">
        <v>143</v>
      </c>
      <c r="F104" s="548">
        <v>45339</v>
      </c>
      <c r="G104" s="548">
        <v>45343</v>
      </c>
      <c r="H104" s="549" t="s">
        <v>236</v>
      </c>
      <c r="I104" s="550" t="s">
        <v>1003</v>
      </c>
      <c r="J104" s="841">
        <f t="shared" si="17"/>
        <v>4</v>
      </c>
      <c r="K104" s="554"/>
      <c r="L104" s="554"/>
      <c r="M104" s="554"/>
      <c r="N104" s="554"/>
      <c r="O104" s="554"/>
      <c r="P104" s="554"/>
      <c r="Q104" s="554"/>
      <c r="R104" s="554"/>
      <c r="S104" s="554"/>
      <c r="T104" s="554"/>
      <c r="U104" s="554"/>
      <c r="V104" s="554"/>
      <c r="W104" s="554"/>
      <c r="X104" s="554"/>
      <c r="Y104" s="554"/>
      <c r="Z104" s="554"/>
      <c r="AA104" s="554"/>
      <c r="AB104" s="554"/>
      <c r="AC104" s="554"/>
      <c r="AD104" s="554"/>
      <c r="AE104" s="554"/>
      <c r="AF104" s="554"/>
      <c r="AG104" s="554"/>
      <c r="AH104" s="554"/>
      <c r="AI104" s="554"/>
      <c r="AJ104" s="554"/>
      <c r="AK104" s="554"/>
      <c r="AL104" s="554"/>
      <c r="AM104" s="554"/>
      <c r="AN104" s="554"/>
      <c r="AO104" s="554"/>
      <c r="AP104" s="554"/>
      <c r="AQ104" s="554"/>
      <c r="AR104" s="554"/>
      <c r="AS104" s="554"/>
      <c r="AT104" s="554"/>
      <c r="AU104" s="554"/>
      <c r="AV104" s="554"/>
      <c r="AW104" s="554"/>
      <c r="AX104" s="554"/>
      <c r="AY104" s="554"/>
      <c r="AZ104" s="554"/>
      <c r="BA104" s="554"/>
      <c r="BB104" s="554"/>
      <c r="BC104" s="554"/>
      <c r="BD104" s="554"/>
      <c r="BE104" s="554"/>
      <c r="BF104" s="554"/>
      <c r="BG104" s="554"/>
      <c r="BH104" s="554"/>
      <c r="BI104" s="554"/>
      <c r="BJ104" s="554"/>
      <c r="BK104" s="554"/>
      <c r="BL104" s="554"/>
      <c r="BM104" s="554"/>
      <c r="BN104" s="554"/>
      <c r="BO104" s="554"/>
      <c r="BP104" s="554"/>
      <c r="BQ104" s="554"/>
      <c r="BR104" s="554"/>
      <c r="BS104" s="554"/>
      <c r="BT104" s="554"/>
      <c r="BU104" s="554"/>
      <c r="BV104" s="554"/>
      <c r="BW104" s="554"/>
      <c r="BX104" s="554"/>
      <c r="BY104" s="554"/>
      <c r="BZ104" s="554"/>
      <c r="CA104" s="554"/>
      <c r="CB104" s="554"/>
      <c r="CC104" s="554"/>
      <c r="CD104" s="554"/>
      <c r="CE104" s="554"/>
      <c r="CF104" s="554"/>
      <c r="CG104" s="554"/>
      <c r="CH104" s="554"/>
      <c r="CI104" s="554"/>
      <c r="CJ104" s="554"/>
      <c r="CK104" s="554"/>
      <c r="CL104" s="554"/>
      <c r="CM104" s="554"/>
      <c r="CN104" s="554"/>
      <c r="CO104" s="554"/>
      <c r="CP104" s="554"/>
      <c r="CQ104" s="554"/>
      <c r="CR104" s="554"/>
      <c r="CS104" s="554"/>
      <c r="CT104" s="554"/>
      <c r="CU104" s="554"/>
      <c r="CV104" s="554"/>
      <c r="CW104" s="554"/>
    </row>
    <row r="105" spans="1:103" x14ac:dyDescent="0.2">
      <c r="A105" s="343">
        <f>+SUBTOTAL(3,$E$8:$E105)</f>
        <v>98</v>
      </c>
      <c r="B105" s="552">
        <v>45323</v>
      </c>
      <c r="C105" s="345" t="s">
        <v>726</v>
      </c>
      <c r="D105" s="343" t="str">
        <f>+VLOOKUP(C105,'Visual chart Edit'!$B$7:$C$491,2,FALSE)</f>
        <v>DA+3</v>
      </c>
      <c r="E105" s="343" t="s">
        <v>143</v>
      </c>
      <c r="F105" s="548">
        <v>45343</v>
      </c>
      <c r="G105" s="548">
        <v>45344</v>
      </c>
      <c r="H105" s="549" t="s">
        <v>874</v>
      </c>
      <c r="I105" s="550" t="s">
        <v>1021</v>
      </c>
      <c r="J105" s="841">
        <f t="shared" si="17"/>
        <v>1</v>
      </c>
      <c r="K105" s="547"/>
      <c r="L105" s="547"/>
      <c r="M105" s="547"/>
      <c r="N105" s="547"/>
      <c r="O105" s="547"/>
      <c r="P105" s="547"/>
      <c r="Q105" s="547"/>
      <c r="R105" s="547"/>
      <c r="S105" s="547"/>
      <c r="T105" s="547"/>
      <c r="U105" s="547"/>
      <c r="V105" s="547"/>
      <c r="W105" s="547"/>
      <c r="X105" s="547"/>
      <c r="Y105" s="547"/>
      <c r="Z105" s="547"/>
      <c r="AA105" s="547"/>
      <c r="AB105" s="547"/>
      <c r="AC105" s="547"/>
      <c r="AD105" s="547"/>
      <c r="AE105" s="547"/>
      <c r="AF105" s="547"/>
      <c r="AG105" s="547"/>
      <c r="AH105" s="547"/>
      <c r="AI105" s="547"/>
      <c r="AJ105" s="547"/>
      <c r="AK105" s="547"/>
      <c r="AL105" s="547"/>
      <c r="AM105" s="547"/>
      <c r="AN105" s="547"/>
      <c r="AO105" s="547"/>
      <c r="AP105" s="547"/>
      <c r="AQ105" s="547"/>
      <c r="AR105" s="547"/>
      <c r="AS105" s="547"/>
      <c r="AT105" s="547"/>
      <c r="AU105" s="547"/>
      <c r="AV105" s="547"/>
      <c r="AW105" s="547"/>
      <c r="AX105" s="547"/>
      <c r="AY105" s="547"/>
      <c r="AZ105" s="547"/>
      <c r="BA105" s="547"/>
      <c r="BB105" s="547"/>
      <c r="BC105" s="547"/>
      <c r="BD105" s="547"/>
      <c r="BE105" s="547"/>
      <c r="BF105" s="547"/>
      <c r="BG105" s="547"/>
      <c r="BH105" s="547"/>
      <c r="BI105" s="547"/>
      <c r="BJ105" s="547"/>
      <c r="BK105" s="547"/>
      <c r="BL105" s="547"/>
      <c r="BM105" s="547"/>
      <c r="BN105" s="547"/>
      <c r="BO105" s="547"/>
      <c r="BP105" s="547"/>
      <c r="BQ105" s="547"/>
      <c r="BR105" s="547"/>
      <c r="BS105" s="547"/>
      <c r="BT105" s="547"/>
      <c r="BU105" s="547"/>
      <c r="BV105" s="547"/>
      <c r="BW105" s="547"/>
      <c r="BX105" s="547"/>
      <c r="BY105" s="547"/>
      <c r="BZ105" s="547"/>
      <c r="CA105" s="547"/>
      <c r="CB105" s="547"/>
      <c r="CC105" s="547"/>
      <c r="CD105" s="547"/>
      <c r="CE105" s="547"/>
      <c r="CF105" s="547"/>
      <c r="CG105" s="547"/>
      <c r="CH105" s="547"/>
      <c r="CI105" s="547"/>
      <c r="CJ105" s="547"/>
      <c r="CK105" s="547"/>
      <c r="CL105" s="547"/>
      <c r="CM105" s="547"/>
      <c r="CN105" s="547"/>
      <c r="CO105" s="547"/>
      <c r="CP105" s="547"/>
      <c r="CQ105" s="547"/>
      <c r="CR105" s="547"/>
      <c r="CS105" s="547"/>
      <c r="CT105" s="547"/>
      <c r="CU105" s="547"/>
      <c r="CV105" s="547"/>
      <c r="CW105" s="547"/>
    </row>
    <row r="106" spans="1:103" x14ac:dyDescent="0.2">
      <c r="A106" s="343">
        <f>+SUBTOTAL(3,$E$8:$E106)</f>
        <v>99</v>
      </c>
      <c r="B106" s="552">
        <v>45323</v>
      </c>
      <c r="C106" s="345" t="s">
        <v>817</v>
      </c>
      <c r="D106" s="343" t="str">
        <f>+VLOOKUP(C106,'Visual chart Edit'!$B$7:$C$491,2,FALSE)</f>
        <v>DA+3</v>
      </c>
      <c r="E106" s="343" t="s">
        <v>276</v>
      </c>
      <c r="F106" s="548">
        <v>45345</v>
      </c>
      <c r="G106" s="548">
        <v>45346</v>
      </c>
      <c r="H106" s="549" t="s">
        <v>876</v>
      </c>
      <c r="I106" s="550" t="s">
        <v>1003</v>
      </c>
      <c r="J106" s="841">
        <f t="shared" si="17"/>
        <v>1</v>
      </c>
      <c r="K106" s="547"/>
      <c r="L106" s="547"/>
      <c r="M106" s="547"/>
      <c r="N106" s="547"/>
      <c r="O106" s="547"/>
      <c r="P106" s="547"/>
      <c r="Q106" s="547"/>
      <c r="R106" s="547"/>
      <c r="S106" s="547"/>
      <c r="T106" s="547"/>
      <c r="U106" s="547"/>
      <c r="V106" s="547"/>
      <c r="W106" s="547"/>
      <c r="X106" s="547"/>
      <c r="Y106" s="547"/>
      <c r="Z106" s="547"/>
      <c r="AA106" s="547"/>
      <c r="AB106" s="547"/>
      <c r="AC106" s="547"/>
      <c r="AD106" s="547"/>
      <c r="AE106" s="547"/>
      <c r="AF106" s="547"/>
      <c r="AG106" s="547"/>
      <c r="AH106" s="547"/>
      <c r="AI106" s="547"/>
      <c r="AJ106" s="547"/>
      <c r="AK106" s="547"/>
      <c r="AL106" s="547"/>
      <c r="AM106" s="547"/>
      <c r="AN106" s="547"/>
      <c r="AO106" s="547"/>
      <c r="AP106" s="547"/>
      <c r="AQ106" s="547"/>
      <c r="AR106" s="547"/>
      <c r="AS106" s="547"/>
      <c r="AT106" s="547"/>
      <c r="AU106" s="547"/>
      <c r="AV106" s="547"/>
      <c r="AW106" s="547"/>
      <c r="AX106" s="547"/>
      <c r="AY106" s="547"/>
      <c r="AZ106" s="547"/>
      <c r="BA106" s="547"/>
      <c r="BB106" s="547"/>
      <c r="BC106" s="547"/>
      <c r="BD106" s="547"/>
      <c r="BE106" s="547"/>
      <c r="BF106" s="547"/>
      <c r="BG106" s="547"/>
      <c r="BH106" s="547"/>
      <c r="BI106" s="547"/>
      <c r="BJ106" s="547"/>
      <c r="BK106" s="547"/>
      <c r="BL106" s="547"/>
      <c r="BM106" s="547"/>
      <c r="BN106" s="547"/>
      <c r="BO106" s="547"/>
      <c r="BP106" s="547"/>
      <c r="BQ106" s="547"/>
      <c r="BR106" s="547"/>
      <c r="BS106" s="547"/>
      <c r="BT106" s="547"/>
      <c r="BU106" s="547"/>
      <c r="BV106" s="547"/>
      <c r="BW106" s="547"/>
      <c r="BX106" s="547"/>
      <c r="BY106" s="547"/>
      <c r="BZ106" s="547"/>
      <c r="CA106" s="547"/>
      <c r="CB106" s="547"/>
      <c r="CC106" s="547"/>
      <c r="CD106" s="547"/>
      <c r="CE106" s="547"/>
      <c r="CF106" s="547"/>
      <c r="CG106" s="547"/>
      <c r="CH106" s="547"/>
      <c r="CI106" s="547"/>
      <c r="CJ106" s="547"/>
      <c r="CK106" s="547"/>
      <c r="CL106" s="547"/>
      <c r="CM106" s="547"/>
      <c r="CN106" s="547"/>
      <c r="CO106" s="547"/>
      <c r="CP106" s="547"/>
      <c r="CQ106" s="547"/>
      <c r="CR106" s="547"/>
      <c r="CS106" s="547"/>
      <c r="CT106" s="547"/>
      <c r="CU106" s="547"/>
      <c r="CV106" s="547"/>
      <c r="CW106" s="547"/>
    </row>
    <row r="107" spans="1:103" x14ac:dyDescent="0.2">
      <c r="A107" s="343">
        <f>+SUBTOTAL(3,$E$8:$E107)</f>
        <v>100</v>
      </c>
      <c r="B107" s="552">
        <v>45323</v>
      </c>
      <c r="C107" s="345" t="s">
        <v>767</v>
      </c>
      <c r="D107" s="343" t="str">
        <f>+VLOOKUP(C107,'Visual chart Edit'!$B$7:$C$491,2,FALSE)</f>
        <v>DA+3</v>
      </c>
      <c r="E107" s="343" t="s">
        <v>32</v>
      </c>
      <c r="F107" s="548">
        <v>45342</v>
      </c>
      <c r="G107" s="548">
        <v>45346</v>
      </c>
      <c r="H107" s="549" t="s">
        <v>1006</v>
      </c>
      <c r="I107" s="550" t="s">
        <v>1021</v>
      </c>
      <c r="J107" s="841">
        <f t="shared" si="17"/>
        <v>4</v>
      </c>
      <c r="K107" s="547"/>
      <c r="L107" s="547"/>
      <c r="M107" s="547"/>
      <c r="N107" s="547"/>
      <c r="O107" s="547"/>
      <c r="P107" s="547"/>
      <c r="Q107" s="547"/>
      <c r="R107" s="547"/>
      <c r="S107" s="547"/>
      <c r="T107" s="547"/>
      <c r="U107" s="547"/>
      <c r="V107" s="547"/>
      <c r="W107" s="547"/>
      <c r="X107" s="547"/>
      <c r="Y107" s="547"/>
      <c r="Z107" s="547"/>
      <c r="AA107" s="547"/>
      <c r="AB107" s="547"/>
      <c r="AC107" s="547"/>
      <c r="AD107" s="547"/>
      <c r="AE107" s="547"/>
      <c r="AF107" s="547"/>
      <c r="AG107" s="547"/>
      <c r="AH107" s="547"/>
      <c r="AI107" s="547"/>
      <c r="AJ107" s="547"/>
      <c r="AK107" s="547"/>
      <c r="AL107" s="547"/>
      <c r="AM107" s="547"/>
      <c r="AN107" s="547"/>
      <c r="AO107" s="547"/>
      <c r="AP107" s="547"/>
      <c r="AQ107" s="547"/>
      <c r="AR107" s="547"/>
      <c r="AS107" s="547"/>
      <c r="AT107" s="547"/>
      <c r="AU107" s="547"/>
      <c r="AV107" s="547"/>
      <c r="AW107" s="547"/>
      <c r="AX107" s="547"/>
      <c r="AY107" s="547"/>
      <c r="AZ107" s="547"/>
      <c r="BA107" s="547"/>
      <c r="BB107" s="547"/>
      <c r="BC107" s="547"/>
      <c r="BD107" s="547"/>
      <c r="BE107" s="547"/>
      <c r="BF107" s="547"/>
      <c r="BG107" s="547"/>
      <c r="BH107" s="547"/>
      <c r="BI107" s="547"/>
      <c r="BJ107" s="547"/>
      <c r="BK107" s="547"/>
      <c r="BL107" s="547"/>
      <c r="BM107" s="547"/>
      <c r="BN107" s="547"/>
      <c r="BO107" s="547"/>
      <c r="BP107" s="547"/>
      <c r="BQ107" s="547"/>
      <c r="BR107" s="547"/>
      <c r="BS107" s="547"/>
      <c r="BT107" s="547"/>
      <c r="BU107" s="547"/>
      <c r="BV107" s="547"/>
      <c r="BW107" s="547"/>
      <c r="BX107" s="547"/>
      <c r="BY107" s="547"/>
      <c r="BZ107" s="547"/>
      <c r="CA107" s="547"/>
      <c r="CB107" s="547"/>
      <c r="CC107" s="547"/>
      <c r="CD107" s="547"/>
      <c r="CE107" s="547"/>
      <c r="CF107" s="547"/>
      <c r="CG107" s="547"/>
      <c r="CH107" s="547"/>
      <c r="CI107" s="547"/>
      <c r="CJ107" s="547"/>
      <c r="CK107" s="547"/>
      <c r="CL107" s="547"/>
      <c r="CM107" s="547"/>
      <c r="CN107" s="547"/>
      <c r="CO107" s="547"/>
      <c r="CP107" s="547"/>
      <c r="CQ107" s="547"/>
      <c r="CR107" s="547"/>
      <c r="CS107" s="547"/>
      <c r="CT107" s="547"/>
      <c r="CU107" s="547"/>
      <c r="CV107" s="547"/>
      <c r="CW107" s="547"/>
    </row>
    <row r="108" spans="1:103" x14ac:dyDescent="0.2">
      <c r="A108" s="343">
        <f>+SUBTOTAL(3,$E$8:$E108)</f>
        <v>101</v>
      </c>
      <c r="B108" s="552">
        <v>45323</v>
      </c>
      <c r="C108" s="345" t="s">
        <v>177</v>
      </c>
      <c r="D108" s="343" t="str">
        <f>+VLOOKUP(C108,'Visual chart Edit'!$B$7:$C$491,2,FALSE)</f>
        <v>DA+6</v>
      </c>
      <c r="E108" s="343" t="s">
        <v>276</v>
      </c>
      <c r="F108" s="548">
        <v>45341</v>
      </c>
      <c r="G108" s="548">
        <v>45347</v>
      </c>
      <c r="H108" s="549" t="s">
        <v>375</v>
      </c>
      <c r="I108" s="550" t="s">
        <v>237</v>
      </c>
      <c r="J108" s="841">
        <f t="shared" si="17"/>
        <v>6</v>
      </c>
      <c r="K108" s="547"/>
      <c r="L108" s="547"/>
      <c r="M108" s="547"/>
      <c r="N108" s="547"/>
      <c r="O108" s="547"/>
      <c r="P108" s="547"/>
      <c r="Q108" s="547"/>
      <c r="R108" s="547"/>
      <c r="S108" s="547"/>
      <c r="T108" s="547"/>
      <c r="U108" s="547"/>
      <c r="V108" s="547"/>
      <c r="W108" s="547"/>
      <c r="X108" s="547"/>
      <c r="Y108" s="547"/>
      <c r="Z108" s="547"/>
      <c r="AA108" s="547"/>
      <c r="AB108" s="547"/>
      <c r="AC108" s="547"/>
      <c r="AD108" s="547"/>
      <c r="AE108" s="547"/>
      <c r="AF108" s="547"/>
      <c r="AG108" s="547"/>
      <c r="AH108" s="547"/>
      <c r="AI108" s="547"/>
      <c r="AJ108" s="547"/>
      <c r="AK108" s="547"/>
      <c r="AL108" s="547"/>
      <c r="AM108" s="547"/>
      <c r="AN108" s="547"/>
      <c r="AO108" s="547"/>
      <c r="AP108" s="547"/>
      <c r="AQ108" s="547"/>
      <c r="AR108" s="547"/>
      <c r="AS108" s="547"/>
      <c r="AT108" s="547"/>
      <c r="AU108" s="547"/>
      <c r="AV108" s="547"/>
      <c r="AW108" s="547"/>
      <c r="AX108" s="547"/>
      <c r="AY108" s="547"/>
      <c r="AZ108" s="547"/>
      <c r="BA108" s="547"/>
      <c r="BB108" s="547"/>
      <c r="BC108" s="547"/>
      <c r="BD108" s="547"/>
      <c r="BE108" s="547"/>
      <c r="BF108" s="547"/>
      <c r="BG108" s="547"/>
      <c r="BH108" s="547"/>
      <c r="BI108" s="547"/>
      <c r="BJ108" s="547"/>
      <c r="BK108" s="547"/>
      <c r="BL108" s="547"/>
      <c r="BM108" s="547"/>
      <c r="BN108" s="547"/>
      <c r="BO108" s="547"/>
      <c r="BP108" s="547"/>
      <c r="BQ108" s="547"/>
      <c r="BR108" s="547"/>
      <c r="BS108" s="547"/>
      <c r="BT108" s="547"/>
      <c r="BU108" s="547"/>
      <c r="BV108" s="547"/>
      <c r="BW108" s="547"/>
      <c r="BX108" s="547"/>
      <c r="BY108" s="547"/>
      <c r="BZ108" s="547"/>
      <c r="CA108" s="547"/>
      <c r="CB108" s="547"/>
      <c r="CC108" s="547"/>
      <c r="CD108" s="547"/>
      <c r="CE108" s="547"/>
      <c r="CF108" s="547"/>
      <c r="CG108" s="547"/>
      <c r="CH108" s="547"/>
      <c r="CI108" s="547"/>
      <c r="CJ108" s="547"/>
      <c r="CK108" s="547"/>
      <c r="CL108" s="547"/>
      <c r="CM108" s="547"/>
      <c r="CN108" s="547"/>
      <c r="CO108" s="547"/>
      <c r="CP108" s="547"/>
      <c r="CQ108" s="547"/>
      <c r="CR108" s="547"/>
      <c r="CS108" s="547"/>
      <c r="CT108" s="547"/>
      <c r="CU108" s="547"/>
      <c r="CV108" s="547"/>
      <c r="CW108" s="547"/>
    </row>
    <row r="109" spans="1:103" x14ac:dyDescent="0.2">
      <c r="A109" s="343">
        <f>+SUBTOTAL(3,$E$8:$E109)</f>
        <v>102</v>
      </c>
      <c r="B109" s="552">
        <v>45323</v>
      </c>
      <c r="C109" s="345" t="s">
        <v>768</v>
      </c>
      <c r="D109" s="343" t="str">
        <f>+VLOOKUP(C109,'Visual chart Edit'!$B$7:$C$491,2,FALSE)</f>
        <v>DA+3</v>
      </c>
      <c r="E109" s="343" t="s">
        <v>32</v>
      </c>
      <c r="F109" s="548">
        <v>45347</v>
      </c>
      <c r="G109" s="548">
        <v>45350</v>
      </c>
      <c r="H109" s="549" t="s">
        <v>872</v>
      </c>
      <c r="I109" s="550" t="s">
        <v>1021</v>
      </c>
      <c r="J109" s="841">
        <f t="shared" si="17"/>
        <v>3</v>
      </c>
      <c r="K109" s="547"/>
      <c r="L109" s="547"/>
      <c r="M109" s="547"/>
      <c r="N109" s="547"/>
      <c r="O109" s="547"/>
      <c r="P109" s="547"/>
      <c r="Q109" s="547"/>
      <c r="R109" s="547"/>
      <c r="S109" s="547"/>
      <c r="T109" s="547"/>
      <c r="U109" s="547"/>
      <c r="V109" s="547"/>
      <c r="W109" s="547"/>
      <c r="X109" s="547"/>
      <c r="Y109" s="547"/>
      <c r="Z109" s="547"/>
      <c r="AA109" s="547"/>
      <c r="AB109" s="547"/>
      <c r="AC109" s="547"/>
      <c r="AD109" s="547"/>
      <c r="AE109" s="547"/>
      <c r="AF109" s="547"/>
      <c r="AG109" s="547"/>
      <c r="AH109" s="547"/>
      <c r="AI109" s="547"/>
      <c r="AJ109" s="547"/>
      <c r="AK109" s="547"/>
      <c r="AL109" s="547"/>
      <c r="AM109" s="547"/>
      <c r="AN109" s="547"/>
      <c r="AO109" s="547"/>
      <c r="AP109" s="547"/>
      <c r="AQ109" s="547"/>
      <c r="AR109" s="547"/>
      <c r="AS109" s="547"/>
      <c r="AT109" s="547"/>
      <c r="AU109" s="547"/>
      <c r="AV109" s="547"/>
      <c r="AW109" s="547"/>
      <c r="AX109" s="547"/>
      <c r="AY109" s="547"/>
      <c r="AZ109" s="547"/>
      <c r="BA109" s="547"/>
      <c r="BB109" s="547"/>
      <c r="BC109" s="547"/>
      <c r="BD109" s="547"/>
      <c r="BE109" s="547"/>
      <c r="BF109" s="547"/>
      <c r="BG109" s="547"/>
      <c r="BH109" s="547"/>
      <c r="BI109" s="547"/>
      <c r="BJ109" s="547"/>
      <c r="BK109" s="547"/>
      <c r="BL109" s="547"/>
      <c r="BM109" s="547"/>
      <c r="BN109" s="547"/>
      <c r="BO109" s="547"/>
      <c r="BP109" s="547"/>
      <c r="BQ109" s="547"/>
      <c r="BR109" s="547"/>
      <c r="BS109" s="547"/>
      <c r="BT109" s="547"/>
      <c r="BU109" s="547"/>
      <c r="BV109" s="547"/>
      <c r="BW109" s="547"/>
      <c r="BX109" s="547"/>
      <c r="BY109" s="547"/>
      <c r="BZ109" s="547"/>
      <c r="CA109" s="547"/>
      <c r="CB109" s="547"/>
      <c r="CC109" s="547"/>
      <c r="CD109" s="547"/>
      <c r="CE109" s="547"/>
      <c r="CF109" s="547"/>
      <c r="CG109" s="547"/>
      <c r="CH109" s="547"/>
      <c r="CI109" s="547"/>
      <c r="CJ109" s="547"/>
      <c r="CK109" s="547"/>
      <c r="CL109" s="547"/>
      <c r="CM109" s="547"/>
      <c r="CN109" s="547"/>
      <c r="CO109" s="547"/>
      <c r="CP109" s="547"/>
      <c r="CQ109" s="547"/>
      <c r="CR109" s="547"/>
      <c r="CS109" s="547"/>
      <c r="CT109" s="547"/>
      <c r="CU109" s="547"/>
      <c r="CV109" s="547"/>
      <c r="CW109" s="547"/>
      <c r="CY109" s="556"/>
    </row>
    <row r="110" spans="1:103" x14ac:dyDescent="0.2">
      <c r="A110" s="343">
        <f>+SUBTOTAL(3,$E$8:$E110)</f>
        <v>103</v>
      </c>
      <c r="B110" s="552">
        <v>45323</v>
      </c>
      <c r="C110" s="345" t="s">
        <v>183</v>
      </c>
      <c r="D110" s="343" t="str">
        <f>+VLOOKUP(C110,'Visual chart Edit'!$B$7:$C$491,2,FALSE)</f>
        <v>DA+6</v>
      </c>
      <c r="E110" s="343" t="s">
        <v>143</v>
      </c>
      <c r="F110" s="548">
        <v>45342</v>
      </c>
      <c r="G110" s="548">
        <v>45351</v>
      </c>
      <c r="H110" s="549" t="s">
        <v>250</v>
      </c>
      <c r="I110" s="550" t="s">
        <v>237</v>
      </c>
      <c r="J110" s="841">
        <f t="shared" si="17"/>
        <v>9</v>
      </c>
      <c r="K110" s="547"/>
      <c r="L110" s="547"/>
      <c r="M110" s="547"/>
      <c r="N110" s="547"/>
      <c r="O110" s="547"/>
      <c r="P110" s="547"/>
      <c r="Q110" s="547"/>
      <c r="R110" s="547"/>
      <c r="S110" s="547"/>
      <c r="T110" s="547"/>
      <c r="U110" s="547"/>
      <c r="V110" s="547"/>
      <c r="W110" s="547"/>
      <c r="X110" s="547"/>
      <c r="Y110" s="547"/>
      <c r="Z110" s="547"/>
      <c r="AA110" s="547"/>
      <c r="AB110" s="547"/>
      <c r="AC110" s="547"/>
      <c r="AD110" s="547"/>
      <c r="AE110" s="547"/>
      <c r="AF110" s="547"/>
      <c r="AG110" s="547"/>
      <c r="AH110" s="547"/>
      <c r="AI110" s="547"/>
      <c r="AJ110" s="547"/>
      <c r="AK110" s="547"/>
      <c r="AL110" s="547"/>
      <c r="AM110" s="547"/>
      <c r="AN110" s="547"/>
      <c r="AO110" s="547"/>
      <c r="AP110" s="547"/>
      <c r="AQ110" s="547"/>
      <c r="AR110" s="547"/>
      <c r="AS110" s="547"/>
      <c r="AT110" s="547"/>
      <c r="AU110" s="547"/>
      <c r="AV110" s="547"/>
      <c r="AW110" s="547"/>
      <c r="AX110" s="547"/>
      <c r="AY110" s="547"/>
      <c r="AZ110" s="547"/>
      <c r="BA110" s="547"/>
      <c r="BB110" s="547"/>
      <c r="BC110" s="547"/>
      <c r="BD110" s="547"/>
      <c r="BE110" s="547"/>
      <c r="BF110" s="547"/>
      <c r="BG110" s="547"/>
      <c r="BH110" s="547"/>
      <c r="BI110" s="547"/>
      <c r="BJ110" s="547"/>
      <c r="BK110" s="547"/>
      <c r="BL110" s="547"/>
      <c r="BM110" s="547"/>
      <c r="BN110" s="547"/>
      <c r="BO110" s="547"/>
      <c r="BP110" s="547"/>
      <c r="BQ110" s="547"/>
      <c r="BR110" s="547"/>
      <c r="BS110" s="547"/>
      <c r="BT110" s="547"/>
      <c r="BU110" s="547"/>
      <c r="BV110" s="547"/>
      <c r="BW110" s="547"/>
      <c r="BX110" s="547"/>
      <c r="BY110" s="547"/>
      <c r="BZ110" s="547"/>
      <c r="CA110" s="547"/>
      <c r="CB110" s="547"/>
      <c r="CC110" s="547"/>
      <c r="CD110" s="547"/>
      <c r="CE110" s="547"/>
      <c r="CF110" s="547"/>
      <c r="CG110" s="547"/>
      <c r="CH110" s="547"/>
      <c r="CI110" s="547"/>
      <c r="CJ110" s="547"/>
      <c r="CK110" s="547"/>
      <c r="CL110" s="547"/>
      <c r="CM110" s="547"/>
      <c r="CN110" s="547"/>
      <c r="CO110" s="547"/>
      <c r="CP110" s="547"/>
      <c r="CQ110" s="547"/>
      <c r="CR110" s="547"/>
      <c r="CS110" s="547"/>
      <c r="CT110" s="547"/>
      <c r="CU110" s="547"/>
      <c r="CV110" s="547"/>
      <c r="CW110" s="547"/>
    </row>
    <row r="111" spans="1:103" x14ac:dyDescent="0.2">
      <c r="A111" s="343">
        <f>+SUBTOTAL(3,$E$8:$E111)</f>
        <v>104</v>
      </c>
      <c r="B111" s="552">
        <v>45323</v>
      </c>
      <c r="C111" s="345" t="s">
        <v>818</v>
      </c>
      <c r="D111" s="343" t="str">
        <f>+VLOOKUP(C111,'Visual chart Edit'!$B$7:$C$491,2,FALSE)</f>
        <v>DB1+0</v>
      </c>
      <c r="E111" s="343" t="s">
        <v>276</v>
      </c>
      <c r="F111" s="548">
        <v>45350</v>
      </c>
      <c r="G111" s="548">
        <v>45351</v>
      </c>
      <c r="H111" s="549" t="s">
        <v>876</v>
      </c>
      <c r="I111" s="550" t="s">
        <v>1003</v>
      </c>
      <c r="J111" s="841">
        <f t="shared" si="17"/>
        <v>1</v>
      </c>
      <c r="K111" s="547"/>
      <c r="L111" s="547"/>
      <c r="M111" s="547"/>
      <c r="N111" s="547"/>
      <c r="O111" s="547"/>
      <c r="P111" s="547"/>
      <c r="Q111" s="547"/>
      <c r="R111" s="547"/>
      <c r="S111" s="547"/>
      <c r="T111" s="547"/>
      <c r="U111" s="547"/>
      <c r="V111" s="547"/>
      <c r="W111" s="547"/>
      <c r="X111" s="547"/>
      <c r="Y111" s="547"/>
      <c r="Z111" s="547"/>
      <c r="AA111" s="547"/>
      <c r="AB111" s="547"/>
      <c r="AC111" s="547"/>
      <c r="AD111" s="547"/>
      <c r="AE111" s="547"/>
      <c r="AF111" s="547"/>
      <c r="AG111" s="547"/>
      <c r="AH111" s="547"/>
      <c r="AI111" s="547"/>
      <c r="AJ111" s="547"/>
      <c r="AK111" s="547"/>
      <c r="AL111" s="547"/>
      <c r="AM111" s="547"/>
      <c r="AN111" s="547"/>
      <c r="AO111" s="547"/>
      <c r="AP111" s="547"/>
      <c r="AQ111" s="547"/>
      <c r="AR111" s="547"/>
      <c r="AS111" s="547"/>
      <c r="AT111" s="547"/>
      <c r="AU111" s="547"/>
      <c r="AV111" s="547"/>
      <c r="AW111" s="547"/>
      <c r="AX111" s="547"/>
      <c r="AY111" s="547"/>
      <c r="AZ111" s="547"/>
      <c r="BA111" s="547"/>
      <c r="BB111" s="547"/>
      <c r="BC111" s="547"/>
      <c r="BD111" s="547"/>
      <c r="BE111" s="547"/>
      <c r="BF111" s="547"/>
      <c r="BG111" s="547"/>
      <c r="BH111" s="547"/>
      <c r="BI111" s="547"/>
      <c r="BJ111" s="547"/>
      <c r="BK111" s="547"/>
      <c r="BL111" s="547"/>
      <c r="BM111" s="547"/>
      <c r="BN111" s="547"/>
      <c r="BO111" s="547"/>
      <c r="BP111" s="547"/>
      <c r="BQ111" s="547"/>
      <c r="BR111" s="547"/>
      <c r="BS111" s="547"/>
      <c r="BT111" s="547"/>
      <c r="BU111" s="547"/>
      <c r="BV111" s="547"/>
      <c r="BW111" s="547"/>
      <c r="BX111" s="547"/>
      <c r="BY111" s="547"/>
      <c r="BZ111" s="547"/>
      <c r="CA111" s="547"/>
      <c r="CB111" s="547"/>
      <c r="CC111" s="547"/>
      <c r="CD111" s="547"/>
      <c r="CE111" s="547"/>
      <c r="CF111" s="547"/>
      <c r="CG111" s="547"/>
      <c r="CH111" s="547"/>
      <c r="CI111" s="547"/>
      <c r="CJ111" s="547"/>
      <c r="CK111" s="547"/>
      <c r="CL111" s="547"/>
      <c r="CM111" s="547"/>
      <c r="CN111" s="547"/>
      <c r="CO111" s="547"/>
      <c r="CP111" s="547"/>
      <c r="CQ111" s="547"/>
      <c r="CR111" s="547"/>
      <c r="CS111" s="547"/>
      <c r="CT111" s="547"/>
      <c r="CU111" s="547"/>
      <c r="CV111" s="547"/>
      <c r="CW111" s="547"/>
    </row>
    <row r="112" spans="1:103" x14ac:dyDescent="0.2">
      <c r="A112" s="343">
        <f>+SUBTOTAL(3,$E$8:$E112)</f>
        <v>105</v>
      </c>
      <c r="B112" s="552">
        <v>45323</v>
      </c>
      <c r="C112" s="346" t="s">
        <v>769</v>
      </c>
      <c r="D112" s="343" t="str">
        <f>+VLOOKUP(C112,'Visual chart Edit'!$B$7:$C$491,2,FALSE)</f>
        <v>DA+3</v>
      </c>
      <c r="E112" s="343" t="s">
        <v>32</v>
      </c>
      <c r="F112" s="548">
        <v>45349</v>
      </c>
      <c r="G112" s="548">
        <v>45351</v>
      </c>
      <c r="H112" s="549" t="s">
        <v>872</v>
      </c>
      <c r="I112" s="550" t="s">
        <v>1021</v>
      </c>
      <c r="J112" s="841">
        <f t="shared" si="17"/>
        <v>2</v>
      </c>
      <c r="K112" s="547"/>
      <c r="L112" s="547"/>
      <c r="M112" s="547"/>
      <c r="N112" s="547"/>
      <c r="O112" s="547"/>
      <c r="P112" s="547"/>
      <c r="Q112" s="547"/>
      <c r="R112" s="547"/>
      <c r="S112" s="547"/>
      <c r="T112" s="547"/>
      <c r="U112" s="547"/>
      <c r="V112" s="547"/>
      <c r="W112" s="547"/>
      <c r="X112" s="547"/>
      <c r="Y112" s="547"/>
      <c r="Z112" s="547"/>
      <c r="AA112" s="547"/>
      <c r="AB112" s="547"/>
      <c r="AC112" s="547"/>
      <c r="AD112" s="547"/>
      <c r="AE112" s="547"/>
      <c r="AF112" s="547"/>
      <c r="AG112" s="547"/>
      <c r="AH112" s="547"/>
      <c r="AI112" s="547"/>
      <c r="AJ112" s="547"/>
      <c r="AK112" s="547"/>
      <c r="AL112" s="547"/>
      <c r="AM112" s="547"/>
      <c r="AN112" s="547"/>
      <c r="AO112" s="547"/>
      <c r="AP112" s="547"/>
      <c r="AQ112" s="547"/>
      <c r="AR112" s="547"/>
      <c r="AS112" s="547"/>
      <c r="AT112" s="547"/>
      <c r="AU112" s="547"/>
      <c r="AV112" s="547"/>
      <c r="AW112" s="547"/>
      <c r="AX112" s="547"/>
      <c r="AY112" s="547"/>
      <c r="AZ112" s="547"/>
      <c r="BA112" s="547"/>
      <c r="BB112" s="547"/>
      <c r="BC112" s="547"/>
      <c r="BD112" s="547"/>
      <c r="BE112" s="547"/>
      <c r="BF112" s="547"/>
      <c r="BG112" s="547"/>
      <c r="BH112" s="547"/>
      <c r="BI112" s="547"/>
      <c r="BJ112" s="547"/>
      <c r="BK112" s="547"/>
      <c r="BL112" s="547"/>
      <c r="BM112" s="547"/>
      <c r="BN112" s="547"/>
      <c r="BO112" s="547"/>
      <c r="BP112" s="547"/>
      <c r="BQ112" s="547"/>
      <c r="BR112" s="547"/>
      <c r="BS112" s="547"/>
      <c r="BT112" s="547"/>
      <c r="BU112" s="547"/>
      <c r="BV112" s="547"/>
      <c r="BW112" s="547"/>
      <c r="BX112" s="547"/>
      <c r="BY112" s="547"/>
      <c r="BZ112" s="547"/>
      <c r="CA112" s="547"/>
      <c r="CB112" s="547"/>
      <c r="CC112" s="547"/>
      <c r="CD112" s="547"/>
      <c r="CE112" s="547"/>
      <c r="CF112" s="547"/>
      <c r="CG112" s="547"/>
      <c r="CH112" s="547"/>
      <c r="CI112" s="547"/>
      <c r="CJ112" s="547"/>
      <c r="CK112" s="547"/>
      <c r="CL112" s="547"/>
      <c r="CM112" s="547"/>
      <c r="CN112" s="547"/>
      <c r="CO112" s="547"/>
      <c r="CP112" s="547"/>
      <c r="CQ112" s="547"/>
      <c r="CR112" s="547"/>
      <c r="CS112" s="547"/>
      <c r="CT112" s="547"/>
      <c r="CU112" s="547"/>
      <c r="CV112" s="547"/>
      <c r="CW112" s="547"/>
    </row>
    <row r="113" spans="1:103" x14ac:dyDescent="0.2">
      <c r="A113" s="343">
        <f>+SUBTOTAL(3,$E$8:$E113)</f>
        <v>106</v>
      </c>
      <c r="B113" s="552">
        <v>45352</v>
      </c>
      <c r="C113" s="345" t="s">
        <v>51</v>
      </c>
      <c r="D113" s="343" t="str">
        <f>+VLOOKUP(C113,'Visual chart Edit'!$B$7:$C$491,2,FALSE)</f>
        <v>DA+9</v>
      </c>
      <c r="E113" s="343" t="s">
        <v>143</v>
      </c>
      <c r="F113" s="548">
        <v>45348</v>
      </c>
      <c r="G113" s="548">
        <v>45353</v>
      </c>
      <c r="H113" s="549" t="s">
        <v>375</v>
      </c>
      <c r="I113" s="550" t="s">
        <v>237</v>
      </c>
      <c r="J113" s="841">
        <f t="shared" si="17"/>
        <v>5</v>
      </c>
      <c r="K113" s="547"/>
      <c r="L113" s="547"/>
      <c r="M113" s="547"/>
      <c r="N113" s="547"/>
      <c r="O113" s="547"/>
      <c r="P113" s="547"/>
      <c r="Q113" s="547"/>
      <c r="R113" s="547"/>
      <c r="S113" s="547"/>
      <c r="T113" s="547"/>
      <c r="U113" s="547"/>
      <c r="V113" s="547"/>
      <c r="W113" s="547"/>
      <c r="X113" s="547"/>
      <c r="Y113" s="547"/>
      <c r="Z113" s="547"/>
      <c r="AA113" s="547"/>
      <c r="AB113" s="547"/>
      <c r="AC113" s="547"/>
      <c r="AD113" s="547"/>
      <c r="AE113" s="547"/>
      <c r="AF113" s="547"/>
      <c r="AG113" s="547"/>
      <c r="AH113" s="547"/>
      <c r="AI113" s="547"/>
      <c r="AJ113" s="547"/>
      <c r="AK113" s="547"/>
      <c r="AL113" s="547"/>
      <c r="AM113" s="547"/>
      <c r="AN113" s="547"/>
      <c r="AO113" s="547"/>
      <c r="AP113" s="547"/>
      <c r="AQ113" s="547"/>
      <c r="AR113" s="547"/>
      <c r="AS113" s="547"/>
      <c r="AT113" s="547"/>
      <c r="AU113" s="547"/>
      <c r="AV113" s="547"/>
      <c r="AW113" s="547"/>
      <c r="AX113" s="547"/>
      <c r="AY113" s="547"/>
      <c r="AZ113" s="547"/>
      <c r="BA113" s="547"/>
      <c r="BB113" s="547"/>
      <c r="BC113" s="547"/>
      <c r="BD113" s="547"/>
      <c r="BE113" s="547"/>
      <c r="BF113" s="547"/>
      <c r="BG113" s="547"/>
      <c r="BH113" s="547"/>
      <c r="BI113" s="547"/>
      <c r="BJ113" s="547"/>
      <c r="BK113" s="547"/>
      <c r="BL113" s="547"/>
      <c r="BM113" s="547"/>
      <c r="BN113" s="547"/>
      <c r="BO113" s="547"/>
      <c r="BP113" s="547"/>
      <c r="BQ113" s="547"/>
      <c r="BR113" s="547"/>
      <c r="BS113" s="547"/>
      <c r="BT113" s="547"/>
      <c r="BU113" s="547"/>
      <c r="BV113" s="547"/>
      <c r="BW113" s="547"/>
      <c r="BX113" s="547"/>
      <c r="BY113" s="547"/>
      <c r="BZ113" s="547"/>
      <c r="CA113" s="547"/>
      <c r="CB113" s="547"/>
      <c r="CC113" s="547"/>
      <c r="CD113" s="547"/>
      <c r="CE113" s="547"/>
      <c r="CF113" s="547"/>
      <c r="CG113" s="547"/>
      <c r="CH113" s="547"/>
      <c r="CI113" s="547"/>
      <c r="CJ113" s="547"/>
      <c r="CK113" s="547"/>
      <c r="CL113" s="547"/>
      <c r="CM113" s="547"/>
      <c r="CN113" s="547"/>
      <c r="CO113" s="547"/>
      <c r="CP113" s="547"/>
      <c r="CQ113" s="547"/>
      <c r="CR113" s="547"/>
      <c r="CS113" s="547"/>
      <c r="CT113" s="547"/>
      <c r="CU113" s="547"/>
      <c r="CV113" s="547"/>
      <c r="CW113" s="547"/>
    </row>
    <row r="114" spans="1:103" x14ac:dyDescent="0.2">
      <c r="A114" s="343">
        <f>+SUBTOTAL(3,$E$8:$E114)</f>
        <v>107</v>
      </c>
      <c r="B114" s="552">
        <v>45352</v>
      </c>
      <c r="C114" s="345" t="s">
        <v>786</v>
      </c>
      <c r="D114" s="343" t="str">
        <f>+VLOOKUP(C114,'Visual chart Edit'!$B$7:$C$491,2,FALSE)</f>
        <v>DA+9</v>
      </c>
      <c r="E114" s="343" t="s">
        <v>276</v>
      </c>
      <c r="F114" s="548">
        <v>45325</v>
      </c>
      <c r="G114" s="548">
        <v>45355</v>
      </c>
      <c r="H114" s="549" t="s">
        <v>872</v>
      </c>
      <c r="I114" s="550" t="s">
        <v>1021</v>
      </c>
      <c r="J114" s="841">
        <f t="shared" si="17"/>
        <v>30</v>
      </c>
      <c r="K114" s="547"/>
      <c r="L114" s="547"/>
      <c r="M114" s="547"/>
      <c r="N114" s="547"/>
      <c r="O114" s="547"/>
      <c r="P114" s="547"/>
      <c r="Q114" s="547"/>
      <c r="R114" s="547"/>
      <c r="S114" s="547"/>
      <c r="T114" s="547"/>
      <c r="U114" s="547"/>
      <c r="V114" s="547"/>
      <c r="W114" s="547"/>
      <c r="X114" s="547"/>
      <c r="Y114" s="547"/>
      <c r="Z114" s="547"/>
      <c r="AA114" s="547"/>
      <c r="AB114" s="547"/>
      <c r="AC114" s="547"/>
      <c r="AD114" s="547"/>
      <c r="AE114" s="547"/>
      <c r="AF114" s="547"/>
      <c r="AG114" s="547"/>
      <c r="AH114" s="547"/>
      <c r="AI114" s="547"/>
      <c r="AJ114" s="547"/>
      <c r="AK114" s="547"/>
      <c r="AL114" s="547"/>
      <c r="AM114" s="547"/>
      <c r="AN114" s="547"/>
      <c r="AO114" s="547"/>
      <c r="AP114" s="547"/>
      <c r="AQ114" s="547"/>
      <c r="AR114" s="547"/>
      <c r="AS114" s="547"/>
      <c r="AT114" s="547"/>
      <c r="AU114" s="547"/>
      <c r="AV114" s="547"/>
      <c r="AW114" s="547"/>
      <c r="AX114" s="547"/>
      <c r="AY114" s="547"/>
      <c r="AZ114" s="547"/>
      <c r="BA114" s="547"/>
      <c r="BB114" s="547"/>
      <c r="BC114" s="547"/>
      <c r="BD114" s="547"/>
      <c r="BE114" s="547"/>
      <c r="BF114" s="547"/>
      <c r="BG114" s="547"/>
      <c r="BH114" s="547"/>
      <c r="BI114" s="547"/>
      <c r="BJ114" s="547"/>
      <c r="BK114" s="547"/>
      <c r="BL114" s="547"/>
      <c r="BM114" s="547"/>
      <c r="BN114" s="547"/>
      <c r="BO114" s="547"/>
      <c r="BP114" s="547"/>
      <c r="BQ114" s="547"/>
      <c r="BR114" s="547"/>
      <c r="BS114" s="547"/>
      <c r="BT114" s="547"/>
      <c r="BU114" s="547"/>
      <c r="BV114" s="547"/>
      <c r="BW114" s="547"/>
      <c r="BX114" s="547"/>
      <c r="BY114" s="547"/>
      <c r="BZ114" s="547"/>
      <c r="CA114" s="547"/>
      <c r="CB114" s="547"/>
      <c r="CC114" s="547"/>
      <c r="CD114" s="547"/>
      <c r="CE114" s="547"/>
      <c r="CF114" s="547"/>
      <c r="CG114" s="547"/>
      <c r="CH114" s="547"/>
      <c r="CI114" s="547"/>
      <c r="CJ114" s="547"/>
      <c r="CK114" s="547"/>
      <c r="CL114" s="547"/>
      <c r="CM114" s="547"/>
      <c r="CN114" s="547"/>
      <c r="CO114" s="547"/>
      <c r="CP114" s="547"/>
      <c r="CQ114" s="547"/>
      <c r="CR114" s="547"/>
      <c r="CS114" s="547"/>
      <c r="CT114" s="547"/>
      <c r="CU114" s="547"/>
      <c r="CV114" s="547"/>
      <c r="CW114" s="547"/>
      <c r="CY114" s="556"/>
    </row>
    <row r="115" spans="1:103" x14ac:dyDescent="0.2">
      <c r="A115" s="343">
        <f>+SUBTOTAL(3,$E$8:$E115)</f>
        <v>108</v>
      </c>
      <c r="B115" s="552">
        <v>45352</v>
      </c>
      <c r="C115" s="345" t="s">
        <v>819</v>
      </c>
      <c r="D115" s="343" t="str">
        <f>+VLOOKUP(C115,'Visual chart Edit'!$B$7:$C$491,2,FALSE)</f>
        <v>DA+0</v>
      </c>
      <c r="E115" s="343" t="s">
        <v>276</v>
      </c>
      <c r="F115" s="548">
        <v>45354</v>
      </c>
      <c r="G115" s="548">
        <v>45356</v>
      </c>
      <c r="H115" s="549" t="s">
        <v>876</v>
      </c>
      <c r="I115" s="550" t="s">
        <v>1003</v>
      </c>
      <c r="J115" s="841">
        <f t="shared" si="17"/>
        <v>2</v>
      </c>
      <c r="K115" s="547"/>
      <c r="L115" s="547"/>
      <c r="M115" s="547"/>
      <c r="N115" s="547"/>
      <c r="O115" s="547"/>
      <c r="P115" s="547"/>
      <c r="Q115" s="547"/>
      <c r="R115" s="547"/>
      <c r="S115" s="547"/>
      <c r="T115" s="547"/>
      <c r="U115" s="547"/>
      <c r="V115" s="547"/>
      <c r="W115" s="547"/>
      <c r="X115" s="547"/>
      <c r="Y115" s="547"/>
      <c r="Z115" s="547"/>
      <c r="AA115" s="547"/>
      <c r="AB115" s="547"/>
      <c r="AC115" s="547"/>
      <c r="AD115" s="547"/>
      <c r="AE115" s="547"/>
      <c r="AF115" s="547"/>
      <c r="AG115" s="547"/>
      <c r="AH115" s="547"/>
      <c r="AI115" s="547"/>
      <c r="AJ115" s="547"/>
      <c r="AK115" s="547"/>
      <c r="AL115" s="547"/>
      <c r="AM115" s="547"/>
      <c r="AN115" s="547"/>
      <c r="AO115" s="547"/>
      <c r="AP115" s="547"/>
      <c r="AQ115" s="547"/>
      <c r="AR115" s="547"/>
      <c r="AS115" s="547"/>
      <c r="AT115" s="547"/>
      <c r="AU115" s="547"/>
      <c r="AV115" s="547"/>
      <c r="AW115" s="547"/>
      <c r="AX115" s="547"/>
      <c r="AY115" s="547"/>
      <c r="AZ115" s="547"/>
      <c r="BA115" s="547"/>
      <c r="BB115" s="547"/>
      <c r="BC115" s="547"/>
      <c r="BD115" s="547"/>
      <c r="BE115" s="547"/>
      <c r="BF115" s="547"/>
      <c r="BG115" s="547"/>
      <c r="BH115" s="547"/>
      <c r="BI115" s="547"/>
      <c r="BJ115" s="547"/>
      <c r="BK115" s="547"/>
      <c r="BL115" s="547"/>
      <c r="BM115" s="547"/>
      <c r="BN115" s="547"/>
      <c r="BO115" s="547"/>
      <c r="BP115" s="547"/>
      <c r="BQ115" s="547"/>
      <c r="BR115" s="547"/>
      <c r="BS115" s="547"/>
      <c r="BT115" s="547"/>
      <c r="BU115" s="547"/>
      <c r="BV115" s="547"/>
      <c r="BW115" s="547"/>
      <c r="BX115" s="547"/>
      <c r="BY115" s="547"/>
      <c r="BZ115" s="547"/>
      <c r="CA115" s="547"/>
      <c r="CB115" s="547"/>
      <c r="CC115" s="547"/>
      <c r="CD115" s="547"/>
      <c r="CE115" s="547"/>
      <c r="CF115" s="547"/>
      <c r="CG115" s="547"/>
      <c r="CH115" s="547"/>
      <c r="CI115" s="547"/>
      <c r="CJ115" s="547"/>
      <c r="CK115" s="547"/>
      <c r="CL115" s="547"/>
      <c r="CM115" s="547"/>
      <c r="CN115" s="547"/>
      <c r="CO115" s="547"/>
      <c r="CP115" s="547"/>
      <c r="CQ115" s="547"/>
      <c r="CR115" s="547"/>
      <c r="CS115" s="547"/>
      <c r="CT115" s="547"/>
      <c r="CU115" s="547"/>
      <c r="CV115" s="547"/>
      <c r="CW115" s="547"/>
      <c r="CY115" s="556"/>
    </row>
    <row r="116" spans="1:103" x14ac:dyDescent="0.2">
      <c r="A116" s="343">
        <f>+SUBTOTAL(3,$E$8:$E116)</f>
        <v>109</v>
      </c>
      <c r="B116" s="552">
        <v>45352</v>
      </c>
      <c r="C116" s="345" t="s">
        <v>25</v>
      </c>
      <c r="D116" s="343" t="str">
        <f>+VLOOKUP(C116,'Visual chart Edit'!$B$7:$C$491,2,FALSE)</f>
        <v>DA+0</v>
      </c>
      <c r="E116" s="343" t="s">
        <v>143</v>
      </c>
      <c r="F116" s="548">
        <v>45352</v>
      </c>
      <c r="G116" s="548">
        <v>45360</v>
      </c>
      <c r="H116" s="549" t="s">
        <v>253</v>
      </c>
      <c r="I116" s="550" t="s">
        <v>237</v>
      </c>
      <c r="J116" s="841">
        <f t="shared" si="17"/>
        <v>8</v>
      </c>
      <c r="K116" s="547"/>
      <c r="L116" s="547"/>
      <c r="M116" s="547"/>
      <c r="N116" s="547"/>
      <c r="O116" s="547"/>
      <c r="P116" s="547"/>
      <c r="Q116" s="547"/>
      <c r="R116" s="547"/>
      <c r="S116" s="547"/>
      <c r="T116" s="547"/>
      <c r="U116" s="547"/>
      <c r="V116" s="547"/>
      <c r="W116" s="547"/>
      <c r="X116" s="547"/>
      <c r="Y116" s="547"/>
      <c r="Z116" s="547"/>
      <c r="AA116" s="547"/>
      <c r="AB116" s="547"/>
      <c r="AC116" s="547"/>
      <c r="AD116" s="547"/>
      <c r="AE116" s="547"/>
      <c r="AF116" s="547"/>
      <c r="AG116" s="547"/>
      <c r="AH116" s="547"/>
      <c r="AI116" s="547"/>
      <c r="AJ116" s="547"/>
      <c r="AK116" s="547"/>
      <c r="AL116" s="547"/>
      <c r="AM116" s="547"/>
      <c r="AN116" s="547"/>
      <c r="AO116" s="547"/>
      <c r="AP116" s="547"/>
      <c r="AQ116" s="547"/>
      <c r="AR116" s="547"/>
      <c r="AS116" s="547"/>
      <c r="AT116" s="547"/>
      <c r="AU116" s="547"/>
      <c r="AV116" s="547"/>
      <c r="AW116" s="547"/>
      <c r="AX116" s="547"/>
      <c r="AY116" s="547"/>
      <c r="AZ116" s="547"/>
      <c r="BA116" s="547"/>
      <c r="BB116" s="547"/>
      <c r="BC116" s="547"/>
      <c r="BD116" s="547"/>
      <c r="BE116" s="547"/>
      <c r="BF116" s="547"/>
      <c r="BG116" s="547"/>
      <c r="BH116" s="547"/>
      <c r="BI116" s="547"/>
      <c r="BJ116" s="547"/>
      <c r="BK116" s="547"/>
      <c r="BL116" s="547"/>
      <c r="BM116" s="547"/>
      <c r="BN116" s="547"/>
      <c r="BO116" s="547"/>
      <c r="BP116" s="547"/>
      <c r="BQ116" s="547"/>
      <c r="BR116" s="547"/>
      <c r="BS116" s="547"/>
      <c r="BT116" s="547"/>
      <c r="BU116" s="547"/>
      <c r="BV116" s="547"/>
      <c r="BW116" s="547"/>
      <c r="BX116" s="547"/>
      <c r="BY116" s="547"/>
      <c r="BZ116" s="547"/>
      <c r="CA116" s="547"/>
      <c r="CB116" s="547"/>
      <c r="CC116" s="547"/>
      <c r="CD116" s="547"/>
      <c r="CE116" s="547"/>
      <c r="CF116" s="547"/>
      <c r="CG116" s="547"/>
      <c r="CH116" s="547"/>
      <c r="CI116" s="547"/>
      <c r="CJ116" s="547"/>
      <c r="CK116" s="547"/>
      <c r="CL116" s="547"/>
      <c r="CM116" s="547"/>
      <c r="CN116" s="547"/>
      <c r="CO116" s="547"/>
      <c r="CP116" s="547"/>
      <c r="CQ116" s="547"/>
      <c r="CR116" s="547"/>
      <c r="CS116" s="547"/>
      <c r="CT116" s="547"/>
      <c r="CU116" s="547"/>
      <c r="CV116" s="547"/>
      <c r="CW116" s="547"/>
    </row>
    <row r="117" spans="1:103" x14ac:dyDescent="0.2">
      <c r="A117" s="343">
        <f>+SUBTOTAL(3,$E$8:$E117)</f>
        <v>110</v>
      </c>
      <c r="B117" s="552">
        <v>45352</v>
      </c>
      <c r="C117" s="345" t="s">
        <v>99</v>
      </c>
      <c r="D117" s="343" t="str">
        <f>+VLOOKUP(C117,'Visual chart Edit'!$B$7:$C$491,2,FALSE)</f>
        <v>DB2+0</v>
      </c>
      <c r="E117" s="343" t="s">
        <v>276</v>
      </c>
      <c r="F117" s="548">
        <v>45357</v>
      </c>
      <c r="G117" s="548">
        <v>45361</v>
      </c>
      <c r="H117" s="549" t="s">
        <v>872</v>
      </c>
      <c r="I117" s="550" t="s">
        <v>1021</v>
      </c>
      <c r="J117" s="841">
        <f t="shared" si="17"/>
        <v>4</v>
      </c>
      <c r="K117" s="547"/>
      <c r="L117" s="547"/>
      <c r="M117" s="547"/>
      <c r="N117" s="547"/>
      <c r="O117" s="547"/>
      <c r="P117" s="547"/>
      <c r="Q117" s="547"/>
      <c r="R117" s="547"/>
      <c r="S117" s="547"/>
      <c r="T117" s="547"/>
      <c r="U117" s="547"/>
      <c r="V117" s="547"/>
      <c r="W117" s="547"/>
      <c r="X117" s="547"/>
      <c r="Y117" s="547"/>
      <c r="Z117" s="547"/>
      <c r="AA117" s="547"/>
      <c r="AB117" s="547"/>
      <c r="AC117" s="547"/>
      <c r="AD117" s="547"/>
      <c r="AE117" s="547"/>
      <c r="AF117" s="547"/>
      <c r="AG117" s="547"/>
      <c r="AH117" s="547"/>
      <c r="AI117" s="547"/>
      <c r="AJ117" s="547"/>
      <c r="AK117" s="547"/>
      <c r="AL117" s="547"/>
      <c r="AM117" s="547"/>
      <c r="AN117" s="547"/>
      <c r="AO117" s="547"/>
      <c r="AP117" s="547"/>
      <c r="AQ117" s="547"/>
      <c r="AR117" s="547"/>
      <c r="AS117" s="547"/>
      <c r="AT117" s="547"/>
      <c r="AU117" s="547"/>
      <c r="AV117" s="547"/>
      <c r="AW117" s="547"/>
      <c r="AX117" s="547"/>
      <c r="AY117" s="547"/>
      <c r="AZ117" s="547"/>
      <c r="BA117" s="547"/>
      <c r="BB117" s="547"/>
      <c r="BC117" s="547"/>
      <c r="BD117" s="547"/>
      <c r="BE117" s="547"/>
      <c r="BF117" s="547"/>
      <c r="BG117" s="547"/>
      <c r="BH117" s="547"/>
      <c r="BI117" s="547"/>
      <c r="BJ117" s="547"/>
      <c r="BK117" s="547"/>
      <c r="BL117" s="547"/>
      <c r="BM117" s="547"/>
      <c r="BN117" s="547"/>
      <c r="BO117" s="547"/>
      <c r="BP117" s="547"/>
      <c r="BQ117" s="547"/>
      <c r="BR117" s="547"/>
      <c r="BS117" s="547"/>
      <c r="BT117" s="547"/>
      <c r="BU117" s="547"/>
      <c r="BV117" s="547"/>
      <c r="BW117" s="547"/>
      <c r="BX117" s="547"/>
      <c r="BY117" s="547"/>
      <c r="BZ117" s="547"/>
      <c r="CA117" s="547"/>
      <c r="CB117" s="547"/>
      <c r="CC117" s="547"/>
      <c r="CD117" s="547"/>
      <c r="CE117" s="547"/>
      <c r="CF117" s="547"/>
      <c r="CG117" s="547"/>
      <c r="CH117" s="547"/>
      <c r="CI117" s="547"/>
      <c r="CJ117" s="547"/>
      <c r="CK117" s="547"/>
      <c r="CL117" s="547"/>
      <c r="CM117" s="547"/>
      <c r="CN117" s="547"/>
      <c r="CO117" s="547"/>
      <c r="CP117" s="547"/>
      <c r="CQ117" s="547"/>
      <c r="CR117" s="547"/>
      <c r="CS117" s="547"/>
      <c r="CT117" s="547"/>
      <c r="CU117" s="547"/>
      <c r="CV117" s="547"/>
      <c r="CW117" s="547"/>
    </row>
    <row r="118" spans="1:103" x14ac:dyDescent="0.2">
      <c r="A118" s="343">
        <f>+SUBTOTAL(3,$E$8:$E118)</f>
        <v>111</v>
      </c>
      <c r="B118" s="552">
        <v>45352</v>
      </c>
      <c r="C118" s="343" t="s">
        <v>780</v>
      </c>
      <c r="D118" s="343" t="str">
        <f>+VLOOKUP(C118,'Visual chart Edit'!$B$7:$C$491,2,FALSE)</f>
        <v>DA+3</v>
      </c>
      <c r="E118" s="343" t="s">
        <v>276</v>
      </c>
      <c r="F118" s="548">
        <v>45364</v>
      </c>
      <c r="G118" s="548">
        <v>45365</v>
      </c>
      <c r="H118" s="549" t="s">
        <v>872</v>
      </c>
      <c r="I118" s="550" t="s">
        <v>1021</v>
      </c>
      <c r="J118" s="841">
        <f t="shared" si="17"/>
        <v>1</v>
      </c>
      <c r="K118" s="547"/>
      <c r="L118" s="547"/>
      <c r="M118" s="547"/>
      <c r="N118" s="547"/>
      <c r="O118" s="547"/>
      <c r="P118" s="547"/>
      <c r="Q118" s="547"/>
      <c r="R118" s="547"/>
      <c r="S118" s="547"/>
      <c r="T118" s="547"/>
      <c r="U118" s="547"/>
      <c r="V118" s="547"/>
      <c r="W118" s="547"/>
      <c r="X118" s="547"/>
      <c r="Y118" s="547"/>
      <c r="Z118" s="547"/>
      <c r="AA118" s="547"/>
      <c r="AB118" s="547"/>
      <c r="AC118" s="547"/>
      <c r="AD118" s="547"/>
      <c r="AE118" s="547"/>
      <c r="AF118" s="547"/>
      <c r="AG118" s="547"/>
      <c r="AH118" s="547"/>
      <c r="AI118" s="547"/>
      <c r="AJ118" s="547"/>
      <c r="AK118" s="547"/>
      <c r="AL118" s="547"/>
      <c r="AM118" s="547"/>
      <c r="AN118" s="547"/>
      <c r="AO118" s="547"/>
      <c r="AP118" s="547"/>
      <c r="AQ118" s="547"/>
      <c r="AR118" s="547"/>
      <c r="AS118" s="547"/>
      <c r="AT118" s="547"/>
      <c r="AU118" s="547"/>
      <c r="AV118" s="547"/>
      <c r="AW118" s="547"/>
      <c r="AX118" s="547"/>
      <c r="AY118" s="547"/>
      <c r="AZ118" s="547"/>
      <c r="BA118" s="547"/>
      <c r="BB118" s="547"/>
      <c r="BC118" s="547"/>
      <c r="BD118" s="547"/>
      <c r="BE118" s="547"/>
      <c r="BF118" s="547"/>
      <c r="BG118" s="547"/>
      <c r="BH118" s="547"/>
      <c r="BI118" s="547"/>
      <c r="BJ118" s="547"/>
      <c r="BK118" s="547"/>
      <c r="BL118" s="547"/>
      <c r="BM118" s="547"/>
      <c r="BN118" s="547"/>
      <c r="BO118" s="547"/>
      <c r="BP118" s="547"/>
      <c r="BQ118" s="547"/>
      <c r="BR118" s="547"/>
      <c r="BS118" s="547"/>
      <c r="BT118" s="547"/>
      <c r="BU118" s="547"/>
      <c r="BV118" s="547"/>
      <c r="BW118" s="547"/>
      <c r="BX118" s="547"/>
      <c r="BY118" s="547"/>
      <c r="BZ118" s="547"/>
      <c r="CA118" s="547"/>
      <c r="CB118" s="547"/>
      <c r="CC118" s="547"/>
      <c r="CD118" s="547"/>
      <c r="CE118" s="547"/>
      <c r="CF118" s="547"/>
      <c r="CG118" s="547"/>
      <c r="CH118" s="547"/>
      <c r="CI118" s="547"/>
      <c r="CJ118" s="547"/>
      <c r="CK118" s="547"/>
      <c r="CL118" s="547"/>
      <c r="CM118" s="547"/>
      <c r="CN118" s="547"/>
      <c r="CO118" s="547"/>
      <c r="CP118" s="547"/>
      <c r="CQ118" s="547"/>
      <c r="CR118" s="547"/>
      <c r="CS118" s="547"/>
      <c r="CT118" s="547"/>
      <c r="CU118" s="547"/>
      <c r="CV118" s="547"/>
      <c r="CW118" s="547"/>
    </row>
    <row r="119" spans="1:103" x14ac:dyDescent="0.2">
      <c r="A119" s="343">
        <f>+SUBTOTAL(3,$E$8:$E119)</f>
        <v>112</v>
      </c>
      <c r="B119" s="552">
        <v>45352</v>
      </c>
      <c r="C119" s="345" t="s">
        <v>692</v>
      </c>
      <c r="D119" s="343" t="str">
        <f>+VLOOKUP(C119,'Visual chart Edit'!$B$7:$C$491,2,FALSE)</f>
        <v>DA+3</v>
      </c>
      <c r="E119" s="343" t="s">
        <v>143</v>
      </c>
      <c r="F119" s="548">
        <v>45364</v>
      </c>
      <c r="G119" s="548">
        <v>45366</v>
      </c>
      <c r="H119" s="549" t="s">
        <v>875</v>
      </c>
      <c r="I119" s="550" t="s">
        <v>1021</v>
      </c>
      <c r="J119" s="841">
        <f t="shared" si="17"/>
        <v>2</v>
      </c>
      <c r="K119" s="547"/>
      <c r="L119" s="547"/>
      <c r="M119" s="547"/>
      <c r="N119" s="547"/>
      <c r="O119" s="547"/>
      <c r="P119" s="547"/>
      <c r="Q119" s="547"/>
      <c r="R119" s="547"/>
      <c r="S119" s="547"/>
      <c r="T119" s="547"/>
      <c r="U119" s="547"/>
      <c r="V119" s="547"/>
      <c r="W119" s="547"/>
      <c r="X119" s="547"/>
      <c r="Y119" s="547"/>
      <c r="Z119" s="547"/>
      <c r="AA119" s="547"/>
      <c r="AB119" s="547"/>
      <c r="AC119" s="547"/>
      <c r="AD119" s="547"/>
      <c r="AE119" s="547"/>
      <c r="AF119" s="547"/>
      <c r="AG119" s="547"/>
      <c r="AH119" s="547"/>
      <c r="AI119" s="547"/>
      <c r="AJ119" s="547"/>
      <c r="AK119" s="547"/>
      <c r="AL119" s="547"/>
      <c r="AM119" s="547"/>
      <c r="AN119" s="547"/>
      <c r="AO119" s="547"/>
      <c r="AP119" s="547"/>
      <c r="AQ119" s="547"/>
      <c r="AR119" s="547"/>
      <c r="AS119" s="547"/>
      <c r="AT119" s="547"/>
      <c r="AU119" s="547"/>
      <c r="AV119" s="547"/>
      <c r="AW119" s="547"/>
      <c r="AX119" s="547"/>
      <c r="AY119" s="547"/>
      <c r="AZ119" s="547"/>
      <c r="BA119" s="547"/>
      <c r="BB119" s="547"/>
      <c r="BC119" s="547"/>
      <c r="BD119" s="547"/>
      <c r="BE119" s="547"/>
      <c r="BF119" s="547"/>
      <c r="BG119" s="547"/>
      <c r="BH119" s="547"/>
      <c r="BI119" s="547"/>
      <c r="BJ119" s="547"/>
      <c r="BK119" s="547"/>
      <c r="BL119" s="547"/>
      <c r="BM119" s="547"/>
      <c r="BN119" s="547"/>
      <c r="BO119" s="547"/>
      <c r="BP119" s="547"/>
      <c r="BQ119" s="547"/>
      <c r="BR119" s="547"/>
      <c r="BS119" s="547"/>
      <c r="BT119" s="547"/>
      <c r="BU119" s="547"/>
      <c r="BV119" s="547"/>
      <c r="BW119" s="547"/>
      <c r="BX119" s="547"/>
      <c r="BY119" s="547"/>
      <c r="BZ119" s="547"/>
      <c r="CA119" s="547"/>
      <c r="CB119" s="547"/>
      <c r="CC119" s="547"/>
      <c r="CD119" s="547"/>
      <c r="CE119" s="547"/>
      <c r="CF119" s="547"/>
      <c r="CG119" s="547"/>
      <c r="CH119" s="547"/>
      <c r="CI119" s="547"/>
      <c r="CJ119" s="547"/>
      <c r="CK119" s="547"/>
      <c r="CL119" s="547"/>
      <c r="CM119" s="547"/>
      <c r="CN119" s="547"/>
      <c r="CO119" s="547"/>
      <c r="CP119" s="547"/>
      <c r="CQ119" s="547"/>
      <c r="CR119" s="547"/>
      <c r="CS119" s="547"/>
      <c r="CT119" s="547"/>
      <c r="CU119" s="547"/>
      <c r="CV119" s="547"/>
      <c r="CW119" s="547"/>
    </row>
    <row r="120" spans="1:103" x14ac:dyDescent="0.2">
      <c r="A120" s="343">
        <f>+SUBTOTAL(3,$E$8:$E120)</f>
        <v>113</v>
      </c>
      <c r="B120" s="552">
        <v>45352</v>
      </c>
      <c r="C120" s="345" t="s">
        <v>68</v>
      </c>
      <c r="D120" s="343" t="str">
        <f>+VLOOKUP(C120,'Visual chart Edit'!$B$7:$C$491,2,FALSE)</f>
        <v>DA+0</v>
      </c>
      <c r="E120" s="343" t="s">
        <v>276</v>
      </c>
      <c r="F120" s="548">
        <v>45322</v>
      </c>
      <c r="G120" s="548">
        <v>45368</v>
      </c>
      <c r="H120" s="549" t="s">
        <v>358</v>
      </c>
      <c r="I120" s="550" t="s">
        <v>237</v>
      </c>
      <c r="J120" s="841">
        <f t="shared" si="17"/>
        <v>46</v>
      </c>
      <c r="K120" s="547"/>
      <c r="L120" s="547"/>
      <c r="M120" s="547"/>
      <c r="N120" s="547"/>
      <c r="O120" s="547"/>
      <c r="P120" s="547"/>
      <c r="Q120" s="547"/>
      <c r="R120" s="547"/>
      <c r="S120" s="547"/>
      <c r="T120" s="547"/>
      <c r="U120" s="547"/>
      <c r="V120" s="547"/>
      <c r="W120" s="547"/>
      <c r="X120" s="547"/>
      <c r="Y120" s="547"/>
      <c r="Z120" s="547"/>
      <c r="AA120" s="547"/>
      <c r="AB120" s="547"/>
      <c r="AC120" s="547"/>
      <c r="AD120" s="547"/>
      <c r="AE120" s="547"/>
      <c r="AF120" s="547"/>
      <c r="AG120" s="547"/>
      <c r="AH120" s="547"/>
      <c r="AI120" s="547"/>
      <c r="AJ120" s="547"/>
      <c r="AK120" s="547"/>
      <c r="AL120" s="547"/>
      <c r="AM120" s="547"/>
      <c r="AN120" s="547"/>
      <c r="AO120" s="547"/>
      <c r="AP120" s="547"/>
      <c r="AQ120" s="547"/>
      <c r="AR120" s="547"/>
      <c r="AS120" s="547"/>
      <c r="AT120" s="547"/>
      <c r="AU120" s="547"/>
      <c r="AV120" s="547"/>
      <c r="AW120" s="547"/>
      <c r="AX120" s="547"/>
      <c r="AY120" s="547"/>
      <c r="AZ120" s="547"/>
      <c r="BA120" s="547"/>
      <c r="BB120" s="547"/>
      <c r="BC120" s="547"/>
      <c r="BD120" s="547"/>
      <c r="BE120" s="547"/>
      <c r="BF120" s="547"/>
      <c r="BG120" s="547"/>
      <c r="BH120" s="547"/>
      <c r="BI120" s="547"/>
      <c r="BJ120" s="547"/>
      <c r="BK120" s="547"/>
      <c r="BL120" s="547"/>
      <c r="BM120" s="547"/>
      <c r="BN120" s="547"/>
      <c r="BO120" s="547"/>
      <c r="BP120" s="547"/>
      <c r="BQ120" s="547"/>
      <c r="BR120" s="547"/>
      <c r="BS120" s="547"/>
      <c r="BT120" s="547"/>
      <c r="BU120" s="547"/>
      <c r="BV120" s="547"/>
      <c r="BW120" s="547"/>
      <c r="BX120" s="547"/>
      <c r="BY120" s="547"/>
      <c r="BZ120" s="547"/>
      <c r="CA120" s="547"/>
      <c r="CB120" s="547"/>
      <c r="CC120" s="547"/>
      <c r="CD120" s="547"/>
      <c r="CE120" s="547"/>
      <c r="CF120" s="547"/>
      <c r="CG120" s="547"/>
      <c r="CH120" s="547"/>
      <c r="CI120" s="547"/>
      <c r="CJ120" s="547"/>
      <c r="CK120" s="547"/>
      <c r="CL120" s="547"/>
      <c r="CM120" s="547"/>
      <c r="CN120" s="547"/>
      <c r="CO120" s="547"/>
      <c r="CP120" s="547"/>
      <c r="CQ120" s="547"/>
      <c r="CR120" s="547"/>
      <c r="CS120" s="547"/>
      <c r="CT120" s="547"/>
      <c r="CU120" s="547"/>
      <c r="CV120" s="547"/>
      <c r="CW120" s="547"/>
    </row>
    <row r="121" spans="1:103" x14ac:dyDescent="0.2">
      <c r="A121" s="343">
        <f>+SUBTOTAL(3,$E$8:$E121)</f>
        <v>114</v>
      </c>
      <c r="B121" s="552">
        <v>45352</v>
      </c>
      <c r="C121" s="345" t="s">
        <v>695</v>
      </c>
      <c r="D121" s="343" t="str">
        <f>+VLOOKUP(C121,'Visual chart Edit'!$B$7:$C$491,2,FALSE)</f>
        <v>DA+0</v>
      </c>
      <c r="E121" s="343" t="s">
        <v>143</v>
      </c>
      <c r="F121" s="548">
        <v>45365</v>
      </c>
      <c r="G121" s="548">
        <v>45368</v>
      </c>
      <c r="H121" s="549" t="s">
        <v>236</v>
      </c>
      <c r="I121" s="550" t="s">
        <v>1021</v>
      </c>
      <c r="J121" s="841">
        <f t="shared" si="17"/>
        <v>3</v>
      </c>
      <c r="K121" s="547"/>
      <c r="L121" s="547"/>
      <c r="M121" s="547"/>
      <c r="N121" s="547"/>
      <c r="O121" s="547"/>
      <c r="P121" s="547"/>
      <c r="Q121" s="547"/>
      <c r="R121" s="547"/>
      <c r="S121" s="547"/>
      <c r="T121" s="547"/>
      <c r="U121" s="547"/>
      <c r="V121" s="547"/>
      <c r="W121" s="547"/>
      <c r="X121" s="547"/>
      <c r="Y121" s="547"/>
      <c r="Z121" s="547"/>
      <c r="AA121" s="547"/>
      <c r="AB121" s="547"/>
      <c r="AC121" s="547"/>
      <c r="AD121" s="547"/>
      <c r="AE121" s="547"/>
      <c r="AF121" s="547"/>
      <c r="AG121" s="547"/>
      <c r="AH121" s="547"/>
      <c r="AI121" s="547"/>
      <c r="AJ121" s="547"/>
      <c r="AK121" s="547"/>
      <c r="AL121" s="547"/>
      <c r="AM121" s="547"/>
      <c r="AN121" s="547"/>
      <c r="AO121" s="547"/>
      <c r="AP121" s="547"/>
      <c r="AQ121" s="547"/>
      <c r="AR121" s="547"/>
      <c r="AS121" s="547"/>
      <c r="AT121" s="547"/>
      <c r="AU121" s="547"/>
      <c r="AV121" s="547"/>
      <c r="AW121" s="547"/>
      <c r="AX121" s="547"/>
      <c r="AY121" s="547"/>
      <c r="AZ121" s="547"/>
      <c r="BA121" s="547"/>
      <c r="BB121" s="547"/>
      <c r="BC121" s="547"/>
      <c r="BD121" s="547"/>
      <c r="BE121" s="547"/>
      <c r="BF121" s="547"/>
      <c r="BG121" s="547"/>
      <c r="BH121" s="547"/>
      <c r="BI121" s="547"/>
      <c r="BJ121" s="547"/>
      <c r="BK121" s="547"/>
      <c r="BL121" s="547"/>
      <c r="BM121" s="547"/>
      <c r="BN121" s="547"/>
      <c r="BO121" s="547"/>
      <c r="BP121" s="547"/>
      <c r="BQ121" s="547"/>
      <c r="BR121" s="547"/>
      <c r="BS121" s="547"/>
      <c r="BT121" s="547"/>
      <c r="BU121" s="547"/>
      <c r="BV121" s="547"/>
      <c r="BW121" s="547"/>
      <c r="BX121" s="547"/>
      <c r="BY121" s="547"/>
      <c r="BZ121" s="547"/>
      <c r="CA121" s="547"/>
      <c r="CB121" s="547"/>
      <c r="CC121" s="547"/>
      <c r="CD121" s="547"/>
      <c r="CE121" s="547"/>
      <c r="CF121" s="547"/>
      <c r="CG121" s="547"/>
      <c r="CH121" s="547"/>
      <c r="CI121" s="547"/>
      <c r="CJ121" s="547"/>
      <c r="CK121" s="547"/>
      <c r="CL121" s="547"/>
      <c r="CM121" s="547"/>
      <c r="CN121" s="547"/>
      <c r="CO121" s="547"/>
      <c r="CP121" s="547"/>
      <c r="CQ121" s="547"/>
      <c r="CR121" s="547"/>
      <c r="CS121" s="547"/>
      <c r="CT121" s="547"/>
      <c r="CU121" s="547"/>
      <c r="CV121" s="547"/>
      <c r="CW121" s="547"/>
    </row>
    <row r="122" spans="1:103" x14ac:dyDescent="0.2">
      <c r="A122" s="343">
        <f>+SUBTOTAL(3,$E$8:$E122)</f>
        <v>115</v>
      </c>
      <c r="B122" s="552">
        <v>45352</v>
      </c>
      <c r="C122" s="345" t="s">
        <v>97</v>
      </c>
      <c r="D122" s="343" t="str">
        <f>+VLOOKUP(C122,'Visual chart Edit'!$B$7:$C$491,2,FALSE)</f>
        <v>DC1+0</v>
      </c>
      <c r="E122" s="343" t="s">
        <v>276</v>
      </c>
      <c r="F122" s="548">
        <v>45366</v>
      </c>
      <c r="G122" s="548">
        <v>45370</v>
      </c>
      <c r="H122" s="549" t="s">
        <v>872</v>
      </c>
      <c r="I122" s="550" t="s">
        <v>1021</v>
      </c>
      <c r="J122" s="841">
        <f t="shared" si="17"/>
        <v>4</v>
      </c>
      <c r="K122" s="547"/>
      <c r="L122" s="547"/>
      <c r="M122" s="547"/>
      <c r="N122" s="547"/>
      <c r="O122" s="547"/>
      <c r="P122" s="547"/>
      <c r="Q122" s="547"/>
      <c r="R122" s="547"/>
      <c r="S122" s="547"/>
      <c r="T122" s="547"/>
      <c r="U122" s="547"/>
      <c r="V122" s="547"/>
      <c r="W122" s="547"/>
      <c r="X122" s="547"/>
      <c r="Y122" s="547"/>
      <c r="Z122" s="547"/>
      <c r="AA122" s="547"/>
      <c r="AB122" s="547"/>
      <c r="AC122" s="547"/>
      <c r="AD122" s="547"/>
      <c r="AE122" s="547"/>
      <c r="AF122" s="547"/>
      <c r="AG122" s="547"/>
      <c r="AH122" s="547"/>
      <c r="AI122" s="547"/>
      <c r="AJ122" s="547"/>
      <c r="AK122" s="547"/>
      <c r="AL122" s="547"/>
      <c r="AM122" s="547"/>
      <c r="AN122" s="547"/>
      <c r="AO122" s="547"/>
      <c r="AP122" s="547"/>
      <c r="AQ122" s="547"/>
      <c r="AR122" s="547"/>
      <c r="AS122" s="547"/>
      <c r="AT122" s="547"/>
      <c r="AU122" s="547"/>
      <c r="AV122" s="547"/>
      <c r="AW122" s="547"/>
      <c r="AX122" s="547"/>
      <c r="AY122" s="547"/>
      <c r="AZ122" s="547"/>
      <c r="BA122" s="547"/>
      <c r="BB122" s="547"/>
      <c r="BC122" s="547"/>
      <c r="BD122" s="547"/>
      <c r="BE122" s="547"/>
      <c r="BF122" s="547"/>
      <c r="BG122" s="547"/>
      <c r="BH122" s="547"/>
      <c r="BI122" s="547"/>
      <c r="BJ122" s="547"/>
      <c r="BK122" s="547"/>
      <c r="BL122" s="547"/>
      <c r="BM122" s="547"/>
      <c r="BN122" s="547"/>
      <c r="BO122" s="547"/>
      <c r="BP122" s="547"/>
      <c r="BQ122" s="547"/>
      <c r="BR122" s="547"/>
      <c r="BS122" s="547"/>
      <c r="BT122" s="547"/>
      <c r="BU122" s="547"/>
      <c r="BV122" s="547"/>
      <c r="BW122" s="547"/>
      <c r="BX122" s="547"/>
      <c r="BY122" s="547"/>
      <c r="BZ122" s="547"/>
      <c r="CA122" s="547"/>
      <c r="CB122" s="547"/>
      <c r="CC122" s="547"/>
      <c r="CD122" s="547"/>
      <c r="CE122" s="547"/>
      <c r="CF122" s="547"/>
      <c r="CG122" s="547"/>
      <c r="CH122" s="547"/>
      <c r="CI122" s="547"/>
      <c r="CJ122" s="547"/>
      <c r="CK122" s="547"/>
      <c r="CL122" s="547"/>
      <c r="CM122" s="547"/>
      <c r="CN122" s="547"/>
      <c r="CO122" s="547"/>
      <c r="CP122" s="547"/>
      <c r="CQ122" s="547"/>
      <c r="CR122" s="547"/>
      <c r="CS122" s="547"/>
      <c r="CT122" s="547"/>
      <c r="CU122" s="547"/>
      <c r="CV122" s="547"/>
      <c r="CW122" s="547"/>
    </row>
    <row r="123" spans="1:103" x14ac:dyDescent="0.2">
      <c r="A123" s="343">
        <f>+SUBTOTAL(3,$E$8:$E123)</f>
        <v>116</v>
      </c>
      <c r="B123" s="552">
        <v>45352</v>
      </c>
      <c r="C123" s="345" t="s">
        <v>693</v>
      </c>
      <c r="D123" s="343" t="str">
        <f>+VLOOKUP(C123,'Visual chart Edit'!$B$7:$C$491,2,FALSE)</f>
        <v>DA+3</v>
      </c>
      <c r="E123" s="343" t="s">
        <v>143</v>
      </c>
      <c r="F123" s="548">
        <v>45366</v>
      </c>
      <c r="G123" s="548">
        <v>45370</v>
      </c>
      <c r="H123" s="549" t="s">
        <v>875</v>
      </c>
      <c r="I123" s="550" t="s">
        <v>1021</v>
      </c>
      <c r="J123" s="841">
        <f t="shared" si="17"/>
        <v>4</v>
      </c>
      <c r="K123" s="547"/>
      <c r="L123" s="547"/>
      <c r="M123" s="547"/>
      <c r="N123" s="547"/>
      <c r="O123" s="547"/>
      <c r="P123" s="547"/>
      <c r="Q123" s="547"/>
      <c r="R123" s="547"/>
      <c r="S123" s="547"/>
      <c r="T123" s="547"/>
      <c r="U123" s="547"/>
      <c r="V123" s="547"/>
      <c r="W123" s="547"/>
      <c r="X123" s="547"/>
      <c r="Y123" s="547"/>
      <c r="Z123" s="547"/>
      <c r="AA123" s="547"/>
      <c r="AB123" s="547"/>
      <c r="AC123" s="547"/>
      <c r="AD123" s="547"/>
      <c r="AE123" s="547"/>
      <c r="AF123" s="547"/>
      <c r="AG123" s="547"/>
      <c r="AH123" s="547"/>
      <c r="AI123" s="547"/>
      <c r="AJ123" s="547"/>
      <c r="AK123" s="547"/>
      <c r="AL123" s="547"/>
      <c r="AM123" s="547"/>
      <c r="AN123" s="547"/>
      <c r="AO123" s="547"/>
      <c r="AP123" s="547"/>
      <c r="AQ123" s="547"/>
      <c r="AR123" s="547"/>
      <c r="AS123" s="547"/>
      <c r="AT123" s="547"/>
      <c r="AU123" s="547"/>
      <c r="AV123" s="547"/>
      <c r="AW123" s="547"/>
      <c r="AX123" s="547"/>
      <c r="AY123" s="547"/>
      <c r="AZ123" s="547"/>
      <c r="BA123" s="547"/>
      <c r="BB123" s="547"/>
      <c r="BC123" s="547"/>
      <c r="BD123" s="547"/>
      <c r="BE123" s="547"/>
      <c r="BF123" s="547"/>
      <c r="BG123" s="547"/>
      <c r="BH123" s="547"/>
      <c r="BI123" s="547"/>
      <c r="BJ123" s="547"/>
      <c r="BK123" s="547"/>
      <c r="BL123" s="547"/>
      <c r="BM123" s="547"/>
      <c r="BN123" s="547"/>
      <c r="BO123" s="547"/>
      <c r="BP123" s="547"/>
      <c r="BQ123" s="547"/>
      <c r="BR123" s="547"/>
      <c r="BS123" s="547"/>
      <c r="BT123" s="547"/>
      <c r="BU123" s="547"/>
      <c r="BV123" s="547"/>
      <c r="BW123" s="547"/>
      <c r="BX123" s="547"/>
      <c r="BY123" s="547"/>
      <c r="BZ123" s="547"/>
      <c r="CA123" s="547"/>
      <c r="CB123" s="547"/>
      <c r="CC123" s="547"/>
      <c r="CD123" s="547"/>
      <c r="CE123" s="547"/>
      <c r="CF123" s="547"/>
      <c r="CG123" s="547"/>
      <c r="CH123" s="547"/>
      <c r="CI123" s="547"/>
      <c r="CJ123" s="547"/>
      <c r="CK123" s="547"/>
      <c r="CL123" s="547"/>
      <c r="CM123" s="547"/>
      <c r="CN123" s="547"/>
      <c r="CO123" s="547"/>
      <c r="CP123" s="547"/>
      <c r="CQ123" s="547"/>
      <c r="CR123" s="547"/>
      <c r="CS123" s="547"/>
      <c r="CT123" s="547"/>
      <c r="CU123" s="547"/>
      <c r="CV123" s="547"/>
      <c r="CW123" s="547"/>
    </row>
    <row r="124" spans="1:103" x14ac:dyDescent="0.2">
      <c r="A124" s="343">
        <f>+SUBTOTAL(3,$E$8:$E124)</f>
        <v>117</v>
      </c>
      <c r="B124" s="552">
        <v>45352</v>
      </c>
      <c r="C124" s="345" t="s">
        <v>694</v>
      </c>
      <c r="D124" s="343" t="str">
        <f>+VLOOKUP(C124,'Visual chart Edit'!$B$7:$C$491,2,FALSE)</f>
        <v>DA+3</v>
      </c>
      <c r="E124" s="343" t="s">
        <v>143</v>
      </c>
      <c r="F124" s="548">
        <v>45369</v>
      </c>
      <c r="G124" s="548">
        <v>45371</v>
      </c>
      <c r="H124" s="549" t="s">
        <v>236</v>
      </c>
      <c r="I124" s="550" t="s">
        <v>1021</v>
      </c>
      <c r="J124" s="841">
        <f t="shared" si="17"/>
        <v>2</v>
      </c>
      <c r="K124" s="547"/>
      <c r="L124" s="547"/>
      <c r="M124" s="547"/>
      <c r="N124" s="547"/>
      <c r="O124" s="547"/>
      <c r="P124" s="547"/>
      <c r="Q124" s="547"/>
      <c r="R124" s="547"/>
      <c r="S124" s="547"/>
      <c r="T124" s="547"/>
      <c r="U124" s="547"/>
      <c r="V124" s="547"/>
      <c r="W124" s="547"/>
      <c r="X124" s="547"/>
      <c r="Y124" s="547"/>
      <c r="Z124" s="547"/>
      <c r="AA124" s="547"/>
      <c r="AB124" s="547"/>
      <c r="AC124" s="547"/>
      <c r="AD124" s="547"/>
      <c r="AE124" s="547"/>
      <c r="AF124" s="547"/>
      <c r="AG124" s="547"/>
      <c r="AH124" s="547"/>
      <c r="AI124" s="547"/>
      <c r="AJ124" s="547"/>
      <c r="AK124" s="547"/>
      <c r="AL124" s="547"/>
      <c r="AM124" s="547"/>
      <c r="AN124" s="547"/>
      <c r="AO124" s="547"/>
      <c r="AP124" s="547"/>
      <c r="AQ124" s="547"/>
      <c r="AR124" s="547"/>
      <c r="AS124" s="547"/>
      <c r="AT124" s="547"/>
      <c r="AU124" s="547"/>
      <c r="AV124" s="547"/>
      <c r="AW124" s="547"/>
      <c r="AX124" s="547"/>
      <c r="AY124" s="547"/>
      <c r="AZ124" s="547"/>
      <c r="BA124" s="547"/>
      <c r="BB124" s="547"/>
      <c r="BC124" s="547"/>
      <c r="BD124" s="547"/>
      <c r="BE124" s="547"/>
      <c r="BF124" s="547"/>
      <c r="BG124" s="547"/>
      <c r="BH124" s="547"/>
      <c r="BI124" s="547"/>
      <c r="BJ124" s="547"/>
      <c r="BK124" s="547"/>
      <c r="BL124" s="547"/>
      <c r="BM124" s="547"/>
      <c r="BN124" s="547"/>
      <c r="BO124" s="547"/>
      <c r="BP124" s="547"/>
      <c r="BQ124" s="547"/>
      <c r="BR124" s="547"/>
      <c r="BS124" s="547"/>
      <c r="BT124" s="547"/>
      <c r="BU124" s="547"/>
      <c r="BV124" s="547"/>
      <c r="BW124" s="547"/>
      <c r="BX124" s="547"/>
      <c r="BY124" s="547"/>
      <c r="BZ124" s="547"/>
      <c r="CA124" s="547"/>
      <c r="CB124" s="547"/>
      <c r="CC124" s="547"/>
      <c r="CD124" s="547"/>
      <c r="CE124" s="547"/>
      <c r="CF124" s="547"/>
      <c r="CG124" s="547"/>
      <c r="CH124" s="547"/>
      <c r="CI124" s="547"/>
      <c r="CJ124" s="547"/>
      <c r="CK124" s="547"/>
      <c r="CL124" s="547"/>
      <c r="CM124" s="547"/>
      <c r="CN124" s="547"/>
      <c r="CO124" s="547"/>
      <c r="CP124" s="547"/>
      <c r="CQ124" s="547"/>
      <c r="CR124" s="547"/>
      <c r="CS124" s="547"/>
      <c r="CT124" s="547"/>
      <c r="CU124" s="547"/>
      <c r="CV124" s="547"/>
      <c r="CW124" s="547"/>
    </row>
    <row r="125" spans="1:103" x14ac:dyDescent="0.2">
      <c r="A125" s="343">
        <f>+SUBTOTAL(3,$E$8:$E125)</f>
        <v>118</v>
      </c>
      <c r="B125" s="552">
        <v>45352</v>
      </c>
      <c r="C125" s="345" t="s">
        <v>687</v>
      </c>
      <c r="D125" s="343" t="str">
        <f>+VLOOKUP(C125,'Visual chart Edit'!$B$7:$C$491,2,FALSE)</f>
        <v>DA+6</v>
      </c>
      <c r="E125" s="343" t="s">
        <v>143</v>
      </c>
      <c r="F125" s="548">
        <v>45369</v>
      </c>
      <c r="G125" s="548">
        <v>45371</v>
      </c>
      <c r="H125" s="549" t="s">
        <v>876</v>
      </c>
      <c r="I125" s="550" t="s">
        <v>1021</v>
      </c>
      <c r="J125" s="841">
        <f t="shared" si="17"/>
        <v>2</v>
      </c>
      <c r="K125" s="547"/>
      <c r="L125" s="547"/>
      <c r="M125" s="547"/>
      <c r="N125" s="547"/>
      <c r="O125" s="547"/>
      <c r="P125" s="547"/>
      <c r="Q125" s="547"/>
      <c r="R125" s="547"/>
      <c r="S125" s="547"/>
      <c r="T125" s="547"/>
      <c r="U125" s="547"/>
      <c r="V125" s="547"/>
      <c r="W125" s="547"/>
      <c r="X125" s="547"/>
      <c r="Y125" s="547"/>
      <c r="Z125" s="547"/>
      <c r="AA125" s="547"/>
      <c r="AB125" s="547"/>
      <c r="AC125" s="547"/>
      <c r="AD125" s="547"/>
      <c r="AE125" s="547"/>
      <c r="AF125" s="547"/>
      <c r="AG125" s="547"/>
      <c r="AH125" s="547"/>
      <c r="AI125" s="547"/>
      <c r="AJ125" s="547"/>
      <c r="AK125" s="547"/>
      <c r="AL125" s="547"/>
      <c r="AM125" s="547"/>
      <c r="AN125" s="547"/>
      <c r="AO125" s="547"/>
      <c r="AP125" s="547"/>
      <c r="AQ125" s="547"/>
      <c r="AR125" s="547"/>
      <c r="AS125" s="547"/>
      <c r="AT125" s="547"/>
      <c r="AU125" s="547"/>
      <c r="AV125" s="547"/>
      <c r="AW125" s="547"/>
      <c r="AX125" s="547"/>
      <c r="AY125" s="547"/>
      <c r="AZ125" s="547"/>
      <c r="BA125" s="547"/>
      <c r="BB125" s="547"/>
      <c r="BC125" s="547"/>
      <c r="BD125" s="547"/>
      <c r="BE125" s="547"/>
      <c r="BF125" s="547"/>
      <c r="BG125" s="547"/>
      <c r="BH125" s="547"/>
      <c r="BI125" s="547"/>
      <c r="BJ125" s="547"/>
      <c r="BK125" s="547"/>
      <c r="BL125" s="547"/>
      <c r="BM125" s="547"/>
      <c r="BN125" s="547"/>
      <c r="BO125" s="547"/>
      <c r="BP125" s="547"/>
      <c r="BQ125" s="547"/>
      <c r="BR125" s="547"/>
      <c r="BS125" s="547"/>
      <c r="BT125" s="547"/>
      <c r="BU125" s="547"/>
      <c r="BV125" s="547"/>
      <c r="BW125" s="547"/>
      <c r="BX125" s="547"/>
      <c r="BY125" s="547"/>
      <c r="BZ125" s="547"/>
      <c r="CA125" s="547"/>
      <c r="CB125" s="547"/>
      <c r="CC125" s="547"/>
      <c r="CD125" s="547"/>
      <c r="CE125" s="547"/>
      <c r="CF125" s="547"/>
      <c r="CG125" s="547"/>
      <c r="CH125" s="547"/>
      <c r="CI125" s="547"/>
      <c r="CJ125" s="547"/>
      <c r="CK125" s="547"/>
      <c r="CL125" s="547"/>
      <c r="CM125" s="547"/>
      <c r="CN125" s="547"/>
      <c r="CO125" s="547"/>
      <c r="CP125" s="547"/>
      <c r="CQ125" s="547"/>
      <c r="CR125" s="547"/>
      <c r="CS125" s="547"/>
      <c r="CT125" s="547"/>
      <c r="CU125" s="547"/>
      <c r="CV125" s="547"/>
      <c r="CW125" s="547"/>
    </row>
    <row r="126" spans="1:103" x14ac:dyDescent="0.2">
      <c r="A126" s="343">
        <f>+SUBTOTAL(3,$E$8:$E126)</f>
        <v>119</v>
      </c>
      <c r="B126" s="552">
        <v>45352</v>
      </c>
      <c r="C126" s="345" t="s">
        <v>686</v>
      </c>
      <c r="D126" s="343" t="str">
        <f>+VLOOKUP(C126,'Visual chart Edit'!$B$7:$C$491,2,FALSE)</f>
        <v>DA+3</v>
      </c>
      <c r="E126" s="343" t="s">
        <v>143</v>
      </c>
      <c r="F126" s="548">
        <v>45372</v>
      </c>
      <c r="G126" s="548">
        <v>45374</v>
      </c>
      <c r="H126" s="549" t="s">
        <v>876</v>
      </c>
      <c r="I126" s="550" t="s">
        <v>1021</v>
      </c>
      <c r="J126" s="841">
        <f t="shared" si="17"/>
        <v>2</v>
      </c>
      <c r="K126" s="547"/>
      <c r="L126" s="547"/>
      <c r="M126" s="547"/>
      <c r="N126" s="547"/>
      <c r="O126" s="547"/>
      <c r="P126" s="547"/>
      <c r="Q126" s="547"/>
      <c r="R126" s="547"/>
      <c r="S126" s="547"/>
      <c r="T126" s="547"/>
      <c r="U126" s="547"/>
      <c r="V126" s="547"/>
      <c r="W126" s="547"/>
      <c r="X126" s="547"/>
      <c r="Y126" s="547"/>
      <c r="Z126" s="547"/>
      <c r="AA126" s="547"/>
      <c r="AB126" s="547"/>
      <c r="AC126" s="547"/>
      <c r="AD126" s="547"/>
      <c r="AE126" s="547"/>
      <c r="AF126" s="547"/>
      <c r="AG126" s="547"/>
      <c r="AH126" s="547"/>
      <c r="AI126" s="547"/>
      <c r="AJ126" s="547"/>
      <c r="AK126" s="547"/>
      <c r="AL126" s="547"/>
      <c r="AM126" s="547"/>
      <c r="AN126" s="547"/>
      <c r="AO126" s="547"/>
      <c r="AP126" s="547"/>
      <c r="AQ126" s="547"/>
      <c r="AR126" s="547"/>
      <c r="AS126" s="547"/>
      <c r="AT126" s="547"/>
      <c r="AU126" s="547"/>
      <c r="AV126" s="547"/>
      <c r="AW126" s="547"/>
      <c r="AX126" s="547"/>
      <c r="AY126" s="547"/>
      <c r="AZ126" s="547"/>
      <c r="BA126" s="547"/>
      <c r="BB126" s="547"/>
      <c r="BC126" s="547"/>
      <c r="BD126" s="547"/>
      <c r="BE126" s="547"/>
      <c r="BF126" s="547"/>
      <c r="BG126" s="547"/>
      <c r="BH126" s="547"/>
      <c r="BI126" s="547"/>
      <c r="BJ126" s="547"/>
      <c r="BK126" s="547"/>
      <c r="BL126" s="547"/>
      <c r="BM126" s="547"/>
      <c r="BN126" s="547"/>
      <c r="BO126" s="547"/>
      <c r="BP126" s="547"/>
      <c r="BQ126" s="547"/>
      <c r="BR126" s="547"/>
      <c r="BS126" s="547"/>
      <c r="BT126" s="547"/>
      <c r="BU126" s="547"/>
      <c r="BV126" s="547"/>
      <c r="BW126" s="547"/>
      <c r="BX126" s="547"/>
      <c r="BY126" s="547"/>
      <c r="BZ126" s="547"/>
      <c r="CA126" s="547"/>
      <c r="CB126" s="547"/>
      <c r="CC126" s="547"/>
      <c r="CD126" s="547"/>
      <c r="CE126" s="547"/>
      <c r="CF126" s="547"/>
      <c r="CG126" s="547"/>
      <c r="CH126" s="547"/>
      <c r="CI126" s="547"/>
      <c r="CJ126" s="547"/>
      <c r="CK126" s="547"/>
      <c r="CL126" s="547"/>
      <c r="CM126" s="547"/>
      <c r="CN126" s="547"/>
      <c r="CO126" s="547"/>
      <c r="CP126" s="547"/>
      <c r="CQ126" s="547"/>
      <c r="CR126" s="547"/>
      <c r="CS126" s="547"/>
      <c r="CT126" s="547"/>
      <c r="CU126" s="547"/>
      <c r="CV126" s="547"/>
      <c r="CW126" s="547"/>
    </row>
    <row r="127" spans="1:103" x14ac:dyDescent="0.2">
      <c r="A127" s="343">
        <f>+SUBTOTAL(3,$E$8:$E127)</f>
        <v>120</v>
      </c>
      <c r="B127" s="552">
        <v>45352</v>
      </c>
      <c r="C127" s="345" t="s">
        <v>685</v>
      </c>
      <c r="D127" s="343" t="str">
        <f>+VLOOKUP(C127,'Visual chart Edit'!$B$7:$C$491,2,FALSE)</f>
        <v>DA+0</v>
      </c>
      <c r="E127" s="343" t="s">
        <v>143</v>
      </c>
      <c r="F127" s="548">
        <v>45377</v>
      </c>
      <c r="G127" s="548">
        <v>45380</v>
      </c>
      <c r="H127" s="549" t="s">
        <v>876</v>
      </c>
      <c r="I127" s="550" t="s">
        <v>1017</v>
      </c>
      <c r="J127" s="841">
        <f t="shared" si="17"/>
        <v>3</v>
      </c>
      <c r="K127" s="547"/>
      <c r="L127" s="547"/>
      <c r="M127" s="547"/>
      <c r="N127" s="547"/>
      <c r="O127" s="547"/>
      <c r="P127" s="547"/>
      <c r="Q127" s="547"/>
      <c r="R127" s="547"/>
      <c r="S127" s="547"/>
      <c r="T127" s="547"/>
      <c r="U127" s="547"/>
      <c r="V127" s="547"/>
      <c r="W127" s="547"/>
      <c r="X127" s="547"/>
      <c r="Y127" s="547"/>
      <c r="Z127" s="547"/>
      <c r="AA127" s="547"/>
      <c r="AB127" s="547"/>
      <c r="AC127" s="547"/>
      <c r="AD127" s="547"/>
      <c r="AE127" s="547"/>
      <c r="AF127" s="547"/>
      <c r="AG127" s="547"/>
      <c r="AH127" s="547"/>
      <c r="AI127" s="547"/>
      <c r="AJ127" s="547"/>
      <c r="AK127" s="547"/>
      <c r="AL127" s="547"/>
      <c r="AM127" s="547"/>
      <c r="AN127" s="547"/>
      <c r="AO127" s="547"/>
      <c r="AP127" s="547"/>
      <c r="AQ127" s="547"/>
      <c r="AR127" s="547"/>
      <c r="AS127" s="547"/>
      <c r="AT127" s="547"/>
      <c r="AU127" s="547"/>
      <c r="AV127" s="547"/>
      <c r="AW127" s="547"/>
      <c r="AX127" s="547"/>
      <c r="AY127" s="547"/>
      <c r="AZ127" s="547"/>
      <c r="BA127" s="547"/>
      <c r="BB127" s="547"/>
      <c r="BC127" s="547"/>
      <c r="BD127" s="547"/>
      <c r="BE127" s="547"/>
      <c r="BF127" s="547"/>
      <c r="BG127" s="547"/>
      <c r="BH127" s="547"/>
      <c r="BI127" s="547"/>
      <c r="BJ127" s="547"/>
      <c r="BK127" s="547"/>
      <c r="BL127" s="547"/>
      <c r="BM127" s="547"/>
      <c r="BN127" s="547"/>
      <c r="BO127" s="547"/>
      <c r="BP127" s="547"/>
      <c r="BQ127" s="547"/>
      <c r="BR127" s="547"/>
      <c r="BS127" s="547"/>
      <c r="BT127" s="547"/>
      <c r="BU127" s="547"/>
      <c r="BV127" s="547"/>
      <c r="BW127" s="547"/>
      <c r="BX127" s="547"/>
      <c r="BY127" s="547"/>
      <c r="BZ127" s="547"/>
      <c r="CA127" s="547"/>
      <c r="CB127" s="547"/>
      <c r="CC127" s="547"/>
      <c r="CD127" s="547"/>
      <c r="CE127" s="547"/>
      <c r="CF127" s="547"/>
      <c r="CG127" s="547"/>
      <c r="CH127" s="547"/>
      <c r="CI127" s="547"/>
      <c r="CJ127" s="547"/>
      <c r="CK127" s="547"/>
      <c r="CL127" s="547"/>
      <c r="CM127" s="547"/>
      <c r="CN127" s="547"/>
      <c r="CO127" s="547"/>
      <c r="CP127" s="547"/>
      <c r="CQ127" s="547"/>
      <c r="CR127" s="547"/>
      <c r="CS127" s="547"/>
      <c r="CT127" s="547"/>
      <c r="CU127" s="547"/>
      <c r="CV127" s="547"/>
      <c r="CW127" s="547"/>
    </row>
    <row r="128" spans="1:103" x14ac:dyDescent="0.2">
      <c r="A128" s="343">
        <f>+SUBTOTAL(3,$E$8:$E128)</f>
        <v>121</v>
      </c>
      <c r="B128" s="552">
        <v>45352</v>
      </c>
      <c r="C128" s="345" t="s">
        <v>684</v>
      </c>
      <c r="D128" s="343" t="str">
        <f>+VLOOKUP(C128,'Visual chart Edit'!$B$7:$C$491,2,FALSE)</f>
        <v>DA+3</v>
      </c>
      <c r="E128" s="343" t="s">
        <v>143</v>
      </c>
      <c r="F128" s="548">
        <v>45381</v>
      </c>
      <c r="G128" s="548">
        <v>45382</v>
      </c>
      <c r="H128" s="549" t="s">
        <v>876</v>
      </c>
      <c r="I128" s="550" t="s">
        <v>1017</v>
      </c>
      <c r="J128" s="841">
        <f t="shared" si="17"/>
        <v>1</v>
      </c>
      <c r="K128" s="547"/>
      <c r="L128" s="547"/>
      <c r="M128" s="547"/>
      <c r="N128" s="547"/>
      <c r="O128" s="547"/>
      <c r="P128" s="547"/>
      <c r="Q128" s="547"/>
      <c r="R128" s="547"/>
      <c r="S128" s="547"/>
      <c r="T128" s="547"/>
      <c r="U128" s="547"/>
      <c r="V128" s="547"/>
      <c r="W128" s="547"/>
      <c r="X128" s="547"/>
      <c r="Y128" s="547"/>
      <c r="Z128" s="547"/>
      <c r="AA128" s="547"/>
      <c r="AB128" s="547"/>
      <c r="AC128" s="547"/>
      <c r="AD128" s="547"/>
      <c r="AE128" s="547"/>
      <c r="AF128" s="547"/>
      <c r="AG128" s="547"/>
      <c r="AH128" s="547"/>
      <c r="AI128" s="547"/>
      <c r="AJ128" s="547"/>
      <c r="AK128" s="547"/>
      <c r="AL128" s="547"/>
      <c r="AM128" s="547"/>
      <c r="AN128" s="547"/>
      <c r="AO128" s="547"/>
      <c r="AP128" s="547"/>
      <c r="AQ128" s="547"/>
      <c r="AR128" s="547"/>
      <c r="AS128" s="547"/>
      <c r="AT128" s="547"/>
      <c r="AU128" s="547"/>
      <c r="AV128" s="547"/>
      <c r="AW128" s="547"/>
      <c r="AX128" s="547"/>
      <c r="AY128" s="547"/>
      <c r="AZ128" s="547"/>
      <c r="BA128" s="547"/>
      <c r="BB128" s="547"/>
      <c r="BC128" s="547"/>
      <c r="BD128" s="547"/>
      <c r="BE128" s="547"/>
      <c r="BF128" s="547"/>
      <c r="BG128" s="547"/>
      <c r="BH128" s="547"/>
      <c r="BI128" s="547"/>
      <c r="BJ128" s="547"/>
      <c r="BK128" s="547"/>
      <c r="BL128" s="547"/>
      <c r="BM128" s="547"/>
      <c r="BN128" s="547"/>
      <c r="BO128" s="547"/>
      <c r="BP128" s="547"/>
      <c r="BQ128" s="547"/>
      <c r="BR128" s="547"/>
      <c r="BS128" s="547"/>
      <c r="BT128" s="547"/>
      <c r="BU128" s="547"/>
      <c r="BV128" s="547"/>
      <c r="BW128" s="547"/>
      <c r="BX128" s="547"/>
      <c r="BY128" s="547"/>
      <c r="BZ128" s="547"/>
      <c r="CA128" s="547"/>
      <c r="CB128" s="547"/>
      <c r="CC128" s="547"/>
      <c r="CD128" s="547"/>
      <c r="CE128" s="547"/>
      <c r="CF128" s="547"/>
      <c r="CG128" s="547"/>
      <c r="CH128" s="547"/>
      <c r="CI128" s="547"/>
      <c r="CJ128" s="547"/>
      <c r="CK128" s="547"/>
      <c r="CL128" s="547"/>
      <c r="CM128" s="547"/>
      <c r="CN128" s="547"/>
      <c r="CO128" s="547"/>
      <c r="CP128" s="547"/>
      <c r="CQ128" s="547"/>
      <c r="CR128" s="547"/>
      <c r="CS128" s="547"/>
      <c r="CT128" s="547"/>
      <c r="CU128" s="547"/>
      <c r="CV128" s="547"/>
      <c r="CW128" s="547"/>
    </row>
    <row r="129" spans="1:101" x14ac:dyDescent="0.2">
      <c r="A129" s="343">
        <f>+SUBTOTAL(3,$E$8:$E129)</f>
        <v>122</v>
      </c>
      <c r="B129" s="552">
        <v>45383</v>
      </c>
      <c r="C129" s="345" t="s">
        <v>705</v>
      </c>
      <c r="D129" s="343" t="str">
        <f>+VLOOKUP(C129,'Visual chart Edit'!$B$7:$C$491,2,FALSE)</f>
        <v>DA+0</v>
      </c>
      <c r="E129" s="343" t="s">
        <v>143</v>
      </c>
      <c r="F129" s="548">
        <v>45373</v>
      </c>
      <c r="G129" s="548">
        <v>45383</v>
      </c>
      <c r="H129" s="549" t="s">
        <v>236</v>
      </c>
      <c r="I129" s="550" t="s">
        <v>1021</v>
      </c>
      <c r="J129" s="841">
        <f t="shared" si="17"/>
        <v>10</v>
      </c>
      <c r="K129" s="547"/>
      <c r="L129" s="547"/>
      <c r="M129" s="547"/>
      <c r="N129" s="547"/>
      <c r="O129" s="547"/>
      <c r="P129" s="547"/>
      <c r="Q129" s="547"/>
      <c r="R129" s="547"/>
      <c r="S129" s="547"/>
      <c r="T129" s="547"/>
      <c r="U129" s="547"/>
      <c r="V129" s="547"/>
      <c r="W129" s="547"/>
      <c r="X129" s="547"/>
      <c r="Y129" s="547"/>
      <c r="Z129" s="547"/>
      <c r="AA129" s="547"/>
      <c r="AB129" s="547"/>
      <c r="AC129" s="547"/>
      <c r="AD129" s="547"/>
      <c r="AE129" s="547"/>
      <c r="AF129" s="547"/>
      <c r="AG129" s="547"/>
      <c r="AH129" s="547"/>
      <c r="AI129" s="547"/>
      <c r="AJ129" s="547"/>
      <c r="AK129" s="547"/>
      <c r="AL129" s="547"/>
      <c r="AM129" s="547"/>
      <c r="AN129" s="547"/>
      <c r="AO129" s="547"/>
      <c r="AP129" s="547"/>
      <c r="AQ129" s="547"/>
      <c r="AR129" s="547"/>
      <c r="AS129" s="547"/>
      <c r="AT129" s="547"/>
      <c r="AU129" s="547"/>
      <c r="AV129" s="547"/>
      <c r="AW129" s="547"/>
      <c r="AX129" s="547"/>
      <c r="AY129" s="547"/>
      <c r="AZ129" s="547"/>
      <c r="BA129" s="547"/>
      <c r="BB129" s="547"/>
      <c r="BC129" s="547"/>
      <c r="BD129" s="547"/>
      <c r="BE129" s="547"/>
      <c r="BF129" s="547"/>
      <c r="BG129" s="547"/>
      <c r="BH129" s="547"/>
      <c r="BI129" s="547"/>
      <c r="BJ129" s="547"/>
      <c r="BK129" s="547"/>
      <c r="BL129" s="547"/>
      <c r="BM129" s="547"/>
      <c r="BN129" s="547"/>
      <c r="BO129" s="547"/>
      <c r="BP129" s="547"/>
      <c r="BQ129" s="547"/>
      <c r="BR129" s="547"/>
      <c r="BS129" s="547"/>
      <c r="BT129" s="547"/>
      <c r="BU129" s="547"/>
      <c r="BV129" s="547"/>
      <c r="BW129" s="547"/>
      <c r="BX129" s="547"/>
      <c r="BY129" s="547"/>
      <c r="BZ129" s="547"/>
      <c r="CA129" s="547"/>
      <c r="CB129" s="547"/>
      <c r="CC129" s="547"/>
      <c r="CD129" s="547"/>
      <c r="CE129" s="547"/>
      <c r="CF129" s="547"/>
      <c r="CG129" s="547"/>
      <c r="CH129" s="547"/>
      <c r="CI129" s="547"/>
      <c r="CJ129" s="547"/>
      <c r="CK129" s="547"/>
      <c r="CL129" s="547"/>
      <c r="CM129" s="547"/>
      <c r="CN129" s="547"/>
      <c r="CO129" s="547"/>
      <c r="CP129" s="547"/>
      <c r="CQ129" s="547"/>
      <c r="CR129" s="547"/>
      <c r="CS129" s="547"/>
      <c r="CT129" s="547"/>
      <c r="CU129" s="547"/>
      <c r="CV129" s="547"/>
      <c r="CW129" s="547"/>
    </row>
    <row r="130" spans="1:101" x14ac:dyDescent="0.2">
      <c r="A130" s="343">
        <f>+SUBTOTAL(3,$E$8:$E130)</f>
        <v>123</v>
      </c>
      <c r="B130" s="552">
        <v>45383</v>
      </c>
      <c r="C130" s="345" t="s">
        <v>688</v>
      </c>
      <c r="D130" s="343" t="str">
        <f>+VLOOKUP(C130,'Visual chart Edit'!$B$7:$C$491,2,FALSE)</f>
        <v>DC2+0</v>
      </c>
      <c r="E130" s="343" t="s">
        <v>143</v>
      </c>
      <c r="F130" s="548">
        <v>45385</v>
      </c>
      <c r="G130" s="548">
        <v>45389</v>
      </c>
      <c r="H130" s="549" t="s">
        <v>876</v>
      </c>
      <c r="I130" s="550" t="s">
        <v>1021</v>
      </c>
      <c r="J130" s="841">
        <f t="shared" si="17"/>
        <v>4</v>
      </c>
      <c r="K130" s="547"/>
      <c r="L130" s="547"/>
      <c r="M130" s="547"/>
      <c r="N130" s="547"/>
      <c r="O130" s="547"/>
      <c r="P130" s="547"/>
      <c r="Q130" s="547"/>
      <c r="R130" s="547"/>
      <c r="S130" s="547"/>
      <c r="T130" s="547"/>
      <c r="U130" s="547"/>
      <c r="V130" s="547"/>
      <c r="W130" s="547"/>
      <c r="X130" s="547"/>
      <c r="Y130" s="547"/>
      <c r="Z130" s="547"/>
      <c r="AA130" s="547"/>
      <c r="AB130" s="547"/>
      <c r="AC130" s="547"/>
      <c r="AD130" s="547"/>
      <c r="AE130" s="547"/>
      <c r="AF130" s="547"/>
      <c r="AG130" s="547"/>
      <c r="AH130" s="547"/>
      <c r="AI130" s="547"/>
      <c r="AJ130" s="547"/>
      <c r="AK130" s="547"/>
      <c r="AL130" s="547"/>
      <c r="AM130" s="547"/>
      <c r="AN130" s="547"/>
      <c r="AO130" s="547"/>
      <c r="AP130" s="547"/>
      <c r="AQ130" s="547"/>
      <c r="AR130" s="547"/>
      <c r="AS130" s="547"/>
      <c r="AT130" s="547"/>
      <c r="AU130" s="547"/>
      <c r="AV130" s="547"/>
      <c r="AW130" s="547"/>
      <c r="AX130" s="547"/>
      <c r="AY130" s="547"/>
      <c r="AZ130" s="547"/>
      <c r="BA130" s="547"/>
      <c r="BB130" s="547"/>
      <c r="BC130" s="547"/>
      <c r="BD130" s="547"/>
      <c r="BE130" s="547"/>
      <c r="BF130" s="547"/>
      <c r="BG130" s="547"/>
      <c r="BH130" s="547"/>
      <c r="BI130" s="547"/>
      <c r="BJ130" s="547"/>
      <c r="BK130" s="547"/>
      <c r="BL130" s="547"/>
      <c r="BM130" s="547"/>
      <c r="BN130" s="547"/>
      <c r="BO130" s="547"/>
      <c r="BP130" s="547"/>
      <c r="BQ130" s="547"/>
      <c r="BR130" s="547"/>
      <c r="BS130" s="547"/>
      <c r="BT130" s="547"/>
      <c r="BU130" s="547"/>
      <c r="BV130" s="547"/>
      <c r="BW130" s="547"/>
      <c r="BX130" s="547"/>
      <c r="BY130" s="547"/>
      <c r="BZ130" s="547"/>
      <c r="CA130" s="547"/>
      <c r="CB130" s="547"/>
      <c r="CC130" s="547"/>
      <c r="CD130" s="547"/>
      <c r="CE130" s="547"/>
      <c r="CF130" s="547"/>
      <c r="CG130" s="547"/>
      <c r="CH130" s="547"/>
      <c r="CI130" s="547"/>
      <c r="CJ130" s="547"/>
      <c r="CK130" s="547"/>
      <c r="CL130" s="547"/>
      <c r="CM130" s="547"/>
      <c r="CN130" s="547"/>
      <c r="CO130" s="547"/>
      <c r="CP130" s="547"/>
      <c r="CQ130" s="547"/>
      <c r="CR130" s="547"/>
      <c r="CS130" s="547"/>
      <c r="CT130" s="547"/>
      <c r="CU130" s="547"/>
      <c r="CV130" s="547"/>
      <c r="CW130" s="547"/>
    </row>
    <row r="131" spans="1:101" x14ac:dyDescent="0.2">
      <c r="A131" s="343">
        <f>+SUBTOTAL(3,$E$8:$E131)</f>
        <v>124</v>
      </c>
      <c r="B131" s="552">
        <v>45383</v>
      </c>
      <c r="C131" s="345" t="s">
        <v>706</v>
      </c>
      <c r="D131" s="343" t="str">
        <f>+VLOOKUP(C131,'Visual chart Edit'!$B$7:$C$491,2,FALSE)</f>
        <v>DA+0</v>
      </c>
      <c r="E131" s="343" t="s">
        <v>143</v>
      </c>
      <c r="F131" s="548">
        <v>45385</v>
      </c>
      <c r="G131" s="548">
        <v>45390</v>
      </c>
      <c r="H131" s="549" t="s">
        <v>236</v>
      </c>
      <c r="I131" s="550" t="s">
        <v>1021</v>
      </c>
      <c r="J131" s="841">
        <f t="shared" si="17"/>
        <v>5</v>
      </c>
      <c r="K131" s="547"/>
      <c r="L131" s="547"/>
      <c r="M131" s="547"/>
      <c r="N131" s="547"/>
      <c r="O131" s="547"/>
      <c r="P131" s="547"/>
      <c r="Q131" s="547"/>
      <c r="R131" s="547"/>
      <c r="S131" s="547"/>
      <c r="T131" s="547"/>
      <c r="U131" s="547"/>
      <c r="V131" s="547"/>
      <c r="W131" s="547"/>
      <c r="X131" s="547"/>
      <c r="Y131" s="547"/>
      <c r="Z131" s="547"/>
      <c r="AA131" s="547"/>
      <c r="AB131" s="547"/>
      <c r="AC131" s="547"/>
      <c r="AD131" s="547"/>
      <c r="AE131" s="547"/>
      <c r="AF131" s="547"/>
      <c r="AG131" s="547"/>
      <c r="AH131" s="547"/>
      <c r="AI131" s="547"/>
      <c r="AJ131" s="547"/>
      <c r="AK131" s="547"/>
      <c r="AL131" s="547"/>
      <c r="AM131" s="547"/>
      <c r="AN131" s="547"/>
      <c r="AO131" s="547"/>
      <c r="AP131" s="547"/>
      <c r="AQ131" s="547"/>
      <c r="AR131" s="547"/>
      <c r="AS131" s="547"/>
      <c r="AT131" s="547"/>
      <c r="AU131" s="547"/>
      <c r="AV131" s="547"/>
      <c r="AW131" s="547"/>
      <c r="AX131" s="547"/>
      <c r="AY131" s="547"/>
      <c r="AZ131" s="547"/>
      <c r="BA131" s="547"/>
      <c r="BB131" s="547"/>
      <c r="BC131" s="547"/>
      <c r="BD131" s="547"/>
      <c r="BE131" s="547"/>
      <c r="BF131" s="547"/>
      <c r="BG131" s="547"/>
      <c r="BH131" s="547"/>
      <c r="BI131" s="547"/>
      <c r="BJ131" s="547"/>
      <c r="BK131" s="547"/>
      <c r="BL131" s="547"/>
      <c r="BM131" s="547"/>
      <c r="BN131" s="547"/>
      <c r="BO131" s="547"/>
      <c r="BP131" s="547"/>
      <c r="BQ131" s="547"/>
      <c r="BR131" s="547"/>
      <c r="BS131" s="547"/>
      <c r="BT131" s="547"/>
      <c r="BU131" s="547"/>
      <c r="BV131" s="547"/>
      <c r="BW131" s="547"/>
      <c r="BX131" s="547"/>
      <c r="BY131" s="547"/>
      <c r="BZ131" s="547"/>
      <c r="CA131" s="547"/>
      <c r="CB131" s="547"/>
      <c r="CC131" s="547"/>
      <c r="CD131" s="547"/>
      <c r="CE131" s="547"/>
      <c r="CF131" s="547"/>
      <c r="CG131" s="547"/>
      <c r="CH131" s="547"/>
      <c r="CI131" s="547"/>
      <c r="CJ131" s="547"/>
      <c r="CK131" s="547"/>
      <c r="CL131" s="547"/>
      <c r="CM131" s="547"/>
      <c r="CN131" s="547"/>
      <c r="CO131" s="547"/>
      <c r="CP131" s="547"/>
      <c r="CQ131" s="547"/>
      <c r="CR131" s="547"/>
      <c r="CS131" s="547"/>
      <c r="CT131" s="547"/>
      <c r="CU131" s="547"/>
      <c r="CV131" s="547"/>
      <c r="CW131" s="547"/>
    </row>
    <row r="132" spans="1:101" x14ac:dyDescent="0.2">
      <c r="A132" s="343">
        <f>+SUBTOTAL(3,$E$8:$E132)</f>
        <v>125</v>
      </c>
      <c r="B132" s="552">
        <v>45383</v>
      </c>
      <c r="C132" s="345" t="s">
        <v>708</v>
      </c>
      <c r="D132" s="343" t="str">
        <f>+VLOOKUP(C132,'Visual chart Edit'!$B$7:$C$491,2,FALSE)</f>
        <v>DA+0</v>
      </c>
      <c r="E132" s="343" t="s">
        <v>143</v>
      </c>
      <c r="F132" s="548">
        <v>45390</v>
      </c>
      <c r="G132" s="548">
        <v>45395</v>
      </c>
      <c r="H132" s="549" t="s">
        <v>236</v>
      </c>
      <c r="I132" s="550" t="s">
        <v>1017</v>
      </c>
      <c r="J132" s="841">
        <f t="shared" si="17"/>
        <v>5</v>
      </c>
      <c r="K132" s="547"/>
      <c r="L132" s="547"/>
      <c r="M132" s="547"/>
      <c r="N132" s="547"/>
      <c r="O132" s="547"/>
      <c r="P132" s="547"/>
      <c r="Q132" s="547"/>
      <c r="R132" s="547"/>
      <c r="S132" s="547"/>
      <c r="T132" s="547"/>
      <c r="U132" s="547"/>
      <c r="V132" s="547"/>
      <c r="W132" s="547"/>
      <c r="X132" s="547"/>
      <c r="Y132" s="547"/>
      <c r="Z132" s="547"/>
      <c r="AA132" s="547"/>
      <c r="AB132" s="547"/>
      <c r="AC132" s="547"/>
      <c r="AD132" s="547"/>
      <c r="AE132" s="547"/>
      <c r="AF132" s="547"/>
      <c r="AG132" s="547"/>
      <c r="AH132" s="547"/>
      <c r="AI132" s="547"/>
      <c r="AJ132" s="547"/>
      <c r="AK132" s="547"/>
      <c r="AL132" s="547"/>
      <c r="AM132" s="547"/>
      <c r="AN132" s="547"/>
      <c r="AO132" s="547"/>
      <c r="AP132" s="547"/>
      <c r="AQ132" s="547"/>
      <c r="AR132" s="547"/>
      <c r="AS132" s="547"/>
      <c r="AT132" s="547"/>
      <c r="AU132" s="547"/>
      <c r="AV132" s="547"/>
      <c r="AW132" s="547"/>
      <c r="AX132" s="547"/>
      <c r="AY132" s="547"/>
      <c r="AZ132" s="547"/>
      <c r="BA132" s="547"/>
      <c r="BB132" s="547"/>
      <c r="BC132" s="547"/>
      <c r="BD132" s="547"/>
      <c r="BE132" s="547"/>
      <c r="BF132" s="547"/>
      <c r="BG132" s="547"/>
      <c r="BH132" s="547"/>
      <c r="BI132" s="547"/>
      <c r="BJ132" s="547"/>
      <c r="BK132" s="547"/>
      <c r="BL132" s="547"/>
      <c r="BM132" s="547"/>
      <c r="BN132" s="547"/>
      <c r="BO132" s="547"/>
      <c r="BP132" s="547"/>
      <c r="BQ132" s="547"/>
      <c r="BR132" s="547"/>
      <c r="BS132" s="547"/>
      <c r="BT132" s="547"/>
      <c r="BU132" s="547"/>
      <c r="BV132" s="547"/>
      <c r="BW132" s="547"/>
      <c r="BX132" s="547"/>
      <c r="BY132" s="547"/>
      <c r="BZ132" s="547"/>
      <c r="CA132" s="547"/>
      <c r="CB132" s="547"/>
      <c r="CC132" s="547"/>
      <c r="CD132" s="547"/>
      <c r="CE132" s="547"/>
      <c r="CF132" s="547"/>
      <c r="CG132" s="547"/>
      <c r="CH132" s="547"/>
      <c r="CI132" s="547"/>
      <c r="CJ132" s="547"/>
      <c r="CK132" s="547"/>
      <c r="CL132" s="547"/>
      <c r="CM132" s="547"/>
      <c r="CN132" s="547"/>
      <c r="CO132" s="547"/>
      <c r="CP132" s="547"/>
      <c r="CQ132" s="547"/>
      <c r="CR132" s="547"/>
      <c r="CS132" s="547"/>
      <c r="CT132" s="547"/>
      <c r="CU132" s="547"/>
      <c r="CV132" s="547"/>
      <c r="CW132" s="547"/>
    </row>
    <row r="133" spans="1:101" x14ac:dyDescent="0.2">
      <c r="A133" s="343">
        <f>+SUBTOTAL(3,$E$8:$E133)</f>
        <v>126</v>
      </c>
      <c r="B133" s="552">
        <v>45383</v>
      </c>
      <c r="C133" s="345" t="s">
        <v>689</v>
      </c>
      <c r="D133" s="343" t="str">
        <f>+VLOOKUP(C133,'Visual chart Edit'!$B$7:$C$491,2,FALSE)</f>
        <v>DA+9</v>
      </c>
      <c r="E133" s="343" t="s">
        <v>143</v>
      </c>
      <c r="F133" s="548">
        <v>45390</v>
      </c>
      <c r="G133" s="548">
        <v>45397</v>
      </c>
      <c r="H133" s="549" t="s">
        <v>875</v>
      </c>
      <c r="I133" s="550" t="s">
        <v>1021</v>
      </c>
      <c r="J133" s="841">
        <f t="shared" si="17"/>
        <v>7</v>
      </c>
      <c r="K133" s="547"/>
      <c r="L133" s="547"/>
      <c r="M133" s="547"/>
      <c r="N133" s="547"/>
      <c r="O133" s="547"/>
      <c r="P133" s="547"/>
      <c r="Q133" s="547"/>
      <c r="R133" s="547"/>
      <c r="S133" s="547"/>
      <c r="T133" s="547"/>
      <c r="U133" s="547"/>
      <c r="V133" s="547"/>
      <c r="W133" s="547"/>
      <c r="X133" s="547"/>
      <c r="Y133" s="547"/>
      <c r="Z133" s="547"/>
      <c r="AA133" s="547"/>
      <c r="AB133" s="547"/>
      <c r="AC133" s="547"/>
      <c r="AD133" s="547"/>
      <c r="AE133" s="547"/>
      <c r="AF133" s="547"/>
      <c r="AG133" s="547"/>
      <c r="AH133" s="547"/>
      <c r="AI133" s="547"/>
      <c r="AJ133" s="547"/>
      <c r="AK133" s="547"/>
      <c r="AL133" s="547"/>
      <c r="AM133" s="547"/>
      <c r="AN133" s="547"/>
      <c r="AO133" s="547"/>
      <c r="AP133" s="547"/>
      <c r="AQ133" s="547"/>
      <c r="AR133" s="547"/>
      <c r="AS133" s="547"/>
      <c r="AT133" s="547"/>
      <c r="AU133" s="547"/>
      <c r="AV133" s="547"/>
      <c r="AW133" s="547"/>
      <c r="AX133" s="547"/>
      <c r="AY133" s="547"/>
      <c r="AZ133" s="547"/>
      <c r="BA133" s="547"/>
      <c r="BB133" s="547"/>
      <c r="BC133" s="547"/>
      <c r="BD133" s="547"/>
      <c r="BE133" s="547"/>
      <c r="BF133" s="547"/>
      <c r="BG133" s="547"/>
      <c r="BH133" s="547"/>
      <c r="BI133" s="547"/>
      <c r="BJ133" s="547"/>
      <c r="BK133" s="547"/>
      <c r="BL133" s="547"/>
      <c r="BM133" s="547"/>
      <c r="BN133" s="547"/>
      <c r="BO133" s="547"/>
      <c r="BP133" s="547"/>
      <c r="BQ133" s="547"/>
      <c r="BR133" s="547"/>
      <c r="BS133" s="547"/>
      <c r="BT133" s="547"/>
      <c r="BU133" s="547"/>
      <c r="BV133" s="547"/>
      <c r="BW133" s="547"/>
      <c r="BX133" s="547"/>
      <c r="BY133" s="547"/>
      <c r="BZ133" s="547"/>
      <c r="CA133" s="547"/>
      <c r="CB133" s="547"/>
      <c r="CC133" s="547"/>
      <c r="CD133" s="547"/>
      <c r="CE133" s="547"/>
      <c r="CF133" s="547"/>
      <c r="CG133" s="547"/>
      <c r="CH133" s="547"/>
      <c r="CI133" s="547"/>
      <c r="CJ133" s="547"/>
      <c r="CK133" s="547"/>
      <c r="CL133" s="547"/>
      <c r="CM133" s="547"/>
      <c r="CN133" s="547"/>
      <c r="CO133" s="547"/>
      <c r="CP133" s="547"/>
      <c r="CQ133" s="547"/>
      <c r="CR133" s="547"/>
      <c r="CS133" s="547"/>
      <c r="CT133" s="547"/>
      <c r="CU133" s="547"/>
      <c r="CV133" s="547"/>
      <c r="CW133" s="547"/>
    </row>
    <row r="134" spans="1:101" x14ac:dyDescent="0.2">
      <c r="A134" s="343">
        <f>+SUBTOTAL(3,$E$8:$E134)</f>
        <v>127</v>
      </c>
      <c r="B134" s="552">
        <v>45383</v>
      </c>
      <c r="C134" s="345" t="s">
        <v>704</v>
      </c>
      <c r="D134" s="343" t="str">
        <f>+VLOOKUP(C134,'Visual chart Edit'!$B$7:$C$491,2,FALSE)</f>
        <v>DA+9</v>
      </c>
      <c r="E134" s="343" t="s">
        <v>143</v>
      </c>
      <c r="F134" s="548">
        <v>45396</v>
      </c>
      <c r="G134" s="548">
        <v>45401</v>
      </c>
      <c r="H134" s="549" t="s">
        <v>236</v>
      </c>
      <c r="I134" s="550" t="s">
        <v>1021</v>
      </c>
      <c r="J134" s="841">
        <f t="shared" si="17"/>
        <v>5</v>
      </c>
      <c r="K134" s="547"/>
      <c r="L134" s="547"/>
      <c r="M134" s="547"/>
      <c r="N134" s="547"/>
      <c r="O134" s="547"/>
      <c r="P134" s="547"/>
      <c r="Q134" s="547"/>
      <c r="R134" s="547"/>
      <c r="S134" s="547"/>
      <c r="T134" s="547"/>
      <c r="U134" s="547"/>
      <c r="V134" s="547"/>
      <c r="W134" s="547"/>
      <c r="X134" s="547"/>
      <c r="Y134" s="547"/>
      <c r="Z134" s="547"/>
      <c r="AA134" s="547"/>
      <c r="AB134" s="547"/>
      <c r="AC134" s="547"/>
      <c r="AD134" s="547"/>
      <c r="AE134" s="547"/>
      <c r="AF134" s="547"/>
      <c r="AG134" s="547"/>
      <c r="AH134" s="547"/>
      <c r="AI134" s="547"/>
      <c r="AJ134" s="547"/>
      <c r="AK134" s="547"/>
      <c r="AL134" s="547"/>
      <c r="AM134" s="547"/>
      <c r="AN134" s="547"/>
      <c r="AO134" s="547"/>
      <c r="AP134" s="547"/>
      <c r="AQ134" s="547"/>
      <c r="AR134" s="547"/>
      <c r="AS134" s="547"/>
      <c r="AT134" s="547"/>
      <c r="AU134" s="547"/>
      <c r="AV134" s="547"/>
      <c r="AW134" s="547"/>
      <c r="AX134" s="547"/>
      <c r="AY134" s="547"/>
      <c r="AZ134" s="547"/>
      <c r="BA134" s="547"/>
      <c r="BB134" s="547"/>
      <c r="BC134" s="547"/>
      <c r="BD134" s="547"/>
      <c r="BE134" s="547"/>
      <c r="BF134" s="547"/>
      <c r="BG134" s="547"/>
      <c r="BH134" s="547"/>
      <c r="BI134" s="547"/>
      <c r="BJ134" s="547"/>
      <c r="BK134" s="547"/>
      <c r="BL134" s="547"/>
      <c r="BM134" s="547"/>
      <c r="BN134" s="547"/>
      <c r="BO134" s="547"/>
      <c r="BP134" s="547"/>
      <c r="BQ134" s="547"/>
      <c r="BR134" s="547"/>
      <c r="BS134" s="547"/>
      <c r="BT134" s="547"/>
      <c r="BU134" s="547"/>
      <c r="BV134" s="547"/>
      <c r="BW134" s="547"/>
      <c r="BX134" s="547"/>
      <c r="BY134" s="547"/>
      <c r="BZ134" s="547"/>
      <c r="CA134" s="547"/>
      <c r="CB134" s="547"/>
      <c r="CC134" s="547"/>
      <c r="CD134" s="547"/>
      <c r="CE134" s="547"/>
      <c r="CF134" s="547"/>
      <c r="CG134" s="547"/>
      <c r="CH134" s="547"/>
      <c r="CI134" s="547"/>
      <c r="CJ134" s="547"/>
      <c r="CK134" s="547"/>
      <c r="CL134" s="547"/>
      <c r="CM134" s="547"/>
      <c r="CN134" s="547"/>
      <c r="CO134" s="547"/>
      <c r="CP134" s="547"/>
      <c r="CQ134" s="547"/>
      <c r="CR134" s="547"/>
      <c r="CS134" s="547"/>
      <c r="CT134" s="547"/>
      <c r="CU134" s="547"/>
      <c r="CV134" s="547"/>
      <c r="CW134" s="547"/>
    </row>
    <row r="135" spans="1:101" x14ac:dyDescent="0.2">
      <c r="A135" s="343">
        <f>+SUBTOTAL(3,$E$8:$E135)</f>
        <v>128</v>
      </c>
      <c r="B135" s="552">
        <v>45383</v>
      </c>
      <c r="C135" s="345" t="s">
        <v>690</v>
      </c>
      <c r="D135" s="343" t="str">
        <f>+VLOOKUP(C135,'Visual chart Edit'!$B$7:$C$491,2,FALSE)</f>
        <v>DA+0</v>
      </c>
      <c r="E135" s="343" t="s">
        <v>143</v>
      </c>
      <c r="F135" s="548">
        <v>45399</v>
      </c>
      <c r="G135" s="548">
        <v>45402</v>
      </c>
      <c r="H135" s="557" t="s">
        <v>875</v>
      </c>
      <c r="I135" s="550" t="s">
        <v>1021</v>
      </c>
      <c r="J135" s="841">
        <f t="shared" si="17"/>
        <v>3</v>
      </c>
      <c r="K135" s="547"/>
      <c r="L135" s="547"/>
      <c r="M135" s="547"/>
      <c r="N135" s="547"/>
      <c r="O135" s="547"/>
      <c r="P135" s="547"/>
      <c r="Q135" s="547"/>
      <c r="R135" s="547"/>
      <c r="S135" s="547"/>
      <c r="T135" s="547"/>
      <c r="U135" s="547"/>
      <c r="V135" s="547"/>
      <c r="W135" s="547"/>
      <c r="X135" s="547"/>
      <c r="Y135" s="547"/>
      <c r="Z135" s="547"/>
      <c r="AA135" s="547"/>
      <c r="AB135" s="547"/>
      <c r="AC135" s="547"/>
      <c r="AD135" s="547"/>
      <c r="AE135" s="547"/>
      <c r="AF135" s="547"/>
      <c r="AG135" s="547"/>
      <c r="AH135" s="547"/>
      <c r="AI135" s="547"/>
      <c r="AJ135" s="547"/>
      <c r="AK135" s="547"/>
      <c r="AL135" s="547"/>
      <c r="AM135" s="547"/>
      <c r="AN135" s="547"/>
      <c r="AO135" s="547"/>
      <c r="AP135" s="547"/>
      <c r="AQ135" s="547"/>
      <c r="AR135" s="547"/>
      <c r="AS135" s="547"/>
      <c r="AT135" s="547"/>
      <c r="AU135" s="547"/>
      <c r="AV135" s="547"/>
      <c r="AW135" s="547"/>
      <c r="AX135" s="547"/>
      <c r="AY135" s="547"/>
      <c r="AZ135" s="547"/>
      <c r="BA135" s="547"/>
      <c r="BB135" s="547"/>
      <c r="BC135" s="547"/>
      <c r="BD135" s="547"/>
      <c r="BE135" s="547"/>
      <c r="BF135" s="547"/>
      <c r="BG135" s="547"/>
      <c r="BH135" s="547"/>
      <c r="BI135" s="547"/>
      <c r="BJ135" s="547"/>
      <c r="BK135" s="547"/>
      <c r="BL135" s="547"/>
      <c r="BM135" s="547"/>
      <c r="BN135" s="547"/>
      <c r="BO135" s="547"/>
      <c r="BP135" s="547"/>
      <c r="BQ135" s="547"/>
      <c r="BR135" s="547"/>
      <c r="BS135" s="547"/>
      <c r="BT135" s="547"/>
      <c r="BU135" s="547"/>
      <c r="BV135" s="547"/>
      <c r="BW135" s="547"/>
      <c r="BX135" s="547"/>
      <c r="BY135" s="547"/>
      <c r="BZ135" s="547"/>
      <c r="CA135" s="547"/>
      <c r="CB135" s="547"/>
      <c r="CC135" s="547"/>
      <c r="CD135" s="547"/>
      <c r="CE135" s="547"/>
      <c r="CF135" s="547"/>
      <c r="CG135" s="547"/>
      <c r="CH135" s="547"/>
      <c r="CI135" s="547"/>
      <c r="CJ135" s="547"/>
      <c r="CK135" s="547"/>
      <c r="CL135" s="547"/>
      <c r="CM135" s="547"/>
      <c r="CN135" s="547"/>
      <c r="CO135" s="547"/>
      <c r="CP135" s="547"/>
      <c r="CQ135" s="547"/>
      <c r="CR135" s="547"/>
      <c r="CS135" s="547"/>
      <c r="CT135" s="547"/>
      <c r="CU135" s="547"/>
      <c r="CV135" s="547"/>
      <c r="CW135" s="547"/>
    </row>
    <row r="136" spans="1:101" x14ac:dyDescent="0.2">
      <c r="A136" s="343">
        <f>+SUBTOTAL(3,$E$8:$E136)</f>
        <v>129</v>
      </c>
      <c r="B136" s="552">
        <v>45413</v>
      </c>
      <c r="C136" s="345" t="s">
        <v>91</v>
      </c>
      <c r="D136" s="343" t="str">
        <f>+VLOOKUP(C136,'Visual chart Edit'!$B$7:$C$491,2,FALSE)</f>
        <v>DD45+0</v>
      </c>
      <c r="E136" s="343" t="s">
        <v>143</v>
      </c>
      <c r="F136" s="548">
        <v>45404</v>
      </c>
      <c r="G136" s="548">
        <v>45415</v>
      </c>
      <c r="H136" s="549" t="s">
        <v>875</v>
      </c>
      <c r="I136" s="550" t="s">
        <v>1021</v>
      </c>
      <c r="J136" s="841">
        <f t="shared" si="17"/>
        <v>11</v>
      </c>
      <c r="K136" s="547"/>
      <c r="L136" s="547"/>
      <c r="M136" s="547"/>
      <c r="N136" s="547"/>
      <c r="O136" s="547"/>
      <c r="P136" s="547"/>
      <c r="Q136" s="547"/>
      <c r="R136" s="547"/>
      <c r="S136" s="547"/>
      <c r="T136" s="547"/>
      <c r="U136" s="547"/>
      <c r="V136" s="547"/>
      <c r="W136" s="547"/>
      <c r="X136" s="547"/>
      <c r="Y136" s="547"/>
      <c r="Z136" s="547"/>
      <c r="AA136" s="547"/>
      <c r="AB136" s="547"/>
      <c r="AC136" s="547"/>
      <c r="AD136" s="547"/>
      <c r="AE136" s="547"/>
      <c r="AF136" s="547"/>
      <c r="AG136" s="547"/>
      <c r="AH136" s="547"/>
      <c r="AI136" s="547"/>
      <c r="AJ136" s="547"/>
      <c r="AK136" s="547"/>
      <c r="AL136" s="547"/>
      <c r="AM136" s="547"/>
      <c r="AN136" s="547"/>
      <c r="AO136" s="547"/>
      <c r="AP136" s="547"/>
      <c r="AQ136" s="547"/>
      <c r="AR136" s="547"/>
      <c r="AS136" s="547"/>
      <c r="AT136" s="547"/>
      <c r="AU136" s="547"/>
      <c r="AV136" s="547"/>
      <c r="AW136" s="547"/>
      <c r="AX136" s="547"/>
      <c r="AY136" s="547"/>
      <c r="AZ136" s="547"/>
      <c r="BA136" s="547"/>
      <c r="BB136" s="547"/>
      <c r="BC136" s="547"/>
      <c r="BD136" s="547"/>
      <c r="BE136" s="547"/>
      <c r="BF136" s="547"/>
      <c r="BG136" s="547"/>
      <c r="BH136" s="547"/>
      <c r="BI136" s="547"/>
      <c r="BJ136" s="547"/>
      <c r="BK136" s="547"/>
      <c r="BL136" s="547"/>
      <c r="BM136" s="547"/>
      <c r="BN136" s="547"/>
      <c r="BO136" s="547"/>
      <c r="BP136" s="547"/>
      <c r="BQ136" s="547"/>
      <c r="BR136" s="547"/>
      <c r="BS136" s="547"/>
      <c r="BT136" s="547"/>
      <c r="BU136" s="547"/>
      <c r="BV136" s="547"/>
      <c r="BW136" s="547"/>
      <c r="BX136" s="547"/>
      <c r="BY136" s="547"/>
      <c r="BZ136" s="547"/>
      <c r="CA136" s="547"/>
      <c r="CB136" s="547"/>
      <c r="CC136" s="547"/>
      <c r="CD136" s="547"/>
      <c r="CE136" s="547"/>
      <c r="CF136" s="547"/>
      <c r="CG136" s="547"/>
      <c r="CH136" s="547"/>
      <c r="CI136" s="547"/>
      <c r="CJ136" s="547"/>
      <c r="CK136" s="547"/>
      <c r="CL136" s="547"/>
      <c r="CM136" s="547"/>
      <c r="CN136" s="547"/>
      <c r="CO136" s="547"/>
      <c r="CP136" s="547"/>
      <c r="CQ136" s="547"/>
      <c r="CR136" s="547"/>
      <c r="CS136" s="547"/>
      <c r="CT136" s="547"/>
      <c r="CU136" s="547"/>
      <c r="CV136" s="547"/>
      <c r="CW136" s="547"/>
    </row>
    <row r="137" spans="1:101" x14ac:dyDescent="0.2">
      <c r="A137" s="343">
        <f>+SUBTOTAL(3,$E$8:$E137)</f>
        <v>130</v>
      </c>
      <c r="B137" s="552">
        <v>45413</v>
      </c>
      <c r="C137" s="345" t="s">
        <v>217</v>
      </c>
      <c r="D137" s="343" t="str">
        <f>+VLOOKUP(C137,'Visual chart Edit'!$B$7:$C$491,2,FALSE)</f>
        <v>DA+3</v>
      </c>
      <c r="E137" s="343" t="s">
        <v>143</v>
      </c>
      <c r="F137" s="548">
        <v>45414</v>
      </c>
      <c r="G137" s="548">
        <v>45420</v>
      </c>
      <c r="H137" s="549" t="s">
        <v>252</v>
      </c>
      <c r="I137" s="550" t="s">
        <v>222</v>
      </c>
      <c r="J137" s="841">
        <f t="shared" ref="J137:J200" si="18">G137-F137</f>
        <v>6</v>
      </c>
      <c r="K137" s="547"/>
      <c r="L137" s="547"/>
      <c r="M137" s="547"/>
      <c r="N137" s="547"/>
      <c r="O137" s="547"/>
      <c r="P137" s="547"/>
      <c r="Q137" s="547"/>
      <c r="R137" s="547"/>
      <c r="S137" s="547"/>
      <c r="T137" s="547"/>
      <c r="U137" s="547"/>
      <c r="V137" s="547"/>
      <c r="W137" s="547"/>
      <c r="X137" s="547"/>
      <c r="Y137" s="547"/>
      <c r="Z137" s="547"/>
      <c r="AA137" s="547"/>
      <c r="AB137" s="547"/>
      <c r="AC137" s="547"/>
      <c r="AD137" s="547"/>
      <c r="AE137" s="547"/>
      <c r="AF137" s="547"/>
      <c r="AG137" s="547"/>
      <c r="AH137" s="547"/>
      <c r="AI137" s="547"/>
      <c r="AJ137" s="547"/>
      <c r="AK137" s="547"/>
      <c r="AL137" s="547"/>
      <c r="AM137" s="547"/>
      <c r="AN137" s="547"/>
      <c r="AO137" s="547"/>
      <c r="AP137" s="547"/>
      <c r="AQ137" s="547"/>
      <c r="AR137" s="547"/>
      <c r="AS137" s="547"/>
      <c r="AT137" s="547"/>
      <c r="AU137" s="547"/>
      <c r="AV137" s="547"/>
      <c r="AW137" s="547"/>
      <c r="AX137" s="547"/>
      <c r="AY137" s="547"/>
      <c r="AZ137" s="547"/>
      <c r="BA137" s="547"/>
      <c r="BB137" s="547"/>
      <c r="BC137" s="547"/>
      <c r="BD137" s="547"/>
      <c r="BE137" s="547"/>
      <c r="BF137" s="547"/>
      <c r="BG137" s="547"/>
      <c r="BH137" s="547"/>
      <c r="BI137" s="547"/>
      <c r="BJ137" s="547"/>
      <c r="BK137" s="547"/>
      <c r="BL137" s="547"/>
      <c r="BM137" s="547"/>
      <c r="BN137" s="547"/>
      <c r="BO137" s="547"/>
      <c r="BP137" s="547"/>
      <c r="BQ137" s="547"/>
      <c r="BR137" s="547"/>
      <c r="BS137" s="547"/>
      <c r="BT137" s="547"/>
      <c r="BU137" s="547"/>
      <c r="BV137" s="547"/>
      <c r="BW137" s="547"/>
      <c r="BX137" s="547"/>
      <c r="BY137" s="547"/>
      <c r="BZ137" s="547"/>
      <c r="CA137" s="547"/>
      <c r="CB137" s="547"/>
      <c r="CC137" s="547"/>
      <c r="CD137" s="547"/>
      <c r="CE137" s="547"/>
      <c r="CF137" s="547"/>
      <c r="CG137" s="547"/>
      <c r="CH137" s="547"/>
      <c r="CI137" s="547"/>
      <c r="CJ137" s="547"/>
      <c r="CK137" s="547"/>
      <c r="CL137" s="547"/>
      <c r="CM137" s="547"/>
      <c r="CN137" s="547"/>
      <c r="CO137" s="547"/>
      <c r="CP137" s="547"/>
      <c r="CQ137" s="547"/>
      <c r="CR137" s="547"/>
      <c r="CS137" s="547"/>
      <c r="CT137" s="547"/>
      <c r="CU137" s="547"/>
      <c r="CV137" s="547"/>
      <c r="CW137" s="547"/>
    </row>
    <row r="138" spans="1:101" x14ac:dyDescent="0.2">
      <c r="A138" s="343">
        <f>+SUBTOTAL(3,$E$8:$E138)</f>
        <v>131</v>
      </c>
      <c r="B138" s="552">
        <v>45413</v>
      </c>
      <c r="C138" s="345" t="s">
        <v>152</v>
      </c>
      <c r="D138" s="343" t="str">
        <f>+VLOOKUP(C138,'Visual chart Edit'!$B$7:$C$491,2,FALSE)</f>
        <v>DB1+0</v>
      </c>
      <c r="E138" s="343" t="s">
        <v>276</v>
      </c>
      <c r="F138" s="548">
        <v>45417</v>
      </c>
      <c r="G138" s="548">
        <v>45422</v>
      </c>
      <c r="H138" s="549" t="s">
        <v>357</v>
      </c>
      <c r="I138" s="550" t="s">
        <v>386</v>
      </c>
      <c r="J138" s="841">
        <f t="shared" si="18"/>
        <v>5</v>
      </c>
      <c r="K138" s="547"/>
      <c r="L138" s="547"/>
      <c r="M138" s="547"/>
      <c r="N138" s="547"/>
      <c r="O138" s="547"/>
      <c r="P138" s="547"/>
      <c r="Q138" s="547"/>
      <c r="R138" s="547"/>
      <c r="S138" s="547"/>
      <c r="T138" s="547"/>
      <c r="U138" s="547"/>
      <c r="V138" s="547"/>
      <c r="W138" s="547"/>
      <c r="X138" s="547"/>
      <c r="Y138" s="547"/>
      <c r="Z138" s="547"/>
      <c r="AA138" s="547"/>
      <c r="AB138" s="547"/>
      <c r="AC138" s="547"/>
      <c r="AD138" s="547"/>
      <c r="AE138" s="547"/>
      <c r="AF138" s="547"/>
      <c r="AG138" s="547"/>
      <c r="AH138" s="547"/>
      <c r="AI138" s="547"/>
      <c r="AJ138" s="547"/>
      <c r="AK138" s="547"/>
      <c r="AL138" s="547"/>
      <c r="AM138" s="547"/>
      <c r="AN138" s="547"/>
      <c r="AO138" s="547"/>
      <c r="AP138" s="547"/>
      <c r="AQ138" s="547"/>
      <c r="AR138" s="547"/>
      <c r="AS138" s="547"/>
      <c r="AT138" s="547"/>
      <c r="AU138" s="547"/>
      <c r="AV138" s="547"/>
      <c r="AW138" s="547"/>
      <c r="AX138" s="547"/>
      <c r="AY138" s="547"/>
      <c r="AZ138" s="547"/>
      <c r="BA138" s="547"/>
      <c r="BB138" s="547"/>
      <c r="BC138" s="547"/>
      <c r="BD138" s="547"/>
      <c r="BE138" s="547"/>
      <c r="BF138" s="547"/>
      <c r="BG138" s="547"/>
      <c r="BH138" s="547"/>
      <c r="BI138" s="547"/>
      <c r="BJ138" s="547"/>
      <c r="BK138" s="547"/>
      <c r="BL138" s="547"/>
      <c r="BM138" s="547"/>
      <c r="BN138" s="547"/>
      <c r="BO138" s="547"/>
      <c r="BP138" s="547"/>
      <c r="BQ138" s="547"/>
      <c r="BR138" s="547"/>
      <c r="BS138" s="547"/>
      <c r="BT138" s="547"/>
      <c r="BU138" s="547"/>
      <c r="BV138" s="547"/>
      <c r="BW138" s="547"/>
      <c r="BX138" s="547"/>
      <c r="BY138" s="547"/>
      <c r="BZ138" s="547"/>
      <c r="CA138" s="547"/>
      <c r="CB138" s="547"/>
      <c r="CC138" s="547"/>
      <c r="CD138" s="547"/>
      <c r="CE138" s="547"/>
      <c r="CF138" s="547"/>
      <c r="CG138" s="547"/>
      <c r="CH138" s="547"/>
      <c r="CI138" s="547"/>
      <c r="CJ138" s="547"/>
      <c r="CK138" s="547"/>
      <c r="CL138" s="547"/>
      <c r="CM138" s="547"/>
      <c r="CN138" s="547"/>
      <c r="CO138" s="547"/>
      <c r="CP138" s="547"/>
      <c r="CQ138" s="547"/>
      <c r="CR138" s="547"/>
      <c r="CS138" s="547"/>
      <c r="CT138" s="547"/>
      <c r="CU138" s="547"/>
      <c r="CV138" s="547"/>
      <c r="CW138" s="547"/>
    </row>
    <row r="139" spans="1:101" x14ac:dyDescent="0.2">
      <c r="A139" s="343">
        <f>+SUBTOTAL(3,$E$8:$E139)</f>
        <v>132</v>
      </c>
      <c r="B139" s="552">
        <v>45413</v>
      </c>
      <c r="C139" s="345" t="s">
        <v>703</v>
      </c>
      <c r="D139" s="343" t="str">
        <f>+VLOOKUP(C139,'Visual chart Edit'!$B$7:$C$491,2,FALSE)</f>
        <v>DA+0</v>
      </c>
      <c r="E139" s="343" t="s">
        <v>143</v>
      </c>
      <c r="F139" s="548">
        <v>45417</v>
      </c>
      <c r="G139" s="548">
        <v>45422</v>
      </c>
      <c r="H139" s="549" t="s">
        <v>875</v>
      </c>
      <c r="I139" s="550" t="s">
        <v>1021</v>
      </c>
      <c r="J139" s="841">
        <f t="shared" si="18"/>
        <v>5</v>
      </c>
      <c r="K139" s="547"/>
      <c r="L139" s="547"/>
      <c r="M139" s="547"/>
      <c r="N139" s="547"/>
      <c r="O139" s="547"/>
      <c r="P139" s="547"/>
      <c r="Q139" s="547"/>
      <c r="R139" s="547"/>
      <c r="S139" s="547"/>
      <c r="T139" s="547"/>
      <c r="U139" s="547"/>
      <c r="V139" s="547"/>
      <c r="W139" s="547"/>
      <c r="X139" s="547"/>
      <c r="Y139" s="547"/>
      <c r="Z139" s="547"/>
      <c r="AA139" s="547"/>
      <c r="AB139" s="547"/>
      <c r="AC139" s="547"/>
      <c r="AD139" s="547"/>
      <c r="AE139" s="547"/>
      <c r="AF139" s="547"/>
      <c r="AG139" s="547"/>
      <c r="AH139" s="547"/>
      <c r="AI139" s="547"/>
      <c r="AJ139" s="547"/>
      <c r="AK139" s="547"/>
      <c r="AL139" s="547"/>
      <c r="AM139" s="547"/>
      <c r="AN139" s="547"/>
      <c r="AO139" s="547"/>
      <c r="AP139" s="547"/>
      <c r="AQ139" s="547"/>
      <c r="AR139" s="547"/>
      <c r="AS139" s="547"/>
      <c r="AT139" s="547"/>
      <c r="AU139" s="547"/>
      <c r="AV139" s="547"/>
      <c r="AW139" s="547"/>
      <c r="AX139" s="547"/>
      <c r="AY139" s="547"/>
      <c r="AZ139" s="547"/>
      <c r="BA139" s="547"/>
      <c r="BB139" s="547"/>
      <c r="BC139" s="547"/>
      <c r="BD139" s="547"/>
      <c r="BE139" s="547"/>
      <c r="BF139" s="547"/>
      <c r="BG139" s="547"/>
      <c r="BH139" s="547"/>
      <c r="BI139" s="547"/>
      <c r="BJ139" s="547"/>
      <c r="BK139" s="547"/>
      <c r="BL139" s="547"/>
      <c r="BM139" s="547"/>
      <c r="BN139" s="547"/>
      <c r="BO139" s="547"/>
      <c r="BP139" s="547"/>
      <c r="BQ139" s="547"/>
      <c r="BR139" s="547"/>
      <c r="BS139" s="547"/>
      <c r="BT139" s="547"/>
      <c r="BU139" s="547"/>
      <c r="BV139" s="547"/>
      <c r="BW139" s="547"/>
      <c r="BX139" s="547"/>
      <c r="BY139" s="547"/>
      <c r="BZ139" s="547"/>
      <c r="CA139" s="547"/>
      <c r="CB139" s="547"/>
      <c r="CC139" s="547"/>
      <c r="CD139" s="547"/>
      <c r="CE139" s="547"/>
      <c r="CF139" s="547"/>
      <c r="CG139" s="547"/>
      <c r="CH139" s="547"/>
      <c r="CI139" s="547"/>
      <c r="CJ139" s="547"/>
      <c r="CK139" s="547"/>
      <c r="CL139" s="547"/>
      <c r="CM139" s="547"/>
      <c r="CN139" s="547"/>
      <c r="CO139" s="547"/>
      <c r="CP139" s="547"/>
      <c r="CQ139" s="547"/>
      <c r="CR139" s="547"/>
      <c r="CS139" s="547"/>
      <c r="CT139" s="547"/>
      <c r="CU139" s="547"/>
      <c r="CV139" s="547"/>
      <c r="CW139" s="547"/>
    </row>
    <row r="140" spans="1:101" x14ac:dyDescent="0.2">
      <c r="A140" s="343">
        <f>+SUBTOTAL(3,$E$8:$E140)</f>
        <v>133</v>
      </c>
      <c r="B140" s="552">
        <v>45413</v>
      </c>
      <c r="C140" s="345" t="s">
        <v>154</v>
      </c>
      <c r="D140" s="343" t="str">
        <f>+VLOOKUP(C140,'Visual chart Edit'!$B$7:$C$491,2,FALSE)</f>
        <v>DA+3</v>
      </c>
      <c r="E140" s="343" t="s">
        <v>32</v>
      </c>
      <c r="F140" s="548">
        <v>45426</v>
      </c>
      <c r="G140" s="548">
        <v>45430</v>
      </c>
      <c r="H140" s="549" t="s">
        <v>357</v>
      </c>
      <c r="I140" s="550" t="s">
        <v>386</v>
      </c>
      <c r="J140" s="841">
        <f t="shared" si="18"/>
        <v>4</v>
      </c>
      <c r="K140" s="547"/>
      <c r="L140" s="547"/>
      <c r="M140" s="547"/>
      <c r="N140" s="547"/>
      <c r="O140" s="547"/>
      <c r="P140" s="547"/>
      <c r="Q140" s="547"/>
      <c r="R140" s="547"/>
      <c r="S140" s="547"/>
      <c r="T140" s="547"/>
      <c r="U140" s="547"/>
      <c r="V140" s="547"/>
      <c r="W140" s="547"/>
      <c r="X140" s="547"/>
      <c r="Y140" s="547"/>
      <c r="Z140" s="547"/>
      <c r="AA140" s="547"/>
      <c r="AB140" s="547"/>
      <c r="AC140" s="547"/>
      <c r="AD140" s="547"/>
      <c r="AE140" s="547"/>
      <c r="AF140" s="547"/>
      <c r="AG140" s="547"/>
      <c r="AH140" s="547"/>
      <c r="AI140" s="547"/>
      <c r="AJ140" s="547"/>
      <c r="AK140" s="547"/>
      <c r="AL140" s="547"/>
      <c r="AM140" s="547"/>
      <c r="AN140" s="547"/>
      <c r="AO140" s="547"/>
      <c r="AP140" s="547"/>
      <c r="AQ140" s="547"/>
      <c r="AR140" s="547"/>
      <c r="AS140" s="547"/>
      <c r="AT140" s="547"/>
      <c r="AU140" s="547"/>
      <c r="AV140" s="547"/>
      <c r="AW140" s="547"/>
      <c r="AX140" s="547"/>
      <c r="AY140" s="547"/>
      <c r="AZ140" s="547"/>
      <c r="BA140" s="547"/>
      <c r="BB140" s="547"/>
      <c r="BC140" s="547"/>
      <c r="BD140" s="547"/>
      <c r="BE140" s="547"/>
      <c r="BF140" s="547"/>
      <c r="BG140" s="547"/>
      <c r="BH140" s="547"/>
      <c r="BI140" s="547"/>
      <c r="BJ140" s="547"/>
      <c r="BK140" s="547"/>
      <c r="BL140" s="547"/>
      <c r="BM140" s="547"/>
      <c r="BN140" s="547"/>
      <c r="BO140" s="547"/>
      <c r="BP140" s="547"/>
      <c r="BQ140" s="547"/>
      <c r="BR140" s="547"/>
      <c r="BS140" s="547"/>
      <c r="BT140" s="547"/>
      <c r="BU140" s="547"/>
      <c r="BV140" s="547"/>
      <c r="BW140" s="547"/>
      <c r="BX140" s="547"/>
      <c r="BY140" s="547"/>
      <c r="BZ140" s="547"/>
      <c r="CA140" s="547"/>
      <c r="CB140" s="547"/>
      <c r="CC140" s="547"/>
      <c r="CD140" s="547"/>
      <c r="CE140" s="547"/>
      <c r="CF140" s="547"/>
      <c r="CG140" s="547"/>
      <c r="CH140" s="547"/>
      <c r="CI140" s="547"/>
      <c r="CJ140" s="547"/>
      <c r="CK140" s="547"/>
      <c r="CL140" s="547"/>
      <c r="CM140" s="547"/>
      <c r="CN140" s="547"/>
      <c r="CO140" s="547"/>
      <c r="CP140" s="547"/>
      <c r="CQ140" s="547"/>
      <c r="CR140" s="547"/>
      <c r="CS140" s="547"/>
      <c r="CT140" s="547"/>
      <c r="CU140" s="547"/>
      <c r="CV140" s="547"/>
      <c r="CW140" s="547"/>
    </row>
    <row r="141" spans="1:101" x14ac:dyDescent="0.2">
      <c r="A141" s="343">
        <f>+SUBTOTAL(3,$E$8:$E141)</f>
        <v>134</v>
      </c>
      <c r="B141" s="552">
        <v>45413</v>
      </c>
      <c r="C141" s="345" t="s">
        <v>697</v>
      </c>
      <c r="D141" s="343" t="str">
        <f>+VLOOKUP(C141,'Visual chart Edit'!$B$7:$C$491,2,FALSE)</f>
        <v>DA+6</v>
      </c>
      <c r="E141" s="343" t="s">
        <v>143</v>
      </c>
      <c r="F141" s="548">
        <v>45426</v>
      </c>
      <c r="G141" s="548">
        <v>45430</v>
      </c>
      <c r="H141" s="549" t="s">
        <v>875</v>
      </c>
      <c r="I141" s="550" t="s">
        <v>1021</v>
      </c>
      <c r="J141" s="841">
        <f t="shared" si="18"/>
        <v>4</v>
      </c>
      <c r="K141" s="547"/>
      <c r="L141" s="547"/>
      <c r="M141" s="547"/>
      <c r="N141" s="547"/>
      <c r="O141" s="547"/>
      <c r="P141" s="547"/>
      <c r="Q141" s="547"/>
      <c r="R141" s="547"/>
      <c r="S141" s="547"/>
      <c r="T141" s="547"/>
      <c r="U141" s="547"/>
      <c r="V141" s="547"/>
      <c r="W141" s="547"/>
      <c r="X141" s="547"/>
      <c r="Y141" s="547"/>
      <c r="Z141" s="547"/>
      <c r="AA141" s="547"/>
      <c r="AB141" s="547"/>
      <c r="AC141" s="547"/>
      <c r="AD141" s="547"/>
      <c r="AE141" s="547"/>
      <c r="AF141" s="547"/>
      <c r="AG141" s="547"/>
      <c r="AH141" s="547"/>
      <c r="AI141" s="547"/>
      <c r="AJ141" s="547"/>
      <c r="AK141" s="547"/>
      <c r="AL141" s="547"/>
      <c r="AM141" s="547"/>
      <c r="AN141" s="547"/>
      <c r="AO141" s="547"/>
      <c r="AP141" s="547"/>
      <c r="AQ141" s="547"/>
      <c r="AR141" s="547"/>
      <c r="AS141" s="547"/>
      <c r="AT141" s="547"/>
      <c r="AU141" s="547"/>
      <c r="AV141" s="547"/>
      <c r="AW141" s="547"/>
      <c r="AX141" s="547"/>
      <c r="AY141" s="547"/>
      <c r="AZ141" s="547"/>
      <c r="BA141" s="547"/>
      <c r="BB141" s="547"/>
      <c r="BC141" s="547"/>
      <c r="BD141" s="547"/>
      <c r="BE141" s="547"/>
      <c r="BF141" s="547"/>
      <c r="BG141" s="547"/>
      <c r="BH141" s="547"/>
      <c r="BI141" s="547"/>
      <c r="BJ141" s="547"/>
      <c r="BK141" s="547"/>
      <c r="BL141" s="547"/>
      <c r="BM141" s="547"/>
      <c r="BN141" s="547"/>
      <c r="BO141" s="547"/>
      <c r="BP141" s="547"/>
      <c r="BQ141" s="547"/>
      <c r="BR141" s="547"/>
      <c r="BS141" s="547"/>
      <c r="BT141" s="547"/>
      <c r="BU141" s="547"/>
      <c r="BV141" s="547"/>
      <c r="BW141" s="547"/>
      <c r="BX141" s="547"/>
      <c r="BY141" s="547"/>
      <c r="BZ141" s="547"/>
      <c r="CA141" s="547"/>
      <c r="CB141" s="547"/>
      <c r="CC141" s="547"/>
      <c r="CD141" s="547"/>
      <c r="CE141" s="547"/>
      <c r="CF141" s="547"/>
      <c r="CG141" s="547"/>
      <c r="CH141" s="547"/>
      <c r="CI141" s="547"/>
      <c r="CJ141" s="547"/>
      <c r="CK141" s="547"/>
      <c r="CL141" s="547"/>
      <c r="CM141" s="547"/>
      <c r="CN141" s="547"/>
      <c r="CO141" s="547"/>
      <c r="CP141" s="547"/>
      <c r="CQ141" s="547"/>
      <c r="CR141" s="547"/>
      <c r="CS141" s="547"/>
      <c r="CT141" s="547"/>
      <c r="CU141" s="547"/>
      <c r="CV141" s="547"/>
      <c r="CW141" s="547"/>
    </row>
    <row r="142" spans="1:101" x14ac:dyDescent="0.2">
      <c r="A142" s="343">
        <f>+SUBTOTAL(3,$E$8:$E142)</f>
        <v>135</v>
      </c>
      <c r="B142" s="552">
        <v>45413</v>
      </c>
      <c r="C142" s="345" t="s">
        <v>683</v>
      </c>
      <c r="D142" s="343" t="str">
        <f>+VLOOKUP(C142,'Visual chart Edit'!$B$7:$C$491,2,FALSE)</f>
        <v>DA+3</v>
      </c>
      <c r="E142" s="343" t="s">
        <v>143</v>
      </c>
      <c r="F142" s="548">
        <v>45427</v>
      </c>
      <c r="G142" s="548">
        <v>45430</v>
      </c>
      <c r="H142" s="549" t="s">
        <v>876</v>
      </c>
      <c r="I142" s="550" t="s">
        <v>1021</v>
      </c>
      <c r="J142" s="841">
        <f t="shared" si="18"/>
        <v>3</v>
      </c>
      <c r="K142" s="547"/>
      <c r="L142" s="547"/>
      <c r="M142" s="547"/>
      <c r="N142" s="547"/>
      <c r="O142" s="547"/>
      <c r="P142" s="547"/>
      <c r="Q142" s="547"/>
      <c r="R142" s="547"/>
      <c r="S142" s="547"/>
      <c r="T142" s="547"/>
      <c r="U142" s="547"/>
      <c r="V142" s="547"/>
      <c r="W142" s="547"/>
      <c r="X142" s="547"/>
      <c r="Y142" s="547"/>
      <c r="Z142" s="547"/>
      <c r="AA142" s="547"/>
      <c r="AB142" s="547"/>
      <c r="AC142" s="547"/>
      <c r="AD142" s="547"/>
      <c r="AE142" s="547"/>
      <c r="AF142" s="547"/>
      <c r="AG142" s="547"/>
      <c r="AH142" s="547"/>
      <c r="AI142" s="547"/>
      <c r="AJ142" s="547"/>
      <c r="AK142" s="547"/>
      <c r="AL142" s="547"/>
      <c r="AM142" s="547"/>
      <c r="AN142" s="547"/>
      <c r="AO142" s="547"/>
      <c r="AP142" s="547"/>
      <c r="AQ142" s="547"/>
      <c r="AR142" s="547"/>
      <c r="AS142" s="547"/>
      <c r="AT142" s="547"/>
      <c r="AU142" s="547"/>
      <c r="AV142" s="547"/>
      <c r="AW142" s="547"/>
      <c r="AX142" s="547"/>
      <c r="AY142" s="547"/>
      <c r="AZ142" s="547"/>
      <c r="BA142" s="547"/>
      <c r="BB142" s="547"/>
      <c r="BC142" s="547"/>
      <c r="BD142" s="547"/>
      <c r="BE142" s="547"/>
      <c r="BF142" s="547"/>
      <c r="BG142" s="547"/>
      <c r="BH142" s="547"/>
      <c r="BI142" s="547"/>
      <c r="BJ142" s="547"/>
      <c r="BK142" s="547"/>
      <c r="BL142" s="547"/>
      <c r="BM142" s="547"/>
      <c r="BN142" s="547"/>
      <c r="BO142" s="547"/>
      <c r="BP142" s="547"/>
      <c r="BQ142" s="547"/>
      <c r="BR142" s="547"/>
      <c r="BS142" s="547"/>
      <c r="BT142" s="547"/>
      <c r="BU142" s="547"/>
      <c r="BV142" s="547"/>
      <c r="BW142" s="547"/>
      <c r="BX142" s="547"/>
      <c r="BY142" s="547"/>
      <c r="BZ142" s="547"/>
      <c r="CA142" s="547"/>
      <c r="CB142" s="547"/>
      <c r="CC142" s="547"/>
      <c r="CD142" s="547"/>
      <c r="CE142" s="547"/>
      <c r="CF142" s="547"/>
      <c r="CG142" s="547"/>
      <c r="CH142" s="547"/>
      <c r="CI142" s="547"/>
      <c r="CJ142" s="547"/>
      <c r="CK142" s="547"/>
      <c r="CL142" s="547"/>
      <c r="CM142" s="547"/>
      <c r="CN142" s="547"/>
      <c r="CO142" s="547"/>
      <c r="CP142" s="547"/>
      <c r="CQ142" s="547"/>
      <c r="CR142" s="547"/>
      <c r="CS142" s="547"/>
      <c r="CT142" s="547"/>
      <c r="CU142" s="547"/>
      <c r="CV142" s="547"/>
      <c r="CW142" s="547"/>
    </row>
    <row r="143" spans="1:101" x14ac:dyDescent="0.2">
      <c r="A143" s="343">
        <f>+SUBTOTAL(3,$E$8:$E143)</f>
        <v>136</v>
      </c>
      <c r="B143" s="552">
        <v>45413</v>
      </c>
      <c r="C143" s="345" t="s">
        <v>713</v>
      </c>
      <c r="D143" s="343" t="str">
        <f>+VLOOKUP(C143,'Visual chart Edit'!$B$7:$C$491,2,FALSE)</f>
        <v>DA+9</v>
      </c>
      <c r="E143" s="343" t="s">
        <v>143</v>
      </c>
      <c r="F143" s="548">
        <v>45426</v>
      </c>
      <c r="G143" s="548">
        <v>45437</v>
      </c>
      <c r="H143" s="549" t="s">
        <v>1007</v>
      </c>
      <c r="I143" s="550" t="s">
        <v>1021</v>
      </c>
      <c r="J143" s="841">
        <f t="shared" si="18"/>
        <v>11</v>
      </c>
      <c r="K143" s="547"/>
      <c r="L143" s="547"/>
      <c r="M143" s="547"/>
      <c r="N143" s="547"/>
      <c r="O143" s="547"/>
      <c r="P143" s="547"/>
      <c r="Q143" s="547"/>
      <c r="R143" s="547"/>
      <c r="S143" s="547"/>
      <c r="T143" s="547"/>
      <c r="U143" s="547"/>
      <c r="V143" s="547"/>
      <c r="W143" s="547"/>
      <c r="X143" s="547"/>
      <c r="Y143" s="547"/>
      <c r="Z143" s="547"/>
      <c r="AA143" s="547"/>
      <c r="AB143" s="547"/>
      <c r="AC143" s="547"/>
      <c r="AD143" s="547"/>
      <c r="AE143" s="547"/>
      <c r="AF143" s="547"/>
      <c r="AG143" s="547"/>
      <c r="AH143" s="547"/>
      <c r="AI143" s="547"/>
      <c r="AJ143" s="547"/>
      <c r="AK143" s="547"/>
      <c r="AL143" s="547"/>
      <c r="AM143" s="547"/>
      <c r="AN143" s="547"/>
      <c r="AO143" s="547"/>
      <c r="AP143" s="547"/>
      <c r="AQ143" s="547"/>
      <c r="AR143" s="547"/>
      <c r="AS143" s="547"/>
      <c r="AT143" s="547"/>
      <c r="AU143" s="547"/>
      <c r="AV143" s="547"/>
      <c r="AW143" s="547"/>
      <c r="AX143" s="547"/>
      <c r="AY143" s="547"/>
      <c r="AZ143" s="547"/>
      <c r="BA143" s="547"/>
      <c r="BB143" s="547"/>
      <c r="BC143" s="547"/>
      <c r="BD143" s="547"/>
      <c r="BE143" s="547"/>
      <c r="BF143" s="547"/>
      <c r="BG143" s="547"/>
      <c r="BH143" s="547"/>
      <c r="BI143" s="547"/>
      <c r="BJ143" s="547"/>
      <c r="BK143" s="547"/>
      <c r="BL143" s="547"/>
      <c r="BM143" s="547"/>
      <c r="BN143" s="547"/>
      <c r="BO143" s="547"/>
      <c r="BP143" s="547"/>
      <c r="BQ143" s="547"/>
      <c r="BR143" s="547"/>
      <c r="BS143" s="547"/>
      <c r="BT143" s="547"/>
      <c r="BU143" s="547"/>
      <c r="BV143" s="547"/>
      <c r="BW143" s="547"/>
      <c r="BX143" s="547"/>
      <c r="BY143" s="547"/>
      <c r="BZ143" s="547"/>
      <c r="CA143" s="547"/>
      <c r="CB143" s="547"/>
      <c r="CC143" s="547"/>
      <c r="CD143" s="547"/>
      <c r="CE143" s="547"/>
      <c r="CF143" s="547"/>
      <c r="CG143" s="547"/>
      <c r="CH143" s="547"/>
      <c r="CI143" s="547"/>
      <c r="CJ143" s="547"/>
      <c r="CK143" s="547"/>
      <c r="CL143" s="547"/>
      <c r="CM143" s="547"/>
      <c r="CN143" s="547"/>
      <c r="CO143" s="547"/>
      <c r="CP143" s="547"/>
      <c r="CQ143" s="547"/>
      <c r="CR143" s="547"/>
      <c r="CS143" s="547"/>
      <c r="CT143" s="547"/>
      <c r="CU143" s="547"/>
      <c r="CV143" s="547"/>
      <c r="CW143" s="547"/>
    </row>
    <row r="144" spans="1:101" x14ac:dyDescent="0.2">
      <c r="A144" s="343">
        <f>+SUBTOTAL(3,$E$8:$E144)</f>
        <v>137</v>
      </c>
      <c r="B144" s="552">
        <v>45413</v>
      </c>
      <c r="C144" s="345" t="s">
        <v>679</v>
      </c>
      <c r="D144" s="343" t="str">
        <f>+VLOOKUP(C144,'Visual chart Edit'!$B$7:$C$491,2,FALSE)</f>
        <v>DA+9</v>
      </c>
      <c r="E144" s="343" t="s">
        <v>143</v>
      </c>
      <c r="F144" s="548">
        <v>45435</v>
      </c>
      <c r="G144" s="548">
        <v>45438</v>
      </c>
      <c r="H144" s="549" t="s">
        <v>876</v>
      </c>
      <c r="I144" s="550" t="s">
        <v>1021</v>
      </c>
      <c r="J144" s="841">
        <f t="shared" si="18"/>
        <v>3</v>
      </c>
      <c r="K144" s="547"/>
      <c r="L144" s="547"/>
      <c r="M144" s="547"/>
      <c r="N144" s="547"/>
      <c r="O144" s="547"/>
      <c r="P144" s="547"/>
      <c r="Q144" s="547"/>
      <c r="R144" s="547"/>
      <c r="S144" s="547"/>
      <c r="T144" s="547"/>
      <c r="U144" s="547"/>
      <c r="V144" s="547"/>
      <c r="W144" s="547"/>
      <c r="X144" s="547"/>
      <c r="Y144" s="547"/>
      <c r="Z144" s="547"/>
      <c r="AA144" s="547"/>
      <c r="AB144" s="547"/>
      <c r="AC144" s="547"/>
      <c r="AD144" s="547"/>
      <c r="AE144" s="547"/>
      <c r="AF144" s="547"/>
      <c r="AG144" s="547"/>
      <c r="AH144" s="547"/>
      <c r="AI144" s="547"/>
      <c r="AJ144" s="547"/>
      <c r="AK144" s="547"/>
      <c r="AL144" s="547"/>
      <c r="AM144" s="547"/>
      <c r="AN144" s="547"/>
      <c r="AO144" s="547"/>
      <c r="AP144" s="547"/>
      <c r="AQ144" s="547"/>
      <c r="AR144" s="547"/>
      <c r="AS144" s="547"/>
      <c r="AT144" s="547"/>
      <c r="AU144" s="547"/>
      <c r="AV144" s="547"/>
      <c r="AW144" s="547"/>
      <c r="AX144" s="547"/>
      <c r="AY144" s="547"/>
      <c r="AZ144" s="547"/>
      <c r="BA144" s="547"/>
      <c r="BB144" s="547"/>
      <c r="BC144" s="547"/>
      <c r="BD144" s="547"/>
      <c r="BE144" s="547"/>
      <c r="BF144" s="547"/>
      <c r="BG144" s="547"/>
      <c r="BH144" s="547"/>
      <c r="BI144" s="547"/>
      <c r="BJ144" s="547"/>
      <c r="BK144" s="547"/>
      <c r="BL144" s="547"/>
      <c r="BM144" s="547"/>
      <c r="BN144" s="547"/>
      <c r="BO144" s="547"/>
      <c r="BP144" s="547"/>
      <c r="BQ144" s="547"/>
      <c r="BR144" s="547"/>
      <c r="BS144" s="547"/>
      <c r="BT144" s="547"/>
      <c r="BU144" s="547"/>
      <c r="BV144" s="547"/>
      <c r="BW144" s="547"/>
      <c r="BX144" s="547"/>
      <c r="BY144" s="547"/>
      <c r="BZ144" s="547"/>
      <c r="CA144" s="547"/>
      <c r="CB144" s="547"/>
      <c r="CC144" s="547"/>
      <c r="CD144" s="547"/>
      <c r="CE144" s="547"/>
      <c r="CF144" s="547"/>
      <c r="CG144" s="547"/>
      <c r="CH144" s="547"/>
      <c r="CI144" s="547"/>
      <c r="CJ144" s="547"/>
      <c r="CK144" s="547"/>
      <c r="CL144" s="547"/>
      <c r="CM144" s="547"/>
      <c r="CN144" s="547"/>
      <c r="CO144" s="547"/>
      <c r="CP144" s="547"/>
      <c r="CQ144" s="547"/>
      <c r="CR144" s="547"/>
      <c r="CS144" s="547"/>
      <c r="CT144" s="547"/>
      <c r="CU144" s="547"/>
      <c r="CV144" s="547"/>
      <c r="CW144" s="547"/>
    </row>
    <row r="145" spans="1:101" x14ac:dyDescent="0.2">
      <c r="A145" s="343">
        <f>+SUBTOTAL(3,$E$8:$E145)</f>
        <v>138</v>
      </c>
      <c r="B145" s="552">
        <v>45413</v>
      </c>
      <c r="C145" s="345" t="s">
        <v>166</v>
      </c>
      <c r="D145" s="343" t="str">
        <f>+VLOOKUP(C145,'Visual chart Edit'!$B$7:$C$491,2,FALSE)</f>
        <v>DA+3</v>
      </c>
      <c r="E145" s="343" t="s">
        <v>276</v>
      </c>
      <c r="F145" s="548">
        <v>45431</v>
      </c>
      <c r="G145" s="548">
        <v>45439</v>
      </c>
      <c r="H145" s="549" t="s">
        <v>357</v>
      </c>
      <c r="I145" s="550" t="s">
        <v>386</v>
      </c>
      <c r="J145" s="841">
        <f t="shared" si="18"/>
        <v>8</v>
      </c>
      <c r="K145" s="547"/>
      <c r="L145" s="547"/>
      <c r="M145" s="547"/>
      <c r="N145" s="547"/>
      <c r="O145" s="547"/>
      <c r="P145" s="547"/>
      <c r="Q145" s="547"/>
      <c r="R145" s="547"/>
      <c r="S145" s="547"/>
      <c r="T145" s="547"/>
      <c r="U145" s="547"/>
      <c r="V145" s="547"/>
      <c r="W145" s="547"/>
      <c r="X145" s="547"/>
      <c r="Y145" s="547"/>
      <c r="Z145" s="547"/>
      <c r="AA145" s="547"/>
      <c r="AB145" s="547"/>
      <c r="AC145" s="547"/>
      <c r="AD145" s="547"/>
      <c r="AE145" s="547"/>
      <c r="AF145" s="547"/>
      <c r="AG145" s="547"/>
      <c r="AH145" s="547"/>
      <c r="AI145" s="547"/>
      <c r="AJ145" s="547"/>
      <c r="AK145" s="547"/>
      <c r="AL145" s="547"/>
      <c r="AM145" s="547"/>
      <c r="AN145" s="547"/>
      <c r="AO145" s="547"/>
      <c r="AP145" s="547"/>
      <c r="AQ145" s="547"/>
      <c r="AR145" s="547"/>
      <c r="AS145" s="547"/>
      <c r="AT145" s="547"/>
      <c r="AU145" s="547"/>
      <c r="AV145" s="547"/>
      <c r="AW145" s="547"/>
      <c r="AX145" s="547"/>
      <c r="AY145" s="547"/>
      <c r="AZ145" s="547"/>
      <c r="BA145" s="547"/>
      <c r="BB145" s="547"/>
      <c r="BC145" s="547"/>
      <c r="BD145" s="547"/>
      <c r="BE145" s="547"/>
      <c r="BF145" s="547"/>
      <c r="BG145" s="547"/>
      <c r="BH145" s="547"/>
      <c r="BI145" s="547"/>
      <c r="BJ145" s="547"/>
      <c r="BK145" s="547"/>
      <c r="BL145" s="547"/>
      <c r="BM145" s="547"/>
      <c r="BN145" s="547"/>
      <c r="BO145" s="547"/>
      <c r="BP145" s="547"/>
      <c r="BQ145" s="547"/>
      <c r="BR145" s="547"/>
      <c r="BS145" s="547"/>
      <c r="BT145" s="547"/>
      <c r="BU145" s="547"/>
      <c r="BV145" s="547"/>
      <c r="BW145" s="547"/>
      <c r="BX145" s="547"/>
      <c r="BY145" s="547"/>
      <c r="BZ145" s="547"/>
      <c r="CA145" s="547"/>
      <c r="CB145" s="547"/>
      <c r="CC145" s="547"/>
      <c r="CD145" s="547"/>
      <c r="CE145" s="547"/>
      <c r="CF145" s="547"/>
      <c r="CG145" s="547"/>
      <c r="CH145" s="547"/>
      <c r="CI145" s="547"/>
      <c r="CJ145" s="547"/>
      <c r="CK145" s="547"/>
      <c r="CL145" s="547"/>
      <c r="CM145" s="547"/>
      <c r="CN145" s="547"/>
      <c r="CO145" s="547"/>
      <c r="CP145" s="547"/>
      <c r="CQ145" s="547"/>
      <c r="CR145" s="547"/>
      <c r="CS145" s="547"/>
      <c r="CT145" s="547"/>
      <c r="CU145" s="547"/>
      <c r="CV145" s="547"/>
      <c r="CW145" s="547"/>
    </row>
    <row r="146" spans="1:101" x14ac:dyDescent="0.2">
      <c r="A146" s="343">
        <f>+SUBTOTAL(3,$E$8:$E146)</f>
        <v>139</v>
      </c>
      <c r="B146" s="552">
        <v>45413</v>
      </c>
      <c r="C146" s="345" t="s">
        <v>169</v>
      </c>
      <c r="D146" s="343" t="str">
        <f>+VLOOKUP(C146,'Visual chart Edit'!$B$7:$C$491,2,FALSE)</f>
        <v>DA+0</v>
      </c>
      <c r="E146" s="343" t="s">
        <v>276</v>
      </c>
      <c r="F146" s="548">
        <v>45430</v>
      </c>
      <c r="G146" s="548">
        <v>45440</v>
      </c>
      <c r="H146" s="549" t="s">
        <v>362</v>
      </c>
      <c r="I146" s="550" t="s">
        <v>386</v>
      </c>
      <c r="J146" s="841">
        <f t="shared" si="18"/>
        <v>10</v>
      </c>
      <c r="K146" s="547"/>
      <c r="L146" s="547"/>
      <c r="M146" s="547"/>
      <c r="N146" s="547"/>
      <c r="O146" s="547"/>
      <c r="P146" s="547"/>
      <c r="Q146" s="547"/>
      <c r="R146" s="547"/>
      <c r="S146" s="547"/>
      <c r="T146" s="547"/>
      <c r="U146" s="547"/>
      <c r="V146" s="547"/>
      <c r="W146" s="547"/>
      <c r="X146" s="547"/>
      <c r="Y146" s="547"/>
      <c r="Z146" s="547"/>
      <c r="AA146" s="547"/>
      <c r="AB146" s="547"/>
      <c r="AC146" s="547"/>
      <c r="AD146" s="547"/>
      <c r="AE146" s="547"/>
      <c r="AF146" s="547"/>
      <c r="AG146" s="547"/>
      <c r="AH146" s="547"/>
      <c r="AI146" s="547"/>
      <c r="AJ146" s="547"/>
      <c r="AK146" s="547"/>
      <c r="AL146" s="547"/>
      <c r="AM146" s="547"/>
      <c r="AN146" s="547"/>
      <c r="AO146" s="547"/>
      <c r="AP146" s="547"/>
      <c r="AQ146" s="547"/>
      <c r="AR146" s="547"/>
      <c r="AS146" s="547"/>
      <c r="AT146" s="547"/>
      <c r="AU146" s="547"/>
      <c r="AV146" s="547"/>
      <c r="AW146" s="547"/>
      <c r="AX146" s="547"/>
      <c r="AY146" s="547"/>
      <c r="AZ146" s="547"/>
      <c r="BA146" s="547"/>
      <c r="BB146" s="547"/>
      <c r="BC146" s="547"/>
      <c r="BD146" s="547"/>
      <c r="BE146" s="547"/>
      <c r="BF146" s="547"/>
      <c r="BG146" s="547"/>
      <c r="BH146" s="547"/>
      <c r="BI146" s="547"/>
      <c r="BJ146" s="547"/>
      <c r="BK146" s="547"/>
      <c r="BL146" s="547"/>
      <c r="BM146" s="547"/>
      <c r="BN146" s="547"/>
      <c r="BO146" s="547"/>
      <c r="BP146" s="547"/>
      <c r="BQ146" s="547"/>
      <c r="BR146" s="547"/>
      <c r="BS146" s="547"/>
      <c r="BT146" s="547"/>
      <c r="BU146" s="547"/>
      <c r="BV146" s="547"/>
      <c r="BW146" s="547"/>
      <c r="BX146" s="547"/>
      <c r="BY146" s="547"/>
      <c r="BZ146" s="547"/>
      <c r="CA146" s="547"/>
      <c r="CB146" s="547"/>
      <c r="CC146" s="547"/>
      <c r="CD146" s="547"/>
      <c r="CE146" s="547"/>
      <c r="CF146" s="547"/>
      <c r="CG146" s="547"/>
      <c r="CH146" s="547"/>
      <c r="CI146" s="547"/>
      <c r="CJ146" s="547"/>
      <c r="CK146" s="547"/>
      <c r="CL146" s="547"/>
      <c r="CM146" s="547"/>
      <c r="CN146" s="547"/>
      <c r="CO146" s="547"/>
      <c r="CP146" s="547"/>
      <c r="CQ146" s="547"/>
      <c r="CR146" s="547"/>
      <c r="CS146" s="547"/>
      <c r="CT146" s="547"/>
      <c r="CU146" s="547"/>
      <c r="CV146" s="547"/>
      <c r="CW146" s="547"/>
    </row>
    <row r="147" spans="1:101" x14ac:dyDescent="0.2">
      <c r="A147" s="343">
        <f>+SUBTOTAL(3,$E$8:$E147)</f>
        <v>140</v>
      </c>
      <c r="B147" s="552">
        <v>45413</v>
      </c>
      <c r="C147" s="346" t="s">
        <v>700</v>
      </c>
      <c r="D147" s="343" t="str">
        <f>+VLOOKUP(C147,'Visual chart Edit'!$B$7:$C$491,2,FALSE)</f>
        <v>DA+9</v>
      </c>
      <c r="E147" s="343" t="s">
        <v>143</v>
      </c>
      <c r="F147" s="548">
        <v>45432</v>
      </c>
      <c r="G147" s="548">
        <v>45440</v>
      </c>
      <c r="H147" s="549" t="s">
        <v>875</v>
      </c>
      <c r="I147" s="550" t="s">
        <v>1021</v>
      </c>
      <c r="J147" s="841">
        <f t="shared" si="18"/>
        <v>8</v>
      </c>
      <c r="K147" s="547"/>
      <c r="L147" s="547"/>
      <c r="M147" s="547"/>
      <c r="N147" s="547"/>
      <c r="O147" s="547"/>
      <c r="P147" s="547"/>
      <c r="Q147" s="547"/>
      <c r="R147" s="547"/>
      <c r="S147" s="547"/>
      <c r="T147" s="547"/>
      <c r="U147" s="547"/>
      <c r="V147" s="547"/>
      <c r="W147" s="547"/>
      <c r="X147" s="547"/>
      <c r="Y147" s="547"/>
      <c r="Z147" s="547"/>
      <c r="AA147" s="547"/>
      <c r="AB147" s="547"/>
      <c r="AC147" s="547"/>
      <c r="AD147" s="547"/>
      <c r="AE147" s="547"/>
      <c r="AF147" s="547"/>
      <c r="AG147" s="547"/>
      <c r="AH147" s="547"/>
      <c r="AI147" s="547"/>
      <c r="AJ147" s="547"/>
      <c r="AK147" s="547"/>
      <c r="AL147" s="547"/>
      <c r="AM147" s="547"/>
      <c r="AN147" s="547"/>
      <c r="AO147" s="547"/>
      <c r="AP147" s="547"/>
      <c r="AQ147" s="547"/>
      <c r="AR147" s="547"/>
      <c r="AS147" s="547"/>
      <c r="AT147" s="547"/>
      <c r="AU147" s="547"/>
      <c r="AV147" s="547"/>
      <c r="AW147" s="547"/>
      <c r="AX147" s="547"/>
      <c r="AY147" s="547"/>
      <c r="AZ147" s="547"/>
      <c r="BA147" s="547"/>
      <c r="BB147" s="547"/>
      <c r="BC147" s="547"/>
      <c r="BD147" s="547"/>
      <c r="BE147" s="547"/>
      <c r="BF147" s="547"/>
      <c r="BG147" s="547"/>
      <c r="BH147" s="547"/>
      <c r="BI147" s="547"/>
      <c r="BJ147" s="547"/>
      <c r="BK147" s="547"/>
      <c r="BL147" s="547"/>
      <c r="BM147" s="547"/>
      <c r="BN147" s="547"/>
      <c r="BO147" s="547"/>
      <c r="BP147" s="547"/>
      <c r="BQ147" s="547"/>
      <c r="BR147" s="547"/>
      <c r="BS147" s="547"/>
      <c r="BT147" s="547"/>
      <c r="BU147" s="547"/>
      <c r="BV147" s="547"/>
      <c r="BW147" s="547"/>
      <c r="BX147" s="547"/>
      <c r="BY147" s="547"/>
      <c r="BZ147" s="547"/>
      <c r="CA147" s="547"/>
      <c r="CB147" s="547"/>
      <c r="CC147" s="547"/>
      <c r="CD147" s="547"/>
      <c r="CE147" s="547"/>
      <c r="CF147" s="547"/>
      <c r="CG147" s="547"/>
      <c r="CH147" s="547"/>
      <c r="CI147" s="547"/>
      <c r="CJ147" s="547"/>
      <c r="CK147" s="547"/>
      <c r="CL147" s="547"/>
      <c r="CM147" s="547"/>
      <c r="CN147" s="547"/>
      <c r="CO147" s="547"/>
      <c r="CP147" s="547"/>
      <c r="CQ147" s="547"/>
      <c r="CR147" s="547"/>
      <c r="CS147" s="547"/>
      <c r="CT147" s="547"/>
      <c r="CU147" s="547"/>
      <c r="CV147" s="547"/>
      <c r="CW147" s="547"/>
    </row>
    <row r="148" spans="1:101" x14ac:dyDescent="0.2">
      <c r="A148" s="343">
        <f>+SUBTOTAL(3,$E$8:$E148)</f>
        <v>141</v>
      </c>
      <c r="B148" s="552">
        <v>45413</v>
      </c>
      <c r="C148" s="343" t="s">
        <v>709</v>
      </c>
      <c r="D148" s="343" t="str">
        <f>+VLOOKUP(C148,'Visual chart Edit'!$B$7:$C$491,2,FALSE)</f>
        <v>DA+0</v>
      </c>
      <c r="E148" s="343" t="s">
        <v>143</v>
      </c>
      <c r="F148" s="548">
        <v>45437</v>
      </c>
      <c r="G148" s="548">
        <v>45443</v>
      </c>
      <c r="H148" s="549" t="s">
        <v>1007</v>
      </c>
      <c r="I148" s="550" t="s">
        <v>1021</v>
      </c>
      <c r="J148" s="841">
        <f t="shared" si="18"/>
        <v>6</v>
      </c>
      <c r="K148" s="547"/>
      <c r="L148" s="547"/>
      <c r="M148" s="547"/>
      <c r="N148" s="547"/>
      <c r="O148" s="547"/>
      <c r="P148" s="547"/>
      <c r="Q148" s="547"/>
      <c r="R148" s="547"/>
      <c r="S148" s="547"/>
      <c r="T148" s="547"/>
      <c r="U148" s="547"/>
      <c r="V148" s="547"/>
      <c r="W148" s="547"/>
      <c r="X148" s="547"/>
      <c r="Y148" s="547"/>
      <c r="Z148" s="547"/>
      <c r="AA148" s="547"/>
      <c r="AB148" s="547"/>
      <c r="AC148" s="547"/>
      <c r="AD148" s="547"/>
      <c r="AE148" s="547"/>
      <c r="AF148" s="547"/>
      <c r="AG148" s="547"/>
      <c r="AH148" s="547"/>
      <c r="AI148" s="547"/>
      <c r="AJ148" s="547"/>
      <c r="AK148" s="547"/>
      <c r="AL148" s="547"/>
      <c r="AM148" s="547"/>
      <c r="AN148" s="547"/>
      <c r="AO148" s="547"/>
      <c r="AP148" s="547"/>
      <c r="AQ148" s="547"/>
      <c r="AR148" s="547"/>
      <c r="AS148" s="547"/>
      <c r="AT148" s="547"/>
      <c r="AU148" s="547"/>
      <c r="AV148" s="547"/>
      <c r="AW148" s="547"/>
      <c r="AX148" s="547"/>
      <c r="AY148" s="547"/>
      <c r="AZ148" s="547"/>
      <c r="BA148" s="547"/>
      <c r="BB148" s="547"/>
      <c r="BC148" s="547"/>
      <c r="BD148" s="547"/>
      <c r="BE148" s="547"/>
      <c r="BF148" s="547"/>
      <c r="BG148" s="547"/>
      <c r="BH148" s="547"/>
      <c r="BI148" s="547"/>
      <c r="BJ148" s="547"/>
      <c r="BK148" s="547"/>
      <c r="BL148" s="547"/>
      <c r="BM148" s="547"/>
      <c r="BN148" s="547"/>
      <c r="BO148" s="547"/>
      <c r="BP148" s="547"/>
      <c r="BQ148" s="547"/>
      <c r="BR148" s="547"/>
      <c r="BS148" s="547"/>
      <c r="BT148" s="547"/>
      <c r="BU148" s="547"/>
      <c r="BV148" s="547"/>
      <c r="BW148" s="547"/>
      <c r="BX148" s="547"/>
      <c r="BY148" s="547"/>
      <c r="BZ148" s="547"/>
      <c r="CA148" s="547"/>
      <c r="CB148" s="547"/>
      <c r="CC148" s="547"/>
      <c r="CD148" s="547"/>
      <c r="CE148" s="547"/>
      <c r="CF148" s="547"/>
      <c r="CG148" s="547"/>
      <c r="CH148" s="547"/>
      <c r="CI148" s="547"/>
      <c r="CJ148" s="547"/>
      <c r="CK148" s="547"/>
      <c r="CL148" s="547"/>
      <c r="CM148" s="547"/>
      <c r="CN148" s="547"/>
      <c r="CO148" s="547"/>
      <c r="CP148" s="547"/>
      <c r="CQ148" s="547"/>
      <c r="CR148" s="547"/>
      <c r="CS148" s="547"/>
      <c r="CT148" s="547"/>
      <c r="CU148" s="547"/>
      <c r="CV148" s="547"/>
      <c r="CW148" s="547"/>
    </row>
    <row r="149" spans="1:101" x14ac:dyDescent="0.2">
      <c r="A149" s="343">
        <f>+SUBTOTAL(3,$E$8:$E149)</f>
        <v>142</v>
      </c>
      <c r="B149" s="552">
        <v>45413</v>
      </c>
      <c r="C149" s="346" t="s">
        <v>682</v>
      </c>
      <c r="D149" s="343" t="str">
        <f>+VLOOKUP(C149,'Visual chart Edit'!$B$7:$C$491,2,FALSE)</f>
        <v>DA+0</v>
      </c>
      <c r="E149" s="343" t="s">
        <v>143</v>
      </c>
      <c r="F149" s="548">
        <v>45441</v>
      </c>
      <c r="G149" s="548">
        <v>45443</v>
      </c>
      <c r="H149" s="549" t="s">
        <v>876</v>
      </c>
      <c r="I149" s="550" t="s">
        <v>1021</v>
      </c>
      <c r="J149" s="841">
        <f t="shared" si="18"/>
        <v>2</v>
      </c>
      <c r="K149" s="547"/>
      <c r="L149" s="547"/>
      <c r="M149" s="547"/>
      <c r="N149" s="547"/>
      <c r="O149" s="547"/>
      <c r="P149" s="547"/>
      <c r="Q149" s="547"/>
      <c r="R149" s="547"/>
      <c r="S149" s="547"/>
      <c r="T149" s="547"/>
      <c r="U149" s="547"/>
      <c r="V149" s="547"/>
      <c r="W149" s="547"/>
      <c r="X149" s="547"/>
      <c r="Y149" s="547"/>
      <c r="Z149" s="547"/>
      <c r="AA149" s="547"/>
      <c r="AB149" s="547"/>
      <c r="AC149" s="547"/>
      <c r="AD149" s="547"/>
      <c r="AE149" s="547"/>
      <c r="AF149" s="547"/>
      <c r="AG149" s="547"/>
      <c r="AH149" s="547"/>
      <c r="AI149" s="547"/>
      <c r="AJ149" s="547"/>
      <c r="AK149" s="547"/>
      <c r="AL149" s="547"/>
      <c r="AM149" s="547"/>
      <c r="AN149" s="547"/>
      <c r="AO149" s="547"/>
      <c r="AP149" s="547"/>
      <c r="AQ149" s="547"/>
      <c r="AR149" s="547"/>
      <c r="AS149" s="547"/>
      <c r="AT149" s="547"/>
      <c r="AU149" s="547"/>
      <c r="AV149" s="547"/>
      <c r="AW149" s="547"/>
      <c r="AX149" s="547"/>
      <c r="AY149" s="547"/>
      <c r="AZ149" s="547"/>
      <c r="BA149" s="547"/>
      <c r="BB149" s="547"/>
      <c r="BC149" s="547"/>
      <c r="BD149" s="547"/>
      <c r="BE149" s="547"/>
      <c r="BF149" s="547"/>
      <c r="BG149" s="547"/>
      <c r="BH149" s="547"/>
      <c r="BI149" s="547"/>
      <c r="BJ149" s="547"/>
      <c r="BK149" s="547"/>
      <c r="BL149" s="547"/>
      <c r="BM149" s="547"/>
      <c r="BN149" s="547"/>
      <c r="BO149" s="547"/>
      <c r="BP149" s="547"/>
      <c r="BQ149" s="547"/>
      <c r="BR149" s="547"/>
      <c r="BS149" s="547"/>
      <c r="BT149" s="547"/>
      <c r="BU149" s="547"/>
      <c r="BV149" s="547"/>
      <c r="BW149" s="547"/>
      <c r="BX149" s="547"/>
      <c r="BY149" s="547"/>
      <c r="BZ149" s="547"/>
      <c r="CA149" s="547"/>
      <c r="CB149" s="547"/>
      <c r="CC149" s="547"/>
      <c r="CD149" s="547"/>
      <c r="CE149" s="547"/>
      <c r="CF149" s="547"/>
      <c r="CG149" s="547"/>
      <c r="CH149" s="547"/>
      <c r="CI149" s="547"/>
      <c r="CJ149" s="547"/>
      <c r="CK149" s="547"/>
      <c r="CL149" s="547"/>
      <c r="CM149" s="547"/>
      <c r="CN149" s="547"/>
      <c r="CO149" s="547"/>
      <c r="CP149" s="547"/>
      <c r="CQ149" s="547"/>
      <c r="CR149" s="547"/>
      <c r="CS149" s="547"/>
      <c r="CT149" s="547"/>
      <c r="CU149" s="547"/>
      <c r="CV149" s="547"/>
      <c r="CW149" s="547"/>
    </row>
    <row r="150" spans="1:101" x14ac:dyDescent="0.2">
      <c r="A150" s="343">
        <f>+SUBTOTAL(3,$E$8:$E150)</f>
        <v>143</v>
      </c>
      <c r="B150" s="552">
        <v>45413</v>
      </c>
      <c r="C150" s="346" t="s">
        <v>698</v>
      </c>
      <c r="D150" s="343" t="str">
        <f>+VLOOKUP(C150,'Visual chart Edit'!$B$7:$C$491,2,FALSE)</f>
        <v>DA+9</v>
      </c>
      <c r="E150" s="343" t="s">
        <v>143</v>
      </c>
      <c r="F150" s="548">
        <v>45438</v>
      </c>
      <c r="G150" s="548">
        <v>45443</v>
      </c>
      <c r="H150" s="549" t="s">
        <v>875</v>
      </c>
      <c r="I150" s="550" t="s">
        <v>1021</v>
      </c>
      <c r="J150" s="841">
        <f t="shared" si="18"/>
        <v>5</v>
      </c>
      <c r="K150" s="547"/>
      <c r="L150" s="547"/>
      <c r="M150" s="547"/>
      <c r="N150" s="547"/>
      <c r="O150" s="547"/>
      <c r="P150" s="547"/>
      <c r="Q150" s="547"/>
      <c r="R150" s="547"/>
      <c r="S150" s="547"/>
      <c r="T150" s="547"/>
      <c r="U150" s="547"/>
      <c r="V150" s="547"/>
      <c r="W150" s="547"/>
      <c r="X150" s="547"/>
      <c r="Y150" s="547"/>
      <c r="Z150" s="547"/>
      <c r="AA150" s="547"/>
      <c r="AB150" s="547"/>
      <c r="AC150" s="547"/>
      <c r="AD150" s="547"/>
      <c r="AE150" s="547"/>
      <c r="AF150" s="547"/>
      <c r="AG150" s="547"/>
      <c r="AH150" s="547"/>
      <c r="AI150" s="547"/>
      <c r="AJ150" s="547"/>
      <c r="AK150" s="547"/>
      <c r="AL150" s="547"/>
      <c r="AM150" s="547"/>
      <c r="AN150" s="547"/>
      <c r="AO150" s="547"/>
      <c r="AP150" s="547"/>
      <c r="AQ150" s="547"/>
      <c r="AR150" s="547"/>
      <c r="AS150" s="547"/>
      <c r="AT150" s="547"/>
      <c r="AU150" s="547"/>
      <c r="AV150" s="547"/>
      <c r="AW150" s="547"/>
      <c r="AX150" s="547"/>
      <c r="AY150" s="547"/>
      <c r="AZ150" s="547"/>
      <c r="BA150" s="547"/>
      <c r="BB150" s="547"/>
      <c r="BC150" s="547"/>
      <c r="BD150" s="547"/>
      <c r="BE150" s="547"/>
      <c r="BF150" s="547"/>
      <c r="BG150" s="547"/>
      <c r="BH150" s="547"/>
      <c r="BI150" s="547"/>
      <c r="BJ150" s="547"/>
      <c r="BK150" s="547"/>
      <c r="BL150" s="547"/>
      <c r="BM150" s="547"/>
      <c r="BN150" s="547"/>
      <c r="BO150" s="547"/>
      <c r="BP150" s="547"/>
      <c r="BQ150" s="547"/>
      <c r="BR150" s="547"/>
      <c r="BS150" s="547"/>
      <c r="BT150" s="547"/>
      <c r="BU150" s="547"/>
      <c r="BV150" s="547"/>
      <c r="BW150" s="547"/>
      <c r="BX150" s="547"/>
      <c r="BY150" s="547"/>
      <c r="BZ150" s="547"/>
      <c r="CA150" s="547"/>
      <c r="CB150" s="547"/>
      <c r="CC150" s="547"/>
      <c r="CD150" s="547"/>
      <c r="CE150" s="547"/>
      <c r="CF150" s="547"/>
      <c r="CG150" s="547"/>
      <c r="CH150" s="547"/>
      <c r="CI150" s="547"/>
      <c r="CJ150" s="547"/>
      <c r="CK150" s="547"/>
      <c r="CL150" s="547"/>
      <c r="CM150" s="547"/>
      <c r="CN150" s="547"/>
      <c r="CO150" s="547"/>
      <c r="CP150" s="547"/>
      <c r="CQ150" s="547"/>
      <c r="CR150" s="547"/>
      <c r="CS150" s="547"/>
      <c r="CT150" s="547"/>
      <c r="CU150" s="547"/>
      <c r="CV150" s="547"/>
      <c r="CW150" s="547"/>
    </row>
    <row r="151" spans="1:101" x14ac:dyDescent="0.2">
      <c r="A151" s="343">
        <f>+SUBTOTAL(3,$E$8:$E151)</f>
        <v>144</v>
      </c>
      <c r="B151" s="558">
        <v>45444</v>
      </c>
      <c r="C151" s="345" t="s">
        <v>163</v>
      </c>
      <c r="D151" s="343" t="str">
        <f>+VLOOKUP(C151,'Visual chart Edit'!$B$7:$C$491,2,FALSE)</f>
        <v>DA+3</v>
      </c>
      <c r="E151" s="343" t="s">
        <v>276</v>
      </c>
      <c r="F151" s="548">
        <v>45441</v>
      </c>
      <c r="G151" s="548">
        <v>45445</v>
      </c>
      <c r="H151" s="549" t="s">
        <v>357</v>
      </c>
      <c r="I151" s="550" t="s">
        <v>386</v>
      </c>
      <c r="J151" s="841">
        <f t="shared" si="18"/>
        <v>4</v>
      </c>
      <c r="K151" s="547"/>
      <c r="L151" s="547"/>
      <c r="M151" s="547"/>
      <c r="N151" s="547"/>
      <c r="O151" s="547"/>
      <c r="P151" s="547"/>
      <c r="Q151" s="547"/>
      <c r="R151" s="547"/>
      <c r="S151" s="547"/>
      <c r="T151" s="547"/>
      <c r="U151" s="547"/>
      <c r="V151" s="547"/>
      <c r="W151" s="547"/>
      <c r="X151" s="547"/>
      <c r="Y151" s="547"/>
      <c r="Z151" s="547"/>
      <c r="AA151" s="547"/>
      <c r="AB151" s="547"/>
      <c r="AC151" s="547"/>
      <c r="AD151" s="547"/>
      <c r="AE151" s="547"/>
      <c r="AF151" s="547"/>
      <c r="AG151" s="547"/>
      <c r="AH151" s="547"/>
      <c r="AI151" s="547"/>
      <c r="AJ151" s="547"/>
      <c r="AK151" s="547"/>
      <c r="AL151" s="547"/>
      <c r="AM151" s="547"/>
      <c r="AN151" s="547"/>
      <c r="AO151" s="547"/>
      <c r="AP151" s="547"/>
      <c r="AQ151" s="547"/>
      <c r="AR151" s="547"/>
      <c r="AS151" s="547"/>
      <c r="AT151" s="547"/>
      <c r="AU151" s="547"/>
      <c r="AV151" s="547"/>
      <c r="AW151" s="547"/>
      <c r="AX151" s="547"/>
      <c r="AY151" s="547"/>
      <c r="AZ151" s="547"/>
      <c r="BA151" s="547"/>
      <c r="BB151" s="547"/>
      <c r="BC151" s="547"/>
      <c r="BD151" s="547"/>
      <c r="BE151" s="547"/>
      <c r="BF151" s="547"/>
      <c r="BG151" s="547"/>
      <c r="BH151" s="547"/>
      <c r="BI151" s="547"/>
      <c r="BJ151" s="547"/>
      <c r="BK151" s="547"/>
      <c r="BL151" s="547"/>
      <c r="BM151" s="547"/>
      <c r="BN151" s="547"/>
      <c r="BO151" s="547"/>
      <c r="BP151" s="547"/>
      <c r="BQ151" s="547"/>
      <c r="BR151" s="547"/>
      <c r="BS151" s="547"/>
      <c r="BT151" s="547"/>
      <c r="BU151" s="547"/>
      <c r="BV151" s="547"/>
      <c r="BW151" s="547"/>
      <c r="BX151" s="547"/>
      <c r="BY151" s="547"/>
      <c r="BZ151" s="547"/>
      <c r="CA151" s="547"/>
      <c r="CB151" s="547"/>
      <c r="CC151" s="547"/>
      <c r="CD151" s="547"/>
      <c r="CE151" s="547"/>
      <c r="CF151" s="547"/>
      <c r="CG151" s="547"/>
      <c r="CH151" s="547"/>
      <c r="CI151" s="547"/>
      <c r="CJ151" s="547"/>
      <c r="CK151" s="547"/>
      <c r="CL151" s="547"/>
      <c r="CM151" s="547"/>
      <c r="CN151" s="547"/>
      <c r="CO151" s="547"/>
      <c r="CP151" s="547"/>
      <c r="CQ151" s="547"/>
      <c r="CR151" s="547"/>
      <c r="CS151" s="547"/>
      <c r="CT151" s="547"/>
      <c r="CU151" s="547"/>
      <c r="CV151" s="547"/>
      <c r="CW151" s="547"/>
    </row>
    <row r="152" spans="1:101" x14ac:dyDescent="0.2">
      <c r="A152" s="343">
        <f>+SUBTOTAL(3,$E$8:$E152)</f>
        <v>145</v>
      </c>
      <c r="B152" s="558">
        <v>45444</v>
      </c>
      <c r="C152" s="345" t="s">
        <v>168</v>
      </c>
      <c r="D152" s="343" t="str">
        <f>+VLOOKUP(C152,'Visual chart Edit'!$B$7:$C$491,2,FALSE)</f>
        <v>DA+3</v>
      </c>
      <c r="E152" s="343" t="s">
        <v>32</v>
      </c>
      <c r="F152" s="548">
        <v>45441</v>
      </c>
      <c r="G152" s="548">
        <v>45448</v>
      </c>
      <c r="H152" s="549" t="s">
        <v>362</v>
      </c>
      <c r="I152" s="550" t="s">
        <v>386</v>
      </c>
      <c r="J152" s="841">
        <f t="shared" si="18"/>
        <v>7</v>
      </c>
      <c r="K152" s="547"/>
      <c r="L152" s="547"/>
      <c r="M152" s="547"/>
      <c r="N152" s="547"/>
      <c r="O152" s="547"/>
      <c r="P152" s="547"/>
      <c r="Q152" s="547"/>
      <c r="R152" s="547"/>
      <c r="S152" s="547"/>
      <c r="T152" s="547"/>
      <c r="U152" s="547"/>
      <c r="V152" s="547"/>
      <c r="W152" s="547"/>
      <c r="X152" s="547"/>
      <c r="Y152" s="547"/>
      <c r="Z152" s="547"/>
      <c r="AA152" s="547"/>
      <c r="AB152" s="547"/>
      <c r="AC152" s="547"/>
      <c r="AD152" s="547"/>
      <c r="AE152" s="547"/>
      <c r="AF152" s="547"/>
      <c r="AG152" s="547"/>
      <c r="AH152" s="547"/>
      <c r="AI152" s="547"/>
      <c r="AJ152" s="547"/>
      <c r="AK152" s="547"/>
      <c r="AL152" s="547"/>
      <c r="AM152" s="547"/>
      <c r="AN152" s="547"/>
      <c r="AO152" s="547"/>
      <c r="AP152" s="547"/>
      <c r="AQ152" s="547"/>
      <c r="AR152" s="547"/>
      <c r="AS152" s="547"/>
      <c r="AT152" s="547"/>
      <c r="AU152" s="547"/>
      <c r="AV152" s="547"/>
      <c r="AW152" s="547"/>
      <c r="AX152" s="547"/>
      <c r="AY152" s="547"/>
      <c r="AZ152" s="547"/>
      <c r="BA152" s="547"/>
      <c r="BB152" s="547"/>
      <c r="BC152" s="547"/>
      <c r="BD152" s="547"/>
      <c r="BE152" s="547"/>
      <c r="BF152" s="547"/>
      <c r="BG152" s="547"/>
      <c r="BH152" s="547"/>
      <c r="BI152" s="547"/>
      <c r="BJ152" s="547"/>
      <c r="BK152" s="547"/>
      <c r="BL152" s="547"/>
      <c r="BM152" s="547"/>
      <c r="BN152" s="547"/>
      <c r="BO152" s="547"/>
      <c r="BP152" s="547"/>
      <c r="BQ152" s="547"/>
      <c r="BR152" s="547"/>
      <c r="BS152" s="547"/>
      <c r="BT152" s="547"/>
      <c r="BU152" s="547"/>
      <c r="BV152" s="547"/>
      <c r="BW152" s="547"/>
      <c r="BX152" s="547"/>
      <c r="BY152" s="547"/>
      <c r="BZ152" s="547"/>
      <c r="CA152" s="547"/>
      <c r="CB152" s="547"/>
      <c r="CC152" s="547"/>
      <c r="CD152" s="547"/>
      <c r="CE152" s="547"/>
      <c r="CF152" s="547"/>
      <c r="CG152" s="547"/>
      <c r="CH152" s="547"/>
      <c r="CI152" s="547"/>
      <c r="CJ152" s="547"/>
      <c r="CK152" s="547"/>
      <c r="CL152" s="547"/>
      <c r="CM152" s="547"/>
      <c r="CN152" s="547"/>
      <c r="CO152" s="547"/>
      <c r="CP152" s="547"/>
      <c r="CQ152" s="547"/>
      <c r="CR152" s="547"/>
      <c r="CS152" s="547"/>
      <c r="CT152" s="547"/>
      <c r="CU152" s="547"/>
      <c r="CV152" s="547"/>
      <c r="CW152" s="547"/>
    </row>
    <row r="153" spans="1:101" x14ac:dyDescent="0.2">
      <c r="A153" s="343">
        <f>+SUBTOTAL(3,$E$8:$E153)</f>
        <v>146</v>
      </c>
      <c r="B153" s="558">
        <v>45444</v>
      </c>
      <c r="C153" s="345" t="s">
        <v>165</v>
      </c>
      <c r="D153" s="343" t="str">
        <f>+VLOOKUP(C153,'Visual chart Edit'!$B$7:$C$491,2,FALSE)</f>
        <v>DA+3</v>
      </c>
      <c r="E153" s="343" t="s">
        <v>276</v>
      </c>
      <c r="F153" s="548">
        <v>45442</v>
      </c>
      <c r="G153" s="548">
        <v>45449</v>
      </c>
      <c r="H153" s="549" t="s">
        <v>357</v>
      </c>
      <c r="I153" s="550" t="s">
        <v>386</v>
      </c>
      <c r="J153" s="841">
        <f t="shared" si="18"/>
        <v>7</v>
      </c>
      <c r="K153" s="547"/>
      <c r="L153" s="547"/>
      <c r="M153" s="547"/>
      <c r="N153" s="547"/>
      <c r="O153" s="547"/>
      <c r="P153" s="547"/>
      <c r="Q153" s="547"/>
      <c r="R153" s="547"/>
      <c r="S153" s="547"/>
      <c r="T153" s="547"/>
      <c r="U153" s="547"/>
      <c r="V153" s="547"/>
      <c r="W153" s="547"/>
      <c r="X153" s="547"/>
      <c r="Y153" s="547"/>
      <c r="Z153" s="547"/>
      <c r="AA153" s="547"/>
      <c r="AB153" s="547"/>
      <c r="AC153" s="547"/>
      <c r="AD153" s="547"/>
      <c r="AE153" s="547"/>
      <c r="AF153" s="547"/>
      <c r="AG153" s="547"/>
      <c r="AH153" s="547"/>
      <c r="AI153" s="547"/>
      <c r="AJ153" s="547"/>
      <c r="AK153" s="547"/>
      <c r="AL153" s="547"/>
      <c r="AM153" s="547"/>
      <c r="AN153" s="547"/>
      <c r="AO153" s="547"/>
      <c r="AP153" s="547"/>
      <c r="AQ153" s="547"/>
      <c r="AR153" s="547"/>
      <c r="AS153" s="547"/>
      <c r="AT153" s="547"/>
      <c r="AU153" s="547"/>
      <c r="AV153" s="547"/>
      <c r="AW153" s="547"/>
      <c r="AX153" s="547"/>
      <c r="AY153" s="547"/>
      <c r="AZ153" s="547"/>
      <c r="BA153" s="547"/>
      <c r="BB153" s="547"/>
      <c r="BC153" s="547"/>
      <c r="BD153" s="547"/>
      <c r="BE153" s="547"/>
      <c r="BF153" s="547"/>
      <c r="BG153" s="547"/>
      <c r="BH153" s="547"/>
      <c r="BI153" s="547"/>
      <c r="BJ153" s="547"/>
      <c r="BK153" s="547"/>
      <c r="BL153" s="547"/>
      <c r="BM153" s="547"/>
      <c r="BN153" s="547"/>
      <c r="BO153" s="547"/>
      <c r="BP153" s="547"/>
      <c r="BQ153" s="547"/>
      <c r="BR153" s="547"/>
      <c r="BS153" s="547"/>
      <c r="BT153" s="547"/>
      <c r="BU153" s="547"/>
      <c r="BV153" s="547"/>
      <c r="BW153" s="547"/>
      <c r="BX153" s="547"/>
      <c r="BY153" s="547"/>
      <c r="BZ153" s="547"/>
      <c r="CA153" s="547"/>
      <c r="CB153" s="547"/>
      <c r="CC153" s="547"/>
      <c r="CD153" s="547"/>
      <c r="CE153" s="547"/>
      <c r="CF153" s="547"/>
      <c r="CG153" s="547"/>
      <c r="CH153" s="547"/>
      <c r="CI153" s="547"/>
      <c r="CJ153" s="547"/>
      <c r="CK153" s="547"/>
      <c r="CL153" s="547"/>
      <c r="CM153" s="547"/>
      <c r="CN153" s="547"/>
      <c r="CO153" s="547"/>
      <c r="CP153" s="547"/>
      <c r="CQ153" s="547"/>
      <c r="CR153" s="547"/>
      <c r="CS153" s="547"/>
      <c r="CT153" s="547"/>
      <c r="CU153" s="547"/>
      <c r="CV153" s="547"/>
      <c r="CW153" s="547"/>
    </row>
    <row r="154" spans="1:101" x14ac:dyDescent="0.2">
      <c r="A154" s="343">
        <f>+SUBTOTAL(3,$E$8:$E154)</f>
        <v>147</v>
      </c>
      <c r="B154" s="558">
        <v>45444</v>
      </c>
      <c r="C154" s="345" t="s">
        <v>680</v>
      </c>
      <c r="D154" s="343" t="str">
        <f>+VLOOKUP(C154,'Visual chart Edit'!$B$7:$C$491,2,FALSE)</f>
        <v>DA+9</v>
      </c>
      <c r="E154" s="343" t="s">
        <v>143</v>
      </c>
      <c r="F154" s="548">
        <v>45446</v>
      </c>
      <c r="G154" s="548">
        <v>45451</v>
      </c>
      <c r="H154" s="549" t="s">
        <v>876</v>
      </c>
      <c r="I154" s="550" t="s">
        <v>1021</v>
      </c>
      <c r="J154" s="841">
        <f t="shared" si="18"/>
        <v>5</v>
      </c>
      <c r="K154" s="547"/>
      <c r="L154" s="547"/>
      <c r="M154" s="547"/>
      <c r="N154" s="547"/>
      <c r="O154" s="547"/>
      <c r="P154" s="547"/>
      <c r="Q154" s="547"/>
      <c r="R154" s="547"/>
      <c r="S154" s="547"/>
      <c r="T154" s="547"/>
      <c r="U154" s="547"/>
      <c r="V154" s="547"/>
      <c r="W154" s="547"/>
      <c r="X154" s="547"/>
      <c r="Y154" s="547"/>
      <c r="Z154" s="547"/>
      <c r="AA154" s="547"/>
      <c r="AB154" s="547"/>
      <c r="AC154" s="547"/>
      <c r="AD154" s="547"/>
      <c r="AE154" s="547"/>
      <c r="AF154" s="547"/>
      <c r="AG154" s="547"/>
      <c r="AH154" s="547"/>
      <c r="AI154" s="547"/>
      <c r="AJ154" s="547"/>
      <c r="AK154" s="547"/>
      <c r="AL154" s="547"/>
      <c r="AM154" s="547"/>
      <c r="AN154" s="547"/>
      <c r="AO154" s="547"/>
      <c r="AP154" s="547"/>
      <c r="AQ154" s="547"/>
      <c r="AR154" s="547"/>
      <c r="AS154" s="547"/>
      <c r="AT154" s="547"/>
      <c r="AU154" s="547"/>
      <c r="AV154" s="547"/>
      <c r="AW154" s="547"/>
      <c r="AX154" s="547"/>
      <c r="AY154" s="547"/>
      <c r="AZ154" s="547"/>
      <c r="BA154" s="547"/>
      <c r="BB154" s="547"/>
      <c r="BC154" s="547"/>
      <c r="BD154" s="547"/>
      <c r="BE154" s="547"/>
      <c r="BF154" s="547"/>
      <c r="BG154" s="547"/>
      <c r="BH154" s="547"/>
      <c r="BI154" s="547"/>
      <c r="BJ154" s="547"/>
      <c r="BK154" s="547"/>
      <c r="BL154" s="547"/>
      <c r="BM154" s="547"/>
      <c r="BN154" s="547"/>
      <c r="BO154" s="547"/>
      <c r="BP154" s="547"/>
      <c r="BQ154" s="547"/>
      <c r="BR154" s="547"/>
      <c r="BS154" s="547"/>
      <c r="BT154" s="547"/>
      <c r="BU154" s="547"/>
      <c r="BV154" s="547"/>
      <c r="BW154" s="547"/>
      <c r="BX154" s="547"/>
      <c r="BY154" s="547"/>
      <c r="BZ154" s="547"/>
      <c r="CA154" s="547"/>
      <c r="CB154" s="547"/>
      <c r="CC154" s="547"/>
      <c r="CD154" s="547"/>
      <c r="CE154" s="547"/>
      <c r="CF154" s="547"/>
      <c r="CG154" s="547"/>
      <c r="CH154" s="547"/>
      <c r="CI154" s="547"/>
      <c r="CJ154" s="547"/>
      <c r="CK154" s="547"/>
      <c r="CL154" s="547"/>
      <c r="CM154" s="547"/>
      <c r="CN154" s="547"/>
      <c r="CO154" s="547"/>
      <c r="CP154" s="547"/>
      <c r="CQ154" s="547"/>
      <c r="CR154" s="547"/>
      <c r="CS154" s="547"/>
      <c r="CT154" s="547"/>
      <c r="CU154" s="547"/>
      <c r="CV154" s="547"/>
      <c r="CW154" s="547"/>
    </row>
    <row r="155" spans="1:101" x14ac:dyDescent="0.2">
      <c r="A155" s="343">
        <f>+SUBTOTAL(3,$E$8:$E155)</f>
        <v>148</v>
      </c>
      <c r="B155" s="558">
        <v>45444</v>
      </c>
      <c r="C155" s="345" t="s">
        <v>707</v>
      </c>
      <c r="D155" s="343" t="str">
        <f>+VLOOKUP(C155,'Visual chart Edit'!$B$7:$C$491,2,FALSE)</f>
        <v>DC2+0</v>
      </c>
      <c r="E155" s="343" t="s">
        <v>143</v>
      </c>
      <c r="F155" s="548">
        <v>45446</v>
      </c>
      <c r="G155" s="548">
        <v>45453</v>
      </c>
      <c r="H155" s="549" t="s">
        <v>1007</v>
      </c>
      <c r="I155" s="550" t="s">
        <v>1021</v>
      </c>
      <c r="J155" s="841">
        <f t="shared" si="18"/>
        <v>7</v>
      </c>
      <c r="K155" s="547"/>
      <c r="L155" s="547"/>
      <c r="M155" s="547"/>
      <c r="N155" s="547"/>
      <c r="O155" s="547"/>
      <c r="P155" s="547"/>
      <c r="Q155" s="547"/>
      <c r="R155" s="547"/>
      <c r="S155" s="547"/>
      <c r="T155" s="547"/>
      <c r="U155" s="547"/>
      <c r="V155" s="547"/>
      <c r="W155" s="547"/>
      <c r="X155" s="547"/>
      <c r="Y155" s="547"/>
      <c r="Z155" s="547"/>
      <c r="AA155" s="547"/>
      <c r="AB155" s="547"/>
      <c r="AC155" s="547"/>
      <c r="AD155" s="547"/>
      <c r="AE155" s="547"/>
      <c r="AF155" s="547"/>
      <c r="AG155" s="547"/>
      <c r="AH155" s="547"/>
      <c r="AI155" s="547"/>
      <c r="AJ155" s="547"/>
      <c r="AK155" s="547"/>
      <c r="AL155" s="547"/>
      <c r="AM155" s="547"/>
      <c r="AN155" s="547"/>
      <c r="AO155" s="547"/>
      <c r="AP155" s="547"/>
      <c r="AQ155" s="547"/>
      <c r="AR155" s="547"/>
      <c r="AS155" s="547"/>
      <c r="AT155" s="547"/>
      <c r="AU155" s="547"/>
      <c r="AV155" s="547"/>
      <c r="AW155" s="547"/>
      <c r="AX155" s="547"/>
      <c r="AY155" s="547"/>
      <c r="AZ155" s="547"/>
      <c r="BA155" s="547"/>
      <c r="BB155" s="547"/>
      <c r="BC155" s="547"/>
      <c r="BD155" s="547"/>
      <c r="BE155" s="547"/>
      <c r="BF155" s="547"/>
      <c r="BG155" s="547"/>
      <c r="BH155" s="547"/>
      <c r="BI155" s="547"/>
      <c r="BJ155" s="547"/>
      <c r="BK155" s="547"/>
      <c r="BL155" s="547"/>
      <c r="BM155" s="547"/>
      <c r="BN155" s="547"/>
      <c r="BO155" s="547"/>
      <c r="BP155" s="547"/>
      <c r="BQ155" s="547"/>
      <c r="BR155" s="547"/>
      <c r="BS155" s="547"/>
      <c r="BT155" s="547"/>
      <c r="BU155" s="547"/>
      <c r="BV155" s="547"/>
      <c r="BW155" s="547"/>
      <c r="BX155" s="547"/>
      <c r="BY155" s="547"/>
      <c r="BZ155" s="547"/>
      <c r="CA155" s="547"/>
      <c r="CB155" s="547"/>
      <c r="CC155" s="547"/>
      <c r="CD155" s="547"/>
      <c r="CE155" s="547"/>
      <c r="CF155" s="547"/>
      <c r="CG155" s="547"/>
      <c r="CH155" s="547"/>
      <c r="CI155" s="547"/>
      <c r="CJ155" s="547"/>
      <c r="CK155" s="547"/>
      <c r="CL155" s="547"/>
      <c r="CM155" s="547"/>
      <c r="CN155" s="547"/>
      <c r="CO155" s="547"/>
      <c r="CP155" s="547"/>
      <c r="CQ155" s="547"/>
      <c r="CR155" s="547"/>
      <c r="CS155" s="547"/>
      <c r="CT155" s="547"/>
      <c r="CU155" s="547"/>
      <c r="CV155" s="547"/>
      <c r="CW155" s="547"/>
    </row>
    <row r="156" spans="1:101" x14ac:dyDescent="0.2">
      <c r="A156" s="343">
        <f>+SUBTOTAL(3,$E$8:$E156)</f>
        <v>149</v>
      </c>
      <c r="B156" s="558">
        <v>45444</v>
      </c>
      <c r="C156" s="345" t="s">
        <v>167</v>
      </c>
      <c r="D156" s="343" t="str">
        <f>+VLOOKUP(C156,'Visual chart Edit'!$B$7:$C$491,2,FALSE)</f>
        <v>DA+3</v>
      </c>
      <c r="E156" s="343" t="s">
        <v>32</v>
      </c>
      <c r="F156" s="548">
        <v>45446</v>
      </c>
      <c r="G156" s="548">
        <v>45458</v>
      </c>
      <c r="H156" s="549" t="s">
        <v>362</v>
      </c>
      <c r="I156" s="550" t="s">
        <v>386</v>
      </c>
      <c r="J156" s="841">
        <f t="shared" si="18"/>
        <v>12</v>
      </c>
      <c r="K156" s="547"/>
      <c r="L156" s="547"/>
      <c r="M156" s="547"/>
      <c r="N156" s="547"/>
      <c r="O156" s="547"/>
      <c r="P156" s="547"/>
      <c r="Q156" s="547"/>
      <c r="R156" s="547"/>
      <c r="S156" s="547"/>
      <c r="T156" s="547"/>
      <c r="U156" s="547"/>
      <c r="V156" s="547"/>
      <c r="W156" s="547"/>
      <c r="X156" s="547"/>
      <c r="Y156" s="547"/>
      <c r="Z156" s="547"/>
      <c r="AA156" s="547"/>
      <c r="AB156" s="547"/>
      <c r="AC156" s="547"/>
      <c r="AD156" s="547"/>
      <c r="AE156" s="547"/>
      <c r="AF156" s="547"/>
      <c r="AG156" s="547"/>
      <c r="AH156" s="547"/>
      <c r="AI156" s="547"/>
      <c r="AJ156" s="547"/>
      <c r="AK156" s="547"/>
      <c r="AL156" s="547"/>
      <c r="AM156" s="547"/>
      <c r="AN156" s="547"/>
      <c r="AO156" s="547"/>
      <c r="AP156" s="547"/>
      <c r="AQ156" s="547"/>
      <c r="AR156" s="547"/>
      <c r="AS156" s="547"/>
      <c r="AT156" s="547"/>
      <c r="AU156" s="547"/>
      <c r="AV156" s="547"/>
      <c r="AW156" s="547"/>
      <c r="AX156" s="547"/>
      <c r="AY156" s="547"/>
      <c r="AZ156" s="547"/>
      <c r="BA156" s="547"/>
      <c r="BB156" s="547"/>
      <c r="BC156" s="547"/>
      <c r="BD156" s="547"/>
      <c r="BE156" s="547"/>
      <c r="BF156" s="547"/>
      <c r="BG156" s="547"/>
      <c r="BH156" s="547"/>
      <c r="BI156" s="547"/>
      <c r="BJ156" s="547"/>
      <c r="BK156" s="547"/>
      <c r="BL156" s="547"/>
      <c r="BM156" s="547"/>
      <c r="BN156" s="547"/>
      <c r="BO156" s="547"/>
      <c r="BP156" s="547"/>
      <c r="BQ156" s="547"/>
      <c r="BR156" s="547"/>
      <c r="BS156" s="547"/>
      <c r="BT156" s="547"/>
      <c r="BU156" s="547"/>
      <c r="BV156" s="547"/>
      <c r="BW156" s="547"/>
      <c r="BX156" s="547"/>
      <c r="BY156" s="547"/>
      <c r="BZ156" s="547"/>
      <c r="CA156" s="547"/>
      <c r="CB156" s="547"/>
      <c r="CC156" s="547"/>
      <c r="CD156" s="547"/>
      <c r="CE156" s="547"/>
      <c r="CF156" s="547"/>
      <c r="CG156" s="547"/>
      <c r="CH156" s="547"/>
      <c r="CI156" s="547"/>
      <c r="CJ156" s="547"/>
      <c r="CK156" s="547"/>
      <c r="CL156" s="547"/>
      <c r="CM156" s="547"/>
      <c r="CN156" s="547"/>
      <c r="CO156" s="547"/>
      <c r="CP156" s="547"/>
      <c r="CQ156" s="547"/>
      <c r="CR156" s="547"/>
      <c r="CS156" s="547"/>
      <c r="CT156" s="547"/>
      <c r="CU156" s="547"/>
      <c r="CV156" s="547"/>
      <c r="CW156" s="547"/>
    </row>
    <row r="157" spans="1:101" x14ac:dyDescent="0.2">
      <c r="A157" s="343">
        <f>+SUBTOTAL(3,$E$8:$E157)</f>
        <v>150</v>
      </c>
      <c r="B157" s="558">
        <v>45444</v>
      </c>
      <c r="C157" s="345" t="s">
        <v>728</v>
      </c>
      <c r="D157" s="343" t="str">
        <f>+VLOOKUP(C157,'Visual chart Edit'!$B$7:$C$491,2,FALSE)</f>
        <v>DA+3</v>
      </c>
      <c r="E157" s="343" t="s">
        <v>143</v>
      </c>
      <c r="F157" s="548">
        <v>45455</v>
      </c>
      <c r="G157" s="548">
        <v>45458</v>
      </c>
      <c r="H157" s="549" t="s">
        <v>876</v>
      </c>
      <c r="I157" s="550" t="s">
        <v>1021</v>
      </c>
      <c r="J157" s="841">
        <f t="shared" si="18"/>
        <v>3</v>
      </c>
      <c r="K157" s="547"/>
      <c r="L157" s="547"/>
      <c r="M157" s="547"/>
      <c r="N157" s="547"/>
      <c r="O157" s="547"/>
      <c r="P157" s="547"/>
      <c r="Q157" s="547"/>
      <c r="R157" s="547"/>
      <c r="S157" s="547"/>
      <c r="T157" s="547"/>
      <c r="U157" s="547"/>
      <c r="V157" s="547"/>
      <c r="W157" s="547"/>
      <c r="X157" s="547"/>
      <c r="Y157" s="547"/>
      <c r="Z157" s="547"/>
      <c r="AA157" s="547"/>
      <c r="AB157" s="547"/>
      <c r="AC157" s="547"/>
      <c r="AD157" s="547"/>
      <c r="AE157" s="547"/>
      <c r="AF157" s="547"/>
      <c r="AG157" s="547"/>
      <c r="AH157" s="547"/>
      <c r="AI157" s="547"/>
      <c r="AJ157" s="547"/>
      <c r="AK157" s="547"/>
      <c r="AL157" s="547"/>
      <c r="AM157" s="547"/>
      <c r="AN157" s="547"/>
      <c r="AO157" s="547"/>
      <c r="AP157" s="547"/>
      <c r="AQ157" s="547"/>
      <c r="AR157" s="547"/>
      <c r="AS157" s="547"/>
      <c r="AT157" s="547"/>
      <c r="AU157" s="547"/>
      <c r="AV157" s="547"/>
      <c r="AW157" s="547"/>
      <c r="AX157" s="547"/>
      <c r="AY157" s="547"/>
      <c r="AZ157" s="547"/>
      <c r="BA157" s="547"/>
      <c r="BB157" s="547"/>
      <c r="BC157" s="547"/>
      <c r="BD157" s="547"/>
      <c r="BE157" s="547"/>
      <c r="BF157" s="547"/>
      <c r="BG157" s="547"/>
      <c r="BH157" s="547"/>
      <c r="BI157" s="547"/>
      <c r="BJ157" s="547"/>
      <c r="BK157" s="547"/>
      <c r="BL157" s="547"/>
      <c r="BM157" s="547"/>
      <c r="BN157" s="547"/>
      <c r="BO157" s="547"/>
      <c r="BP157" s="547"/>
      <c r="BQ157" s="547"/>
      <c r="BR157" s="547"/>
      <c r="BS157" s="547"/>
      <c r="BT157" s="547"/>
      <c r="BU157" s="547"/>
      <c r="BV157" s="547"/>
      <c r="BW157" s="547"/>
      <c r="BX157" s="547"/>
      <c r="BY157" s="547"/>
      <c r="BZ157" s="547"/>
      <c r="CA157" s="547"/>
      <c r="CB157" s="547"/>
      <c r="CC157" s="547"/>
      <c r="CD157" s="547"/>
      <c r="CE157" s="547"/>
      <c r="CF157" s="547"/>
      <c r="CG157" s="547"/>
      <c r="CH157" s="547"/>
      <c r="CI157" s="547"/>
      <c r="CJ157" s="547"/>
      <c r="CK157" s="547"/>
      <c r="CL157" s="547"/>
      <c r="CM157" s="547"/>
      <c r="CN157" s="547"/>
      <c r="CO157" s="547"/>
      <c r="CP157" s="547"/>
      <c r="CQ157" s="547"/>
      <c r="CR157" s="547"/>
      <c r="CS157" s="547"/>
      <c r="CT157" s="547"/>
      <c r="CU157" s="547"/>
      <c r="CV157" s="547"/>
      <c r="CW157" s="547"/>
    </row>
    <row r="158" spans="1:101" x14ac:dyDescent="0.2">
      <c r="A158" s="343">
        <f>+SUBTOTAL(3,$E$8:$E158)</f>
        <v>151</v>
      </c>
      <c r="B158" s="558">
        <v>45444</v>
      </c>
      <c r="C158" s="345" t="s">
        <v>160</v>
      </c>
      <c r="D158" s="343" t="str">
        <f>+VLOOKUP(C158,'Visual chart Edit'!$B$7:$C$491,2,FALSE)</f>
        <v>DA+3</v>
      </c>
      <c r="E158" s="343" t="s">
        <v>32</v>
      </c>
      <c r="F158" s="548">
        <v>45451</v>
      </c>
      <c r="G158" s="548">
        <v>45462</v>
      </c>
      <c r="H158" s="549" t="s">
        <v>357</v>
      </c>
      <c r="I158" s="550" t="s">
        <v>386</v>
      </c>
      <c r="J158" s="841">
        <f t="shared" si="18"/>
        <v>11</v>
      </c>
      <c r="K158" s="547"/>
      <c r="L158" s="547"/>
      <c r="M158" s="547"/>
      <c r="N158" s="547"/>
      <c r="O158" s="547"/>
      <c r="P158" s="547"/>
      <c r="Q158" s="547"/>
      <c r="R158" s="547"/>
      <c r="S158" s="547"/>
      <c r="T158" s="547"/>
      <c r="U158" s="547"/>
      <c r="V158" s="547"/>
      <c r="W158" s="547"/>
      <c r="X158" s="547"/>
      <c r="Y158" s="547"/>
      <c r="Z158" s="547"/>
      <c r="AA158" s="547"/>
      <c r="AB158" s="547"/>
      <c r="AC158" s="547"/>
      <c r="AD158" s="547"/>
      <c r="AE158" s="547"/>
      <c r="AF158" s="547"/>
      <c r="AG158" s="547"/>
      <c r="AH158" s="547"/>
      <c r="AI158" s="547"/>
      <c r="AJ158" s="547"/>
      <c r="AK158" s="547"/>
      <c r="AL158" s="547"/>
      <c r="AM158" s="547"/>
      <c r="AN158" s="547"/>
      <c r="AO158" s="547"/>
      <c r="AP158" s="547"/>
      <c r="AQ158" s="547"/>
      <c r="AR158" s="547"/>
      <c r="AS158" s="547"/>
      <c r="AT158" s="547"/>
      <c r="AU158" s="547"/>
      <c r="AV158" s="547"/>
      <c r="AW158" s="547"/>
      <c r="AX158" s="547"/>
      <c r="AY158" s="547"/>
      <c r="AZ158" s="547"/>
      <c r="BA158" s="547"/>
      <c r="BB158" s="547"/>
      <c r="BC158" s="547"/>
      <c r="BD158" s="547"/>
      <c r="BE158" s="547"/>
      <c r="BF158" s="547"/>
      <c r="BG158" s="547"/>
      <c r="BH158" s="547"/>
      <c r="BI158" s="547"/>
      <c r="BJ158" s="547"/>
      <c r="BK158" s="547"/>
      <c r="BL158" s="547"/>
      <c r="BM158" s="547"/>
      <c r="BN158" s="547"/>
      <c r="BO158" s="547"/>
      <c r="BP158" s="547"/>
      <c r="BQ158" s="547"/>
      <c r="BR158" s="547"/>
      <c r="BS158" s="547"/>
      <c r="BT158" s="547"/>
      <c r="BU158" s="547"/>
      <c r="BV158" s="547"/>
      <c r="BW158" s="547"/>
      <c r="BX158" s="547"/>
      <c r="BY158" s="547"/>
      <c r="BZ158" s="547"/>
      <c r="CA158" s="547"/>
      <c r="CB158" s="547"/>
      <c r="CC158" s="547"/>
      <c r="CD158" s="547"/>
      <c r="CE158" s="547"/>
      <c r="CF158" s="547"/>
      <c r="CG158" s="547"/>
      <c r="CH158" s="547"/>
      <c r="CI158" s="547"/>
      <c r="CJ158" s="547"/>
      <c r="CK158" s="547"/>
      <c r="CL158" s="547"/>
      <c r="CM158" s="547"/>
      <c r="CN158" s="547"/>
      <c r="CO158" s="547"/>
      <c r="CP158" s="547"/>
      <c r="CQ158" s="547"/>
      <c r="CR158" s="547"/>
      <c r="CS158" s="547"/>
      <c r="CT158" s="547"/>
      <c r="CU158" s="547"/>
      <c r="CV158" s="547"/>
      <c r="CW158" s="547"/>
    </row>
    <row r="159" spans="1:101" x14ac:dyDescent="0.2">
      <c r="A159" s="343">
        <f>+SUBTOTAL(3,$E$8:$E159)</f>
        <v>152</v>
      </c>
      <c r="B159" s="558">
        <v>45444</v>
      </c>
      <c r="C159" s="345" t="s">
        <v>164</v>
      </c>
      <c r="D159" s="343" t="str">
        <f>+VLOOKUP(C159,'Visual chart Edit'!$B$7:$C$491,2,FALSE)</f>
        <v>DB1+0</v>
      </c>
      <c r="E159" s="343" t="s">
        <v>276</v>
      </c>
      <c r="F159" s="548">
        <v>45453</v>
      </c>
      <c r="G159" s="548">
        <v>45470</v>
      </c>
      <c r="H159" s="549" t="s">
        <v>357</v>
      </c>
      <c r="I159" s="550" t="s">
        <v>386</v>
      </c>
      <c r="J159" s="841">
        <f t="shared" si="18"/>
        <v>17</v>
      </c>
      <c r="K159" s="547"/>
      <c r="L159" s="547"/>
      <c r="M159" s="547"/>
      <c r="N159" s="547"/>
      <c r="O159" s="547"/>
      <c r="P159" s="547"/>
      <c r="Q159" s="547"/>
      <c r="R159" s="547"/>
      <c r="S159" s="547"/>
      <c r="T159" s="547"/>
      <c r="U159" s="547"/>
      <c r="V159" s="547"/>
      <c r="W159" s="547"/>
      <c r="X159" s="547"/>
      <c r="Y159" s="547"/>
      <c r="Z159" s="547"/>
      <c r="AA159" s="547"/>
      <c r="AB159" s="547"/>
      <c r="AC159" s="547"/>
      <c r="AD159" s="547"/>
      <c r="AE159" s="547"/>
      <c r="AF159" s="547"/>
      <c r="AG159" s="547"/>
      <c r="AH159" s="547"/>
      <c r="AI159" s="547"/>
      <c r="AJ159" s="547"/>
      <c r="AK159" s="547"/>
      <c r="AL159" s="547"/>
      <c r="AM159" s="547"/>
      <c r="AN159" s="547"/>
      <c r="AO159" s="547"/>
      <c r="AP159" s="547"/>
      <c r="AQ159" s="547"/>
      <c r="AR159" s="547"/>
      <c r="AS159" s="547"/>
      <c r="AT159" s="547"/>
      <c r="AU159" s="547"/>
      <c r="AV159" s="547"/>
      <c r="AW159" s="547"/>
      <c r="AX159" s="547"/>
      <c r="AY159" s="547"/>
      <c r="AZ159" s="547"/>
      <c r="BA159" s="547"/>
      <c r="BB159" s="547"/>
      <c r="BC159" s="547"/>
      <c r="BD159" s="547"/>
      <c r="BE159" s="547"/>
      <c r="BF159" s="547"/>
      <c r="BG159" s="547"/>
      <c r="BH159" s="547"/>
      <c r="BI159" s="547"/>
      <c r="BJ159" s="547"/>
      <c r="BK159" s="547"/>
      <c r="BL159" s="547"/>
      <c r="BM159" s="547"/>
      <c r="BN159" s="547"/>
      <c r="BO159" s="547"/>
      <c r="BP159" s="547"/>
      <c r="BQ159" s="547"/>
      <c r="BR159" s="547"/>
      <c r="BS159" s="547"/>
      <c r="BT159" s="547"/>
      <c r="BU159" s="547"/>
      <c r="BV159" s="547"/>
      <c r="BW159" s="547"/>
      <c r="BX159" s="547"/>
      <c r="BY159" s="547"/>
      <c r="BZ159" s="547"/>
      <c r="CA159" s="547"/>
      <c r="CB159" s="547"/>
      <c r="CC159" s="547"/>
      <c r="CD159" s="547"/>
      <c r="CE159" s="547"/>
      <c r="CF159" s="547"/>
      <c r="CG159" s="547"/>
      <c r="CH159" s="547"/>
      <c r="CI159" s="547"/>
      <c r="CJ159" s="547"/>
      <c r="CK159" s="547"/>
      <c r="CL159" s="547"/>
      <c r="CM159" s="547"/>
      <c r="CN159" s="547"/>
      <c r="CO159" s="547"/>
      <c r="CP159" s="547"/>
      <c r="CQ159" s="547"/>
      <c r="CR159" s="547"/>
      <c r="CS159" s="547"/>
      <c r="CT159" s="547"/>
      <c r="CU159" s="547"/>
      <c r="CV159" s="547"/>
      <c r="CW159" s="547"/>
    </row>
    <row r="160" spans="1:101" x14ac:dyDescent="0.2">
      <c r="A160" s="343">
        <f>+SUBTOTAL(3,$E$8:$E160)</f>
        <v>153</v>
      </c>
      <c r="B160" s="558">
        <v>45474</v>
      </c>
      <c r="C160" s="345" t="s">
        <v>496</v>
      </c>
      <c r="D160" s="343" t="str">
        <f>+VLOOKUP(C160,'Visual chart Edit'!$B$7:$C$491,2,FALSE)</f>
        <v>DA+3</v>
      </c>
      <c r="E160" s="343" t="s">
        <v>276</v>
      </c>
      <c r="F160" s="548">
        <v>45472</v>
      </c>
      <c r="G160" s="548">
        <v>45479</v>
      </c>
      <c r="H160" s="549" t="s">
        <v>589</v>
      </c>
      <c r="I160" s="550" t="s">
        <v>237</v>
      </c>
      <c r="J160" s="841">
        <f t="shared" si="18"/>
        <v>7</v>
      </c>
      <c r="K160" s="547"/>
      <c r="L160" s="547"/>
      <c r="M160" s="547"/>
      <c r="N160" s="547"/>
      <c r="O160" s="547"/>
      <c r="P160" s="547"/>
      <c r="Q160" s="547"/>
      <c r="R160" s="547"/>
      <c r="S160" s="547"/>
      <c r="T160" s="547"/>
      <c r="U160" s="547"/>
      <c r="V160" s="547"/>
      <c r="W160" s="547"/>
      <c r="X160" s="547"/>
      <c r="Y160" s="547"/>
      <c r="Z160" s="547"/>
      <c r="AA160" s="547"/>
      <c r="AB160" s="547"/>
      <c r="AC160" s="547"/>
      <c r="AD160" s="547"/>
      <c r="AE160" s="547"/>
      <c r="AF160" s="547"/>
      <c r="AG160" s="547"/>
      <c r="AH160" s="547"/>
      <c r="AI160" s="547"/>
      <c r="AJ160" s="547"/>
      <c r="AK160" s="547"/>
      <c r="AL160" s="547"/>
      <c r="AM160" s="547"/>
      <c r="AN160" s="547"/>
      <c r="AO160" s="547"/>
      <c r="AP160" s="547"/>
      <c r="AQ160" s="547"/>
      <c r="AR160" s="547"/>
      <c r="AS160" s="547"/>
      <c r="AT160" s="547"/>
      <c r="AU160" s="547"/>
      <c r="AV160" s="547"/>
      <c r="AW160" s="547"/>
      <c r="AX160" s="547"/>
      <c r="AY160" s="547"/>
      <c r="AZ160" s="547"/>
      <c r="BA160" s="547"/>
      <c r="BB160" s="547"/>
      <c r="BC160" s="547"/>
      <c r="BD160" s="547"/>
      <c r="BE160" s="547"/>
      <c r="BF160" s="547"/>
      <c r="BG160" s="547"/>
      <c r="BH160" s="547"/>
      <c r="BI160" s="547"/>
      <c r="BJ160" s="547"/>
      <c r="BK160" s="547"/>
      <c r="BL160" s="547"/>
      <c r="BM160" s="547"/>
      <c r="BN160" s="547"/>
      <c r="BO160" s="547"/>
      <c r="BP160" s="547"/>
      <c r="BQ160" s="547"/>
      <c r="BR160" s="547"/>
      <c r="BS160" s="547"/>
      <c r="BT160" s="547"/>
      <c r="BU160" s="547"/>
      <c r="BV160" s="547"/>
      <c r="BW160" s="547"/>
      <c r="BX160" s="547"/>
      <c r="BY160" s="547"/>
      <c r="BZ160" s="547"/>
      <c r="CA160" s="547"/>
      <c r="CB160" s="547"/>
      <c r="CC160" s="547"/>
      <c r="CD160" s="547"/>
      <c r="CE160" s="547"/>
      <c r="CF160" s="547"/>
      <c r="CG160" s="547"/>
      <c r="CH160" s="547"/>
      <c r="CI160" s="547"/>
      <c r="CJ160" s="547"/>
      <c r="CK160" s="547"/>
      <c r="CL160" s="547"/>
      <c r="CM160" s="547"/>
      <c r="CN160" s="547"/>
      <c r="CO160" s="547"/>
      <c r="CP160" s="547"/>
      <c r="CQ160" s="547"/>
      <c r="CR160" s="547"/>
      <c r="CS160" s="547"/>
      <c r="CT160" s="547"/>
      <c r="CU160" s="547"/>
      <c r="CV160" s="547"/>
      <c r="CW160" s="547"/>
    </row>
    <row r="161" spans="1:103" x14ac:dyDescent="0.2">
      <c r="A161" s="343">
        <f>+SUBTOTAL(3,$E$8:$E161)</f>
        <v>154</v>
      </c>
      <c r="B161" s="558">
        <v>45474</v>
      </c>
      <c r="C161" s="345" t="s">
        <v>470</v>
      </c>
      <c r="D161" s="343" t="str">
        <f>+VLOOKUP(C161,'Visual chart Edit'!$B$7:$C$491,2,FALSE)</f>
        <v>DA+3</v>
      </c>
      <c r="E161" s="343" t="s">
        <v>32</v>
      </c>
      <c r="F161" s="548">
        <v>45463</v>
      </c>
      <c r="G161" s="548">
        <v>45480</v>
      </c>
      <c r="H161" s="549" t="s">
        <v>362</v>
      </c>
      <c r="I161" s="550" t="s">
        <v>386</v>
      </c>
      <c r="J161" s="841">
        <f t="shared" si="18"/>
        <v>17</v>
      </c>
      <c r="K161" s="547"/>
      <c r="L161" s="547"/>
      <c r="M161" s="547"/>
      <c r="N161" s="547"/>
      <c r="O161" s="547"/>
      <c r="P161" s="547"/>
      <c r="Q161" s="547"/>
      <c r="R161" s="547"/>
      <c r="S161" s="547"/>
      <c r="T161" s="547"/>
      <c r="U161" s="547"/>
      <c r="V161" s="547"/>
      <c r="W161" s="547"/>
      <c r="X161" s="547"/>
      <c r="Y161" s="547"/>
      <c r="Z161" s="547"/>
      <c r="AA161" s="547"/>
      <c r="AB161" s="547"/>
      <c r="AC161" s="547"/>
      <c r="AD161" s="547"/>
      <c r="AE161" s="547"/>
      <c r="AF161" s="547"/>
      <c r="AG161" s="547"/>
      <c r="AH161" s="547"/>
      <c r="AI161" s="547"/>
      <c r="AJ161" s="547"/>
      <c r="AK161" s="547"/>
      <c r="AL161" s="547"/>
      <c r="AM161" s="547"/>
      <c r="AN161" s="547"/>
      <c r="AO161" s="547"/>
      <c r="AP161" s="547"/>
      <c r="AQ161" s="547"/>
      <c r="AR161" s="547"/>
      <c r="AS161" s="547"/>
      <c r="AT161" s="547"/>
      <c r="AU161" s="547"/>
      <c r="AV161" s="547"/>
      <c r="AW161" s="547"/>
      <c r="AX161" s="547"/>
      <c r="AY161" s="547"/>
      <c r="AZ161" s="547"/>
      <c r="BA161" s="547"/>
      <c r="BB161" s="547"/>
      <c r="BC161" s="547"/>
      <c r="BD161" s="547"/>
      <c r="BE161" s="547"/>
      <c r="BF161" s="547"/>
      <c r="BG161" s="547"/>
      <c r="BH161" s="547"/>
      <c r="BI161" s="547"/>
      <c r="BJ161" s="547"/>
      <c r="BK161" s="547"/>
      <c r="BL161" s="547"/>
      <c r="BM161" s="547"/>
      <c r="BN161" s="547"/>
      <c r="BO161" s="547"/>
      <c r="BP161" s="547"/>
      <c r="BQ161" s="547"/>
      <c r="BR161" s="547"/>
      <c r="BS161" s="547"/>
      <c r="BT161" s="547"/>
      <c r="BU161" s="547"/>
      <c r="BV161" s="547"/>
      <c r="BW161" s="547"/>
      <c r="BX161" s="547"/>
      <c r="BY161" s="547"/>
      <c r="BZ161" s="547"/>
      <c r="CA161" s="547"/>
      <c r="CB161" s="547"/>
      <c r="CC161" s="547"/>
      <c r="CD161" s="547"/>
      <c r="CE161" s="547"/>
      <c r="CF161" s="547"/>
      <c r="CG161" s="547"/>
      <c r="CH161" s="547"/>
      <c r="CI161" s="547"/>
      <c r="CJ161" s="547"/>
      <c r="CK161" s="547"/>
      <c r="CL161" s="547"/>
      <c r="CM161" s="547"/>
      <c r="CN161" s="547"/>
      <c r="CO161" s="547"/>
      <c r="CP161" s="547"/>
      <c r="CQ161" s="547"/>
      <c r="CR161" s="547"/>
      <c r="CS161" s="547"/>
      <c r="CT161" s="547"/>
      <c r="CU161" s="547"/>
      <c r="CV161" s="547"/>
      <c r="CW161" s="547"/>
    </row>
    <row r="162" spans="1:103" x14ac:dyDescent="0.2">
      <c r="A162" s="343">
        <f>+SUBTOTAL(3,$E$8:$E162)</f>
        <v>155</v>
      </c>
      <c r="B162" s="558">
        <v>45474</v>
      </c>
      <c r="C162" s="345" t="s">
        <v>483</v>
      </c>
      <c r="D162" s="343" t="str">
        <f>+VLOOKUP(C162,'Visual chart Edit'!$B$7:$C$491,2,FALSE)</f>
        <v>DA+3</v>
      </c>
      <c r="E162" s="343" t="s">
        <v>276</v>
      </c>
      <c r="F162" s="548">
        <v>45477</v>
      </c>
      <c r="G162" s="548">
        <v>45485</v>
      </c>
      <c r="H162" s="549" t="s">
        <v>546</v>
      </c>
      <c r="I162" s="550" t="s">
        <v>386</v>
      </c>
      <c r="J162" s="841">
        <f t="shared" si="18"/>
        <v>8</v>
      </c>
      <c r="K162" s="547"/>
      <c r="L162" s="547"/>
      <c r="M162" s="547"/>
      <c r="N162" s="547"/>
      <c r="O162" s="547"/>
      <c r="P162" s="547"/>
      <c r="Q162" s="547"/>
      <c r="R162" s="547"/>
      <c r="S162" s="547"/>
      <c r="T162" s="547"/>
      <c r="U162" s="547"/>
      <c r="V162" s="547"/>
      <c r="W162" s="547"/>
      <c r="X162" s="547"/>
      <c r="Y162" s="547"/>
      <c r="Z162" s="547"/>
      <c r="AA162" s="547"/>
      <c r="AB162" s="547"/>
      <c r="AC162" s="547"/>
      <c r="AD162" s="547"/>
      <c r="AE162" s="547"/>
      <c r="AF162" s="547"/>
      <c r="AG162" s="547"/>
      <c r="AH162" s="547"/>
      <c r="AI162" s="547"/>
      <c r="AJ162" s="547"/>
      <c r="AK162" s="547"/>
      <c r="AL162" s="547"/>
      <c r="AM162" s="547"/>
      <c r="AN162" s="547"/>
      <c r="AO162" s="547"/>
      <c r="AP162" s="547"/>
      <c r="AQ162" s="547"/>
      <c r="AR162" s="547"/>
      <c r="AS162" s="547"/>
      <c r="AT162" s="547"/>
      <c r="AU162" s="547"/>
      <c r="AV162" s="547"/>
      <c r="AW162" s="547"/>
      <c r="AX162" s="547"/>
      <c r="AY162" s="547"/>
      <c r="AZ162" s="547"/>
      <c r="BA162" s="547"/>
      <c r="BB162" s="547"/>
      <c r="BC162" s="547"/>
      <c r="BD162" s="547"/>
      <c r="BE162" s="547"/>
      <c r="BF162" s="547"/>
      <c r="BG162" s="547"/>
      <c r="BH162" s="547"/>
      <c r="BI162" s="547"/>
      <c r="BJ162" s="547"/>
      <c r="BK162" s="547"/>
      <c r="BL162" s="547"/>
      <c r="BM162" s="547"/>
      <c r="BN162" s="547"/>
      <c r="BO162" s="547"/>
      <c r="BP162" s="547"/>
      <c r="BQ162" s="547"/>
      <c r="BR162" s="547"/>
      <c r="BS162" s="547"/>
      <c r="BT162" s="547"/>
      <c r="BU162" s="547"/>
      <c r="BV162" s="547"/>
      <c r="BW162" s="547"/>
      <c r="BX162" s="547"/>
      <c r="BY162" s="547"/>
      <c r="BZ162" s="547"/>
      <c r="CA162" s="547"/>
      <c r="CB162" s="547"/>
      <c r="CC162" s="547"/>
      <c r="CD162" s="547"/>
      <c r="CE162" s="547"/>
      <c r="CF162" s="547"/>
      <c r="CG162" s="547"/>
      <c r="CH162" s="547"/>
      <c r="CI162" s="547"/>
      <c r="CJ162" s="547"/>
      <c r="CK162" s="547"/>
      <c r="CL162" s="547"/>
      <c r="CM162" s="547"/>
      <c r="CN162" s="547"/>
      <c r="CO162" s="547"/>
      <c r="CP162" s="547"/>
      <c r="CQ162" s="547"/>
      <c r="CR162" s="547"/>
      <c r="CS162" s="547"/>
      <c r="CT162" s="547"/>
      <c r="CU162" s="547"/>
      <c r="CV162" s="547"/>
      <c r="CW162" s="547"/>
    </row>
    <row r="163" spans="1:103" x14ac:dyDescent="0.2">
      <c r="A163" s="343">
        <f>+SUBTOTAL(3,$E$8:$E163)</f>
        <v>156</v>
      </c>
      <c r="B163" s="558">
        <v>45474</v>
      </c>
      <c r="C163" s="345" t="s">
        <v>471</v>
      </c>
      <c r="D163" s="343" t="str">
        <f>+VLOOKUP(C163,'Visual chart Edit'!$B$7:$C$491,2,FALSE)</f>
        <v>DA+3</v>
      </c>
      <c r="E163" s="343" t="s">
        <v>32</v>
      </c>
      <c r="F163" s="548">
        <v>45471</v>
      </c>
      <c r="G163" s="548">
        <v>45487</v>
      </c>
      <c r="H163" s="549" t="s">
        <v>362</v>
      </c>
      <c r="I163" s="550" t="s">
        <v>386</v>
      </c>
      <c r="J163" s="841">
        <f t="shared" si="18"/>
        <v>16</v>
      </c>
      <c r="K163" s="547"/>
      <c r="L163" s="547"/>
      <c r="M163" s="547"/>
      <c r="N163" s="547"/>
      <c r="O163" s="547"/>
      <c r="P163" s="547"/>
      <c r="Q163" s="547"/>
      <c r="R163" s="547"/>
      <c r="S163" s="547"/>
      <c r="T163" s="547"/>
      <c r="U163" s="547"/>
      <c r="V163" s="547"/>
      <c r="W163" s="547"/>
      <c r="X163" s="547"/>
      <c r="Y163" s="547"/>
      <c r="Z163" s="547"/>
      <c r="AA163" s="547"/>
      <c r="AB163" s="547"/>
      <c r="AC163" s="547"/>
      <c r="AD163" s="547"/>
      <c r="AE163" s="547"/>
      <c r="AF163" s="547"/>
      <c r="AG163" s="547"/>
      <c r="AH163" s="547"/>
      <c r="AI163" s="547"/>
      <c r="AJ163" s="547"/>
      <c r="AK163" s="547"/>
      <c r="AL163" s="547"/>
      <c r="AM163" s="547"/>
      <c r="AN163" s="547"/>
      <c r="AO163" s="547"/>
      <c r="AP163" s="547"/>
      <c r="AQ163" s="547"/>
      <c r="AR163" s="547"/>
      <c r="AS163" s="547"/>
      <c r="AT163" s="547"/>
      <c r="AU163" s="547"/>
      <c r="AV163" s="547"/>
      <c r="AW163" s="547"/>
      <c r="AX163" s="547"/>
      <c r="AY163" s="547"/>
      <c r="AZ163" s="547"/>
      <c r="BA163" s="547"/>
      <c r="BB163" s="547"/>
      <c r="BC163" s="547"/>
      <c r="BD163" s="547"/>
      <c r="BE163" s="547"/>
      <c r="BF163" s="547"/>
      <c r="BG163" s="547"/>
      <c r="BH163" s="547"/>
      <c r="BI163" s="547"/>
      <c r="BJ163" s="547"/>
      <c r="BK163" s="547"/>
      <c r="BL163" s="547"/>
      <c r="BM163" s="547"/>
      <c r="BN163" s="547"/>
      <c r="BO163" s="547"/>
      <c r="BP163" s="547"/>
      <c r="BQ163" s="547"/>
      <c r="BR163" s="547"/>
      <c r="BS163" s="547"/>
      <c r="BT163" s="547"/>
      <c r="BU163" s="547"/>
      <c r="BV163" s="547"/>
      <c r="BW163" s="547"/>
      <c r="BX163" s="547"/>
      <c r="BY163" s="547"/>
      <c r="BZ163" s="547"/>
      <c r="CA163" s="547"/>
      <c r="CB163" s="547"/>
      <c r="CC163" s="547"/>
      <c r="CD163" s="547"/>
      <c r="CE163" s="547"/>
      <c r="CF163" s="547"/>
      <c r="CG163" s="547"/>
      <c r="CH163" s="547"/>
      <c r="CI163" s="547"/>
      <c r="CJ163" s="547"/>
      <c r="CK163" s="547"/>
      <c r="CL163" s="547"/>
      <c r="CM163" s="547"/>
      <c r="CN163" s="547"/>
      <c r="CO163" s="547"/>
      <c r="CP163" s="547"/>
      <c r="CQ163" s="547"/>
      <c r="CR163" s="547"/>
      <c r="CS163" s="547"/>
      <c r="CT163" s="547"/>
      <c r="CU163" s="547"/>
      <c r="CV163" s="547"/>
      <c r="CW163" s="547"/>
    </row>
    <row r="164" spans="1:103" x14ac:dyDescent="0.2">
      <c r="A164" s="343">
        <f>+SUBTOTAL(3,$E$8:$E164)</f>
        <v>157</v>
      </c>
      <c r="B164" s="558">
        <v>45474</v>
      </c>
      <c r="C164" s="345" t="s">
        <v>508</v>
      </c>
      <c r="D164" s="343" t="str">
        <f>+VLOOKUP(C164,'Visual chart Edit'!$B$7:$C$491,2,FALSE)</f>
        <v>DA+0</v>
      </c>
      <c r="E164" s="343" t="s">
        <v>276</v>
      </c>
      <c r="F164" s="548">
        <v>45480</v>
      </c>
      <c r="G164" s="548">
        <v>45487</v>
      </c>
      <c r="H164" s="549" t="s">
        <v>580</v>
      </c>
      <c r="I164" s="550" t="s">
        <v>386</v>
      </c>
      <c r="J164" s="841">
        <f t="shared" si="18"/>
        <v>7</v>
      </c>
      <c r="K164" s="547"/>
      <c r="L164" s="547"/>
      <c r="M164" s="547"/>
      <c r="N164" s="547"/>
      <c r="O164" s="547"/>
      <c r="P164" s="547"/>
      <c r="Q164" s="547"/>
      <c r="R164" s="547"/>
      <c r="S164" s="547"/>
      <c r="T164" s="547"/>
      <c r="U164" s="547"/>
      <c r="V164" s="547"/>
      <c r="W164" s="547"/>
      <c r="X164" s="547"/>
      <c r="Y164" s="547"/>
      <c r="Z164" s="547"/>
      <c r="AA164" s="547"/>
      <c r="AB164" s="547"/>
      <c r="AC164" s="547"/>
      <c r="AD164" s="547"/>
      <c r="AE164" s="547"/>
      <c r="AF164" s="547"/>
      <c r="AG164" s="547"/>
      <c r="AH164" s="547"/>
      <c r="AI164" s="547"/>
      <c r="AJ164" s="547"/>
      <c r="AK164" s="547"/>
      <c r="AL164" s="547"/>
      <c r="AM164" s="547"/>
      <c r="AN164" s="547"/>
      <c r="AO164" s="547"/>
      <c r="AP164" s="547"/>
      <c r="AQ164" s="547"/>
      <c r="AR164" s="547"/>
      <c r="AS164" s="547"/>
      <c r="AT164" s="547"/>
      <c r="AU164" s="547"/>
      <c r="AV164" s="547"/>
      <c r="AW164" s="547"/>
      <c r="AX164" s="547"/>
      <c r="AY164" s="547"/>
      <c r="AZ164" s="547"/>
      <c r="BA164" s="547"/>
      <c r="BB164" s="547"/>
      <c r="BC164" s="547"/>
      <c r="BD164" s="547"/>
      <c r="BE164" s="547"/>
      <c r="BF164" s="547"/>
      <c r="BG164" s="547"/>
      <c r="BH164" s="547"/>
      <c r="BI164" s="547"/>
      <c r="BJ164" s="547"/>
      <c r="BK164" s="547"/>
      <c r="BL164" s="547"/>
      <c r="BM164" s="547"/>
      <c r="BN164" s="547"/>
      <c r="BO164" s="547"/>
      <c r="BP164" s="547"/>
      <c r="BQ164" s="547"/>
      <c r="BR164" s="547"/>
      <c r="BS164" s="547"/>
      <c r="BT164" s="547"/>
      <c r="BU164" s="547"/>
      <c r="BV164" s="547"/>
      <c r="BW164" s="547"/>
      <c r="BX164" s="547"/>
      <c r="BY164" s="547"/>
      <c r="BZ164" s="547"/>
      <c r="CA164" s="547"/>
      <c r="CB164" s="547"/>
      <c r="CC164" s="547"/>
      <c r="CD164" s="547"/>
      <c r="CE164" s="547"/>
      <c r="CF164" s="547"/>
      <c r="CG164" s="547"/>
      <c r="CH164" s="547"/>
      <c r="CI164" s="547"/>
      <c r="CJ164" s="547"/>
      <c r="CK164" s="547"/>
      <c r="CL164" s="547"/>
      <c r="CM164" s="547"/>
      <c r="CN164" s="547"/>
      <c r="CO164" s="547"/>
      <c r="CP164" s="547"/>
      <c r="CQ164" s="547"/>
      <c r="CR164" s="547"/>
      <c r="CS164" s="547"/>
      <c r="CT164" s="547"/>
      <c r="CU164" s="547"/>
      <c r="CV164" s="547"/>
      <c r="CW164" s="547"/>
    </row>
    <row r="165" spans="1:103" x14ac:dyDescent="0.2">
      <c r="A165" s="343">
        <f>+SUBTOTAL(3,$E$8:$E165)</f>
        <v>158</v>
      </c>
      <c r="B165" s="558">
        <v>45474</v>
      </c>
      <c r="C165" s="345" t="s">
        <v>495</v>
      </c>
      <c r="D165" s="343" t="str">
        <f>+VLOOKUP(C165,'Visual chart Edit'!$B$7:$C$491,2,FALSE)</f>
        <v>DC1+0</v>
      </c>
      <c r="E165" s="343" t="s">
        <v>276</v>
      </c>
      <c r="F165" s="548">
        <v>45480</v>
      </c>
      <c r="G165" s="548">
        <v>45488</v>
      </c>
      <c r="H165" s="549" t="s">
        <v>589</v>
      </c>
      <c r="I165" s="550" t="s">
        <v>237</v>
      </c>
      <c r="J165" s="841">
        <f t="shared" si="18"/>
        <v>8</v>
      </c>
      <c r="K165" s="547"/>
      <c r="L165" s="547"/>
      <c r="M165" s="547"/>
      <c r="N165" s="547"/>
      <c r="O165" s="547"/>
      <c r="P165" s="547"/>
      <c r="Q165" s="547"/>
      <c r="R165" s="547"/>
      <c r="S165" s="547"/>
      <c r="T165" s="547"/>
      <c r="U165" s="547"/>
      <c r="V165" s="547"/>
      <c r="W165" s="547"/>
      <c r="X165" s="547"/>
      <c r="Y165" s="547"/>
      <c r="Z165" s="547"/>
      <c r="AA165" s="547"/>
      <c r="AB165" s="547"/>
      <c r="AC165" s="547"/>
      <c r="AD165" s="547"/>
      <c r="AE165" s="547"/>
      <c r="AF165" s="547"/>
      <c r="AG165" s="547"/>
      <c r="AH165" s="547"/>
      <c r="AI165" s="547"/>
      <c r="AJ165" s="547"/>
      <c r="AK165" s="547"/>
      <c r="AL165" s="547"/>
      <c r="AM165" s="547"/>
      <c r="AN165" s="547"/>
      <c r="AO165" s="547"/>
      <c r="AP165" s="547"/>
      <c r="AQ165" s="547"/>
      <c r="AR165" s="547"/>
      <c r="AS165" s="547"/>
      <c r="AT165" s="547"/>
      <c r="AU165" s="547"/>
      <c r="AV165" s="547"/>
      <c r="AW165" s="547"/>
      <c r="AX165" s="547"/>
      <c r="AY165" s="547"/>
      <c r="AZ165" s="547"/>
      <c r="BA165" s="547"/>
      <c r="BB165" s="547"/>
      <c r="BC165" s="547"/>
      <c r="BD165" s="547"/>
      <c r="BE165" s="547"/>
      <c r="BF165" s="547"/>
      <c r="BG165" s="547"/>
      <c r="BH165" s="547"/>
      <c r="BI165" s="547"/>
      <c r="BJ165" s="547"/>
      <c r="BK165" s="547"/>
      <c r="BL165" s="547"/>
      <c r="BM165" s="547"/>
      <c r="BN165" s="547"/>
      <c r="BO165" s="547"/>
      <c r="BP165" s="547"/>
      <c r="BQ165" s="547"/>
      <c r="BR165" s="547"/>
      <c r="BS165" s="547"/>
      <c r="BT165" s="547"/>
      <c r="BU165" s="547"/>
      <c r="BV165" s="547"/>
      <c r="BW165" s="547"/>
      <c r="BX165" s="547"/>
      <c r="BY165" s="547"/>
      <c r="BZ165" s="547"/>
      <c r="CA165" s="547"/>
      <c r="CB165" s="547"/>
      <c r="CC165" s="547"/>
      <c r="CD165" s="547"/>
      <c r="CE165" s="547"/>
      <c r="CF165" s="547"/>
      <c r="CG165" s="547"/>
      <c r="CH165" s="547"/>
      <c r="CI165" s="547"/>
      <c r="CJ165" s="547"/>
      <c r="CK165" s="547"/>
      <c r="CL165" s="547"/>
      <c r="CM165" s="547"/>
      <c r="CN165" s="547"/>
      <c r="CO165" s="547"/>
      <c r="CP165" s="547"/>
      <c r="CQ165" s="547"/>
      <c r="CR165" s="547"/>
      <c r="CS165" s="547"/>
      <c r="CT165" s="547"/>
      <c r="CU165" s="547"/>
      <c r="CV165" s="547"/>
      <c r="CW165" s="547"/>
    </row>
    <row r="166" spans="1:103" x14ac:dyDescent="0.2">
      <c r="A166" s="343">
        <f>+SUBTOTAL(3,$E$8:$E166)</f>
        <v>159</v>
      </c>
      <c r="B166" s="558">
        <v>45474</v>
      </c>
      <c r="C166" s="346" t="s">
        <v>493</v>
      </c>
      <c r="D166" s="343" t="str">
        <f>+VLOOKUP(C166,'Visual chart Edit'!$B$7:$C$491,2,FALSE)</f>
        <v>DA+3</v>
      </c>
      <c r="E166" s="343" t="s">
        <v>276</v>
      </c>
      <c r="F166" s="548">
        <v>45487</v>
      </c>
      <c r="G166" s="548">
        <v>45495</v>
      </c>
      <c r="H166" s="549" t="s">
        <v>358</v>
      </c>
      <c r="I166" s="550" t="s">
        <v>237</v>
      </c>
      <c r="J166" s="841">
        <f t="shared" si="18"/>
        <v>8</v>
      </c>
      <c r="K166" s="547"/>
      <c r="L166" s="547"/>
      <c r="M166" s="547"/>
      <c r="N166" s="547"/>
      <c r="O166" s="547"/>
      <c r="P166" s="547"/>
      <c r="Q166" s="547"/>
      <c r="R166" s="547"/>
      <c r="S166" s="547"/>
      <c r="T166" s="547"/>
      <c r="U166" s="547"/>
      <c r="V166" s="547"/>
      <c r="W166" s="547"/>
      <c r="X166" s="547"/>
      <c r="Y166" s="547"/>
      <c r="Z166" s="547"/>
      <c r="AA166" s="547"/>
      <c r="AB166" s="547"/>
      <c r="AC166" s="547"/>
      <c r="AD166" s="547"/>
      <c r="AE166" s="547"/>
      <c r="AF166" s="547"/>
      <c r="AG166" s="547"/>
      <c r="AH166" s="547"/>
      <c r="AI166" s="547"/>
      <c r="AJ166" s="547"/>
      <c r="AK166" s="547"/>
      <c r="AL166" s="547"/>
      <c r="AM166" s="547"/>
      <c r="AN166" s="547"/>
      <c r="AO166" s="547"/>
      <c r="AP166" s="547"/>
      <c r="AQ166" s="547"/>
      <c r="AR166" s="547"/>
      <c r="AS166" s="547"/>
      <c r="AT166" s="547"/>
      <c r="AU166" s="547"/>
      <c r="AV166" s="547"/>
      <c r="AW166" s="547"/>
      <c r="AX166" s="547"/>
      <c r="AY166" s="547"/>
      <c r="AZ166" s="547"/>
      <c r="BA166" s="547"/>
      <c r="BB166" s="547"/>
      <c r="BC166" s="547"/>
      <c r="BD166" s="547"/>
      <c r="BE166" s="547"/>
      <c r="BF166" s="547"/>
      <c r="BG166" s="547"/>
      <c r="BH166" s="547"/>
      <c r="BI166" s="547"/>
      <c r="BJ166" s="547"/>
      <c r="BK166" s="547"/>
      <c r="BL166" s="547"/>
      <c r="BM166" s="547"/>
      <c r="BN166" s="547"/>
      <c r="BO166" s="547"/>
      <c r="BP166" s="547"/>
      <c r="BQ166" s="547"/>
      <c r="BR166" s="547"/>
      <c r="BS166" s="547"/>
      <c r="BT166" s="547"/>
      <c r="BU166" s="547"/>
      <c r="BV166" s="547"/>
      <c r="BW166" s="547"/>
      <c r="BX166" s="547"/>
      <c r="BY166" s="547"/>
      <c r="BZ166" s="547"/>
      <c r="CA166" s="547"/>
      <c r="CB166" s="547"/>
      <c r="CC166" s="547"/>
      <c r="CD166" s="547"/>
      <c r="CE166" s="547"/>
      <c r="CF166" s="547"/>
      <c r="CG166" s="547"/>
      <c r="CH166" s="547"/>
      <c r="CI166" s="547"/>
      <c r="CJ166" s="547"/>
      <c r="CK166" s="547"/>
      <c r="CL166" s="547"/>
      <c r="CM166" s="547"/>
      <c r="CN166" s="547"/>
      <c r="CO166" s="547"/>
      <c r="CP166" s="547"/>
      <c r="CQ166" s="547"/>
      <c r="CR166" s="547"/>
      <c r="CS166" s="547"/>
      <c r="CT166" s="547"/>
      <c r="CU166" s="547"/>
      <c r="CV166" s="547"/>
      <c r="CW166" s="547"/>
    </row>
    <row r="167" spans="1:103" x14ac:dyDescent="0.2">
      <c r="A167" s="343">
        <f>+SUBTOTAL(3,$E$8:$E167)</f>
        <v>160</v>
      </c>
      <c r="B167" s="558">
        <v>45474</v>
      </c>
      <c r="C167" s="346" t="s">
        <v>92</v>
      </c>
      <c r="D167" s="343" t="str">
        <f>+VLOOKUP(C167,'Visual chart Edit'!$B$7:$C$491,2,FALSE)</f>
        <v>DB2+0</v>
      </c>
      <c r="E167" s="343" t="s">
        <v>143</v>
      </c>
      <c r="F167" s="548">
        <v>45483</v>
      </c>
      <c r="G167" s="548">
        <v>45495</v>
      </c>
      <c r="H167" s="549" t="s">
        <v>875</v>
      </c>
      <c r="I167" s="550" t="s">
        <v>1021</v>
      </c>
      <c r="J167" s="841">
        <f t="shared" si="18"/>
        <v>12</v>
      </c>
      <c r="K167" s="547"/>
      <c r="L167" s="547"/>
      <c r="M167" s="547"/>
      <c r="N167" s="547"/>
      <c r="O167" s="547"/>
      <c r="P167" s="547"/>
      <c r="Q167" s="547"/>
      <c r="R167" s="547"/>
      <c r="S167" s="547"/>
      <c r="T167" s="547"/>
      <c r="U167" s="547"/>
      <c r="V167" s="547"/>
      <c r="W167" s="547"/>
      <c r="X167" s="547"/>
      <c r="Y167" s="547"/>
      <c r="Z167" s="547"/>
      <c r="AA167" s="547"/>
      <c r="AB167" s="547"/>
      <c r="AC167" s="547"/>
      <c r="AD167" s="547"/>
      <c r="AE167" s="547"/>
      <c r="AF167" s="547"/>
      <c r="AG167" s="547"/>
      <c r="AH167" s="547"/>
      <c r="AI167" s="547"/>
      <c r="AJ167" s="547"/>
      <c r="AK167" s="547"/>
      <c r="AL167" s="547"/>
      <c r="AM167" s="547"/>
      <c r="AN167" s="547"/>
      <c r="AO167" s="547"/>
      <c r="AP167" s="547"/>
      <c r="AQ167" s="547"/>
      <c r="AR167" s="547"/>
      <c r="AS167" s="547"/>
      <c r="AT167" s="547"/>
      <c r="AU167" s="547"/>
      <c r="AV167" s="547"/>
      <c r="AW167" s="547"/>
      <c r="AX167" s="547"/>
      <c r="AY167" s="547"/>
      <c r="AZ167" s="547"/>
      <c r="BA167" s="547"/>
      <c r="BB167" s="547"/>
      <c r="BC167" s="547"/>
      <c r="BD167" s="547"/>
      <c r="BE167" s="547"/>
      <c r="BF167" s="547"/>
      <c r="BG167" s="547"/>
      <c r="BH167" s="547"/>
      <c r="BI167" s="547"/>
      <c r="BJ167" s="547"/>
      <c r="BK167" s="547"/>
      <c r="BL167" s="547"/>
      <c r="BM167" s="547"/>
      <c r="BN167" s="547"/>
      <c r="BO167" s="547"/>
      <c r="BP167" s="547"/>
      <c r="BQ167" s="547"/>
      <c r="BR167" s="547"/>
      <c r="BS167" s="547"/>
      <c r="BT167" s="547"/>
      <c r="BU167" s="547"/>
      <c r="BV167" s="547"/>
      <c r="BW167" s="547"/>
      <c r="BX167" s="547"/>
      <c r="BY167" s="547"/>
      <c r="BZ167" s="547"/>
      <c r="CA167" s="547"/>
      <c r="CB167" s="547"/>
      <c r="CC167" s="547"/>
      <c r="CD167" s="547"/>
      <c r="CE167" s="547"/>
      <c r="CF167" s="547"/>
      <c r="CG167" s="547"/>
      <c r="CH167" s="547"/>
      <c r="CI167" s="547"/>
      <c r="CJ167" s="547"/>
      <c r="CK167" s="547"/>
      <c r="CL167" s="547"/>
      <c r="CM167" s="547"/>
      <c r="CN167" s="547"/>
      <c r="CO167" s="547"/>
      <c r="CP167" s="547"/>
      <c r="CQ167" s="547"/>
      <c r="CR167" s="547"/>
      <c r="CS167" s="547"/>
      <c r="CT167" s="547"/>
      <c r="CU167" s="547"/>
      <c r="CV167" s="547"/>
      <c r="CW167" s="547"/>
      <c r="CY167" s="556"/>
    </row>
    <row r="168" spans="1:103" x14ac:dyDescent="0.2">
      <c r="A168" s="343">
        <f>+SUBTOTAL(3,$E$8:$E168)</f>
        <v>161</v>
      </c>
      <c r="B168" s="558">
        <v>45474</v>
      </c>
      <c r="C168" s="345" t="s">
        <v>484</v>
      </c>
      <c r="D168" s="343" t="str">
        <f>+VLOOKUP(C168,'Visual chart Edit'!$B$7:$C$491,2,FALSE)</f>
        <v>DA+6</v>
      </c>
      <c r="E168" s="343" t="s">
        <v>276</v>
      </c>
      <c r="F168" s="548">
        <v>45483</v>
      </c>
      <c r="G168" s="548">
        <v>45499</v>
      </c>
      <c r="H168" s="549" t="s">
        <v>546</v>
      </c>
      <c r="I168" s="550" t="s">
        <v>581</v>
      </c>
      <c r="J168" s="841">
        <f t="shared" si="18"/>
        <v>16</v>
      </c>
      <c r="K168" s="547"/>
      <c r="L168" s="547"/>
      <c r="M168" s="547"/>
      <c r="N168" s="547"/>
      <c r="O168" s="547"/>
      <c r="P168" s="547"/>
      <c r="Q168" s="547"/>
      <c r="R168" s="547"/>
      <c r="S168" s="547"/>
      <c r="T168" s="547"/>
      <c r="U168" s="547"/>
      <c r="V168" s="547"/>
      <c r="W168" s="547"/>
      <c r="X168" s="547"/>
      <c r="Y168" s="547"/>
      <c r="Z168" s="547"/>
      <c r="AA168" s="547"/>
      <c r="AB168" s="547"/>
      <c r="AC168" s="547"/>
      <c r="AD168" s="547"/>
      <c r="AE168" s="547"/>
      <c r="AF168" s="547"/>
      <c r="AG168" s="547"/>
      <c r="AH168" s="547"/>
      <c r="AI168" s="547"/>
      <c r="AJ168" s="547"/>
      <c r="AK168" s="547"/>
      <c r="AL168" s="547"/>
      <c r="AM168" s="547"/>
      <c r="AN168" s="547"/>
      <c r="AO168" s="547"/>
      <c r="AP168" s="547"/>
      <c r="AQ168" s="547"/>
      <c r="AR168" s="547"/>
      <c r="AS168" s="547"/>
      <c r="AT168" s="547"/>
      <c r="AU168" s="547"/>
      <c r="AV168" s="547"/>
      <c r="AW168" s="547"/>
      <c r="AX168" s="547"/>
      <c r="AY168" s="547"/>
      <c r="AZ168" s="547"/>
      <c r="BA168" s="547"/>
      <c r="BB168" s="547"/>
      <c r="BC168" s="547"/>
      <c r="BD168" s="547"/>
      <c r="BE168" s="547"/>
      <c r="BF168" s="547"/>
      <c r="BG168" s="547"/>
      <c r="BH168" s="547"/>
      <c r="BI168" s="547"/>
      <c r="BJ168" s="547"/>
      <c r="BK168" s="547"/>
      <c r="BL168" s="547"/>
      <c r="BM168" s="547"/>
      <c r="BN168" s="547"/>
      <c r="BO168" s="547"/>
      <c r="BP168" s="547"/>
      <c r="BQ168" s="547"/>
      <c r="BR168" s="547"/>
      <c r="BS168" s="547"/>
      <c r="BT168" s="547"/>
      <c r="BU168" s="547"/>
      <c r="BV168" s="547"/>
      <c r="BW168" s="547"/>
      <c r="BX168" s="547"/>
      <c r="BY168" s="547"/>
      <c r="BZ168" s="547"/>
      <c r="CA168" s="547"/>
      <c r="CB168" s="547"/>
      <c r="CC168" s="547"/>
      <c r="CD168" s="547"/>
      <c r="CE168" s="547"/>
      <c r="CF168" s="547"/>
      <c r="CG168" s="547"/>
      <c r="CH168" s="547"/>
      <c r="CI168" s="547"/>
      <c r="CJ168" s="547"/>
      <c r="CK168" s="547"/>
      <c r="CL168" s="547"/>
      <c r="CM168" s="547"/>
      <c r="CN168" s="547"/>
      <c r="CO168" s="547"/>
      <c r="CP168" s="547"/>
      <c r="CQ168" s="547"/>
      <c r="CR168" s="547"/>
      <c r="CS168" s="547"/>
      <c r="CT168" s="547"/>
      <c r="CU168" s="547"/>
      <c r="CV168" s="547"/>
      <c r="CW168" s="547"/>
    </row>
    <row r="169" spans="1:103" x14ac:dyDescent="0.2">
      <c r="A169" s="343">
        <f>+SUBTOTAL(3,$E$8:$E169)</f>
        <v>162</v>
      </c>
      <c r="B169" s="558">
        <v>45474</v>
      </c>
      <c r="C169" s="345" t="s">
        <v>158</v>
      </c>
      <c r="D169" s="343" t="str">
        <f>+VLOOKUP(C169,'Visual chart Edit'!$B$7:$C$491,2,FALSE)</f>
        <v>DA+0</v>
      </c>
      <c r="E169" s="343" t="s">
        <v>32</v>
      </c>
      <c r="F169" s="548">
        <v>45489</v>
      </c>
      <c r="G169" s="548">
        <v>45499</v>
      </c>
      <c r="H169" s="549" t="s">
        <v>362</v>
      </c>
      <c r="I169" s="550" t="s">
        <v>581</v>
      </c>
      <c r="J169" s="841">
        <f t="shared" si="18"/>
        <v>10</v>
      </c>
      <c r="K169" s="547"/>
      <c r="L169" s="547"/>
      <c r="M169" s="547"/>
      <c r="N169" s="547"/>
      <c r="O169" s="547"/>
      <c r="P169" s="547"/>
      <c r="Q169" s="547"/>
      <c r="R169" s="547"/>
      <c r="S169" s="547"/>
      <c r="T169" s="547"/>
      <c r="U169" s="547"/>
      <c r="V169" s="547"/>
      <c r="W169" s="547"/>
      <c r="X169" s="547"/>
      <c r="Y169" s="547"/>
      <c r="Z169" s="547"/>
      <c r="AA169" s="547"/>
      <c r="AB169" s="547"/>
      <c r="AC169" s="547"/>
      <c r="AD169" s="547"/>
      <c r="AE169" s="547"/>
      <c r="AF169" s="547"/>
      <c r="AG169" s="547"/>
      <c r="AH169" s="547"/>
      <c r="AI169" s="547"/>
      <c r="AJ169" s="547"/>
      <c r="AK169" s="547"/>
      <c r="AL169" s="547"/>
      <c r="AM169" s="547"/>
      <c r="AN169" s="547"/>
      <c r="AO169" s="547"/>
      <c r="AP169" s="547"/>
      <c r="AQ169" s="547"/>
      <c r="AR169" s="547"/>
      <c r="AS169" s="547"/>
      <c r="AT169" s="547"/>
      <c r="AU169" s="547"/>
      <c r="AV169" s="547"/>
      <c r="AW169" s="547"/>
      <c r="AX169" s="547"/>
      <c r="AY169" s="547"/>
      <c r="AZ169" s="547"/>
      <c r="BA169" s="547"/>
      <c r="BB169" s="547"/>
      <c r="BC169" s="547"/>
      <c r="BD169" s="547"/>
      <c r="BE169" s="547"/>
      <c r="BF169" s="547"/>
      <c r="BG169" s="547"/>
      <c r="BH169" s="547"/>
      <c r="BI169" s="547"/>
      <c r="BJ169" s="547"/>
      <c r="BK169" s="547"/>
      <c r="BL169" s="547"/>
      <c r="BM169" s="547"/>
      <c r="BN169" s="547"/>
      <c r="BO169" s="547"/>
      <c r="BP169" s="547"/>
      <c r="BQ169" s="547"/>
      <c r="BR169" s="547"/>
      <c r="BS169" s="547"/>
      <c r="BT169" s="547"/>
      <c r="BU169" s="547"/>
      <c r="BV169" s="547"/>
      <c r="BW169" s="547"/>
      <c r="BX169" s="547"/>
      <c r="BY169" s="547"/>
      <c r="BZ169" s="547"/>
      <c r="CA169" s="547"/>
      <c r="CB169" s="547"/>
      <c r="CC169" s="547"/>
      <c r="CD169" s="547"/>
      <c r="CE169" s="547"/>
      <c r="CF169" s="547"/>
      <c r="CG169" s="547"/>
      <c r="CH169" s="547"/>
      <c r="CI169" s="547"/>
      <c r="CJ169" s="547"/>
      <c r="CK169" s="547"/>
      <c r="CL169" s="547"/>
      <c r="CM169" s="547"/>
      <c r="CN169" s="547"/>
      <c r="CO169" s="547"/>
      <c r="CP169" s="547"/>
      <c r="CQ169" s="547"/>
      <c r="CR169" s="547"/>
      <c r="CS169" s="547"/>
      <c r="CT169" s="547"/>
      <c r="CU169" s="547"/>
      <c r="CV169" s="547"/>
      <c r="CW169" s="547"/>
    </row>
    <row r="170" spans="1:103" x14ac:dyDescent="0.2">
      <c r="A170" s="343">
        <f>+SUBTOTAL(3,$E$8:$E170)</f>
        <v>163</v>
      </c>
      <c r="B170" s="558">
        <v>45474</v>
      </c>
      <c r="C170" s="345" t="s">
        <v>497</v>
      </c>
      <c r="D170" s="343" t="str">
        <f>+VLOOKUP(C170,'Visual chart Edit'!$B$7:$C$491,2,FALSE)</f>
        <v>DC1+0</v>
      </c>
      <c r="E170" s="343" t="s">
        <v>276</v>
      </c>
      <c r="F170" s="548">
        <v>45476</v>
      </c>
      <c r="G170" s="548">
        <v>45499</v>
      </c>
      <c r="H170" s="549" t="s">
        <v>358</v>
      </c>
      <c r="I170" s="550" t="s">
        <v>237</v>
      </c>
      <c r="J170" s="841">
        <f t="shared" si="18"/>
        <v>23</v>
      </c>
      <c r="K170" s="547"/>
      <c r="L170" s="547"/>
      <c r="M170" s="547"/>
      <c r="N170" s="547"/>
      <c r="O170" s="547"/>
      <c r="P170" s="547"/>
      <c r="Q170" s="547"/>
      <c r="R170" s="547"/>
      <c r="S170" s="547"/>
      <c r="T170" s="547"/>
      <c r="U170" s="547"/>
      <c r="V170" s="547"/>
      <c r="W170" s="547"/>
      <c r="X170" s="547"/>
      <c r="Y170" s="547"/>
      <c r="Z170" s="547"/>
      <c r="AA170" s="547"/>
      <c r="AB170" s="547"/>
      <c r="AC170" s="547"/>
      <c r="AD170" s="547"/>
      <c r="AE170" s="547"/>
      <c r="AF170" s="547"/>
      <c r="AG170" s="547"/>
      <c r="AH170" s="547"/>
      <c r="AI170" s="547"/>
      <c r="AJ170" s="547"/>
      <c r="AK170" s="547"/>
      <c r="AL170" s="547"/>
      <c r="AM170" s="547"/>
      <c r="AN170" s="547"/>
      <c r="AO170" s="547"/>
      <c r="AP170" s="547"/>
      <c r="AQ170" s="547"/>
      <c r="AR170" s="547"/>
      <c r="AS170" s="547"/>
      <c r="AT170" s="547"/>
      <c r="AU170" s="547"/>
      <c r="AV170" s="547"/>
      <c r="AW170" s="547"/>
      <c r="AX170" s="547"/>
      <c r="AY170" s="547"/>
      <c r="AZ170" s="547"/>
      <c r="BA170" s="547"/>
      <c r="BB170" s="547"/>
      <c r="BC170" s="547"/>
      <c r="BD170" s="547"/>
      <c r="BE170" s="547"/>
      <c r="BF170" s="547"/>
      <c r="BG170" s="547"/>
      <c r="BH170" s="547"/>
      <c r="BI170" s="547"/>
      <c r="BJ170" s="547"/>
      <c r="BK170" s="547"/>
      <c r="BL170" s="547"/>
      <c r="BM170" s="547"/>
      <c r="BN170" s="547"/>
      <c r="BO170" s="547"/>
      <c r="BP170" s="547"/>
      <c r="BQ170" s="547"/>
      <c r="BR170" s="547"/>
      <c r="BS170" s="547"/>
      <c r="BT170" s="547"/>
      <c r="BU170" s="547"/>
      <c r="BV170" s="547"/>
      <c r="BW170" s="547"/>
      <c r="BX170" s="547"/>
      <c r="BY170" s="547"/>
      <c r="BZ170" s="547"/>
      <c r="CA170" s="547"/>
      <c r="CB170" s="547"/>
      <c r="CC170" s="547"/>
      <c r="CD170" s="547"/>
      <c r="CE170" s="547"/>
      <c r="CF170" s="547"/>
      <c r="CG170" s="547"/>
      <c r="CH170" s="547"/>
      <c r="CI170" s="547"/>
      <c r="CJ170" s="547"/>
      <c r="CK170" s="547"/>
      <c r="CL170" s="547"/>
      <c r="CM170" s="547"/>
      <c r="CN170" s="547"/>
      <c r="CO170" s="547"/>
      <c r="CP170" s="547"/>
      <c r="CQ170" s="547"/>
      <c r="CR170" s="547"/>
      <c r="CS170" s="547"/>
      <c r="CT170" s="547"/>
      <c r="CU170" s="547"/>
      <c r="CV170" s="547"/>
      <c r="CW170" s="547"/>
    </row>
    <row r="171" spans="1:103" x14ac:dyDescent="0.2">
      <c r="A171" s="343">
        <f>+SUBTOTAL(3,$E$8:$E171)</f>
        <v>164</v>
      </c>
      <c r="B171" s="558">
        <v>45474</v>
      </c>
      <c r="C171" s="345" t="s">
        <v>95</v>
      </c>
      <c r="D171" s="343" t="str">
        <f>+VLOOKUP(C171,'Visual chart Edit'!$B$7:$C$491,2,FALSE)</f>
        <v>DC1+3</v>
      </c>
      <c r="E171" s="343" t="s">
        <v>32</v>
      </c>
      <c r="F171" s="548">
        <v>45496</v>
      </c>
      <c r="G171" s="548">
        <v>45502</v>
      </c>
      <c r="H171" s="549" t="s">
        <v>876</v>
      </c>
      <c r="I171" s="550" t="s">
        <v>1021</v>
      </c>
      <c r="J171" s="841">
        <f t="shared" si="18"/>
        <v>6</v>
      </c>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547"/>
      <c r="AQ171" s="547"/>
      <c r="AR171" s="547"/>
      <c r="AS171" s="547"/>
      <c r="AT171" s="547"/>
      <c r="AU171" s="547"/>
      <c r="AV171" s="547"/>
      <c r="AW171" s="547"/>
      <c r="AX171" s="547"/>
      <c r="AY171" s="547"/>
      <c r="AZ171" s="547"/>
      <c r="BA171" s="547"/>
      <c r="BB171" s="547"/>
      <c r="BC171" s="547"/>
      <c r="BD171" s="547"/>
      <c r="BE171" s="547"/>
      <c r="BF171" s="547"/>
      <c r="BG171" s="547"/>
      <c r="BH171" s="547"/>
      <c r="BI171" s="547"/>
      <c r="BJ171" s="547"/>
      <c r="BK171" s="547"/>
      <c r="BL171" s="547"/>
      <c r="BM171" s="547"/>
      <c r="BN171" s="547"/>
      <c r="BO171" s="547"/>
      <c r="BP171" s="547"/>
      <c r="BQ171" s="547"/>
      <c r="BR171" s="547"/>
      <c r="BS171" s="547"/>
      <c r="BT171" s="547"/>
      <c r="BU171" s="547"/>
      <c r="BV171" s="547"/>
      <c r="BW171" s="547"/>
      <c r="BX171" s="547"/>
      <c r="BY171" s="547"/>
      <c r="BZ171" s="547"/>
      <c r="CA171" s="547"/>
      <c r="CB171" s="547"/>
      <c r="CC171" s="547"/>
      <c r="CD171" s="547"/>
      <c r="CE171" s="547"/>
      <c r="CF171" s="547"/>
      <c r="CG171" s="547"/>
      <c r="CH171" s="547"/>
      <c r="CI171" s="547"/>
      <c r="CJ171" s="547"/>
      <c r="CK171" s="547"/>
      <c r="CL171" s="547"/>
      <c r="CM171" s="547"/>
      <c r="CN171" s="547"/>
      <c r="CO171" s="547"/>
      <c r="CP171" s="547"/>
      <c r="CQ171" s="547"/>
      <c r="CR171" s="547"/>
      <c r="CS171" s="547"/>
      <c r="CT171" s="547"/>
      <c r="CU171" s="547"/>
      <c r="CV171" s="547"/>
      <c r="CW171" s="547"/>
      <c r="CY171" s="556"/>
    </row>
    <row r="172" spans="1:103" x14ac:dyDescent="0.2">
      <c r="A172" s="343">
        <f>+SUBTOTAL(3,$E$8:$E172)</f>
        <v>165</v>
      </c>
      <c r="B172" s="558">
        <v>45474</v>
      </c>
      <c r="C172" s="345" t="s">
        <v>507</v>
      </c>
      <c r="D172" s="343" t="str">
        <f>+VLOOKUP(C172,'Visual chart Edit'!$B$7:$C$491,2,FALSE)</f>
        <v>DC2+0</v>
      </c>
      <c r="E172" s="343" t="s">
        <v>276</v>
      </c>
      <c r="F172" s="548">
        <v>45493</v>
      </c>
      <c r="G172" s="548">
        <v>45504</v>
      </c>
      <c r="H172" s="549" t="s">
        <v>580</v>
      </c>
      <c r="I172" s="550" t="s">
        <v>237</v>
      </c>
      <c r="J172" s="841">
        <f t="shared" si="18"/>
        <v>11</v>
      </c>
      <c r="K172" s="547"/>
      <c r="L172" s="547"/>
      <c r="M172" s="547"/>
      <c r="N172" s="547"/>
      <c r="O172" s="547"/>
      <c r="P172" s="547"/>
      <c r="Q172" s="547"/>
      <c r="R172" s="547"/>
      <c r="S172" s="547"/>
      <c r="T172" s="547"/>
      <c r="U172" s="547"/>
      <c r="V172" s="547"/>
      <c r="W172" s="547"/>
      <c r="X172" s="547"/>
      <c r="Y172" s="547"/>
      <c r="Z172" s="547"/>
      <c r="AA172" s="547"/>
      <c r="AB172" s="547"/>
      <c r="AC172" s="547"/>
      <c r="AD172" s="547"/>
      <c r="AE172" s="547"/>
      <c r="AF172" s="547"/>
      <c r="AG172" s="547"/>
      <c r="AH172" s="547"/>
      <c r="AI172" s="547"/>
      <c r="AJ172" s="547"/>
      <c r="AK172" s="547"/>
      <c r="AL172" s="547"/>
      <c r="AM172" s="547"/>
      <c r="AN172" s="547"/>
      <c r="AO172" s="547"/>
      <c r="AP172" s="547"/>
      <c r="AQ172" s="547"/>
      <c r="AR172" s="547"/>
      <c r="AS172" s="547"/>
      <c r="AT172" s="547"/>
      <c r="AU172" s="547"/>
      <c r="AV172" s="547"/>
      <c r="AW172" s="547"/>
      <c r="AX172" s="547"/>
      <c r="AY172" s="547"/>
      <c r="AZ172" s="547"/>
      <c r="BA172" s="547"/>
      <c r="BB172" s="547"/>
      <c r="BC172" s="547"/>
      <c r="BD172" s="547"/>
      <c r="BE172" s="547"/>
      <c r="BF172" s="547"/>
      <c r="BG172" s="547"/>
      <c r="BH172" s="547"/>
      <c r="BI172" s="547"/>
      <c r="BJ172" s="547"/>
      <c r="BK172" s="547"/>
      <c r="BL172" s="547"/>
      <c r="BM172" s="547"/>
      <c r="BN172" s="547"/>
      <c r="BO172" s="547"/>
      <c r="BP172" s="547"/>
      <c r="BQ172" s="547"/>
      <c r="BR172" s="547"/>
      <c r="BS172" s="547"/>
      <c r="BT172" s="547"/>
      <c r="BU172" s="547"/>
      <c r="BV172" s="547"/>
      <c r="BW172" s="547"/>
      <c r="BX172" s="547"/>
      <c r="BY172" s="547"/>
      <c r="BZ172" s="547"/>
      <c r="CA172" s="547"/>
      <c r="CB172" s="547"/>
      <c r="CC172" s="547"/>
      <c r="CD172" s="547"/>
      <c r="CE172" s="547"/>
      <c r="CF172" s="547"/>
      <c r="CG172" s="547"/>
      <c r="CH172" s="547"/>
      <c r="CI172" s="547"/>
      <c r="CJ172" s="547"/>
      <c r="CK172" s="547"/>
      <c r="CL172" s="547"/>
      <c r="CM172" s="547"/>
      <c r="CN172" s="547"/>
      <c r="CO172" s="547"/>
      <c r="CP172" s="547"/>
      <c r="CQ172" s="547"/>
      <c r="CR172" s="547"/>
      <c r="CS172" s="547"/>
      <c r="CT172" s="547"/>
      <c r="CU172" s="547"/>
      <c r="CV172" s="547"/>
      <c r="CW172" s="547"/>
      <c r="CY172" s="556"/>
    </row>
    <row r="173" spans="1:103" x14ac:dyDescent="0.2">
      <c r="A173" s="343">
        <f>+SUBTOTAL(3,$E$8:$E173)</f>
        <v>166</v>
      </c>
      <c r="B173" s="558">
        <v>45474</v>
      </c>
      <c r="C173" s="345" t="s">
        <v>170</v>
      </c>
      <c r="D173" s="343" t="str">
        <f>+VLOOKUP(C173,'Visual chart Edit'!$B$7:$C$491,2,FALSE)</f>
        <v>DA+0</v>
      </c>
      <c r="E173" s="343" t="s">
        <v>32</v>
      </c>
      <c r="F173" s="548">
        <v>45491</v>
      </c>
      <c r="G173" s="548">
        <v>45504</v>
      </c>
      <c r="H173" s="549" t="s">
        <v>1008</v>
      </c>
      <c r="I173" s="550" t="s">
        <v>581</v>
      </c>
      <c r="J173" s="841">
        <f t="shared" si="18"/>
        <v>13</v>
      </c>
      <c r="K173" s="547"/>
      <c r="L173" s="547"/>
      <c r="M173" s="547"/>
      <c r="N173" s="547"/>
      <c r="O173" s="547"/>
      <c r="P173" s="547"/>
      <c r="Q173" s="547"/>
      <c r="R173" s="547"/>
      <c r="S173" s="547"/>
      <c r="T173" s="547"/>
      <c r="U173" s="547"/>
      <c r="V173" s="547"/>
      <c r="W173" s="547"/>
      <c r="X173" s="547"/>
      <c r="Y173" s="547"/>
      <c r="Z173" s="547"/>
      <c r="AA173" s="547"/>
      <c r="AB173" s="547"/>
      <c r="AC173" s="547"/>
      <c r="AD173" s="547"/>
      <c r="AE173" s="547"/>
      <c r="AF173" s="547"/>
      <c r="AG173" s="547"/>
      <c r="AH173" s="547"/>
      <c r="AI173" s="547"/>
      <c r="AJ173" s="547"/>
      <c r="AK173" s="547"/>
      <c r="AL173" s="547"/>
      <c r="AM173" s="547"/>
      <c r="AN173" s="547"/>
      <c r="AO173" s="547"/>
      <c r="AP173" s="547"/>
      <c r="AQ173" s="547"/>
      <c r="AR173" s="547"/>
      <c r="AS173" s="547"/>
      <c r="AT173" s="547"/>
      <c r="AU173" s="547"/>
      <c r="AV173" s="547"/>
      <c r="AW173" s="547"/>
      <c r="AX173" s="547"/>
      <c r="AY173" s="547"/>
      <c r="AZ173" s="547"/>
      <c r="BA173" s="547"/>
      <c r="BB173" s="547"/>
      <c r="BC173" s="547"/>
      <c r="BD173" s="547"/>
      <c r="BE173" s="547"/>
      <c r="BF173" s="547"/>
      <c r="BG173" s="547"/>
      <c r="BH173" s="547"/>
      <c r="BI173" s="547"/>
      <c r="BJ173" s="547"/>
      <c r="BK173" s="547"/>
      <c r="BL173" s="547"/>
      <c r="BM173" s="547"/>
      <c r="BN173" s="547"/>
      <c r="BO173" s="547"/>
      <c r="BP173" s="547"/>
      <c r="BQ173" s="547"/>
      <c r="BR173" s="547"/>
      <c r="BS173" s="547"/>
      <c r="BT173" s="547"/>
      <c r="BU173" s="547"/>
      <c r="BV173" s="547"/>
      <c r="BW173" s="547"/>
      <c r="BX173" s="547"/>
      <c r="BY173" s="547"/>
      <c r="BZ173" s="547"/>
      <c r="CA173" s="547"/>
      <c r="CB173" s="547"/>
      <c r="CC173" s="547"/>
      <c r="CD173" s="547"/>
      <c r="CE173" s="547"/>
      <c r="CF173" s="547"/>
      <c r="CG173" s="547"/>
      <c r="CH173" s="547"/>
      <c r="CI173" s="547"/>
      <c r="CJ173" s="547"/>
      <c r="CK173" s="547"/>
      <c r="CL173" s="547"/>
      <c r="CM173" s="547"/>
      <c r="CN173" s="547"/>
      <c r="CO173" s="547"/>
      <c r="CP173" s="547"/>
      <c r="CQ173" s="547"/>
      <c r="CR173" s="547"/>
      <c r="CS173" s="547"/>
      <c r="CT173" s="547"/>
      <c r="CU173" s="547"/>
      <c r="CV173" s="547"/>
      <c r="CW173" s="547"/>
      <c r="CY173" s="556"/>
    </row>
    <row r="174" spans="1:103" x14ac:dyDescent="0.2">
      <c r="A174" s="343">
        <f>+SUBTOTAL(3,$E$8:$E174)</f>
        <v>167</v>
      </c>
      <c r="B174" s="552">
        <v>45505</v>
      </c>
      <c r="C174" s="345" t="s">
        <v>156</v>
      </c>
      <c r="D174" s="343" t="str">
        <f>+VLOOKUP(C174,'Visual chart Edit'!$B$7:$C$491,2,FALSE)</f>
        <v>DA+0</v>
      </c>
      <c r="E174" s="343" t="s">
        <v>32</v>
      </c>
      <c r="F174" s="548">
        <v>45495</v>
      </c>
      <c r="G174" s="548">
        <v>45507</v>
      </c>
      <c r="H174" s="549" t="s">
        <v>362</v>
      </c>
      <c r="I174" s="550" t="s">
        <v>581</v>
      </c>
      <c r="J174" s="841">
        <f t="shared" si="18"/>
        <v>12</v>
      </c>
      <c r="K174" s="547"/>
      <c r="L174" s="547"/>
      <c r="M174" s="547"/>
      <c r="N174" s="547"/>
      <c r="O174" s="547"/>
      <c r="P174" s="547"/>
      <c r="Q174" s="547"/>
      <c r="R174" s="547"/>
      <c r="S174" s="547"/>
      <c r="T174" s="547"/>
      <c r="U174" s="547"/>
      <c r="V174" s="547"/>
      <c r="W174" s="547"/>
      <c r="X174" s="547"/>
      <c r="Y174" s="547"/>
      <c r="Z174" s="547"/>
      <c r="AA174" s="547"/>
      <c r="AB174" s="547"/>
      <c r="AC174" s="547"/>
      <c r="AD174" s="547"/>
      <c r="AE174" s="547"/>
      <c r="AF174" s="547"/>
      <c r="AG174" s="547"/>
      <c r="AH174" s="547"/>
      <c r="AI174" s="547"/>
      <c r="AJ174" s="547"/>
      <c r="AK174" s="547"/>
      <c r="AL174" s="547"/>
      <c r="AM174" s="547"/>
      <c r="AN174" s="547"/>
      <c r="AO174" s="547"/>
      <c r="AP174" s="547"/>
      <c r="AQ174" s="547"/>
      <c r="AR174" s="547"/>
      <c r="AS174" s="547"/>
      <c r="AT174" s="547"/>
      <c r="AU174" s="547"/>
      <c r="AV174" s="547"/>
      <c r="AW174" s="547"/>
      <c r="AX174" s="547"/>
      <c r="AY174" s="547"/>
      <c r="AZ174" s="547"/>
      <c r="BA174" s="547"/>
      <c r="BB174" s="547"/>
      <c r="BC174" s="547"/>
      <c r="BD174" s="547"/>
      <c r="BE174" s="547"/>
      <c r="BF174" s="547"/>
      <c r="BG174" s="547"/>
      <c r="BH174" s="547"/>
      <c r="BI174" s="547"/>
      <c r="BJ174" s="547"/>
      <c r="BK174" s="547"/>
      <c r="BL174" s="547"/>
      <c r="BM174" s="547"/>
      <c r="BN174" s="547"/>
      <c r="BO174" s="547"/>
      <c r="BP174" s="547"/>
      <c r="BQ174" s="547"/>
      <c r="BR174" s="547"/>
      <c r="BS174" s="547"/>
      <c r="BT174" s="547"/>
      <c r="BU174" s="547"/>
      <c r="BV174" s="547"/>
      <c r="BW174" s="547"/>
      <c r="BX174" s="547"/>
      <c r="BY174" s="547"/>
      <c r="BZ174" s="547"/>
      <c r="CA174" s="547"/>
      <c r="CB174" s="547"/>
      <c r="CC174" s="547"/>
      <c r="CD174" s="547"/>
      <c r="CE174" s="547"/>
      <c r="CF174" s="547"/>
      <c r="CG174" s="547"/>
      <c r="CH174" s="547"/>
      <c r="CI174" s="547"/>
      <c r="CJ174" s="547"/>
      <c r="CK174" s="547"/>
      <c r="CL174" s="547"/>
      <c r="CM174" s="547"/>
      <c r="CN174" s="547"/>
      <c r="CO174" s="547"/>
      <c r="CP174" s="547"/>
      <c r="CQ174" s="547"/>
      <c r="CR174" s="547"/>
      <c r="CS174" s="547"/>
      <c r="CT174" s="547"/>
      <c r="CU174" s="547"/>
      <c r="CV174" s="547"/>
      <c r="CW174" s="547"/>
    </row>
    <row r="175" spans="1:103" x14ac:dyDescent="0.2">
      <c r="A175" s="343">
        <f>+SUBTOTAL(3,$E$8:$E175)</f>
        <v>168</v>
      </c>
      <c r="B175" s="552">
        <v>45505</v>
      </c>
      <c r="C175" s="345" t="s">
        <v>485</v>
      </c>
      <c r="D175" s="343" t="str">
        <f>+VLOOKUP(C175,'Visual chart Edit'!$B$7:$C$491,2,FALSE)</f>
        <v>DA+9</v>
      </c>
      <c r="E175" s="343" t="s">
        <v>143</v>
      </c>
      <c r="F175" s="548">
        <v>45500</v>
      </c>
      <c r="G175" s="548">
        <v>45511</v>
      </c>
      <c r="H175" s="549" t="s">
        <v>546</v>
      </c>
      <c r="I175" s="550" t="s">
        <v>581</v>
      </c>
      <c r="J175" s="841">
        <f t="shared" si="18"/>
        <v>11</v>
      </c>
      <c r="K175" s="547"/>
      <c r="L175" s="547"/>
      <c r="M175" s="547"/>
      <c r="N175" s="547"/>
      <c r="O175" s="547"/>
      <c r="P175" s="547"/>
      <c r="Q175" s="547"/>
      <c r="R175" s="547"/>
      <c r="S175" s="547"/>
      <c r="T175" s="547"/>
      <c r="U175" s="547"/>
      <c r="V175" s="547"/>
      <c r="W175" s="547"/>
      <c r="X175" s="547"/>
      <c r="Y175" s="547"/>
      <c r="Z175" s="547"/>
      <c r="AA175" s="547"/>
      <c r="AB175" s="547"/>
      <c r="AC175" s="547"/>
      <c r="AD175" s="547"/>
      <c r="AE175" s="547"/>
      <c r="AF175" s="547"/>
      <c r="AG175" s="547"/>
      <c r="AH175" s="547"/>
      <c r="AI175" s="547"/>
      <c r="AJ175" s="547"/>
      <c r="AK175" s="547"/>
      <c r="AL175" s="547"/>
      <c r="AM175" s="547"/>
      <c r="AN175" s="547"/>
      <c r="AO175" s="547"/>
      <c r="AP175" s="547"/>
      <c r="AQ175" s="547"/>
      <c r="AR175" s="547"/>
      <c r="AS175" s="547"/>
      <c r="AT175" s="547"/>
      <c r="AU175" s="547"/>
      <c r="AV175" s="547"/>
      <c r="AW175" s="547"/>
      <c r="AX175" s="547"/>
      <c r="AY175" s="547"/>
      <c r="AZ175" s="547"/>
      <c r="BA175" s="547"/>
      <c r="BB175" s="547"/>
      <c r="BC175" s="547"/>
      <c r="BD175" s="547"/>
      <c r="BE175" s="547"/>
      <c r="BF175" s="547"/>
      <c r="BG175" s="547"/>
      <c r="BH175" s="547"/>
      <c r="BI175" s="547"/>
      <c r="BJ175" s="547"/>
      <c r="BK175" s="547"/>
      <c r="BL175" s="547"/>
      <c r="BM175" s="547"/>
      <c r="BN175" s="547"/>
      <c r="BO175" s="547"/>
      <c r="BP175" s="547"/>
      <c r="BQ175" s="547"/>
      <c r="BR175" s="547"/>
      <c r="BS175" s="547"/>
      <c r="BT175" s="547"/>
      <c r="BU175" s="547"/>
      <c r="BV175" s="547"/>
      <c r="BW175" s="547"/>
      <c r="BX175" s="547"/>
      <c r="BY175" s="547"/>
      <c r="BZ175" s="547"/>
      <c r="CA175" s="547"/>
      <c r="CB175" s="547"/>
      <c r="CC175" s="547"/>
      <c r="CD175" s="547"/>
      <c r="CE175" s="547"/>
      <c r="CF175" s="547"/>
      <c r="CG175" s="547"/>
      <c r="CH175" s="547"/>
      <c r="CI175" s="547"/>
      <c r="CJ175" s="547"/>
      <c r="CK175" s="547"/>
      <c r="CL175" s="547"/>
      <c r="CM175" s="547"/>
      <c r="CN175" s="547"/>
      <c r="CO175" s="547"/>
      <c r="CP175" s="547"/>
      <c r="CQ175" s="547"/>
      <c r="CR175" s="547"/>
      <c r="CS175" s="547"/>
      <c r="CT175" s="547"/>
      <c r="CU175" s="547"/>
      <c r="CV175" s="547"/>
      <c r="CW175" s="547"/>
    </row>
    <row r="176" spans="1:103" x14ac:dyDescent="0.2">
      <c r="A176" s="343">
        <f>+SUBTOTAL(3,$E$8:$E176)</f>
        <v>169</v>
      </c>
      <c r="B176" s="552">
        <v>45505</v>
      </c>
      <c r="C176" s="345" t="s">
        <v>509</v>
      </c>
      <c r="D176" s="343" t="str">
        <f>+VLOOKUP(C176,'Visual chart Edit'!$B$7:$C$491,2,FALSE)</f>
        <v>DA+0</v>
      </c>
      <c r="E176" s="343" t="s">
        <v>276</v>
      </c>
      <c r="F176" s="548">
        <v>45503</v>
      </c>
      <c r="G176" s="548">
        <v>45513</v>
      </c>
      <c r="H176" s="549" t="s">
        <v>392</v>
      </c>
      <c r="I176" s="550" t="s">
        <v>237</v>
      </c>
      <c r="J176" s="841">
        <f t="shared" si="18"/>
        <v>10</v>
      </c>
      <c r="K176" s="547"/>
      <c r="L176" s="547"/>
      <c r="M176" s="547"/>
      <c r="N176" s="547"/>
      <c r="O176" s="547"/>
      <c r="P176" s="547"/>
      <c r="Q176" s="547"/>
      <c r="R176" s="547"/>
      <c r="S176" s="547"/>
      <c r="T176" s="547"/>
      <c r="U176" s="547"/>
      <c r="V176" s="547"/>
      <c r="W176" s="547"/>
      <c r="X176" s="547"/>
      <c r="Y176" s="547"/>
      <c r="Z176" s="547"/>
      <c r="AA176" s="547"/>
      <c r="AB176" s="547"/>
      <c r="AC176" s="547"/>
      <c r="AD176" s="547"/>
      <c r="AE176" s="547"/>
      <c r="AF176" s="547"/>
      <c r="AG176" s="547"/>
      <c r="AH176" s="547"/>
      <c r="AI176" s="547"/>
      <c r="AJ176" s="547"/>
      <c r="AK176" s="547"/>
      <c r="AL176" s="547"/>
      <c r="AM176" s="547"/>
      <c r="AN176" s="547"/>
      <c r="AO176" s="547"/>
      <c r="AP176" s="547"/>
      <c r="AQ176" s="547"/>
      <c r="AR176" s="547"/>
      <c r="AS176" s="547"/>
      <c r="AT176" s="547"/>
      <c r="AU176" s="547"/>
      <c r="AV176" s="547"/>
      <c r="AW176" s="547"/>
      <c r="AX176" s="547"/>
      <c r="AY176" s="547"/>
      <c r="AZ176" s="547"/>
      <c r="BA176" s="547"/>
      <c r="BB176" s="547"/>
      <c r="BC176" s="547"/>
      <c r="BD176" s="547"/>
      <c r="BE176" s="547"/>
      <c r="BF176" s="547"/>
      <c r="BG176" s="547"/>
      <c r="BH176" s="547"/>
      <c r="BI176" s="547"/>
      <c r="BJ176" s="547"/>
      <c r="BK176" s="547"/>
      <c r="BL176" s="547"/>
      <c r="BM176" s="547"/>
      <c r="BN176" s="547"/>
      <c r="BO176" s="547"/>
      <c r="BP176" s="547"/>
      <c r="BQ176" s="547"/>
      <c r="BR176" s="547"/>
      <c r="BS176" s="547"/>
      <c r="BT176" s="547"/>
      <c r="BU176" s="547"/>
      <c r="BV176" s="547"/>
      <c r="BW176" s="547"/>
      <c r="BX176" s="547"/>
      <c r="BY176" s="547"/>
      <c r="BZ176" s="547"/>
      <c r="CA176" s="547"/>
      <c r="CB176" s="547"/>
      <c r="CC176" s="547"/>
      <c r="CD176" s="547"/>
      <c r="CE176" s="547"/>
      <c r="CF176" s="547"/>
      <c r="CG176" s="547"/>
      <c r="CH176" s="547"/>
      <c r="CI176" s="547"/>
      <c r="CJ176" s="547"/>
      <c r="CK176" s="547"/>
      <c r="CL176" s="547"/>
      <c r="CM176" s="547"/>
      <c r="CN176" s="547"/>
      <c r="CO176" s="547"/>
      <c r="CP176" s="547"/>
      <c r="CQ176" s="547"/>
      <c r="CR176" s="547"/>
      <c r="CS176" s="547"/>
      <c r="CT176" s="547"/>
      <c r="CU176" s="547"/>
      <c r="CV176" s="547"/>
      <c r="CW176" s="547"/>
    </row>
    <row r="177" spans="1:101" x14ac:dyDescent="0.2">
      <c r="A177" s="343">
        <f>+SUBTOTAL(3,$E$8:$E177)</f>
        <v>170</v>
      </c>
      <c r="B177" s="552">
        <v>45505</v>
      </c>
      <c r="C177" s="345" t="s">
        <v>504</v>
      </c>
      <c r="D177" s="343" t="str">
        <f>+VLOOKUP(C177,'Visual chart Edit'!$B$7:$C$491,2,FALSE)</f>
        <v>DA+0</v>
      </c>
      <c r="E177" s="343" t="s">
        <v>276</v>
      </c>
      <c r="F177" s="548">
        <v>45503</v>
      </c>
      <c r="G177" s="548">
        <v>45514</v>
      </c>
      <c r="H177" s="549" t="s">
        <v>580</v>
      </c>
      <c r="I177" s="550" t="s">
        <v>237</v>
      </c>
      <c r="J177" s="841">
        <f t="shared" si="18"/>
        <v>11</v>
      </c>
      <c r="K177" s="547"/>
      <c r="L177" s="547"/>
      <c r="M177" s="547"/>
      <c r="N177" s="547"/>
      <c r="O177" s="547"/>
      <c r="P177" s="547"/>
      <c r="Q177" s="547"/>
      <c r="R177" s="547"/>
      <c r="S177" s="547"/>
      <c r="T177" s="547"/>
      <c r="U177" s="547"/>
      <c r="V177" s="547"/>
      <c r="W177" s="547"/>
      <c r="X177" s="547"/>
      <c r="Y177" s="547"/>
      <c r="Z177" s="547"/>
      <c r="AA177" s="547"/>
      <c r="AB177" s="547"/>
      <c r="AC177" s="547"/>
      <c r="AD177" s="547"/>
      <c r="AE177" s="547"/>
      <c r="AF177" s="547"/>
      <c r="AG177" s="547"/>
      <c r="AH177" s="547"/>
      <c r="AI177" s="547"/>
      <c r="AJ177" s="547"/>
      <c r="AK177" s="547"/>
      <c r="AL177" s="547"/>
      <c r="AM177" s="547"/>
      <c r="AN177" s="547"/>
      <c r="AO177" s="547"/>
      <c r="AP177" s="547"/>
      <c r="AQ177" s="547"/>
      <c r="AR177" s="547"/>
      <c r="AS177" s="547"/>
      <c r="AT177" s="547"/>
      <c r="AU177" s="547"/>
      <c r="AV177" s="547"/>
      <c r="AW177" s="547"/>
      <c r="AX177" s="547"/>
      <c r="AY177" s="547"/>
      <c r="AZ177" s="547"/>
      <c r="BA177" s="547"/>
      <c r="BB177" s="547"/>
      <c r="BC177" s="547"/>
      <c r="BD177" s="547"/>
      <c r="BE177" s="547"/>
      <c r="BF177" s="547"/>
      <c r="BG177" s="547"/>
      <c r="BH177" s="547"/>
      <c r="BI177" s="547"/>
      <c r="BJ177" s="547"/>
      <c r="BK177" s="547"/>
      <c r="BL177" s="547"/>
      <c r="BM177" s="547"/>
      <c r="BN177" s="547"/>
      <c r="BO177" s="547"/>
      <c r="BP177" s="547"/>
      <c r="BQ177" s="547"/>
      <c r="BR177" s="547"/>
      <c r="BS177" s="547"/>
      <c r="BT177" s="547"/>
      <c r="BU177" s="547"/>
      <c r="BV177" s="547"/>
      <c r="BW177" s="547"/>
      <c r="BX177" s="547"/>
      <c r="BY177" s="547"/>
      <c r="BZ177" s="547"/>
      <c r="CA177" s="547"/>
      <c r="CB177" s="547"/>
      <c r="CC177" s="547"/>
      <c r="CD177" s="547"/>
      <c r="CE177" s="547"/>
      <c r="CF177" s="547"/>
      <c r="CG177" s="547"/>
      <c r="CH177" s="547"/>
      <c r="CI177" s="547"/>
      <c r="CJ177" s="547"/>
      <c r="CK177" s="547"/>
      <c r="CL177" s="547"/>
      <c r="CM177" s="547"/>
      <c r="CN177" s="547"/>
      <c r="CO177" s="547"/>
      <c r="CP177" s="547"/>
      <c r="CQ177" s="547"/>
      <c r="CR177" s="547"/>
      <c r="CS177" s="547"/>
      <c r="CT177" s="547"/>
      <c r="CU177" s="547"/>
      <c r="CV177" s="547"/>
      <c r="CW177" s="547"/>
    </row>
    <row r="178" spans="1:101" x14ac:dyDescent="0.2">
      <c r="A178" s="343">
        <f>+SUBTOTAL(3,$E$8:$E178)</f>
        <v>171</v>
      </c>
      <c r="B178" s="552">
        <v>45505</v>
      </c>
      <c r="C178" s="345" t="s">
        <v>751</v>
      </c>
      <c r="D178" s="343" t="str">
        <f>+VLOOKUP(C178,'Visual chart Edit'!$B$7:$C$491,2,FALSE)</f>
        <v>DA+3</v>
      </c>
      <c r="E178" s="343" t="s">
        <v>32</v>
      </c>
      <c r="F178" s="548">
        <v>45511</v>
      </c>
      <c r="G178" s="548">
        <v>45514</v>
      </c>
      <c r="H178" s="549" t="s">
        <v>876</v>
      </c>
      <c r="I178" s="550" t="s">
        <v>1021</v>
      </c>
      <c r="J178" s="841">
        <f t="shared" si="18"/>
        <v>3</v>
      </c>
      <c r="K178" s="547"/>
      <c r="L178" s="547"/>
      <c r="M178" s="547"/>
      <c r="N178" s="547"/>
      <c r="O178" s="547"/>
      <c r="P178" s="547"/>
      <c r="Q178" s="547"/>
      <c r="R178" s="547"/>
      <c r="S178" s="547"/>
      <c r="T178" s="547"/>
      <c r="U178" s="547"/>
      <c r="V178" s="547"/>
      <c r="W178" s="547"/>
      <c r="X178" s="547"/>
      <c r="Y178" s="547"/>
      <c r="Z178" s="547"/>
      <c r="AA178" s="547"/>
      <c r="AB178" s="547"/>
      <c r="AC178" s="547"/>
      <c r="AD178" s="547"/>
      <c r="AE178" s="547"/>
      <c r="AF178" s="547"/>
      <c r="AG178" s="547"/>
      <c r="AH178" s="547"/>
      <c r="AI178" s="547"/>
      <c r="AJ178" s="547"/>
      <c r="AK178" s="547"/>
      <c r="AL178" s="547"/>
      <c r="AM178" s="547"/>
      <c r="AN178" s="547"/>
      <c r="AO178" s="547"/>
      <c r="AP178" s="547"/>
      <c r="AQ178" s="547"/>
      <c r="AR178" s="547"/>
      <c r="AS178" s="547"/>
      <c r="AT178" s="547"/>
      <c r="AU178" s="547"/>
      <c r="AV178" s="547"/>
      <c r="AW178" s="547"/>
      <c r="AX178" s="547"/>
      <c r="AY178" s="547"/>
      <c r="AZ178" s="547"/>
      <c r="BA178" s="547"/>
      <c r="BB178" s="547"/>
      <c r="BC178" s="547"/>
      <c r="BD178" s="547"/>
      <c r="BE178" s="547"/>
      <c r="BF178" s="547"/>
      <c r="BG178" s="547"/>
      <c r="BH178" s="547"/>
      <c r="BI178" s="547"/>
      <c r="BJ178" s="547"/>
      <c r="BK178" s="547"/>
      <c r="BL178" s="547"/>
      <c r="BM178" s="547"/>
      <c r="BN178" s="547"/>
      <c r="BO178" s="547"/>
      <c r="BP178" s="547"/>
      <c r="BQ178" s="547"/>
      <c r="BR178" s="547"/>
      <c r="BS178" s="547"/>
      <c r="BT178" s="547"/>
      <c r="BU178" s="547"/>
      <c r="BV178" s="547"/>
      <c r="BW178" s="547"/>
      <c r="BX178" s="547"/>
      <c r="BY178" s="547"/>
      <c r="BZ178" s="547"/>
      <c r="CA178" s="547"/>
      <c r="CB178" s="547"/>
      <c r="CC178" s="547"/>
      <c r="CD178" s="547"/>
      <c r="CE178" s="547"/>
      <c r="CF178" s="547"/>
      <c r="CG178" s="547"/>
      <c r="CH178" s="547"/>
      <c r="CI178" s="547"/>
      <c r="CJ178" s="547"/>
      <c r="CK178" s="547"/>
      <c r="CL178" s="547"/>
      <c r="CM178" s="547"/>
      <c r="CN178" s="547"/>
      <c r="CO178" s="547"/>
      <c r="CP178" s="547"/>
      <c r="CQ178" s="547"/>
      <c r="CR178" s="547"/>
      <c r="CS178" s="547"/>
      <c r="CT178" s="547"/>
      <c r="CU178" s="547"/>
      <c r="CV178" s="547"/>
      <c r="CW178" s="547"/>
    </row>
    <row r="179" spans="1:101" x14ac:dyDescent="0.2">
      <c r="A179" s="343">
        <f>+SUBTOTAL(3,$E$8:$E179)</f>
        <v>172</v>
      </c>
      <c r="B179" s="552">
        <v>45505</v>
      </c>
      <c r="C179" s="345" t="s">
        <v>173</v>
      </c>
      <c r="D179" s="343" t="str">
        <f>+VLOOKUP(C179,'Visual chart Edit'!$B$7:$C$491,2,FALSE)</f>
        <v>DA+3</v>
      </c>
      <c r="E179" s="343" t="s">
        <v>276</v>
      </c>
      <c r="F179" s="548">
        <v>45507</v>
      </c>
      <c r="G179" s="548">
        <v>45516</v>
      </c>
      <c r="H179" s="549" t="s">
        <v>358</v>
      </c>
      <c r="I179" s="550" t="s">
        <v>237</v>
      </c>
      <c r="J179" s="841">
        <f t="shared" si="18"/>
        <v>9</v>
      </c>
      <c r="K179" s="547"/>
      <c r="L179" s="547"/>
      <c r="M179" s="547"/>
      <c r="N179" s="547"/>
      <c r="O179" s="547"/>
      <c r="P179" s="547"/>
      <c r="Q179" s="547"/>
      <c r="R179" s="547"/>
      <c r="S179" s="547"/>
      <c r="T179" s="547"/>
      <c r="U179" s="547"/>
      <c r="V179" s="547"/>
      <c r="W179" s="547"/>
      <c r="X179" s="547"/>
      <c r="Y179" s="547"/>
      <c r="Z179" s="547"/>
      <c r="AA179" s="547"/>
      <c r="AB179" s="547"/>
      <c r="AC179" s="547"/>
      <c r="AD179" s="547"/>
      <c r="AE179" s="547"/>
      <c r="AF179" s="547"/>
      <c r="AG179" s="547"/>
      <c r="AH179" s="547"/>
      <c r="AI179" s="547"/>
      <c r="AJ179" s="547"/>
      <c r="AK179" s="547"/>
      <c r="AL179" s="547"/>
      <c r="AM179" s="547"/>
      <c r="AN179" s="547"/>
      <c r="AO179" s="547"/>
      <c r="AP179" s="547"/>
      <c r="AQ179" s="547"/>
      <c r="AR179" s="547"/>
      <c r="AS179" s="547"/>
      <c r="AT179" s="547"/>
      <c r="AU179" s="547"/>
      <c r="AV179" s="547"/>
      <c r="AW179" s="547"/>
      <c r="AX179" s="547"/>
      <c r="AY179" s="547"/>
      <c r="AZ179" s="547"/>
      <c r="BA179" s="547"/>
      <c r="BB179" s="547"/>
      <c r="BC179" s="547"/>
      <c r="BD179" s="547"/>
      <c r="BE179" s="547"/>
      <c r="BF179" s="547"/>
      <c r="BG179" s="547"/>
      <c r="BH179" s="547"/>
      <c r="BI179" s="547"/>
      <c r="BJ179" s="547"/>
      <c r="BK179" s="547"/>
      <c r="BL179" s="547"/>
      <c r="BM179" s="547"/>
      <c r="BN179" s="547"/>
      <c r="BO179" s="547"/>
      <c r="BP179" s="547"/>
      <c r="BQ179" s="547"/>
      <c r="BR179" s="547"/>
      <c r="BS179" s="547"/>
      <c r="BT179" s="547"/>
      <c r="BU179" s="547"/>
      <c r="BV179" s="547"/>
      <c r="BW179" s="547"/>
      <c r="BX179" s="547"/>
      <c r="BY179" s="547"/>
      <c r="BZ179" s="547"/>
      <c r="CA179" s="547"/>
      <c r="CB179" s="547"/>
      <c r="CC179" s="547"/>
      <c r="CD179" s="547"/>
      <c r="CE179" s="547"/>
      <c r="CF179" s="547"/>
      <c r="CG179" s="547"/>
      <c r="CH179" s="547"/>
      <c r="CI179" s="547"/>
      <c r="CJ179" s="547"/>
      <c r="CK179" s="547"/>
      <c r="CL179" s="547"/>
      <c r="CM179" s="547"/>
      <c r="CN179" s="547"/>
      <c r="CO179" s="547"/>
      <c r="CP179" s="547"/>
      <c r="CQ179" s="547"/>
      <c r="CR179" s="547"/>
      <c r="CS179" s="547"/>
      <c r="CT179" s="547"/>
      <c r="CU179" s="547"/>
      <c r="CV179" s="547"/>
      <c r="CW179" s="547"/>
    </row>
    <row r="180" spans="1:101" x14ac:dyDescent="0.2">
      <c r="A180" s="343">
        <f>+SUBTOTAL(3,$E$8:$E180)</f>
        <v>173</v>
      </c>
      <c r="B180" s="552">
        <v>45505</v>
      </c>
      <c r="C180" s="343" t="s">
        <v>571</v>
      </c>
      <c r="D180" s="343" t="str">
        <f>+VLOOKUP(C180,'Visual chart Edit'!$B$7:$C$491,2,FALSE)</f>
        <v>DA+9</v>
      </c>
      <c r="E180" s="343" t="s">
        <v>143</v>
      </c>
      <c r="F180" s="548">
        <v>45511</v>
      </c>
      <c r="G180" s="548">
        <v>45517</v>
      </c>
      <c r="H180" s="549" t="s">
        <v>251</v>
      </c>
      <c r="I180" s="550" t="s">
        <v>222</v>
      </c>
      <c r="J180" s="841">
        <f t="shared" si="18"/>
        <v>6</v>
      </c>
      <c r="K180" s="547"/>
      <c r="L180" s="547"/>
      <c r="M180" s="547"/>
      <c r="N180" s="547"/>
      <c r="O180" s="547"/>
      <c r="P180" s="547"/>
      <c r="Q180" s="547"/>
      <c r="R180" s="547"/>
      <c r="S180" s="547"/>
      <c r="T180" s="547"/>
      <c r="U180" s="547"/>
      <c r="V180" s="547"/>
      <c r="W180" s="547"/>
      <c r="X180" s="547"/>
      <c r="Y180" s="547"/>
      <c r="Z180" s="547"/>
      <c r="AA180" s="547"/>
      <c r="AB180" s="547"/>
      <c r="AC180" s="547"/>
      <c r="AD180" s="547"/>
      <c r="AE180" s="547"/>
      <c r="AF180" s="547"/>
      <c r="AG180" s="547"/>
      <c r="AH180" s="547"/>
      <c r="AI180" s="547"/>
      <c r="AJ180" s="547"/>
      <c r="AK180" s="547"/>
      <c r="AL180" s="547"/>
      <c r="AM180" s="547"/>
      <c r="AN180" s="547"/>
      <c r="AO180" s="547"/>
      <c r="AP180" s="547"/>
      <c r="AQ180" s="547"/>
      <c r="AR180" s="547"/>
      <c r="AS180" s="547"/>
      <c r="AT180" s="547"/>
      <c r="AU180" s="547"/>
      <c r="AV180" s="547"/>
      <c r="AW180" s="547"/>
      <c r="AX180" s="547"/>
      <c r="AY180" s="547"/>
      <c r="AZ180" s="547"/>
      <c r="BA180" s="547"/>
      <c r="BB180" s="547"/>
      <c r="BC180" s="547"/>
      <c r="BD180" s="547"/>
      <c r="BE180" s="547"/>
      <c r="BF180" s="547"/>
      <c r="BG180" s="547"/>
      <c r="BH180" s="547"/>
      <c r="BI180" s="547"/>
      <c r="BJ180" s="547"/>
      <c r="BK180" s="547"/>
      <c r="BL180" s="547"/>
      <c r="BM180" s="547"/>
      <c r="BN180" s="547"/>
      <c r="BO180" s="547"/>
      <c r="BP180" s="547"/>
      <c r="BQ180" s="547"/>
      <c r="BR180" s="547"/>
      <c r="BS180" s="547"/>
      <c r="BT180" s="547"/>
      <c r="BU180" s="547"/>
      <c r="BV180" s="547"/>
      <c r="BW180" s="547"/>
      <c r="BX180" s="547"/>
      <c r="BY180" s="547"/>
      <c r="BZ180" s="547"/>
      <c r="CA180" s="547"/>
      <c r="CB180" s="547"/>
      <c r="CC180" s="547"/>
      <c r="CD180" s="547"/>
      <c r="CE180" s="547"/>
      <c r="CF180" s="547"/>
      <c r="CG180" s="547"/>
      <c r="CH180" s="547"/>
      <c r="CI180" s="547"/>
      <c r="CJ180" s="547"/>
      <c r="CK180" s="547"/>
      <c r="CL180" s="547"/>
      <c r="CM180" s="547"/>
      <c r="CN180" s="547"/>
      <c r="CO180" s="547"/>
      <c r="CP180" s="547"/>
      <c r="CQ180" s="547"/>
      <c r="CR180" s="547"/>
      <c r="CS180" s="547"/>
      <c r="CT180" s="547"/>
      <c r="CU180" s="547"/>
      <c r="CV180" s="547"/>
      <c r="CW180" s="547"/>
    </row>
    <row r="181" spans="1:101" x14ac:dyDescent="0.2">
      <c r="A181" s="343">
        <f>+SUBTOTAL(3,$E$8:$E181)</f>
        <v>174</v>
      </c>
      <c r="B181" s="552">
        <v>45505</v>
      </c>
      <c r="C181" s="345" t="s">
        <v>506</v>
      </c>
      <c r="D181" s="343" t="str">
        <f>+VLOOKUP(C181,'Visual chart Edit'!$B$7:$C$491,2,FALSE)</f>
        <v>DA+3</v>
      </c>
      <c r="E181" s="343" t="s">
        <v>276</v>
      </c>
      <c r="F181" s="548">
        <v>45511</v>
      </c>
      <c r="G181" s="548">
        <v>45518</v>
      </c>
      <c r="H181" s="549" t="s">
        <v>580</v>
      </c>
      <c r="I181" s="550" t="s">
        <v>237</v>
      </c>
      <c r="J181" s="841">
        <f t="shared" si="18"/>
        <v>7</v>
      </c>
      <c r="K181" s="547"/>
      <c r="L181" s="547"/>
      <c r="M181" s="547"/>
      <c r="N181" s="547"/>
      <c r="O181" s="547"/>
      <c r="P181" s="547"/>
      <c r="Q181" s="547"/>
      <c r="R181" s="547"/>
      <c r="S181" s="547"/>
      <c r="T181" s="547"/>
      <c r="U181" s="547"/>
      <c r="V181" s="547"/>
      <c r="W181" s="547"/>
      <c r="X181" s="547"/>
      <c r="Y181" s="547"/>
      <c r="Z181" s="547"/>
      <c r="AA181" s="547"/>
      <c r="AB181" s="547"/>
      <c r="AC181" s="547"/>
      <c r="AD181" s="547"/>
      <c r="AE181" s="547"/>
      <c r="AF181" s="547"/>
      <c r="AG181" s="547"/>
      <c r="AH181" s="547"/>
      <c r="AI181" s="547"/>
      <c r="AJ181" s="547"/>
      <c r="AK181" s="547"/>
      <c r="AL181" s="547"/>
      <c r="AM181" s="547"/>
      <c r="AN181" s="547"/>
      <c r="AO181" s="547"/>
      <c r="AP181" s="547"/>
      <c r="AQ181" s="547"/>
      <c r="AR181" s="547"/>
      <c r="AS181" s="547"/>
      <c r="AT181" s="547"/>
      <c r="AU181" s="547"/>
      <c r="AV181" s="547"/>
      <c r="AW181" s="547"/>
      <c r="AX181" s="547"/>
      <c r="AY181" s="547"/>
      <c r="AZ181" s="547"/>
      <c r="BA181" s="547"/>
      <c r="BB181" s="547"/>
      <c r="BC181" s="547"/>
      <c r="BD181" s="547"/>
      <c r="BE181" s="547"/>
      <c r="BF181" s="547"/>
      <c r="BG181" s="547"/>
      <c r="BH181" s="547"/>
      <c r="BI181" s="547"/>
      <c r="BJ181" s="547"/>
      <c r="BK181" s="547"/>
      <c r="BL181" s="547"/>
      <c r="BM181" s="547"/>
      <c r="BN181" s="547"/>
      <c r="BO181" s="547"/>
      <c r="BP181" s="547"/>
      <c r="BQ181" s="547"/>
      <c r="BR181" s="547"/>
      <c r="BS181" s="547"/>
      <c r="BT181" s="547"/>
      <c r="BU181" s="547"/>
      <c r="BV181" s="547"/>
      <c r="BW181" s="547"/>
      <c r="BX181" s="547"/>
      <c r="BY181" s="547"/>
      <c r="BZ181" s="547"/>
      <c r="CA181" s="547"/>
      <c r="CB181" s="547"/>
      <c r="CC181" s="547"/>
      <c r="CD181" s="547"/>
      <c r="CE181" s="547"/>
      <c r="CF181" s="547"/>
      <c r="CG181" s="547"/>
      <c r="CH181" s="547"/>
      <c r="CI181" s="547"/>
      <c r="CJ181" s="547"/>
      <c r="CK181" s="547"/>
      <c r="CL181" s="547"/>
      <c r="CM181" s="547"/>
      <c r="CN181" s="547"/>
      <c r="CO181" s="547"/>
      <c r="CP181" s="547"/>
      <c r="CQ181" s="547"/>
      <c r="CR181" s="547"/>
      <c r="CS181" s="547"/>
      <c r="CT181" s="547"/>
      <c r="CU181" s="547"/>
      <c r="CV181" s="547"/>
      <c r="CW181" s="547"/>
    </row>
    <row r="182" spans="1:101" x14ac:dyDescent="0.2">
      <c r="A182" s="343">
        <f>+SUBTOTAL(3,$E$8:$E182)</f>
        <v>175</v>
      </c>
      <c r="B182" s="552">
        <v>45505</v>
      </c>
      <c r="C182" s="343" t="s">
        <v>480</v>
      </c>
      <c r="D182" s="343" t="str">
        <f>+VLOOKUP(C182,'Visual chart Edit'!$B$7:$C$491,2,FALSE)</f>
        <v>DA+0</v>
      </c>
      <c r="E182" s="343" t="s">
        <v>276</v>
      </c>
      <c r="F182" s="548">
        <v>45516</v>
      </c>
      <c r="G182" s="548">
        <v>45520</v>
      </c>
      <c r="H182" s="549" t="s">
        <v>582</v>
      </c>
      <c r="I182" s="550" t="s">
        <v>581</v>
      </c>
      <c r="J182" s="841">
        <f t="shared" si="18"/>
        <v>4</v>
      </c>
      <c r="K182" s="547"/>
      <c r="L182" s="547"/>
      <c r="M182" s="547"/>
      <c r="N182" s="547"/>
      <c r="O182" s="547"/>
      <c r="P182" s="547"/>
      <c r="Q182" s="547"/>
      <c r="R182" s="547"/>
      <c r="S182" s="547"/>
      <c r="T182" s="547"/>
      <c r="U182" s="547"/>
      <c r="V182" s="547"/>
      <c r="W182" s="547"/>
      <c r="X182" s="547"/>
      <c r="Y182" s="547"/>
      <c r="Z182" s="547"/>
      <c r="AA182" s="547"/>
      <c r="AB182" s="547"/>
      <c r="AC182" s="547"/>
      <c r="AD182" s="547"/>
      <c r="AE182" s="547"/>
      <c r="AF182" s="547"/>
      <c r="AG182" s="547"/>
      <c r="AH182" s="547"/>
      <c r="AI182" s="547"/>
      <c r="AJ182" s="547"/>
      <c r="AK182" s="547"/>
      <c r="AL182" s="547"/>
      <c r="AM182" s="547"/>
      <c r="AN182" s="547"/>
      <c r="AO182" s="547"/>
      <c r="AP182" s="547"/>
      <c r="AQ182" s="547"/>
      <c r="AR182" s="547"/>
      <c r="AS182" s="547"/>
      <c r="AT182" s="547"/>
      <c r="AU182" s="547"/>
      <c r="AV182" s="547"/>
      <c r="AW182" s="547"/>
      <c r="AX182" s="547"/>
      <c r="AY182" s="547"/>
      <c r="AZ182" s="547"/>
      <c r="BA182" s="547"/>
      <c r="BB182" s="547"/>
      <c r="BC182" s="547"/>
      <c r="BD182" s="547"/>
      <c r="BE182" s="547"/>
      <c r="BF182" s="547"/>
      <c r="BG182" s="547"/>
      <c r="BH182" s="547"/>
      <c r="BI182" s="547"/>
      <c r="BJ182" s="547"/>
      <c r="BK182" s="547"/>
      <c r="BL182" s="547"/>
      <c r="BM182" s="547"/>
      <c r="BN182" s="547"/>
      <c r="BO182" s="547"/>
      <c r="BP182" s="547"/>
      <c r="BQ182" s="547"/>
      <c r="BR182" s="547"/>
      <c r="BS182" s="547"/>
      <c r="BT182" s="547"/>
      <c r="BU182" s="547"/>
      <c r="BV182" s="547"/>
      <c r="BW182" s="547"/>
      <c r="BX182" s="547"/>
      <c r="BY182" s="547"/>
      <c r="BZ182" s="547"/>
      <c r="CA182" s="547"/>
      <c r="CB182" s="547"/>
      <c r="CC182" s="547"/>
      <c r="CD182" s="547"/>
      <c r="CE182" s="547"/>
      <c r="CF182" s="547"/>
      <c r="CG182" s="547"/>
      <c r="CH182" s="547"/>
      <c r="CI182" s="547"/>
      <c r="CJ182" s="547"/>
      <c r="CK182" s="547"/>
      <c r="CL182" s="547"/>
      <c r="CM182" s="547"/>
      <c r="CN182" s="547"/>
      <c r="CO182" s="547"/>
      <c r="CP182" s="547"/>
      <c r="CQ182" s="547"/>
      <c r="CR182" s="547"/>
      <c r="CS182" s="547"/>
      <c r="CT182" s="547"/>
      <c r="CU182" s="547"/>
      <c r="CV182" s="547"/>
      <c r="CW182" s="547"/>
    </row>
    <row r="183" spans="1:101" x14ac:dyDescent="0.2">
      <c r="A183" s="343">
        <f>+SUBTOTAL(3,$E$8:$E183)</f>
        <v>176</v>
      </c>
      <c r="B183" s="552">
        <v>45505</v>
      </c>
      <c r="C183" s="343" t="s">
        <v>174</v>
      </c>
      <c r="D183" s="343" t="str">
        <f>+VLOOKUP(C183,'Visual chart Edit'!$B$7:$C$491,2,FALSE)</f>
        <v>DA+0</v>
      </c>
      <c r="E183" s="343" t="s">
        <v>276</v>
      </c>
      <c r="F183" s="548">
        <v>45514</v>
      </c>
      <c r="G183" s="548">
        <v>45522</v>
      </c>
      <c r="H183" s="549" t="s">
        <v>589</v>
      </c>
      <c r="I183" s="550" t="s">
        <v>237</v>
      </c>
      <c r="J183" s="841">
        <f t="shared" si="18"/>
        <v>8</v>
      </c>
      <c r="K183" s="547"/>
      <c r="L183" s="547"/>
      <c r="M183" s="547"/>
      <c r="N183" s="547"/>
      <c r="O183" s="547"/>
      <c r="P183" s="547"/>
      <c r="Q183" s="547"/>
      <c r="R183" s="547"/>
      <c r="S183" s="547"/>
      <c r="T183" s="547"/>
      <c r="U183" s="547"/>
      <c r="V183" s="547"/>
      <c r="W183" s="547"/>
      <c r="X183" s="547"/>
      <c r="Y183" s="547"/>
      <c r="Z183" s="547"/>
      <c r="AA183" s="547"/>
      <c r="AB183" s="547"/>
      <c r="AC183" s="547"/>
      <c r="AD183" s="547"/>
      <c r="AE183" s="547"/>
      <c r="AF183" s="547"/>
      <c r="AG183" s="547"/>
      <c r="AH183" s="547"/>
      <c r="AI183" s="547"/>
      <c r="AJ183" s="547"/>
      <c r="AK183" s="547"/>
      <c r="AL183" s="547"/>
      <c r="AM183" s="547"/>
      <c r="AN183" s="547"/>
      <c r="AO183" s="547"/>
      <c r="AP183" s="547"/>
      <c r="AQ183" s="547"/>
      <c r="AR183" s="547"/>
      <c r="AS183" s="547"/>
      <c r="AT183" s="547"/>
      <c r="AU183" s="547"/>
      <c r="AV183" s="547"/>
      <c r="AW183" s="547"/>
      <c r="AX183" s="547"/>
      <c r="AY183" s="547"/>
      <c r="AZ183" s="547"/>
      <c r="BA183" s="547"/>
      <c r="BB183" s="547"/>
      <c r="BC183" s="547"/>
      <c r="BD183" s="547"/>
      <c r="BE183" s="547"/>
      <c r="BF183" s="547"/>
      <c r="BG183" s="547"/>
      <c r="BH183" s="547"/>
      <c r="BI183" s="547"/>
      <c r="BJ183" s="547"/>
      <c r="BK183" s="547"/>
      <c r="BL183" s="547"/>
      <c r="BM183" s="547"/>
      <c r="BN183" s="547"/>
      <c r="BO183" s="547"/>
      <c r="BP183" s="547"/>
      <c r="BQ183" s="547"/>
      <c r="BR183" s="547"/>
      <c r="BS183" s="547"/>
      <c r="BT183" s="547"/>
      <c r="BU183" s="547"/>
      <c r="BV183" s="547"/>
      <c r="BW183" s="547"/>
      <c r="BX183" s="547"/>
      <c r="BY183" s="547"/>
      <c r="BZ183" s="547"/>
      <c r="CA183" s="547"/>
      <c r="CB183" s="547"/>
      <c r="CC183" s="547"/>
      <c r="CD183" s="547"/>
      <c r="CE183" s="547"/>
      <c r="CF183" s="547"/>
      <c r="CG183" s="547"/>
      <c r="CH183" s="547"/>
      <c r="CI183" s="547"/>
      <c r="CJ183" s="547"/>
      <c r="CK183" s="547"/>
      <c r="CL183" s="547"/>
      <c r="CM183" s="547"/>
      <c r="CN183" s="547"/>
      <c r="CO183" s="547"/>
      <c r="CP183" s="547"/>
      <c r="CQ183" s="547"/>
      <c r="CR183" s="547"/>
      <c r="CS183" s="547"/>
      <c r="CT183" s="547"/>
      <c r="CU183" s="547"/>
      <c r="CV183" s="547"/>
      <c r="CW183" s="547"/>
    </row>
    <row r="184" spans="1:101" x14ac:dyDescent="0.2">
      <c r="A184" s="343">
        <f>+SUBTOTAL(3,$E$8:$E184)</f>
        <v>177</v>
      </c>
      <c r="B184" s="552">
        <v>45505</v>
      </c>
      <c r="C184" s="343" t="s">
        <v>510</v>
      </c>
      <c r="D184" s="343" t="str">
        <f>+VLOOKUP(C184,'Visual chart Edit'!$B$7:$C$491,2,FALSE)</f>
        <v>DA+0</v>
      </c>
      <c r="E184" s="343" t="s">
        <v>276</v>
      </c>
      <c r="F184" s="548">
        <v>45514</v>
      </c>
      <c r="G184" s="548">
        <v>45522</v>
      </c>
      <c r="H184" s="549" t="s">
        <v>392</v>
      </c>
      <c r="I184" s="550" t="s">
        <v>237</v>
      </c>
      <c r="J184" s="841">
        <f t="shared" si="18"/>
        <v>8</v>
      </c>
      <c r="K184" s="547"/>
      <c r="L184" s="547"/>
      <c r="M184" s="547"/>
      <c r="N184" s="547"/>
      <c r="O184" s="547"/>
      <c r="P184" s="547"/>
      <c r="Q184" s="547"/>
      <c r="R184" s="547"/>
      <c r="S184" s="547"/>
      <c r="T184" s="547"/>
      <c r="U184" s="547"/>
      <c r="V184" s="547"/>
      <c r="W184" s="547"/>
      <c r="X184" s="547"/>
      <c r="Y184" s="547"/>
      <c r="Z184" s="547"/>
      <c r="AA184" s="547"/>
      <c r="AB184" s="547"/>
      <c r="AC184" s="547"/>
      <c r="AD184" s="547"/>
      <c r="AE184" s="547"/>
      <c r="AF184" s="547"/>
      <c r="AG184" s="547"/>
      <c r="AH184" s="547"/>
      <c r="AI184" s="547"/>
      <c r="AJ184" s="547"/>
      <c r="AK184" s="547"/>
      <c r="AL184" s="547"/>
      <c r="AM184" s="547"/>
      <c r="AN184" s="547"/>
      <c r="AO184" s="547"/>
      <c r="AP184" s="547"/>
      <c r="AQ184" s="547"/>
      <c r="AR184" s="547"/>
      <c r="AS184" s="547"/>
      <c r="AT184" s="547"/>
      <c r="AU184" s="547"/>
      <c r="AV184" s="547"/>
      <c r="AW184" s="547"/>
      <c r="AX184" s="547"/>
      <c r="AY184" s="547"/>
      <c r="AZ184" s="547"/>
      <c r="BA184" s="547"/>
      <c r="BB184" s="547"/>
      <c r="BC184" s="547"/>
      <c r="BD184" s="547"/>
      <c r="BE184" s="547"/>
      <c r="BF184" s="547"/>
      <c r="BG184" s="547"/>
      <c r="BH184" s="547"/>
      <c r="BI184" s="547"/>
      <c r="BJ184" s="547"/>
      <c r="BK184" s="547"/>
      <c r="BL184" s="547"/>
      <c r="BM184" s="547"/>
      <c r="BN184" s="547"/>
      <c r="BO184" s="547"/>
      <c r="BP184" s="547"/>
      <c r="BQ184" s="547"/>
      <c r="BR184" s="547"/>
      <c r="BS184" s="547"/>
      <c r="BT184" s="547"/>
      <c r="BU184" s="547"/>
      <c r="BV184" s="547"/>
      <c r="BW184" s="547"/>
      <c r="BX184" s="547"/>
      <c r="BY184" s="547"/>
      <c r="BZ184" s="547"/>
      <c r="CA184" s="547"/>
      <c r="CB184" s="547"/>
      <c r="CC184" s="547"/>
      <c r="CD184" s="547"/>
      <c r="CE184" s="547"/>
      <c r="CF184" s="547"/>
      <c r="CG184" s="547"/>
      <c r="CH184" s="547"/>
      <c r="CI184" s="547"/>
      <c r="CJ184" s="547"/>
      <c r="CK184" s="547"/>
      <c r="CL184" s="547"/>
      <c r="CM184" s="547"/>
      <c r="CN184" s="547"/>
      <c r="CO184" s="547"/>
      <c r="CP184" s="547"/>
      <c r="CQ184" s="547"/>
      <c r="CR184" s="547"/>
      <c r="CS184" s="547"/>
      <c r="CT184" s="547"/>
      <c r="CU184" s="547"/>
      <c r="CV184" s="547"/>
      <c r="CW184" s="547"/>
    </row>
    <row r="185" spans="1:101" x14ac:dyDescent="0.2">
      <c r="A185" s="343">
        <f>+SUBTOTAL(3,$E$8:$E185)</f>
        <v>178</v>
      </c>
      <c r="B185" s="552">
        <v>45505</v>
      </c>
      <c r="C185" s="343" t="s">
        <v>505</v>
      </c>
      <c r="D185" s="343" t="str">
        <f>+VLOOKUP(C185,'Visual chart Edit'!$B$7:$C$491,2,FALSE)</f>
        <v>DA+3</v>
      </c>
      <c r="E185" s="343" t="s">
        <v>276</v>
      </c>
      <c r="F185" s="548">
        <v>45519</v>
      </c>
      <c r="G185" s="548">
        <v>45523</v>
      </c>
      <c r="H185" s="549" t="s">
        <v>580</v>
      </c>
      <c r="I185" s="550" t="s">
        <v>237</v>
      </c>
      <c r="J185" s="841">
        <f t="shared" si="18"/>
        <v>4</v>
      </c>
      <c r="K185" s="547"/>
      <c r="L185" s="547"/>
      <c r="M185" s="547"/>
      <c r="N185" s="547"/>
      <c r="O185" s="547"/>
      <c r="P185" s="547"/>
      <c r="Q185" s="547"/>
      <c r="R185" s="547"/>
      <c r="S185" s="547"/>
      <c r="T185" s="547"/>
      <c r="U185" s="547"/>
      <c r="V185" s="547"/>
      <c r="W185" s="547"/>
      <c r="X185" s="547"/>
      <c r="Y185" s="547"/>
      <c r="Z185" s="547"/>
      <c r="AA185" s="547"/>
      <c r="AB185" s="547"/>
      <c r="AC185" s="547"/>
      <c r="AD185" s="547"/>
      <c r="AE185" s="547"/>
      <c r="AF185" s="547"/>
      <c r="AG185" s="547"/>
      <c r="AH185" s="547"/>
      <c r="AI185" s="547"/>
      <c r="AJ185" s="547"/>
      <c r="AK185" s="547"/>
      <c r="AL185" s="547"/>
      <c r="AM185" s="547"/>
      <c r="AN185" s="547"/>
      <c r="AO185" s="547"/>
      <c r="AP185" s="547"/>
      <c r="AQ185" s="547"/>
      <c r="AR185" s="547"/>
      <c r="AS185" s="547"/>
      <c r="AT185" s="547"/>
      <c r="AU185" s="547"/>
      <c r="AV185" s="547"/>
      <c r="AW185" s="547"/>
      <c r="AX185" s="547"/>
      <c r="AY185" s="547"/>
      <c r="AZ185" s="547"/>
      <c r="BA185" s="547"/>
      <c r="BB185" s="547"/>
      <c r="BC185" s="547"/>
      <c r="BD185" s="547"/>
      <c r="BE185" s="547"/>
      <c r="BF185" s="547"/>
      <c r="BG185" s="547"/>
      <c r="BH185" s="547"/>
      <c r="BI185" s="547"/>
      <c r="BJ185" s="547"/>
      <c r="BK185" s="547"/>
      <c r="BL185" s="547"/>
      <c r="BM185" s="547"/>
      <c r="BN185" s="547"/>
      <c r="BO185" s="547"/>
      <c r="BP185" s="547"/>
      <c r="BQ185" s="547"/>
      <c r="BR185" s="547"/>
      <c r="BS185" s="547"/>
      <c r="BT185" s="547"/>
      <c r="BU185" s="547"/>
      <c r="BV185" s="547"/>
      <c r="BW185" s="547"/>
      <c r="BX185" s="547"/>
      <c r="BY185" s="547"/>
      <c r="BZ185" s="547"/>
      <c r="CA185" s="547"/>
      <c r="CB185" s="547"/>
      <c r="CC185" s="547"/>
      <c r="CD185" s="547"/>
      <c r="CE185" s="547"/>
      <c r="CF185" s="547"/>
      <c r="CG185" s="547"/>
      <c r="CH185" s="547"/>
      <c r="CI185" s="547"/>
      <c r="CJ185" s="547"/>
      <c r="CK185" s="547"/>
      <c r="CL185" s="547"/>
      <c r="CM185" s="547"/>
      <c r="CN185" s="547"/>
      <c r="CO185" s="547"/>
      <c r="CP185" s="547"/>
      <c r="CQ185" s="547"/>
      <c r="CR185" s="547"/>
      <c r="CS185" s="547"/>
      <c r="CT185" s="547"/>
      <c r="CU185" s="547"/>
      <c r="CV185" s="547"/>
      <c r="CW185" s="547"/>
    </row>
    <row r="186" spans="1:101" x14ac:dyDescent="0.2">
      <c r="A186" s="343">
        <f>+SUBTOTAL(3,$E$8:$E186)</f>
        <v>179</v>
      </c>
      <c r="B186" s="552">
        <v>45505</v>
      </c>
      <c r="C186" s="343" t="s">
        <v>161</v>
      </c>
      <c r="D186" s="343" t="str">
        <f>+VLOOKUP(C186,'Visual chart Edit'!$B$7:$C$491,2,FALSE)</f>
        <v>DA+0</v>
      </c>
      <c r="E186" s="343" t="s">
        <v>276</v>
      </c>
      <c r="F186" s="548">
        <v>45516</v>
      </c>
      <c r="G186" s="548">
        <v>45523</v>
      </c>
      <c r="H186" s="549" t="s">
        <v>253</v>
      </c>
      <c r="I186" s="550" t="s">
        <v>581</v>
      </c>
      <c r="J186" s="841">
        <f t="shared" si="18"/>
        <v>7</v>
      </c>
      <c r="K186" s="547"/>
      <c r="L186" s="547"/>
      <c r="M186" s="547"/>
      <c r="N186" s="547"/>
      <c r="O186" s="547"/>
      <c r="P186" s="547"/>
      <c r="Q186" s="547"/>
      <c r="R186" s="547"/>
      <c r="S186" s="547"/>
      <c r="T186" s="547"/>
      <c r="U186" s="547"/>
      <c r="V186" s="547"/>
      <c r="W186" s="547"/>
      <c r="X186" s="547"/>
      <c r="Y186" s="547"/>
      <c r="Z186" s="547"/>
      <c r="AA186" s="547"/>
      <c r="AB186" s="547"/>
      <c r="AC186" s="547"/>
      <c r="AD186" s="547"/>
      <c r="AE186" s="547"/>
      <c r="AF186" s="547"/>
      <c r="AG186" s="547"/>
      <c r="AH186" s="547"/>
      <c r="AI186" s="547"/>
      <c r="AJ186" s="547"/>
      <c r="AK186" s="547"/>
      <c r="AL186" s="547"/>
      <c r="AM186" s="547"/>
      <c r="AN186" s="547"/>
      <c r="AO186" s="547"/>
      <c r="AP186" s="547"/>
      <c r="AQ186" s="547"/>
      <c r="AR186" s="547"/>
      <c r="AS186" s="547"/>
      <c r="AT186" s="547"/>
      <c r="AU186" s="547"/>
      <c r="AV186" s="547"/>
      <c r="AW186" s="547"/>
      <c r="AX186" s="547"/>
      <c r="AY186" s="547"/>
      <c r="AZ186" s="547"/>
      <c r="BA186" s="547"/>
      <c r="BB186" s="547"/>
      <c r="BC186" s="547"/>
      <c r="BD186" s="547"/>
      <c r="BE186" s="547"/>
      <c r="BF186" s="547"/>
      <c r="BG186" s="547"/>
      <c r="BH186" s="547"/>
      <c r="BI186" s="547"/>
      <c r="BJ186" s="547"/>
      <c r="BK186" s="547"/>
      <c r="BL186" s="547"/>
      <c r="BM186" s="547"/>
      <c r="BN186" s="547"/>
      <c r="BO186" s="547"/>
      <c r="BP186" s="547"/>
      <c r="BQ186" s="547"/>
      <c r="BR186" s="547"/>
      <c r="BS186" s="547"/>
      <c r="BT186" s="547"/>
      <c r="BU186" s="547"/>
      <c r="BV186" s="547"/>
      <c r="BW186" s="547"/>
      <c r="BX186" s="547"/>
      <c r="BY186" s="547"/>
      <c r="BZ186" s="547"/>
      <c r="CA186" s="547"/>
      <c r="CB186" s="547"/>
      <c r="CC186" s="547"/>
      <c r="CD186" s="547"/>
      <c r="CE186" s="547"/>
      <c r="CF186" s="547"/>
      <c r="CG186" s="547"/>
      <c r="CH186" s="547"/>
      <c r="CI186" s="547"/>
      <c r="CJ186" s="547"/>
      <c r="CK186" s="547"/>
      <c r="CL186" s="547"/>
      <c r="CM186" s="547"/>
      <c r="CN186" s="547"/>
      <c r="CO186" s="547"/>
      <c r="CP186" s="547"/>
      <c r="CQ186" s="547"/>
      <c r="CR186" s="547"/>
      <c r="CS186" s="547"/>
      <c r="CT186" s="547"/>
      <c r="CU186" s="547"/>
      <c r="CV186" s="547"/>
      <c r="CW186" s="547"/>
    </row>
    <row r="187" spans="1:101" x14ac:dyDescent="0.2">
      <c r="A187" s="343">
        <f>+SUBTOTAL(3,$E$8:$E187)</f>
        <v>180</v>
      </c>
      <c r="B187" s="552">
        <v>45505</v>
      </c>
      <c r="C187" s="552" t="s">
        <v>486</v>
      </c>
      <c r="D187" s="343" t="str">
        <f>+VLOOKUP(C187,'Visual chart Edit'!$B$7:$C$491,2,FALSE)</f>
        <v>DA+6</v>
      </c>
      <c r="E187" s="343" t="s">
        <v>143</v>
      </c>
      <c r="F187" s="548">
        <v>45511</v>
      </c>
      <c r="G187" s="548">
        <v>45524</v>
      </c>
      <c r="H187" s="549" t="s">
        <v>546</v>
      </c>
      <c r="I187" s="550" t="s">
        <v>581</v>
      </c>
      <c r="J187" s="841">
        <f t="shared" si="18"/>
        <v>13</v>
      </c>
      <c r="K187" s="547"/>
      <c r="L187" s="547"/>
      <c r="M187" s="547"/>
      <c r="N187" s="547"/>
      <c r="O187" s="547"/>
      <c r="P187" s="547"/>
      <c r="Q187" s="547"/>
      <c r="R187" s="547"/>
      <c r="S187" s="547"/>
      <c r="T187" s="547"/>
      <c r="U187" s="547"/>
      <c r="V187" s="547"/>
      <c r="W187" s="547"/>
      <c r="X187" s="547"/>
      <c r="Y187" s="547"/>
      <c r="Z187" s="547"/>
      <c r="AA187" s="547"/>
      <c r="AB187" s="547"/>
      <c r="AC187" s="547"/>
      <c r="AD187" s="547"/>
      <c r="AE187" s="547"/>
      <c r="AF187" s="547"/>
      <c r="AG187" s="547"/>
      <c r="AH187" s="547"/>
      <c r="AI187" s="547"/>
      <c r="AJ187" s="547"/>
      <c r="AK187" s="547"/>
      <c r="AL187" s="547"/>
      <c r="AM187" s="547"/>
      <c r="AN187" s="547"/>
      <c r="AO187" s="547"/>
      <c r="AP187" s="547"/>
      <c r="AQ187" s="547"/>
      <c r="AR187" s="547"/>
      <c r="AS187" s="547"/>
      <c r="AT187" s="547"/>
      <c r="AU187" s="547"/>
      <c r="AV187" s="547"/>
      <c r="AW187" s="547"/>
      <c r="AX187" s="547"/>
      <c r="AY187" s="547"/>
      <c r="AZ187" s="547"/>
      <c r="BA187" s="547"/>
      <c r="BB187" s="547"/>
      <c r="BC187" s="547"/>
      <c r="BD187" s="547"/>
      <c r="BE187" s="547"/>
      <c r="BF187" s="547"/>
      <c r="BG187" s="547"/>
      <c r="BH187" s="547"/>
      <c r="BI187" s="547"/>
      <c r="BJ187" s="547"/>
      <c r="BK187" s="547"/>
      <c r="BL187" s="547"/>
      <c r="BM187" s="547"/>
      <c r="BN187" s="547"/>
      <c r="BO187" s="547"/>
      <c r="BP187" s="547"/>
      <c r="BQ187" s="547"/>
      <c r="BR187" s="547"/>
      <c r="BS187" s="547"/>
      <c r="BT187" s="547"/>
      <c r="BU187" s="547"/>
      <c r="BV187" s="547"/>
      <c r="BW187" s="547"/>
      <c r="BX187" s="547"/>
      <c r="BY187" s="547"/>
      <c r="BZ187" s="547"/>
      <c r="CA187" s="547"/>
      <c r="CB187" s="547"/>
      <c r="CC187" s="547"/>
      <c r="CD187" s="547"/>
      <c r="CE187" s="547"/>
      <c r="CF187" s="547"/>
      <c r="CG187" s="547"/>
      <c r="CH187" s="547"/>
      <c r="CI187" s="547"/>
      <c r="CJ187" s="547"/>
      <c r="CK187" s="547"/>
      <c r="CL187" s="547"/>
      <c r="CM187" s="547"/>
      <c r="CN187" s="547"/>
      <c r="CO187" s="547"/>
      <c r="CP187" s="547"/>
      <c r="CQ187" s="547"/>
      <c r="CR187" s="547"/>
      <c r="CS187" s="547"/>
      <c r="CT187" s="547"/>
      <c r="CU187" s="547"/>
      <c r="CV187" s="547"/>
      <c r="CW187" s="547"/>
    </row>
    <row r="188" spans="1:101" x14ac:dyDescent="0.2">
      <c r="A188" s="343">
        <f>+SUBTOTAL(3,$E$8:$E188)</f>
        <v>181</v>
      </c>
      <c r="B188" s="552">
        <v>45505</v>
      </c>
      <c r="C188" s="343" t="s">
        <v>487</v>
      </c>
      <c r="D188" s="343" t="str">
        <f>+VLOOKUP(C188,'Visual chart Edit'!$B$7:$C$491,2,FALSE)</f>
        <v>DA+3</v>
      </c>
      <c r="E188" s="343" t="s">
        <v>276</v>
      </c>
      <c r="F188" s="548">
        <v>45520</v>
      </c>
      <c r="G188" s="548">
        <v>45526</v>
      </c>
      <c r="H188" s="549" t="s">
        <v>546</v>
      </c>
      <c r="I188" s="550" t="s">
        <v>581</v>
      </c>
      <c r="J188" s="841">
        <f t="shared" si="18"/>
        <v>6</v>
      </c>
      <c r="K188" s="547"/>
      <c r="L188" s="547"/>
      <c r="M188" s="547"/>
      <c r="N188" s="547"/>
      <c r="O188" s="547"/>
      <c r="P188" s="547"/>
      <c r="Q188" s="547"/>
      <c r="R188" s="547"/>
      <c r="S188" s="547"/>
      <c r="T188" s="547"/>
      <c r="U188" s="547"/>
      <c r="V188" s="547"/>
      <c r="W188" s="547"/>
      <c r="X188" s="547"/>
      <c r="Y188" s="547"/>
      <c r="Z188" s="547"/>
      <c r="AA188" s="547"/>
      <c r="AB188" s="547"/>
      <c r="AC188" s="547"/>
      <c r="AD188" s="547"/>
      <c r="AE188" s="547"/>
      <c r="AF188" s="547"/>
      <c r="AG188" s="547"/>
      <c r="AH188" s="547"/>
      <c r="AI188" s="547"/>
      <c r="AJ188" s="547"/>
      <c r="AK188" s="547"/>
      <c r="AL188" s="547"/>
      <c r="AM188" s="547"/>
      <c r="AN188" s="547"/>
      <c r="AO188" s="547"/>
      <c r="AP188" s="547"/>
      <c r="AQ188" s="547"/>
      <c r="AR188" s="547"/>
      <c r="AS188" s="547"/>
      <c r="AT188" s="547"/>
      <c r="AU188" s="547"/>
      <c r="AV188" s="547"/>
      <c r="AW188" s="547"/>
      <c r="AX188" s="547"/>
      <c r="AY188" s="547"/>
      <c r="AZ188" s="547"/>
      <c r="BA188" s="547"/>
      <c r="BB188" s="547"/>
      <c r="BC188" s="547"/>
      <c r="BD188" s="547"/>
      <c r="BE188" s="547"/>
      <c r="BF188" s="547"/>
      <c r="BG188" s="547"/>
      <c r="BH188" s="547"/>
      <c r="BI188" s="547"/>
      <c r="BJ188" s="547"/>
      <c r="BK188" s="547"/>
      <c r="BL188" s="547"/>
      <c r="BM188" s="547"/>
      <c r="BN188" s="547"/>
      <c r="BO188" s="547"/>
      <c r="BP188" s="547"/>
      <c r="BQ188" s="547"/>
      <c r="BR188" s="547"/>
      <c r="BS188" s="547"/>
      <c r="BT188" s="547"/>
      <c r="BU188" s="547"/>
      <c r="BV188" s="547"/>
      <c r="BW188" s="547"/>
      <c r="BX188" s="547"/>
      <c r="BY188" s="547"/>
      <c r="BZ188" s="547"/>
      <c r="CA188" s="547"/>
      <c r="CB188" s="547"/>
      <c r="CC188" s="547"/>
      <c r="CD188" s="547"/>
      <c r="CE188" s="547"/>
      <c r="CF188" s="547"/>
      <c r="CG188" s="547"/>
      <c r="CH188" s="547"/>
      <c r="CI188" s="547"/>
      <c r="CJ188" s="547"/>
      <c r="CK188" s="547"/>
      <c r="CL188" s="547"/>
      <c r="CM188" s="547"/>
      <c r="CN188" s="547"/>
      <c r="CO188" s="547"/>
      <c r="CP188" s="547"/>
      <c r="CQ188" s="547"/>
      <c r="CR188" s="547"/>
      <c r="CS188" s="547"/>
      <c r="CT188" s="547"/>
      <c r="CU188" s="547"/>
      <c r="CV188" s="547"/>
      <c r="CW188" s="547"/>
    </row>
    <row r="189" spans="1:101" x14ac:dyDescent="0.2">
      <c r="A189" s="343">
        <f>+SUBTOTAL(3,$E$8:$E189)</f>
        <v>182</v>
      </c>
      <c r="B189" s="552">
        <v>45505</v>
      </c>
      <c r="C189" s="343" t="s">
        <v>570</v>
      </c>
      <c r="D189" s="343" t="str">
        <f>+VLOOKUP(C189,'Visual chart Edit'!$B$7:$C$491,2,FALSE)</f>
        <v>DA+9</v>
      </c>
      <c r="E189" s="343" t="s">
        <v>143</v>
      </c>
      <c r="F189" s="548">
        <v>45518</v>
      </c>
      <c r="G189" s="548">
        <v>45526</v>
      </c>
      <c r="H189" s="549" t="s">
        <v>251</v>
      </c>
      <c r="I189" s="550" t="s">
        <v>222</v>
      </c>
      <c r="J189" s="841">
        <f t="shared" si="18"/>
        <v>8</v>
      </c>
      <c r="K189" s="547"/>
      <c r="L189" s="547"/>
      <c r="M189" s="547"/>
      <c r="N189" s="547"/>
      <c r="O189" s="547"/>
      <c r="P189" s="547"/>
      <c r="Q189" s="547"/>
      <c r="R189" s="547"/>
      <c r="S189" s="547"/>
      <c r="T189" s="547"/>
      <c r="U189" s="547"/>
      <c r="V189" s="547"/>
      <c r="W189" s="547"/>
      <c r="X189" s="547"/>
      <c r="Y189" s="547"/>
      <c r="Z189" s="547"/>
      <c r="AA189" s="547"/>
      <c r="AB189" s="547"/>
      <c r="AC189" s="547"/>
      <c r="AD189" s="547"/>
      <c r="AE189" s="547"/>
      <c r="AF189" s="547"/>
      <c r="AG189" s="547"/>
      <c r="AH189" s="547"/>
      <c r="AI189" s="547"/>
      <c r="AJ189" s="547"/>
      <c r="AK189" s="547"/>
      <c r="AL189" s="547"/>
      <c r="AM189" s="547"/>
      <c r="AN189" s="547"/>
      <c r="AO189" s="547"/>
      <c r="AP189" s="547"/>
      <c r="AQ189" s="547"/>
      <c r="AR189" s="547"/>
      <c r="AS189" s="547"/>
      <c r="AT189" s="547"/>
      <c r="AU189" s="547"/>
      <c r="AV189" s="547"/>
      <c r="AW189" s="547"/>
      <c r="AX189" s="547"/>
      <c r="AY189" s="547"/>
      <c r="AZ189" s="547"/>
      <c r="BA189" s="547"/>
      <c r="BB189" s="547"/>
      <c r="BC189" s="547"/>
      <c r="BD189" s="547"/>
      <c r="BE189" s="547"/>
      <c r="BF189" s="547"/>
      <c r="BG189" s="547"/>
      <c r="BH189" s="547"/>
      <c r="BI189" s="547"/>
      <c r="BJ189" s="547"/>
      <c r="BK189" s="547"/>
      <c r="BL189" s="547"/>
      <c r="BM189" s="547"/>
      <c r="BN189" s="547"/>
      <c r="BO189" s="547"/>
      <c r="BP189" s="547"/>
      <c r="BQ189" s="547"/>
      <c r="BR189" s="547"/>
      <c r="BS189" s="547"/>
      <c r="BT189" s="547"/>
      <c r="BU189" s="547"/>
      <c r="BV189" s="547"/>
      <c r="BW189" s="547"/>
      <c r="BX189" s="547"/>
      <c r="BY189" s="547"/>
      <c r="BZ189" s="547"/>
      <c r="CA189" s="547"/>
      <c r="CB189" s="547"/>
      <c r="CC189" s="547"/>
      <c r="CD189" s="547"/>
      <c r="CE189" s="547"/>
      <c r="CF189" s="547"/>
      <c r="CG189" s="547"/>
      <c r="CH189" s="547"/>
      <c r="CI189" s="547"/>
      <c r="CJ189" s="547"/>
      <c r="CK189" s="547"/>
      <c r="CL189" s="547"/>
      <c r="CM189" s="547"/>
      <c r="CN189" s="547"/>
      <c r="CO189" s="547"/>
      <c r="CP189" s="547"/>
      <c r="CQ189" s="547"/>
      <c r="CR189" s="547"/>
      <c r="CS189" s="547"/>
      <c r="CT189" s="547"/>
      <c r="CU189" s="547"/>
      <c r="CV189" s="547"/>
      <c r="CW189" s="547"/>
    </row>
    <row r="190" spans="1:101" x14ac:dyDescent="0.2">
      <c r="A190" s="343">
        <f>+SUBTOTAL(3,$E$8:$E190)</f>
        <v>183</v>
      </c>
      <c r="B190" s="552">
        <v>45505</v>
      </c>
      <c r="C190" s="343" t="s">
        <v>511</v>
      </c>
      <c r="D190" s="343" t="str">
        <f>+VLOOKUP(C190,'Visual chart Edit'!$B$7:$C$491,2,FALSE)</f>
        <v>DA+0</v>
      </c>
      <c r="E190" s="343" t="s">
        <v>276</v>
      </c>
      <c r="F190" s="548">
        <v>45517</v>
      </c>
      <c r="G190" s="548">
        <v>45527</v>
      </c>
      <c r="H190" s="549" t="s">
        <v>392</v>
      </c>
      <c r="I190" s="550" t="s">
        <v>237</v>
      </c>
      <c r="J190" s="841">
        <f t="shared" si="18"/>
        <v>10</v>
      </c>
      <c r="K190" s="547"/>
      <c r="L190" s="547"/>
      <c r="M190" s="547"/>
      <c r="N190" s="547"/>
      <c r="O190" s="547"/>
      <c r="P190" s="547"/>
      <c r="Q190" s="547"/>
      <c r="R190" s="547"/>
      <c r="S190" s="547"/>
      <c r="T190" s="547"/>
      <c r="U190" s="547"/>
      <c r="V190" s="547"/>
      <c r="W190" s="547"/>
      <c r="X190" s="547"/>
      <c r="Y190" s="547"/>
      <c r="Z190" s="547"/>
      <c r="AA190" s="547"/>
      <c r="AB190" s="547"/>
      <c r="AC190" s="547"/>
      <c r="AD190" s="547"/>
      <c r="AE190" s="547"/>
      <c r="AF190" s="547"/>
      <c r="AG190" s="547"/>
      <c r="AH190" s="547"/>
      <c r="AI190" s="547"/>
      <c r="AJ190" s="547"/>
      <c r="AK190" s="547"/>
      <c r="AL190" s="547"/>
      <c r="AM190" s="547"/>
      <c r="AN190" s="547"/>
      <c r="AO190" s="547"/>
      <c r="AP190" s="547"/>
      <c r="AQ190" s="547"/>
      <c r="AR190" s="547"/>
      <c r="AS190" s="547"/>
      <c r="AT190" s="547"/>
      <c r="AU190" s="547"/>
      <c r="AV190" s="547"/>
      <c r="AW190" s="547"/>
      <c r="AX190" s="547"/>
      <c r="AY190" s="547"/>
      <c r="AZ190" s="547"/>
      <c r="BA190" s="547"/>
      <c r="BB190" s="547"/>
      <c r="BC190" s="547"/>
      <c r="BD190" s="547"/>
      <c r="BE190" s="547"/>
      <c r="BF190" s="547"/>
      <c r="BG190" s="547"/>
      <c r="BH190" s="547"/>
      <c r="BI190" s="547"/>
      <c r="BJ190" s="547"/>
      <c r="BK190" s="547"/>
      <c r="BL190" s="547"/>
      <c r="BM190" s="547"/>
      <c r="BN190" s="547"/>
      <c r="BO190" s="547"/>
      <c r="BP190" s="547"/>
      <c r="BQ190" s="547"/>
      <c r="BR190" s="547"/>
      <c r="BS190" s="547"/>
      <c r="BT190" s="547"/>
      <c r="BU190" s="547"/>
      <c r="BV190" s="547"/>
      <c r="BW190" s="547"/>
      <c r="BX190" s="547"/>
      <c r="BY190" s="547"/>
      <c r="BZ190" s="547"/>
      <c r="CA190" s="547"/>
      <c r="CB190" s="547"/>
      <c r="CC190" s="547"/>
      <c r="CD190" s="547"/>
      <c r="CE190" s="547"/>
      <c r="CF190" s="547"/>
      <c r="CG190" s="547"/>
      <c r="CH190" s="547"/>
      <c r="CI190" s="547"/>
      <c r="CJ190" s="547"/>
      <c r="CK190" s="547"/>
      <c r="CL190" s="547"/>
      <c r="CM190" s="547"/>
      <c r="CN190" s="547"/>
      <c r="CO190" s="547"/>
      <c r="CP190" s="547"/>
      <c r="CQ190" s="547"/>
      <c r="CR190" s="547"/>
      <c r="CS190" s="547"/>
      <c r="CT190" s="547"/>
      <c r="CU190" s="547"/>
      <c r="CV190" s="547"/>
      <c r="CW190" s="547"/>
    </row>
    <row r="191" spans="1:101" x14ac:dyDescent="0.2">
      <c r="A191" s="343">
        <f>+SUBTOTAL(3,$E$8:$E191)</f>
        <v>184</v>
      </c>
      <c r="B191" s="552">
        <v>45505</v>
      </c>
      <c r="C191" s="343" t="s">
        <v>96</v>
      </c>
      <c r="D191" s="343" t="str">
        <f>+VLOOKUP(C191,'Visual chart Edit'!$B$7:$C$491,2,FALSE)</f>
        <v>DA+3</v>
      </c>
      <c r="E191" s="343" t="s">
        <v>32</v>
      </c>
      <c r="F191" s="548">
        <v>45523</v>
      </c>
      <c r="G191" s="548">
        <v>45527</v>
      </c>
      <c r="H191" s="549" t="s">
        <v>876</v>
      </c>
      <c r="I191" s="550" t="s">
        <v>1021</v>
      </c>
      <c r="J191" s="841">
        <f t="shared" si="18"/>
        <v>4</v>
      </c>
      <c r="K191" s="547"/>
      <c r="L191" s="547"/>
      <c r="M191" s="547"/>
      <c r="N191" s="547"/>
      <c r="O191" s="547"/>
      <c r="P191" s="547"/>
      <c r="Q191" s="547"/>
      <c r="R191" s="547"/>
      <c r="S191" s="547"/>
      <c r="T191" s="547"/>
      <c r="U191" s="547"/>
      <c r="V191" s="547"/>
      <c r="W191" s="547"/>
      <c r="X191" s="547"/>
      <c r="Y191" s="547"/>
      <c r="Z191" s="547"/>
      <c r="AA191" s="547"/>
      <c r="AB191" s="547"/>
      <c r="AC191" s="547"/>
      <c r="AD191" s="547"/>
      <c r="AE191" s="547"/>
      <c r="AF191" s="547"/>
      <c r="AG191" s="547"/>
      <c r="AH191" s="547"/>
      <c r="AI191" s="547"/>
      <c r="AJ191" s="547"/>
      <c r="AK191" s="547"/>
      <c r="AL191" s="547"/>
      <c r="AM191" s="547"/>
      <c r="AN191" s="547"/>
      <c r="AO191" s="547"/>
      <c r="AP191" s="547"/>
      <c r="AQ191" s="547"/>
      <c r="AR191" s="547"/>
      <c r="AS191" s="547"/>
      <c r="AT191" s="547"/>
      <c r="AU191" s="547"/>
      <c r="AV191" s="547"/>
      <c r="AW191" s="547"/>
      <c r="AX191" s="547"/>
      <c r="AY191" s="547"/>
      <c r="AZ191" s="547"/>
      <c r="BA191" s="547"/>
      <c r="BB191" s="547"/>
      <c r="BC191" s="547"/>
      <c r="BD191" s="547"/>
      <c r="BE191" s="547"/>
      <c r="BF191" s="547"/>
      <c r="BG191" s="547"/>
      <c r="BH191" s="547"/>
      <c r="BI191" s="547"/>
      <c r="BJ191" s="547"/>
      <c r="BK191" s="547"/>
      <c r="BL191" s="547"/>
      <c r="BM191" s="547"/>
      <c r="BN191" s="547"/>
      <c r="BO191" s="547"/>
      <c r="BP191" s="547"/>
      <c r="BQ191" s="547"/>
      <c r="BR191" s="547"/>
      <c r="BS191" s="547"/>
      <c r="BT191" s="547"/>
      <c r="BU191" s="547"/>
      <c r="BV191" s="547"/>
      <c r="BW191" s="547"/>
      <c r="BX191" s="547"/>
      <c r="BY191" s="547"/>
      <c r="BZ191" s="547"/>
      <c r="CA191" s="547"/>
      <c r="CB191" s="547"/>
      <c r="CC191" s="547"/>
      <c r="CD191" s="547"/>
      <c r="CE191" s="547"/>
      <c r="CF191" s="547"/>
      <c r="CG191" s="547"/>
      <c r="CH191" s="547"/>
      <c r="CI191" s="547"/>
      <c r="CJ191" s="547"/>
      <c r="CK191" s="547"/>
      <c r="CL191" s="547"/>
      <c r="CM191" s="547"/>
      <c r="CN191" s="547"/>
      <c r="CO191" s="547"/>
      <c r="CP191" s="547"/>
      <c r="CQ191" s="547"/>
      <c r="CR191" s="547"/>
      <c r="CS191" s="547"/>
      <c r="CT191" s="547"/>
      <c r="CU191" s="547"/>
      <c r="CV191" s="547"/>
      <c r="CW191" s="547"/>
    </row>
    <row r="192" spans="1:101" x14ac:dyDescent="0.2">
      <c r="A192" s="343">
        <f>+SUBTOTAL(3,$E$8:$E192)</f>
        <v>185</v>
      </c>
      <c r="B192" s="552">
        <v>45505</v>
      </c>
      <c r="C192" s="343" t="s">
        <v>499</v>
      </c>
      <c r="D192" s="343" t="str">
        <f>+VLOOKUP(C192,'Visual chart Edit'!$B$7:$C$491,2,FALSE)</f>
        <v>DA+0</v>
      </c>
      <c r="E192" s="343" t="s">
        <v>276</v>
      </c>
      <c r="F192" s="548">
        <v>45518</v>
      </c>
      <c r="G192" s="548">
        <v>45528</v>
      </c>
      <c r="H192" s="549" t="s">
        <v>589</v>
      </c>
      <c r="I192" s="550" t="s">
        <v>237</v>
      </c>
      <c r="J192" s="841">
        <f t="shared" si="18"/>
        <v>10</v>
      </c>
      <c r="K192" s="547"/>
      <c r="L192" s="547"/>
      <c r="M192" s="547"/>
      <c r="N192" s="547"/>
      <c r="O192" s="547"/>
      <c r="P192" s="547"/>
      <c r="Q192" s="547"/>
      <c r="R192" s="547"/>
      <c r="S192" s="547"/>
      <c r="T192" s="547"/>
      <c r="U192" s="547"/>
      <c r="V192" s="547"/>
      <c r="W192" s="547"/>
      <c r="X192" s="547"/>
      <c r="Y192" s="547"/>
      <c r="Z192" s="547"/>
      <c r="AA192" s="547"/>
      <c r="AB192" s="547"/>
      <c r="AC192" s="547"/>
      <c r="AD192" s="547"/>
      <c r="AE192" s="547"/>
      <c r="AF192" s="547"/>
      <c r="AG192" s="547"/>
      <c r="AH192" s="547"/>
      <c r="AI192" s="547"/>
      <c r="AJ192" s="547"/>
      <c r="AK192" s="547"/>
      <c r="AL192" s="547"/>
      <c r="AM192" s="547"/>
      <c r="AN192" s="547"/>
      <c r="AO192" s="547"/>
      <c r="AP192" s="547"/>
      <c r="AQ192" s="547"/>
      <c r="AR192" s="547"/>
      <c r="AS192" s="547"/>
      <c r="AT192" s="547"/>
      <c r="AU192" s="547"/>
      <c r="AV192" s="547"/>
      <c r="AW192" s="547"/>
      <c r="AX192" s="547"/>
      <c r="AY192" s="547"/>
      <c r="AZ192" s="547"/>
      <c r="BA192" s="547"/>
      <c r="BB192" s="547"/>
      <c r="BC192" s="547"/>
      <c r="BD192" s="547"/>
      <c r="BE192" s="547"/>
      <c r="BF192" s="547"/>
      <c r="BG192" s="547"/>
      <c r="BH192" s="547"/>
      <c r="BI192" s="547"/>
      <c r="BJ192" s="547"/>
      <c r="BK192" s="547"/>
      <c r="BL192" s="547"/>
      <c r="BM192" s="547"/>
      <c r="BN192" s="547"/>
      <c r="BO192" s="547"/>
      <c r="BP192" s="547"/>
      <c r="BQ192" s="547"/>
      <c r="BR192" s="547"/>
      <c r="BS192" s="547"/>
      <c r="BT192" s="547"/>
      <c r="BU192" s="547"/>
      <c r="BV192" s="547"/>
      <c r="BW192" s="547"/>
      <c r="BX192" s="547"/>
      <c r="BY192" s="547"/>
      <c r="BZ192" s="547"/>
      <c r="CA192" s="547"/>
      <c r="CB192" s="547"/>
      <c r="CC192" s="547"/>
      <c r="CD192" s="547"/>
      <c r="CE192" s="547"/>
      <c r="CF192" s="547"/>
      <c r="CG192" s="547"/>
      <c r="CH192" s="547"/>
      <c r="CI192" s="547"/>
      <c r="CJ192" s="547"/>
      <c r="CK192" s="547"/>
      <c r="CL192" s="547"/>
      <c r="CM192" s="547"/>
      <c r="CN192" s="547"/>
      <c r="CO192" s="547"/>
      <c r="CP192" s="547"/>
      <c r="CQ192" s="547"/>
      <c r="CR192" s="547"/>
      <c r="CS192" s="547"/>
      <c r="CT192" s="547"/>
      <c r="CU192" s="547"/>
      <c r="CV192" s="547"/>
      <c r="CW192" s="547"/>
    </row>
    <row r="193" spans="1:101" x14ac:dyDescent="0.2">
      <c r="A193" s="343">
        <f>+SUBTOTAL(3,$E$8:$E193)</f>
        <v>186</v>
      </c>
      <c r="B193" s="552">
        <v>45505</v>
      </c>
      <c r="C193" s="343" t="s">
        <v>171</v>
      </c>
      <c r="D193" s="343" t="str">
        <f>+VLOOKUP(C193,'Visual chart Edit'!$B$7:$C$491,2,FALSE)</f>
        <v>DB1+0</v>
      </c>
      <c r="E193" s="343" t="s">
        <v>276</v>
      </c>
      <c r="F193" s="548">
        <v>45516</v>
      </c>
      <c r="G193" s="548">
        <v>45529</v>
      </c>
      <c r="H193" s="549" t="s">
        <v>1008</v>
      </c>
      <c r="I193" s="550" t="s">
        <v>386</v>
      </c>
      <c r="J193" s="841">
        <f t="shared" si="18"/>
        <v>13</v>
      </c>
      <c r="K193" s="547"/>
      <c r="L193" s="547"/>
      <c r="M193" s="547"/>
      <c r="N193" s="547"/>
      <c r="O193" s="547"/>
      <c r="P193" s="547"/>
      <c r="Q193" s="547"/>
      <c r="R193" s="547"/>
      <c r="S193" s="547"/>
      <c r="T193" s="547"/>
      <c r="U193" s="547"/>
      <c r="V193" s="547"/>
      <c r="W193" s="547"/>
      <c r="X193" s="547"/>
      <c r="Y193" s="547"/>
      <c r="Z193" s="547"/>
      <c r="AA193" s="547"/>
      <c r="AB193" s="547"/>
      <c r="AC193" s="547"/>
      <c r="AD193" s="547"/>
      <c r="AE193" s="547"/>
      <c r="AF193" s="547"/>
      <c r="AG193" s="547"/>
      <c r="AH193" s="547"/>
      <c r="AI193" s="547"/>
      <c r="AJ193" s="547"/>
      <c r="AK193" s="547"/>
      <c r="AL193" s="547"/>
      <c r="AM193" s="547"/>
      <c r="AN193" s="547"/>
      <c r="AO193" s="547"/>
      <c r="AP193" s="547"/>
      <c r="AQ193" s="547"/>
      <c r="AR193" s="547"/>
      <c r="AS193" s="547"/>
      <c r="AT193" s="547"/>
      <c r="AU193" s="547"/>
      <c r="AV193" s="547"/>
      <c r="AW193" s="547"/>
      <c r="AX193" s="547"/>
      <c r="AY193" s="547"/>
      <c r="AZ193" s="547"/>
      <c r="BA193" s="547"/>
      <c r="BB193" s="547"/>
      <c r="BC193" s="547"/>
      <c r="BD193" s="547"/>
      <c r="BE193" s="547"/>
      <c r="BF193" s="547"/>
      <c r="BG193" s="547"/>
      <c r="BH193" s="547"/>
      <c r="BI193" s="547"/>
      <c r="BJ193" s="547"/>
      <c r="BK193" s="547"/>
      <c r="BL193" s="547"/>
      <c r="BM193" s="547"/>
      <c r="BN193" s="547"/>
      <c r="BO193" s="547"/>
      <c r="BP193" s="547"/>
      <c r="BQ193" s="547"/>
      <c r="BR193" s="547"/>
      <c r="BS193" s="547"/>
      <c r="BT193" s="547"/>
      <c r="BU193" s="547"/>
      <c r="BV193" s="547"/>
      <c r="BW193" s="547"/>
      <c r="BX193" s="547"/>
      <c r="BY193" s="547"/>
      <c r="BZ193" s="547"/>
      <c r="CA193" s="547"/>
      <c r="CB193" s="547"/>
      <c r="CC193" s="547"/>
      <c r="CD193" s="547"/>
      <c r="CE193" s="547"/>
      <c r="CF193" s="547"/>
      <c r="CG193" s="547"/>
      <c r="CH193" s="547"/>
      <c r="CI193" s="547"/>
      <c r="CJ193" s="547"/>
      <c r="CK193" s="547"/>
      <c r="CL193" s="547"/>
      <c r="CM193" s="547"/>
      <c r="CN193" s="547"/>
      <c r="CO193" s="547"/>
      <c r="CP193" s="547"/>
      <c r="CQ193" s="547"/>
      <c r="CR193" s="547"/>
      <c r="CS193" s="547"/>
      <c r="CT193" s="547"/>
      <c r="CU193" s="547"/>
      <c r="CV193" s="547"/>
      <c r="CW193" s="547"/>
    </row>
    <row r="194" spans="1:101" x14ac:dyDescent="0.2">
      <c r="A194" s="343">
        <f>+SUBTOTAL(3,$E$8:$E194)</f>
        <v>187</v>
      </c>
      <c r="B194" s="552">
        <v>45505</v>
      </c>
      <c r="C194" s="343" t="s">
        <v>702</v>
      </c>
      <c r="D194" s="343" t="str">
        <f>+VLOOKUP(C194,'Visual chart Edit'!$B$7:$C$491,2,FALSE)</f>
        <v>DA+9</v>
      </c>
      <c r="E194" s="343" t="s">
        <v>143</v>
      </c>
      <c r="F194" s="548">
        <v>45518</v>
      </c>
      <c r="G194" s="548">
        <v>45532</v>
      </c>
      <c r="H194" s="549" t="s">
        <v>877</v>
      </c>
      <c r="I194" s="550" t="s">
        <v>1021</v>
      </c>
      <c r="J194" s="841">
        <f t="shared" si="18"/>
        <v>14</v>
      </c>
      <c r="K194" s="547"/>
      <c r="L194" s="547"/>
      <c r="M194" s="547"/>
      <c r="N194" s="547"/>
      <c r="O194" s="547"/>
      <c r="P194" s="547"/>
      <c r="Q194" s="547"/>
      <c r="R194" s="547"/>
      <c r="S194" s="547"/>
      <c r="T194" s="547"/>
      <c r="U194" s="547"/>
      <c r="V194" s="547"/>
      <c r="W194" s="547"/>
      <c r="X194" s="547"/>
      <c r="Y194" s="547"/>
      <c r="Z194" s="547"/>
      <c r="AA194" s="547"/>
      <c r="AB194" s="547"/>
      <c r="AC194" s="547"/>
      <c r="AD194" s="547"/>
      <c r="AE194" s="547"/>
      <c r="AF194" s="547"/>
      <c r="AG194" s="547"/>
      <c r="AH194" s="547"/>
      <c r="AI194" s="547"/>
      <c r="AJ194" s="547"/>
      <c r="AK194" s="547"/>
      <c r="AL194" s="547"/>
      <c r="AM194" s="547"/>
      <c r="AN194" s="547"/>
      <c r="AO194" s="547"/>
      <c r="AP194" s="547"/>
      <c r="AQ194" s="547"/>
      <c r="AR194" s="547"/>
      <c r="AS194" s="547"/>
      <c r="AT194" s="547"/>
      <c r="AU194" s="547"/>
      <c r="AV194" s="547"/>
      <c r="AW194" s="547"/>
      <c r="AX194" s="547"/>
      <c r="AY194" s="547"/>
      <c r="AZ194" s="547"/>
      <c r="BA194" s="547"/>
      <c r="BB194" s="547"/>
      <c r="BC194" s="547"/>
      <c r="BD194" s="547"/>
      <c r="BE194" s="547"/>
      <c r="BF194" s="547"/>
      <c r="BG194" s="547"/>
      <c r="BH194" s="547"/>
      <c r="BI194" s="547"/>
      <c r="BJ194" s="547"/>
      <c r="BK194" s="547"/>
      <c r="BL194" s="547"/>
      <c r="BM194" s="547"/>
      <c r="BN194" s="547"/>
      <c r="BO194" s="547"/>
      <c r="BP194" s="547"/>
      <c r="BQ194" s="547"/>
      <c r="BR194" s="547"/>
      <c r="BS194" s="547"/>
      <c r="BT194" s="547"/>
      <c r="BU194" s="547"/>
      <c r="BV194" s="547"/>
      <c r="BW194" s="547"/>
      <c r="BX194" s="547"/>
      <c r="BY194" s="547"/>
      <c r="BZ194" s="547"/>
      <c r="CA194" s="547"/>
      <c r="CB194" s="547"/>
      <c r="CC194" s="547"/>
      <c r="CD194" s="547"/>
      <c r="CE194" s="547"/>
      <c r="CF194" s="547"/>
      <c r="CG194" s="547"/>
      <c r="CH194" s="547"/>
      <c r="CI194" s="547"/>
      <c r="CJ194" s="547"/>
      <c r="CK194" s="547"/>
      <c r="CL194" s="547"/>
      <c r="CM194" s="547"/>
      <c r="CN194" s="547"/>
      <c r="CO194" s="547"/>
      <c r="CP194" s="547"/>
      <c r="CQ194" s="547"/>
      <c r="CR194" s="547"/>
      <c r="CS194" s="547"/>
      <c r="CT194" s="547"/>
      <c r="CU194" s="547"/>
      <c r="CV194" s="547"/>
      <c r="CW194" s="547"/>
    </row>
    <row r="195" spans="1:101" x14ac:dyDescent="0.2">
      <c r="A195" s="343">
        <f>+SUBTOTAL(3,$E$8:$E195)</f>
        <v>188</v>
      </c>
      <c r="B195" s="552">
        <v>45505</v>
      </c>
      <c r="C195" s="343" t="s">
        <v>729</v>
      </c>
      <c r="D195" s="343" t="str">
        <f>+VLOOKUP(C195,'Visual chart Edit'!$B$7:$C$491,2,FALSE)</f>
        <v>DA+3</v>
      </c>
      <c r="E195" s="343" t="s">
        <v>143</v>
      </c>
      <c r="F195" s="548">
        <v>45530</v>
      </c>
      <c r="G195" s="548">
        <v>45533</v>
      </c>
      <c r="H195" s="549" t="s">
        <v>876</v>
      </c>
      <c r="I195" s="550" t="s">
        <v>1021</v>
      </c>
      <c r="J195" s="841">
        <f t="shared" si="18"/>
        <v>3</v>
      </c>
      <c r="K195" s="547"/>
      <c r="L195" s="547"/>
      <c r="M195" s="547"/>
      <c r="N195" s="547"/>
      <c r="O195" s="547"/>
      <c r="P195" s="547"/>
      <c r="Q195" s="547"/>
      <c r="R195" s="547"/>
      <c r="S195" s="547"/>
      <c r="T195" s="547"/>
      <c r="U195" s="547"/>
      <c r="V195" s="547"/>
      <c r="W195" s="547"/>
      <c r="X195" s="547"/>
      <c r="Y195" s="547"/>
      <c r="Z195" s="547"/>
      <c r="AA195" s="547"/>
      <c r="AB195" s="547"/>
      <c r="AC195" s="547"/>
      <c r="AD195" s="547"/>
      <c r="AE195" s="547"/>
      <c r="AF195" s="547"/>
      <c r="AG195" s="547"/>
      <c r="AH195" s="547"/>
      <c r="AI195" s="547"/>
      <c r="AJ195" s="547"/>
      <c r="AK195" s="547"/>
      <c r="AL195" s="547"/>
      <c r="AM195" s="547"/>
      <c r="AN195" s="547"/>
      <c r="AO195" s="547"/>
      <c r="AP195" s="547"/>
      <c r="AQ195" s="547"/>
      <c r="AR195" s="547"/>
      <c r="AS195" s="547"/>
      <c r="AT195" s="547"/>
      <c r="AU195" s="547"/>
      <c r="AV195" s="547"/>
      <c r="AW195" s="547"/>
      <c r="AX195" s="547"/>
      <c r="AY195" s="547"/>
      <c r="AZ195" s="547"/>
      <c r="BA195" s="547"/>
      <c r="BB195" s="547"/>
      <c r="BC195" s="547"/>
      <c r="BD195" s="547"/>
      <c r="BE195" s="547"/>
      <c r="BF195" s="547"/>
      <c r="BG195" s="547"/>
      <c r="BH195" s="547"/>
      <c r="BI195" s="547"/>
      <c r="BJ195" s="547"/>
      <c r="BK195" s="547"/>
      <c r="BL195" s="547"/>
      <c r="BM195" s="547"/>
      <c r="BN195" s="547"/>
      <c r="BO195" s="547"/>
      <c r="BP195" s="547"/>
      <c r="BQ195" s="547"/>
      <c r="BR195" s="547"/>
      <c r="BS195" s="547"/>
      <c r="BT195" s="547"/>
      <c r="BU195" s="547"/>
      <c r="BV195" s="547"/>
      <c r="BW195" s="547"/>
      <c r="BX195" s="547"/>
      <c r="BY195" s="547"/>
      <c r="BZ195" s="547"/>
      <c r="CA195" s="547"/>
      <c r="CB195" s="547"/>
      <c r="CC195" s="547"/>
      <c r="CD195" s="547"/>
      <c r="CE195" s="547"/>
      <c r="CF195" s="547"/>
      <c r="CG195" s="547"/>
      <c r="CH195" s="547"/>
      <c r="CI195" s="547"/>
      <c r="CJ195" s="547"/>
      <c r="CK195" s="547"/>
      <c r="CL195" s="547"/>
      <c r="CM195" s="547"/>
      <c r="CN195" s="547"/>
      <c r="CO195" s="547"/>
      <c r="CP195" s="547"/>
      <c r="CQ195" s="547"/>
      <c r="CR195" s="547"/>
      <c r="CS195" s="547"/>
      <c r="CT195" s="547"/>
      <c r="CU195" s="547"/>
      <c r="CV195" s="547"/>
      <c r="CW195" s="547"/>
    </row>
    <row r="196" spans="1:101" x14ac:dyDescent="0.2">
      <c r="A196" s="343">
        <f>+SUBTOTAL(3,$E$8:$E196)</f>
        <v>189</v>
      </c>
      <c r="B196" s="552">
        <v>45505</v>
      </c>
      <c r="C196" s="343" t="s">
        <v>502</v>
      </c>
      <c r="D196" s="343" t="str">
        <f>+VLOOKUP(C196,'Visual chart Edit'!$B$7:$C$491,2,FALSE)</f>
        <v>DA+3</v>
      </c>
      <c r="E196" s="343" t="s">
        <v>276</v>
      </c>
      <c r="F196" s="548">
        <v>45528</v>
      </c>
      <c r="G196" s="548">
        <v>45534</v>
      </c>
      <c r="H196" s="549" t="s">
        <v>580</v>
      </c>
      <c r="I196" s="550" t="s">
        <v>237</v>
      </c>
      <c r="J196" s="841">
        <f t="shared" si="18"/>
        <v>6</v>
      </c>
      <c r="K196" s="547"/>
      <c r="L196" s="547"/>
      <c r="M196" s="547"/>
      <c r="N196" s="547"/>
      <c r="O196" s="547"/>
      <c r="P196" s="547"/>
      <c r="Q196" s="547"/>
      <c r="R196" s="547"/>
      <c r="S196" s="547"/>
      <c r="T196" s="547"/>
      <c r="U196" s="547"/>
      <c r="V196" s="547"/>
      <c r="W196" s="547"/>
      <c r="X196" s="547"/>
      <c r="Y196" s="547"/>
      <c r="Z196" s="547"/>
      <c r="AA196" s="547"/>
      <c r="AB196" s="547"/>
      <c r="AC196" s="547"/>
      <c r="AD196" s="547"/>
      <c r="AE196" s="547"/>
      <c r="AF196" s="547"/>
      <c r="AG196" s="547"/>
      <c r="AH196" s="547"/>
      <c r="AI196" s="547"/>
      <c r="AJ196" s="547"/>
      <c r="AK196" s="547"/>
      <c r="AL196" s="547"/>
      <c r="AM196" s="547"/>
      <c r="AN196" s="547"/>
      <c r="AO196" s="547"/>
      <c r="AP196" s="547"/>
      <c r="AQ196" s="547"/>
      <c r="AR196" s="547"/>
      <c r="AS196" s="547"/>
      <c r="AT196" s="547"/>
      <c r="AU196" s="547"/>
      <c r="AV196" s="547"/>
      <c r="AW196" s="547"/>
      <c r="AX196" s="547"/>
      <c r="AY196" s="547"/>
      <c r="AZ196" s="547"/>
      <c r="BA196" s="547"/>
      <c r="BB196" s="547"/>
      <c r="BC196" s="547"/>
      <c r="BD196" s="547"/>
      <c r="BE196" s="547"/>
      <c r="BF196" s="547"/>
      <c r="BG196" s="547"/>
      <c r="BH196" s="547"/>
      <c r="BI196" s="547"/>
      <c r="BJ196" s="547"/>
      <c r="BK196" s="547"/>
      <c r="BL196" s="547"/>
      <c r="BM196" s="547"/>
      <c r="BN196" s="547"/>
      <c r="BO196" s="547"/>
      <c r="BP196" s="547"/>
      <c r="BQ196" s="547"/>
      <c r="BR196" s="547"/>
      <c r="BS196" s="547"/>
      <c r="BT196" s="547"/>
      <c r="BU196" s="547"/>
      <c r="BV196" s="547"/>
      <c r="BW196" s="547"/>
      <c r="BX196" s="547"/>
      <c r="BY196" s="547"/>
      <c r="BZ196" s="547"/>
      <c r="CA196" s="547"/>
      <c r="CB196" s="547"/>
      <c r="CC196" s="547"/>
      <c r="CD196" s="547"/>
      <c r="CE196" s="547"/>
      <c r="CF196" s="547"/>
      <c r="CG196" s="547"/>
      <c r="CH196" s="547"/>
      <c r="CI196" s="547"/>
      <c r="CJ196" s="547"/>
      <c r="CK196" s="547"/>
      <c r="CL196" s="547"/>
      <c r="CM196" s="547"/>
      <c r="CN196" s="547"/>
      <c r="CO196" s="547"/>
      <c r="CP196" s="547"/>
      <c r="CQ196" s="547"/>
      <c r="CR196" s="547"/>
      <c r="CS196" s="547"/>
      <c r="CT196" s="547"/>
      <c r="CU196" s="547"/>
      <c r="CV196" s="547"/>
      <c r="CW196" s="547"/>
    </row>
    <row r="197" spans="1:101" x14ac:dyDescent="0.2">
      <c r="A197" s="343">
        <f>+SUBTOTAL(3,$E$8:$E197)</f>
        <v>190</v>
      </c>
      <c r="B197" s="552">
        <v>45505</v>
      </c>
      <c r="C197" s="343" t="s">
        <v>569</v>
      </c>
      <c r="D197" s="343" t="str">
        <f>+VLOOKUP(C197,'Visual chart Edit'!$B$7:$C$491,2,FALSE)</f>
        <v>DA+3</v>
      </c>
      <c r="E197" s="343" t="s">
        <v>143</v>
      </c>
      <c r="F197" s="548">
        <v>45528</v>
      </c>
      <c r="G197" s="548">
        <v>45534</v>
      </c>
      <c r="H197" s="549" t="s">
        <v>251</v>
      </c>
      <c r="I197" s="550" t="s">
        <v>222</v>
      </c>
      <c r="J197" s="841">
        <f t="shared" si="18"/>
        <v>6</v>
      </c>
      <c r="K197" s="547"/>
      <c r="L197" s="547"/>
      <c r="M197" s="547"/>
      <c r="N197" s="547"/>
      <c r="O197" s="547"/>
      <c r="P197" s="547"/>
      <c r="Q197" s="547"/>
      <c r="R197" s="547"/>
      <c r="S197" s="547"/>
      <c r="T197" s="547"/>
      <c r="U197" s="547"/>
      <c r="V197" s="547"/>
      <c r="W197" s="547"/>
      <c r="X197" s="547"/>
      <c r="Y197" s="547"/>
      <c r="Z197" s="547"/>
      <c r="AA197" s="547"/>
      <c r="AB197" s="547"/>
      <c r="AC197" s="547"/>
      <c r="AD197" s="547"/>
      <c r="AE197" s="547"/>
      <c r="AF197" s="547"/>
      <c r="AG197" s="547"/>
      <c r="AH197" s="547"/>
      <c r="AI197" s="547"/>
      <c r="AJ197" s="547"/>
      <c r="AK197" s="547"/>
      <c r="AL197" s="547"/>
      <c r="AM197" s="547"/>
      <c r="AN197" s="547"/>
      <c r="AO197" s="547"/>
      <c r="AP197" s="547"/>
      <c r="AQ197" s="547"/>
      <c r="AR197" s="547"/>
      <c r="AS197" s="547"/>
      <c r="AT197" s="547"/>
      <c r="AU197" s="547"/>
      <c r="AV197" s="547"/>
      <c r="AW197" s="547"/>
      <c r="AX197" s="547"/>
      <c r="AY197" s="547"/>
      <c r="AZ197" s="547"/>
      <c r="BA197" s="547"/>
      <c r="BB197" s="547"/>
      <c r="BC197" s="547"/>
      <c r="BD197" s="547"/>
      <c r="BE197" s="547"/>
      <c r="BF197" s="547"/>
      <c r="BG197" s="547"/>
      <c r="BH197" s="547"/>
      <c r="BI197" s="547"/>
      <c r="BJ197" s="547"/>
      <c r="BK197" s="547"/>
      <c r="BL197" s="547"/>
      <c r="BM197" s="547"/>
      <c r="BN197" s="547"/>
      <c r="BO197" s="547"/>
      <c r="BP197" s="547"/>
      <c r="BQ197" s="547"/>
      <c r="BR197" s="547"/>
      <c r="BS197" s="547"/>
      <c r="BT197" s="547"/>
      <c r="BU197" s="547"/>
      <c r="BV197" s="547"/>
      <c r="BW197" s="547"/>
      <c r="BX197" s="547"/>
      <c r="BY197" s="547"/>
      <c r="BZ197" s="547"/>
      <c r="CA197" s="547"/>
      <c r="CB197" s="547"/>
      <c r="CC197" s="547"/>
      <c r="CD197" s="547"/>
      <c r="CE197" s="547"/>
      <c r="CF197" s="547"/>
      <c r="CG197" s="547"/>
      <c r="CH197" s="547"/>
      <c r="CI197" s="547"/>
      <c r="CJ197" s="547"/>
      <c r="CK197" s="547"/>
      <c r="CL197" s="547"/>
      <c r="CM197" s="547"/>
      <c r="CN197" s="547"/>
      <c r="CO197" s="547"/>
      <c r="CP197" s="547"/>
      <c r="CQ197" s="547"/>
      <c r="CR197" s="547"/>
      <c r="CS197" s="547"/>
      <c r="CT197" s="547"/>
      <c r="CU197" s="547"/>
      <c r="CV197" s="547"/>
      <c r="CW197" s="547"/>
    </row>
    <row r="198" spans="1:101" x14ac:dyDescent="0.2">
      <c r="A198" s="343">
        <f>+SUBTOTAL(3,$E$8:$E198)</f>
        <v>191</v>
      </c>
      <c r="B198" s="552">
        <v>45505</v>
      </c>
      <c r="C198" s="343" t="s">
        <v>500</v>
      </c>
      <c r="D198" s="343" t="str">
        <f>+VLOOKUP(C198,'Visual chart Edit'!$B$7:$C$491,2,FALSE)</f>
        <v>DA+3</v>
      </c>
      <c r="E198" s="343" t="s">
        <v>276</v>
      </c>
      <c r="F198" s="548">
        <v>45532</v>
      </c>
      <c r="G198" s="548">
        <v>45535</v>
      </c>
      <c r="H198" s="549" t="s">
        <v>358</v>
      </c>
      <c r="I198" s="550" t="s">
        <v>237</v>
      </c>
      <c r="J198" s="841">
        <f t="shared" si="18"/>
        <v>3</v>
      </c>
      <c r="K198" s="547"/>
      <c r="L198" s="547"/>
      <c r="M198" s="547"/>
      <c r="N198" s="547"/>
      <c r="O198" s="547"/>
      <c r="P198" s="547"/>
      <c r="Q198" s="547"/>
      <c r="R198" s="547"/>
      <c r="S198" s="547"/>
      <c r="T198" s="547"/>
      <c r="U198" s="547"/>
      <c r="V198" s="547"/>
      <c r="W198" s="547"/>
      <c r="X198" s="547"/>
      <c r="Y198" s="547"/>
      <c r="Z198" s="547"/>
      <c r="AA198" s="547"/>
      <c r="AB198" s="547"/>
      <c r="AC198" s="547"/>
      <c r="AD198" s="547"/>
      <c r="AE198" s="547"/>
      <c r="AF198" s="547"/>
      <c r="AG198" s="547"/>
      <c r="AH198" s="547"/>
      <c r="AI198" s="547"/>
      <c r="AJ198" s="547"/>
      <c r="AK198" s="547"/>
      <c r="AL198" s="547"/>
      <c r="AM198" s="547"/>
      <c r="AN198" s="547"/>
      <c r="AO198" s="547"/>
      <c r="AP198" s="547"/>
      <c r="AQ198" s="547"/>
      <c r="AR198" s="547"/>
      <c r="AS198" s="547"/>
      <c r="AT198" s="547"/>
      <c r="AU198" s="547"/>
      <c r="AV198" s="547"/>
      <c r="AW198" s="547"/>
      <c r="AX198" s="547"/>
      <c r="AY198" s="547"/>
      <c r="AZ198" s="547"/>
      <c r="BA198" s="547"/>
      <c r="BB198" s="547"/>
      <c r="BC198" s="547"/>
      <c r="BD198" s="547"/>
      <c r="BE198" s="547"/>
      <c r="BF198" s="547"/>
      <c r="BG198" s="547"/>
      <c r="BH198" s="547"/>
      <c r="BI198" s="547"/>
      <c r="BJ198" s="547"/>
      <c r="BK198" s="547"/>
      <c r="BL198" s="547"/>
      <c r="BM198" s="547"/>
      <c r="BN198" s="547"/>
      <c r="BO198" s="547"/>
      <c r="BP198" s="547"/>
      <c r="BQ198" s="547"/>
      <c r="BR198" s="547"/>
      <c r="BS198" s="547"/>
      <c r="BT198" s="547"/>
      <c r="BU198" s="547"/>
      <c r="BV198" s="547"/>
      <c r="BW198" s="547"/>
      <c r="BX198" s="547"/>
      <c r="BY198" s="547"/>
      <c r="BZ198" s="547"/>
      <c r="CA198" s="547"/>
      <c r="CB198" s="547"/>
      <c r="CC198" s="547"/>
      <c r="CD198" s="547"/>
      <c r="CE198" s="547"/>
      <c r="CF198" s="547"/>
      <c r="CG198" s="547"/>
      <c r="CH198" s="547"/>
      <c r="CI198" s="547"/>
      <c r="CJ198" s="547"/>
      <c r="CK198" s="547"/>
      <c r="CL198" s="547"/>
      <c r="CM198" s="547"/>
      <c r="CN198" s="547"/>
      <c r="CO198" s="547"/>
      <c r="CP198" s="547"/>
      <c r="CQ198" s="547"/>
      <c r="CR198" s="547"/>
      <c r="CS198" s="547"/>
      <c r="CT198" s="547"/>
      <c r="CU198" s="547"/>
      <c r="CV198" s="547"/>
      <c r="CW198" s="547"/>
    </row>
    <row r="199" spans="1:101" x14ac:dyDescent="0.2">
      <c r="A199" s="343">
        <f>+SUBTOTAL(3,$E$8:$E199)</f>
        <v>192</v>
      </c>
      <c r="B199" s="552">
        <v>45505</v>
      </c>
      <c r="C199" s="343" t="s">
        <v>512</v>
      </c>
      <c r="D199" s="343" t="str">
        <f>+VLOOKUP(C199,'Visual chart Edit'!$B$7:$C$491,2,FALSE)</f>
        <v>DC2+0</v>
      </c>
      <c r="E199" s="343" t="s">
        <v>276</v>
      </c>
      <c r="F199" s="548">
        <v>45526</v>
      </c>
      <c r="G199" s="548">
        <v>45535</v>
      </c>
      <c r="H199" s="549" t="s">
        <v>392</v>
      </c>
      <c r="I199" s="550" t="s">
        <v>237</v>
      </c>
      <c r="J199" s="841">
        <f t="shared" si="18"/>
        <v>9</v>
      </c>
      <c r="K199" s="547"/>
      <c r="L199" s="547"/>
      <c r="M199" s="547"/>
      <c r="N199" s="547"/>
      <c r="O199" s="547"/>
      <c r="P199" s="547"/>
      <c r="Q199" s="547"/>
      <c r="R199" s="547"/>
      <c r="S199" s="547"/>
      <c r="T199" s="547"/>
      <c r="U199" s="547"/>
      <c r="V199" s="547"/>
      <c r="W199" s="547"/>
      <c r="X199" s="547"/>
      <c r="Y199" s="547"/>
      <c r="Z199" s="547"/>
      <c r="AA199" s="547"/>
      <c r="AB199" s="547"/>
      <c r="AC199" s="547"/>
      <c r="AD199" s="547"/>
      <c r="AE199" s="547"/>
      <c r="AF199" s="547"/>
      <c r="AG199" s="547"/>
      <c r="AH199" s="547"/>
      <c r="AI199" s="547"/>
      <c r="AJ199" s="547"/>
      <c r="AK199" s="547"/>
      <c r="AL199" s="547"/>
      <c r="AM199" s="547"/>
      <c r="AN199" s="547"/>
      <c r="AO199" s="547"/>
      <c r="AP199" s="547"/>
      <c r="AQ199" s="547"/>
      <c r="AR199" s="547"/>
      <c r="AS199" s="547"/>
      <c r="AT199" s="547"/>
      <c r="AU199" s="547"/>
      <c r="AV199" s="547"/>
      <c r="AW199" s="547"/>
      <c r="AX199" s="547"/>
      <c r="AY199" s="547"/>
      <c r="AZ199" s="547"/>
      <c r="BA199" s="547"/>
      <c r="BB199" s="547"/>
      <c r="BC199" s="547"/>
      <c r="BD199" s="547"/>
      <c r="BE199" s="547"/>
      <c r="BF199" s="547"/>
      <c r="BG199" s="547"/>
      <c r="BH199" s="547"/>
      <c r="BI199" s="547"/>
      <c r="BJ199" s="547"/>
      <c r="BK199" s="547"/>
      <c r="BL199" s="547"/>
      <c r="BM199" s="547"/>
      <c r="BN199" s="547"/>
      <c r="BO199" s="547"/>
      <c r="BP199" s="547"/>
      <c r="BQ199" s="547"/>
      <c r="BR199" s="547"/>
      <c r="BS199" s="547"/>
      <c r="BT199" s="547"/>
      <c r="BU199" s="547"/>
      <c r="BV199" s="547"/>
      <c r="BW199" s="547"/>
      <c r="BX199" s="547"/>
      <c r="BY199" s="547"/>
      <c r="BZ199" s="547"/>
      <c r="CA199" s="547"/>
      <c r="CB199" s="547"/>
      <c r="CC199" s="547"/>
      <c r="CD199" s="547"/>
      <c r="CE199" s="547"/>
      <c r="CF199" s="547"/>
      <c r="CG199" s="547"/>
      <c r="CH199" s="547"/>
      <c r="CI199" s="547"/>
      <c r="CJ199" s="547"/>
      <c r="CK199" s="547"/>
      <c r="CL199" s="547"/>
      <c r="CM199" s="547"/>
      <c r="CN199" s="547"/>
      <c r="CO199" s="547"/>
      <c r="CP199" s="547"/>
      <c r="CQ199" s="547"/>
      <c r="CR199" s="547"/>
      <c r="CS199" s="547"/>
      <c r="CT199" s="547"/>
      <c r="CU199" s="547"/>
      <c r="CV199" s="547"/>
      <c r="CW199" s="547"/>
    </row>
    <row r="200" spans="1:101" x14ac:dyDescent="0.2">
      <c r="A200" s="343">
        <f>+SUBTOTAL(3,$E$8:$E200)</f>
        <v>193</v>
      </c>
      <c r="B200" s="552">
        <v>45536</v>
      </c>
      <c r="C200" s="552" t="s">
        <v>479</v>
      </c>
      <c r="D200" s="343" t="str">
        <f>+VLOOKUP(C200,'Visual chart Edit'!$B$7:$C$491,2,FALSE)</f>
        <v>DA+3</v>
      </c>
      <c r="E200" s="343" t="s">
        <v>276</v>
      </c>
      <c r="F200" s="548">
        <v>45526</v>
      </c>
      <c r="G200" s="548">
        <v>45536</v>
      </c>
      <c r="H200" s="549" t="s">
        <v>1008</v>
      </c>
      <c r="I200" s="550" t="s">
        <v>386</v>
      </c>
      <c r="J200" s="841">
        <f t="shared" si="18"/>
        <v>10</v>
      </c>
      <c r="K200" s="547"/>
      <c r="L200" s="547"/>
      <c r="M200" s="547"/>
      <c r="N200" s="547"/>
      <c r="O200" s="547"/>
      <c r="P200" s="547"/>
      <c r="Q200" s="547"/>
      <c r="R200" s="547"/>
      <c r="S200" s="547"/>
      <c r="T200" s="547"/>
      <c r="U200" s="547"/>
      <c r="V200" s="547"/>
      <c r="W200" s="547"/>
      <c r="X200" s="547"/>
      <c r="Y200" s="547"/>
      <c r="Z200" s="547"/>
      <c r="AA200" s="547"/>
      <c r="AB200" s="547"/>
      <c r="AC200" s="547"/>
      <c r="AD200" s="547"/>
      <c r="AE200" s="547"/>
      <c r="AF200" s="547"/>
      <c r="AG200" s="547"/>
      <c r="AH200" s="547"/>
      <c r="AI200" s="547"/>
      <c r="AJ200" s="547"/>
      <c r="AK200" s="547"/>
      <c r="AL200" s="547"/>
      <c r="AM200" s="547"/>
      <c r="AN200" s="547"/>
      <c r="AO200" s="547"/>
      <c r="AP200" s="547"/>
      <c r="AQ200" s="547"/>
      <c r="AR200" s="547"/>
      <c r="AS200" s="547"/>
      <c r="AT200" s="547"/>
      <c r="AU200" s="547"/>
      <c r="AV200" s="547"/>
      <c r="AW200" s="547"/>
      <c r="AX200" s="547"/>
      <c r="AY200" s="547"/>
      <c r="AZ200" s="547"/>
      <c r="BA200" s="547"/>
      <c r="BB200" s="547"/>
      <c r="BC200" s="547"/>
      <c r="BD200" s="547"/>
      <c r="BE200" s="547"/>
      <c r="BF200" s="547"/>
      <c r="BG200" s="547"/>
      <c r="BH200" s="547"/>
      <c r="BI200" s="547"/>
      <c r="BJ200" s="547"/>
      <c r="BK200" s="547"/>
      <c r="BL200" s="547"/>
      <c r="BM200" s="547"/>
      <c r="BN200" s="547"/>
      <c r="BO200" s="547"/>
      <c r="BP200" s="547"/>
      <c r="BQ200" s="547"/>
      <c r="BR200" s="547"/>
      <c r="BS200" s="547"/>
      <c r="BT200" s="547"/>
      <c r="BU200" s="547"/>
      <c r="BV200" s="547"/>
      <c r="BW200" s="547"/>
      <c r="BX200" s="547"/>
      <c r="BY200" s="547"/>
      <c r="BZ200" s="547"/>
      <c r="CA200" s="547"/>
      <c r="CB200" s="547"/>
      <c r="CC200" s="547"/>
      <c r="CD200" s="547"/>
      <c r="CE200" s="547"/>
      <c r="CF200" s="547"/>
      <c r="CG200" s="547"/>
      <c r="CH200" s="547"/>
      <c r="CI200" s="547"/>
      <c r="CJ200" s="547"/>
      <c r="CK200" s="547"/>
      <c r="CL200" s="547"/>
      <c r="CM200" s="547"/>
      <c r="CN200" s="547"/>
      <c r="CO200" s="547"/>
      <c r="CP200" s="547"/>
      <c r="CQ200" s="547"/>
      <c r="CR200" s="547"/>
      <c r="CS200" s="547"/>
      <c r="CT200" s="547"/>
      <c r="CU200" s="547"/>
      <c r="CV200" s="547"/>
      <c r="CW200" s="547"/>
    </row>
    <row r="201" spans="1:101" x14ac:dyDescent="0.2">
      <c r="A201" s="343">
        <f>+SUBTOTAL(3,$E$8:$E201)</f>
        <v>194</v>
      </c>
      <c r="B201" s="552">
        <v>45536</v>
      </c>
      <c r="C201" s="343" t="s">
        <v>513</v>
      </c>
      <c r="D201" s="343" t="str">
        <f>+VLOOKUP(C201,'Visual chart Edit'!$B$7:$C$491,2,FALSE)</f>
        <v>DA+0</v>
      </c>
      <c r="E201" s="343" t="s">
        <v>276</v>
      </c>
      <c r="F201" s="548">
        <v>45533</v>
      </c>
      <c r="G201" s="548">
        <v>45538</v>
      </c>
      <c r="H201" s="549" t="s">
        <v>392</v>
      </c>
      <c r="I201" s="550" t="s">
        <v>237</v>
      </c>
      <c r="J201" s="841">
        <f t="shared" ref="J201:J264" si="19">G201-F201</f>
        <v>5</v>
      </c>
      <c r="K201" s="547"/>
      <c r="L201" s="547"/>
      <c r="M201" s="547"/>
      <c r="N201" s="547"/>
      <c r="O201" s="547"/>
      <c r="P201" s="547"/>
      <c r="Q201" s="547"/>
      <c r="R201" s="547"/>
      <c r="S201" s="547"/>
      <c r="T201" s="547"/>
      <c r="U201" s="547"/>
      <c r="V201" s="547"/>
      <c r="W201" s="547"/>
      <c r="X201" s="547"/>
      <c r="Y201" s="547"/>
      <c r="Z201" s="547"/>
      <c r="AA201" s="547"/>
      <c r="AB201" s="547"/>
      <c r="AC201" s="547"/>
      <c r="AD201" s="547"/>
      <c r="AE201" s="547"/>
      <c r="AF201" s="547"/>
      <c r="AG201" s="547"/>
      <c r="AH201" s="547"/>
      <c r="AI201" s="547"/>
      <c r="AJ201" s="547"/>
      <c r="AK201" s="547"/>
      <c r="AL201" s="547"/>
      <c r="AM201" s="547"/>
      <c r="AN201" s="547"/>
      <c r="AO201" s="547"/>
      <c r="AP201" s="547"/>
      <c r="AQ201" s="547"/>
      <c r="AR201" s="547"/>
      <c r="AS201" s="547"/>
      <c r="AT201" s="547"/>
      <c r="AU201" s="547"/>
      <c r="AV201" s="547"/>
      <c r="AW201" s="547"/>
      <c r="AX201" s="547"/>
      <c r="AY201" s="547"/>
      <c r="AZ201" s="547"/>
      <c r="BA201" s="547"/>
      <c r="BB201" s="547"/>
      <c r="BC201" s="547"/>
      <c r="BD201" s="547"/>
      <c r="BE201" s="547"/>
      <c r="BF201" s="547"/>
      <c r="BG201" s="547"/>
      <c r="BH201" s="547"/>
      <c r="BI201" s="547"/>
      <c r="BJ201" s="547"/>
      <c r="BK201" s="547"/>
      <c r="BL201" s="547"/>
      <c r="BM201" s="547"/>
      <c r="BN201" s="547"/>
      <c r="BO201" s="547"/>
      <c r="BP201" s="547"/>
      <c r="BQ201" s="547"/>
      <c r="BR201" s="547"/>
      <c r="BS201" s="547"/>
      <c r="BT201" s="547"/>
      <c r="BU201" s="547"/>
      <c r="BV201" s="547"/>
      <c r="BW201" s="547"/>
      <c r="BX201" s="547"/>
      <c r="BY201" s="547"/>
      <c r="BZ201" s="547"/>
      <c r="CA201" s="547"/>
      <c r="CB201" s="547"/>
      <c r="CC201" s="547"/>
      <c r="CD201" s="547"/>
      <c r="CE201" s="547"/>
      <c r="CF201" s="547"/>
      <c r="CG201" s="547"/>
      <c r="CH201" s="547"/>
      <c r="CI201" s="547"/>
      <c r="CJ201" s="547"/>
      <c r="CK201" s="547"/>
      <c r="CL201" s="547"/>
      <c r="CM201" s="547"/>
      <c r="CN201" s="547"/>
      <c r="CO201" s="547"/>
      <c r="CP201" s="547"/>
      <c r="CQ201" s="547"/>
      <c r="CR201" s="547"/>
      <c r="CS201" s="547"/>
      <c r="CT201" s="547"/>
      <c r="CU201" s="547"/>
      <c r="CV201" s="547"/>
      <c r="CW201" s="547"/>
    </row>
    <row r="202" spans="1:101" x14ac:dyDescent="0.2">
      <c r="A202" s="343">
        <f>+SUBTOTAL(3,$E$8:$E202)</f>
        <v>195</v>
      </c>
      <c r="B202" s="552">
        <v>45536</v>
      </c>
      <c r="C202" s="343" t="s">
        <v>503</v>
      </c>
      <c r="D202" s="343" t="str">
        <f>+VLOOKUP(C202,'Visual chart Edit'!$B$7:$C$491,2,FALSE)</f>
        <v>DA+6</v>
      </c>
      <c r="E202" s="343" t="s">
        <v>276</v>
      </c>
      <c r="F202" s="548">
        <v>45531</v>
      </c>
      <c r="G202" s="548">
        <v>45538</v>
      </c>
      <c r="H202" s="549" t="s">
        <v>580</v>
      </c>
      <c r="I202" s="550" t="s">
        <v>237</v>
      </c>
      <c r="J202" s="841">
        <f t="shared" si="19"/>
        <v>7</v>
      </c>
      <c r="K202" s="547"/>
      <c r="L202" s="547"/>
      <c r="M202" s="547"/>
      <c r="N202" s="547"/>
      <c r="O202" s="547"/>
      <c r="P202" s="547"/>
      <c r="Q202" s="547"/>
      <c r="R202" s="547"/>
      <c r="S202" s="547"/>
      <c r="T202" s="547"/>
      <c r="U202" s="547"/>
      <c r="V202" s="547"/>
      <c r="W202" s="547"/>
      <c r="X202" s="547"/>
      <c r="Y202" s="547"/>
      <c r="Z202" s="547"/>
      <c r="AA202" s="547"/>
      <c r="AB202" s="547"/>
      <c r="AC202" s="547"/>
      <c r="AD202" s="547"/>
      <c r="AE202" s="547"/>
      <c r="AF202" s="547"/>
      <c r="AG202" s="547"/>
      <c r="AH202" s="547"/>
      <c r="AI202" s="547"/>
      <c r="AJ202" s="547"/>
      <c r="AK202" s="547"/>
      <c r="AL202" s="547"/>
      <c r="AM202" s="547"/>
      <c r="AN202" s="547"/>
      <c r="AO202" s="547"/>
      <c r="AP202" s="547"/>
      <c r="AQ202" s="547"/>
      <c r="AR202" s="547"/>
      <c r="AS202" s="547"/>
      <c r="AT202" s="547"/>
      <c r="AU202" s="547"/>
      <c r="AV202" s="547"/>
      <c r="AW202" s="547"/>
      <c r="AX202" s="547"/>
      <c r="AY202" s="547"/>
      <c r="AZ202" s="547"/>
      <c r="BA202" s="547"/>
      <c r="BB202" s="547"/>
      <c r="BC202" s="547"/>
      <c r="BD202" s="547"/>
      <c r="BE202" s="547"/>
      <c r="BF202" s="547"/>
      <c r="BG202" s="547"/>
      <c r="BH202" s="547"/>
      <c r="BI202" s="547"/>
      <c r="BJ202" s="547"/>
      <c r="BK202" s="547"/>
      <c r="BL202" s="547"/>
      <c r="BM202" s="547"/>
      <c r="BN202" s="547"/>
      <c r="BO202" s="547"/>
      <c r="BP202" s="547"/>
      <c r="BQ202" s="547"/>
      <c r="BR202" s="547"/>
      <c r="BS202" s="547"/>
      <c r="BT202" s="547"/>
      <c r="BU202" s="547"/>
      <c r="BV202" s="547"/>
      <c r="BW202" s="547"/>
      <c r="BX202" s="547"/>
      <c r="BY202" s="547"/>
      <c r="BZ202" s="547"/>
      <c r="CA202" s="547"/>
      <c r="CB202" s="547"/>
      <c r="CC202" s="547"/>
      <c r="CD202" s="547"/>
      <c r="CE202" s="547"/>
      <c r="CF202" s="547"/>
      <c r="CG202" s="547"/>
      <c r="CH202" s="547"/>
      <c r="CI202" s="547"/>
      <c r="CJ202" s="547"/>
      <c r="CK202" s="547"/>
      <c r="CL202" s="547"/>
      <c r="CM202" s="547"/>
      <c r="CN202" s="547"/>
      <c r="CO202" s="547"/>
      <c r="CP202" s="547"/>
      <c r="CQ202" s="547"/>
      <c r="CR202" s="547"/>
      <c r="CS202" s="547"/>
      <c r="CT202" s="547"/>
      <c r="CU202" s="547"/>
      <c r="CV202" s="547"/>
      <c r="CW202" s="547"/>
    </row>
    <row r="203" spans="1:101" x14ac:dyDescent="0.2">
      <c r="A203" s="343">
        <f>+SUBTOTAL(3,$E$8:$E203)</f>
        <v>196</v>
      </c>
      <c r="B203" s="552">
        <v>45536</v>
      </c>
      <c r="C203" s="343" t="s">
        <v>489</v>
      </c>
      <c r="D203" s="343" t="str">
        <f>+VLOOKUP(C203,'Visual chart Edit'!$B$7:$C$491,2,FALSE)</f>
        <v>DA+3</v>
      </c>
      <c r="E203" s="343" t="s">
        <v>276</v>
      </c>
      <c r="F203" s="548">
        <v>45532</v>
      </c>
      <c r="G203" s="548">
        <v>45538</v>
      </c>
      <c r="H203" s="549" t="s">
        <v>546</v>
      </c>
      <c r="I203" s="550" t="s">
        <v>386</v>
      </c>
      <c r="J203" s="841">
        <f t="shared" si="19"/>
        <v>6</v>
      </c>
      <c r="K203" s="547"/>
      <c r="L203" s="547"/>
      <c r="M203" s="547"/>
      <c r="N203" s="547"/>
      <c r="O203" s="547"/>
      <c r="P203" s="547"/>
      <c r="Q203" s="547"/>
      <c r="R203" s="547"/>
      <c r="S203" s="547"/>
      <c r="T203" s="547"/>
      <c r="U203" s="547"/>
      <c r="V203" s="547"/>
      <c r="W203" s="547"/>
      <c r="X203" s="547"/>
      <c r="Y203" s="547"/>
      <c r="Z203" s="547"/>
      <c r="AA203" s="547"/>
      <c r="AB203" s="547"/>
      <c r="AC203" s="547"/>
      <c r="AD203" s="547"/>
      <c r="AE203" s="547"/>
      <c r="AF203" s="547"/>
      <c r="AG203" s="547"/>
      <c r="AH203" s="547"/>
      <c r="AI203" s="547"/>
      <c r="AJ203" s="547"/>
      <c r="AK203" s="547"/>
      <c r="AL203" s="547"/>
      <c r="AM203" s="547"/>
      <c r="AN203" s="547"/>
      <c r="AO203" s="547"/>
      <c r="AP203" s="547"/>
      <c r="AQ203" s="547"/>
      <c r="AR203" s="547"/>
      <c r="AS203" s="547"/>
      <c r="AT203" s="547"/>
      <c r="AU203" s="547"/>
      <c r="AV203" s="547"/>
      <c r="AW203" s="547"/>
      <c r="AX203" s="547"/>
      <c r="AY203" s="547"/>
      <c r="AZ203" s="547"/>
      <c r="BA203" s="547"/>
      <c r="BB203" s="547"/>
      <c r="BC203" s="547"/>
      <c r="BD203" s="547"/>
      <c r="BE203" s="547"/>
      <c r="BF203" s="547"/>
      <c r="BG203" s="547"/>
      <c r="BH203" s="547"/>
      <c r="BI203" s="547"/>
      <c r="BJ203" s="547"/>
      <c r="BK203" s="547"/>
      <c r="BL203" s="547"/>
      <c r="BM203" s="547"/>
      <c r="BN203" s="547"/>
      <c r="BO203" s="547"/>
      <c r="BP203" s="547"/>
      <c r="BQ203" s="547"/>
      <c r="BR203" s="547"/>
      <c r="BS203" s="547"/>
      <c r="BT203" s="547"/>
      <c r="BU203" s="547"/>
      <c r="BV203" s="547"/>
      <c r="BW203" s="547"/>
      <c r="BX203" s="547"/>
      <c r="BY203" s="547"/>
      <c r="BZ203" s="547"/>
      <c r="CA203" s="547"/>
      <c r="CB203" s="547"/>
      <c r="CC203" s="547"/>
      <c r="CD203" s="547"/>
      <c r="CE203" s="547"/>
      <c r="CF203" s="547"/>
      <c r="CG203" s="547"/>
      <c r="CH203" s="547"/>
      <c r="CI203" s="547"/>
      <c r="CJ203" s="547"/>
      <c r="CK203" s="547"/>
      <c r="CL203" s="547"/>
      <c r="CM203" s="547"/>
      <c r="CN203" s="547"/>
      <c r="CO203" s="547"/>
      <c r="CP203" s="547"/>
      <c r="CQ203" s="547"/>
      <c r="CR203" s="547"/>
      <c r="CS203" s="547"/>
      <c r="CT203" s="547"/>
      <c r="CU203" s="547"/>
      <c r="CV203" s="547"/>
      <c r="CW203" s="547"/>
    </row>
    <row r="204" spans="1:101" x14ac:dyDescent="0.2">
      <c r="A204" s="343">
        <f>+SUBTOTAL(3,$E$8:$E204)</f>
        <v>197</v>
      </c>
      <c r="B204" s="552">
        <v>45536</v>
      </c>
      <c r="C204" s="343" t="s">
        <v>568</v>
      </c>
      <c r="D204" s="343" t="str">
        <f>+VLOOKUP(C204,'Visual chart Edit'!$B$7:$C$491,2,FALSE)</f>
        <v>DA+3</v>
      </c>
      <c r="E204" s="343" t="s">
        <v>276</v>
      </c>
      <c r="F204" s="548">
        <v>45529</v>
      </c>
      <c r="G204" s="548">
        <v>45540</v>
      </c>
      <c r="H204" s="549" t="s">
        <v>251</v>
      </c>
      <c r="I204" s="550" t="s">
        <v>222</v>
      </c>
      <c r="J204" s="841">
        <f t="shared" si="19"/>
        <v>11</v>
      </c>
      <c r="K204" s="547"/>
      <c r="L204" s="547"/>
      <c r="M204" s="547"/>
      <c r="N204" s="547"/>
      <c r="O204" s="547"/>
      <c r="P204" s="547"/>
      <c r="Q204" s="547"/>
      <c r="R204" s="547"/>
      <c r="S204" s="547"/>
      <c r="T204" s="547"/>
      <c r="U204" s="547"/>
      <c r="V204" s="547"/>
      <c r="W204" s="547"/>
      <c r="X204" s="547"/>
      <c r="Y204" s="547"/>
      <c r="Z204" s="547"/>
      <c r="AA204" s="547"/>
      <c r="AB204" s="547"/>
      <c r="AC204" s="547"/>
      <c r="AD204" s="547"/>
      <c r="AE204" s="547"/>
      <c r="AF204" s="547"/>
      <c r="AG204" s="547"/>
      <c r="AH204" s="547"/>
      <c r="AI204" s="547"/>
      <c r="AJ204" s="547"/>
      <c r="AK204" s="547"/>
      <c r="AL204" s="547"/>
      <c r="AM204" s="547"/>
      <c r="AN204" s="547"/>
      <c r="AO204" s="547"/>
      <c r="AP204" s="547"/>
      <c r="AQ204" s="547"/>
      <c r="AR204" s="547"/>
      <c r="AS204" s="547"/>
      <c r="AT204" s="547"/>
      <c r="AU204" s="547"/>
      <c r="AV204" s="547"/>
      <c r="AW204" s="547"/>
      <c r="AX204" s="547"/>
      <c r="AY204" s="547"/>
      <c r="AZ204" s="547"/>
      <c r="BA204" s="547"/>
      <c r="BB204" s="547"/>
      <c r="BC204" s="547"/>
      <c r="BD204" s="547"/>
      <c r="BE204" s="547"/>
      <c r="BF204" s="547"/>
      <c r="BG204" s="547"/>
      <c r="BH204" s="547"/>
      <c r="BI204" s="547"/>
      <c r="BJ204" s="547"/>
      <c r="BK204" s="547"/>
      <c r="BL204" s="547"/>
      <c r="BM204" s="547"/>
      <c r="BN204" s="547"/>
      <c r="BO204" s="547"/>
      <c r="BP204" s="547"/>
      <c r="BQ204" s="547"/>
      <c r="BR204" s="547"/>
      <c r="BS204" s="547"/>
      <c r="BT204" s="547"/>
      <c r="BU204" s="547"/>
      <c r="BV204" s="547"/>
      <c r="BW204" s="547"/>
      <c r="BX204" s="547"/>
      <c r="BY204" s="547"/>
      <c r="BZ204" s="547"/>
      <c r="CA204" s="547"/>
      <c r="CB204" s="547"/>
      <c r="CC204" s="547"/>
      <c r="CD204" s="547"/>
      <c r="CE204" s="547"/>
      <c r="CF204" s="547"/>
      <c r="CG204" s="547"/>
      <c r="CH204" s="547"/>
      <c r="CI204" s="547"/>
      <c r="CJ204" s="547"/>
      <c r="CK204" s="547"/>
      <c r="CL204" s="547"/>
      <c r="CM204" s="547"/>
      <c r="CN204" s="547"/>
      <c r="CO204" s="547"/>
      <c r="CP204" s="547"/>
      <c r="CQ204" s="547"/>
      <c r="CR204" s="547"/>
      <c r="CS204" s="547"/>
      <c r="CT204" s="547"/>
      <c r="CU204" s="547"/>
      <c r="CV204" s="547"/>
      <c r="CW204" s="547"/>
    </row>
    <row r="205" spans="1:101" x14ac:dyDescent="0.2">
      <c r="A205" s="343">
        <f>+SUBTOTAL(3,$E$8:$E205)</f>
        <v>198</v>
      </c>
      <c r="B205" s="552">
        <v>45536</v>
      </c>
      <c r="C205" s="343" t="s">
        <v>727</v>
      </c>
      <c r="D205" s="343" t="str">
        <f>+VLOOKUP(C205,'Visual chart Edit'!$B$7:$C$491,2,FALSE)</f>
        <v>DA+6</v>
      </c>
      <c r="E205" s="343" t="s">
        <v>143</v>
      </c>
      <c r="F205" s="548">
        <v>45534</v>
      </c>
      <c r="G205" s="548">
        <v>45540</v>
      </c>
      <c r="H205" s="549" t="s">
        <v>876</v>
      </c>
      <c r="I205" s="550" t="s">
        <v>1021</v>
      </c>
      <c r="J205" s="841">
        <f t="shared" si="19"/>
        <v>6</v>
      </c>
      <c r="K205" s="547"/>
      <c r="L205" s="547"/>
      <c r="M205" s="547"/>
      <c r="N205" s="547"/>
      <c r="O205" s="547"/>
      <c r="P205" s="547"/>
      <c r="Q205" s="547"/>
      <c r="R205" s="547"/>
      <c r="S205" s="547"/>
      <c r="T205" s="547"/>
      <c r="U205" s="547"/>
      <c r="V205" s="547"/>
      <c r="W205" s="547"/>
      <c r="X205" s="547"/>
      <c r="Y205" s="547"/>
      <c r="Z205" s="547"/>
      <c r="AA205" s="547"/>
      <c r="AB205" s="547"/>
      <c r="AC205" s="547"/>
      <c r="AD205" s="547"/>
      <c r="AE205" s="547"/>
      <c r="AF205" s="547"/>
      <c r="AG205" s="547"/>
      <c r="AH205" s="547"/>
      <c r="AI205" s="547"/>
      <c r="AJ205" s="547"/>
      <c r="AK205" s="547"/>
      <c r="AL205" s="547"/>
      <c r="AM205" s="547"/>
      <c r="AN205" s="547"/>
      <c r="AO205" s="547"/>
      <c r="AP205" s="547"/>
      <c r="AQ205" s="547"/>
      <c r="AR205" s="547"/>
      <c r="AS205" s="547"/>
      <c r="AT205" s="547"/>
      <c r="AU205" s="547"/>
      <c r="AV205" s="547"/>
      <c r="AW205" s="547"/>
      <c r="AX205" s="547"/>
      <c r="AY205" s="547"/>
      <c r="AZ205" s="547"/>
      <c r="BA205" s="547"/>
      <c r="BB205" s="547"/>
      <c r="BC205" s="547"/>
      <c r="BD205" s="547"/>
      <c r="BE205" s="547"/>
      <c r="BF205" s="547"/>
      <c r="BG205" s="547"/>
      <c r="BH205" s="547"/>
      <c r="BI205" s="547"/>
      <c r="BJ205" s="547"/>
      <c r="BK205" s="547"/>
      <c r="BL205" s="547"/>
      <c r="BM205" s="547"/>
      <c r="BN205" s="547"/>
      <c r="BO205" s="547"/>
      <c r="BP205" s="547"/>
      <c r="BQ205" s="547"/>
      <c r="BR205" s="547"/>
      <c r="BS205" s="547"/>
      <c r="BT205" s="547"/>
      <c r="BU205" s="547"/>
      <c r="BV205" s="547"/>
      <c r="BW205" s="547"/>
      <c r="BX205" s="547"/>
      <c r="BY205" s="547"/>
      <c r="BZ205" s="547"/>
      <c r="CA205" s="547"/>
      <c r="CB205" s="547"/>
      <c r="CC205" s="547"/>
      <c r="CD205" s="547"/>
      <c r="CE205" s="547"/>
      <c r="CF205" s="547"/>
      <c r="CG205" s="547"/>
      <c r="CH205" s="547"/>
      <c r="CI205" s="547"/>
      <c r="CJ205" s="547"/>
      <c r="CK205" s="547"/>
      <c r="CL205" s="547"/>
      <c r="CM205" s="547"/>
      <c r="CN205" s="547"/>
      <c r="CO205" s="547"/>
      <c r="CP205" s="547"/>
      <c r="CQ205" s="547"/>
      <c r="CR205" s="547"/>
      <c r="CS205" s="547"/>
      <c r="CT205" s="547"/>
      <c r="CU205" s="547"/>
      <c r="CV205" s="547"/>
      <c r="CW205" s="547"/>
    </row>
    <row r="206" spans="1:101" x14ac:dyDescent="0.2">
      <c r="A206" s="343">
        <f>+SUBTOTAL(3,$E$8:$E206)</f>
        <v>199</v>
      </c>
      <c r="B206" s="552">
        <v>45536</v>
      </c>
      <c r="C206" s="343" t="s">
        <v>498</v>
      </c>
      <c r="D206" s="343" t="str">
        <f>+VLOOKUP(C206,'Visual chart Edit'!$B$7:$C$491,2,FALSE)</f>
        <v>DA+0</v>
      </c>
      <c r="E206" s="343" t="s">
        <v>276</v>
      </c>
      <c r="F206" s="548">
        <v>45531</v>
      </c>
      <c r="G206" s="548">
        <v>45541</v>
      </c>
      <c r="H206" s="549" t="s">
        <v>592</v>
      </c>
      <c r="I206" s="550" t="s">
        <v>237</v>
      </c>
      <c r="J206" s="841">
        <f t="shared" si="19"/>
        <v>10</v>
      </c>
      <c r="K206" s="547"/>
      <c r="L206" s="547"/>
      <c r="M206" s="547"/>
      <c r="N206" s="547"/>
      <c r="O206" s="547"/>
      <c r="P206" s="547"/>
      <c r="Q206" s="547"/>
      <c r="R206" s="547"/>
      <c r="S206" s="547"/>
      <c r="T206" s="547"/>
      <c r="U206" s="547"/>
      <c r="V206" s="547"/>
      <c r="W206" s="547"/>
      <c r="X206" s="547"/>
      <c r="Y206" s="547"/>
      <c r="Z206" s="547"/>
      <c r="AA206" s="547"/>
      <c r="AB206" s="547"/>
      <c r="AC206" s="547"/>
      <c r="AD206" s="547"/>
      <c r="AE206" s="547"/>
      <c r="AF206" s="547"/>
      <c r="AG206" s="547"/>
      <c r="AH206" s="547"/>
      <c r="AI206" s="547"/>
      <c r="AJ206" s="547"/>
      <c r="AK206" s="547"/>
      <c r="AL206" s="547"/>
      <c r="AM206" s="547"/>
      <c r="AN206" s="547"/>
      <c r="AO206" s="547"/>
      <c r="AP206" s="547"/>
      <c r="AQ206" s="547"/>
      <c r="AR206" s="547"/>
      <c r="AS206" s="547"/>
      <c r="AT206" s="547"/>
      <c r="AU206" s="547"/>
      <c r="AV206" s="547"/>
      <c r="AW206" s="547"/>
      <c r="AX206" s="547"/>
      <c r="AY206" s="547"/>
      <c r="AZ206" s="547"/>
      <c r="BA206" s="547"/>
      <c r="BB206" s="547"/>
      <c r="BC206" s="547"/>
      <c r="BD206" s="547"/>
      <c r="BE206" s="547"/>
      <c r="BF206" s="547"/>
      <c r="BG206" s="547"/>
      <c r="BH206" s="547"/>
      <c r="BI206" s="547"/>
      <c r="BJ206" s="547"/>
      <c r="BK206" s="547"/>
      <c r="BL206" s="547"/>
      <c r="BM206" s="547"/>
      <c r="BN206" s="547"/>
      <c r="BO206" s="547"/>
      <c r="BP206" s="547"/>
      <c r="BQ206" s="547"/>
      <c r="BR206" s="547"/>
      <c r="BS206" s="547"/>
      <c r="BT206" s="547"/>
      <c r="BU206" s="547"/>
      <c r="BV206" s="547"/>
      <c r="BW206" s="547"/>
      <c r="BX206" s="547"/>
      <c r="BY206" s="547"/>
      <c r="BZ206" s="547"/>
      <c r="CA206" s="547"/>
      <c r="CB206" s="547"/>
      <c r="CC206" s="547"/>
      <c r="CD206" s="547"/>
      <c r="CE206" s="547"/>
      <c r="CF206" s="547"/>
      <c r="CG206" s="547"/>
      <c r="CH206" s="547"/>
      <c r="CI206" s="547"/>
      <c r="CJ206" s="547"/>
      <c r="CK206" s="547"/>
      <c r="CL206" s="547"/>
      <c r="CM206" s="547"/>
      <c r="CN206" s="547"/>
      <c r="CO206" s="547"/>
      <c r="CP206" s="547"/>
      <c r="CQ206" s="547"/>
      <c r="CR206" s="547"/>
      <c r="CS206" s="547"/>
      <c r="CT206" s="547"/>
      <c r="CU206" s="547"/>
      <c r="CV206" s="547"/>
      <c r="CW206" s="547"/>
    </row>
    <row r="207" spans="1:101" x14ac:dyDescent="0.2">
      <c r="A207" s="343">
        <f>+SUBTOTAL(3,$E$8:$E207)</f>
        <v>200</v>
      </c>
      <c r="B207" s="552">
        <v>45536</v>
      </c>
      <c r="C207" s="343" t="s">
        <v>482</v>
      </c>
      <c r="D207" s="343" t="str">
        <f>+VLOOKUP(C207,'Visual chart Edit'!$B$7:$C$491,2,FALSE)</f>
        <v>DA+3</v>
      </c>
      <c r="E207" s="343" t="s">
        <v>276</v>
      </c>
      <c r="F207" s="548">
        <v>45537</v>
      </c>
      <c r="G207" s="548">
        <v>45542</v>
      </c>
      <c r="H207" s="549" t="s">
        <v>546</v>
      </c>
      <c r="I207" s="550" t="s">
        <v>237</v>
      </c>
      <c r="J207" s="841">
        <f t="shared" si="19"/>
        <v>5</v>
      </c>
      <c r="K207" s="547"/>
      <c r="L207" s="547"/>
      <c r="M207" s="547"/>
      <c r="N207" s="547"/>
      <c r="O207" s="547"/>
      <c r="P207" s="547"/>
      <c r="Q207" s="547"/>
      <c r="R207" s="547"/>
      <c r="S207" s="547"/>
      <c r="T207" s="547"/>
      <c r="U207" s="547"/>
      <c r="V207" s="547"/>
      <c r="W207" s="547"/>
      <c r="X207" s="547"/>
      <c r="Y207" s="547"/>
      <c r="Z207" s="547"/>
      <c r="AA207" s="547"/>
      <c r="AB207" s="547"/>
      <c r="AC207" s="547"/>
      <c r="AD207" s="547"/>
      <c r="AE207" s="547"/>
      <c r="AF207" s="547"/>
      <c r="AG207" s="547"/>
      <c r="AH207" s="547"/>
      <c r="AI207" s="547"/>
      <c r="AJ207" s="547"/>
      <c r="AK207" s="547"/>
      <c r="AL207" s="547"/>
      <c r="AM207" s="547"/>
      <c r="AN207" s="547"/>
      <c r="AO207" s="547"/>
      <c r="AP207" s="547"/>
      <c r="AQ207" s="547"/>
      <c r="AR207" s="547"/>
      <c r="AS207" s="547"/>
      <c r="AT207" s="547"/>
      <c r="AU207" s="547"/>
      <c r="AV207" s="547"/>
      <c r="AW207" s="547"/>
      <c r="AX207" s="547"/>
      <c r="AY207" s="547"/>
      <c r="AZ207" s="547"/>
      <c r="BA207" s="547"/>
      <c r="BB207" s="547"/>
      <c r="BC207" s="547"/>
      <c r="BD207" s="547"/>
      <c r="BE207" s="547"/>
      <c r="BF207" s="547"/>
      <c r="BG207" s="547"/>
      <c r="BH207" s="547"/>
      <c r="BI207" s="547"/>
      <c r="BJ207" s="547"/>
      <c r="BK207" s="547"/>
      <c r="BL207" s="547"/>
      <c r="BM207" s="547"/>
      <c r="BN207" s="547"/>
      <c r="BO207" s="547"/>
      <c r="BP207" s="547"/>
      <c r="BQ207" s="547"/>
      <c r="BR207" s="547"/>
      <c r="BS207" s="547"/>
      <c r="BT207" s="547"/>
      <c r="BU207" s="547"/>
      <c r="BV207" s="547"/>
      <c r="BW207" s="547"/>
      <c r="BX207" s="547"/>
      <c r="BY207" s="547"/>
      <c r="BZ207" s="547"/>
      <c r="CA207" s="547"/>
      <c r="CB207" s="547"/>
      <c r="CC207" s="547"/>
      <c r="CD207" s="547"/>
      <c r="CE207" s="547"/>
      <c r="CF207" s="547"/>
      <c r="CG207" s="547"/>
      <c r="CH207" s="547"/>
      <c r="CI207" s="547"/>
      <c r="CJ207" s="547"/>
      <c r="CK207" s="547"/>
      <c r="CL207" s="547"/>
      <c r="CM207" s="547"/>
      <c r="CN207" s="547"/>
      <c r="CO207" s="547"/>
      <c r="CP207" s="547"/>
      <c r="CQ207" s="547"/>
      <c r="CR207" s="547"/>
      <c r="CS207" s="547"/>
      <c r="CT207" s="547"/>
      <c r="CU207" s="547"/>
      <c r="CV207" s="547"/>
      <c r="CW207" s="547"/>
    </row>
    <row r="208" spans="1:101" x14ac:dyDescent="0.2">
      <c r="A208" s="343">
        <f>+SUBTOTAL(3,$E$8:$E208)</f>
        <v>201</v>
      </c>
      <c r="B208" s="552">
        <v>45536</v>
      </c>
      <c r="C208" s="343" t="s">
        <v>731</v>
      </c>
      <c r="D208" s="343" t="str">
        <f>+VLOOKUP(C208,'Visual chart Edit'!$B$7:$C$491,2,FALSE)</f>
        <v>DA+3</v>
      </c>
      <c r="E208" s="343" t="s">
        <v>143</v>
      </c>
      <c r="F208" s="548">
        <v>45540</v>
      </c>
      <c r="G208" s="548">
        <v>45544</v>
      </c>
      <c r="H208" s="549" t="s">
        <v>876</v>
      </c>
      <c r="I208" s="550" t="s">
        <v>1021</v>
      </c>
      <c r="J208" s="841">
        <f t="shared" si="19"/>
        <v>4</v>
      </c>
      <c r="K208" s="547"/>
      <c r="L208" s="547"/>
      <c r="M208" s="547"/>
      <c r="N208" s="547"/>
      <c r="O208" s="547"/>
      <c r="P208" s="547"/>
      <c r="Q208" s="547"/>
      <c r="R208" s="547"/>
      <c r="S208" s="547"/>
      <c r="T208" s="547"/>
      <c r="U208" s="547"/>
      <c r="V208" s="547"/>
      <c r="W208" s="547"/>
      <c r="X208" s="547"/>
      <c r="Y208" s="547"/>
      <c r="Z208" s="547"/>
      <c r="AA208" s="547"/>
      <c r="AB208" s="547"/>
      <c r="AC208" s="547"/>
      <c r="AD208" s="547"/>
      <c r="AE208" s="547"/>
      <c r="AF208" s="547"/>
      <c r="AG208" s="547"/>
      <c r="AH208" s="547"/>
      <c r="AI208" s="547"/>
      <c r="AJ208" s="547"/>
      <c r="AK208" s="547"/>
      <c r="AL208" s="547"/>
      <c r="AM208" s="547"/>
      <c r="AN208" s="547"/>
      <c r="AO208" s="547"/>
      <c r="AP208" s="547"/>
      <c r="AQ208" s="547"/>
      <c r="AR208" s="547"/>
      <c r="AS208" s="547"/>
      <c r="AT208" s="547"/>
      <c r="AU208" s="547"/>
      <c r="AV208" s="547"/>
      <c r="AW208" s="547"/>
      <c r="AX208" s="547"/>
      <c r="AY208" s="547"/>
      <c r="AZ208" s="547"/>
      <c r="BA208" s="547"/>
      <c r="BB208" s="547"/>
      <c r="BC208" s="547"/>
      <c r="BD208" s="547"/>
      <c r="BE208" s="547"/>
      <c r="BF208" s="547"/>
      <c r="BG208" s="547"/>
      <c r="BH208" s="547"/>
      <c r="BI208" s="547"/>
      <c r="BJ208" s="547"/>
      <c r="BK208" s="547"/>
      <c r="BL208" s="547"/>
      <c r="BM208" s="547"/>
      <c r="BN208" s="547"/>
      <c r="BO208" s="547"/>
      <c r="BP208" s="547"/>
      <c r="BQ208" s="547"/>
      <c r="BR208" s="547"/>
      <c r="BS208" s="547"/>
      <c r="BT208" s="547"/>
      <c r="BU208" s="547"/>
      <c r="BV208" s="547"/>
      <c r="BW208" s="547"/>
      <c r="BX208" s="547"/>
      <c r="BY208" s="547"/>
      <c r="BZ208" s="547"/>
      <c r="CA208" s="547"/>
      <c r="CB208" s="547"/>
      <c r="CC208" s="547"/>
      <c r="CD208" s="547"/>
      <c r="CE208" s="547"/>
      <c r="CF208" s="547"/>
      <c r="CG208" s="547"/>
      <c r="CH208" s="547"/>
      <c r="CI208" s="547"/>
      <c r="CJ208" s="547"/>
      <c r="CK208" s="547"/>
      <c r="CL208" s="547"/>
      <c r="CM208" s="547"/>
      <c r="CN208" s="547"/>
      <c r="CO208" s="547"/>
      <c r="CP208" s="547"/>
      <c r="CQ208" s="547"/>
      <c r="CR208" s="547"/>
      <c r="CS208" s="547"/>
      <c r="CT208" s="547"/>
      <c r="CU208" s="547"/>
      <c r="CV208" s="547"/>
      <c r="CW208" s="547"/>
    </row>
    <row r="209" spans="1:101" x14ac:dyDescent="0.2">
      <c r="A209" s="343">
        <f>+SUBTOTAL(3,$E$8:$E209)</f>
        <v>202</v>
      </c>
      <c r="B209" s="552">
        <v>45536</v>
      </c>
      <c r="C209" s="343" t="s">
        <v>699</v>
      </c>
      <c r="D209" s="343" t="str">
        <f>+VLOOKUP(C209,'Visual chart Edit'!$B$7:$C$491,2,FALSE)</f>
        <v>DA+6</v>
      </c>
      <c r="E209" s="343" t="s">
        <v>143</v>
      </c>
      <c r="F209" s="548">
        <v>45536</v>
      </c>
      <c r="G209" s="548">
        <v>45545</v>
      </c>
      <c r="H209" s="549" t="s">
        <v>877</v>
      </c>
      <c r="I209" s="550" t="s">
        <v>1021</v>
      </c>
      <c r="J209" s="841">
        <f t="shared" si="19"/>
        <v>9</v>
      </c>
      <c r="K209" s="547"/>
      <c r="L209" s="547"/>
      <c r="M209" s="547"/>
      <c r="N209" s="547"/>
      <c r="O209" s="547"/>
      <c r="P209" s="547"/>
      <c r="Q209" s="547"/>
      <c r="R209" s="547"/>
      <c r="S209" s="547"/>
      <c r="T209" s="547"/>
      <c r="U209" s="547"/>
      <c r="V209" s="547"/>
      <c r="W209" s="547"/>
      <c r="X209" s="547"/>
      <c r="Y209" s="547"/>
      <c r="Z209" s="547"/>
      <c r="AA209" s="547"/>
      <c r="AB209" s="547"/>
      <c r="AC209" s="547"/>
      <c r="AD209" s="547"/>
      <c r="AE209" s="547"/>
      <c r="AF209" s="547"/>
      <c r="AG209" s="547"/>
      <c r="AH209" s="547"/>
      <c r="AI209" s="547"/>
      <c r="AJ209" s="547"/>
      <c r="AK209" s="547"/>
      <c r="AL209" s="547"/>
      <c r="AM209" s="547"/>
      <c r="AN209" s="547"/>
      <c r="AO209" s="547"/>
      <c r="AP209" s="547"/>
      <c r="AQ209" s="547"/>
      <c r="AR209" s="547"/>
      <c r="AS209" s="547"/>
      <c r="AT209" s="547"/>
      <c r="AU209" s="547"/>
      <c r="AV209" s="547"/>
      <c r="AW209" s="547"/>
      <c r="AX209" s="547"/>
      <c r="AY209" s="547"/>
      <c r="AZ209" s="547"/>
      <c r="BA209" s="547"/>
      <c r="BB209" s="547"/>
      <c r="BC209" s="547"/>
      <c r="BD209" s="547"/>
      <c r="BE209" s="547"/>
      <c r="BF209" s="547"/>
      <c r="BG209" s="547"/>
      <c r="BH209" s="547"/>
      <c r="BI209" s="547"/>
      <c r="BJ209" s="547"/>
      <c r="BK209" s="547"/>
      <c r="BL209" s="547"/>
      <c r="BM209" s="547"/>
      <c r="BN209" s="547"/>
      <c r="BO209" s="547"/>
      <c r="BP209" s="547"/>
      <c r="BQ209" s="547"/>
      <c r="BR209" s="547"/>
      <c r="BS209" s="547"/>
      <c r="BT209" s="547"/>
      <c r="BU209" s="547"/>
      <c r="BV209" s="547"/>
      <c r="BW209" s="547"/>
      <c r="BX209" s="547"/>
      <c r="BY209" s="547"/>
      <c r="BZ209" s="547"/>
      <c r="CA209" s="547"/>
      <c r="CB209" s="547"/>
      <c r="CC209" s="547"/>
      <c r="CD209" s="547"/>
      <c r="CE209" s="547"/>
      <c r="CF209" s="547"/>
      <c r="CG209" s="547"/>
      <c r="CH209" s="547"/>
      <c r="CI209" s="547"/>
      <c r="CJ209" s="547"/>
      <c r="CK209" s="547"/>
      <c r="CL209" s="547"/>
      <c r="CM209" s="547"/>
      <c r="CN209" s="547"/>
      <c r="CO209" s="547"/>
      <c r="CP209" s="547"/>
      <c r="CQ209" s="547"/>
      <c r="CR209" s="547"/>
      <c r="CS209" s="547"/>
      <c r="CT209" s="547"/>
      <c r="CU209" s="547"/>
      <c r="CV209" s="547"/>
      <c r="CW209" s="547"/>
    </row>
    <row r="210" spans="1:101" x14ac:dyDescent="0.2">
      <c r="A210" s="343">
        <f>+SUBTOTAL(3,$E$8:$E210)</f>
        <v>203</v>
      </c>
      <c r="B210" s="552">
        <v>45536</v>
      </c>
      <c r="C210" s="343" t="s">
        <v>853</v>
      </c>
      <c r="D210" s="343" t="str">
        <f>+VLOOKUP(C210,'Visual chart Edit'!$B$7:$C$491,2,FALSE)</f>
        <v>DB2+0</v>
      </c>
      <c r="E210" s="343" t="s">
        <v>276</v>
      </c>
      <c r="F210" s="548">
        <v>45544</v>
      </c>
      <c r="G210" s="548">
        <v>45545</v>
      </c>
      <c r="H210" s="549" t="s">
        <v>878</v>
      </c>
      <c r="I210" s="550" t="s">
        <v>1017</v>
      </c>
      <c r="J210" s="841">
        <f t="shared" si="19"/>
        <v>1</v>
      </c>
      <c r="K210" s="547"/>
      <c r="L210" s="547"/>
      <c r="M210" s="547"/>
      <c r="N210" s="547"/>
      <c r="O210" s="547"/>
      <c r="P210" s="547"/>
      <c r="Q210" s="547"/>
      <c r="R210" s="547"/>
      <c r="S210" s="547"/>
      <c r="T210" s="547"/>
      <c r="U210" s="547"/>
      <c r="V210" s="547"/>
      <c r="W210" s="547"/>
      <c r="X210" s="547"/>
      <c r="Y210" s="547"/>
      <c r="Z210" s="547"/>
      <c r="AA210" s="547"/>
      <c r="AB210" s="547"/>
      <c r="AC210" s="547"/>
      <c r="AD210" s="547"/>
      <c r="AE210" s="547"/>
      <c r="AF210" s="547"/>
      <c r="AG210" s="547"/>
      <c r="AH210" s="547"/>
      <c r="AI210" s="547"/>
      <c r="AJ210" s="547"/>
      <c r="AK210" s="547"/>
      <c r="AL210" s="547"/>
      <c r="AM210" s="547"/>
      <c r="AN210" s="547"/>
      <c r="AO210" s="547"/>
      <c r="AP210" s="547"/>
      <c r="AQ210" s="547"/>
      <c r="AR210" s="547"/>
      <c r="AS210" s="547"/>
      <c r="AT210" s="547"/>
      <c r="AU210" s="547"/>
      <c r="AV210" s="547"/>
      <c r="AW210" s="547"/>
      <c r="AX210" s="547"/>
      <c r="AY210" s="547"/>
      <c r="AZ210" s="547"/>
      <c r="BA210" s="547"/>
      <c r="BB210" s="547"/>
      <c r="BC210" s="547"/>
      <c r="BD210" s="547"/>
      <c r="BE210" s="547"/>
      <c r="BF210" s="547"/>
      <c r="BG210" s="547"/>
      <c r="BH210" s="547"/>
      <c r="BI210" s="547"/>
      <c r="BJ210" s="547"/>
      <c r="BK210" s="547"/>
      <c r="BL210" s="547"/>
      <c r="BM210" s="547"/>
      <c r="BN210" s="547"/>
      <c r="BO210" s="547"/>
      <c r="BP210" s="547"/>
      <c r="BQ210" s="547"/>
      <c r="BR210" s="547"/>
      <c r="BS210" s="547"/>
      <c r="BT210" s="547"/>
      <c r="BU210" s="547"/>
      <c r="BV210" s="547"/>
      <c r="BW210" s="547"/>
      <c r="BX210" s="547"/>
      <c r="BY210" s="547"/>
      <c r="BZ210" s="547"/>
      <c r="CA210" s="547"/>
      <c r="CB210" s="547"/>
      <c r="CC210" s="547"/>
      <c r="CD210" s="547"/>
      <c r="CE210" s="547"/>
      <c r="CF210" s="547"/>
      <c r="CG210" s="547"/>
      <c r="CH210" s="547"/>
      <c r="CI210" s="547"/>
      <c r="CJ210" s="547"/>
      <c r="CK210" s="547"/>
      <c r="CL210" s="547"/>
      <c r="CM210" s="547"/>
      <c r="CN210" s="547"/>
      <c r="CO210" s="547"/>
      <c r="CP210" s="547"/>
      <c r="CQ210" s="547"/>
      <c r="CR210" s="547"/>
      <c r="CS210" s="547"/>
      <c r="CT210" s="547"/>
      <c r="CU210" s="547"/>
      <c r="CV210" s="547"/>
      <c r="CW210" s="547"/>
    </row>
    <row r="211" spans="1:101" x14ac:dyDescent="0.2">
      <c r="A211" s="343">
        <f>+SUBTOTAL(3,$E$8:$E211)</f>
        <v>204</v>
      </c>
      <c r="B211" s="552">
        <v>45536</v>
      </c>
      <c r="C211" s="343" t="s">
        <v>862</v>
      </c>
      <c r="D211" s="343" t="str">
        <f>+VLOOKUP(C211,'Visual chart Edit'!$B$7:$C$491,2,FALSE)</f>
        <v>DA+0</v>
      </c>
      <c r="E211" s="343" t="s">
        <v>276</v>
      </c>
      <c r="F211" s="548">
        <v>45543</v>
      </c>
      <c r="G211" s="548">
        <v>45546</v>
      </c>
      <c r="H211" s="549" t="s">
        <v>236</v>
      </c>
      <c r="I211" s="550" t="s">
        <v>1017</v>
      </c>
      <c r="J211" s="841">
        <f t="shared" si="19"/>
        <v>3</v>
      </c>
      <c r="K211" s="547"/>
      <c r="L211" s="547"/>
      <c r="M211" s="547"/>
      <c r="N211" s="547"/>
      <c r="O211" s="547"/>
      <c r="P211" s="547"/>
      <c r="Q211" s="547"/>
      <c r="R211" s="547"/>
      <c r="S211" s="547"/>
      <c r="T211" s="547"/>
      <c r="U211" s="547"/>
      <c r="V211" s="547"/>
      <c r="W211" s="547"/>
      <c r="X211" s="547"/>
      <c r="Y211" s="547"/>
      <c r="Z211" s="547"/>
      <c r="AA211" s="547"/>
      <c r="AB211" s="547"/>
      <c r="AC211" s="547"/>
      <c r="AD211" s="547"/>
      <c r="AE211" s="547"/>
      <c r="AF211" s="547"/>
      <c r="AG211" s="547"/>
      <c r="AH211" s="547"/>
      <c r="AI211" s="547"/>
      <c r="AJ211" s="547"/>
      <c r="AK211" s="547"/>
      <c r="AL211" s="547"/>
      <c r="AM211" s="547"/>
      <c r="AN211" s="547"/>
      <c r="AO211" s="547"/>
      <c r="AP211" s="547"/>
      <c r="AQ211" s="547"/>
      <c r="AR211" s="547"/>
      <c r="AS211" s="547"/>
      <c r="AT211" s="547"/>
      <c r="AU211" s="547"/>
      <c r="AV211" s="547"/>
      <c r="AW211" s="547"/>
      <c r="AX211" s="547"/>
      <c r="AY211" s="547"/>
      <c r="AZ211" s="547"/>
      <c r="BA211" s="547"/>
      <c r="BB211" s="547"/>
      <c r="BC211" s="547"/>
      <c r="BD211" s="547"/>
      <c r="BE211" s="547"/>
      <c r="BF211" s="547"/>
      <c r="BG211" s="547"/>
      <c r="BH211" s="547"/>
      <c r="BI211" s="547"/>
      <c r="BJ211" s="547"/>
      <c r="BK211" s="547"/>
      <c r="BL211" s="547"/>
      <c r="BM211" s="547"/>
      <c r="BN211" s="547"/>
      <c r="BO211" s="547"/>
      <c r="BP211" s="547"/>
      <c r="BQ211" s="547"/>
      <c r="BR211" s="547"/>
      <c r="BS211" s="547"/>
      <c r="BT211" s="547"/>
      <c r="BU211" s="547"/>
      <c r="BV211" s="547"/>
      <c r="BW211" s="547"/>
      <c r="BX211" s="547"/>
      <c r="BY211" s="547"/>
      <c r="BZ211" s="547"/>
      <c r="CA211" s="547"/>
      <c r="CB211" s="547"/>
      <c r="CC211" s="547"/>
      <c r="CD211" s="547"/>
      <c r="CE211" s="547"/>
      <c r="CF211" s="547"/>
      <c r="CG211" s="547"/>
      <c r="CH211" s="547"/>
      <c r="CI211" s="547"/>
      <c r="CJ211" s="547"/>
      <c r="CK211" s="547"/>
      <c r="CL211" s="547"/>
      <c r="CM211" s="547"/>
      <c r="CN211" s="547"/>
      <c r="CO211" s="547"/>
      <c r="CP211" s="547"/>
      <c r="CQ211" s="547"/>
      <c r="CR211" s="547"/>
      <c r="CS211" s="547"/>
      <c r="CT211" s="547"/>
      <c r="CU211" s="547"/>
      <c r="CV211" s="547"/>
      <c r="CW211" s="547"/>
    </row>
    <row r="212" spans="1:101" x14ac:dyDescent="0.2">
      <c r="A212" s="343">
        <f>+SUBTOTAL(3,$E$8:$E212)</f>
        <v>205</v>
      </c>
      <c r="B212" s="552">
        <v>45536</v>
      </c>
      <c r="C212" s="343" t="s">
        <v>855</v>
      </c>
      <c r="D212" s="343" t="str">
        <f>+VLOOKUP(C212,'Visual chart Edit'!$B$7:$C$491,2,FALSE)</f>
        <v>DA+0</v>
      </c>
      <c r="E212" s="343" t="s">
        <v>276</v>
      </c>
      <c r="F212" s="548">
        <v>45547</v>
      </c>
      <c r="G212" s="548">
        <v>45548</v>
      </c>
      <c r="H212" s="549" t="s">
        <v>878</v>
      </c>
      <c r="I212" s="550" t="s">
        <v>1017</v>
      </c>
      <c r="J212" s="841">
        <f t="shared" si="19"/>
        <v>1</v>
      </c>
      <c r="K212" s="547"/>
      <c r="L212" s="547"/>
      <c r="M212" s="547"/>
      <c r="N212" s="547"/>
      <c r="O212" s="547"/>
      <c r="P212" s="547"/>
      <c r="Q212" s="547"/>
      <c r="R212" s="547"/>
      <c r="S212" s="547"/>
      <c r="T212" s="547"/>
      <c r="U212" s="547"/>
      <c r="V212" s="547"/>
      <c r="W212" s="547"/>
      <c r="X212" s="547"/>
      <c r="Y212" s="547"/>
      <c r="Z212" s="547"/>
      <c r="AA212" s="547"/>
      <c r="AB212" s="547"/>
      <c r="AC212" s="547"/>
      <c r="AD212" s="547"/>
      <c r="AE212" s="547"/>
      <c r="AF212" s="547"/>
      <c r="AG212" s="547"/>
      <c r="AH212" s="547"/>
      <c r="AI212" s="547"/>
      <c r="AJ212" s="547"/>
      <c r="AK212" s="547"/>
      <c r="AL212" s="547"/>
      <c r="AM212" s="547"/>
      <c r="AN212" s="547"/>
      <c r="AO212" s="547"/>
      <c r="AP212" s="547"/>
      <c r="AQ212" s="547"/>
      <c r="AR212" s="547"/>
      <c r="AS212" s="547"/>
      <c r="AT212" s="547"/>
      <c r="AU212" s="547"/>
      <c r="AV212" s="547"/>
      <c r="AW212" s="547"/>
      <c r="AX212" s="547"/>
      <c r="AY212" s="547"/>
      <c r="AZ212" s="547"/>
      <c r="BA212" s="547"/>
      <c r="BB212" s="547"/>
      <c r="BC212" s="547"/>
      <c r="BD212" s="547"/>
      <c r="BE212" s="547"/>
      <c r="BF212" s="547"/>
      <c r="BG212" s="547"/>
      <c r="BH212" s="547"/>
      <c r="BI212" s="547"/>
      <c r="BJ212" s="547"/>
      <c r="BK212" s="547"/>
      <c r="BL212" s="547"/>
      <c r="BM212" s="547"/>
      <c r="BN212" s="547"/>
      <c r="BO212" s="547"/>
      <c r="BP212" s="547"/>
      <c r="BQ212" s="547"/>
      <c r="BR212" s="547"/>
      <c r="BS212" s="547"/>
      <c r="BT212" s="547"/>
      <c r="BU212" s="547"/>
      <c r="BV212" s="547"/>
      <c r="BW212" s="547"/>
      <c r="BX212" s="547"/>
      <c r="BY212" s="547"/>
      <c r="BZ212" s="547"/>
      <c r="CA212" s="547"/>
      <c r="CB212" s="547"/>
      <c r="CC212" s="547"/>
      <c r="CD212" s="547"/>
      <c r="CE212" s="547"/>
      <c r="CF212" s="547"/>
      <c r="CG212" s="547"/>
      <c r="CH212" s="547"/>
      <c r="CI212" s="547"/>
      <c r="CJ212" s="547"/>
      <c r="CK212" s="547"/>
      <c r="CL212" s="547"/>
      <c r="CM212" s="547"/>
      <c r="CN212" s="547"/>
      <c r="CO212" s="547"/>
      <c r="CP212" s="547"/>
      <c r="CQ212" s="547"/>
      <c r="CR212" s="547"/>
      <c r="CS212" s="547"/>
      <c r="CT212" s="547"/>
      <c r="CU212" s="547"/>
      <c r="CV212" s="547"/>
      <c r="CW212" s="547"/>
    </row>
    <row r="213" spans="1:101" x14ac:dyDescent="0.2">
      <c r="A213" s="343">
        <f>+SUBTOTAL(3,$E$8:$E213)</f>
        <v>206</v>
      </c>
      <c r="B213" s="552">
        <v>45536</v>
      </c>
      <c r="C213" s="343" t="s">
        <v>34</v>
      </c>
      <c r="D213" s="343" t="str">
        <f>+VLOOKUP(C213,'Visual chart Edit'!$B$7:$C$491,2,FALSE)</f>
        <v>DC1+6</v>
      </c>
      <c r="E213" s="343" t="s">
        <v>276</v>
      </c>
      <c r="F213" s="548">
        <v>45540</v>
      </c>
      <c r="G213" s="548">
        <v>45549</v>
      </c>
      <c r="H213" s="549" t="s">
        <v>580</v>
      </c>
      <c r="I213" s="550" t="s">
        <v>237</v>
      </c>
      <c r="J213" s="841">
        <f t="shared" si="19"/>
        <v>9</v>
      </c>
      <c r="K213" s="547"/>
      <c r="L213" s="547"/>
      <c r="M213" s="547"/>
      <c r="N213" s="547"/>
      <c r="O213" s="547"/>
      <c r="P213" s="547"/>
      <c r="Q213" s="547"/>
      <c r="R213" s="547"/>
      <c r="S213" s="547"/>
      <c r="T213" s="547"/>
      <c r="U213" s="547"/>
      <c r="V213" s="547"/>
      <c r="W213" s="547"/>
      <c r="X213" s="547"/>
      <c r="Y213" s="547"/>
      <c r="Z213" s="547"/>
      <c r="AA213" s="547"/>
      <c r="AB213" s="547"/>
      <c r="AC213" s="547"/>
      <c r="AD213" s="547"/>
      <c r="AE213" s="547"/>
      <c r="AF213" s="547"/>
      <c r="AG213" s="547"/>
      <c r="AH213" s="547"/>
      <c r="AI213" s="547"/>
      <c r="AJ213" s="547"/>
      <c r="AK213" s="547"/>
      <c r="AL213" s="547"/>
      <c r="AM213" s="547"/>
      <c r="AN213" s="547"/>
      <c r="AO213" s="547"/>
      <c r="AP213" s="547"/>
      <c r="AQ213" s="547"/>
      <c r="AR213" s="547"/>
      <c r="AS213" s="547"/>
      <c r="AT213" s="547"/>
      <c r="AU213" s="547"/>
      <c r="AV213" s="547"/>
      <c r="AW213" s="547"/>
      <c r="AX213" s="547"/>
      <c r="AY213" s="547"/>
      <c r="AZ213" s="547"/>
      <c r="BA213" s="547"/>
      <c r="BB213" s="547"/>
      <c r="BC213" s="547"/>
      <c r="BD213" s="547"/>
      <c r="BE213" s="547"/>
      <c r="BF213" s="547"/>
      <c r="BG213" s="547"/>
      <c r="BH213" s="547"/>
      <c r="BI213" s="547"/>
      <c r="BJ213" s="547"/>
      <c r="BK213" s="547"/>
      <c r="BL213" s="547"/>
      <c r="BM213" s="547"/>
      <c r="BN213" s="547"/>
      <c r="BO213" s="547"/>
      <c r="BP213" s="547"/>
      <c r="BQ213" s="547"/>
      <c r="BR213" s="547"/>
      <c r="BS213" s="547"/>
      <c r="BT213" s="547"/>
      <c r="BU213" s="547"/>
      <c r="BV213" s="547"/>
      <c r="BW213" s="547"/>
      <c r="BX213" s="547"/>
      <c r="BY213" s="547"/>
      <c r="BZ213" s="547"/>
      <c r="CA213" s="547"/>
      <c r="CB213" s="547"/>
      <c r="CC213" s="547"/>
      <c r="CD213" s="547"/>
      <c r="CE213" s="547"/>
      <c r="CF213" s="547"/>
      <c r="CG213" s="547"/>
      <c r="CH213" s="547"/>
      <c r="CI213" s="547"/>
      <c r="CJ213" s="547"/>
      <c r="CK213" s="547"/>
      <c r="CL213" s="547"/>
      <c r="CM213" s="547"/>
      <c r="CN213" s="547"/>
      <c r="CO213" s="547"/>
      <c r="CP213" s="547"/>
      <c r="CQ213" s="547"/>
      <c r="CR213" s="547"/>
      <c r="CS213" s="547"/>
      <c r="CT213" s="547"/>
      <c r="CU213" s="547"/>
      <c r="CV213" s="547"/>
      <c r="CW213" s="547"/>
    </row>
    <row r="214" spans="1:101" x14ac:dyDescent="0.2">
      <c r="A214" s="343">
        <f>+SUBTOTAL(3,$E$8:$E214)</f>
        <v>207</v>
      </c>
      <c r="B214" s="552">
        <v>45536</v>
      </c>
      <c r="C214" s="343" t="s">
        <v>732</v>
      </c>
      <c r="D214" s="343" t="str">
        <f>+VLOOKUP(C214,'Visual chart Edit'!$B$7:$C$491,2,FALSE)</f>
        <v>DA+3</v>
      </c>
      <c r="E214" s="343" t="s">
        <v>143</v>
      </c>
      <c r="F214" s="548">
        <v>45546</v>
      </c>
      <c r="G214" s="548">
        <v>45549</v>
      </c>
      <c r="H214" s="549" t="s">
        <v>876</v>
      </c>
      <c r="I214" s="550" t="s">
        <v>1021</v>
      </c>
      <c r="J214" s="841">
        <f t="shared" si="19"/>
        <v>3</v>
      </c>
      <c r="K214" s="547"/>
      <c r="L214" s="547"/>
      <c r="M214" s="547"/>
      <c r="N214" s="547"/>
      <c r="O214" s="547"/>
      <c r="P214" s="547"/>
      <c r="Q214" s="547"/>
      <c r="R214" s="547"/>
      <c r="S214" s="547"/>
      <c r="T214" s="547"/>
      <c r="U214" s="547"/>
      <c r="V214" s="547"/>
      <c r="W214" s="547"/>
      <c r="X214" s="547"/>
      <c r="Y214" s="547"/>
      <c r="Z214" s="547"/>
      <c r="AA214" s="547"/>
      <c r="AB214" s="547"/>
      <c r="AC214" s="547"/>
      <c r="AD214" s="547"/>
      <c r="AE214" s="547"/>
      <c r="AF214" s="547"/>
      <c r="AG214" s="547"/>
      <c r="AH214" s="547"/>
      <c r="AI214" s="547"/>
      <c r="AJ214" s="547"/>
      <c r="AK214" s="547"/>
      <c r="AL214" s="547"/>
      <c r="AM214" s="547"/>
      <c r="AN214" s="547"/>
      <c r="AO214" s="547"/>
      <c r="AP214" s="547"/>
      <c r="AQ214" s="547"/>
      <c r="AR214" s="547"/>
      <c r="AS214" s="547"/>
      <c r="AT214" s="547"/>
      <c r="AU214" s="547"/>
      <c r="AV214" s="547"/>
      <c r="AW214" s="547"/>
      <c r="AX214" s="547"/>
      <c r="AY214" s="547"/>
      <c r="AZ214" s="547"/>
      <c r="BA214" s="547"/>
      <c r="BB214" s="547"/>
      <c r="BC214" s="547"/>
      <c r="BD214" s="547"/>
      <c r="BE214" s="547"/>
      <c r="BF214" s="547"/>
      <c r="BG214" s="547"/>
      <c r="BH214" s="547"/>
      <c r="BI214" s="547"/>
      <c r="BJ214" s="547"/>
      <c r="BK214" s="547"/>
      <c r="BL214" s="547"/>
      <c r="BM214" s="547"/>
      <c r="BN214" s="547"/>
      <c r="BO214" s="547"/>
      <c r="BP214" s="547"/>
      <c r="BQ214" s="547"/>
      <c r="BR214" s="547"/>
      <c r="BS214" s="547"/>
      <c r="BT214" s="547"/>
      <c r="BU214" s="547"/>
      <c r="BV214" s="547"/>
      <c r="BW214" s="547"/>
      <c r="BX214" s="547"/>
      <c r="BY214" s="547"/>
      <c r="BZ214" s="547"/>
      <c r="CA214" s="547"/>
      <c r="CB214" s="547"/>
      <c r="CC214" s="547"/>
      <c r="CD214" s="547"/>
      <c r="CE214" s="547"/>
      <c r="CF214" s="547"/>
      <c r="CG214" s="547"/>
      <c r="CH214" s="547"/>
      <c r="CI214" s="547"/>
      <c r="CJ214" s="547"/>
      <c r="CK214" s="547"/>
      <c r="CL214" s="547"/>
      <c r="CM214" s="547"/>
      <c r="CN214" s="547"/>
      <c r="CO214" s="547"/>
      <c r="CP214" s="547"/>
      <c r="CQ214" s="547"/>
      <c r="CR214" s="547"/>
      <c r="CS214" s="547"/>
      <c r="CT214" s="547"/>
      <c r="CU214" s="547"/>
      <c r="CV214" s="547"/>
      <c r="CW214" s="547"/>
    </row>
    <row r="215" spans="1:101" x14ac:dyDescent="0.2">
      <c r="A215" s="343">
        <f>+SUBTOTAL(3,$E$8:$E215)</f>
        <v>208</v>
      </c>
      <c r="B215" s="552">
        <v>45536</v>
      </c>
      <c r="C215" s="343" t="s">
        <v>494</v>
      </c>
      <c r="D215" s="343" t="str">
        <f>+VLOOKUP(C215,'Visual chart Edit'!$B$7:$C$491,2,FALSE)</f>
        <v>DA+0</v>
      </c>
      <c r="E215" s="343" t="s">
        <v>276</v>
      </c>
      <c r="F215" s="548">
        <v>45543</v>
      </c>
      <c r="G215" s="548">
        <v>45551</v>
      </c>
      <c r="H215" s="549" t="s">
        <v>592</v>
      </c>
      <c r="I215" s="550" t="s">
        <v>237</v>
      </c>
      <c r="J215" s="841">
        <f t="shared" si="19"/>
        <v>8</v>
      </c>
      <c r="K215" s="547"/>
      <c r="L215" s="547"/>
      <c r="M215" s="547"/>
      <c r="N215" s="547"/>
      <c r="O215" s="547"/>
      <c r="P215" s="547"/>
      <c r="Q215" s="547"/>
      <c r="R215" s="547"/>
      <c r="S215" s="547"/>
      <c r="T215" s="547"/>
      <c r="U215" s="547"/>
      <c r="V215" s="547"/>
      <c r="W215" s="547"/>
      <c r="X215" s="547"/>
      <c r="Y215" s="547"/>
      <c r="Z215" s="547"/>
      <c r="AA215" s="547"/>
      <c r="AB215" s="547"/>
      <c r="AC215" s="547"/>
      <c r="AD215" s="547"/>
      <c r="AE215" s="547"/>
      <c r="AF215" s="547"/>
      <c r="AG215" s="547"/>
      <c r="AH215" s="547"/>
      <c r="AI215" s="547"/>
      <c r="AJ215" s="547"/>
      <c r="AK215" s="547"/>
      <c r="AL215" s="547"/>
      <c r="AM215" s="547"/>
      <c r="AN215" s="547"/>
      <c r="AO215" s="547"/>
      <c r="AP215" s="547"/>
      <c r="AQ215" s="547"/>
      <c r="AR215" s="547"/>
      <c r="AS215" s="547"/>
      <c r="AT215" s="547"/>
      <c r="AU215" s="547"/>
      <c r="AV215" s="547"/>
      <c r="AW215" s="547"/>
      <c r="AX215" s="547"/>
      <c r="AY215" s="547"/>
      <c r="AZ215" s="547"/>
      <c r="BA215" s="547"/>
      <c r="BB215" s="547"/>
      <c r="BC215" s="547"/>
      <c r="BD215" s="547"/>
      <c r="BE215" s="547"/>
      <c r="BF215" s="547"/>
      <c r="BG215" s="547"/>
      <c r="BH215" s="547"/>
      <c r="BI215" s="547"/>
      <c r="BJ215" s="547"/>
      <c r="BK215" s="547"/>
      <c r="BL215" s="547"/>
      <c r="BM215" s="547"/>
      <c r="BN215" s="547"/>
      <c r="BO215" s="547"/>
      <c r="BP215" s="547"/>
      <c r="BQ215" s="547"/>
      <c r="BR215" s="547"/>
      <c r="BS215" s="547"/>
      <c r="BT215" s="547"/>
      <c r="BU215" s="547"/>
      <c r="BV215" s="547"/>
      <c r="BW215" s="547"/>
      <c r="BX215" s="547"/>
      <c r="BY215" s="547"/>
      <c r="BZ215" s="547"/>
      <c r="CA215" s="547"/>
      <c r="CB215" s="547"/>
      <c r="CC215" s="547"/>
      <c r="CD215" s="547"/>
      <c r="CE215" s="547"/>
      <c r="CF215" s="547"/>
      <c r="CG215" s="547"/>
      <c r="CH215" s="547"/>
      <c r="CI215" s="547"/>
      <c r="CJ215" s="547"/>
      <c r="CK215" s="547"/>
      <c r="CL215" s="547"/>
      <c r="CM215" s="547"/>
      <c r="CN215" s="547"/>
      <c r="CO215" s="547"/>
      <c r="CP215" s="547"/>
      <c r="CQ215" s="547"/>
      <c r="CR215" s="547"/>
      <c r="CS215" s="547"/>
      <c r="CT215" s="547"/>
      <c r="CU215" s="547"/>
      <c r="CV215" s="547"/>
      <c r="CW215" s="547"/>
    </row>
    <row r="216" spans="1:101" x14ac:dyDescent="0.2">
      <c r="A216" s="343">
        <f>+SUBTOTAL(3,$E$8:$E216)</f>
        <v>209</v>
      </c>
      <c r="B216" s="552">
        <v>45536</v>
      </c>
      <c r="C216" s="343" t="s">
        <v>467</v>
      </c>
      <c r="D216" s="343" t="str">
        <f>+VLOOKUP(C216,'Visual chart Edit'!$B$7:$C$491,2,FALSE)</f>
        <v>DA+3</v>
      </c>
      <c r="E216" s="343" t="s">
        <v>32</v>
      </c>
      <c r="F216" s="548">
        <v>45531</v>
      </c>
      <c r="G216" s="548">
        <v>45551</v>
      </c>
      <c r="H216" s="549" t="s">
        <v>253</v>
      </c>
      <c r="I216" s="550" t="s">
        <v>386</v>
      </c>
      <c r="J216" s="841">
        <f t="shared" si="19"/>
        <v>20</v>
      </c>
      <c r="K216" s="547"/>
      <c r="L216" s="547"/>
      <c r="M216" s="547"/>
      <c r="N216" s="547"/>
      <c r="O216" s="547"/>
      <c r="P216" s="547"/>
      <c r="Q216" s="547"/>
      <c r="R216" s="547"/>
      <c r="S216" s="547"/>
      <c r="T216" s="547"/>
      <c r="U216" s="547"/>
      <c r="V216" s="547"/>
      <c r="W216" s="547"/>
      <c r="X216" s="547"/>
      <c r="Y216" s="547"/>
      <c r="Z216" s="547"/>
      <c r="AA216" s="547"/>
      <c r="AB216" s="547"/>
      <c r="AC216" s="547"/>
      <c r="AD216" s="547"/>
      <c r="AE216" s="547"/>
      <c r="AF216" s="547"/>
      <c r="AG216" s="547"/>
      <c r="AH216" s="547"/>
      <c r="AI216" s="547"/>
      <c r="AJ216" s="547"/>
      <c r="AK216" s="547"/>
      <c r="AL216" s="547"/>
      <c r="AM216" s="547"/>
      <c r="AN216" s="547"/>
      <c r="AO216" s="547"/>
      <c r="AP216" s="547"/>
      <c r="AQ216" s="547"/>
      <c r="AR216" s="547"/>
      <c r="AS216" s="547"/>
      <c r="AT216" s="547"/>
      <c r="AU216" s="547"/>
      <c r="AV216" s="547"/>
      <c r="AW216" s="547"/>
      <c r="AX216" s="547"/>
      <c r="AY216" s="547"/>
      <c r="AZ216" s="547"/>
      <c r="BA216" s="547"/>
      <c r="BB216" s="547"/>
      <c r="BC216" s="547"/>
      <c r="BD216" s="547"/>
      <c r="BE216" s="547"/>
      <c r="BF216" s="547"/>
      <c r="BG216" s="547"/>
      <c r="BH216" s="547"/>
      <c r="BI216" s="547"/>
      <c r="BJ216" s="547"/>
      <c r="BK216" s="547"/>
      <c r="BL216" s="547"/>
      <c r="BM216" s="547"/>
      <c r="BN216" s="547"/>
      <c r="BO216" s="547"/>
      <c r="BP216" s="547"/>
      <c r="BQ216" s="547"/>
      <c r="BR216" s="547"/>
      <c r="BS216" s="547"/>
      <c r="BT216" s="547"/>
      <c r="BU216" s="547"/>
      <c r="BV216" s="547"/>
      <c r="BW216" s="547"/>
      <c r="BX216" s="547"/>
      <c r="BY216" s="547"/>
      <c r="BZ216" s="547"/>
      <c r="CA216" s="547"/>
      <c r="CB216" s="547"/>
      <c r="CC216" s="547"/>
      <c r="CD216" s="547"/>
      <c r="CE216" s="547"/>
      <c r="CF216" s="547"/>
      <c r="CG216" s="547"/>
      <c r="CH216" s="547"/>
      <c r="CI216" s="547"/>
      <c r="CJ216" s="547"/>
      <c r="CK216" s="547"/>
      <c r="CL216" s="547"/>
      <c r="CM216" s="547"/>
      <c r="CN216" s="547"/>
      <c r="CO216" s="547"/>
      <c r="CP216" s="547"/>
      <c r="CQ216" s="547"/>
      <c r="CR216" s="547"/>
      <c r="CS216" s="547"/>
      <c r="CT216" s="547"/>
      <c r="CU216" s="547"/>
      <c r="CV216" s="547"/>
      <c r="CW216" s="547"/>
    </row>
    <row r="217" spans="1:101" x14ac:dyDescent="0.2">
      <c r="A217" s="343">
        <f>+SUBTOTAL(3,$E$8:$E217)</f>
        <v>210</v>
      </c>
      <c r="B217" s="552">
        <v>45536</v>
      </c>
      <c r="C217" s="552" t="s">
        <v>854</v>
      </c>
      <c r="D217" s="343" t="str">
        <f>+VLOOKUP(C217,'Visual chart Edit'!$B$7:$C$491,2,FALSE)</f>
        <v>DA+0</v>
      </c>
      <c r="E217" s="343" t="s">
        <v>276</v>
      </c>
      <c r="F217" s="548">
        <v>45550</v>
      </c>
      <c r="G217" s="548">
        <v>45551</v>
      </c>
      <c r="H217" s="549" t="s">
        <v>878</v>
      </c>
      <c r="I217" s="550" t="s">
        <v>1018</v>
      </c>
      <c r="J217" s="841">
        <f t="shared" si="19"/>
        <v>1</v>
      </c>
      <c r="K217" s="547"/>
      <c r="L217" s="547"/>
      <c r="M217" s="547"/>
      <c r="N217" s="547"/>
      <c r="O217" s="547"/>
      <c r="P217" s="547"/>
      <c r="Q217" s="547"/>
      <c r="R217" s="547"/>
      <c r="S217" s="547"/>
      <c r="T217" s="547"/>
      <c r="U217" s="547"/>
      <c r="V217" s="547"/>
      <c r="W217" s="547"/>
      <c r="X217" s="547"/>
      <c r="Y217" s="547"/>
      <c r="Z217" s="547"/>
      <c r="AA217" s="547"/>
      <c r="AB217" s="547"/>
      <c r="AC217" s="547"/>
      <c r="AD217" s="547"/>
      <c r="AE217" s="547"/>
      <c r="AF217" s="547"/>
      <c r="AG217" s="547"/>
      <c r="AH217" s="547"/>
      <c r="AI217" s="547"/>
      <c r="AJ217" s="547"/>
      <c r="AK217" s="547"/>
      <c r="AL217" s="547"/>
      <c r="AM217" s="547"/>
      <c r="AN217" s="547"/>
      <c r="AO217" s="547"/>
      <c r="AP217" s="547"/>
      <c r="AQ217" s="547"/>
      <c r="AR217" s="547"/>
      <c r="AS217" s="547"/>
      <c r="AT217" s="547"/>
      <c r="AU217" s="547"/>
      <c r="AV217" s="547"/>
      <c r="AW217" s="547"/>
      <c r="AX217" s="547"/>
      <c r="AY217" s="547"/>
      <c r="AZ217" s="547"/>
      <c r="BA217" s="547"/>
      <c r="BB217" s="547"/>
      <c r="BC217" s="547"/>
      <c r="BD217" s="547"/>
      <c r="BE217" s="547"/>
      <c r="BF217" s="547"/>
      <c r="BG217" s="547"/>
      <c r="BH217" s="547"/>
      <c r="BI217" s="547"/>
      <c r="BJ217" s="547"/>
      <c r="BK217" s="547"/>
      <c r="BL217" s="547"/>
      <c r="BM217" s="547"/>
      <c r="BN217" s="547"/>
      <c r="BO217" s="547"/>
      <c r="BP217" s="547"/>
      <c r="BQ217" s="547"/>
      <c r="BR217" s="547"/>
      <c r="BS217" s="547"/>
      <c r="BT217" s="547"/>
      <c r="BU217" s="547"/>
      <c r="BV217" s="547"/>
      <c r="BW217" s="547"/>
      <c r="BX217" s="547"/>
      <c r="BY217" s="547"/>
      <c r="BZ217" s="547"/>
      <c r="CA217" s="547"/>
      <c r="CB217" s="547"/>
      <c r="CC217" s="547"/>
      <c r="CD217" s="547"/>
      <c r="CE217" s="547"/>
      <c r="CF217" s="547"/>
      <c r="CG217" s="547"/>
      <c r="CH217" s="547"/>
      <c r="CI217" s="547"/>
      <c r="CJ217" s="547"/>
      <c r="CK217" s="547"/>
      <c r="CL217" s="547"/>
      <c r="CM217" s="547"/>
      <c r="CN217" s="547"/>
      <c r="CO217" s="547"/>
      <c r="CP217" s="547"/>
      <c r="CQ217" s="547"/>
      <c r="CR217" s="547"/>
      <c r="CS217" s="547"/>
      <c r="CT217" s="547"/>
      <c r="CU217" s="547"/>
      <c r="CV217" s="547"/>
      <c r="CW217" s="547"/>
    </row>
    <row r="218" spans="1:101" x14ac:dyDescent="0.2">
      <c r="A218" s="343">
        <f>+SUBTOTAL(3,$E$8:$E218)</f>
        <v>211</v>
      </c>
      <c r="B218" s="552">
        <v>45536</v>
      </c>
      <c r="C218" s="343" t="s">
        <v>491</v>
      </c>
      <c r="D218" s="343" t="str">
        <f>+VLOOKUP(C218,'Visual chart Edit'!$B$7:$C$491,2,FALSE)</f>
        <v>DC2+0</v>
      </c>
      <c r="E218" s="343" t="s">
        <v>143</v>
      </c>
      <c r="F218" s="548">
        <v>45540</v>
      </c>
      <c r="G218" s="548">
        <v>45553</v>
      </c>
      <c r="H218" s="549" t="s">
        <v>589</v>
      </c>
      <c r="I218" s="550" t="s">
        <v>237</v>
      </c>
      <c r="J218" s="841">
        <f t="shared" si="19"/>
        <v>13</v>
      </c>
      <c r="K218" s="547"/>
      <c r="L218" s="547"/>
      <c r="M218" s="547"/>
      <c r="N218" s="547"/>
      <c r="O218" s="547"/>
      <c r="P218" s="547"/>
      <c r="Q218" s="547"/>
      <c r="R218" s="547"/>
      <c r="S218" s="547"/>
      <c r="T218" s="547"/>
      <c r="U218" s="547"/>
      <c r="V218" s="547"/>
      <c r="W218" s="547"/>
      <c r="X218" s="547"/>
      <c r="Y218" s="547"/>
      <c r="Z218" s="547"/>
      <c r="AA218" s="547"/>
      <c r="AB218" s="547"/>
      <c r="AC218" s="547"/>
      <c r="AD218" s="547"/>
      <c r="AE218" s="547"/>
      <c r="AF218" s="547"/>
      <c r="AG218" s="547"/>
      <c r="AH218" s="547"/>
      <c r="AI218" s="547"/>
      <c r="AJ218" s="547"/>
      <c r="AK218" s="547"/>
      <c r="AL218" s="547"/>
      <c r="AM218" s="547"/>
      <c r="AN218" s="547"/>
      <c r="AO218" s="547"/>
      <c r="AP218" s="547"/>
      <c r="AQ218" s="547"/>
      <c r="AR218" s="547"/>
      <c r="AS218" s="547"/>
      <c r="AT218" s="547"/>
      <c r="AU218" s="547"/>
      <c r="AV218" s="547"/>
      <c r="AW218" s="547"/>
      <c r="AX218" s="547"/>
      <c r="AY218" s="547"/>
      <c r="AZ218" s="547"/>
      <c r="BA218" s="547"/>
      <c r="BB218" s="547"/>
      <c r="BC218" s="547"/>
      <c r="BD218" s="547"/>
      <c r="BE218" s="547"/>
      <c r="BF218" s="547"/>
      <c r="BG218" s="547"/>
      <c r="BH218" s="547"/>
      <c r="BI218" s="547"/>
      <c r="BJ218" s="547"/>
      <c r="BK218" s="547"/>
      <c r="BL218" s="547"/>
      <c r="BM218" s="547"/>
      <c r="BN218" s="547"/>
      <c r="BO218" s="547"/>
      <c r="BP218" s="547"/>
      <c r="BQ218" s="547"/>
      <c r="BR218" s="547"/>
      <c r="BS218" s="547"/>
      <c r="BT218" s="547"/>
      <c r="BU218" s="547"/>
      <c r="BV218" s="547"/>
      <c r="BW218" s="547"/>
      <c r="BX218" s="547"/>
      <c r="BY218" s="547"/>
      <c r="BZ218" s="547"/>
      <c r="CA218" s="547"/>
      <c r="CB218" s="547"/>
      <c r="CC218" s="547"/>
      <c r="CD218" s="547"/>
      <c r="CE218" s="547"/>
      <c r="CF218" s="547"/>
      <c r="CG218" s="547"/>
      <c r="CH218" s="547"/>
      <c r="CI218" s="547"/>
      <c r="CJ218" s="547"/>
      <c r="CK218" s="547"/>
      <c r="CL218" s="547"/>
      <c r="CM218" s="547"/>
      <c r="CN218" s="547"/>
      <c r="CO218" s="547"/>
      <c r="CP218" s="547"/>
      <c r="CQ218" s="547"/>
      <c r="CR218" s="547"/>
      <c r="CS218" s="547"/>
      <c r="CT218" s="547"/>
      <c r="CU218" s="547"/>
      <c r="CV218" s="547"/>
      <c r="CW218" s="547"/>
    </row>
    <row r="219" spans="1:101" x14ac:dyDescent="0.2">
      <c r="A219" s="343">
        <f>+SUBTOTAL(3,$E$8:$E219)</f>
        <v>212</v>
      </c>
      <c r="B219" s="552">
        <v>45536</v>
      </c>
      <c r="C219" s="343" t="s">
        <v>481</v>
      </c>
      <c r="D219" s="343" t="str">
        <f>+VLOOKUP(C219,'Visual chart Edit'!$B$7:$C$491,2,FALSE)</f>
        <v>DA+3</v>
      </c>
      <c r="E219" s="343" t="s">
        <v>276</v>
      </c>
      <c r="F219" s="548">
        <v>45540</v>
      </c>
      <c r="G219" s="548">
        <v>45554</v>
      </c>
      <c r="H219" s="549" t="s">
        <v>582</v>
      </c>
      <c r="I219" s="550" t="s">
        <v>386</v>
      </c>
      <c r="J219" s="841">
        <f t="shared" si="19"/>
        <v>14</v>
      </c>
      <c r="K219" s="547"/>
      <c r="L219" s="547"/>
      <c r="M219" s="547"/>
      <c r="N219" s="547"/>
      <c r="O219" s="547"/>
      <c r="P219" s="547"/>
      <c r="Q219" s="547"/>
      <c r="R219" s="547"/>
      <c r="S219" s="547"/>
      <c r="T219" s="547"/>
      <c r="U219" s="547"/>
      <c r="V219" s="547"/>
      <c r="W219" s="547"/>
      <c r="X219" s="547"/>
      <c r="Y219" s="547"/>
      <c r="Z219" s="547"/>
      <c r="AA219" s="547"/>
      <c r="AB219" s="547"/>
      <c r="AC219" s="547"/>
      <c r="AD219" s="547"/>
      <c r="AE219" s="547"/>
      <c r="AF219" s="547"/>
      <c r="AG219" s="547"/>
      <c r="AH219" s="547"/>
      <c r="AI219" s="547"/>
      <c r="AJ219" s="547"/>
      <c r="AK219" s="547"/>
      <c r="AL219" s="547"/>
      <c r="AM219" s="547"/>
      <c r="AN219" s="547"/>
      <c r="AO219" s="547"/>
      <c r="AP219" s="547"/>
      <c r="AQ219" s="547"/>
      <c r="AR219" s="547"/>
      <c r="AS219" s="547"/>
      <c r="AT219" s="547"/>
      <c r="AU219" s="547"/>
      <c r="AV219" s="547"/>
      <c r="AW219" s="547"/>
      <c r="AX219" s="547"/>
      <c r="AY219" s="547"/>
      <c r="AZ219" s="547"/>
      <c r="BA219" s="547"/>
      <c r="BB219" s="547"/>
      <c r="BC219" s="547"/>
      <c r="BD219" s="547"/>
      <c r="BE219" s="547"/>
      <c r="BF219" s="547"/>
      <c r="BG219" s="547"/>
      <c r="BH219" s="547"/>
      <c r="BI219" s="547"/>
      <c r="BJ219" s="547"/>
      <c r="BK219" s="547"/>
      <c r="BL219" s="547"/>
      <c r="BM219" s="547"/>
      <c r="BN219" s="547"/>
      <c r="BO219" s="547"/>
      <c r="BP219" s="547"/>
      <c r="BQ219" s="547"/>
      <c r="BR219" s="547"/>
      <c r="BS219" s="547"/>
      <c r="BT219" s="547"/>
      <c r="BU219" s="547"/>
      <c r="BV219" s="547"/>
      <c r="BW219" s="547"/>
      <c r="BX219" s="547"/>
      <c r="BY219" s="547"/>
      <c r="BZ219" s="547"/>
      <c r="CA219" s="547"/>
      <c r="CB219" s="547"/>
      <c r="CC219" s="547"/>
      <c r="CD219" s="547"/>
      <c r="CE219" s="547"/>
      <c r="CF219" s="547"/>
      <c r="CG219" s="547"/>
      <c r="CH219" s="547"/>
      <c r="CI219" s="547"/>
      <c r="CJ219" s="547"/>
      <c r="CK219" s="547"/>
      <c r="CL219" s="547"/>
      <c r="CM219" s="547"/>
      <c r="CN219" s="547"/>
      <c r="CO219" s="547"/>
      <c r="CP219" s="547"/>
      <c r="CQ219" s="547"/>
      <c r="CR219" s="547"/>
      <c r="CS219" s="547"/>
      <c r="CT219" s="547"/>
      <c r="CU219" s="547"/>
      <c r="CV219" s="547"/>
      <c r="CW219" s="547"/>
    </row>
    <row r="220" spans="1:101" x14ac:dyDescent="0.2">
      <c r="A220" s="343">
        <f>+SUBTOTAL(3,$E$8:$E220)</f>
        <v>213</v>
      </c>
      <c r="B220" s="552">
        <v>45536</v>
      </c>
      <c r="C220" s="343" t="s">
        <v>859</v>
      </c>
      <c r="D220" s="343" t="str">
        <f>+VLOOKUP(C220,'Visual chart Edit'!$B$7:$C$491,2,FALSE)</f>
        <v>DA+0</v>
      </c>
      <c r="E220" s="343" t="s">
        <v>276</v>
      </c>
      <c r="F220" s="548">
        <v>45553</v>
      </c>
      <c r="G220" s="548">
        <v>45554</v>
      </c>
      <c r="H220" s="549" t="s">
        <v>878</v>
      </c>
      <c r="I220" s="550" t="s">
        <v>1018</v>
      </c>
      <c r="J220" s="841">
        <f t="shared" si="19"/>
        <v>1</v>
      </c>
      <c r="K220" s="547"/>
      <c r="L220" s="547"/>
      <c r="M220" s="547"/>
      <c r="N220" s="547"/>
      <c r="O220" s="547"/>
      <c r="P220" s="547"/>
      <c r="Q220" s="547"/>
      <c r="R220" s="547"/>
      <c r="S220" s="547"/>
      <c r="T220" s="547"/>
      <c r="U220" s="547"/>
      <c r="V220" s="547"/>
      <c r="W220" s="547"/>
      <c r="X220" s="547"/>
      <c r="Y220" s="547"/>
      <c r="Z220" s="547"/>
      <c r="AA220" s="547"/>
      <c r="AB220" s="547"/>
      <c r="AC220" s="547"/>
      <c r="AD220" s="547"/>
      <c r="AE220" s="547"/>
      <c r="AF220" s="547"/>
      <c r="AG220" s="547"/>
      <c r="AH220" s="547"/>
      <c r="AI220" s="547"/>
      <c r="AJ220" s="547"/>
      <c r="AK220" s="547"/>
      <c r="AL220" s="547"/>
      <c r="AM220" s="547"/>
      <c r="AN220" s="547"/>
      <c r="AO220" s="547"/>
      <c r="AP220" s="547"/>
      <c r="AQ220" s="547"/>
      <c r="AR220" s="547"/>
      <c r="AS220" s="547"/>
      <c r="AT220" s="547"/>
      <c r="AU220" s="547"/>
      <c r="AV220" s="547"/>
      <c r="AW220" s="547"/>
      <c r="AX220" s="547"/>
      <c r="AY220" s="547"/>
      <c r="AZ220" s="547"/>
      <c r="BA220" s="547"/>
      <c r="BB220" s="547"/>
      <c r="BC220" s="547"/>
      <c r="BD220" s="547"/>
      <c r="BE220" s="547"/>
      <c r="BF220" s="547"/>
      <c r="BG220" s="547"/>
      <c r="BH220" s="547"/>
      <c r="BI220" s="547"/>
      <c r="BJ220" s="547"/>
      <c r="BK220" s="547"/>
      <c r="BL220" s="547"/>
      <c r="BM220" s="547"/>
      <c r="BN220" s="547"/>
      <c r="BO220" s="547"/>
      <c r="BP220" s="547"/>
      <c r="BQ220" s="547"/>
      <c r="BR220" s="547"/>
      <c r="BS220" s="547"/>
      <c r="BT220" s="547"/>
      <c r="BU220" s="547"/>
      <c r="BV220" s="547"/>
      <c r="BW220" s="547"/>
      <c r="BX220" s="547"/>
      <c r="BY220" s="547"/>
      <c r="BZ220" s="547"/>
      <c r="CA220" s="547"/>
      <c r="CB220" s="547"/>
      <c r="CC220" s="547"/>
      <c r="CD220" s="547"/>
      <c r="CE220" s="547"/>
      <c r="CF220" s="547"/>
      <c r="CG220" s="547"/>
      <c r="CH220" s="547"/>
      <c r="CI220" s="547"/>
      <c r="CJ220" s="547"/>
      <c r="CK220" s="547"/>
      <c r="CL220" s="547"/>
      <c r="CM220" s="547"/>
      <c r="CN220" s="547"/>
      <c r="CO220" s="547"/>
      <c r="CP220" s="547"/>
      <c r="CQ220" s="547"/>
      <c r="CR220" s="547"/>
      <c r="CS220" s="547"/>
      <c r="CT220" s="547"/>
      <c r="CU220" s="547"/>
      <c r="CV220" s="547"/>
      <c r="CW220" s="547"/>
    </row>
    <row r="221" spans="1:101" x14ac:dyDescent="0.2">
      <c r="A221" s="343">
        <f>+SUBTOTAL(3,$E$8:$E221)</f>
        <v>214</v>
      </c>
      <c r="B221" s="552">
        <v>45536</v>
      </c>
      <c r="C221" s="343" t="s">
        <v>559</v>
      </c>
      <c r="D221" s="343" t="str">
        <f>+VLOOKUP(C221,'Visual chart Edit'!$B$7:$C$491,2,FALSE)</f>
        <v>DA+0</v>
      </c>
      <c r="E221" s="343" t="s">
        <v>143</v>
      </c>
      <c r="F221" s="548">
        <v>45540</v>
      </c>
      <c r="G221" s="548">
        <v>45555</v>
      </c>
      <c r="H221" s="549" t="s">
        <v>595</v>
      </c>
      <c r="I221" s="550" t="s">
        <v>222</v>
      </c>
      <c r="J221" s="841">
        <f t="shared" si="19"/>
        <v>15</v>
      </c>
      <c r="K221" s="547"/>
      <c r="L221" s="547"/>
      <c r="M221" s="547"/>
      <c r="N221" s="547"/>
      <c r="O221" s="547"/>
      <c r="P221" s="547"/>
      <c r="Q221" s="547"/>
      <c r="R221" s="547"/>
      <c r="S221" s="547"/>
      <c r="T221" s="547"/>
      <c r="U221" s="547"/>
      <c r="V221" s="547"/>
      <c r="W221" s="547"/>
      <c r="X221" s="547"/>
      <c r="Y221" s="547"/>
      <c r="Z221" s="547"/>
      <c r="AA221" s="547"/>
      <c r="AB221" s="547"/>
      <c r="AC221" s="547"/>
      <c r="AD221" s="547"/>
      <c r="AE221" s="547"/>
      <c r="AF221" s="547"/>
      <c r="AG221" s="547"/>
      <c r="AH221" s="547"/>
      <c r="AI221" s="547"/>
      <c r="AJ221" s="547"/>
      <c r="AK221" s="547"/>
      <c r="AL221" s="547"/>
      <c r="AM221" s="547"/>
      <c r="AN221" s="547"/>
      <c r="AO221" s="547"/>
      <c r="AP221" s="547"/>
      <c r="AQ221" s="547"/>
      <c r="AR221" s="547"/>
      <c r="AS221" s="547"/>
      <c r="AT221" s="547"/>
      <c r="AU221" s="547"/>
      <c r="AV221" s="547"/>
      <c r="AW221" s="547"/>
      <c r="AX221" s="547"/>
      <c r="AY221" s="547"/>
      <c r="AZ221" s="547"/>
      <c r="BA221" s="547"/>
      <c r="BB221" s="547"/>
      <c r="BC221" s="547"/>
      <c r="BD221" s="547"/>
      <c r="BE221" s="547"/>
      <c r="BF221" s="547"/>
      <c r="BG221" s="547"/>
      <c r="BH221" s="547"/>
      <c r="BI221" s="547"/>
      <c r="BJ221" s="547"/>
      <c r="BK221" s="547"/>
      <c r="BL221" s="547"/>
      <c r="BM221" s="547"/>
      <c r="BN221" s="547"/>
      <c r="BO221" s="547"/>
      <c r="BP221" s="547"/>
      <c r="BQ221" s="547"/>
      <c r="BR221" s="547"/>
      <c r="BS221" s="547"/>
      <c r="BT221" s="547"/>
      <c r="BU221" s="547"/>
      <c r="BV221" s="547"/>
      <c r="BW221" s="547"/>
      <c r="BX221" s="547"/>
      <c r="BY221" s="547"/>
      <c r="BZ221" s="547"/>
      <c r="CA221" s="547"/>
      <c r="CB221" s="547"/>
      <c r="CC221" s="547"/>
      <c r="CD221" s="547"/>
      <c r="CE221" s="547"/>
      <c r="CF221" s="547"/>
      <c r="CG221" s="547"/>
      <c r="CH221" s="547"/>
      <c r="CI221" s="547"/>
      <c r="CJ221" s="547"/>
      <c r="CK221" s="547"/>
      <c r="CL221" s="547"/>
      <c r="CM221" s="547"/>
      <c r="CN221" s="547"/>
      <c r="CO221" s="547"/>
      <c r="CP221" s="547"/>
      <c r="CQ221" s="547"/>
      <c r="CR221" s="547"/>
      <c r="CS221" s="547"/>
      <c r="CT221" s="547"/>
      <c r="CU221" s="547"/>
      <c r="CV221" s="547"/>
      <c r="CW221" s="547"/>
    </row>
    <row r="222" spans="1:101" x14ac:dyDescent="0.2">
      <c r="A222" s="343">
        <f>+SUBTOTAL(3,$E$8:$E222)</f>
        <v>215</v>
      </c>
      <c r="B222" s="552">
        <v>45536</v>
      </c>
      <c r="C222" s="343" t="s">
        <v>830</v>
      </c>
      <c r="D222" s="343" t="str">
        <f>+VLOOKUP(C222,'Visual chart Edit'!$B$7:$C$491,2,FALSE)</f>
        <v>DA+3</v>
      </c>
      <c r="E222" s="343" t="s">
        <v>276</v>
      </c>
      <c r="F222" s="548">
        <v>45554</v>
      </c>
      <c r="G222" s="548">
        <v>45555</v>
      </c>
      <c r="H222" s="549" t="s">
        <v>876</v>
      </c>
      <c r="I222" s="550" t="s">
        <v>1018</v>
      </c>
      <c r="J222" s="841">
        <f t="shared" si="19"/>
        <v>1</v>
      </c>
      <c r="K222" s="547"/>
      <c r="L222" s="547"/>
      <c r="M222" s="547"/>
      <c r="N222" s="547"/>
      <c r="O222" s="547"/>
      <c r="P222" s="547"/>
      <c r="Q222" s="547"/>
      <c r="R222" s="547"/>
      <c r="S222" s="547"/>
      <c r="T222" s="547"/>
      <c r="U222" s="547"/>
      <c r="V222" s="547"/>
      <c r="W222" s="547"/>
      <c r="X222" s="547"/>
      <c r="Y222" s="547"/>
      <c r="Z222" s="547"/>
      <c r="AA222" s="547"/>
      <c r="AB222" s="547"/>
      <c r="AC222" s="547"/>
      <c r="AD222" s="547"/>
      <c r="AE222" s="547"/>
      <c r="AF222" s="547"/>
      <c r="AG222" s="547"/>
      <c r="AH222" s="547"/>
      <c r="AI222" s="547"/>
      <c r="AJ222" s="547"/>
      <c r="AK222" s="547"/>
      <c r="AL222" s="547"/>
      <c r="AM222" s="547"/>
      <c r="AN222" s="547"/>
      <c r="AO222" s="547"/>
      <c r="AP222" s="547"/>
      <c r="AQ222" s="547"/>
      <c r="AR222" s="547"/>
      <c r="AS222" s="547"/>
      <c r="AT222" s="547"/>
      <c r="AU222" s="547"/>
      <c r="AV222" s="547"/>
      <c r="AW222" s="547"/>
      <c r="AX222" s="547"/>
      <c r="AY222" s="547"/>
      <c r="AZ222" s="547"/>
      <c r="BA222" s="547"/>
      <c r="BB222" s="547"/>
      <c r="BC222" s="547"/>
      <c r="BD222" s="547"/>
      <c r="BE222" s="547"/>
      <c r="BF222" s="547"/>
      <c r="BG222" s="547"/>
      <c r="BH222" s="547"/>
      <c r="BI222" s="547"/>
      <c r="BJ222" s="547"/>
      <c r="BK222" s="547"/>
      <c r="BL222" s="547"/>
      <c r="BM222" s="547"/>
      <c r="BN222" s="547"/>
      <c r="BO222" s="547"/>
      <c r="BP222" s="547"/>
      <c r="BQ222" s="547"/>
      <c r="BR222" s="547"/>
      <c r="BS222" s="547"/>
      <c r="BT222" s="547"/>
      <c r="BU222" s="547"/>
      <c r="BV222" s="547"/>
      <c r="BW222" s="547"/>
      <c r="BX222" s="547"/>
      <c r="BY222" s="547"/>
      <c r="BZ222" s="547"/>
      <c r="CA222" s="547"/>
      <c r="CB222" s="547"/>
      <c r="CC222" s="547"/>
      <c r="CD222" s="547"/>
      <c r="CE222" s="547"/>
      <c r="CF222" s="547"/>
      <c r="CG222" s="547"/>
      <c r="CH222" s="547"/>
      <c r="CI222" s="547"/>
      <c r="CJ222" s="547"/>
      <c r="CK222" s="547"/>
      <c r="CL222" s="547"/>
      <c r="CM222" s="547"/>
      <c r="CN222" s="547"/>
      <c r="CO222" s="547"/>
      <c r="CP222" s="547"/>
      <c r="CQ222" s="547"/>
      <c r="CR222" s="547"/>
      <c r="CS222" s="547"/>
      <c r="CT222" s="547"/>
      <c r="CU222" s="547"/>
      <c r="CV222" s="547"/>
      <c r="CW222" s="547"/>
    </row>
    <row r="223" spans="1:101" x14ac:dyDescent="0.2">
      <c r="A223" s="343">
        <f>+SUBTOTAL(3,$E$8:$E223)</f>
        <v>216</v>
      </c>
      <c r="B223" s="552">
        <v>45536</v>
      </c>
      <c r="C223" s="343" t="s">
        <v>182</v>
      </c>
      <c r="D223" s="343" t="str">
        <f>+VLOOKUP(C223,'Visual chart Edit'!$B$7:$C$491,2,FALSE)</f>
        <v>DA+0</v>
      </c>
      <c r="E223" s="343" t="s">
        <v>143</v>
      </c>
      <c r="F223" s="548">
        <v>45548</v>
      </c>
      <c r="G223" s="548">
        <v>45558</v>
      </c>
      <c r="H223" s="549" t="s">
        <v>580</v>
      </c>
      <c r="I223" s="550" t="s">
        <v>237</v>
      </c>
      <c r="J223" s="841">
        <f t="shared" si="19"/>
        <v>10</v>
      </c>
      <c r="K223" s="547"/>
      <c r="L223" s="547"/>
      <c r="M223" s="547"/>
      <c r="N223" s="547"/>
      <c r="O223" s="547"/>
      <c r="P223" s="547"/>
      <c r="Q223" s="547"/>
      <c r="R223" s="547"/>
      <c r="S223" s="547"/>
      <c r="T223" s="547"/>
      <c r="U223" s="547"/>
      <c r="V223" s="547"/>
      <c r="W223" s="547"/>
      <c r="X223" s="547"/>
      <c r="Y223" s="547"/>
      <c r="Z223" s="547"/>
      <c r="AA223" s="547"/>
      <c r="AB223" s="547"/>
      <c r="AC223" s="547"/>
      <c r="AD223" s="547"/>
      <c r="AE223" s="547"/>
      <c r="AF223" s="547"/>
      <c r="AG223" s="547"/>
      <c r="AH223" s="547"/>
      <c r="AI223" s="547"/>
      <c r="AJ223" s="547"/>
      <c r="AK223" s="547"/>
      <c r="AL223" s="547"/>
      <c r="AM223" s="547"/>
      <c r="AN223" s="547"/>
      <c r="AO223" s="547"/>
      <c r="AP223" s="547"/>
      <c r="AQ223" s="547"/>
      <c r="AR223" s="547"/>
      <c r="AS223" s="547"/>
      <c r="AT223" s="547"/>
      <c r="AU223" s="547"/>
      <c r="AV223" s="547"/>
      <c r="AW223" s="547"/>
      <c r="AX223" s="547"/>
      <c r="AY223" s="547"/>
      <c r="AZ223" s="547"/>
      <c r="BA223" s="547"/>
      <c r="BB223" s="547"/>
      <c r="BC223" s="547"/>
      <c r="BD223" s="547"/>
      <c r="BE223" s="547"/>
      <c r="BF223" s="547"/>
      <c r="BG223" s="547"/>
      <c r="BH223" s="547"/>
      <c r="BI223" s="547"/>
      <c r="BJ223" s="547"/>
      <c r="BK223" s="547"/>
      <c r="BL223" s="547"/>
      <c r="BM223" s="547"/>
      <c r="BN223" s="547"/>
      <c r="BO223" s="547"/>
      <c r="BP223" s="547"/>
      <c r="BQ223" s="547"/>
      <c r="BR223" s="547"/>
      <c r="BS223" s="547"/>
      <c r="BT223" s="547"/>
      <c r="BU223" s="547"/>
      <c r="BV223" s="547"/>
      <c r="BW223" s="547"/>
      <c r="BX223" s="547"/>
      <c r="BY223" s="547"/>
      <c r="BZ223" s="547"/>
      <c r="CA223" s="547"/>
      <c r="CB223" s="547"/>
      <c r="CC223" s="547"/>
      <c r="CD223" s="547"/>
      <c r="CE223" s="547"/>
      <c r="CF223" s="547"/>
      <c r="CG223" s="547"/>
      <c r="CH223" s="547"/>
      <c r="CI223" s="547"/>
      <c r="CJ223" s="547"/>
      <c r="CK223" s="547"/>
      <c r="CL223" s="547"/>
      <c r="CM223" s="547"/>
      <c r="CN223" s="547"/>
      <c r="CO223" s="547"/>
      <c r="CP223" s="547"/>
      <c r="CQ223" s="547"/>
      <c r="CR223" s="547"/>
      <c r="CS223" s="547"/>
      <c r="CT223" s="547"/>
      <c r="CU223" s="547"/>
      <c r="CV223" s="547"/>
      <c r="CW223" s="547"/>
    </row>
    <row r="224" spans="1:101" x14ac:dyDescent="0.2">
      <c r="A224" s="343">
        <f>+SUBTOTAL(3,$E$8:$E224)</f>
        <v>217</v>
      </c>
      <c r="B224" s="552">
        <v>45536</v>
      </c>
      <c r="C224" s="343" t="s">
        <v>858</v>
      </c>
      <c r="D224" s="343" t="str">
        <f>+VLOOKUP(C224,'Visual chart Edit'!$B$7:$C$491,2,FALSE)</f>
        <v>DA+0</v>
      </c>
      <c r="E224" s="343" t="s">
        <v>276</v>
      </c>
      <c r="F224" s="548">
        <v>45557</v>
      </c>
      <c r="G224" s="548">
        <v>45558</v>
      </c>
      <c r="H224" s="549" t="s">
        <v>878</v>
      </c>
      <c r="I224" s="550" t="s">
        <v>1017</v>
      </c>
      <c r="J224" s="841">
        <f t="shared" si="19"/>
        <v>1</v>
      </c>
      <c r="K224" s="547"/>
      <c r="L224" s="547"/>
      <c r="M224" s="547"/>
      <c r="N224" s="547"/>
      <c r="O224" s="547"/>
      <c r="P224" s="547"/>
      <c r="Q224" s="547"/>
      <c r="R224" s="547"/>
      <c r="S224" s="547"/>
      <c r="T224" s="547"/>
      <c r="U224" s="547"/>
      <c r="V224" s="547"/>
      <c r="W224" s="547"/>
      <c r="X224" s="547"/>
      <c r="Y224" s="547"/>
      <c r="Z224" s="547"/>
      <c r="AA224" s="547"/>
      <c r="AB224" s="547"/>
      <c r="AC224" s="547"/>
      <c r="AD224" s="547"/>
      <c r="AE224" s="547"/>
      <c r="AF224" s="547"/>
      <c r="AG224" s="547"/>
      <c r="AH224" s="547"/>
      <c r="AI224" s="547"/>
      <c r="AJ224" s="547"/>
      <c r="AK224" s="547"/>
      <c r="AL224" s="547"/>
      <c r="AM224" s="547"/>
      <c r="AN224" s="547"/>
      <c r="AO224" s="547"/>
      <c r="AP224" s="547"/>
      <c r="AQ224" s="547"/>
      <c r="AR224" s="547"/>
      <c r="AS224" s="547"/>
      <c r="AT224" s="547"/>
      <c r="AU224" s="547"/>
      <c r="AV224" s="547"/>
      <c r="AW224" s="547"/>
      <c r="AX224" s="547"/>
      <c r="AY224" s="547"/>
      <c r="AZ224" s="547"/>
      <c r="BA224" s="547"/>
      <c r="BB224" s="547"/>
      <c r="BC224" s="547"/>
      <c r="BD224" s="547"/>
      <c r="BE224" s="547"/>
      <c r="BF224" s="547"/>
      <c r="BG224" s="547"/>
      <c r="BH224" s="547"/>
      <c r="BI224" s="547"/>
      <c r="BJ224" s="547"/>
      <c r="BK224" s="547"/>
      <c r="BL224" s="547"/>
      <c r="BM224" s="547"/>
      <c r="BN224" s="547"/>
      <c r="BO224" s="547"/>
      <c r="BP224" s="547"/>
      <c r="BQ224" s="547"/>
      <c r="BR224" s="547"/>
      <c r="BS224" s="547"/>
      <c r="BT224" s="547"/>
      <c r="BU224" s="547"/>
      <c r="BV224" s="547"/>
      <c r="BW224" s="547"/>
      <c r="BX224" s="547"/>
      <c r="BY224" s="547"/>
      <c r="BZ224" s="547"/>
      <c r="CA224" s="547"/>
      <c r="CB224" s="547"/>
      <c r="CC224" s="547"/>
      <c r="CD224" s="547"/>
      <c r="CE224" s="547"/>
      <c r="CF224" s="547"/>
      <c r="CG224" s="547"/>
      <c r="CH224" s="547"/>
      <c r="CI224" s="547"/>
      <c r="CJ224" s="547"/>
      <c r="CK224" s="547"/>
      <c r="CL224" s="547"/>
      <c r="CM224" s="547"/>
      <c r="CN224" s="547"/>
      <c r="CO224" s="547"/>
      <c r="CP224" s="547"/>
      <c r="CQ224" s="547"/>
      <c r="CR224" s="547"/>
      <c r="CS224" s="547"/>
      <c r="CT224" s="547"/>
      <c r="CU224" s="547"/>
      <c r="CV224" s="547"/>
      <c r="CW224" s="547"/>
    </row>
    <row r="225" spans="1:101" x14ac:dyDescent="0.2">
      <c r="A225" s="343">
        <f>+SUBTOTAL(3,$E$8:$E225)</f>
        <v>218</v>
      </c>
      <c r="B225" s="552">
        <v>45536</v>
      </c>
      <c r="C225" s="343" t="s">
        <v>567</v>
      </c>
      <c r="D225" s="343" t="str">
        <f>+VLOOKUP(C225,'Visual chart Edit'!$B$7:$C$491,2,FALSE)</f>
        <v>DA+3</v>
      </c>
      <c r="E225" s="343" t="s">
        <v>143</v>
      </c>
      <c r="F225" s="548">
        <v>45545</v>
      </c>
      <c r="G225" s="548">
        <v>45560</v>
      </c>
      <c r="H225" s="549" t="s">
        <v>251</v>
      </c>
      <c r="I225" s="550" t="s">
        <v>222</v>
      </c>
      <c r="J225" s="841">
        <f t="shared" si="19"/>
        <v>15</v>
      </c>
      <c r="K225" s="547"/>
      <c r="L225" s="547"/>
      <c r="M225" s="547"/>
      <c r="N225" s="547"/>
      <c r="O225" s="547"/>
      <c r="P225" s="547"/>
      <c r="Q225" s="547"/>
      <c r="R225" s="547"/>
      <c r="S225" s="547"/>
      <c r="T225" s="547"/>
      <c r="U225" s="547"/>
      <c r="V225" s="547"/>
      <c r="W225" s="547"/>
      <c r="X225" s="547"/>
      <c r="Y225" s="547"/>
      <c r="Z225" s="547"/>
      <c r="AA225" s="547"/>
      <c r="AB225" s="547"/>
      <c r="AC225" s="547"/>
      <c r="AD225" s="547"/>
      <c r="AE225" s="547"/>
      <c r="AF225" s="547"/>
      <c r="AG225" s="547"/>
      <c r="AH225" s="547"/>
      <c r="AI225" s="547"/>
      <c r="AJ225" s="547"/>
      <c r="AK225" s="547"/>
      <c r="AL225" s="547"/>
      <c r="AM225" s="547"/>
      <c r="AN225" s="547"/>
      <c r="AO225" s="547"/>
      <c r="AP225" s="547"/>
      <c r="AQ225" s="547"/>
      <c r="AR225" s="547"/>
      <c r="AS225" s="547"/>
      <c r="AT225" s="547"/>
      <c r="AU225" s="547"/>
      <c r="AV225" s="547"/>
      <c r="AW225" s="547"/>
      <c r="AX225" s="547"/>
      <c r="AY225" s="547"/>
      <c r="AZ225" s="547"/>
      <c r="BA225" s="547"/>
      <c r="BB225" s="547"/>
      <c r="BC225" s="547"/>
      <c r="BD225" s="547"/>
      <c r="BE225" s="547"/>
      <c r="BF225" s="547"/>
      <c r="BG225" s="547"/>
      <c r="BH225" s="547"/>
      <c r="BI225" s="547"/>
      <c r="BJ225" s="547"/>
      <c r="BK225" s="547"/>
      <c r="BL225" s="547"/>
      <c r="BM225" s="547"/>
      <c r="BN225" s="547"/>
      <c r="BO225" s="547"/>
      <c r="BP225" s="547"/>
      <c r="BQ225" s="547"/>
      <c r="BR225" s="547"/>
      <c r="BS225" s="547"/>
      <c r="BT225" s="547"/>
      <c r="BU225" s="547"/>
      <c r="BV225" s="547"/>
      <c r="BW225" s="547"/>
      <c r="BX225" s="547"/>
      <c r="BY225" s="547"/>
      <c r="BZ225" s="547"/>
      <c r="CA225" s="547"/>
      <c r="CB225" s="547"/>
      <c r="CC225" s="547"/>
      <c r="CD225" s="547"/>
      <c r="CE225" s="547"/>
      <c r="CF225" s="547"/>
      <c r="CG225" s="547"/>
      <c r="CH225" s="547"/>
      <c r="CI225" s="547"/>
      <c r="CJ225" s="547"/>
      <c r="CK225" s="547"/>
      <c r="CL225" s="547"/>
      <c r="CM225" s="547"/>
      <c r="CN225" s="547"/>
      <c r="CO225" s="547"/>
      <c r="CP225" s="547"/>
      <c r="CQ225" s="547"/>
      <c r="CR225" s="547"/>
      <c r="CS225" s="547"/>
      <c r="CT225" s="547"/>
      <c r="CU225" s="547"/>
      <c r="CV225" s="547"/>
      <c r="CW225" s="547"/>
    </row>
    <row r="226" spans="1:101" x14ac:dyDescent="0.2">
      <c r="A226" s="343">
        <f>+SUBTOTAL(3,$E$8:$E226)</f>
        <v>219</v>
      </c>
      <c r="B226" s="552">
        <v>45536</v>
      </c>
      <c r="C226" s="343" t="s">
        <v>488</v>
      </c>
      <c r="D226" s="343" t="str">
        <f>+VLOOKUP(C226,'Visual chart Edit'!$B$7:$C$491,2,FALSE)</f>
        <v>DA+9</v>
      </c>
      <c r="E226" s="343" t="s">
        <v>276</v>
      </c>
      <c r="F226" s="548">
        <v>45554</v>
      </c>
      <c r="G226" s="548">
        <v>45560</v>
      </c>
      <c r="H226" s="549" t="s">
        <v>546</v>
      </c>
      <c r="I226" s="550" t="s">
        <v>386</v>
      </c>
      <c r="J226" s="841">
        <f t="shared" si="19"/>
        <v>6</v>
      </c>
      <c r="K226" s="547"/>
      <c r="L226" s="547"/>
      <c r="M226" s="547"/>
      <c r="N226" s="547"/>
      <c r="O226" s="547"/>
      <c r="P226" s="547"/>
      <c r="Q226" s="547"/>
      <c r="R226" s="547"/>
      <c r="S226" s="547"/>
      <c r="T226" s="547"/>
      <c r="U226" s="547"/>
      <c r="V226" s="547"/>
      <c r="W226" s="547"/>
      <c r="X226" s="547"/>
      <c r="Y226" s="547"/>
      <c r="Z226" s="547"/>
      <c r="AA226" s="547"/>
      <c r="AB226" s="547"/>
      <c r="AC226" s="547"/>
      <c r="AD226" s="547"/>
      <c r="AE226" s="547"/>
      <c r="AF226" s="547"/>
      <c r="AG226" s="547"/>
      <c r="AH226" s="547"/>
      <c r="AI226" s="547"/>
      <c r="AJ226" s="547"/>
      <c r="AK226" s="547"/>
      <c r="AL226" s="547"/>
      <c r="AM226" s="547"/>
      <c r="AN226" s="547"/>
      <c r="AO226" s="547"/>
      <c r="AP226" s="547"/>
      <c r="AQ226" s="547"/>
      <c r="AR226" s="547"/>
      <c r="AS226" s="547"/>
      <c r="AT226" s="547"/>
      <c r="AU226" s="547"/>
      <c r="AV226" s="547"/>
      <c r="AW226" s="547"/>
      <c r="AX226" s="547"/>
      <c r="AY226" s="547"/>
      <c r="AZ226" s="547"/>
      <c r="BA226" s="547"/>
      <c r="BB226" s="547"/>
      <c r="BC226" s="547"/>
      <c r="BD226" s="547"/>
      <c r="BE226" s="547"/>
      <c r="BF226" s="547"/>
      <c r="BG226" s="547"/>
      <c r="BH226" s="547"/>
      <c r="BI226" s="547"/>
      <c r="BJ226" s="547"/>
      <c r="BK226" s="547"/>
      <c r="BL226" s="547"/>
      <c r="BM226" s="547"/>
      <c r="BN226" s="547"/>
      <c r="BO226" s="547"/>
      <c r="BP226" s="547"/>
      <c r="BQ226" s="547"/>
      <c r="BR226" s="547"/>
      <c r="BS226" s="547"/>
      <c r="BT226" s="547"/>
      <c r="BU226" s="547"/>
      <c r="BV226" s="547"/>
      <c r="BW226" s="547"/>
      <c r="BX226" s="547"/>
      <c r="BY226" s="547"/>
      <c r="BZ226" s="547"/>
      <c r="CA226" s="547"/>
      <c r="CB226" s="547"/>
      <c r="CC226" s="547"/>
      <c r="CD226" s="547"/>
      <c r="CE226" s="547"/>
      <c r="CF226" s="547"/>
      <c r="CG226" s="547"/>
      <c r="CH226" s="547"/>
      <c r="CI226" s="547"/>
      <c r="CJ226" s="547"/>
      <c r="CK226" s="547"/>
      <c r="CL226" s="547"/>
      <c r="CM226" s="547"/>
      <c r="CN226" s="547"/>
      <c r="CO226" s="547"/>
      <c r="CP226" s="547"/>
      <c r="CQ226" s="547"/>
      <c r="CR226" s="547"/>
      <c r="CS226" s="547"/>
      <c r="CT226" s="547"/>
      <c r="CU226" s="547"/>
      <c r="CV226" s="547"/>
      <c r="CW226" s="547"/>
    </row>
    <row r="227" spans="1:101" x14ac:dyDescent="0.2">
      <c r="A227" s="343">
        <f>+SUBTOTAL(3,$E$8:$E227)</f>
        <v>220</v>
      </c>
      <c r="B227" s="552">
        <v>45536</v>
      </c>
      <c r="C227" s="343" t="s">
        <v>551</v>
      </c>
      <c r="D227" s="343" t="str">
        <f>+VLOOKUP(C227,'Visual chart Edit'!$B$7:$C$491,2,FALSE)</f>
        <v>DA+3</v>
      </c>
      <c r="E227" s="343" t="s">
        <v>143</v>
      </c>
      <c r="F227" s="548">
        <v>45554</v>
      </c>
      <c r="G227" s="548">
        <v>45560</v>
      </c>
      <c r="H227" s="549" t="s">
        <v>602</v>
      </c>
      <c r="I227" s="550" t="s">
        <v>222</v>
      </c>
      <c r="J227" s="841">
        <f t="shared" si="19"/>
        <v>6</v>
      </c>
      <c r="K227" s="547"/>
      <c r="L227" s="547"/>
      <c r="M227" s="547"/>
      <c r="N227" s="547"/>
      <c r="O227" s="547"/>
      <c r="P227" s="547"/>
      <c r="Q227" s="547"/>
      <c r="R227" s="547"/>
      <c r="S227" s="547"/>
      <c r="T227" s="547"/>
      <c r="U227" s="547"/>
      <c r="V227" s="547"/>
      <c r="W227" s="547"/>
      <c r="X227" s="547"/>
      <c r="Y227" s="547"/>
      <c r="Z227" s="547"/>
      <c r="AA227" s="547"/>
      <c r="AB227" s="547"/>
      <c r="AC227" s="547"/>
      <c r="AD227" s="547"/>
      <c r="AE227" s="547"/>
      <c r="AF227" s="547"/>
      <c r="AG227" s="547"/>
      <c r="AH227" s="547"/>
      <c r="AI227" s="547"/>
      <c r="AJ227" s="547"/>
      <c r="AK227" s="547"/>
      <c r="AL227" s="547"/>
      <c r="AM227" s="547"/>
      <c r="AN227" s="547"/>
      <c r="AO227" s="547"/>
      <c r="AP227" s="547"/>
      <c r="AQ227" s="547"/>
      <c r="AR227" s="547"/>
      <c r="AS227" s="547"/>
      <c r="AT227" s="547"/>
      <c r="AU227" s="547"/>
      <c r="AV227" s="547"/>
      <c r="AW227" s="547"/>
      <c r="AX227" s="547"/>
      <c r="AY227" s="547"/>
      <c r="AZ227" s="547"/>
      <c r="BA227" s="547"/>
      <c r="BB227" s="547"/>
      <c r="BC227" s="547"/>
      <c r="BD227" s="547"/>
      <c r="BE227" s="547"/>
      <c r="BF227" s="547"/>
      <c r="BG227" s="547"/>
      <c r="BH227" s="547"/>
      <c r="BI227" s="547"/>
      <c r="BJ227" s="547"/>
      <c r="BK227" s="547"/>
      <c r="BL227" s="547"/>
      <c r="BM227" s="547"/>
      <c r="BN227" s="547"/>
      <c r="BO227" s="547"/>
      <c r="BP227" s="547"/>
      <c r="BQ227" s="547"/>
      <c r="BR227" s="547"/>
      <c r="BS227" s="547"/>
      <c r="BT227" s="547"/>
      <c r="BU227" s="547"/>
      <c r="BV227" s="547"/>
      <c r="BW227" s="547"/>
      <c r="BX227" s="547"/>
      <c r="BY227" s="547"/>
      <c r="BZ227" s="547"/>
      <c r="CA227" s="547"/>
      <c r="CB227" s="547"/>
      <c r="CC227" s="547"/>
      <c r="CD227" s="547"/>
      <c r="CE227" s="547"/>
      <c r="CF227" s="547"/>
      <c r="CG227" s="547"/>
      <c r="CH227" s="547"/>
      <c r="CI227" s="547"/>
      <c r="CJ227" s="547"/>
      <c r="CK227" s="547"/>
      <c r="CL227" s="547"/>
      <c r="CM227" s="547"/>
      <c r="CN227" s="547"/>
      <c r="CO227" s="547"/>
      <c r="CP227" s="547"/>
      <c r="CQ227" s="547"/>
      <c r="CR227" s="547"/>
      <c r="CS227" s="547"/>
      <c r="CT227" s="547"/>
      <c r="CU227" s="547"/>
      <c r="CV227" s="547"/>
      <c r="CW227" s="547"/>
    </row>
    <row r="228" spans="1:101" x14ac:dyDescent="0.2">
      <c r="A228" s="343">
        <f>+SUBTOTAL(3,$E$8:$E228)</f>
        <v>221</v>
      </c>
      <c r="B228" s="552">
        <v>45536</v>
      </c>
      <c r="C228" s="343" t="s">
        <v>861</v>
      </c>
      <c r="D228" s="343" t="str">
        <f>+VLOOKUP(C228,'Visual chart Edit'!$B$7:$C$491,2,FALSE)</f>
        <v>DA+3</v>
      </c>
      <c r="E228" s="343" t="s">
        <v>276</v>
      </c>
      <c r="F228" s="548">
        <v>45558</v>
      </c>
      <c r="G228" s="548">
        <v>45560</v>
      </c>
      <c r="H228" s="549" t="s">
        <v>236</v>
      </c>
      <c r="I228" s="550" t="s">
        <v>1017</v>
      </c>
      <c r="J228" s="841">
        <f t="shared" si="19"/>
        <v>2</v>
      </c>
      <c r="K228" s="547"/>
      <c r="L228" s="547"/>
      <c r="M228" s="547"/>
      <c r="N228" s="547"/>
      <c r="O228" s="547"/>
      <c r="P228" s="547"/>
      <c r="Q228" s="547"/>
      <c r="R228" s="547"/>
      <c r="S228" s="547"/>
      <c r="T228" s="547"/>
      <c r="U228" s="547"/>
      <c r="V228" s="547"/>
      <c r="W228" s="547"/>
      <c r="X228" s="547"/>
      <c r="Y228" s="547"/>
      <c r="Z228" s="547"/>
      <c r="AA228" s="547"/>
      <c r="AB228" s="547"/>
      <c r="AC228" s="547"/>
      <c r="AD228" s="547"/>
      <c r="AE228" s="547"/>
      <c r="AF228" s="547"/>
      <c r="AG228" s="547"/>
      <c r="AH228" s="547"/>
      <c r="AI228" s="547"/>
      <c r="AJ228" s="547"/>
      <c r="AK228" s="547"/>
      <c r="AL228" s="547"/>
      <c r="AM228" s="547"/>
      <c r="AN228" s="547"/>
      <c r="AO228" s="547"/>
      <c r="AP228" s="547"/>
      <c r="AQ228" s="547"/>
      <c r="AR228" s="547"/>
      <c r="AS228" s="547"/>
      <c r="AT228" s="547"/>
      <c r="AU228" s="547"/>
      <c r="AV228" s="547"/>
      <c r="AW228" s="547"/>
      <c r="AX228" s="547"/>
      <c r="AY228" s="547"/>
      <c r="AZ228" s="547"/>
      <c r="BA228" s="547"/>
      <c r="BB228" s="547"/>
      <c r="BC228" s="547"/>
      <c r="BD228" s="547"/>
      <c r="BE228" s="547"/>
      <c r="BF228" s="547"/>
      <c r="BG228" s="547"/>
      <c r="BH228" s="547"/>
      <c r="BI228" s="547"/>
      <c r="BJ228" s="547"/>
      <c r="BK228" s="547"/>
      <c r="BL228" s="547"/>
      <c r="BM228" s="547"/>
      <c r="BN228" s="547"/>
      <c r="BO228" s="547"/>
      <c r="BP228" s="547"/>
      <c r="BQ228" s="547"/>
      <c r="BR228" s="547"/>
      <c r="BS228" s="547"/>
      <c r="BT228" s="547"/>
      <c r="BU228" s="547"/>
      <c r="BV228" s="547"/>
      <c r="BW228" s="547"/>
      <c r="BX228" s="547"/>
      <c r="BY228" s="547"/>
      <c r="BZ228" s="547"/>
      <c r="CA228" s="547"/>
      <c r="CB228" s="547"/>
      <c r="CC228" s="547"/>
      <c r="CD228" s="547"/>
      <c r="CE228" s="547"/>
      <c r="CF228" s="547"/>
      <c r="CG228" s="547"/>
      <c r="CH228" s="547"/>
      <c r="CI228" s="547"/>
      <c r="CJ228" s="547"/>
      <c r="CK228" s="547"/>
      <c r="CL228" s="547"/>
      <c r="CM228" s="547"/>
      <c r="CN228" s="547"/>
      <c r="CO228" s="547"/>
      <c r="CP228" s="547"/>
      <c r="CQ228" s="547"/>
      <c r="CR228" s="547"/>
      <c r="CS228" s="547"/>
      <c r="CT228" s="547"/>
      <c r="CU228" s="547"/>
      <c r="CV228" s="547"/>
      <c r="CW228" s="547"/>
    </row>
    <row r="229" spans="1:101" x14ac:dyDescent="0.2">
      <c r="A229" s="343">
        <f>+SUBTOTAL(3,$E$8:$E229)</f>
        <v>222</v>
      </c>
      <c r="B229" s="552">
        <v>45536</v>
      </c>
      <c r="C229" s="343" t="s">
        <v>752</v>
      </c>
      <c r="D229" s="343" t="str">
        <f>+VLOOKUP(C229,'Visual chart Edit'!$B$7:$C$491,2,FALSE)</f>
        <v>DA+3</v>
      </c>
      <c r="E229" s="343" t="s">
        <v>276</v>
      </c>
      <c r="F229" s="548">
        <v>45555</v>
      </c>
      <c r="G229" s="548">
        <v>45560</v>
      </c>
      <c r="H229" s="549" t="s">
        <v>876</v>
      </c>
      <c r="I229" s="550" t="s">
        <v>1021</v>
      </c>
      <c r="J229" s="841">
        <f t="shared" si="19"/>
        <v>5</v>
      </c>
      <c r="K229" s="547"/>
      <c r="L229" s="547"/>
      <c r="M229" s="547"/>
      <c r="N229" s="547"/>
      <c r="O229" s="547"/>
      <c r="P229" s="547"/>
      <c r="Q229" s="547"/>
      <c r="R229" s="547"/>
      <c r="S229" s="547"/>
      <c r="T229" s="547"/>
      <c r="U229" s="547"/>
      <c r="V229" s="547"/>
      <c r="W229" s="547"/>
      <c r="X229" s="547"/>
      <c r="Y229" s="547"/>
      <c r="Z229" s="547"/>
      <c r="AA229" s="547"/>
      <c r="AB229" s="547"/>
      <c r="AC229" s="547"/>
      <c r="AD229" s="547"/>
      <c r="AE229" s="547"/>
      <c r="AF229" s="547"/>
      <c r="AG229" s="547"/>
      <c r="AH229" s="547"/>
      <c r="AI229" s="547"/>
      <c r="AJ229" s="547"/>
      <c r="AK229" s="547"/>
      <c r="AL229" s="547"/>
      <c r="AM229" s="547"/>
      <c r="AN229" s="547"/>
      <c r="AO229" s="547"/>
      <c r="AP229" s="547"/>
      <c r="AQ229" s="547"/>
      <c r="AR229" s="547"/>
      <c r="AS229" s="547"/>
      <c r="AT229" s="547"/>
      <c r="AU229" s="547"/>
      <c r="AV229" s="547"/>
      <c r="AW229" s="547"/>
      <c r="AX229" s="547"/>
      <c r="AY229" s="547"/>
      <c r="AZ229" s="547"/>
      <c r="BA229" s="547"/>
      <c r="BB229" s="547"/>
      <c r="BC229" s="547"/>
      <c r="BD229" s="547"/>
      <c r="BE229" s="547"/>
      <c r="BF229" s="547"/>
      <c r="BG229" s="547"/>
      <c r="BH229" s="547"/>
      <c r="BI229" s="547"/>
      <c r="BJ229" s="547"/>
      <c r="BK229" s="547"/>
      <c r="BL229" s="547"/>
      <c r="BM229" s="547"/>
      <c r="BN229" s="547"/>
      <c r="BO229" s="547"/>
      <c r="BP229" s="547"/>
      <c r="BQ229" s="547"/>
      <c r="BR229" s="547"/>
      <c r="BS229" s="547"/>
      <c r="BT229" s="547"/>
      <c r="BU229" s="547"/>
      <c r="BV229" s="547"/>
      <c r="BW229" s="547"/>
      <c r="BX229" s="547"/>
      <c r="BY229" s="547"/>
      <c r="BZ229" s="547"/>
      <c r="CA229" s="547"/>
      <c r="CB229" s="547"/>
      <c r="CC229" s="547"/>
      <c r="CD229" s="547"/>
      <c r="CE229" s="547"/>
      <c r="CF229" s="547"/>
      <c r="CG229" s="547"/>
      <c r="CH229" s="547"/>
      <c r="CI229" s="547"/>
      <c r="CJ229" s="547"/>
      <c r="CK229" s="547"/>
      <c r="CL229" s="547"/>
      <c r="CM229" s="547"/>
      <c r="CN229" s="547"/>
      <c r="CO229" s="547"/>
      <c r="CP229" s="547"/>
      <c r="CQ229" s="547"/>
      <c r="CR229" s="547"/>
      <c r="CS229" s="547"/>
      <c r="CT229" s="547"/>
      <c r="CU229" s="547"/>
      <c r="CV229" s="547"/>
      <c r="CW229" s="547"/>
    </row>
    <row r="230" spans="1:101" x14ac:dyDescent="0.2">
      <c r="A230" s="343">
        <f>+SUBTOTAL(3,$E$8:$E230)</f>
        <v>223</v>
      </c>
      <c r="B230" s="552">
        <v>45536</v>
      </c>
      <c r="C230" s="552" t="s">
        <v>514</v>
      </c>
      <c r="D230" s="343" t="str">
        <f>+VLOOKUP(C230,'Visual chart Edit'!$B$7:$C$491,2,FALSE)</f>
        <v>DA+0</v>
      </c>
      <c r="E230" s="343" t="s">
        <v>276</v>
      </c>
      <c r="F230" s="548">
        <v>45555</v>
      </c>
      <c r="G230" s="548">
        <v>45561</v>
      </c>
      <c r="H230" s="549" t="s">
        <v>392</v>
      </c>
      <c r="I230" s="550" t="s">
        <v>237</v>
      </c>
      <c r="J230" s="841">
        <f t="shared" si="19"/>
        <v>6</v>
      </c>
      <c r="K230" s="547"/>
      <c r="L230" s="547"/>
      <c r="M230" s="547"/>
      <c r="N230" s="547"/>
      <c r="O230" s="547"/>
      <c r="P230" s="547"/>
      <c r="Q230" s="547"/>
      <c r="R230" s="547"/>
      <c r="S230" s="547"/>
      <c r="T230" s="547"/>
      <c r="U230" s="547"/>
      <c r="V230" s="547"/>
      <c r="W230" s="547"/>
      <c r="X230" s="547"/>
      <c r="Y230" s="547"/>
      <c r="Z230" s="547"/>
      <c r="AA230" s="547"/>
      <c r="AB230" s="547"/>
      <c r="AC230" s="547"/>
      <c r="AD230" s="547"/>
      <c r="AE230" s="547"/>
      <c r="AF230" s="547"/>
      <c r="AG230" s="547"/>
      <c r="AH230" s="547"/>
      <c r="AI230" s="547"/>
      <c r="AJ230" s="547"/>
      <c r="AK230" s="547"/>
      <c r="AL230" s="547"/>
      <c r="AM230" s="547"/>
      <c r="AN230" s="547"/>
      <c r="AO230" s="547"/>
      <c r="AP230" s="547"/>
      <c r="AQ230" s="547"/>
      <c r="AR230" s="547"/>
      <c r="AS230" s="547"/>
      <c r="AT230" s="547"/>
      <c r="AU230" s="547"/>
      <c r="AV230" s="547"/>
      <c r="AW230" s="547"/>
      <c r="AX230" s="547"/>
      <c r="AY230" s="547"/>
      <c r="AZ230" s="547"/>
      <c r="BA230" s="547"/>
      <c r="BB230" s="547"/>
      <c r="BC230" s="547"/>
      <c r="BD230" s="547"/>
      <c r="BE230" s="547"/>
      <c r="BF230" s="547"/>
      <c r="BG230" s="547"/>
      <c r="BH230" s="547"/>
      <c r="BI230" s="547"/>
      <c r="BJ230" s="547"/>
      <c r="BK230" s="547"/>
      <c r="BL230" s="547"/>
      <c r="BM230" s="547"/>
      <c r="BN230" s="547"/>
      <c r="BO230" s="547"/>
      <c r="BP230" s="547"/>
      <c r="BQ230" s="547"/>
      <c r="BR230" s="547"/>
      <c r="BS230" s="547"/>
      <c r="BT230" s="547"/>
      <c r="BU230" s="547"/>
      <c r="BV230" s="547"/>
      <c r="BW230" s="547"/>
      <c r="BX230" s="547"/>
      <c r="BY230" s="547"/>
      <c r="BZ230" s="547"/>
      <c r="CA230" s="547"/>
      <c r="CB230" s="547"/>
      <c r="CC230" s="547"/>
      <c r="CD230" s="547"/>
      <c r="CE230" s="547"/>
      <c r="CF230" s="547"/>
      <c r="CG230" s="547"/>
      <c r="CH230" s="547"/>
      <c r="CI230" s="547"/>
      <c r="CJ230" s="547"/>
      <c r="CK230" s="547"/>
      <c r="CL230" s="547"/>
      <c r="CM230" s="547"/>
      <c r="CN230" s="547"/>
      <c r="CO230" s="547"/>
      <c r="CP230" s="547"/>
      <c r="CQ230" s="547"/>
      <c r="CR230" s="547"/>
      <c r="CS230" s="547"/>
      <c r="CT230" s="547"/>
      <c r="CU230" s="547"/>
      <c r="CV230" s="547"/>
      <c r="CW230" s="547"/>
    </row>
    <row r="231" spans="1:101" x14ac:dyDescent="0.2">
      <c r="A231" s="343">
        <f>+SUBTOTAL(3,$E$8:$E231)</f>
        <v>224</v>
      </c>
      <c r="B231" s="552">
        <v>45536</v>
      </c>
      <c r="C231" s="343" t="s">
        <v>852</v>
      </c>
      <c r="D231" s="343" t="str">
        <f>+VLOOKUP(C231,'Visual chart Edit'!$B$7:$C$491,2,FALSE)</f>
        <v>DA+0</v>
      </c>
      <c r="E231" s="343" t="s">
        <v>276</v>
      </c>
      <c r="F231" s="548">
        <v>45560</v>
      </c>
      <c r="G231" s="548">
        <v>45561</v>
      </c>
      <c r="H231" s="549" t="s">
        <v>878</v>
      </c>
      <c r="I231" s="550" t="s">
        <v>1017</v>
      </c>
      <c r="J231" s="841">
        <f t="shared" si="19"/>
        <v>1</v>
      </c>
      <c r="K231" s="547"/>
      <c r="L231" s="547"/>
      <c r="M231" s="547"/>
      <c r="N231" s="547"/>
      <c r="O231" s="547"/>
      <c r="P231" s="547"/>
      <c r="Q231" s="547"/>
      <c r="R231" s="547"/>
      <c r="S231" s="547"/>
      <c r="T231" s="547"/>
      <c r="U231" s="547"/>
      <c r="V231" s="547"/>
      <c r="W231" s="547"/>
      <c r="X231" s="547"/>
      <c r="Y231" s="547"/>
      <c r="Z231" s="547"/>
      <c r="AA231" s="547"/>
      <c r="AB231" s="547"/>
      <c r="AC231" s="547"/>
      <c r="AD231" s="547"/>
      <c r="AE231" s="547"/>
      <c r="AF231" s="547"/>
      <c r="AG231" s="547"/>
      <c r="AH231" s="547"/>
      <c r="AI231" s="547"/>
      <c r="AJ231" s="547"/>
      <c r="AK231" s="547"/>
      <c r="AL231" s="547"/>
      <c r="AM231" s="547"/>
      <c r="AN231" s="547"/>
      <c r="AO231" s="547"/>
      <c r="AP231" s="547"/>
      <c r="AQ231" s="547"/>
      <c r="AR231" s="547"/>
      <c r="AS231" s="547"/>
      <c r="AT231" s="547"/>
      <c r="AU231" s="547"/>
      <c r="AV231" s="547"/>
      <c r="AW231" s="547"/>
      <c r="AX231" s="547"/>
      <c r="AY231" s="547"/>
      <c r="AZ231" s="547"/>
      <c r="BA231" s="547"/>
      <c r="BB231" s="547"/>
      <c r="BC231" s="547"/>
      <c r="BD231" s="547"/>
      <c r="BE231" s="547"/>
      <c r="BF231" s="547"/>
      <c r="BG231" s="547"/>
      <c r="BH231" s="547"/>
      <c r="BI231" s="547"/>
      <c r="BJ231" s="547"/>
      <c r="BK231" s="547"/>
      <c r="BL231" s="547"/>
      <c r="BM231" s="547"/>
      <c r="BN231" s="547"/>
      <c r="BO231" s="547"/>
      <c r="BP231" s="547"/>
      <c r="BQ231" s="547"/>
      <c r="BR231" s="547"/>
      <c r="BS231" s="547"/>
      <c r="BT231" s="547"/>
      <c r="BU231" s="547"/>
      <c r="BV231" s="547"/>
      <c r="BW231" s="547"/>
      <c r="BX231" s="547"/>
      <c r="BY231" s="547"/>
      <c r="BZ231" s="547"/>
      <c r="CA231" s="547"/>
      <c r="CB231" s="547"/>
      <c r="CC231" s="547"/>
      <c r="CD231" s="547"/>
      <c r="CE231" s="547"/>
      <c r="CF231" s="547"/>
      <c r="CG231" s="547"/>
      <c r="CH231" s="547"/>
      <c r="CI231" s="547"/>
      <c r="CJ231" s="547"/>
      <c r="CK231" s="547"/>
      <c r="CL231" s="547"/>
      <c r="CM231" s="547"/>
      <c r="CN231" s="547"/>
      <c r="CO231" s="547"/>
      <c r="CP231" s="547"/>
      <c r="CQ231" s="547"/>
      <c r="CR231" s="547"/>
      <c r="CS231" s="547"/>
      <c r="CT231" s="547"/>
      <c r="CU231" s="547"/>
      <c r="CV231" s="547"/>
      <c r="CW231" s="547"/>
    </row>
    <row r="232" spans="1:101" x14ac:dyDescent="0.2">
      <c r="A232" s="343">
        <f>+SUBTOTAL(3,$E$8:$E232)</f>
        <v>225</v>
      </c>
      <c r="B232" s="552">
        <v>45536</v>
      </c>
      <c r="C232" s="343" t="s">
        <v>501</v>
      </c>
      <c r="D232" s="343" t="str">
        <f>+VLOOKUP(C232,'Visual chart Edit'!$B$7:$C$491,2,FALSE)</f>
        <v>DB2+3</v>
      </c>
      <c r="E232" s="343" t="s">
        <v>276</v>
      </c>
      <c r="F232" s="548">
        <v>45554</v>
      </c>
      <c r="G232" s="548">
        <v>45562</v>
      </c>
      <c r="H232" s="549" t="s">
        <v>589</v>
      </c>
      <c r="I232" s="550" t="s">
        <v>237</v>
      </c>
      <c r="J232" s="841">
        <f t="shared" si="19"/>
        <v>8</v>
      </c>
      <c r="K232" s="547"/>
      <c r="L232" s="547"/>
      <c r="M232" s="547"/>
      <c r="N232" s="547"/>
      <c r="O232" s="547"/>
      <c r="P232" s="547"/>
      <c r="Q232" s="547"/>
      <c r="R232" s="547"/>
      <c r="S232" s="547"/>
      <c r="T232" s="547"/>
      <c r="U232" s="547"/>
      <c r="V232" s="547"/>
      <c r="W232" s="547"/>
      <c r="X232" s="547"/>
      <c r="Y232" s="547"/>
      <c r="Z232" s="547"/>
      <c r="AA232" s="547"/>
      <c r="AB232" s="547"/>
      <c r="AC232" s="547"/>
      <c r="AD232" s="547"/>
      <c r="AE232" s="547"/>
      <c r="AF232" s="547"/>
      <c r="AG232" s="547"/>
      <c r="AH232" s="547"/>
      <c r="AI232" s="547"/>
      <c r="AJ232" s="547"/>
      <c r="AK232" s="547"/>
      <c r="AL232" s="547"/>
      <c r="AM232" s="547"/>
      <c r="AN232" s="547"/>
      <c r="AO232" s="547"/>
      <c r="AP232" s="547"/>
      <c r="AQ232" s="547"/>
      <c r="AR232" s="547"/>
      <c r="AS232" s="547"/>
      <c r="AT232" s="547"/>
      <c r="AU232" s="547"/>
      <c r="AV232" s="547"/>
      <c r="AW232" s="547"/>
      <c r="AX232" s="547"/>
      <c r="AY232" s="547"/>
      <c r="AZ232" s="547"/>
      <c r="BA232" s="547"/>
      <c r="BB232" s="547"/>
      <c r="BC232" s="547"/>
      <c r="BD232" s="547"/>
      <c r="BE232" s="547"/>
      <c r="BF232" s="547"/>
      <c r="BG232" s="547"/>
      <c r="BH232" s="547"/>
      <c r="BI232" s="547"/>
      <c r="BJ232" s="547"/>
      <c r="BK232" s="547"/>
      <c r="BL232" s="547"/>
      <c r="BM232" s="547"/>
      <c r="BN232" s="547"/>
      <c r="BO232" s="547"/>
      <c r="BP232" s="547"/>
      <c r="BQ232" s="547"/>
      <c r="BR232" s="547"/>
      <c r="BS232" s="547"/>
      <c r="BT232" s="547"/>
      <c r="BU232" s="547"/>
      <c r="BV232" s="547"/>
      <c r="BW232" s="547"/>
      <c r="BX232" s="547"/>
      <c r="BY232" s="547"/>
      <c r="BZ232" s="547"/>
      <c r="CA232" s="547"/>
      <c r="CB232" s="547"/>
      <c r="CC232" s="547"/>
      <c r="CD232" s="547"/>
      <c r="CE232" s="547"/>
      <c r="CF232" s="547"/>
      <c r="CG232" s="547"/>
      <c r="CH232" s="547"/>
      <c r="CI232" s="547"/>
      <c r="CJ232" s="547"/>
      <c r="CK232" s="547"/>
      <c r="CL232" s="547"/>
      <c r="CM232" s="547"/>
      <c r="CN232" s="547"/>
      <c r="CO232" s="547"/>
      <c r="CP232" s="547"/>
      <c r="CQ232" s="547"/>
      <c r="CR232" s="547"/>
      <c r="CS232" s="547"/>
      <c r="CT232" s="547"/>
      <c r="CU232" s="547"/>
      <c r="CV232" s="547"/>
      <c r="CW232" s="547"/>
    </row>
    <row r="233" spans="1:101" x14ac:dyDescent="0.2">
      <c r="A233" s="343">
        <f>+SUBTOTAL(3,$E$8:$E233)</f>
        <v>226</v>
      </c>
      <c r="B233" s="552">
        <v>45536</v>
      </c>
      <c r="C233" s="343" t="s">
        <v>101</v>
      </c>
      <c r="D233" s="343" t="str">
        <f>+VLOOKUP(C233,'Visual chart Edit'!$B$7:$C$491,2,FALSE)</f>
        <v>DC2+6</v>
      </c>
      <c r="E233" s="343" t="s">
        <v>276</v>
      </c>
      <c r="F233" s="548">
        <v>45558</v>
      </c>
      <c r="G233" s="548">
        <v>45562</v>
      </c>
      <c r="H233" s="549" t="s">
        <v>876</v>
      </c>
      <c r="I233" s="550" t="s">
        <v>1018</v>
      </c>
      <c r="J233" s="841">
        <f t="shared" si="19"/>
        <v>4</v>
      </c>
      <c r="K233" s="547"/>
      <c r="L233" s="547"/>
      <c r="M233" s="547"/>
      <c r="N233" s="547"/>
      <c r="O233" s="547"/>
      <c r="P233" s="547"/>
      <c r="Q233" s="547"/>
      <c r="R233" s="547"/>
      <c r="S233" s="547"/>
      <c r="T233" s="547"/>
      <c r="U233" s="547"/>
      <c r="V233" s="547"/>
      <c r="W233" s="547"/>
      <c r="X233" s="547"/>
      <c r="Y233" s="547"/>
      <c r="Z233" s="547"/>
      <c r="AA233" s="547"/>
      <c r="AB233" s="547"/>
      <c r="AC233" s="547"/>
      <c r="AD233" s="547"/>
      <c r="AE233" s="547"/>
      <c r="AF233" s="547"/>
      <c r="AG233" s="547"/>
      <c r="AH233" s="547"/>
      <c r="AI233" s="547"/>
      <c r="AJ233" s="547"/>
      <c r="AK233" s="547"/>
      <c r="AL233" s="547"/>
      <c r="AM233" s="547"/>
      <c r="AN233" s="547"/>
      <c r="AO233" s="547"/>
      <c r="AP233" s="547"/>
      <c r="AQ233" s="547"/>
      <c r="AR233" s="547"/>
      <c r="AS233" s="547"/>
      <c r="AT233" s="547"/>
      <c r="AU233" s="547"/>
      <c r="AV233" s="547"/>
      <c r="AW233" s="547"/>
      <c r="AX233" s="547"/>
      <c r="AY233" s="547"/>
      <c r="AZ233" s="547"/>
      <c r="BA233" s="547"/>
      <c r="BB233" s="547"/>
      <c r="BC233" s="547"/>
      <c r="BD233" s="547"/>
      <c r="BE233" s="547"/>
      <c r="BF233" s="547"/>
      <c r="BG233" s="547"/>
      <c r="BH233" s="547"/>
      <c r="BI233" s="547"/>
      <c r="BJ233" s="547"/>
      <c r="BK233" s="547"/>
      <c r="BL233" s="547"/>
      <c r="BM233" s="547"/>
      <c r="BN233" s="547"/>
      <c r="BO233" s="547"/>
      <c r="BP233" s="547"/>
      <c r="BQ233" s="547"/>
      <c r="BR233" s="547"/>
      <c r="BS233" s="547"/>
      <c r="BT233" s="547"/>
      <c r="BU233" s="547"/>
      <c r="BV233" s="547"/>
      <c r="BW233" s="547"/>
      <c r="BX233" s="547"/>
      <c r="BY233" s="547"/>
      <c r="BZ233" s="547"/>
      <c r="CA233" s="547"/>
      <c r="CB233" s="547"/>
      <c r="CC233" s="547"/>
      <c r="CD233" s="547"/>
      <c r="CE233" s="547"/>
      <c r="CF233" s="547"/>
      <c r="CG233" s="547"/>
      <c r="CH233" s="547"/>
      <c r="CI233" s="547"/>
      <c r="CJ233" s="547"/>
      <c r="CK233" s="547"/>
      <c r="CL233" s="547"/>
      <c r="CM233" s="547"/>
      <c r="CN233" s="547"/>
      <c r="CO233" s="547"/>
      <c r="CP233" s="547"/>
      <c r="CQ233" s="547"/>
      <c r="CR233" s="547"/>
      <c r="CS233" s="547"/>
      <c r="CT233" s="547"/>
      <c r="CU233" s="547"/>
      <c r="CV233" s="547"/>
      <c r="CW233" s="547"/>
    </row>
    <row r="234" spans="1:101" x14ac:dyDescent="0.2">
      <c r="A234" s="343">
        <f>+SUBTOTAL(3,$E$8:$E234)</f>
        <v>227</v>
      </c>
      <c r="B234" s="552">
        <v>45536</v>
      </c>
      <c r="C234" s="343" t="s">
        <v>760</v>
      </c>
      <c r="D234" s="343" t="str">
        <f>+VLOOKUP(C234,'Visual chart Edit'!$B$7:$C$491,2,FALSE)</f>
        <v>DA+6</v>
      </c>
      <c r="E234" s="343" t="s">
        <v>32</v>
      </c>
      <c r="F234" s="548">
        <v>45560</v>
      </c>
      <c r="G234" s="548">
        <v>45562</v>
      </c>
      <c r="H234" s="549" t="s">
        <v>873</v>
      </c>
      <c r="I234" s="550" t="s">
        <v>1021</v>
      </c>
      <c r="J234" s="841">
        <f t="shared" si="19"/>
        <v>2</v>
      </c>
      <c r="K234" s="547"/>
      <c r="L234" s="547"/>
      <c r="M234" s="547"/>
      <c r="N234" s="547"/>
      <c r="O234" s="547"/>
      <c r="P234" s="547"/>
      <c r="Q234" s="547"/>
      <c r="R234" s="547"/>
      <c r="S234" s="547"/>
      <c r="T234" s="547"/>
      <c r="U234" s="547"/>
      <c r="V234" s="547"/>
      <c r="W234" s="547"/>
      <c r="X234" s="547"/>
      <c r="Y234" s="547"/>
      <c r="Z234" s="547"/>
      <c r="AA234" s="547"/>
      <c r="AB234" s="547"/>
      <c r="AC234" s="547"/>
      <c r="AD234" s="547"/>
      <c r="AE234" s="547"/>
      <c r="AF234" s="547"/>
      <c r="AG234" s="547"/>
      <c r="AH234" s="547"/>
      <c r="AI234" s="547"/>
      <c r="AJ234" s="547"/>
      <c r="AK234" s="547"/>
      <c r="AL234" s="547"/>
      <c r="AM234" s="547"/>
      <c r="AN234" s="547"/>
      <c r="AO234" s="547"/>
      <c r="AP234" s="547"/>
      <c r="AQ234" s="547"/>
      <c r="AR234" s="547"/>
      <c r="AS234" s="547"/>
      <c r="AT234" s="547"/>
      <c r="AU234" s="547"/>
      <c r="AV234" s="547"/>
      <c r="AW234" s="547"/>
      <c r="AX234" s="547"/>
      <c r="AY234" s="547"/>
      <c r="AZ234" s="547"/>
      <c r="BA234" s="547"/>
      <c r="BB234" s="547"/>
      <c r="BC234" s="547"/>
      <c r="BD234" s="547"/>
      <c r="BE234" s="547"/>
      <c r="BF234" s="547"/>
      <c r="BG234" s="547"/>
      <c r="BH234" s="547"/>
      <c r="BI234" s="547"/>
      <c r="BJ234" s="547"/>
      <c r="BK234" s="547"/>
      <c r="BL234" s="547"/>
      <c r="BM234" s="547"/>
      <c r="BN234" s="547"/>
      <c r="BO234" s="547"/>
      <c r="BP234" s="547"/>
      <c r="BQ234" s="547"/>
      <c r="BR234" s="547"/>
      <c r="BS234" s="547"/>
      <c r="BT234" s="547"/>
      <c r="BU234" s="547"/>
      <c r="BV234" s="547"/>
      <c r="BW234" s="547"/>
      <c r="BX234" s="547"/>
      <c r="BY234" s="547"/>
      <c r="BZ234" s="547"/>
      <c r="CA234" s="547"/>
      <c r="CB234" s="547"/>
      <c r="CC234" s="547"/>
      <c r="CD234" s="547"/>
      <c r="CE234" s="547"/>
      <c r="CF234" s="547"/>
      <c r="CG234" s="547"/>
      <c r="CH234" s="547"/>
      <c r="CI234" s="547"/>
      <c r="CJ234" s="547"/>
      <c r="CK234" s="547"/>
      <c r="CL234" s="547"/>
      <c r="CM234" s="547"/>
      <c r="CN234" s="547"/>
      <c r="CO234" s="547"/>
      <c r="CP234" s="547"/>
      <c r="CQ234" s="547"/>
      <c r="CR234" s="547"/>
      <c r="CS234" s="547"/>
      <c r="CT234" s="547"/>
      <c r="CU234" s="547"/>
      <c r="CV234" s="547"/>
      <c r="CW234" s="547"/>
    </row>
    <row r="235" spans="1:101" x14ac:dyDescent="0.2">
      <c r="A235" s="343">
        <f>+SUBTOTAL(3,$E$8:$E235)</f>
        <v>228</v>
      </c>
      <c r="B235" s="552">
        <v>45536</v>
      </c>
      <c r="C235" s="552" t="s">
        <v>515</v>
      </c>
      <c r="D235" s="343" t="str">
        <f>+VLOOKUP(C235,'Visual chart Edit'!$B$7:$C$491,2,FALSE)</f>
        <v>DA+0</v>
      </c>
      <c r="E235" s="343" t="s">
        <v>276</v>
      </c>
      <c r="F235" s="548">
        <v>45563</v>
      </c>
      <c r="G235" s="548">
        <v>45565</v>
      </c>
      <c r="H235" s="549" t="s">
        <v>392</v>
      </c>
      <c r="I235" s="550" t="s">
        <v>237</v>
      </c>
      <c r="J235" s="841">
        <f t="shared" si="19"/>
        <v>2</v>
      </c>
      <c r="K235" s="547"/>
      <c r="L235" s="547"/>
      <c r="M235" s="547"/>
      <c r="N235" s="547"/>
      <c r="O235" s="547"/>
      <c r="P235" s="547"/>
      <c r="Q235" s="547"/>
      <c r="R235" s="547"/>
      <c r="S235" s="547"/>
      <c r="T235" s="547"/>
      <c r="U235" s="547"/>
      <c r="V235" s="547"/>
      <c r="W235" s="547"/>
      <c r="X235" s="547"/>
      <c r="Y235" s="547"/>
      <c r="Z235" s="547"/>
      <c r="AA235" s="547"/>
      <c r="AB235" s="547"/>
      <c r="AC235" s="547"/>
      <c r="AD235" s="547"/>
      <c r="AE235" s="547"/>
      <c r="AF235" s="547"/>
      <c r="AG235" s="547"/>
      <c r="AH235" s="547"/>
      <c r="AI235" s="547"/>
      <c r="AJ235" s="547"/>
      <c r="AK235" s="547"/>
      <c r="AL235" s="547"/>
      <c r="AM235" s="547"/>
      <c r="AN235" s="547"/>
      <c r="AO235" s="547"/>
      <c r="AP235" s="547"/>
      <c r="AQ235" s="547"/>
      <c r="AR235" s="547"/>
      <c r="AS235" s="547"/>
      <c r="AT235" s="547"/>
      <c r="AU235" s="547"/>
      <c r="AV235" s="547"/>
      <c r="AW235" s="547"/>
      <c r="AX235" s="547"/>
      <c r="AY235" s="547"/>
      <c r="AZ235" s="547"/>
      <c r="BA235" s="547"/>
      <c r="BB235" s="547"/>
      <c r="BC235" s="547"/>
      <c r="BD235" s="547"/>
      <c r="BE235" s="547"/>
      <c r="BF235" s="547"/>
      <c r="BG235" s="547"/>
      <c r="BH235" s="547"/>
      <c r="BI235" s="547"/>
      <c r="BJ235" s="547"/>
      <c r="BK235" s="547"/>
      <c r="BL235" s="547"/>
      <c r="BM235" s="547"/>
      <c r="BN235" s="547"/>
      <c r="BO235" s="547"/>
      <c r="BP235" s="547"/>
      <c r="BQ235" s="547"/>
      <c r="BR235" s="547"/>
      <c r="BS235" s="547"/>
      <c r="BT235" s="547"/>
      <c r="BU235" s="547"/>
      <c r="BV235" s="547"/>
      <c r="BW235" s="547"/>
      <c r="BX235" s="547"/>
      <c r="BY235" s="547"/>
      <c r="BZ235" s="547"/>
      <c r="CA235" s="547"/>
      <c r="CB235" s="547"/>
      <c r="CC235" s="547"/>
      <c r="CD235" s="547"/>
      <c r="CE235" s="547"/>
      <c r="CF235" s="547"/>
      <c r="CG235" s="547"/>
      <c r="CH235" s="547"/>
      <c r="CI235" s="547"/>
      <c r="CJ235" s="547"/>
      <c r="CK235" s="547"/>
      <c r="CL235" s="547"/>
      <c r="CM235" s="547"/>
      <c r="CN235" s="547"/>
      <c r="CO235" s="547"/>
      <c r="CP235" s="547"/>
      <c r="CQ235" s="547"/>
      <c r="CR235" s="547"/>
      <c r="CS235" s="547"/>
      <c r="CT235" s="547"/>
      <c r="CU235" s="547"/>
      <c r="CV235" s="547"/>
      <c r="CW235" s="547"/>
    </row>
    <row r="236" spans="1:101" x14ac:dyDescent="0.2">
      <c r="A236" s="343">
        <f>+SUBTOTAL(3,$E$8:$E236)</f>
        <v>229</v>
      </c>
      <c r="B236" s="552">
        <v>45536</v>
      </c>
      <c r="C236" s="343" t="s">
        <v>566</v>
      </c>
      <c r="D236" s="343" t="str">
        <f>+VLOOKUP(C236,'Visual chart Edit'!$B$7:$C$491,2,FALSE)</f>
        <v>DA+0</v>
      </c>
      <c r="E236" s="343" t="s">
        <v>276</v>
      </c>
      <c r="F236" s="548">
        <v>45550</v>
      </c>
      <c r="G236" s="548">
        <v>45565</v>
      </c>
      <c r="H236" s="549" t="s">
        <v>599</v>
      </c>
      <c r="I236" s="550" t="s">
        <v>222</v>
      </c>
      <c r="J236" s="841">
        <f t="shared" si="19"/>
        <v>15</v>
      </c>
      <c r="K236" s="547"/>
      <c r="L236" s="547"/>
      <c r="M236" s="547"/>
      <c r="N236" s="547"/>
      <c r="O236" s="547"/>
      <c r="P236" s="547"/>
      <c r="Q236" s="547"/>
      <c r="R236" s="547"/>
      <c r="S236" s="547"/>
      <c r="T236" s="547"/>
      <c r="U236" s="547"/>
      <c r="V236" s="547"/>
      <c r="W236" s="547"/>
      <c r="X236" s="547"/>
      <c r="Y236" s="547"/>
      <c r="Z236" s="547"/>
      <c r="AA236" s="547"/>
      <c r="AB236" s="547"/>
      <c r="AC236" s="547"/>
      <c r="AD236" s="547"/>
      <c r="AE236" s="547"/>
      <c r="AF236" s="547"/>
      <c r="AG236" s="547"/>
      <c r="AH236" s="547"/>
      <c r="AI236" s="547"/>
      <c r="AJ236" s="547"/>
      <c r="AK236" s="547"/>
      <c r="AL236" s="547"/>
      <c r="AM236" s="547"/>
      <c r="AN236" s="547"/>
      <c r="AO236" s="547"/>
      <c r="AP236" s="547"/>
      <c r="AQ236" s="547"/>
      <c r="AR236" s="547"/>
      <c r="AS236" s="547"/>
      <c r="AT236" s="547"/>
      <c r="AU236" s="547"/>
      <c r="AV236" s="547"/>
      <c r="AW236" s="547"/>
      <c r="AX236" s="547"/>
      <c r="AY236" s="547"/>
      <c r="AZ236" s="547"/>
      <c r="BA236" s="547"/>
      <c r="BB236" s="547"/>
      <c r="BC236" s="547"/>
      <c r="BD236" s="547"/>
      <c r="BE236" s="547"/>
      <c r="BF236" s="547"/>
      <c r="BG236" s="547"/>
      <c r="BH236" s="547"/>
      <c r="BI236" s="547"/>
      <c r="BJ236" s="547"/>
      <c r="BK236" s="547"/>
      <c r="BL236" s="547"/>
      <c r="BM236" s="547"/>
      <c r="BN236" s="547"/>
      <c r="BO236" s="547"/>
      <c r="BP236" s="547"/>
      <c r="BQ236" s="547"/>
      <c r="BR236" s="547"/>
      <c r="BS236" s="547"/>
      <c r="BT236" s="547"/>
      <c r="BU236" s="547"/>
      <c r="BV236" s="547"/>
      <c r="BW236" s="547"/>
      <c r="BX236" s="547"/>
      <c r="BY236" s="547"/>
      <c r="BZ236" s="547"/>
      <c r="CA236" s="547"/>
      <c r="CB236" s="547"/>
      <c r="CC236" s="547"/>
      <c r="CD236" s="547"/>
      <c r="CE236" s="547"/>
      <c r="CF236" s="547"/>
      <c r="CG236" s="547"/>
      <c r="CH236" s="547"/>
      <c r="CI236" s="547"/>
      <c r="CJ236" s="547"/>
      <c r="CK236" s="547"/>
      <c r="CL236" s="547"/>
      <c r="CM236" s="547"/>
      <c r="CN236" s="547"/>
      <c r="CO236" s="547"/>
      <c r="CP236" s="547"/>
      <c r="CQ236" s="547"/>
      <c r="CR236" s="547"/>
      <c r="CS236" s="547"/>
      <c r="CT236" s="547"/>
      <c r="CU236" s="547"/>
      <c r="CV236" s="547"/>
      <c r="CW236" s="547"/>
    </row>
    <row r="237" spans="1:101" x14ac:dyDescent="0.2">
      <c r="A237" s="343">
        <f>+SUBTOTAL(3,$E$8:$E237)</f>
        <v>230</v>
      </c>
      <c r="B237" s="552">
        <v>45536</v>
      </c>
      <c r="C237" s="343" t="s">
        <v>856</v>
      </c>
      <c r="D237" s="343" t="str">
        <f>+VLOOKUP(C237,'Visual chart Edit'!$B$7:$C$491,2,FALSE)</f>
        <v>DA+0</v>
      </c>
      <c r="E237" s="343" t="s">
        <v>276</v>
      </c>
      <c r="F237" s="548">
        <v>45560</v>
      </c>
      <c r="G237" s="548">
        <v>45565</v>
      </c>
      <c r="H237" s="549" t="s">
        <v>879</v>
      </c>
      <c r="I237" s="550" t="s">
        <v>1017</v>
      </c>
      <c r="J237" s="841">
        <f t="shared" si="19"/>
        <v>5</v>
      </c>
      <c r="K237" s="547"/>
      <c r="L237" s="547"/>
      <c r="M237" s="547"/>
      <c r="N237" s="547"/>
      <c r="O237" s="547"/>
      <c r="P237" s="547"/>
      <c r="Q237" s="547"/>
      <c r="R237" s="547"/>
      <c r="S237" s="547"/>
      <c r="T237" s="547"/>
      <c r="U237" s="547"/>
      <c r="V237" s="547"/>
      <c r="W237" s="547"/>
      <c r="X237" s="547"/>
      <c r="Y237" s="547"/>
      <c r="Z237" s="547"/>
      <c r="AA237" s="547"/>
      <c r="AB237" s="547"/>
      <c r="AC237" s="547"/>
      <c r="AD237" s="547"/>
      <c r="AE237" s="547"/>
      <c r="AF237" s="547"/>
      <c r="AG237" s="547"/>
      <c r="AH237" s="547"/>
      <c r="AI237" s="547"/>
      <c r="AJ237" s="547"/>
      <c r="AK237" s="547"/>
      <c r="AL237" s="547"/>
      <c r="AM237" s="547"/>
      <c r="AN237" s="547"/>
      <c r="AO237" s="547"/>
      <c r="AP237" s="547"/>
      <c r="AQ237" s="547"/>
      <c r="AR237" s="547"/>
      <c r="AS237" s="547"/>
      <c r="AT237" s="547"/>
      <c r="AU237" s="547"/>
      <c r="AV237" s="547"/>
      <c r="AW237" s="547"/>
      <c r="AX237" s="547"/>
      <c r="AY237" s="547"/>
      <c r="AZ237" s="547"/>
      <c r="BA237" s="547"/>
      <c r="BB237" s="547"/>
      <c r="BC237" s="547"/>
      <c r="BD237" s="547"/>
      <c r="BE237" s="547"/>
      <c r="BF237" s="547"/>
      <c r="BG237" s="547"/>
      <c r="BH237" s="547"/>
      <c r="BI237" s="547"/>
      <c r="BJ237" s="547"/>
      <c r="BK237" s="547"/>
      <c r="BL237" s="547"/>
      <c r="BM237" s="547"/>
      <c r="BN237" s="547"/>
      <c r="BO237" s="547"/>
      <c r="BP237" s="547"/>
      <c r="BQ237" s="547"/>
      <c r="BR237" s="547"/>
      <c r="BS237" s="547"/>
      <c r="BT237" s="547"/>
      <c r="BU237" s="547"/>
      <c r="BV237" s="547"/>
      <c r="BW237" s="547"/>
      <c r="BX237" s="547"/>
      <c r="BY237" s="547"/>
      <c r="BZ237" s="547"/>
      <c r="CA237" s="547"/>
      <c r="CB237" s="547"/>
      <c r="CC237" s="547"/>
      <c r="CD237" s="547"/>
      <c r="CE237" s="547"/>
      <c r="CF237" s="547"/>
      <c r="CG237" s="547"/>
      <c r="CH237" s="547"/>
      <c r="CI237" s="547"/>
      <c r="CJ237" s="547"/>
      <c r="CK237" s="547"/>
      <c r="CL237" s="547"/>
      <c r="CM237" s="547"/>
      <c r="CN237" s="547"/>
      <c r="CO237" s="547"/>
      <c r="CP237" s="547"/>
      <c r="CQ237" s="547"/>
      <c r="CR237" s="547"/>
      <c r="CS237" s="547"/>
      <c r="CT237" s="547"/>
      <c r="CU237" s="547"/>
      <c r="CV237" s="547"/>
      <c r="CW237" s="547"/>
    </row>
    <row r="238" spans="1:101" x14ac:dyDescent="0.2">
      <c r="A238" s="343">
        <f>+SUBTOTAL(3,$E$8:$E238)</f>
        <v>231</v>
      </c>
      <c r="B238" s="552">
        <v>45566</v>
      </c>
      <c r="C238" s="343" t="s">
        <v>860</v>
      </c>
      <c r="D238" s="343" t="str">
        <f>+VLOOKUP(C238,'Visual chart Edit'!$B$7:$C$491,2,FALSE)</f>
        <v>DA+0</v>
      </c>
      <c r="E238" s="343" t="s">
        <v>276</v>
      </c>
      <c r="F238" s="548">
        <v>45564</v>
      </c>
      <c r="G238" s="548">
        <v>45566</v>
      </c>
      <c r="H238" s="549" t="s">
        <v>236</v>
      </c>
      <c r="I238" s="550" t="s">
        <v>1017</v>
      </c>
      <c r="J238" s="841">
        <f t="shared" si="19"/>
        <v>2</v>
      </c>
      <c r="K238" s="547"/>
      <c r="L238" s="547"/>
      <c r="M238" s="547"/>
      <c r="N238" s="547"/>
      <c r="O238" s="547"/>
      <c r="P238" s="547"/>
      <c r="Q238" s="547"/>
      <c r="R238" s="547"/>
      <c r="S238" s="547"/>
      <c r="T238" s="547"/>
      <c r="U238" s="547"/>
      <c r="V238" s="547"/>
      <c r="W238" s="547"/>
      <c r="X238" s="547"/>
      <c r="Y238" s="547"/>
      <c r="Z238" s="547"/>
      <c r="AA238" s="547"/>
      <c r="AB238" s="547"/>
      <c r="AC238" s="547"/>
      <c r="AD238" s="547"/>
      <c r="AE238" s="547"/>
      <c r="AF238" s="547"/>
      <c r="AG238" s="547"/>
      <c r="AH238" s="547"/>
      <c r="AI238" s="547"/>
      <c r="AJ238" s="547"/>
      <c r="AK238" s="547"/>
      <c r="AL238" s="547"/>
      <c r="AM238" s="547"/>
      <c r="AN238" s="547"/>
      <c r="AO238" s="547"/>
      <c r="AP238" s="547"/>
      <c r="AQ238" s="547"/>
      <c r="AR238" s="547"/>
      <c r="AS238" s="547"/>
      <c r="AT238" s="547"/>
      <c r="AU238" s="547"/>
      <c r="AV238" s="547"/>
      <c r="AW238" s="547"/>
      <c r="AX238" s="547"/>
      <c r="AY238" s="547"/>
      <c r="AZ238" s="547"/>
      <c r="BA238" s="547"/>
      <c r="BB238" s="547"/>
      <c r="BC238" s="547"/>
      <c r="BD238" s="547"/>
      <c r="BE238" s="547"/>
      <c r="BF238" s="547"/>
      <c r="BG238" s="547"/>
      <c r="BH238" s="547"/>
      <c r="BI238" s="547"/>
      <c r="BJ238" s="547"/>
      <c r="BK238" s="547"/>
      <c r="BL238" s="547"/>
      <c r="BM238" s="547"/>
      <c r="BN238" s="547"/>
      <c r="BO238" s="547"/>
      <c r="BP238" s="547"/>
      <c r="BQ238" s="547"/>
      <c r="BR238" s="547"/>
      <c r="BS238" s="547"/>
      <c r="BT238" s="547"/>
      <c r="BU238" s="547"/>
      <c r="BV238" s="547"/>
      <c r="BW238" s="547"/>
      <c r="BX238" s="547"/>
      <c r="BY238" s="547"/>
      <c r="BZ238" s="547"/>
      <c r="CA238" s="547"/>
      <c r="CB238" s="547"/>
      <c r="CC238" s="547"/>
      <c r="CD238" s="547"/>
      <c r="CE238" s="547"/>
      <c r="CF238" s="547"/>
      <c r="CG238" s="547"/>
      <c r="CH238" s="547"/>
      <c r="CI238" s="547"/>
      <c r="CJ238" s="547"/>
      <c r="CK238" s="547"/>
      <c r="CL238" s="547"/>
      <c r="CM238" s="547"/>
      <c r="CN238" s="547"/>
      <c r="CO238" s="547"/>
      <c r="CP238" s="547"/>
      <c r="CQ238" s="547"/>
      <c r="CR238" s="547"/>
      <c r="CS238" s="547"/>
      <c r="CT238" s="547"/>
      <c r="CU238" s="547"/>
      <c r="CV238" s="547"/>
      <c r="CW238" s="547"/>
    </row>
    <row r="239" spans="1:101" x14ac:dyDescent="0.2">
      <c r="A239" s="343">
        <f>+SUBTOTAL(3,$E$8:$E239)</f>
        <v>232</v>
      </c>
      <c r="B239" s="552">
        <v>45566</v>
      </c>
      <c r="C239" s="343" t="s">
        <v>35</v>
      </c>
      <c r="D239" s="343" t="str">
        <f>+VLOOKUP(C239,'Visual chart Edit'!$B$7:$C$491,2,FALSE)</f>
        <v>DC2+0</v>
      </c>
      <c r="E239" s="343" t="s">
        <v>276</v>
      </c>
      <c r="F239" s="548">
        <v>45564</v>
      </c>
      <c r="G239" s="548">
        <v>45569</v>
      </c>
      <c r="H239" s="549" t="s">
        <v>876</v>
      </c>
      <c r="I239" s="550" t="s">
        <v>1021</v>
      </c>
      <c r="J239" s="841">
        <f t="shared" si="19"/>
        <v>5</v>
      </c>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547"/>
      <c r="AQ239" s="547"/>
      <c r="AR239" s="547"/>
      <c r="AS239" s="547"/>
      <c r="AT239" s="547"/>
      <c r="AU239" s="547"/>
      <c r="AV239" s="547"/>
      <c r="AW239" s="547"/>
      <c r="AX239" s="547"/>
      <c r="AY239" s="547"/>
      <c r="AZ239" s="547"/>
      <c r="BA239" s="547"/>
      <c r="BB239" s="547"/>
      <c r="BC239" s="547"/>
      <c r="BD239" s="547"/>
      <c r="BE239" s="547"/>
      <c r="BF239" s="547"/>
      <c r="BG239" s="547"/>
      <c r="BH239" s="547"/>
      <c r="BI239" s="547"/>
      <c r="BJ239" s="547"/>
      <c r="BK239" s="547"/>
      <c r="BL239" s="547"/>
      <c r="BM239" s="547"/>
      <c r="BN239" s="547"/>
      <c r="BO239" s="547"/>
      <c r="BP239" s="547"/>
      <c r="BQ239" s="547"/>
      <c r="BR239" s="547"/>
      <c r="BS239" s="547"/>
      <c r="BT239" s="547"/>
      <c r="BU239" s="547"/>
      <c r="BV239" s="547"/>
      <c r="BW239" s="547"/>
      <c r="BX239" s="547"/>
      <c r="BY239" s="547"/>
      <c r="BZ239" s="547"/>
      <c r="CA239" s="547"/>
      <c r="CB239" s="547"/>
      <c r="CC239" s="547"/>
      <c r="CD239" s="547"/>
      <c r="CE239" s="547"/>
      <c r="CF239" s="547"/>
      <c r="CG239" s="547"/>
      <c r="CH239" s="547"/>
      <c r="CI239" s="547"/>
      <c r="CJ239" s="547"/>
      <c r="CK239" s="547"/>
      <c r="CL239" s="547"/>
      <c r="CM239" s="547"/>
      <c r="CN239" s="547"/>
      <c r="CO239" s="547"/>
      <c r="CP239" s="547"/>
      <c r="CQ239" s="547"/>
      <c r="CR239" s="547"/>
      <c r="CS239" s="547"/>
      <c r="CT239" s="547"/>
      <c r="CU239" s="547"/>
      <c r="CV239" s="547"/>
      <c r="CW239" s="547"/>
    </row>
    <row r="240" spans="1:101" x14ac:dyDescent="0.2">
      <c r="A240" s="343">
        <f>+SUBTOTAL(3,$E$8:$E240)</f>
        <v>233</v>
      </c>
      <c r="B240" s="552">
        <v>45566</v>
      </c>
      <c r="C240" s="343" t="s">
        <v>102</v>
      </c>
      <c r="D240" s="343" t="str">
        <f>+VLOOKUP(C240,'Visual chart Edit'!$B$7:$C$491,2,FALSE)</f>
        <v>DC1+9</v>
      </c>
      <c r="E240" s="343" t="s">
        <v>276</v>
      </c>
      <c r="F240" s="548">
        <v>45569</v>
      </c>
      <c r="G240" s="548">
        <v>45570</v>
      </c>
      <c r="H240" s="549" t="s">
        <v>876</v>
      </c>
      <c r="I240" s="550" t="s">
        <v>1017</v>
      </c>
      <c r="J240" s="841">
        <f t="shared" si="19"/>
        <v>1</v>
      </c>
      <c r="K240" s="547"/>
      <c r="L240" s="547"/>
      <c r="M240" s="547"/>
      <c r="N240" s="547"/>
      <c r="O240" s="547"/>
      <c r="P240" s="547"/>
      <c r="Q240" s="547"/>
      <c r="R240" s="547"/>
      <c r="S240" s="547"/>
      <c r="T240" s="547"/>
      <c r="U240" s="547"/>
      <c r="V240" s="547"/>
      <c r="W240" s="547"/>
      <c r="X240" s="547"/>
      <c r="Y240" s="547"/>
      <c r="Z240" s="547"/>
      <c r="AA240" s="547"/>
      <c r="AB240" s="547"/>
      <c r="AC240" s="547"/>
      <c r="AD240" s="547"/>
      <c r="AE240" s="547"/>
      <c r="AF240" s="547"/>
      <c r="AG240" s="547"/>
      <c r="AH240" s="547"/>
      <c r="AI240" s="547"/>
      <c r="AJ240" s="547"/>
      <c r="AK240" s="547"/>
      <c r="AL240" s="547"/>
      <c r="AM240" s="547"/>
      <c r="AN240" s="547"/>
      <c r="AO240" s="547"/>
      <c r="AP240" s="547"/>
      <c r="AQ240" s="547"/>
      <c r="AR240" s="547"/>
      <c r="AS240" s="547"/>
      <c r="AT240" s="547"/>
      <c r="AU240" s="547"/>
      <c r="AV240" s="547"/>
      <c r="AW240" s="547"/>
      <c r="AX240" s="547"/>
      <c r="AY240" s="547"/>
      <c r="AZ240" s="547"/>
      <c r="BA240" s="547"/>
      <c r="BB240" s="547"/>
      <c r="BC240" s="547"/>
      <c r="BD240" s="547"/>
      <c r="BE240" s="547"/>
      <c r="BF240" s="547"/>
      <c r="BG240" s="547"/>
      <c r="BH240" s="547"/>
      <c r="BI240" s="547"/>
      <c r="BJ240" s="547"/>
      <c r="BK240" s="547"/>
      <c r="BL240" s="547"/>
      <c r="BM240" s="547"/>
      <c r="BN240" s="547"/>
      <c r="BO240" s="547"/>
      <c r="BP240" s="547"/>
      <c r="BQ240" s="547"/>
      <c r="BR240" s="547"/>
      <c r="BS240" s="547"/>
      <c r="BT240" s="547"/>
      <c r="BU240" s="547"/>
      <c r="BV240" s="547"/>
      <c r="BW240" s="547"/>
      <c r="BX240" s="547"/>
      <c r="BY240" s="547"/>
      <c r="BZ240" s="547"/>
      <c r="CA240" s="547"/>
      <c r="CB240" s="547"/>
      <c r="CC240" s="547"/>
      <c r="CD240" s="547"/>
      <c r="CE240" s="547"/>
      <c r="CF240" s="547"/>
      <c r="CG240" s="547"/>
      <c r="CH240" s="547"/>
      <c r="CI240" s="547"/>
      <c r="CJ240" s="547"/>
      <c r="CK240" s="547"/>
      <c r="CL240" s="547"/>
      <c r="CM240" s="547"/>
      <c r="CN240" s="547"/>
      <c r="CO240" s="547"/>
      <c r="CP240" s="547"/>
      <c r="CQ240" s="547"/>
      <c r="CR240" s="547"/>
      <c r="CS240" s="547"/>
      <c r="CT240" s="547"/>
      <c r="CU240" s="547"/>
      <c r="CV240" s="547"/>
      <c r="CW240" s="547"/>
    </row>
    <row r="241" spans="1:101" x14ac:dyDescent="0.2">
      <c r="A241" s="343">
        <f>+SUBTOTAL(3,$E$8:$E241)</f>
        <v>234</v>
      </c>
      <c r="B241" s="552">
        <v>45566</v>
      </c>
      <c r="C241" s="343" t="s">
        <v>561</v>
      </c>
      <c r="D241" s="343" t="str">
        <f>+VLOOKUP(C241,'Visual chart Edit'!$B$7:$C$491,2,FALSE)</f>
        <v>DA+9</v>
      </c>
      <c r="E241" s="343" t="s">
        <v>143</v>
      </c>
      <c r="F241" s="548">
        <v>45558</v>
      </c>
      <c r="G241" s="548">
        <v>45572</v>
      </c>
      <c r="H241" s="549" t="s">
        <v>595</v>
      </c>
      <c r="I241" s="550" t="s">
        <v>222</v>
      </c>
      <c r="J241" s="841">
        <f t="shared" si="19"/>
        <v>14</v>
      </c>
      <c r="K241" s="547"/>
      <c r="L241" s="547"/>
      <c r="M241" s="547"/>
      <c r="N241" s="547"/>
      <c r="O241" s="547"/>
      <c r="P241" s="547"/>
      <c r="Q241" s="547"/>
      <c r="R241" s="547"/>
      <c r="S241" s="547"/>
      <c r="T241" s="547"/>
      <c r="U241" s="547"/>
      <c r="V241" s="547"/>
      <c r="W241" s="547"/>
      <c r="X241" s="547"/>
      <c r="Y241" s="547"/>
      <c r="Z241" s="547"/>
      <c r="AA241" s="547"/>
      <c r="AB241" s="547"/>
      <c r="AC241" s="547"/>
      <c r="AD241" s="547"/>
      <c r="AE241" s="547"/>
      <c r="AF241" s="547"/>
      <c r="AG241" s="547"/>
      <c r="AH241" s="547"/>
      <c r="AI241" s="547"/>
      <c r="AJ241" s="547"/>
      <c r="AK241" s="547"/>
      <c r="AL241" s="547"/>
      <c r="AM241" s="547"/>
      <c r="AN241" s="547"/>
      <c r="AO241" s="547"/>
      <c r="AP241" s="547"/>
      <c r="AQ241" s="547"/>
      <c r="AR241" s="547"/>
      <c r="AS241" s="547"/>
      <c r="AT241" s="547"/>
      <c r="AU241" s="547"/>
      <c r="AV241" s="547"/>
      <c r="AW241" s="547"/>
      <c r="AX241" s="547"/>
      <c r="AY241" s="547"/>
      <c r="AZ241" s="547"/>
      <c r="BA241" s="547"/>
      <c r="BB241" s="547"/>
      <c r="BC241" s="547"/>
      <c r="BD241" s="547"/>
      <c r="BE241" s="547"/>
      <c r="BF241" s="547"/>
      <c r="BG241" s="547"/>
      <c r="BH241" s="547"/>
      <c r="BI241" s="547"/>
      <c r="BJ241" s="547"/>
      <c r="BK241" s="547"/>
      <c r="BL241" s="547"/>
      <c r="BM241" s="547"/>
      <c r="BN241" s="547"/>
      <c r="BO241" s="547"/>
      <c r="BP241" s="547"/>
      <c r="BQ241" s="547"/>
      <c r="BR241" s="547"/>
      <c r="BS241" s="547"/>
      <c r="BT241" s="547"/>
      <c r="BU241" s="547"/>
      <c r="BV241" s="547"/>
      <c r="BW241" s="547"/>
      <c r="BX241" s="547"/>
      <c r="BY241" s="547"/>
      <c r="BZ241" s="547"/>
      <c r="CA241" s="547"/>
      <c r="CB241" s="547"/>
      <c r="CC241" s="547"/>
      <c r="CD241" s="547"/>
      <c r="CE241" s="547"/>
      <c r="CF241" s="547"/>
      <c r="CG241" s="547"/>
      <c r="CH241" s="547"/>
      <c r="CI241" s="547"/>
      <c r="CJ241" s="547"/>
      <c r="CK241" s="547"/>
      <c r="CL241" s="547"/>
      <c r="CM241" s="547"/>
      <c r="CN241" s="547"/>
      <c r="CO241" s="547"/>
      <c r="CP241" s="547"/>
      <c r="CQ241" s="547"/>
      <c r="CR241" s="547"/>
      <c r="CS241" s="547"/>
      <c r="CT241" s="547"/>
      <c r="CU241" s="547"/>
      <c r="CV241" s="547"/>
      <c r="CW241" s="547"/>
    </row>
    <row r="242" spans="1:101" x14ac:dyDescent="0.2">
      <c r="A242" s="343">
        <f>+SUBTOTAL(3,$E$8:$E242)</f>
        <v>235</v>
      </c>
      <c r="B242" s="552">
        <v>45566</v>
      </c>
      <c r="C242" s="343" t="s">
        <v>563</v>
      </c>
      <c r="D242" s="343" t="str">
        <f>+VLOOKUP(C242,'Visual chart Edit'!$B$7:$C$491,2,FALSE)</f>
        <v>DB1+0</v>
      </c>
      <c r="E242" s="343" t="s">
        <v>143</v>
      </c>
      <c r="F242" s="548">
        <v>45563</v>
      </c>
      <c r="G242" s="548">
        <v>45572</v>
      </c>
      <c r="H242" s="549" t="s">
        <v>251</v>
      </c>
      <c r="I242" s="550" t="s">
        <v>222</v>
      </c>
      <c r="J242" s="841">
        <f t="shared" si="19"/>
        <v>9</v>
      </c>
      <c r="K242" s="547"/>
      <c r="L242" s="547"/>
      <c r="M242" s="547"/>
      <c r="N242" s="547"/>
      <c r="O242" s="547"/>
      <c r="P242" s="547"/>
      <c r="Q242" s="547"/>
      <c r="R242" s="547"/>
      <c r="S242" s="547"/>
      <c r="T242" s="547"/>
      <c r="U242" s="547"/>
      <c r="V242" s="547"/>
      <c r="W242" s="547"/>
      <c r="X242" s="547"/>
      <c r="Y242" s="547"/>
      <c r="Z242" s="547"/>
      <c r="AA242" s="547"/>
      <c r="AB242" s="547"/>
      <c r="AC242" s="547"/>
      <c r="AD242" s="547"/>
      <c r="AE242" s="547"/>
      <c r="AF242" s="547"/>
      <c r="AG242" s="547"/>
      <c r="AH242" s="547"/>
      <c r="AI242" s="547"/>
      <c r="AJ242" s="547"/>
      <c r="AK242" s="547"/>
      <c r="AL242" s="547"/>
      <c r="AM242" s="547"/>
      <c r="AN242" s="547"/>
      <c r="AO242" s="547"/>
      <c r="AP242" s="547"/>
      <c r="AQ242" s="547"/>
      <c r="AR242" s="547"/>
      <c r="AS242" s="547"/>
      <c r="AT242" s="547"/>
      <c r="AU242" s="547"/>
      <c r="AV242" s="547"/>
      <c r="AW242" s="547"/>
      <c r="AX242" s="547"/>
      <c r="AY242" s="547"/>
      <c r="AZ242" s="547"/>
      <c r="BA242" s="547"/>
      <c r="BB242" s="547"/>
      <c r="BC242" s="547"/>
      <c r="BD242" s="547"/>
      <c r="BE242" s="547"/>
      <c r="BF242" s="547"/>
      <c r="BG242" s="547"/>
      <c r="BH242" s="547"/>
      <c r="BI242" s="547"/>
      <c r="BJ242" s="547"/>
      <c r="BK242" s="547"/>
      <c r="BL242" s="547"/>
      <c r="BM242" s="547"/>
      <c r="BN242" s="547"/>
      <c r="BO242" s="547"/>
      <c r="BP242" s="547"/>
      <c r="BQ242" s="547"/>
      <c r="BR242" s="547"/>
      <c r="BS242" s="547"/>
      <c r="BT242" s="547"/>
      <c r="BU242" s="547"/>
      <c r="BV242" s="547"/>
      <c r="BW242" s="547"/>
      <c r="BX242" s="547"/>
      <c r="BY242" s="547"/>
      <c r="BZ242" s="547"/>
      <c r="CA242" s="547"/>
      <c r="CB242" s="547"/>
      <c r="CC242" s="547"/>
      <c r="CD242" s="547"/>
      <c r="CE242" s="547"/>
      <c r="CF242" s="547"/>
      <c r="CG242" s="547"/>
      <c r="CH242" s="547"/>
      <c r="CI242" s="547"/>
      <c r="CJ242" s="547"/>
      <c r="CK242" s="547"/>
      <c r="CL242" s="547"/>
      <c r="CM242" s="547"/>
      <c r="CN242" s="547"/>
      <c r="CO242" s="547"/>
      <c r="CP242" s="547"/>
      <c r="CQ242" s="547"/>
      <c r="CR242" s="547"/>
      <c r="CS242" s="547"/>
      <c r="CT242" s="547"/>
      <c r="CU242" s="547"/>
      <c r="CV242" s="547"/>
      <c r="CW242" s="547"/>
    </row>
    <row r="243" spans="1:101" x14ac:dyDescent="0.2">
      <c r="A243" s="343">
        <f>+SUBTOTAL(3,$E$8:$E243)</f>
        <v>236</v>
      </c>
      <c r="B243" s="552">
        <v>45566</v>
      </c>
      <c r="C243" s="343" t="s">
        <v>181</v>
      </c>
      <c r="D243" s="343" t="str">
        <f>+VLOOKUP(C243,'Visual chart Edit'!$B$7:$C$491,2,FALSE)</f>
        <v>DA+0</v>
      </c>
      <c r="E243" s="343" t="s">
        <v>143</v>
      </c>
      <c r="F243" s="548">
        <v>45550</v>
      </c>
      <c r="G243" s="548">
        <v>45573</v>
      </c>
      <c r="H243" s="549" t="s">
        <v>580</v>
      </c>
      <c r="I243" s="550" t="s">
        <v>581</v>
      </c>
      <c r="J243" s="841">
        <f t="shared" si="19"/>
        <v>23</v>
      </c>
      <c r="K243" s="547"/>
      <c r="L243" s="547"/>
      <c r="M243" s="547"/>
      <c r="N243" s="547"/>
      <c r="O243" s="547"/>
      <c r="P243" s="547"/>
      <c r="Q243" s="547"/>
      <c r="R243" s="547"/>
      <c r="S243" s="547"/>
      <c r="T243" s="547"/>
      <c r="U243" s="547"/>
      <c r="V243" s="547"/>
      <c r="W243" s="547"/>
      <c r="X243" s="547"/>
      <c r="Y243" s="547"/>
      <c r="Z243" s="547"/>
      <c r="AA243" s="547"/>
      <c r="AB243" s="547"/>
      <c r="AC243" s="547"/>
      <c r="AD243" s="547"/>
      <c r="AE243" s="547"/>
      <c r="AF243" s="547"/>
      <c r="AG243" s="547"/>
      <c r="AH243" s="547"/>
      <c r="AI243" s="547"/>
      <c r="AJ243" s="547"/>
      <c r="AK243" s="547"/>
      <c r="AL243" s="547"/>
      <c r="AM243" s="547"/>
      <c r="AN243" s="547"/>
      <c r="AO243" s="547"/>
      <c r="AP243" s="547"/>
      <c r="AQ243" s="547"/>
      <c r="AR243" s="547"/>
      <c r="AS243" s="547"/>
      <c r="AT243" s="547"/>
      <c r="AU243" s="547"/>
      <c r="AV243" s="547"/>
      <c r="AW243" s="547"/>
      <c r="AX243" s="547"/>
      <c r="AY243" s="547"/>
      <c r="AZ243" s="547"/>
      <c r="BA243" s="547"/>
      <c r="BB243" s="547"/>
      <c r="BC243" s="547"/>
      <c r="BD243" s="547"/>
      <c r="BE243" s="547"/>
      <c r="BF243" s="547"/>
      <c r="BG243" s="547"/>
      <c r="BH243" s="547"/>
      <c r="BI243" s="547"/>
      <c r="BJ243" s="547"/>
      <c r="BK243" s="547"/>
      <c r="BL243" s="547"/>
      <c r="BM243" s="547"/>
      <c r="BN243" s="547"/>
      <c r="BO243" s="547"/>
      <c r="BP243" s="547"/>
      <c r="BQ243" s="547"/>
      <c r="BR243" s="547"/>
      <c r="BS243" s="547"/>
      <c r="BT243" s="547"/>
      <c r="BU243" s="547"/>
      <c r="BV243" s="547"/>
      <c r="BW243" s="547"/>
      <c r="BX243" s="547"/>
      <c r="BY243" s="547"/>
      <c r="BZ243" s="547"/>
      <c r="CA243" s="547"/>
      <c r="CB243" s="547"/>
      <c r="CC243" s="547"/>
      <c r="CD243" s="547"/>
      <c r="CE243" s="547"/>
      <c r="CF243" s="547"/>
      <c r="CG243" s="547"/>
      <c r="CH243" s="547"/>
      <c r="CI243" s="547"/>
      <c r="CJ243" s="547"/>
      <c r="CK243" s="547"/>
      <c r="CL243" s="547"/>
      <c r="CM243" s="547"/>
      <c r="CN243" s="547"/>
      <c r="CO243" s="547"/>
      <c r="CP243" s="547"/>
      <c r="CQ243" s="547"/>
      <c r="CR243" s="547"/>
      <c r="CS243" s="547"/>
      <c r="CT243" s="547"/>
      <c r="CU243" s="547"/>
      <c r="CV243" s="547"/>
      <c r="CW243" s="547"/>
    </row>
    <row r="244" spans="1:101" x14ac:dyDescent="0.2">
      <c r="A244" s="343">
        <f>+SUBTOTAL(3,$E$8:$E244)</f>
        <v>237</v>
      </c>
      <c r="B244" s="552">
        <v>45566</v>
      </c>
      <c r="C244" s="343" t="s">
        <v>104</v>
      </c>
      <c r="D244" s="343" t="str">
        <f>+VLOOKUP(C244,'Visual chart Edit'!$B$7:$C$491,2,FALSE)</f>
        <v>DB2+0</v>
      </c>
      <c r="E244" s="343" t="s">
        <v>32</v>
      </c>
      <c r="F244" s="548">
        <v>45563</v>
      </c>
      <c r="G244" s="548">
        <v>45574</v>
      </c>
      <c r="H244" s="549" t="s">
        <v>876</v>
      </c>
      <c r="I244" s="550" t="s">
        <v>1018</v>
      </c>
      <c r="J244" s="841">
        <f t="shared" si="19"/>
        <v>11</v>
      </c>
      <c r="K244" s="547"/>
      <c r="L244" s="547"/>
      <c r="M244" s="547"/>
      <c r="N244" s="547"/>
      <c r="O244" s="547"/>
      <c r="P244" s="547"/>
      <c r="Q244" s="547"/>
      <c r="R244" s="547"/>
      <c r="S244" s="547"/>
      <c r="T244" s="547"/>
      <c r="U244" s="547"/>
      <c r="V244" s="547"/>
      <c r="W244" s="547"/>
      <c r="X244" s="547"/>
      <c r="Y244" s="547"/>
      <c r="Z244" s="547"/>
      <c r="AA244" s="547"/>
      <c r="AB244" s="547"/>
      <c r="AC244" s="547"/>
      <c r="AD244" s="547"/>
      <c r="AE244" s="547"/>
      <c r="AF244" s="547"/>
      <c r="AG244" s="547"/>
      <c r="AH244" s="547"/>
      <c r="AI244" s="547"/>
      <c r="AJ244" s="547"/>
      <c r="AK244" s="547"/>
      <c r="AL244" s="547"/>
      <c r="AM244" s="547"/>
      <c r="AN244" s="547"/>
      <c r="AO244" s="547"/>
      <c r="AP244" s="547"/>
      <c r="AQ244" s="547"/>
      <c r="AR244" s="547"/>
      <c r="AS244" s="547"/>
      <c r="AT244" s="547"/>
      <c r="AU244" s="547"/>
      <c r="AV244" s="547"/>
      <c r="AW244" s="547"/>
      <c r="AX244" s="547"/>
      <c r="AY244" s="547"/>
      <c r="AZ244" s="547"/>
      <c r="BA244" s="547"/>
      <c r="BB244" s="547"/>
      <c r="BC244" s="547"/>
      <c r="BD244" s="547"/>
      <c r="BE244" s="547"/>
      <c r="BF244" s="547"/>
      <c r="BG244" s="547"/>
      <c r="BH244" s="547"/>
      <c r="BI244" s="547"/>
      <c r="BJ244" s="547"/>
      <c r="BK244" s="547"/>
      <c r="BL244" s="547"/>
      <c r="BM244" s="547"/>
      <c r="BN244" s="547"/>
      <c r="BO244" s="547"/>
      <c r="BP244" s="547"/>
      <c r="BQ244" s="547"/>
      <c r="BR244" s="547"/>
      <c r="BS244" s="547"/>
      <c r="BT244" s="547"/>
      <c r="BU244" s="547"/>
      <c r="BV244" s="547"/>
      <c r="BW244" s="547"/>
      <c r="BX244" s="547"/>
      <c r="BY244" s="547"/>
      <c r="BZ244" s="547"/>
      <c r="CA244" s="547"/>
      <c r="CB244" s="547"/>
      <c r="CC244" s="547"/>
      <c r="CD244" s="547"/>
      <c r="CE244" s="547"/>
      <c r="CF244" s="547"/>
      <c r="CG244" s="547"/>
      <c r="CH244" s="547"/>
      <c r="CI244" s="547"/>
      <c r="CJ244" s="547"/>
      <c r="CK244" s="547"/>
      <c r="CL244" s="547"/>
      <c r="CM244" s="547"/>
      <c r="CN244" s="547"/>
      <c r="CO244" s="547"/>
      <c r="CP244" s="547"/>
      <c r="CQ244" s="547"/>
      <c r="CR244" s="547"/>
      <c r="CS244" s="547"/>
      <c r="CT244" s="547"/>
      <c r="CU244" s="547"/>
      <c r="CV244" s="547"/>
      <c r="CW244" s="547"/>
    </row>
    <row r="245" spans="1:101" x14ac:dyDescent="0.2">
      <c r="A245" s="343">
        <f>+SUBTOTAL(3,$E$8:$E245)</f>
        <v>238</v>
      </c>
      <c r="B245" s="552">
        <v>45566</v>
      </c>
      <c r="C245" s="343" t="s">
        <v>857</v>
      </c>
      <c r="D245" s="343" t="str">
        <f>+VLOOKUP(C245,'Visual chart Edit'!$B$7:$C$491,2,FALSE)</f>
        <v>DA+0</v>
      </c>
      <c r="E245" s="343" t="s">
        <v>276</v>
      </c>
      <c r="F245" s="548">
        <v>45573</v>
      </c>
      <c r="G245" s="548">
        <v>45574</v>
      </c>
      <c r="H245" s="549" t="s">
        <v>878</v>
      </c>
      <c r="I245" s="550" t="s">
        <v>1018</v>
      </c>
      <c r="J245" s="841">
        <f t="shared" si="19"/>
        <v>1</v>
      </c>
      <c r="K245" s="547"/>
      <c r="L245" s="547"/>
      <c r="M245" s="547"/>
      <c r="N245" s="547"/>
      <c r="O245" s="547"/>
      <c r="P245" s="547"/>
      <c r="Q245" s="547"/>
      <c r="R245" s="547"/>
      <c r="S245" s="547"/>
      <c r="T245" s="547"/>
      <c r="U245" s="547"/>
      <c r="V245" s="547"/>
      <c r="W245" s="547"/>
      <c r="X245" s="547"/>
      <c r="Y245" s="547"/>
      <c r="Z245" s="547"/>
      <c r="AA245" s="547"/>
      <c r="AB245" s="547"/>
      <c r="AC245" s="547"/>
      <c r="AD245" s="547"/>
      <c r="AE245" s="547"/>
      <c r="AF245" s="547"/>
      <c r="AG245" s="547"/>
      <c r="AH245" s="547"/>
      <c r="AI245" s="547"/>
      <c r="AJ245" s="547"/>
      <c r="AK245" s="547"/>
      <c r="AL245" s="547"/>
      <c r="AM245" s="547"/>
      <c r="AN245" s="547"/>
      <c r="AO245" s="547"/>
      <c r="AP245" s="547"/>
      <c r="AQ245" s="547"/>
      <c r="AR245" s="547"/>
      <c r="AS245" s="547"/>
      <c r="AT245" s="547"/>
      <c r="AU245" s="547"/>
      <c r="AV245" s="547"/>
      <c r="AW245" s="547"/>
      <c r="AX245" s="547"/>
      <c r="AY245" s="547"/>
      <c r="AZ245" s="547"/>
      <c r="BA245" s="547"/>
      <c r="BB245" s="547"/>
      <c r="BC245" s="547"/>
      <c r="BD245" s="547"/>
      <c r="BE245" s="547"/>
      <c r="BF245" s="547"/>
      <c r="BG245" s="547"/>
      <c r="BH245" s="547"/>
      <c r="BI245" s="547"/>
      <c r="BJ245" s="547"/>
      <c r="BK245" s="547"/>
      <c r="BL245" s="547"/>
      <c r="BM245" s="547"/>
      <c r="BN245" s="547"/>
      <c r="BO245" s="547"/>
      <c r="BP245" s="547"/>
      <c r="BQ245" s="547"/>
      <c r="BR245" s="547"/>
      <c r="BS245" s="547"/>
      <c r="BT245" s="547"/>
      <c r="BU245" s="547"/>
      <c r="BV245" s="547"/>
      <c r="BW245" s="547"/>
      <c r="BX245" s="547"/>
      <c r="BY245" s="547"/>
      <c r="BZ245" s="547"/>
      <c r="CA245" s="547"/>
      <c r="CB245" s="547"/>
      <c r="CC245" s="547"/>
      <c r="CD245" s="547"/>
      <c r="CE245" s="547"/>
      <c r="CF245" s="547"/>
      <c r="CG245" s="547"/>
      <c r="CH245" s="547"/>
      <c r="CI245" s="547"/>
      <c r="CJ245" s="547"/>
      <c r="CK245" s="547"/>
      <c r="CL245" s="547"/>
      <c r="CM245" s="547"/>
      <c r="CN245" s="547"/>
      <c r="CO245" s="547"/>
      <c r="CP245" s="547"/>
      <c r="CQ245" s="547"/>
      <c r="CR245" s="547"/>
      <c r="CS245" s="547"/>
      <c r="CT245" s="547"/>
      <c r="CU245" s="547"/>
      <c r="CV245" s="547"/>
      <c r="CW245" s="547"/>
    </row>
    <row r="246" spans="1:101" x14ac:dyDescent="0.2">
      <c r="A246" s="343">
        <f>+SUBTOTAL(3,$E$8:$E246)</f>
        <v>239</v>
      </c>
      <c r="B246" s="552">
        <v>45566</v>
      </c>
      <c r="C246" s="343" t="s">
        <v>531</v>
      </c>
      <c r="D246" s="343" t="str">
        <f>+VLOOKUP(C246,'Visual chart Edit'!$B$7:$C$491,2,FALSE)</f>
        <v>DA+6</v>
      </c>
      <c r="E246" s="343" t="s">
        <v>143</v>
      </c>
      <c r="F246" s="548">
        <v>45560</v>
      </c>
      <c r="G246" s="548">
        <v>45575</v>
      </c>
      <c r="H246" s="549" t="s">
        <v>1009</v>
      </c>
      <c r="I246" s="550" t="s">
        <v>581</v>
      </c>
      <c r="J246" s="841">
        <f t="shared" si="19"/>
        <v>15</v>
      </c>
      <c r="K246" s="547"/>
      <c r="L246" s="547"/>
      <c r="M246" s="547"/>
      <c r="N246" s="547"/>
      <c r="O246" s="547"/>
      <c r="P246" s="547"/>
      <c r="Q246" s="547"/>
      <c r="R246" s="547"/>
      <c r="S246" s="547"/>
      <c r="T246" s="547"/>
      <c r="U246" s="547"/>
      <c r="V246" s="547"/>
      <c r="W246" s="547"/>
      <c r="X246" s="547"/>
      <c r="Y246" s="547"/>
      <c r="Z246" s="547"/>
      <c r="AA246" s="547"/>
      <c r="AB246" s="547"/>
      <c r="AC246" s="547"/>
      <c r="AD246" s="547"/>
      <c r="AE246" s="547"/>
      <c r="AF246" s="547"/>
      <c r="AG246" s="547"/>
      <c r="AH246" s="547"/>
      <c r="AI246" s="547"/>
      <c r="AJ246" s="547"/>
      <c r="AK246" s="547"/>
      <c r="AL246" s="547"/>
      <c r="AM246" s="547"/>
      <c r="AN246" s="547"/>
      <c r="AO246" s="547"/>
      <c r="AP246" s="547"/>
      <c r="AQ246" s="547"/>
      <c r="AR246" s="547"/>
      <c r="AS246" s="547"/>
      <c r="AT246" s="547"/>
      <c r="AU246" s="547"/>
      <c r="AV246" s="547"/>
      <c r="AW246" s="547"/>
      <c r="AX246" s="547"/>
      <c r="AY246" s="547"/>
      <c r="AZ246" s="547"/>
      <c r="BA246" s="547"/>
      <c r="BB246" s="547"/>
      <c r="BC246" s="547"/>
      <c r="BD246" s="547"/>
      <c r="BE246" s="547"/>
      <c r="BF246" s="547"/>
      <c r="BG246" s="547"/>
      <c r="BH246" s="547"/>
      <c r="BI246" s="547"/>
      <c r="BJ246" s="547"/>
      <c r="BK246" s="547"/>
      <c r="BL246" s="547"/>
      <c r="BM246" s="547"/>
      <c r="BN246" s="547"/>
      <c r="BO246" s="547"/>
      <c r="BP246" s="547"/>
      <c r="BQ246" s="547"/>
      <c r="BR246" s="547"/>
      <c r="BS246" s="547"/>
      <c r="BT246" s="547"/>
      <c r="BU246" s="547"/>
      <c r="BV246" s="547"/>
      <c r="BW246" s="547"/>
      <c r="BX246" s="547"/>
      <c r="BY246" s="547"/>
      <c r="BZ246" s="547"/>
      <c r="CA246" s="547"/>
      <c r="CB246" s="547"/>
      <c r="CC246" s="547"/>
      <c r="CD246" s="547"/>
      <c r="CE246" s="547"/>
      <c r="CF246" s="547"/>
      <c r="CG246" s="547"/>
      <c r="CH246" s="547"/>
      <c r="CI246" s="547"/>
      <c r="CJ246" s="547"/>
      <c r="CK246" s="547"/>
      <c r="CL246" s="547"/>
      <c r="CM246" s="547"/>
      <c r="CN246" s="547"/>
      <c r="CO246" s="547"/>
      <c r="CP246" s="547"/>
      <c r="CQ246" s="547"/>
      <c r="CR246" s="547"/>
      <c r="CS246" s="547"/>
      <c r="CT246" s="547"/>
      <c r="CU246" s="547"/>
      <c r="CV246" s="547"/>
      <c r="CW246" s="547"/>
    </row>
    <row r="247" spans="1:101" x14ac:dyDescent="0.2">
      <c r="A247" s="343">
        <f>+SUBTOTAL(3,$E$8:$E247)</f>
        <v>240</v>
      </c>
      <c r="B247" s="552">
        <v>45566</v>
      </c>
      <c r="C247" s="343" t="s">
        <v>863</v>
      </c>
      <c r="D247" s="343" t="str">
        <f>+VLOOKUP(C247,'Visual chart Edit'!$B$7:$C$491,2,FALSE)</f>
        <v>DB2+0</v>
      </c>
      <c r="E247" s="343" t="s">
        <v>143</v>
      </c>
      <c r="F247" s="548">
        <v>45572</v>
      </c>
      <c r="G247" s="548">
        <v>45575</v>
      </c>
      <c r="H247" s="549" t="s">
        <v>236</v>
      </c>
      <c r="I247" s="550" t="s">
        <v>1018</v>
      </c>
      <c r="J247" s="841">
        <f t="shared" si="19"/>
        <v>3</v>
      </c>
      <c r="K247" s="547"/>
      <c r="L247" s="547"/>
      <c r="M247" s="547"/>
      <c r="N247" s="547"/>
      <c r="O247" s="547"/>
      <c r="P247" s="547"/>
      <c r="Q247" s="547"/>
      <c r="R247" s="547"/>
      <c r="S247" s="547"/>
      <c r="T247" s="547"/>
      <c r="U247" s="547"/>
      <c r="V247" s="547"/>
      <c r="W247" s="547"/>
      <c r="X247" s="547"/>
      <c r="Y247" s="547"/>
      <c r="Z247" s="547"/>
      <c r="AA247" s="547"/>
      <c r="AB247" s="547"/>
      <c r="AC247" s="547"/>
      <c r="AD247" s="547"/>
      <c r="AE247" s="547"/>
      <c r="AF247" s="547"/>
      <c r="AG247" s="547"/>
      <c r="AH247" s="547"/>
      <c r="AI247" s="547"/>
      <c r="AJ247" s="547"/>
      <c r="AK247" s="547"/>
      <c r="AL247" s="547"/>
      <c r="AM247" s="547"/>
      <c r="AN247" s="547"/>
      <c r="AO247" s="547"/>
      <c r="AP247" s="547"/>
      <c r="AQ247" s="547"/>
      <c r="AR247" s="547"/>
      <c r="AS247" s="547"/>
      <c r="AT247" s="547"/>
      <c r="AU247" s="547"/>
      <c r="AV247" s="547"/>
      <c r="AW247" s="547"/>
      <c r="AX247" s="547"/>
      <c r="AY247" s="547"/>
      <c r="AZ247" s="547"/>
      <c r="BA247" s="547"/>
      <c r="BB247" s="547"/>
      <c r="BC247" s="547"/>
      <c r="BD247" s="547"/>
      <c r="BE247" s="547"/>
      <c r="BF247" s="547"/>
      <c r="BG247" s="547"/>
      <c r="BH247" s="547"/>
      <c r="BI247" s="547"/>
      <c r="BJ247" s="547"/>
      <c r="BK247" s="547"/>
      <c r="BL247" s="547"/>
      <c r="BM247" s="547"/>
      <c r="BN247" s="547"/>
      <c r="BO247" s="547"/>
      <c r="BP247" s="547"/>
      <c r="BQ247" s="547"/>
      <c r="BR247" s="547"/>
      <c r="BS247" s="547"/>
      <c r="BT247" s="547"/>
      <c r="BU247" s="547"/>
      <c r="BV247" s="547"/>
      <c r="BW247" s="547"/>
      <c r="BX247" s="547"/>
      <c r="BY247" s="547"/>
      <c r="BZ247" s="547"/>
      <c r="CA247" s="547"/>
      <c r="CB247" s="547"/>
      <c r="CC247" s="547"/>
      <c r="CD247" s="547"/>
      <c r="CE247" s="547"/>
      <c r="CF247" s="547"/>
      <c r="CG247" s="547"/>
      <c r="CH247" s="547"/>
      <c r="CI247" s="547"/>
      <c r="CJ247" s="547"/>
      <c r="CK247" s="547"/>
      <c r="CL247" s="547"/>
      <c r="CM247" s="547"/>
      <c r="CN247" s="547"/>
      <c r="CO247" s="547"/>
      <c r="CP247" s="547"/>
      <c r="CQ247" s="547"/>
      <c r="CR247" s="547"/>
      <c r="CS247" s="547"/>
      <c r="CT247" s="547"/>
      <c r="CU247" s="547"/>
      <c r="CV247" s="547"/>
      <c r="CW247" s="547"/>
    </row>
    <row r="248" spans="1:101" x14ac:dyDescent="0.2">
      <c r="A248" s="343">
        <f>+SUBTOTAL(3,$E$8:$E248)</f>
        <v>241</v>
      </c>
      <c r="B248" s="552">
        <v>45566</v>
      </c>
      <c r="C248" s="343" t="s">
        <v>179</v>
      </c>
      <c r="D248" s="343" t="str">
        <f>+VLOOKUP(C248,'Visual chart Edit'!$B$7:$C$491,2,FALSE)</f>
        <v>DA+3</v>
      </c>
      <c r="E248" s="343" t="s">
        <v>276</v>
      </c>
      <c r="F248" s="548">
        <v>45563</v>
      </c>
      <c r="G248" s="548">
        <v>45577</v>
      </c>
      <c r="H248" s="549" t="s">
        <v>580</v>
      </c>
      <c r="I248" s="550" t="s">
        <v>581</v>
      </c>
      <c r="J248" s="841">
        <f t="shared" si="19"/>
        <v>14</v>
      </c>
      <c r="K248" s="547"/>
      <c r="L248" s="547"/>
      <c r="M248" s="547"/>
      <c r="N248" s="547"/>
      <c r="O248" s="547"/>
      <c r="P248" s="547"/>
      <c r="Q248" s="547"/>
      <c r="R248" s="547"/>
      <c r="S248" s="547"/>
      <c r="T248" s="547"/>
      <c r="U248" s="547"/>
      <c r="V248" s="547"/>
      <c r="W248" s="547"/>
      <c r="X248" s="547"/>
      <c r="Y248" s="547"/>
      <c r="Z248" s="547"/>
      <c r="AA248" s="547"/>
      <c r="AB248" s="547"/>
      <c r="AC248" s="547"/>
      <c r="AD248" s="547"/>
      <c r="AE248" s="547"/>
      <c r="AF248" s="547"/>
      <c r="AG248" s="547"/>
      <c r="AH248" s="547"/>
      <c r="AI248" s="547"/>
      <c r="AJ248" s="547"/>
      <c r="AK248" s="547"/>
      <c r="AL248" s="547"/>
      <c r="AM248" s="547"/>
      <c r="AN248" s="547"/>
      <c r="AO248" s="547"/>
      <c r="AP248" s="547"/>
      <c r="AQ248" s="547"/>
      <c r="AR248" s="547"/>
      <c r="AS248" s="547"/>
      <c r="AT248" s="547"/>
      <c r="AU248" s="547"/>
      <c r="AV248" s="547"/>
      <c r="AW248" s="547"/>
      <c r="AX248" s="547"/>
      <c r="AY248" s="547"/>
      <c r="AZ248" s="547"/>
      <c r="BA248" s="547"/>
      <c r="BB248" s="547"/>
      <c r="BC248" s="547"/>
      <c r="BD248" s="547"/>
      <c r="BE248" s="547"/>
      <c r="BF248" s="547"/>
      <c r="BG248" s="547"/>
      <c r="BH248" s="547"/>
      <c r="BI248" s="547"/>
      <c r="BJ248" s="547"/>
      <c r="BK248" s="547"/>
      <c r="BL248" s="547"/>
      <c r="BM248" s="547"/>
      <c r="BN248" s="547"/>
      <c r="BO248" s="547"/>
      <c r="BP248" s="547"/>
      <c r="BQ248" s="547"/>
      <c r="BR248" s="547"/>
      <c r="BS248" s="547"/>
      <c r="BT248" s="547"/>
      <c r="BU248" s="547"/>
      <c r="BV248" s="547"/>
      <c r="BW248" s="547"/>
      <c r="BX248" s="547"/>
      <c r="BY248" s="547"/>
      <c r="BZ248" s="547"/>
      <c r="CA248" s="547"/>
      <c r="CB248" s="547"/>
      <c r="CC248" s="547"/>
      <c r="CD248" s="547"/>
      <c r="CE248" s="547"/>
      <c r="CF248" s="547"/>
      <c r="CG248" s="547"/>
      <c r="CH248" s="547"/>
      <c r="CI248" s="547"/>
      <c r="CJ248" s="547"/>
      <c r="CK248" s="547"/>
      <c r="CL248" s="547"/>
      <c r="CM248" s="547"/>
      <c r="CN248" s="547"/>
      <c r="CO248" s="547"/>
      <c r="CP248" s="547"/>
      <c r="CQ248" s="547"/>
      <c r="CR248" s="547"/>
      <c r="CS248" s="547"/>
      <c r="CT248" s="547"/>
      <c r="CU248" s="547"/>
      <c r="CV248" s="547"/>
      <c r="CW248" s="547"/>
    </row>
    <row r="249" spans="1:101" x14ac:dyDescent="0.2">
      <c r="A249" s="343">
        <f>+SUBTOTAL(3,$E$8:$E249)</f>
        <v>242</v>
      </c>
      <c r="B249" s="552">
        <v>45566</v>
      </c>
      <c r="C249" s="343" t="s">
        <v>565</v>
      </c>
      <c r="D249" s="343" t="str">
        <f>+VLOOKUP(C249,'Visual chart Edit'!$B$7:$C$491,2,FALSE)</f>
        <v>DA+0</v>
      </c>
      <c r="E249" s="343" t="s">
        <v>143</v>
      </c>
      <c r="F249" s="548">
        <v>45563</v>
      </c>
      <c r="G249" s="548">
        <v>45577</v>
      </c>
      <c r="H249" s="549" t="s">
        <v>599</v>
      </c>
      <c r="I249" s="550" t="s">
        <v>222</v>
      </c>
      <c r="J249" s="841">
        <f t="shared" si="19"/>
        <v>14</v>
      </c>
      <c r="K249" s="547"/>
      <c r="L249" s="547"/>
      <c r="M249" s="547"/>
      <c r="N249" s="547"/>
      <c r="O249" s="547"/>
      <c r="P249" s="547"/>
      <c r="Q249" s="547"/>
      <c r="R249" s="547"/>
      <c r="S249" s="547"/>
      <c r="T249" s="547"/>
      <c r="U249" s="547"/>
      <c r="V249" s="547"/>
      <c r="W249" s="547"/>
      <c r="X249" s="547"/>
      <c r="Y249" s="547"/>
      <c r="Z249" s="547"/>
      <c r="AA249" s="547"/>
      <c r="AB249" s="547"/>
      <c r="AC249" s="547"/>
      <c r="AD249" s="547"/>
      <c r="AE249" s="547"/>
      <c r="AF249" s="547"/>
      <c r="AG249" s="547"/>
      <c r="AH249" s="547"/>
      <c r="AI249" s="547"/>
      <c r="AJ249" s="547"/>
      <c r="AK249" s="547"/>
      <c r="AL249" s="547"/>
      <c r="AM249" s="547"/>
      <c r="AN249" s="547"/>
      <c r="AO249" s="547"/>
      <c r="AP249" s="547"/>
      <c r="AQ249" s="547"/>
      <c r="AR249" s="547"/>
      <c r="AS249" s="547"/>
      <c r="AT249" s="547"/>
      <c r="AU249" s="547"/>
      <c r="AV249" s="547"/>
      <c r="AW249" s="547"/>
      <c r="AX249" s="547"/>
      <c r="AY249" s="547"/>
      <c r="AZ249" s="547"/>
      <c r="BA249" s="547"/>
      <c r="BB249" s="547"/>
      <c r="BC249" s="547"/>
      <c r="BD249" s="547"/>
      <c r="BE249" s="547"/>
      <c r="BF249" s="547"/>
      <c r="BG249" s="547"/>
      <c r="BH249" s="547"/>
      <c r="BI249" s="547"/>
      <c r="BJ249" s="547"/>
      <c r="BK249" s="547"/>
      <c r="BL249" s="547"/>
      <c r="BM249" s="547"/>
      <c r="BN249" s="547"/>
      <c r="BO249" s="547"/>
      <c r="BP249" s="547"/>
      <c r="BQ249" s="547"/>
      <c r="BR249" s="547"/>
      <c r="BS249" s="547"/>
      <c r="BT249" s="547"/>
      <c r="BU249" s="547"/>
      <c r="BV249" s="547"/>
      <c r="BW249" s="547"/>
      <c r="BX249" s="547"/>
      <c r="BY249" s="547"/>
      <c r="BZ249" s="547"/>
      <c r="CA249" s="547"/>
      <c r="CB249" s="547"/>
      <c r="CC249" s="547"/>
      <c r="CD249" s="547"/>
      <c r="CE249" s="547"/>
      <c r="CF249" s="547"/>
      <c r="CG249" s="547"/>
      <c r="CH249" s="547"/>
      <c r="CI249" s="547"/>
      <c r="CJ249" s="547"/>
      <c r="CK249" s="547"/>
      <c r="CL249" s="547"/>
      <c r="CM249" s="547"/>
      <c r="CN249" s="547"/>
      <c r="CO249" s="547"/>
      <c r="CP249" s="547"/>
      <c r="CQ249" s="547"/>
      <c r="CR249" s="547"/>
      <c r="CS249" s="547"/>
      <c r="CT249" s="547"/>
      <c r="CU249" s="547"/>
      <c r="CV249" s="547"/>
      <c r="CW249" s="547"/>
    </row>
    <row r="250" spans="1:101" x14ac:dyDescent="0.2">
      <c r="A250" s="343">
        <f>+SUBTOTAL(3,$E$8:$E250)</f>
        <v>243</v>
      </c>
      <c r="B250" s="552">
        <v>45566</v>
      </c>
      <c r="C250" s="343" t="s">
        <v>221</v>
      </c>
      <c r="D250" s="343" t="str">
        <f>+VLOOKUP(C250,'Visual chart Edit'!$B$7:$C$491,2,FALSE)</f>
        <v>DA+3</v>
      </c>
      <c r="E250" s="343" t="s">
        <v>276</v>
      </c>
      <c r="F250" s="548">
        <v>45579</v>
      </c>
      <c r="G250" s="548">
        <v>45580</v>
      </c>
      <c r="H250" s="549" t="s">
        <v>878</v>
      </c>
      <c r="I250" s="550" t="s">
        <v>1018</v>
      </c>
      <c r="J250" s="841">
        <f t="shared" si="19"/>
        <v>1</v>
      </c>
      <c r="K250" s="547"/>
      <c r="L250" s="547"/>
      <c r="M250" s="547"/>
      <c r="N250" s="547"/>
      <c r="O250" s="547"/>
      <c r="P250" s="547"/>
      <c r="Q250" s="547"/>
      <c r="R250" s="547"/>
      <c r="S250" s="547"/>
      <c r="T250" s="547"/>
      <c r="U250" s="547"/>
      <c r="V250" s="547"/>
      <c r="W250" s="547"/>
      <c r="X250" s="547"/>
      <c r="Y250" s="547"/>
      <c r="Z250" s="547"/>
      <c r="AA250" s="547"/>
      <c r="AB250" s="547"/>
      <c r="AC250" s="547"/>
      <c r="AD250" s="547"/>
      <c r="AE250" s="547"/>
      <c r="AF250" s="547"/>
      <c r="AG250" s="547"/>
      <c r="AH250" s="547"/>
      <c r="AI250" s="547"/>
      <c r="AJ250" s="547"/>
      <c r="AK250" s="547"/>
      <c r="AL250" s="547"/>
      <c r="AM250" s="547"/>
      <c r="AN250" s="547"/>
      <c r="AO250" s="547"/>
      <c r="AP250" s="547"/>
      <c r="AQ250" s="547"/>
      <c r="AR250" s="547"/>
      <c r="AS250" s="547"/>
      <c r="AT250" s="547"/>
      <c r="AU250" s="547"/>
      <c r="AV250" s="547"/>
      <c r="AW250" s="547"/>
      <c r="AX250" s="547"/>
      <c r="AY250" s="547"/>
      <c r="AZ250" s="547"/>
      <c r="BA250" s="547"/>
      <c r="BB250" s="547"/>
      <c r="BC250" s="547"/>
      <c r="BD250" s="547"/>
      <c r="BE250" s="547"/>
      <c r="BF250" s="547"/>
      <c r="BG250" s="547"/>
      <c r="BH250" s="547"/>
      <c r="BI250" s="547"/>
      <c r="BJ250" s="547"/>
      <c r="BK250" s="547"/>
      <c r="BL250" s="547"/>
      <c r="BM250" s="547"/>
      <c r="BN250" s="547"/>
      <c r="BO250" s="547"/>
      <c r="BP250" s="547"/>
      <c r="BQ250" s="547"/>
      <c r="BR250" s="547"/>
      <c r="BS250" s="547"/>
      <c r="BT250" s="547"/>
      <c r="BU250" s="547"/>
      <c r="BV250" s="547"/>
      <c r="BW250" s="547"/>
      <c r="BX250" s="547"/>
      <c r="BY250" s="547"/>
      <c r="BZ250" s="547"/>
      <c r="CA250" s="547"/>
      <c r="CB250" s="547"/>
      <c r="CC250" s="547"/>
      <c r="CD250" s="547"/>
      <c r="CE250" s="547"/>
      <c r="CF250" s="547"/>
      <c r="CG250" s="547"/>
      <c r="CH250" s="547"/>
      <c r="CI250" s="547"/>
      <c r="CJ250" s="547"/>
      <c r="CK250" s="547"/>
      <c r="CL250" s="547"/>
      <c r="CM250" s="547"/>
      <c r="CN250" s="547"/>
      <c r="CO250" s="547"/>
      <c r="CP250" s="547"/>
      <c r="CQ250" s="547"/>
      <c r="CR250" s="547"/>
      <c r="CS250" s="547"/>
      <c r="CT250" s="547"/>
      <c r="CU250" s="547"/>
      <c r="CV250" s="547"/>
      <c r="CW250" s="547"/>
    </row>
    <row r="251" spans="1:101" x14ac:dyDescent="0.2">
      <c r="A251" s="343">
        <f>+SUBTOTAL(3,$E$8:$E251)</f>
        <v>244</v>
      </c>
      <c r="B251" s="552">
        <v>45566</v>
      </c>
      <c r="C251" s="343" t="s">
        <v>573</v>
      </c>
      <c r="D251" s="343" t="str">
        <f>+VLOOKUP(C251,'Visual chart Edit'!$B$7:$C$491,2,FALSE)</f>
        <v>DA+3</v>
      </c>
      <c r="E251" s="343" t="s">
        <v>143</v>
      </c>
      <c r="F251" s="548">
        <v>45560</v>
      </c>
      <c r="G251" s="548">
        <v>45583</v>
      </c>
      <c r="H251" s="549" t="s">
        <v>605</v>
      </c>
      <c r="I251" s="550" t="s">
        <v>222</v>
      </c>
      <c r="J251" s="841">
        <f t="shared" si="19"/>
        <v>23</v>
      </c>
      <c r="K251" s="547"/>
      <c r="L251" s="547"/>
      <c r="M251" s="547"/>
      <c r="N251" s="547"/>
      <c r="O251" s="547"/>
      <c r="P251" s="547"/>
      <c r="Q251" s="547"/>
      <c r="R251" s="547"/>
      <c r="S251" s="547"/>
      <c r="T251" s="547"/>
      <c r="U251" s="547"/>
      <c r="V251" s="547"/>
      <c r="W251" s="547"/>
      <c r="X251" s="547"/>
      <c r="Y251" s="547"/>
      <c r="Z251" s="547"/>
      <c r="AA251" s="547"/>
      <c r="AB251" s="547"/>
      <c r="AC251" s="547"/>
      <c r="AD251" s="547"/>
      <c r="AE251" s="547"/>
      <c r="AF251" s="547"/>
      <c r="AG251" s="547"/>
      <c r="AH251" s="547"/>
      <c r="AI251" s="547"/>
      <c r="AJ251" s="547"/>
      <c r="AK251" s="547"/>
      <c r="AL251" s="547"/>
      <c r="AM251" s="547"/>
      <c r="AN251" s="547"/>
      <c r="AO251" s="547"/>
      <c r="AP251" s="547"/>
      <c r="AQ251" s="547"/>
      <c r="AR251" s="547"/>
      <c r="AS251" s="547"/>
      <c r="AT251" s="547"/>
      <c r="AU251" s="547"/>
      <c r="AV251" s="547"/>
      <c r="AW251" s="547"/>
      <c r="AX251" s="547"/>
      <c r="AY251" s="547"/>
      <c r="AZ251" s="547"/>
      <c r="BA251" s="547"/>
      <c r="BB251" s="547"/>
      <c r="BC251" s="547"/>
      <c r="BD251" s="547"/>
      <c r="BE251" s="547"/>
      <c r="BF251" s="547"/>
      <c r="BG251" s="547"/>
      <c r="BH251" s="547"/>
      <c r="BI251" s="547"/>
      <c r="BJ251" s="547"/>
      <c r="BK251" s="547"/>
      <c r="BL251" s="547"/>
      <c r="BM251" s="547"/>
      <c r="BN251" s="547"/>
      <c r="BO251" s="547"/>
      <c r="BP251" s="547"/>
      <c r="BQ251" s="547"/>
      <c r="BR251" s="547"/>
      <c r="BS251" s="547"/>
      <c r="BT251" s="547"/>
      <c r="BU251" s="547"/>
      <c r="BV251" s="547"/>
      <c r="BW251" s="547"/>
      <c r="BX251" s="547"/>
      <c r="BY251" s="547"/>
      <c r="BZ251" s="547"/>
      <c r="CA251" s="547"/>
      <c r="CB251" s="547"/>
      <c r="CC251" s="547"/>
      <c r="CD251" s="547"/>
      <c r="CE251" s="547"/>
      <c r="CF251" s="547"/>
      <c r="CG251" s="547"/>
      <c r="CH251" s="547"/>
      <c r="CI251" s="547"/>
      <c r="CJ251" s="547"/>
      <c r="CK251" s="547"/>
      <c r="CL251" s="547"/>
      <c r="CM251" s="547"/>
      <c r="CN251" s="547"/>
      <c r="CO251" s="547"/>
      <c r="CP251" s="547"/>
      <c r="CQ251" s="547"/>
      <c r="CR251" s="547"/>
      <c r="CS251" s="547"/>
      <c r="CT251" s="547"/>
      <c r="CU251" s="547"/>
      <c r="CV251" s="547"/>
      <c r="CW251" s="547"/>
    </row>
    <row r="252" spans="1:101" x14ac:dyDescent="0.2">
      <c r="A252" s="343">
        <f>+SUBTOTAL(3,$E$8:$E252)</f>
        <v>245</v>
      </c>
      <c r="B252" s="552">
        <v>45566</v>
      </c>
      <c r="C252" s="343" t="s">
        <v>48</v>
      </c>
      <c r="D252" s="343" t="str">
        <f>+VLOOKUP(C252,'Visual chart Edit'!$B$7:$C$491,2,FALSE)</f>
        <v>DD60+3</v>
      </c>
      <c r="E252" s="343" t="s">
        <v>276</v>
      </c>
      <c r="F252" s="548">
        <v>45569</v>
      </c>
      <c r="G252" s="548">
        <v>45583</v>
      </c>
      <c r="H252" s="549" t="s">
        <v>582</v>
      </c>
      <c r="I252" s="550" t="s">
        <v>237</v>
      </c>
      <c r="J252" s="841">
        <f t="shared" si="19"/>
        <v>14</v>
      </c>
      <c r="K252" s="547"/>
      <c r="L252" s="547"/>
      <c r="M252" s="547"/>
      <c r="N252" s="547"/>
      <c r="O252" s="547"/>
      <c r="P252" s="547"/>
      <c r="Q252" s="547"/>
      <c r="R252" s="547"/>
      <c r="S252" s="547"/>
      <c r="T252" s="547"/>
      <c r="U252" s="547"/>
      <c r="V252" s="547"/>
      <c r="W252" s="547"/>
      <c r="X252" s="547"/>
      <c r="Y252" s="547"/>
      <c r="Z252" s="547"/>
      <c r="AA252" s="547"/>
      <c r="AB252" s="547"/>
      <c r="AC252" s="547"/>
      <c r="AD252" s="547"/>
      <c r="AE252" s="547"/>
      <c r="AF252" s="547"/>
      <c r="AG252" s="547"/>
      <c r="AH252" s="547"/>
      <c r="AI252" s="547"/>
      <c r="AJ252" s="547"/>
      <c r="AK252" s="547"/>
      <c r="AL252" s="547"/>
      <c r="AM252" s="547"/>
      <c r="AN252" s="547"/>
      <c r="AO252" s="547"/>
      <c r="AP252" s="547"/>
      <c r="AQ252" s="547"/>
      <c r="AR252" s="547"/>
      <c r="AS252" s="547"/>
      <c r="AT252" s="547"/>
      <c r="AU252" s="547"/>
      <c r="AV252" s="547"/>
      <c r="AW252" s="547"/>
      <c r="AX252" s="547"/>
      <c r="AY252" s="547"/>
      <c r="AZ252" s="547"/>
      <c r="BA252" s="547"/>
      <c r="BB252" s="547"/>
      <c r="BC252" s="547"/>
      <c r="BD252" s="547"/>
      <c r="BE252" s="547"/>
      <c r="BF252" s="547"/>
      <c r="BG252" s="547"/>
      <c r="BH252" s="547"/>
      <c r="BI252" s="547"/>
      <c r="BJ252" s="547"/>
      <c r="BK252" s="547"/>
      <c r="BL252" s="547"/>
      <c r="BM252" s="547"/>
      <c r="BN252" s="547"/>
      <c r="BO252" s="547"/>
      <c r="BP252" s="547"/>
      <c r="BQ252" s="547"/>
      <c r="BR252" s="547"/>
      <c r="BS252" s="547"/>
      <c r="BT252" s="547"/>
      <c r="BU252" s="547"/>
      <c r="BV252" s="547"/>
      <c r="BW252" s="547"/>
      <c r="BX252" s="547"/>
      <c r="BY252" s="547"/>
      <c r="BZ252" s="547"/>
      <c r="CA252" s="547"/>
      <c r="CB252" s="547"/>
      <c r="CC252" s="547"/>
      <c r="CD252" s="547"/>
      <c r="CE252" s="547"/>
      <c r="CF252" s="547"/>
      <c r="CG252" s="547"/>
      <c r="CH252" s="547"/>
      <c r="CI252" s="547"/>
      <c r="CJ252" s="547"/>
      <c r="CK252" s="547"/>
      <c r="CL252" s="547"/>
      <c r="CM252" s="547"/>
      <c r="CN252" s="547"/>
      <c r="CO252" s="547"/>
      <c r="CP252" s="547"/>
      <c r="CQ252" s="547"/>
      <c r="CR252" s="547"/>
      <c r="CS252" s="547"/>
      <c r="CT252" s="547"/>
      <c r="CU252" s="547"/>
      <c r="CV252" s="547"/>
      <c r="CW252" s="547"/>
    </row>
    <row r="253" spans="1:101" x14ac:dyDescent="0.2">
      <c r="A253" s="343">
        <f>+SUBTOTAL(3,$E$8:$E253)</f>
        <v>246</v>
      </c>
      <c r="B253" s="552">
        <v>45566</v>
      </c>
      <c r="C253" s="343" t="s">
        <v>848</v>
      </c>
      <c r="D253" s="343" t="str">
        <f>+VLOOKUP(C253,'Visual chart Edit'!$B$7:$C$491,2,FALSE)</f>
        <v>DA+3</v>
      </c>
      <c r="E253" s="343" t="s">
        <v>276</v>
      </c>
      <c r="F253" s="548">
        <v>45582</v>
      </c>
      <c r="G253" s="548">
        <v>45583</v>
      </c>
      <c r="H253" s="549" t="s">
        <v>878</v>
      </c>
      <c r="I253" s="550" t="s">
        <v>1018</v>
      </c>
      <c r="J253" s="841">
        <f t="shared" si="19"/>
        <v>1</v>
      </c>
      <c r="K253" s="547"/>
      <c r="L253" s="547"/>
      <c r="M253" s="547"/>
      <c r="N253" s="547"/>
      <c r="O253" s="547"/>
      <c r="P253" s="547"/>
      <c r="Q253" s="547"/>
      <c r="R253" s="547"/>
      <c r="S253" s="547"/>
      <c r="T253" s="547"/>
      <c r="U253" s="547"/>
      <c r="V253" s="547"/>
      <c r="W253" s="547"/>
      <c r="X253" s="547"/>
      <c r="Y253" s="547"/>
      <c r="Z253" s="547"/>
      <c r="AA253" s="547"/>
      <c r="AB253" s="547"/>
      <c r="AC253" s="547"/>
      <c r="AD253" s="547"/>
      <c r="AE253" s="547"/>
      <c r="AF253" s="547"/>
      <c r="AG253" s="547"/>
      <c r="AH253" s="547"/>
      <c r="AI253" s="547"/>
      <c r="AJ253" s="547"/>
      <c r="AK253" s="547"/>
      <c r="AL253" s="547"/>
      <c r="AM253" s="547"/>
      <c r="AN253" s="547"/>
      <c r="AO253" s="547"/>
      <c r="AP253" s="547"/>
      <c r="AQ253" s="547"/>
      <c r="AR253" s="547"/>
      <c r="AS253" s="547"/>
      <c r="AT253" s="547"/>
      <c r="AU253" s="547"/>
      <c r="AV253" s="547"/>
      <c r="AW253" s="547"/>
      <c r="AX253" s="547"/>
      <c r="AY253" s="547"/>
      <c r="AZ253" s="547"/>
      <c r="BA253" s="547"/>
      <c r="BB253" s="547"/>
      <c r="BC253" s="547"/>
      <c r="BD253" s="547"/>
      <c r="BE253" s="547"/>
      <c r="BF253" s="547"/>
      <c r="BG253" s="547"/>
      <c r="BH253" s="547"/>
      <c r="BI253" s="547"/>
      <c r="BJ253" s="547"/>
      <c r="BK253" s="547"/>
      <c r="BL253" s="547"/>
      <c r="BM253" s="547"/>
      <c r="BN253" s="547"/>
      <c r="BO253" s="547"/>
      <c r="BP253" s="547"/>
      <c r="BQ253" s="547"/>
      <c r="BR253" s="547"/>
      <c r="BS253" s="547"/>
      <c r="BT253" s="547"/>
      <c r="BU253" s="547"/>
      <c r="BV253" s="547"/>
      <c r="BW253" s="547"/>
      <c r="BX253" s="547"/>
      <c r="BY253" s="547"/>
      <c r="BZ253" s="547"/>
      <c r="CA253" s="547"/>
      <c r="CB253" s="547"/>
      <c r="CC253" s="547"/>
      <c r="CD253" s="547"/>
      <c r="CE253" s="547"/>
      <c r="CF253" s="547"/>
      <c r="CG253" s="547"/>
      <c r="CH253" s="547"/>
      <c r="CI253" s="547"/>
      <c r="CJ253" s="547"/>
      <c r="CK253" s="547"/>
      <c r="CL253" s="547"/>
      <c r="CM253" s="547"/>
      <c r="CN253" s="547"/>
      <c r="CO253" s="547"/>
      <c r="CP253" s="547"/>
      <c r="CQ253" s="547"/>
      <c r="CR253" s="547"/>
      <c r="CS253" s="547"/>
      <c r="CT253" s="547"/>
      <c r="CU253" s="547"/>
      <c r="CV253" s="547"/>
      <c r="CW253" s="547"/>
    </row>
    <row r="254" spans="1:101" x14ac:dyDescent="0.2">
      <c r="A254" s="343">
        <f>+SUBTOTAL(3,$E$8:$E254)</f>
        <v>247</v>
      </c>
      <c r="B254" s="552">
        <v>45566</v>
      </c>
      <c r="C254" s="343" t="s">
        <v>753</v>
      </c>
      <c r="D254" s="343" t="str">
        <f>+VLOOKUP(C254,'Visual chart Edit'!$B$7:$C$491,2,FALSE)</f>
        <v>DA+3</v>
      </c>
      <c r="E254" s="343" t="s">
        <v>32</v>
      </c>
      <c r="F254" s="548">
        <v>45579</v>
      </c>
      <c r="G254" s="548">
        <v>45584</v>
      </c>
      <c r="H254" s="549" t="s">
        <v>876</v>
      </c>
      <c r="I254" s="550" t="s">
        <v>1021</v>
      </c>
      <c r="J254" s="841">
        <f t="shared" si="19"/>
        <v>5</v>
      </c>
      <c r="K254" s="547"/>
      <c r="L254" s="547"/>
      <c r="M254" s="547"/>
      <c r="N254" s="547"/>
      <c r="O254" s="547"/>
      <c r="P254" s="547"/>
      <c r="Q254" s="547"/>
      <c r="R254" s="547"/>
      <c r="S254" s="547"/>
      <c r="T254" s="547"/>
      <c r="U254" s="547"/>
      <c r="V254" s="547"/>
      <c r="W254" s="547"/>
      <c r="X254" s="547"/>
      <c r="Y254" s="547"/>
      <c r="Z254" s="547"/>
      <c r="AA254" s="547"/>
      <c r="AB254" s="547"/>
      <c r="AC254" s="547"/>
      <c r="AD254" s="547"/>
      <c r="AE254" s="547"/>
      <c r="AF254" s="547"/>
      <c r="AG254" s="547"/>
      <c r="AH254" s="547"/>
      <c r="AI254" s="547"/>
      <c r="AJ254" s="547"/>
      <c r="AK254" s="547"/>
      <c r="AL254" s="547"/>
      <c r="AM254" s="547"/>
      <c r="AN254" s="547"/>
      <c r="AO254" s="547"/>
      <c r="AP254" s="547"/>
      <c r="AQ254" s="547"/>
      <c r="AR254" s="547"/>
      <c r="AS254" s="547"/>
      <c r="AT254" s="547"/>
      <c r="AU254" s="547"/>
      <c r="AV254" s="547"/>
      <c r="AW254" s="547"/>
      <c r="AX254" s="547"/>
      <c r="AY254" s="547"/>
      <c r="AZ254" s="547"/>
      <c r="BA254" s="547"/>
      <c r="BB254" s="547"/>
      <c r="BC254" s="547"/>
      <c r="BD254" s="547"/>
      <c r="BE254" s="547"/>
      <c r="BF254" s="547"/>
      <c r="BG254" s="547"/>
      <c r="BH254" s="547"/>
      <c r="BI254" s="547"/>
      <c r="BJ254" s="547"/>
      <c r="BK254" s="547"/>
      <c r="BL254" s="547"/>
      <c r="BM254" s="547"/>
      <c r="BN254" s="547"/>
      <c r="BO254" s="547"/>
      <c r="BP254" s="547"/>
      <c r="BQ254" s="547"/>
      <c r="BR254" s="547"/>
      <c r="BS254" s="547"/>
      <c r="BT254" s="547"/>
      <c r="BU254" s="547"/>
      <c r="BV254" s="547"/>
      <c r="BW254" s="547"/>
      <c r="BX254" s="547"/>
      <c r="BY254" s="547"/>
      <c r="BZ254" s="547"/>
      <c r="CA254" s="547"/>
      <c r="CB254" s="547"/>
      <c r="CC254" s="547"/>
      <c r="CD254" s="547"/>
      <c r="CE254" s="547"/>
      <c r="CF254" s="547"/>
      <c r="CG254" s="547"/>
      <c r="CH254" s="547"/>
      <c r="CI254" s="547"/>
      <c r="CJ254" s="547"/>
      <c r="CK254" s="547"/>
      <c r="CL254" s="547"/>
      <c r="CM254" s="547"/>
      <c r="CN254" s="547"/>
      <c r="CO254" s="547"/>
      <c r="CP254" s="547"/>
      <c r="CQ254" s="547"/>
      <c r="CR254" s="547"/>
      <c r="CS254" s="547"/>
      <c r="CT254" s="547"/>
      <c r="CU254" s="547"/>
      <c r="CV254" s="547"/>
      <c r="CW254" s="547"/>
    </row>
    <row r="255" spans="1:101" x14ac:dyDescent="0.2">
      <c r="A255" s="343">
        <f>+SUBTOTAL(3,$E$8:$E255)</f>
        <v>248</v>
      </c>
      <c r="B255" s="552">
        <v>45566</v>
      </c>
      <c r="C255" s="343" t="s">
        <v>530</v>
      </c>
      <c r="D255" s="343" t="str">
        <f>+VLOOKUP(C255,'Visual chart Edit'!$B$7:$C$491,2,FALSE)</f>
        <v>DA+3</v>
      </c>
      <c r="E255" s="343" t="s">
        <v>143</v>
      </c>
      <c r="F255" s="548">
        <v>45576</v>
      </c>
      <c r="G255" s="548">
        <v>45586</v>
      </c>
      <c r="H255" s="549" t="s">
        <v>1009</v>
      </c>
      <c r="I255" s="550" t="s">
        <v>581</v>
      </c>
      <c r="J255" s="841">
        <f t="shared" si="19"/>
        <v>10</v>
      </c>
      <c r="K255" s="547"/>
      <c r="L255" s="547"/>
      <c r="M255" s="547"/>
      <c r="N255" s="547"/>
      <c r="O255" s="547"/>
      <c r="P255" s="547"/>
      <c r="Q255" s="547"/>
      <c r="R255" s="547"/>
      <c r="S255" s="547"/>
      <c r="T255" s="547"/>
      <c r="U255" s="547"/>
      <c r="V255" s="547"/>
      <c r="W255" s="547"/>
      <c r="X255" s="547"/>
      <c r="Y255" s="547"/>
      <c r="Z255" s="547"/>
      <c r="AA255" s="547"/>
      <c r="AB255" s="547"/>
      <c r="AC255" s="547"/>
      <c r="AD255" s="547"/>
      <c r="AE255" s="547"/>
      <c r="AF255" s="547"/>
      <c r="AG255" s="547"/>
      <c r="AH255" s="547"/>
      <c r="AI255" s="547"/>
      <c r="AJ255" s="547"/>
      <c r="AK255" s="547"/>
      <c r="AL255" s="547"/>
      <c r="AM255" s="547"/>
      <c r="AN255" s="547"/>
      <c r="AO255" s="547"/>
      <c r="AP255" s="547"/>
      <c r="AQ255" s="547"/>
      <c r="AR255" s="547"/>
      <c r="AS255" s="547"/>
      <c r="AT255" s="547"/>
      <c r="AU255" s="547"/>
      <c r="AV255" s="547"/>
      <c r="AW255" s="547"/>
      <c r="AX255" s="547"/>
      <c r="AY255" s="547"/>
      <c r="AZ255" s="547"/>
      <c r="BA255" s="547"/>
      <c r="BB255" s="547"/>
      <c r="BC255" s="547"/>
      <c r="BD255" s="547"/>
      <c r="BE255" s="547"/>
      <c r="BF255" s="547"/>
      <c r="BG255" s="547"/>
      <c r="BH255" s="547"/>
      <c r="BI255" s="547"/>
      <c r="BJ255" s="547"/>
      <c r="BK255" s="547"/>
      <c r="BL255" s="547"/>
      <c r="BM255" s="547"/>
      <c r="BN255" s="547"/>
      <c r="BO255" s="547"/>
      <c r="BP255" s="547"/>
      <c r="BQ255" s="547"/>
      <c r="BR255" s="547"/>
      <c r="BS255" s="547"/>
      <c r="BT255" s="547"/>
      <c r="BU255" s="547"/>
      <c r="BV255" s="547"/>
      <c r="BW255" s="547"/>
      <c r="BX255" s="547"/>
      <c r="BY255" s="547"/>
      <c r="BZ255" s="547"/>
      <c r="CA255" s="547"/>
      <c r="CB255" s="547"/>
      <c r="CC255" s="547"/>
      <c r="CD255" s="547"/>
      <c r="CE255" s="547"/>
      <c r="CF255" s="547"/>
      <c r="CG255" s="547"/>
      <c r="CH255" s="547"/>
      <c r="CI255" s="547"/>
      <c r="CJ255" s="547"/>
      <c r="CK255" s="547"/>
      <c r="CL255" s="547"/>
      <c r="CM255" s="547"/>
      <c r="CN255" s="547"/>
      <c r="CO255" s="547"/>
      <c r="CP255" s="547"/>
      <c r="CQ255" s="547"/>
      <c r="CR255" s="547"/>
      <c r="CS255" s="547"/>
      <c r="CT255" s="547"/>
      <c r="CU255" s="547"/>
      <c r="CV255" s="547"/>
      <c r="CW255" s="547"/>
    </row>
    <row r="256" spans="1:101" x14ac:dyDescent="0.2">
      <c r="A256" s="343">
        <f>+SUBTOTAL(3,$E$8:$E256)</f>
        <v>249</v>
      </c>
      <c r="B256" s="552">
        <v>45566</v>
      </c>
      <c r="C256" s="343" t="s">
        <v>557</v>
      </c>
      <c r="D256" s="343" t="str">
        <f>+VLOOKUP(C256,'Visual chart Edit'!$B$7:$C$491,2,FALSE)</f>
        <v>DA+6</v>
      </c>
      <c r="E256" s="343" t="s">
        <v>143</v>
      </c>
      <c r="F256" s="548">
        <v>45575</v>
      </c>
      <c r="G256" s="548">
        <v>45586</v>
      </c>
      <c r="H256" s="549" t="s">
        <v>251</v>
      </c>
      <c r="I256" s="550" t="s">
        <v>222</v>
      </c>
      <c r="J256" s="841">
        <f t="shared" si="19"/>
        <v>11</v>
      </c>
      <c r="K256" s="547"/>
      <c r="L256" s="547"/>
      <c r="M256" s="547"/>
      <c r="N256" s="547"/>
      <c r="O256" s="547"/>
      <c r="P256" s="547"/>
      <c r="Q256" s="547"/>
      <c r="R256" s="547"/>
      <c r="S256" s="547"/>
      <c r="T256" s="547"/>
      <c r="U256" s="547"/>
      <c r="V256" s="547"/>
      <c r="W256" s="547"/>
      <c r="X256" s="547"/>
      <c r="Y256" s="547"/>
      <c r="Z256" s="547"/>
      <c r="AA256" s="547"/>
      <c r="AB256" s="547"/>
      <c r="AC256" s="547"/>
      <c r="AD256" s="547"/>
      <c r="AE256" s="547"/>
      <c r="AF256" s="547"/>
      <c r="AG256" s="547"/>
      <c r="AH256" s="547"/>
      <c r="AI256" s="547"/>
      <c r="AJ256" s="547"/>
      <c r="AK256" s="547"/>
      <c r="AL256" s="547"/>
      <c r="AM256" s="547"/>
      <c r="AN256" s="547"/>
      <c r="AO256" s="547"/>
      <c r="AP256" s="547"/>
      <c r="AQ256" s="547"/>
      <c r="AR256" s="547"/>
      <c r="AS256" s="547"/>
      <c r="AT256" s="547"/>
      <c r="AU256" s="547"/>
      <c r="AV256" s="547"/>
      <c r="AW256" s="547"/>
      <c r="AX256" s="547"/>
      <c r="AY256" s="547"/>
      <c r="AZ256" s="547"/>
      <c r="BA256" s="547"/>
      <c r="BB256" s="547"/>
      <c r="BC256" s="547"/>
      <c r="BD256" s="547"/>
      <c r="BE256" s="547"/>
      <c r="BF256" s="547"/>
      <c r="BG256" s="547"/>
      <c r="BH256" s="547"/>
      <c r="BI256" s="547"/>
      <c r="BJ256" s="547"/>
      <c r="BK256" s="547"/>
      <c r="BL256" s="547"/>
      <c r="BM256" s="547"/>
      <c r="BN256" s="547"/>
      <c r="BO256" s="547"/>
      <c r="BP256" s="547"/>
      <c r="BQ256" s="547"/>
      <c r="BR256" s="547"/>
      <c r="BS256" s="547"/>
      <c r="BT256" s="547"/>
      <c r="BU256" s="547"/>
      <c r="BV256" s="547"/>
      <c r="BW256" s="547"/>
      <c r="BX256" s="547"/>
      <c r="BY256" s="547"/>
      <c r="BZ256" s="547"/>
      <c r="CA256" s="547"/>
      <c r="CB256" s="547"/>
      <c r="CC256" s="547"/>
      <c r="CD256" s="547"/>
      <c r="CE256" s="547"/>
      <c r="CF256" s="547"/>
      <c r="CG256" s="547"/>
      <c r="CH256" s="547"/>
      <c r="CI256" s="547"/>
      <c r="CJ256" s="547"/>
      <c r="CK256" s="547"/>
      <c r="CL256" s="547"/>
      <c r="CM256" s="547"/>
      <c r="CN256" s="547"/>
      <c r="CO256" s="547"/>
      <c r="CP256" s="547"/>
      <c r="CQ256" s="547"/>
      <c r="CR256" s="547"/>
      <c r="CS256" s="547"/>
      <c r="CT256" s="547"/>
      <c r="CU256" s="547"/>
      <c r="CV256" s="547"/>
      <c r="CW256" s="547"/>
    </row>
    <row r="257" spans="1:101" x14ac:dyDescent="0.2">
      <c r="A257" s="343">
        <f>+SUBTOTAL(3,$E$8:$E257)</f>
        <v>250</v>
      </c>
      <c r="B257" s="552">
        <v>45566</v>
      </c>
      <c r="C257" s="343" t="s">
        <v>847</v>
      </c>
      <c r="D257" s="343" t="str">
        <f>+VLOOKUP(C257,'Visual chart Edit'!$B$7:$C$491,2,FALSE)</f>
        <v>DA+0</v>
      </c>
      <c r="E257" s="343" t="s">
        <v>276</v>
      </c>
      <c r="F257" s="548">
        <v>45585</v>
      </c>
      <c r="G257" s="548">
        <v>45586</v>
      </c>
      <c r="H257" s="549" t="s">
        <v>878</v>
      </c>
      <c r="I257" s="550" t="s">
        <v>1018</v>
      </c>
      <c r="J257" s="841">
        <f t="shared" si="19"/>
        <v>1</v>
      </c>
      <c r="K257" s="547"/>
      <c r="L257" s="547"/>
      <c r="M257" s="547"/>
      <c r="N257" s="547"/>
      <c r="O257" s="547"/>
      <c r="P257" s="547"/>
      <c r="Q257" s="547"/>
      <c r="R257" s="547"/>
      <c r="S257" s="547"/>
      <c r="T257" s="547"/>
      <c r="U257" s="547"/>
      <c r="V257" s="547"/>
      <c r="W257" s="547"/>
      <c r="X257" s="547"/>
      <c r="Y257" s="547"/>
      <c r="Z257" s="547"/>
      <c r="AA257" s="547"/>
      <c r="AB257" s="547"/>
      <c r="AC257" s="547"/>
      <c r="AD257" s="547"/>
      <c r="AE257" s="547"/>
      <c r="AF257" s="547"/>
      <c r="AG257" s="547"/>
      <c r="AH257" s="547"/>
      <c r="AI257" s="547"/>
      <c r="AJ257" s="547"/>
      <c r="AK257" s="547"/>
      <c r="AL257" s="547"/>
      <c r="AM257" s="547"/>
      <c r="AN257" s="547"/>
      <c r="AO257" s="547"/>
      <c r="AP257" s="547"/>
      <c r="AQ257" s="547"/>
      <c r="AR257" s="547"/>
      <c r="AS257" s="547"/>
      <c r="AT257" s="547"/>
      <c r="AU257" s="547"/>
      <c r="AV257" s="547"/>
      <c r="AW257" s="547"/>
      <c r="AX257" s="547"/>
      <c r="AY257" s="547"/>
      <c r="AZ257" s="547"/>
      <c r="BA257" s="547"/>
      <c r="BB257" s="547"/>
      <c r="BC257" s="547"/>
      <c r="BD257" s="547"/>
      <c r="BE257" s="547"/>
      <c r="BF257" s="547"/>
      <c r="BG257" s="547"/>
      <c r="BH257" s="547"/>
      <c r="BI257" s="547"/>
      <c r="BJ257" s="547"/>
      <c r="BK257" s="547"/>
      <c r="BL257" s="547"/>
      <c r="BM257" s="547"/>
      <c r="BN257" s="547"/>
      <c r="BO257" s="547"/>
      <c r="BP257" s="547"/>
      <c r="BQ257" s="547"/>
      <c r="BR257" s="547"/>
      <c r="BS257" s="547"/>
      <c r="BT257" s="547"/>
      <c r="BU257" s="547"/>
      <c r="BV257" s="547"/>
      <c r="BW257" s="547"/>
      <c r="BX257" s="547"/>
      <c r="BY257" s="547"/>
      <c r="BZ257" s="547"/>
      <c r="CA257" s="547"/>
      <c r="CB257" s="547"/>
      <c r="CC257" s="547"/>
      <c r="CD257" s="547"/>
      <c r="CE257" s="547"/>
      <c r="CF257" s="547"/>
      <c r="CG257" s="547"/>
      <c r="CH257" s="547"/>
      <c r="CI257" s="547"/>
      <c r="CJ257" s="547"/>
      <c r="CK257" s="547"/>
      <c r="CL257" s="547"/>
      <c r="CM257" s="547"/>
      <c r="CN257" s="547"/>
      <c r="CO257" s="547"/>
      <c r="CP257" s="547"/>
      <c r="CQ257" s="547"/>
      <c r="CR257" s="547"/>
      <c r="CS257" s="547"/>
      <c r="CT257" s="547"/>
      <c r="CU257" s="547"/>
      <c r="CV257" s="547"/>
      <c r="CW257" s="547"/>
    </row>
    <row r="258" spans="1:101" x14ac:dyDescent="0.2">
      <c r="A258" s="343">
        <f>+SUBTOTAL(3,$E$8:$E258)</f>
        <v>251</v>
      </c>
      <c r="B258" s="552">
        <v>45566</v>
      </c>
      <c r="C258" s="343" t="s">
        <v>696</v>
      </c>
      <c r="D258" s="343" t="str">
        <f>+VLOOKUP(C258,'Visual chart Edit'!$B$7:$C$491,2,FALSE)</f>
        <v>DA+0</v>
      </c>
      <c r="E258" s="343" t="s">
        <v>143</v>
      </c>
      <c r="F258" s="548">
        <v>45547</v>
      </c>
      <c r="G258" s="548">
        <v>45586</v>
      </c>
      <c r="H258" s="549" t="s">
        <v>877</v>
      </c>
      <c r="I258" s="550" t="s">
        <v>1021</v>
      </c>
      <c r="J258" s="841">
        <f t="shared" si="19"/>
        <v>39</v>
      </c>
      <c r="K258" s="547"/>
      <c r="L258" s="547"/>
      <c r="M258" s="547"/>
      <c r="N258" s="547"/>
      <c r="O258" s="547"/>
      <c r="P258" s="547"/>
      <c r="Q258" s="547"/>
      <c r="R258" s="547"/>
      <c r="S258" s="547"/>
      <c r="T258" s="547"/>
      <c r="U258" s="547"/>
      <c r="V258" s="547"/>
      <c r="W258" s="547"/>
      <c r="X258" s="547"/>
      <c r="Y258" s="547"/>
      <c r="Z258" s="547"/>
      <c r="AA258" s="547"/>
      <c r="AB258" s="547"/>
      <c r="AC258" s="547"/>
      <c r="AD258" s="547"/>
      <c r="AE258" s="547"/>
      <c r="AF258" s="547"/>
      <c r="AG258" s="547"/>
      <c r="AH258" s="547"/>
      <c r="AI258" s="547"/>
      <c r="AJ258" s="547"/>
      <c r="AK258" s="547"/>
      <c r="AL258" s="547"/>
      <c r="AM258" s="547"/>
      <c r="AN258" s="547"/>
      <c r="AO258" s="547"/>
      <c r="AP258" s="547"/>
      <c r="AQ258" s="547"/>
      <c r="AR258" s="547"/>
      <c r="AS258" s="547"/>
      <c r="AT258" s="547"/>
      <c r="AU258" s="547"/>
      <c r="AV258" s="547"/>
      <c r="AW258" s="547"/>
      <c r="AX258" s="547"/>
      <c r="AY258" s="547"/>
      <c r="AZ258" s="547"/>
      <c r="BA258" s="547"/>
      <c r="BB258" s="547"/>
      <c r="BC258" s="547"/>
      <c r="BD258" s="547"/>
      <c r="BE258" s="547"/>
      <c r="BF258" s="547"/>
      <c r="BG258" s="547"/>
      <c r="BH258" s="547"/>
      <c r="BI258" s="547"/>
      <c r="BJ258" s="547"/>
      <c r="BK258" s="547"/>
      <c r="BL258" s="547"/>
      <c r="BM258" s="547"/>
      <c r="BN258" s="547"/>
      <c r="BO258" s="547"/>
      <c r="BP258" s="547"/>
      <c r="BQ258" s="547"/>
      <c r="BR258" s="547"/>
      <c r="BS258" s="547"/>
      <c r="BT258" s="547"/>
      <c r="BU258" s="547"/>
      <c r="BV258" s="547"/>
      <c r="BW258" s="547"/>
      <c r="BX258" s="547"/>
      <c r="BY258" s="547"/>
      <c r="BZ258" s="547"/>
      <c r="CA258" s="547"/>
      <c r="CB258" s="547"/>
      <c r="CC258" s="547"/>
      <c r="CD258" s="547"/>
      <c r="CE258" s="547"/>
      <c r="CF258" s="547"/>
      <c r="CG258" s="547"/>
      <c r="CH258" s="547"/>
      <c r="CI258" s="547"/>
      <c r="CJ258" s="547"/>
      <c r="CK258" s="547"/>
      <c r="CL258" s="547"/>
      <c r="CM258" s="547"/>
      <c r="CN258" s="547"/>
      <c r="CO258" s="547"/>
      <c r="CP258" s="547"/>
      <c r="CQ258" s="547"/>
      <c r="CR258" s="547"/>
      <c r="CS258" s="547"/>
      <c r="CT258" s="547"/>
      <c r="CU258" s="547"/>
      <c r="CV258" s="547"/>
      <c r="CW258" s="547"/>
    </row>
    <row r="259" spans="1:101" x14ac:dyDescent="0.2">
      <c r="A259" s="343">
        <f>+SUBTOTAL(3,$E$8:$E259)</f>
        <v>252</v>
      </c>
      <c r="B259" s="552">
        <v>45566</v>
      </c>
      <c r="C259" s="343" t="s">
        <v>180</v>
      </c>
      <c r="D259" s="343" t="str">
        <f>+VLOOKUP(C259,'Visual chart Edit'!$B$7:$C$491,2,FALSE)</f>
        <v>DA+0</v>
      </c>
      <c r="E259" s="343" t="s">
        <v>276</v>
      </c>
      <c r="F259" s="548">
        <v>45577</v>
      </c>
      <c r="G259" s="548">
        <v>45587</v>
      </c>
      <c r="H259" s="549" t="s">
        <v>580</v>
      </c>
      <c r="I259" s="550" t="s">
        <v>581</v>
      </c>
      <c r="J259" s="841">
        <f t="shared" si="19"/>
        <v>10</v>
      </c>
      <c r="K259" s="547"/>
      <c r="L259" s="547"/>
      <c r="M259" s="547"/>
      <c r="N259" s="547"/>
      <c r="O259" s="547"/>
      <c r="P259" s="547"/>
      <c r="Q259" s="547"/>
      <c r="R259" s="547"/>
      <c r="S259" s="547"/>
      <c r="T259" s="547"/>
      <c r="U259" s="547"/>
      <c r="V259" s="547"/>
      <c r="W259" s="547"/>
      <c r="X259" s="547"/>
      <c r="Y259" s="547"/>
      <c r="Z259" s="547"/>
      <c r="AA259" s="547"/>
      <c r="AB259" s="547"/>
      <c r="AC259" s="547"/>
      <c r="AD259" s="547"/>
      <c r="AE259" s="547"/>
      <c r="AF259" s="547"/>
      <c r="AG259" s="547"/>
      <c r="AH259" s="547"/>
      <c r="AI259" s="547"/>
      <c r="AJ259" s="547"/>
      <c r="AK259" s="547"/>
      <c r="AL259" s="547"/>
      <c r="AM259" s="547"/>
      <c r="AN259" s="547"/>
      <c r="AO259" s="547"/>
      <c r="AP259" s="547"/>
      <c r="AQ259" s="547"/>
      <c r="AR259" s="547"/>
      <c r="AS259" s="547"/>
      <c r="AT259" s="547"/>
      <c r="AU259" s="547"/>
      <c r="AV259" s="547"/>
      <c r="AW259" s="547"/>
      <c r="AX259" s="547"/>
      <c r="AY259" s="547"/>
      <c r="AZ259" s="547"/>
      <c r="BA259" s="547"/>
      <c r="BB259" s="547"/>
      <c r="BC259" s="547"/>
      <c r="BD259" s="547"/>
      <c r="BE259" s="547"/>
      <c r="BF259" s="547"/>
      <c r="BG259" s="547"/>
      <c r="BH259" s="547"/>
      <c r="BI259" s="547"/>
      <c r="BJ259" s="547"/>
      <c r="BK259" s="547"/>
      <c r="BL259" s="547"/>
      <c r="BM259" s="547"/>
      <c r="BN259" s="547"/>
      <c r="BO259" s="547"/>
      <c r="BP259" s="547"/>
      <c r="BQ259" s="547"/>
      <c r="BR259" s="547"/>
      <c r="BS259" s="547"/>
      <c r="BT259" s="547"/>
      <c r="BU259" s="547"/>
      <c r="BV259" s="547"/>
      <c r="BW259" s="547"/>
      <c r="BX259" s="547"/>
      <c r="BY259" s="547"/>
      <c r="BZ259" s="547"/>
      <c r="CA259" s="547"/>
      <c r="CB259" s="547"/>
      <c r="CC259" s="547"/>
      <c r="CD259" s="547"/>
      <c r="CE259" s="547"/>
      <c r="CF259" s="547"/>
      <c r="CG259" s="547"/>
      <c r="CH259" s="547"/>
      <c r="CI259" s="547"/>
      <c r="CJ259" s="547"/>
      <c r="CK259" s="547"/>
      <c r="CL259" s="547"/>
      <c r="CM259" s="547"/>
      <c r="CN259" s="547"/>
      <c r="CO259" s="547"/>
      <c r="CP259" s="547"/>
      <c r="CQ259" s="547"/>
      <c r="CR259" s="547"/>
      <c r="CS259" s="547"/>
      <c r="CT259" s="547"/>
      <c r="CU259" s="547"/>
      <c r="CV259" s="547"/>
      <c r="CW259" s="547"/>
    </row>
    <row r="260" spans="1:101" x14ac:dyDescent="0.2">
      <c r="A260" s="343">
        <f>+SUBTOTAL(3,$E$8:$E260)</f>
        <v>253</v>
      </c>
      <c r="B260" s="552">
        <v>45566</v>
      </c>
      <c r="C260" s="343" t="s">
        <v>490</v>
      </c>
      <c r="D260" s="343" t="str">
        <f>+VLOOKUP(C260,'Visual chart Edit'!$B$7:$C$491,2,FALSE)</f>
        <v>DA+3</v>
      </c>
      <c r="E260" s="343" t="s">
        <v>143</v>
      </c>
      <c r="F260" s="548">
        <v>45563</v>
      </c>
      <c r="G260" s="548">
        <v>45590</v>
      </c>
      <c r="H260" s="549" t="s">
        <v>546</v>
      </c>
      <c r="I260" s="550" t="s">
        <v>612</v>
      </c>
      <c r="J260" s="841">
        <f t="shared" si="19"/>
        <v>27</v>
      </c>
      <c r="K260" s="547"/>
      <c r="L260" s="547"/>
      <c r="M260" s="547"/>
      <c r="N260" s="547"/>
      <c r="O260" s="547"/>
      <c r="P260" s="547"/>
      <c r="Q260" s="547"/>
      <c r="R260" s="547"/>
      <c r="S260" s="547"/>
      <c r="T260" s="547"/>
      <c r="U260" s="547"/>
      <c r="V260" s="547"/>
      <c r="W260" s="547"/>
      <c r="X260" s="547"/>
      <c r="Y260" s="547"/>
      <c r="Z260" s="547"/>
      <c r="AA260" s="547"/>
      <c r="AB260" s="547"/>
      <c r="AC260" s="547"/>
      <c r="AD260" s="547"/>
      <c r="AE260" s="547"/>
      <c r="AF260" s="547"/>
      <c r="AG260" s="547"/>
      <c r="AH260" s="547"/>
      <c r="AI260" s="547"/>
      <c r="AJ260" s="547"/>
      <c r="AK260" s="547"/>
      <c r="AL260" s="547"/>
      <c r="AM260" s="547"/>
      <c r="AN260" s="547"/>
      <c r="AO260" s="547"/>
      <c r="AP260" s="547"/>
      <c r="AQ260" s="547"/>
      <c r="AR260" s="547"/>
      <c r="AS260" s="547"/>
      <c r="AT260" s="547"/>
      <c r="AU260" s="547"/>
      <c r="AV260" s="547"/>
      <c r="AW260" s="547"/>
      <c r="AX260" s="547"/>
      <c r="AY260" s="547"/>
      <c r="AZ260" s="547"/>
      <c r="BA260" s="547"/>
      <c r="BB260" s="547"/>
      <c r="BC260" s="547"/>
      <c r="BD260" s="547"/>
      <c r="BE260" s="547"/>
      <c r="BF260" s="547"/>
      <c r="BG260" s="547"/>
      <c r="BH260" s="547"/>
      <c r="BI260" s="547"/>
      <c r="BJ260" s="547"/>
      <c r="BK260" s="547"/>
      <c r="BL260" s="547"/>
      <c r="BM260" s="547"/>
      <c r="BN260" s="547"/>
      <c r="BO260" s="547"/>
      <c r="BP260" s="547"/>
      <c r="BQ260" s="547"/>
      <c r="BR260" s="547"/>
      <c r="BS260" s="547"/>
      <c r="BT260" s="547"/>
      <c r="BU260" s="547"/>
      <c r="BV260" s="547"/>
      <c r="BW260" s="547"/>
      <c r="BX260" s="547"/>
      <c r="BY260" s="547"/>
      <c r="BZ260" s="547"/>
      <c r="CA260" s="547"/>
      <c r="CB260" s="547"/>
      <c r="CC260" s="547"/>
      <c r="CD260" s="547"/>
      <c r="CE260" s="547"/>
      <c r="CF260" s="547"/>
      <c r="CG260" s="547"/>
      <c r="CH260" s="547"/>
      <c r="CI260" s="547"/>
      <c r="CJ260" s="547"/>
      <c r="CK260" s="547"/>
      <c r="CL260" s="547"/>
      <c r="CM260" s="547"/>
      <c r="CN260" s="547"/>
      <c r="CO260" s="547"/>
      <c r="CP260" s="547"/>
      <c r="CQ260" s="547"/>
      <c r="CR260" s="547"/>
      <c r="CS260" s="547"/>
      <c r="CT260" s="547"/>
      <c r="CU260" s="547"/>
      <c r="CV260" s="547"/>
      <c r="CW260" s="547"/>
    </row>
    <row r="261" spans="1:101" x14ac:dyDescent="0.2">
      <c r="A261" s="343">
        <f>+SUBTOTAL(3,$E$8:$E261)</f>
        <v>254</v>
      </c>
      <c r="B261" s="552">
        <v>45566</v>
      </c>
      <c r="C261" s="552" t="s">
        <v>55</v>
      </c>
      <c r="D261" s="343" t="str">
        <f>+VLOOKUP(C261,'Visual chart Edit'!$B$7:$C$491,2,FALSE)</f>
        <v>DA+0</v>
      </c>
      <c r="E261" s="343" t="s">
        <v>143</v>
      </c>
      <c r="F261" s="548">
        <v>45589</v>
      </c>
      <c r="G261" s="548">
        <v>45592</v>
      </c>
      <c r="H261" s="549" t="s">
        <v>1009</v>
      </c>
      <c r="I261" s="550" t="s">
        <v>581</v>
      </c>
      <c r="J261" s="841">
        <f t="shared" si="19"/>
        <v>3</v>
      </c>
      <c r="K261" s="547"/>
      <c r="L261" s="547"/>
      <c r="M261" s="547"/>
      <c r="N261" s="547"/>
      <c r="O261" s="547"/>
      <c r="P261" s="547"/>
      <c r="Q261" s="547"/>
      <c r="R261" s="547"/>
      <c r="S261" s="547"/>
      <c r="T261" s="547"/>
      <c r="U261" s="547"/>
      <c r="V261" s="547"/>
      <c r="W261" s="547"/>
      <c r="X261" s="547"/>
      <c r="Y261" s="547"/>
      <c r="Z261" s="547"/>
      <c r="AA261" s="547"/>
      <c r="AB261" s="547"/>
      <c r="AC261" s="547"/>
      <c r="AD261" s="547"/>
      <c r="AE261" s="547"/>
      <c r="AF261" s="547"/>
      <c r="AG261" s="547"/>
      <c r="AH261" s="547"/>
      <c r="AI261" s="547"/>
      <c r="AJ261" s="547"/>
      <c r="AK261" s="547"/>
      <c r="AL261" s="547"/>
      <c r="AM261" s="547"/>
      <c r="AN261" s="547"/>
      <c r="AO261" s="547"/>
      <c r="AP261" s="547"/>
      <c r="AQ261" s="547"/>
      <c r="AR261" s="547"/>
      <c r="AS261" s="547"/>
      <c r="AT261" s="547"/>
      <c r="AU261" s="547"/>
      <c r="AV261" s="547"/>
      <c r="AW261" s="547"/>
      <c r="AX261" s="547"/>
      <c r="AY261" s="547"/>
      <c r="AZ261" s="547"/>
      <c r="BA261" s="547"/>
      <c r="BB261" s="547"/>
      <c r="BC261" s="547"/>
      <c r="BD261" s="547"/>
      <c r="BE261" s="547"/>
      <c r="BF261" s="547"/>
      <c r="BG261" s="547"/>
      <c r="BH261" s="547"/>
      <c r="BI261" s="547"/>
      <c r="BJ261" s="547"/>
      <c r="BK261" s="547"/>
      <c r="BL261" s="547"/>
      <c r="BM261" s="547"/>
      <c r="BN261" s="547"/>
      <c r="BO261" s="547"/>
      <c r="BP261" s="547"/>
      <c r="BQ261" s="547"/>
      <c r="BR261" s="547"/>
      <c r="BS261" s="547"/>
      <c r="BT261" s="547"/>
      <c r="BU261" s="547"/>
      <c r="BV261" s="547"/>
      <c r="BW261" s="547"/>
      <c r="BX261" s="547"/>
      <c r="BY261" s="547"/>
      <c r="BZ261" s="547"/>
      <c r="CA261" s="547"/>
      <c r="CB261" s="547"/>
      <c r="CC261" s="547"/>
      <c r="CD261" s="547"/>
      <c r="CE261" s="547"/>
      <c r="CF261" s="547"/>
      <c r="CG261" s="547"/>
      <c r="CH261" s="547"/>
      <c r="CI261" s="547"/>
      <c r="CJ261" s="547"/>
      <c r="CK261" s="547"/>
      <c r="CL261" s="547"/>
      <c r="CM261" s="547"/>
      <c r="CN261" s="547"/>
      <c r="CO261" s="547"/>
      <c r="CP261" s="547"/>
      <c r="CQ261" s="547"/>
      <c r="CR261" s="547"/>
      <c r="CS261" s="547"/>
      <c r="CT261" s="547"/>
      <c r="CU261" s="547"/>
      <c r="CV261" s="547"/>
      <c r="CW261" s="547"/>
    </row>
    <row r="262" spans="1:101" x14ac:dyDescent="0.2">
      <c r="A262" s="343">
        <f>+SUBTOTAL(3,$E$8:$E262)</f>
        <v>255</v>
      </c>
      <c r="B262" s="552">
        <v>45566</v>
      </c>
      <c r="C262" s="343" t="s">
        <v>52</v>
      </c>
      <c r="D262" s="343" t="str">
        <f>+VLOOKUP(C262,'Visual chart Edit'!$B$7:$C$491,2,FALSE)</f>
        <v>DA+9</v>
      </c>
      <c r="E262" s="343" t="s">
        <v>143</v>
      </c>
      <c r="F262" s="548">
        <v>45589</v>
      </c>
      <c r="G262" s="548">
        <v>45592</v>
      </c>
      <c r="H262" s="549" t="s">
        <v>580</v>
      </c>
      <c r="I262" s="550" t="s">
        <v>581</v>
      </c>
      <c r="J262" s="841">
        <f t="shared" si="19"/>
        <v>3</v>
      </c>
      <c r="K262" s="547"/>
      <c r="L262" s="547"/>
      <c r="M262" s="547"/>
      <c r="N262" s="547"/>
      <c r="O262" s="547"/>
      <c r="P262" s="547"/>
      <c r="Q262" s="547"/>
      <c r="R262" s="547"/>
      <c r="S262" s="547"/>
      <c r="T262" s="547"/>
      <c r="U262" s="547"/>
      <c r="V262" s="547"/>
      <c r="W262" s="547"/>
      <c r="X262" s="547"/>
      <c r="Y262" s="547"/>
      <c r="Z262" s="547"/>
      <c r="AA262" s="547"/>
      <c r="AB262" s="547"/>
      <c r="AC262" s="547"/>
      <c r="AD262" s="547"/>
      <c r="AE262" s="547"/>
      <c r="AF262" s="547"/>
      <c r="AG262" s="547"/>
      <c r="AH262" s="547"/>
      <c r="AI262" s="547"/>
      <c r="AJ262" s="547"/>
      <c r="AK262" s="547"/>
      <c r="AL262" s="547"/>
      <c r="AM262" s="547"/>
      <c r="AN262" s="547"/>
      <c r="AO262" s="547"/>
      <c r="AP262" s="547"/>
      <c r="AQ262" s="547"/>
      <c r="AR262" s="547"/>
      <c r="AS262" s="547"/>
      <c r="AT262" s="547"/>
      <c r="AU262" s="547"/>
      <c r="AV262" s="547"/>
      <c r="AW262" s="547"/>
      <c r="AX262" s="547"/>
      <c r="AY262" s="547"/>
      <c r="AZ262" s="547"/>
      <c r="BA262" s="547"/>
      <c r="BB262" s="547"/>
      <c r="BC262" s="547"/>
      <c r="BD262" s="547"/>
      <c r="BE262" s="547"/>
      <c r="BF262" s="547"/>
      <c r="BG262" s="547"/>
      <c r="BH262" s="547"/>
      <c r="BI262" s="547"/>
      <c r="BJ262" s="547"/>
      <c r="BK262" s="547"/>
      <c r="BL262" s="547"/>
      <c r="BM262" s="547"/>
      <c r="BN262" s="547"/>
      <c r="BO262" s="547"/>
      <c r="BP262" s="547"/>
      <c r="BQ262" s="547"/>
      <c r="BR262" s="547"/>
      <c r="BS262" s="547"/>
      <c r="BT262" s="547"/>
      <c r="BU262" s="547"/>
      <c r="BV262" s="547"/>
      <c r="BW262" s="547"/>
      <c r="BX262" s="547"/>
      <c r="BY262" s="547"/>
      <c r="BZ262" s="547"/>
      <c r="CA262" s="547"/>
      <c r="CB262" s="547"/>
      <c r="CC262" s="547"/>
      <c r="CD262" s="547"/>
      <c r="CE262" s="547"/>
      <c r="CF262" s="547"/>
      <c r="CG262" s="547"/>
      <c r="CH262" s="547"/>
      <c r="CI262" s="547"/>
      <c r="CJ262" s="547"/>
      <c r="CK262" s="547"/>
      <c r="CL262" s="547"/>
      <c r="CM262" s="547"/>
      <c r="CN262" s="547"/>
      <c r="CO262" s="547"/>
      <c r="CP262" s="547"/>
      <c r="CQ262" s="547"/>
      <c r="CR262" s="547"/>
      <c r="CS262" s="547"/>
      <c r="CT262" s="547"/>
      <c r="CU262" s="547"/>
      <c r="CV262" s="547"/>
      <c r="CW262" s="547"/>
    </row>
    <row r="263" spans="1:101" x14ac:dyDescent="0.2">
      <c r="A263" s="343">
        <f>+SUBTOTAL(3,$E$8:$E263)</f>
        <v>256</v>
      </c>
      <c r="B263" s="552">
        <v>45566</v>
      </c>
      <c r="C263" s="343" t="s">
        <v>564</v>
      </c>
      <c r="D263" s="343" t="str">
        <f>+VLOOKUP(C263,'Visual chart Edit'!$B$7:$C$491,2,FALSE)</f>
        <v>DA+3</v>
      </c>
      <c r="E263" s="343" t="s">
        <v>143</v>
      </c>
      <c r="F263" s="548">
        <v>45581</v>
      </c>
      <c r="G263" s="548">
        <v>45595</v>
      </c>
      <c r="H263" s="549" t="s">
        <v>599</v>
      </c>
      <c r="I263" s="550" t="s">
        <v>222</v>
      </c>
      <c r="J263" s="841">
        <f t="shared" si="19"/>
        <v>14</v>
      </c>
      <c r="K263" s="547"/>
      <c r="L263" s="547"/>
      <c r="M263" s="547"/>
      <c r="N263" s="547"/>
      <c r="O263" s="547"/>
      <c r="P263" s="547"/>
      <c r="Q263" s="547"/>
      <c r="R263" s="547"/>
      <c r="S263" s="547"/>
      <c r="T263" s="547"/>
      <c r="U263" s="547"/>
      <c r="V263" s="547"/>
      <c r="W263" s="547"/>
      <c r="X263" s="547"/>
      <c r="Y263" s="547"/>
      <c r="Z263" s="547"/>
      <c r="AA263" s="547"/>
      <c r="AB263" s="547"/>
      <c r="AC263" s="547"/>
      <c r="AD263" s="547"/>
      <c r="AE263" s="547"/>
      <c r="AF263" s="547"/>
      <c r="AG263" s="547"/>
      <c r="AH263" s="547"/>
      <c r="AI263" s="547"/>
      <c r="AJ263" s="547"/>
      <c r="AK263" s="547"/>
      <c r="AL263" s="547"/>
      <c r="AM263" s="547"/>
      <c r="AN263" s="547"/>
      <c r="AO263" s="547"/>
      <c r="AP263" s="547"/>
      <c r="AQ263" s="547"/>
      <c r="AR263" s="547"/>
      <c r="AS263" s="547"/>
      <c r="AT263" s="547"/>
      <c r="AU263" s="547"/>
      <c r="AV263" s="547"/>
      <c r="AW263" s="547"/>
      <c r="AX263" s="547"/>
      <c r="AY263" s="547"/>
      <c r="AZ263" s="547"/>
      <c r="BA263" s="547"/>
      <c r="BB263" s="547"/>
      <c r="BC263" s="547"/>
      <c r="BD263" s="547"/>
      <c r="BE263" s="547"/>
      <c r="BF263" s="547"/>
      <c r="BG263" s="547"/>
      <c r="BH263" s="547"/>
      <c r="BI263" s="547"/>
      <c r="BJ263" s="547"/>
      <c r="BK263" s="547"/>
      <c r="BL263" s="547"/>
      <c r="BM263" s="547"/>
      <c r="BN263" s="547"/>
      <c r="BO263" s="547"/>
      <c r="BP263" s="547"/>
      <c r="BQ263" s="547"/>
      <c r="BR263" s="547"/>
      <c r="BS263" s="547"/>
      <c r="BT263" s="547"/>
      <c r="BU263" s="547"/>
      <c r="BV263" s="547"/>
      <c r="BW263" s="547"/>
      <c r="BX263" s="547"/>
      <c r="BY263" s="547"/>
      <c r="BZ263" s="547"/>
      <c r="CA263" s="547"/>
      <c r="CB263" s="547"/>
      <c r="CC263" s="547"/>
      <c r="CD263" s="547"/>
      <c r="CE263" s="547"/>
      <c r="CF263" s="547"/>
      <c r="CG263" s="547"/>
      <c r="CH263" s="547"/>
      <c r="CI263" s="547"/>
      <c r="CJ263" s="547"/>
      <c r="CK263" s="547"/>
      <c r="CL263" s="547"/>
      <c r="CM263" s="547"/>
      <c r="CN263" s="547"/>
      <c r="CO263" s="547"/>
      <c r="CP263" s="547"/>
      <c r="CQ263" s="547"/>
      <c r="CR263" s="547"/>
      <c r="CS263" s="547"/>
      <c r="CT263" s="547"/>
      <c r="CU263" s="547"/>
      <c r="CV263" s="547"/>
      <c r="CW263" s="547"/>
    </row>
    <row r="264" spans="1:101" x14ac:dyDescent="0.2">
      <c r="A264" s="343">
        <f>+SUBTOTAL(3,$E$8:$E264)</f>
        <v>257</v>
      </c>
      <c r="B264" s="552">
        <v>45597</v>
      </c>
      <c r="C264" s="343" t="s">
        <v>562</v>
      </c>
      <c r="D264" s="343" t="str">
        <f>+VLOOKUP(C264,'Visual chart Edit'!$B$7:$C$491,2,FALSE)</f>
        <v>DA+0</v>
      </c>
      <c r="E264" s="343" t="s">
        <v>143</v>
      </c>
      <c r="F264" s="548">
        <v>45587</v>
      </c>
      <c r="G264" s="548">
        <v>45603</v>
      </c>
      <c r="H264" s="549" t="s">
        <v>602</v>
      </c>
      <c r="I264" s="550" t="s">
        <v>222</v>
      </c>
      <c r="J264" s="841">
        <f t="shared" si="19"/>
        <v>16</v>
      </c>
      <c r="K264" s="547"/>
      <c r="L264" s="547"/>
      <c r="M264" s="547"/>
      <c r="N264" s="547"/>
      <c r="O264" s="547"/>
      <c r="P264" s="547"/>
      <c r="Q264" s="547"/>
      <c r="R264" s="547"/>
      <c r="S264" s="547"/>
      <c r="T264" s="547"/>
      <c r="U264" s="547"/>
      <c r="V264" s="547"/>
      <c r="W264" s="547"/>
      <c r="X264" s="547"/>
      <c r="Y264" s="547"/>
      <c r="Z264" s="547"/>
      <c r="AA264" s="547"/>
      <c r="AB264" s="547"/>
      <c r="AC264" s="547"/>
      <c r="AD264" s="547"/>
      <c r="AE264" s="547"/>
      <c r="AF264" s="547"/>
      <c r="AG264" s="547"/>
      <c r="AH264" s="547"/>
      <c r="AI264" s="547"/>
      <c r="AJ264" s="547"/>
      <c r="AK264" s="547"/>
      <c r="AL264" s="547"/>
      <c r="AM264" s="547"/>
      <c r="AN264" s="547"/>
      <c r="AO264" s="547"/>
      <c r="AP264" s="547"/>
      <c r="AQ264" s="547"/>
      <c r="AR264" s="547"/>
      <c r="AS264" s="547"/>
      <c r="AT264" s="547"/>
      <c r="AU264" s="547"/>
      <c r="AV264" s="547"/>
      <c r="AW264" s="547"/>
      <c r="AX264" s="547"/>
      <c r="AY264" s="547"/>
      <c r="AZ264" s="547"/>
      <c r="BA264" s="547"/>
      <c r="BB264" s="547"/>
      <c r="BC264" s="547"/>
      <c r="BD264" s="547"/>
      <c r="BE264" s="547"/>
      <c r="BF264" s="547"/>
      <c r="BG264" s="547"/>
      <c r="BH264" s="547"/>
      <c r="BI264" s="547"/>
      <c r="BJ264" s="547"/>
      <c r="BK264" s="547"/>
      <c r="BL264" s="547"/>
      <c r="BM264" s="547"/>
      <c r="BN264" s="547"/>
      <c r="BO264" s="547"/>
      <c r="BP264" s="547"/>
      <c r="BQ264" s="547"/>
      <c r="BR264" s="547"/>
      <c r="BS264" s="547"/>
      <c r="BT264" s="547"/>
      <c r="BU264" s="547"/>
      <c r="BV264" s="547"/>
      <c r="BW264" s="547"/>
      <c r="BX264" s="547"/>
      <c r="BY264" s="547"/>
      <c r="BZ264" s="547"/>
      <c r="CA264" s="547"/>
      <c r="CB264" s="547"/>
      <c r="CC264" s="547"/>
      <c r="CD264" s="547"/>
      <c r="CE264" s="547"/>
      <c r="CF264" s="547"/>
      <c r="CG264" s="547"/>
      <c r="CH264" s="547"/>
      <c r="CI264" s="547"/>
      <c r="CJ264" s="547"/>
      <c r="CK264" s="547"/>
      <c r="CL264" s="547"/>
      <c r="CM264" s="547"/>
      <c r="CN264" s="547"/>
      <c r="CO264" s="547"/>
      <c r="CP264" s="547"/>
      <c r="CQ264" s="547"/>
      <c r="CR264" s="547"/>
      <c r="CS264" s="547"/>
      <c r="CT264" s="547"/>
      <c r="CU264" s="547"/>
      <c r="CV264" s="547"/>
      <c r="CW264" s="547"/>
    </row>
    <row r="265" spans="1:101" x14ac:dyDescent="0.2">
      <c r="A265" s="343">
        <f>+SUBTOTAL(3,$E$8:$E265)</f>
        <v>258</v>
      </c>
      <c r="B265" s="552">
        <v>45597</v>
      </c>
      <c r="C265" s="343" t="s">
        <v>448</v>
      </c>
      <c r="D265" s="343" t="str">
        <f>+VLOOKUP(C265,'Visual chart Edit'!$B$7:$C$491,2,FALSE)</f>
        <v>DA+3</v>
      </c>
      <c r="E265" s="343" t="s">
        <v>143</v>
      </c>
      <c r="F265" s="548">
        <v>45608</v>
      </c>
      <c r="G265" s="548">
        <v>45612</v>
      </c>
      <c r="H265" s="549" t="s">
        <v>617</v>
      </c>
      <c r="I265" s="550" t="s">
        <v>618</v>
      </c>
      <c r="J265" s="841">
        <f t="shared" ref="J265:J328" si="20">G265-F265</f>
        <v>4</v>
      </c>
      <c r="K265" s="547"/>
      <c r="L265" s="547"/>
      <c r="M265" s="547"/>
      <c r="N265" s="547"/>
      <c r="O265" s="547"/>
      <c r="P265" s="547"/>
      <c r="Q265" s="547"/>
      <c r="R265" s="547"/>
      <c r="S265" s="547"/>
      <c r="T265" s="547"/>
      <c r="U265" s="547"/>
      <c r="V265" s="547"/>
      <c r="W265" s="547"/>
      <c r="X265" s="547"/>
      <c r="Y265" s="547"/>
      <c r="Z265" s="547"/>
      <c r="AA265" s="547"/>
      <c r="AB265" s="547"/>
      <c r="AC265" s="547"/>
      <c r="AD265" s="547"/>
      <c r="AE265" s="547"/>
      <c r="AF265" s="547"/>
      <c r="AG265" s="547"/>
      <c r="AH265" s="547"/>
      <c r="AI265" s="547"/>
      <c r="AJ265" s="547"/>
      <c r="AK265" s="547"/>
      <c r="AL265" s="547"/>
      <c r="AM265" s="547"/>
      <c r="AN265" s="547"/>
      <c r="AO265" s="547"/>
      <c r="AP265" s="547"/>
      <c r="AQ265" s="547"/>
      <c r="AR265" s="547"/>
      <c r="AS265" s="547"/>
      <c r="AT265" s="547"/>
      <c r="AU265" s="547"/>
      <c r="AV265" s="547"/>
      <c r="AW265" s="547"/>
      <c r="AX265" s="547"/>
      <c r="AY265" s="547"/>
      <c r="AZ265" s="547"/>
      <c r="BA265" s="547"/>
      <c r="BB265" s="547"/>
      <c r="BC265" s="547"/>
      <c r="BD265" s="547"/>
      <c r="BE265" s="547"/>
      <c r="BF265" s="547"/>
      <c r="BG265" s="547"/>
      <c r="BH265" s="547"/>
      <c r="BI265" s="547"/>
      <c r="BJ265" s="547"/>
      <c r="BK265" s="547"/>
      <c r="BL265" s="547"/>
      <c r="BM265" s="547"/>
      <c r="BN265" s="547"/>
      <c r="BO265" s="547"/>
      <c r="BP265" s="547"/>
      <c r="BQ265" s="547"/>
      <c r="BR265" s="547"/>
      <c r="BS265" s="547"/>
      <c r="BT265" s="547"/>
      <c r="BU265" s="547"/>
      <c r="BV265" s="547"/>
      <c r="BW265" s="547"/>
      <c r="BX265" s="547"/>
      <c r="BY265" s="547"/>
      <c r="BZ265" s="547"/>
      <c r="CA265" s="547"/>
      <c r="CB265" s="547"/>
      <c r="CC265" s="547"/>
      <c r="CD265" s="547"/>
      <c r="CE265" s="547"/>
      <c r="CF265" s="547"/>
      <c r="CG265" s="547"/>
      <c r="CH265" s="547"/>
      <c r="CI265" s="547"/>
      <c r="CJ265" s="547"/>
      <c r="CK265" s="547"/>
      <c r="CL265" s="547"/>
      <c r="CM265" s="547"/>
      <c r="CN265" s="547"/>
      <c r="CO265" s="547"/>
      <c r="CP265" s="547"/>
      <c r="CQ265" s="547"/>
      <c r="CR265" s="547"/>
      <c r="CS265" s="547"/>
      <c r="CT265" s="547"/>
      <c r="CU265" s="547"/>
      <c r="CV265" s="547"/>
      <c r="CW265" s="547"/>
    </row>
    <row r="266" spans="1:101" x14ac:dyDescent="0.2">
      <c r="A266" s="343">
        <f>+SUBTOTAL(3,$E$8:$E266)</f>
        <v>259</v>
      </c>
      <c r="B266" s="552">
        <v>45597</v>
      </c>
      <c r="C266" s="343" t="s">
        <v>558</v>
      </c>
      <c r="D266" s="343" t="str">
        <f>+VLOOKUP(C266,'Visual chart Edit'!$B$7:$C$491,2,FALSE)</f>
        <v>DA+6</v>
      </c>
      <c r="E266" s="343" t="s">
        <v>143</v>
      </c>
      <c r="F266" s="548">
        <v>45604</v>
      </c>
      <c r="G266" s="548">
        <v>45613</v>
      </c>
      <c r="H266" s="549" t="s">
        <v>602</v>
      </c>
      <c r="I266" s="550" t="s">
        <v>222</v>
      </c>
      <c r="J266" s="841">
        <f t="shared" si="20"/>
        <v>9</v>
      </c>
      <c r="K266" s="547"/>
      <c r="L266" s="547"/>
      <c r="M266" s="547"/>
      <c r="N266" s="547"/>
      <c r="O266" s="547"/>
      <c r="P266" s="547"/>
      <c r="Q266" s="547"/>
      <c r="R266" s="547"/>
      <c r="S266" s="547"/>
      <c r="T266" s="547"/>
      <c r="U266" s="547"/>
      <c r="V266" s="547"/>
      <c r="W266" s="547"/>
      <c r="X266" s="547"/>
      <c r="Y266" s="547"/>
      <c r="Z266" s="547"/>
      <c r="AA266" s="547"/>
      <c r="AB266" s="547"/>
      <c r="AC266" s="547"/>
      <c r="AD266" s="547"/>
      <c r="AE266" s="547"/>
      <c r="AF266" s="547"/>
      <c r="AG266" s="547"/>
      <c r="AH266" s="547"/>
      <c r="AI266" s="547"/>
      <c r="AJ266" s="547"/>
      <c r="AK266" s="547"/>
      <c r="AL266" s="547"/>
      <c r="AM266" s="547"/>
      <c r="AN266" s="547"/>
      <c r="AO266" s="547"/>
      <c r="AP266" s="547"/>
      <c r="AQ266" s="547"/>
      <c r="AR266" s="547"/>
      <c r="AS266" s="547"/>
      <c r="AT266" s="547"/>
      <c r="AU266" s="547"/>
      <c r="AV266" s="547"/>
      <c r="AW266" s="547"/>
      <c r="AX266" s="547"/>
      <c r="AY266" s="547"/>
      <c r="AZ266" s="547"/>
      <c r="BA266" s="547"/>
      <c r="BB266" s="547"/>
      <c r="BC266" s="547"/>
      <c r="BD266" s="547"/>
      <c r="BE266" s="547"/>
      <c r="BF266" s="547"/>
      <c r="BG266" s="547"/>
      <c r="BH266" s="547"/>
      <c r="BI266" s="547"/>
      <c r="BJ266" s="547"/>
      <c r="BK266" s="547"/>
      <c r="BL266" s="547"/>
      <c r="BM266" s="547"/>
      <c r="BN266" s="547"/>
      <c r="BO266" s="547"/>
      <c r="BP266" s="547"/>
      <c r="BQ266" s="547"/>
      <c r="BR266" s="547"/>
      <c r="BS266" s="547"/>
      <c r="BT266" s="547"/>
      <c r="BU266" s="547"/>
      <c r="BV266" s="547"/>
      <c r="BW266" s="547"/>
      <c r="BX266" s="547"/>
      <c r="BY266" s="547"/>
      <c r="BZ266" s="547"/>
      <c r="CA266" s="547"/>
      <c r="CB266" s="547"/>
      <c r="CC266" s="547"/>
      <c r="CD266" s="547"/>
      <c r="CE266" s="547"/>
      <c r="CF266" s="547"/>
      <c r="CG266" s="547"/>
      <c r="CH266" s="547"/>
      <c r="CI266" s="547"/>
      <c r="CJ266" s="547"/>
      <c r="CK266" s="547"/>
      <c r="CL266" s="547"/>
      <c r="CM266" s="547"/>
      <c r="CN266" s="547"/>
      <c r="CO266" s="547"/>
      <c r="CP266" s="547"/>
      <c r="CQ266" s="547"/>
      <c r="CR266" s="547"/>
      <c r="CS266" s="547"/>
      <c r="CT266" s="547"/>
      <c r="CU266" s="547"/>
      <c r="CV266" s="547"/>
      <c r="CW266" s="547"/>
    </row>
    <row r="267" spans="1:101" x14ac:dyDescent="0.2">
      <c r="A267" s="343">
        <f>+SUBTOTAL(3,$E$8:$E267)</f>
        <v>260</v>
      </c>
      <c r="B267" s="552">
        <v>45597</v>
      </c>
      <c r="C267" s="343" t="s">
        <v>56</v>
      </c>
      <c r="D267" s="343" t="str">
        <f>+VLOOKUP(C267,'Visual chart Edit'!$B$7:$C$491,2,FALSE)</f>
        <v>DB1+0</v>
      </c>
      <c r="E267" s="343" t="s">
        <v>143</v>
      </c>
      <c r="F267" s="548">
        <v>45602</v>
      </c>
      <c r="G267" s="548">
        <v>45615</v>
      </c>
      <c r="H267" s="549" t="s">
        <v>1009</v>
      </c>
      <c r="I267" s="550" t="s">
        <v>581</v>
      </c>
      <c r="J267" s="841">
        <f t="shared" si="20"/>
        <v>13</v>
      </c>
      <c r="K267" s="547"/>
      <c r="L267" s="547"/>
      <c r="M267" s="547"/>
      <c r="N267" s="547"/>
      <c r="O267" s="547"/>
      <c r="P267" s="547"/>
      <c r="Q267" s="547"/>
      <c r="R267" s="547"/>
      <c r="S267" s="547"/>
      <c r="T267" s="547"/>
      <c r="U267" s="547"/>
      <c r="V267" s="547"/>
      <c r="W267" s="547"/>
      <c r="X267" s="547"/>
      <c r="Y267" s="547"/>
      <c r="Z267" s="547"/>
      <c r="AA267" s="547"/>
      <c r="AB267" s="547"/>
      <c r="AC267" s="547"/>
      <c r="AD267" s="547"/>
      <c r="AE267" s="547"/>
      <c r="AF267" s="547"/>
      <c r="AG267" s="547"/>
      <c r="AH267" s="547"/>
      <c r="AI267" s="547"/>
      <c r="AJ267" s="547"/>
      <c r="AK267" s="547"/>
      <c r="AL267" s="547"/>
      <c r="AM267" s="547"/>
      <c r="AN267" s="547"/>
      <c r="AO267" s="547"/>
      <c r="AP267" s="547"/>
      <c r="AQ267" s="547"/>
      <c r="AR267" s="547"/>
      <c r="AS267" s="547"/>
      <c r="AT267" s="547"/>
      <c r="AU267" s="547"/>
      <c r="AV267" s="547"/>
      <c r="AW267" s="547"/>
      <c r="AX267" s="547"/>
      <c r="AY267" s="547"/>
      <c r="AZ267" s="547"/>
      <c r="BA267" s="547"/>
      <c r="BB267" s="547"/>
      <c r="BC267" s="547"/>
      <c r="BD267" s="547"/>
      <c r="BE267" s="547"/>
      <c r="BF267" s="547"/>
      <c r="BG267" s="547"/>
      <c r="BH267" s="547"/>
      <c r="BI267" s="547"/>
      <c r="BJ267" s="547"/>
      <c r="BK267" s="547"/>
      <c r="BL267" s="547"/>
      <c r="BM267" s="547"/>
      <c r="BN267" s="547"/>
      <c r="BO267" s="547"/>
      <c r="BP267" s="547"/>
      <c r="BQ267" s="547"/>
      <c r="BR267" s="547"/>
      <c r="BS267" s="547"/>
      <c r="BT267" s="547"/>
      <c r="BU267" s="547"/>
      <c r="BV267" s="547"/>
      <c r="BW267" s="547"/>
      <c r="BX267" s="547"/>
      <c r="BY267" s="547"/>
      <c r="BZ267" s="547"/>
      <c r="CA267" s="547"/>
      <c r="CB267" s="547"/>
      <c r="CC267" s="547"/>
      <c r="CD267" s="547"/>
      <c r="CE267" s="547"/>
      <c r="CF267" s="547"/>
      <c r="CG267" s="547"/>
      <c r="CH267" s="547"/>
      <c r="CI267" s="547"/>
      <c r="CJ267" s="547"/>
      <c r="CK267" s="547"/>
      <c r="CL267" s="547"/>
      <c r="CM267" s="547"/>
      <c r="CN267" s="547"/>
      <c r="CO267" s="547"/>
      <c r="CP267" s="547"/>
      <c r="CQ267" s="547"/>
      <c r="CR267" s="547"/>
      <c r="CS267" s="547"/>
      <c r="CT267" s="547"/>
      <c r="CU267" s="547"/>
      <c r="CV267" s="547"/>
      <c r="CW267" s="547"/>
    </row>
    <row r="268" spans="1:101" x14ac:dyDescent="0.2">
      <c r="A268" s="343">
        <f>+SUBTOTAL(3,$E$8:$E268)</f>
        <v>261</v>
      </c>
      <c r="B268" s="552">
        <v>45597</v>
      </c>
      <c r="C268" s="343" t="s">
        <v>28</v>
      </c>
      <c r="D268" s="343" t="str">
        <f>+VLOOKUP(C268,'Visual chart Edit'!$B$7:$C$491,2,FALSE)</f>
        <v>DA+6</v>
      </c>
      <c r="E268" s="343" t="s">
        <v>143</v>
      </c>
      <c r="F268" s="548">
        <v>45607</v>
      </c>
      <c r="G268" s="548">
        <v>45616</v>
      </c>
      <c r="H268" s="549" t="s">
        <v>580</v>
      </c>
      <c r="I268" s="550" t="s">
        <v>581</v>
      </c>
      <c r="J268" s="841">
        <f t="shared" si="20"/>
        <v>9</v>
      </c>
      <c r="K268" s="547"/>
      <c r="L268" s="547"/>
      <c r="M268" s="547"/>
      <c r="N268" s="547"/>
      <c r="O268" s="547"/>
      <c r="P268" s="547"/>
      <c r="Q268" s="547"/>
      <c r="R268" s="547"/>
      <c r="S268" s="547"/>
      <c r="T268" s="547"/>
      <c r="U268" s="547"/>
      <c r="V268" s="547"/>
      <c r="W268" s="547"/>
      <c r="X268" s="547"/>
      <c r="Y268" s="547"/>
      <c r="Z268" s="547"/>
      <c r="AA268" s="547"/>
      <c r="AB268" s="547"/>
      <c r="AC268" s="547"/>
      <c r="AD268" s="547"/>
      <c r="AE268" s="547"/>
      <c r="AF268" s="547"/>
      <c r="AG268" s="547"/>
      <c r="AH268" s="547"/>
      <c r="AI268" s="547"/>
      <c r="AJ268" s="547"/>
      <c r="AK268" s="547"/>
      <c r="AL268" s="547"/>
      <c r="AM268" s="547"/>
      <c r="AN268" s="547"/>
      <c r="AO268" s="547"/>
      <c r="AP268" s="547"/>
      <c r="AQ268" s="547"/>
      <c r="AR268" s="547"/>
      <c r="AS268" s="547"/>
      <c r="AT268" s="547"/>
      <c r="AU268" s="547"/>
      <c r="AV268" s="547"/>
      <c r="AW268" s="547"/>
      <c r="AX268" s="547"/>
      <c r="AY268" s="547"/>
      <c r="AZ268" s="547"/>
      <c r="BA268" s="547"/>
      <c r="BB268" s="547"/>
      <c r="BC268" s="547"/>
      <c r="BD268" s="547"/>
      <c r="BE268" s="547"/>
      <c r="BF268" s="547"/>
      <c r="BG268" s="547"/>
      <c r="BH268" s="547"/>
      <c r="BI268" s="547"/>
      <c r="BJ268" s="547"/>
      <c r="BK268" s="547"/>
      <c r="BL268" s="547"/>
      <c r="BM268" s="547"/>
      <c r="BN268" s="547"/>
      <c r="BO268" s="547"/>
      <c r="BP268" s="547"/>
      <c r="BQ268" s="547"/>
      <c r="BR268" s="547"/>
      <c r="BS268" s="547"/>
      <c r="BT268" s="547"/>
      <c r="BU268" s="547"/>
      <c r="BV268" s="547"/>
      <c r="BW268" s="547"/>
      <c r="BX268" s="547"/>
      <c r="BY268" s="547"/>
      <c r="BZ268" s="547"/>
      <c r="CA268" s="547"/>
      <c r="CB268" s="547"/>
      <c r="CC268" s="547"/>
      <c r="CD268" s="547"/>
      <c r="CE268" s="547"/>
      <c r="CF268" s="547"/>
      <c r="CG268" s="547"/>
      <c r="CH268" s="547"/>
      <c r="CI268" s="547"/>
      <c r="CJ268" s="547"/>
      <c r="CK268" s="547"/>
      <c r="CL268" s="547"/>
      <c r="CM268" s="547"/>
      <c r="CN268" s="547"/>
      <c r="CO268" s="547"/>
      <c r="CP268" s="547"/>
      <c r="CQ268" s="547"/>
      <c r="CR268" s="547"/>
      <c r="CS268" s="547"/>
      <c r="CT268" s="547"/>
      <c r="CU268" s="547"/>
      <c r="CV268" s="547"/>
      <c r="CW268" s="547"/>
    </row>
    <row r="269" spans="1:101" x14ac:dyDescent="0.2">
      <c r="A269" s="343">
        <f>+SUBTOTAL(3,$E$8:$E269)</f>
        <v>262</v>
      </c>
      <c r="B269" s="552">
        <v>45597</v>
      </c>
      <c r="C269" s="343" t="s">
        <v>730</v>
      </c>
      <c r="D269" s="343" t="str">
        <f>+VLOOKUP(C269,'Visual chart Edit'!$B$7:$C$491,2,FALSE)</f>
        <v>DB1+6</v>
      </c>
      <c r="E269" s="343" t="s">
        <v>143</v>
      </c>
      <c r="F269" s="548">
        <v>45611</v>
      </c>
      <c r="G269" s="548">
        <v>45617</v>
      </c>
      <c r="H269" s="549" t="s">
        <v>876</v>
      </c>
      <c r="I269" s="550" t="s">
        <v>1021</v>
      </c>
      <c r="J269" s="841">
        <f t="shared" si="20"/>
        <v>6</v>
      </c>
      <c r="K269" s="547"/>
      <c r="L269" s="547"/>
      <c r="M269" s="547"/>
      <c r="N269" s="547"/>
      <c r="O269" s="547"/>
      <c r="P269" s="547"/>
      <c r="Q269" s="547"/>
      <c r="R269" s="547"/>
      <c r="S269" s="547"/>
      <c r="T269" s="547"/>
      <c r="U269" s="547"/>
      <c r="V269" s="547"/>
      <c r="W269" s="547"/>
      <c r="X269" s="547"/>
      <c r="Y269" s="547"/>
      <c r="Z269" s="547"/>
      <c r="AA269" s="547"/>
      <c r="AB269" s="547"/>
      <c r="AC269" s="547"/>
      <c r="AD269" s="547"/>
      <c r="AE269" s="547"/>
      <c r="AF269" s="547"/>
      <c r="AG269" s="547"/>
      <c r="AH269" s="547"/>
      <c r="AI269" s="547"/>
      <c r="AJ269" s="547"/>
      <c r="AK269" s="547"/>
      <c r="AL269" s="547"/>
      <c r="AM269" s="547"/>
      <c r="AN269" s="547"/>
      <c r="AO269" s="547"/>
      <c r="AP269" s="547"/>
      <c r="AQ269" s="547"/>
      <c r="AR269" s="547"/>
      <c r="AS269" s="547"/>
      <c r="AT269" s="547"/>
      <c r="AU269" s="547"/>
      <c r="AV269" s="547"/>
      <c r="AW269" s="547"/>
      <c r="AX269" s="547"/>
      <c r="AY269" s="547"/>
      <c r="AZ269" s="547"/>
      <c r="BA269" s="547"/>
      <c r="BB269" s="547"/>
      <c r="BC269" s="547"/>
      <c r="BD269" s="547"/>
      <c r="BE269" s="547"/>
      <c r="BF269" s="547"/>
      <c r="BG269" s="547"/>
      <c r="BH269" s="547"/>
      <c r="BI269" s="547"/>
      <c r="BJ269" s="547"/>
      <c r="BK269" s="547"/>
      <c r="BL269" s="547"/>
      <c r="BM269" s="547"/>
      <c r="BN269" s="547"/>
      <c r="BO269" s="547"/>
      <c r="BP269" s="547"/>
      <c r="BQ269" s="547"/>
      <c r="BR269" s="547"/>
      <c r="BS269" s="547"/>
      <c r="BT269" s="547"/>
      <c r="BU269" s="547"/>
      <c r="BV269" s="547"/>
      <c r="BW269" s="547"/>
      <c r="BX269" s="547"/>
      <c r="BY269" s="547"/>
      <c r="BZ269" s="547"/>
      <c r="CA269" s="547"/>
      <c r="CB269" s="547"/>
      <c r="CC269" s="547"/>
      <c r="CD269" s="547"/>
      <c r="CE269" s="547"/>
      <c r="CF269" s="547"/>
      <c r="CG269" s="547"/>
      <c r="CH269" s="547"/>
      <c r="CI269" s="547"/>
      <c r="CJ269" s="547"/>
      <c r="CK269" s="547"/>
      <c r="CL269" s="547"/>
      <c r="CM269" s="547"/>
      <c r="CN269" s="547"/>
      <c r="CO269" s="547"/>
      <c r="CP269" s="547"/>
      <c r="CQ269" s="547"/>
      <c r="CR269" s="547"/>
      <c r="CS269" s="547"/>
      <c r="CT269" s="547"/>
      <c r="CU269" s="547"/>
      <c r="CV269" s="547"/>
      <c r="CW269" s="547"/>
    </row>
    <row r="270" spans="1:101" x14ac:dyDescent="0.2">
      <c r="A270" s="343">
        <f>+SUBTOTAL(3,$E$8:$E270)</f>
        <v>263</v>
      </c>
      <c r="B270" s="552">
        <v>45597</v>
      </c>
      <c r="C270" s="343" t="s">
        <v>220</v>
      </c>
      <c r="D270" s="343" t="str">
        <f>+VLOOKUP(C270,'Visual chart Edit'!$B$7:$C$491,2,FALSE)</f>
        <v>DA+0</v>
      </c>
      <c r="E270" s="343" t="s">
        <v>276</v>
      </c>
      <c r="F270" s="548">
        <v>45623</v>
      </c>
      <c r="G270" s="548">
        <v>45624</v>
      </c>
      <c r="H270" s="549" t="s">
        <v>876</v>
      </c>
      <c r="I270" s="550" t="s">
        <v>1018</v>
      </c>
      <c r="J270" s="841">
        <f t="shared" si="20"/>
        <v>1</v>
      </c>
      <c r="K270" s="547"/>
      <c r="L270" s="547"/>
      <c r="M270" s="547"/>
      <c r="N270" s="547"/>
      <c r="O270" s="547"/>
      <c r="P270" s="547"/>
      <c r="Q270" s="547"/>
      <c r="R270" s="547"/>
      <c r="S270" s="547"/>
      <c r="T270" s="547"/>
      <c r="U270" s="547"/>
      <c r="V270" s="547"/>
      <c r="W270" s="547"/>
      <c r="X270" s="547"/>
      <c r="Y270" s="547"/>
      <c r="Z270" s="547"/>
      <c r="AA270" s="547"/>
      <c r="AB270" s="547"/>
      <c r="AC270" s="547"/>
      <c r="AD270" s="547"/>
      <c r="AE270" s="547"/>
      <c r="AF270" s="547"/>
      <c r="AG270" s="547"/>
      <c r="AH270" s="547"/>
      <c r="AI270" s="547"/>
      <c r="AJ270" s="547"/>
      <c r="AK270" s="547"/>
      <c r="AL270" s="547"/>
      <c r="AM270" s="547"/>
      <c r="AN270" s="547"/>
      <c r="AO270" s="547"/>
      <c r="AP270" s="547"/>
      <c r="AQ270" s="547"/>
      <c r="AR270" s="547"/>
      <c r="AS270" s="547"/>
      <c r="AT270" s="547"/>
      <c r="AU270" s="547"/>
      <c r="AV270" s="547"/>
      <c r="AW270" s="547"/>
      <c r="AX270" s="547"/>
      <c r="AY270" s="547"/>
      <c r="AZ270" s="547"/>
      <c r="BA270" s="547"/>
      <c r="BB270" s="547"/>
      <c r="BC270" s="547"/>
      <c r="BD270" s="547"/>
      <c r="BE270" s="547"/>
      <c r="BF270" s="547"/>
      <c r="BG270" s="547"/>
      <c r="BH270" s="547"/>
      <c r="BI270" s="547"/>
      <c r="BJ270" s="547"/>
      <c r="BK270" s="547"/>
      <c r="BL270" s="547"/>
      <c r="BM270" s="547"/>
      <c r="BN270" s="547"/>
      <c r="BO270" s="547"/>
      <c r="BP270" s="547"/>
      <c r="BQ270" s="547"/>
      <c r="BR270" s="547"/>
      <c r="BS270" s="547"/>
      <c r="BT270" s="547"/>
      <c r="BU270" s="547"/>
      <c r="BV270" s="547"/>
      <c r="BW270" s="547"/>
      <c r="BX270" s="547"/>
      <c r="BY270" s="547"/>
      <c r="BZ270" s="547"/>
      <c r="CA270" s="547"/>
      <c r="CB270" s="547"/>
      <c r="CC270" s="547"/>
      <c r="CD270" s="547"/>
      <c r="CE270" s="547"/>
      <c r="CF270" s="547"/>
      <c r="CG270" s="547"/>
      <c r="CH270" s="547"/>
      <c r="CI270" s="547"/>
      <c r="CJ270" s="547"/>
      <c r="CK270" s="547"/>
      <c r="CL270" s="547"/>
      <c r="CM270" s="547"/>
      <c r="CN270" s="547"/>
      <c r="CO270" s="547"/>
      <c r="CP270" s="547"/>
      <c r="CQ270" s="547"/>
      <c r="CR270" s="547"/>
      <c r="CS270" s="547"/>
      <c r="CT270" s="547"/>
      <c r="CU270" s="547"/>
      <c r="CV270" s="547"/>
      <c r="CW270" s="547"/>
    </row>
    <row r="271" spans="1:101" x14ac:dyDescent="0.2">
      <c r="A271" s="343">
        <f>+SUBTOTAL(3,$E$8:$E271)</f>
        <v>264</v>
      </c>
      <c r="B271" s="552">
        <v>45597</v>
      </c>
      <c r="C271" s="343" t="s">
        <v>556</v>
      </c>
      <c r="D271" s="343" t="str">
        <f>+VLOOKUP(C271,'Visual chart Edit'!$B$7:$C$491,2,FALSE)</f>
        <v>DC1+0</v>
      </c>
      <c r="E271" s="343" t="s">
        <v>143</v>
      </c>
      <c r="F271" s="548">
        <v>45616</v>
      </c>
      <c r="G271" s="548">
        <v>45626</v>
      </c>
      <c r="H271" s="549" t="s">
        <v>602</v>
      </c>
      <c r="I271" s="550" t="s">
        <v>222</v>
      </c>
      <c r="J271" s="841">
        <f t="shared" si="20"/>
        <v>10</v>
      </c>
      <c r="K271" s="547"/>
      <c r="L271" s="547"/>
      <c r="M271" s="547"/>
      <c r="N271" s="547"/>
      <c r="O271" s="547"/>
      <c r="P271" s="547"/>
      <c r="Q271" s="547"/>
      <c r="R271" s="547"/>
      <c r="S271" s="547"/>
      <c r="T271" s="547"/>
      <c r="U271" s="547"/>
      <c r="V271" s="547"/>
      <c r="W271" s="547"/>
      <c r="X271" s="547"/>
      <c r="Y271" s="547"/>
      <c r="Z271" s="547"/>
      <c r="AA271" s="547"/>
      <c r="AB271" s="547"/>
      <c r="AC271" s="547"/>
      <c r="AD271" s="547"/>
      <c r="AE271" s="547"/>
      <c r="AF271" s="547"/>
      <c r="AG271" s="547"/>
      <c r="AH271" s="547"/>
      <c r="AI271" s="547"/>
      <c r="AJ271" s="547"/>
      <c r="AK271" s="547"/>
      <c r="AL271" s="547"/>
      <c r="AM271" s="547"/>
      <c r="AN271" s="547"/>
      <c r="AO271" s="547"/>
      <c r="AP271" s="547"/>
      <c r="AQ271" s="547"/>
      <c r="AR271" s="547"/>
      <c r="AS271" s="547"/>
      <c r="AT271" s="547"/>
      <c r="AU271" s="547"/>
      <c r="AV271" s="547"/>
      <c r="AW271" s="547"/>
      <c r="AX271" s="547"/>
      <c r="AY271" s="547"/>
      <c r="AZ271" s="547"/>
      <c r="BA271" s="547"/>
      <c r="BB271" s="547"/>
      <c r="BC271" s="547"/>
      <c r="BD271" s="547"/>
      <c r="BE271" s="547"/>
      <c r="BF271" s="547"/>
      <c r="BG271" s="547"/>
      <c r="BH271" s="547"/>
      <c r="BI271" s="547"/>
      <c r="BJ271" s="547"/>
      <c r="BK271" s="547"/>
      <c r="BL271" s="547"/>
      <c r="BM271" s="547"/>
      <c r="BN271" s="547"/>
      <c r="BO271" s="547"/>
      <c r="BP271" s="547"/>
      <c r="BQ271" s="547"/>
      <c r="BR271" s="547"/>
      <c r="BS271" s="547"/>
      <c r="BT271" s="547"/>
      <c r="BU271" s="547"/>
      <c r="BV271" s="547"/>
      <c r="BW271" s="547"/>
      <c r="BX271" s="547"/>
      <c r="BY271" s="547"/>
      <c r="BZ271" s="547"/>
      <c r="CA271" s="547"/>
      <c r="CB271" s="547"/>
      <c r="CC271" s="547"/>
      <c r="CD271" s="547"/>
      <c r="CE271" s="547"/>
      <c r="CF271" s="547"/>
      <c r="CG271" s="547"/>
      <c r="CH271" s="547"/>
      <c r="CI271" s="547"/>
      <c r="CJ271" s="547"/>
      <c r="CK271" s="547"/>
      <c r="CL271" s="547"/>
      <c r="CM271" s="547"/>
      <c r="CN271" s="547"/>
      <c r="CO271" s="547"/>
      <c r="CP271" s="547"/>
      <c r="CQ271" s="547"/>
      <c r="CR271" s="547"/>
      <c r="CS271" s="547"/>
      <c r="CT271" s="547"/>
      <c r="CU271" s="547"/>
      <c r="CV271" s="547"/>
      <c r="CW271" s="547"/>
    </row>
    <row r="272" spans="1:101" x14ac:dyDescent="0.2">
      <c r="A272" s="343">
        <f>+SUBTOTAL(3,$E$8:$E272)</f>
        <v>265</v>
      </c>
      <c r="B272" s="552">
        <v>45597</v>
      </c>
      <c r="C272" s="343" t="s">
        <v>219</v>
      </c>
      <c r="D272" s="343" t="str">
        <f>+VLOOKUP(C272,'Visual chart Edit'!$B$7:$C$491,2,FALSE)</f>
        <v>DA+0</v>
      </c>
      <c r="E272" s="343" t="s">
        <v>276</v>
      </c>
      <c r="F272" s="548">
        <v>45625</v>
      </c>
      <c r="G272" s="548">
        <v>45626</v>
      </c>
      <c r="H272" s="549" t="s">
        <v>876</v>
      </c>
      <c r="I272" s="550" t="s">
        <v>1018</v>
      </c>
      <c r="J272" s="841">
        <f t="shared" si="20"/>
        <v>1</v>
      </c>
      <c r="K272" s="547"/>
      <c r="L272" s="547"/>
      <c r="M272" s="547"/>
      <c r="N272" s="547"/>
      <c r="O272" s="547"/>
      <c r="P272" s="547"/>
      <c r="Q272" s="547"/>
      <c r="R272" s="547"/>
      <c r="S272" s="547"/>
      <c r="T272" s="547"/>
      <c r="U272" s="547"/>
      <c r="V272" s="547"/>
      <c r="W272" s="547"/>
      <c r="X272" s="547"/>
      <c r="Y272" s="547"/>
      <c r="Z272" s="547"/>
      <c r="AA272" s="547"/>
      <c r="AB272" s="547"/>
      <c r="AC272" s="547"/>
      <c r="AD272" s="547"/>
      <c r="AE272" s="547"/>
      <c r="AF272" s="547"/>
      <c r="AG272" s="547"/>
      <c r="AH272" s="547"/>
      <c r="AI272" s="547"/>
      <c r="AJ272" s="547"/>
      <c r="AK272" s="547"/>
      <c r="AL272" s="547"/>
      <c r="AM272" s="547"/>
      <c r="AN272" s="547"/>
      <c r="AO272" s="547"/>
      <c r="AP272" s="547"/>
      <c r="AQ272" s="547"/>
      <c r="AR272" s="547"/>
      <c r="AS272" s="547"/>
      <c r="AT272" s="547"/>
      <c r="AU272" s="547"/>
      <c r="AV272" s="547"/>
      <c r="AW272" s="547"/>
      <c r="AX272" s="547"/>
      <c r="AY272" s="547"/>
      <c r="AZ272" s="547"/>
      <c r="BA272" s="547"/>
      <c r="BB272" s="547"/>
      <c r="BC272" s="547"/>
      <c r="BD272" s="547"/>
      <c r="BE272" s="547"/>
      <c r="BF272" s="547"/>
      <c r="BG272" s="547"/>
      <c r="BH272" s="547"/>
      <c r="BI272" s="547"/>
      <c r="BJ272" s="547"/>
      <c r="BK272" s="547"/>
      <c r="BL272" s="547"/>
      <c r="BM272" s="547"/>
      <c r="BN272" s="547"/>
      <c r="BO272" s="547"/>
      <c r="BP272" s="547"/>
      <c r="BQ272" s="547"/>
      <c r="BR272" s="547"/>
      <c r="BS272" s="547"/>
      <c r="BT272" s="547"/>
      <c r="BU272" s="547"/>
      <c r="BV272" s="547"/>
      <c r="BW272" s="547"/>
      <c r="BX272" s="547"/>
      <c r="BY272" s="547"/>
      <c r="BZ272" s="547"/>
      <c r="CA272" s="547"/>
      <c r="CB272" s="547"/>
      <c r="CC272" s="547"/>
      <c r="CD272" s="547"/>
      <c r="CE272" s="547"/>
      <c r="CF272" s="547"/>
      <c r="CG272" s="547"/>
      <c r="CH272" s="547"/>
      <c r="CI272" s="547"/>
      <c r="CJ272" s="547"/>
      <c r="CK272" s="547"/>
      <c r="CL272" s="547"/>
      <c r="CM272" s="547"/>
      <c r="CN272" s="547"/>
      <c r="CO272" s="547"/>
      <c r="CP272" s="547"/>
      <c r="CQ272" s="547"/>
      <c r="CR272" s="547"/>
      <c r="CS272" s="547"/>
      <c r="CT272" s="547"/>
      <c r="CU272" s="547"/>
      <c r="CV272" s="547"/>
      <c r="CW272" s="547"/>
    </row>
    <row r="273" spans="1:101" x14ac:dyDescent="0.2">
      <c r="A273" s="343">
        <f>+SUBTOTAL(3,$E$8:$E273)</f>
        <v>266</v>
      </c>
      <c r="B273" s="552">
        <v>45627</v>
      </c>
      <c r="C273" s="343" t="s">
        <v>447</v>
      </c>
      <c r="D273" s="343" t="str">
        <f>+VLOOKUP(C273,'Visual chart Edit'!$B$7:$C$491,2,FALSE)</f>
        <v>DA+3</v>
      </c>
      <c r="E273" s="343" t="s">
        <v>143</v>
      </c>
      <c r="F273" s="548">
        <v>45625</v>
      </c>
      <c r="G273" s="548">
        <v>45629</v>
      </c>
      <c r="H273" s="549" t="s">
        <v>614</v>
      </c>
      <c r="I273" s="550" t="s">
        <v>637</v>
      </c>
      <c r="J273" s="841">
        <f t="shared" si="20"/>
        <v>4</v>
      </c>
      <c r="K273" s="547"/>
      <c r="L273" s="547"/>
      <c r="M273" s="547"/>
      <c r="N273" s="547"/>
      <c r="O273" s="547"/>
      <c r="P273" s="547"/>
      <c r="Q273" s="547"/>
      <c r="R273" s="547"/>
      <c r="S273" s="547"/>
      <c r="T273" s="547"/>
      <c r="U273" s="547"/>
      <c r="V273" s="547"/>
      <c r="W273" s="547"/>
      <c r="X273" s="547"/>
      <c r="Y273" s="547"/>
      <c r="Z273" s="547"/>
      <c r="AA273" s="547"/>
      <c r="AB273" s="547"/>
      <c r="AC273" s="547"/>
      <c r="AD273" s="547"/>
      <c r="AE273" s="547"/>
      <c r="AF273" s="547"/>
      <c r="AG273" s="547"/>
      <c r="AH273" s="547"/>
      <c r="AI273" s="547"/>
      <c r="AJ273" s="547"/>
      <c r="AK273" s="547"/>
      <c r="AL273" s="547"/>
      <c r="AM273" s="547"/>
      <c r="AN273" s="547"/>
      <c r="AO273" s="547"/>
      <c r="AP273" s="547"/>
      <c r="AQ273" s="547"/>
      <c r="AR273" s="547"/>
      <c r="AS273" s="547"/>
      <c r="AT273" s="547"/>
      <c r="AU273" s="547"/>
      <c r="AV273" s="547"/>
      <c r="AW273" s="547"/>
      <c r="AX273" s="547"/>
      <c r="AY273" s="547"/>
      <c r="AZ273" s="547"/>
      <c r="BA273" s="547"/>
      <c r="BB273" s="547"/>
      <c r="BC273" s="547"/>
      <c r="BD273" s="547"/>
      <c r="BE273" s="547"/>
      <c r="BF273" s="547"/>
      <c r="BG273" s="547"/>
      <c r="BH273" s="547"/>
      <c r="BI273" s="547"/>
      <c r="BJ273" s="547"/>
      <c r="BK273" s="547"/>
      <c r="BL273" s="547"/>
      <c r="BM273" s="547"/>
      <c r="BN273" s="547"/>
      <c r="BO273" s="547"/>
      <c r="BP273" s="547"/>
      <c r="BQ273" s="547"/>
      <c r="BR273" s="547"/>
      <c r="BS273" s="547"/>
      <c r="BT273" s="547"/>
      <c r="BU273" s="547"/>
      <c r="BV273" s="547"/>
      <c r="BW273" s="547"/>
      <c r="BX273" s="547"/>
      <c r="BY273" s="547"/>
      <c r="BZ273" s="547"/>
      <c r="CA273" s="547"/>
      <c r="CB273" s="547"/>
      <c r="CC273" s="547"/>
      <c r="CD273" s="547"/>
      <c r="CE273" s="547"/>
      <c r="CF273" s="547"/>
      <c r="CG273" s="547"/>
      <c r="CH273" s="547"/>
      <c r="CI273" s="547"/>
      <c r="CJ273" s="547"/>
      <c r="CK273" s="547"/>
      <c r="CL273" s="547"/>
      <c r="CM273" s="547"/>
      <c r="CN273" s="547"/>
      <c r="CO273" s="547"/>
      <c r="CP273" s="547"/>
      <c r="CQ273" s="547"/>
      <c r="CR273" s="547"/>
      <c r="CS273" s="547"/>
      <c r="CT273" s="547"/>
      <c r="CU273" s="547"/>
      <c r="CV273" s="547"/>
      <c r="CW273" s="547"/>
    </row>
    <row r="274" spans="1:101" x14ac:dyDescent="0.2">
      <c r="A274" s="343">
        <f>+SUBTOTAL(3,$E$8:$E274)</f>
        <v>267</v>
      </c>
      <c r="B274" s="552">
        <v>45627</v>
      </c>
      <c r="C274" s="552" t="s">
        <v>53</v>
      </c>
      <c r="D274" s="343" t="str">
        <f>+VLOOKUP(C274,'Visual chart Edit'!$B$7:$C$491,2,FALSE)</f>
        <v>DA+9</v>
      </c>
      <c r="E274" s="343" t="s">
        <v>143</v>
      </c>
      <c r="F274" s="548">
        <v>45627</v>
      </c>
      <c r="G274" s="548">
        <v>45631</v>
      </c>
      <c r="H274" s="549" t="s">
        <v>1010</v>
      </c>
      <c r="I274" s="550" t="s">
        <v>639</v>
      </c>
      <c r="J274" s="841">
        <f t="shared" si="20"/>
        <v>4</v>
      </c>
      <c r="K274" s="547"/>
      <c r="L274" s="547"/>
      <c r="M274" s="547"/>
      <c r="N274" s="547"/>
      <c r="O274" s="547"/>
      <c r="P274" s="547"/>
      <c r="Q274" s="547"/>
      <c r="R274" s="547"/>
      <c r="S274" s="547"/>
      <c r="T274" s="547"/>
      <c r="U274" s="547"/>
      <c r="V274" s="547"/>
      <c r="W274" s="547"/>
      <c r="X274" s="547"/>
      <c r="Y274" s="547"/>
      <c r="Z274" s="547"/>
      <c r="AA274" s="547"/>
      <c r="AB274" s="547"/>
      <c r="AC274" s="547"/>
      <c r="AD274" s="547"/>
      <c r="AE274" s="547"/>
      <c r="AF274" s="547"/>
      <c r="AG274" s="547"/>
      <c r="AH274" s="547"/>
      <c r="AI274" s="547"/>
      <c r="AJ274" s="547"/>
      <c r="AK274" s="547"/>
      <c r="AL274" s="547"/>
      <c r="AM274" s="547"/>
      <c r="AN274" s="547"/>
      <c r="AO274" s="547"/>
      <c r="AP274" s="547"/>
      <c r="AQ274" s="547"/>
      <c r="AR274" s="547"/>
      <c r="AS274" s="547"/>
      <c r="AT274" s="547"/>
      <c r="AU274" s="547"/>
      <c r="AV274" s="547"/>
      <c r="AW274" s="547"/>
      <c r="AX274" s="547"/>
      <c r="AY274" s="547"/>
      <c r="AZ274" s="547"/>
      <c r="BA274" s="547"/>
      <c r="BB274" s="547"/>
      <c r="BC274" s="547"/>
      <c r="BD274" s="547"/>
      <c r="BE274" s="547"/>
      <c r="BF274" s="547"/>
      <c r="BG274" s="547"/>
      <c r="BH274" s="547"/>
      <c r="BI274" s="547"/>
      <c r="BJ274" s="547"/>
      <c r="BK274" s="547"/>
      <c r="BL274" s="547"/>
      <c r="BM274" s="547"/>
      <c r="BN274" s="547"/>
      <c r="BO274" s="547"/>
      <c r="BP274" s="547"/>
      <c r="BQ274" s="547"/>
      <c r="BR274" s="547"/>
      <c r="BS274" s="547"/>
      <c r="BT274" s="547"/>
      <c r="BU274" s="547"/>
      <c r="BV274" s="547"/>
      <c r="BW274" s="547"/>
      <c r="BX274" s="547"/>
      <c r="BY274" s="547"/>
      <c r="BZ274" s="547"/>
      <c r="CA274" s="547"/>
      <c r="CB274" s="547"/>
      <c r="CC274" s="547"/>
      <c r="CD274" s="547"/>
      <c r="CE274" s="547"/>
      <c r="CF274" s="547"/>
      <c r="CG274" s="547"/>
      <c r="CH274" s="547"/>
      <c r="CI274" s="547"/>
      <c r="CJ274" s="547"/>
      <c r="CK274" s="547"/>
      <c r="CL274" s="547"/>
      <c r="CM274" s="547"/>
      <c r="CN274" s="547"/>
      <c r="CO274" s="547"/>
      <c r="CP274" s="547"/>
      <c r="CQ274" s="547"/>
      <c r="CR274" s="547"/>
      <c r="CS274" s="547"/>
      <c r="CT274" s="547"/>
      <c r="CU274" s="547"/>
      <c r="CV274" s="547"/>
      <c r="CW274" s="547"/>
    </row>
    <row r="275" spans="1:101" x14ac:dyDescent="0.2">
      <c r="A275" s="343">
        <f>+SUBTOTAL(3,$E$8:$E275)</f>
        <v>268</v>
      </c>
      <c r="B275" s="552">
        <v>45627</v>
      </c>
      <c r="C275" s="343" t="s">
        <v>458</v>
      </c>
      <c r="D275" s="343" t="str">
        <f>+VLOOKUP(C275,'Visual chart Edit'!$B$7:$C$491,2,FALSE)</f>
        <v>DA+0</v>
      </c>
      <c r="E275" s="343" t="s">
        <v>32</v>
      </c>
      <c r="F275" s="548">
        <v>45627</v>
      </c>
      <c r="G275" s="548">
        <v>45636</v>
      </c>
      <c r="H275" s="549" t="s">
        <v>615</v>
      </c>
      <c r="I275" s="550" t="s">
        <v>640</v>
      </c>
      <c r="J275" s="841">
        <f t="shared" si="20"/>
        <v>9</v>
      </c>
      <c r="K275" s="547"/>
      <c r="L275" s="547"/>
      <c r="M275" s="547"/>
      <c r="N275" s="547"/>
      <c r="O275" s="547"/>
      <c r="P275" s="547"/>
      <c r="Q275" s="547"/>
      <c r="R275" s="547"/>
      <c r="S275" s="547"/>
      <c r="T275" s="547"/>
      <c r="U275" s="547"/>
      <c r="V275" s="547"/>
      <c r="W275" s="547"/>
      <c r="X275" s="547"/>
      <c r="Y275" s="547"/>
      <c r="Z275" s="547"/>
      <c r="AA275" s="547"/>
      <c r="AB275" s="547"/>
      <c r="AC275" s="547"/>
      <c r="AD275" s="547"/>
      <c r="AE275" s="547"/>
      <c r="AF275" s="547"/>
      <c r="AG275" s="547"/>
      <c r="AH275" s="547"/>
      <c r="AI275" s="547"/>
      <c r="AJ275" s="547"/>
      <c r="AK275" s="547"/>
      <c r="AL275" s="547"/>
      <c r="AM275" s="547"/>
      <c r="AN275" s="547"/>
      <c r="AO275" s="547"/>
      <c r="AP275" s="547"/>
      <c r="AQ275" s="547"/>
      <c r="AR275" s="547"/>
      <c r="AS275" s="547"/>
      <c r="AT275" s="547"/>
      <c r="AU275" s="547"/>
      <c r="AV275" s="547"/>
      <c r="AW275" s="547"/>
      <c r="AX275" s="547"/>
      <c r="AY275" s="547"/>
      <c r="AZ275" s="547"/>
      <c r="BA275" s="547"/>
      <c r="BB275" s="547"/>
      <c r="BC275" s="547"/>
      <c r="BD275" s="547"/>
      <c r="BE275" s="547"/>
      <c r="BF275" s="547"/>
      <c r="BG275" s="547"/>
      <c r="BH275" s="547"/>
      <c r="BI275" s="547"/>
      <c r="BJ275" s="547"/>
      <c r="BK275" s="547"/>
      <c r="BL275" s="547"/>
      <c r="BM275" s="547"/>
      <c r="BN275" s="547"/>
      <c r="BO275" s="547"/>
      <c r="BP275" s="547"/>
      <c r="BQ275" s="547"/>
      <c r="BR275" s="547"/>
      <c r="BS275" s="547"/>
      <c r="BT275" s="547"/>
      <c r="BU275" s="547"/>
      <c r="BV275" s="547"/>
      <c r="BW275" s="547"/>
      <c r="BX275" s="547"/>
      <c r="BY275" s="547"/>
      <c r="BZ275" s="547"/>
      <c r="CA275" s="547"/>
      <c r="CB275" s="547"/>
      <c r="CC275" s="547"/>
      <c r="CD275" s="547"/>
      <c r="CE275" s="547"/>
      <c r="CF275" s="547"/>
      <c r="CG275" s="547"/>
      <c r="CH275" s="547"/>
      <c r="CI275" s="547"/>
      <c r="CJ275" s="547"/>
      <c r="CK275" s="547"/>
      <c r="CL275" s="547"/>
      <c r="CM275" s="547"/>
      <c r="CN275" s="547"/>
      <c r="CO275" s="547"/>
      <c r="CP275" s="547"/>
      <c r="CQ275" s="547"/>
      <c r="CR275" s="547"/>
      <c r="CS275" s="547"/>
      <c r="CT275" s="547"/>
      <c r="CU275" s="547"/>
      <c r="CV275" s="547"/>
      <c r="CW275" s="547"/>
    </row>
    <row r="276" spans="1:101" x14ac:dyDescent="0.2">
      <c r="A276" s="343">
        <f>+SUBTOTAL(3,$E$8:$E276)</f>
        <v>269</v>
      </c>
      <c r="B276" s="552">
        <v>45627</v>
      </c>
      <c r="C276" s="343" t="s">
        <v>47</v>
      </c>
      <c r="D276" s="343" t="str">
        <f>+VLOOKUP(C276,'Visual chart Edit'!$B$7:$C$491,2,FALSE)</f>
        <v>DD60+0</v>
      </c>
      <c r="E276" s="343" t="s">
        <v>276</v>
      </c>
      <c r="F276" s="548">
        <v>45633</v>
      </c>
      <c r="G276" s="548">
        <v>45640</v>
      </c>
      <c r="H276" s="549" t="s">
        <v>644</v>
      </c>
      <c r="I276" s="550" t="s">
        <v>640</v>
      </c>
      <c r="J276" s="841">
        <f t="shared" si="20"/>
        <v>7</v>
      </c>
      <c r="K276" s="547"/>
      <c r="L276" s="547"/>
      <c r="M276" s="547"/>
      <c r="N276" s="547"/>
      <c r="O276" s="547"/>
      <c r="P276" s="547"/>
      <c r="Q276" s="547"/>
      <c r="R276" s="547"/>
      <c r="S276" s="547"/>
      <c r="T276" s="547"/>
      <c r="U276" s="547"/>
      <c r="V276" s="547"/>
      <c r="W276" s="547"/>
      <c r="X276" s="547"/>
      <c r="Y276" s="547"/>
      <c r="Z276" s="547"/>
      <c r="AA276" s="547"/>
      <c r="AB276" s="547"/>
      <c r="AC276" s="547"/>
      <c r="AD276" s="547"/>
      <c r="AE276" s="547"/>
      <c r="AF276" s="547"/>
      <c r="AG276" s="547"/>
      <c r="AH276" s="547"/>
      <c r="AI276" s="547"/>
      <c r="AJ276" s="547"/>
      <c r="AK276" s="547"/>
      <c r="AL276" s="547"/>
      <c r="AM276" s="547"/>
      <c r="AN276" s="547"/>
      <c r="AO276" s="547"/>
      <c r="AP276" s="547"/>
      <c r="AQ276" s="547"/>
      <c r="AR276" s="547"/>
      <c r="AS276" s="547"/>
      <c r="AT276" s="547"/>
      <c r="AU276" s="547"/>
      <c r="AV276" s="547"/>
      <c r="AW276" s="547"/>
      <c r="AX276" s="547"/>
      <c r="AY276" s="547"/>
      <c r="AZ276" s="547"/>
      <c r="BA276" s="547"/>
      <c r="BB276" s="547"/>
      <c r="BC276" s="547"/>
      <c r="BD276" s="547"/>
      <c r="BE276" s="547"/>
      <c r="BF276" s="547"/>
      <c r="BG276" s="547"/>
      <c r="BH276" s="547"/>
      <c r="BI276" s="547"/>
      <c r="BJ276" s="547"/>
      <c r="BK276" s="547"/>
      <c r="BL276" s="547"/>
      <c r="BM276" s="547"/>
      <c r="BN276" s="547"/>
      <c r="BO276" s="547"/>
      <c r="BP276" s="547"/>
      <c r="BQ276" s="547"/>
      <c r="BR276" s="547"/>
      <c r="BS276" s="547"/>
      <c r="BT276" s="547"/>
      <c r="BU276" s="547"/>
      <c r="BV276" s="547"/>
      <c r="BW276" s="547"/>
      <c r="BX276" s="547"/>
      <c r="BY276" s="547"/>
      <c r="BZ276" s="547"/>
      <c r="CA276" s="547"/>
      <c r="CB276" s="547"/>
      <c r="CC276" s="547"/>
      <c r="CD276" s="547"/>
      <c r="CE276" s="547"/>
      <c r="CF276" s="547"/>
      <c r="CG276" s="547"/>
      <c r="CH276" s="547"/>
      <c r="CI276" s="547"/>
      <c r="CJ276" s="547"/>
      <c r="CK276" s="547"/>
      <c r="CL276" s="547"/>
      <c r="CM276" s="547"/>
      <c r="CN276" s="547"/>
      <c r="CO276" s="547"/>
      <c r="CP276" s="547"/>
      <c r="CQ276" s="547"/>
      <c r="CR276" s="547"/>
      <c r="CS276" s="547"/>
      <c r="CT276" s="547"/>
      <c r="CU276" s="547"/>
      <c r="CV276" s="547"/>
      <c r="CW276" s="547"/>
    </row>
    <row r="277" spans="1:101" ht="15" customHeight="1" x14ac:dyDescent="0.2">
      <c r="A277" s="343">
        <f>+SUBTOTAL(3,$E$8:$E277)</f>
        <v>270</v>
      </c>
      <c r="B277" s="552">
        <v>45627</v>
      </c>
      <c r="C277" s="343" t="s">
        <v>54</v>
      </c>
      <c r="D277" s="343" t="str">
        <f>+VLOOKUP(C277,'Visual chart Edit'!$B$7:$C$491,2,FALSE)</f>
        <v>DA+9</v>
      </c>
      <c r="E277" s="343" t="s">
        <v>276</v>
      </c>
      <c r="F277" s="548">
        <v>45635</v>
      </c>
      <c r="G277" s="548">
        <v>45640</v>
      </c>
      <c r="H277" s="549" t="s">
        <v>643</v>
      </c>
      <c r="I277" s="550" t="s">
        <v>639</v>
      </c>
      <c r="J277" s="841">
        <f t="shared" si="20"/>
        <v>5</v>
      </c>
      <c r="K277" s="547"/>
      <c r="L277" s="547"/>
      <c r="M277" s="547"/>
      <c r="N277" s="547"/>
      <c r="O277" s="547"/>
      <c r="P277" s="547"/>
      <c r="Q277" s="547"/>
      <c r="R277" s="547"/>
      <c r="S277" s="547"/>
      <c r="T277" s="547"/>
      <c r="U277" s="547"/>
      <c r="V277" s="547"/>
      <c r="W277" s="547"/>
      <c r="X277" s="547"/>
      <c r="Y277" s="547"/>
      <c r="Z277" s="547"/>
      <c r="AA277" s="547"/>
      <c r="AB277" s="547"/>
      <c r="AC277" s="547"/>
      <c r="AD277" s="547"/>
      <c r="AE277" s="547"/>
      <c r="AF277" s="547"/>
      <c r="AG277" s="547"/>
      <c r="AH277" s="547"/>
      <c r="AI277" s="547"/>
      <c r="AJ277" s="547"/>
      <c r="AK277" s="547"/>
      <c r="AL277" s="547"/>
      <c r="AM277" s="547"/>
      <c r="AN277" s="547"/>
      <c r="AO277" s="547"/>
      <c r="AP277" s="547"/>
      <c r="AQ277" s="547"/>
      <c r="AR277" s="547"/>
      <c r="AS277" s="547"/>
      <c r="AT277" s="547"/>
      <c r="AU277" s="547"/>
      <c r="AV277" s="547"/>
      <c r="AW277" s="547"/>
      <c r="AX277" s="547"/>
      <c r="AY277" s="547"/>
      <c r="AZ277" s="547"/>
      <c r="BA277" s="547"/>
      <c r="BB277" s="547"/>
      <c r="BC277" s="547"/>
      <c r="BD277" s="547"/>
      <c r="BE277" s="547"/>
      <c r="BF277" s="547"/>
      <c r="BG277" s="547"/>
      <c r="BH277" s="547"/>
      <c r="BI277" s="547"/>
      <c r="BJ277" s="547"/>
      <c r="BK277" s="547"/>
      <c r="BL277" s="547"/>
      <c r="BM277" s="547"/>
      <c r="BN277" s="547"/>
      <c r="BO277" s="547"/>
      <c r="BP277" s="547"/>
      <c r="BQ277" s="547"/>
      <c r="BR277" s="547"/>
      <c r="BS277" s="547"/>
      <c r="BT277" s="547"/>
      <c r="BU277" s="547"/>
      <c r="BV277" s="547"/>
      <c r="BW277" s="547"/>
      <c r="BX277" s="547"/>
      <c r="BY277" s="547"/>
      <c r="BZ277" s="547"/>
      <c r="CA277" s="547"/>
      <c r="CB277" s="547"/>
      <c r="CC277" s="547"/>
      <c r="CD277" s="547"/>
      <c r="CE277" s="547"/>
      <c r="CF277" s="547"/>
      <c r="CG277" s="547"/>
      <c r="CH277" s="547"/>
      <c r="CI277" s="547"/>
      <c r="CJ277" s="547"/>
      <c r="CK277" s="547"/>
      <c r="CL277" s="547"/>
      <c r="CM277" s="547"/>
      <c r="CN277" s="547"/>
      <c r="CO277" s="547"/>
      <c r="CP277" s="547"/>
      <c r="CQ277" s="547"/>
      <c r="CR277" s="547"/>
      <c r="CS277" s="547"/>
      <c r="CT277" s="547"/>
      <c r="CU277" s="547"/>
      <c r="CV277" s="547"/>
      <c r="CW277" s="547"/>
    </row>
    <row r="278" spans="1:101" ht="15" customHeight="1" x14ac:dyDescent="0.2">
      <c r="A278" s="343">
        <f>+SUBTOTAL(3,$E$8:$E278)</f>
        <v>271</v>
      </c>
      <c r="B278" s="552">
        <v>45627</v>
      </c>
      <c r="C278" s="343" t="s">
        <v>555</v>
      </c>
      <c r="D278" s="343" t="str">
        <f>+VLOOKUP(C278,'Visual chart Edit'!$B$7:$C$491,2,FALSE)</f>
        <v>DA+0</v>
      </c>
      <c r="E278" s="343" t="s">
        <v>143</v>
      </c>
      <c r="F278" s="548">
        <v>45591</v>
      </c>
      <c r="G278" s="548">
        <v>45641</v>
      </c>
      <c r="H278" s="549" t="s">
        <v>602</v>
      </c>
      <c r="I278" s="550" t="s">
        <v>222</v>
      </c>
      <c r="J278" s="841">
        <f t="shared" si="20"/>
        <v>50</v>
      </c>
      <c r="K278" s="547"/>
      <c r="L278" s="547"/>
      <c r="M278" s="547"/>
      <c r="N278" s="547"/>
      <c r="O278" s="547"/>
      <c r="P278" s="547"/>
      <c r="Q278" s="547"/>
      <c r="R278" s="547"/>
      <c r="S278" s="547"/>
      <c r="T278" s="547"/>
      <c r="U278" s="547"/>
      <c r="V278" s="547"/>
      <c r="W278" s="547"/>
      <c r="X278" s="547"/>
      <c r="Y278" s="547"/>
      <c r="Z278" s="547"/>
      <c r="AA278" s="547"/>
      <c r="AB278" s="547"/>
      <c r="AC278" s="547"/>
      <c r="AD278" s="547"/>
      <c r="AE278" s="547"/>
      <c r="AF278" s="547"/>
      <c r="AG278" s="547"/>
      <c r="AH278" s="547"/>
      <c r="AI278" s="547"/>
      <c r="AJ278" s="547"/>
      <c r="AK278" s="547"/>
      <c r="AL278" s="547"/>
      <c r="AM278" s="547"/>
      <c r="AN278" s="547"/>
      <c r="AO278" s="547"/>
      <c r="AP278" s="547"/>
      <c r="AQ278" s="547"/>
      <c r="AR278" s="547"/>
      <c r="AS278" s="547"/>
      <c r="AT278" s="547"/>
      <c r="AU278" s="547"/>
      <c r="AV278" s="547"/>
      <c r="AW278" s="547"/>
      <c r="AX278" s="547"/>
      <c r="AY278" s="547"/>
      <c r="AZ278" s="547"/>
      <c r="BA278" s="547"/>
      <c r="BB278" s="547"/>
      <c r="BC278" s="547"/>
      <c r="BD278" s="547"/>
      <c r="BE278" s="547"/>
      <c r="BF278" s="547"/>
      <c r="BG278" s="547"/>
      <c r="BH278" s="547"/>
      <c r="BI278" s="547"/>
      <c r="BJ278" s="547"/>
      <c r="BK278" s="547"/>
      <c r="BL278" s="547"/>
      <c r="BM278" s="547"/>
      <c r="BN278" s="547"/>
      <c r="BO278" s="547"/>
      <c r="BP278" s="547"/>
      <c r="BQ278" s="547"/>
      <c r="BR278" s="547"/>
      <c r="BS278" s="547"/>
      <c r="BT278" s="547"/>
      <c r="BU278" s="547"/>
      <c r="BV278" s="547"/>
      <c r="BW278" s="547"/>
      <c r="BX278" s="547"/>
      <c r="BY278" s="547"/>
      <c r="BZ278" s="547"/>
      <c r="CA278" s="547"/>
      <c r="CB278" s="547"/>
      <c r="CC278" s="547"/>
      <c r="CD278" s="547"/>
      <c r="CE278" s="547"/>
      <c r="CF278" s="547"/>
      <c r="CG278" s="547"/>
      <c r="CH278" s="547"/>
      <c r="CI278" s="547"/>
      <c r="CJ278" s="547"/>
      <c r="CK278" s="547"/>
      <c r="CL278" s="547"/>
      <c r="CM278" s="547"/>
      <c r="CN278" s="547"/>
      <c r="CO278" s="547"/>
      <c r="CP278" s="547"/>
      <c r="CQ278" s="547"/>
      <c r="CR278" s="547"/>
      <c r="CS278" s="547"/>
      <c r="CT278" s="547"/>
      <c r="CU278" s="547"/>
      <c r="CV278" s="547"/>
      <c r="CW278" s="547"/>
    </row>
    <row r="279" spans="1:101" x14ac:dyDescent="0.2">
      <c r="A279" s="343">
        <f>+SUBTOTAL(3,$E$8:$E279)</f>
        <v>272</v>
      </c>
      <c r="B279" s="552">
        <v>45627</v>
      </c>
      <c r="C279" s="343" t="s">
        <v>449</v>
      </c>
      <c r="D279" s="343" t="str">
        <f>+VLOOKUP(C279,'Visual chart Edit'!$B$7:$C$491,2,FALSE)</f>
        <v>DA+3</v>
      </c>
      <c r="E279" s="343" t="s">
        <v>143</v>
      </c>
      <c r="F279" s="548">
        <v>45636</v>
      </c>
      <c r="G279" s="548">
        <v>45641</v>
      </c>
      <c r="H279" s="549" t="s">
        <v>1011</v>
      </c>
      <c r="I279" s="550" t="s">
        <v>640</v>
      </c>
      <c r="J279" s="841">
        <f t="shared" si="20"/>
        <v>5</v>
      </c>
      <c r="K279" s="547"/>
      <c r="L279" s="547"/>
      <c r="M279" s="547"/>
      <c r="N279" s="547"/>
      <c r="O279" s="547"/>
      <c r="P279" s="547"/>
      <c r="Q279" s="547"/>
      <c r="R279" s="547"/>
      <c r="S279" s="547"/>
      <c r="T279" s="547"/>
      <c r="U279" s="547"/>
      <c r="V279" s="547"/>
      <c r="W279" s="547"/>
      <c r="X279" s="547"/>
      <c r="Y279" s="547"/>
      <c r="Z279" s="547"/>
      <c r="AA279" s="547"/>
      <c r="AB279" s="547"/>
      <c r="AC279" s="547"/>
      <c r="AD279" s="547"/>
      <c r="AE279" s="547"/>
      <c r="AF279" s="547"/>
      <c r="AG279" s="547"/>
      <c r="AH279" s="547"/>
      <c r="AI279" s="547"/>
      <c r="AJ279" s="547"/>
      <c r="AK279" s="547"/>
      <c r="AL279" s="547"/>
      <c r="AM279" s="547"/>
      <c r="AN279" s="547"/>
      <c r="AO279" s="547"/>
      <c r="AP279" s="547"/>
      <c r="AQ279" s="547"/>
      <c r="AR279" s="547"/>
      <c r="AS279" s="547"/>
      <c r="AT279" s="547"/>
      <c r="AU279" s="547"/>
      <c r="AV279" s="547"/>
      <c r="AW279" s="547"/>
      <c r="AX279" s="547"/>
      <c r="AY279" s="547"/>
      <c r="AZ279" s="547"/>
      <c r="BA279" s="547"/>
      <c r="BB279" s="547"/>
      <c r="BC279" s="547"/>
      <c r="BD279" s="547"/>
      <c r="BE279" s="547"/>
      <c r="BF279" s="547"/>
      <c r="BG279" s="547"/>
      <c r="BH279" s="547"/>
      <c r="BI279" s="547"/>
      <c r="BJ279" s="547"/>
      <c r="BK279" s="547"/>
      <c r="BL279" s="547"/>
      <c r="BM279" s="547"/>
      <c r="BN279" s="547"/>
      <c r="BO279" s="547"/>
      <c r="BP279" s="547"/>
      <c r="BQ279" s="547"/>
      <c r="BR279" s="547"/>
      <c r="BS279" s="547"/>
      <c r="BT279" s="547"/>
      <c r="BU279" s="547"/>
      <c r="BV279" s="547"/>
      <c r="BW279" s="547"/>
      <c r="BX279" s="547"/>
      <c r="BY279" s="547"/>
      <c r="BZ279" s="547"/>
      <c r="CA279" s="547"/>
      <c r="CB279" s="547"/>
      <c r="CC279" s="547"/>
      <c r="CD279" s="547"/>
      <c r="CE279" s="547"/>
      <c r="CF279" s="547"/>
      <c r="CG279" s="547"/>
      <c r="CH279" s="547"/>
      <c r="CI279" s="547"/>
      <c r="CJ279" s="547"/>
      <c r="CK279" s="547"/>
      <c r="CL279" s="547"/>
      <c r="CM279" s="547"/>
      <c r="CN279" s="547"/>
      <c r="CO279" s="547"/>
      <c r="CP279" s="547"/>
      <c r="CQ279" s="547"/>
      <c r="CR279" s="547"/>
      <c r="CS279" s="547"/>
      <c r="CT279" s="547"/>
      <c r="CU279" s="547"/>
      <c r="CV279" s="547"/>
      <c r="CW279" s="547"/>
    </row>
    <row r="280" spans="1:101" x14ac:dyDescent="0.2">
      <c r="A280" s="343">
        <f>+SUBTOTAL(3,$E$8:$E280)</f>
        <v>273</v>
      </c>
      <c r="B280" s="552">
        <v>45627</v>
      </c>
      <c r="C280" s="343" t="s">
        <v>178</v>
      </c>
      <c r="D280" s="343" t="str">
        <f>+VLOOKUP(C280,'Visual chart Edit'!$B$7:$C$491,2,FALSE)</f>
        <v>DA+6</v>
      </c>
      <c r="E280" s="343" t="s">
        <v>143</v>
      </c>
      <c r="F280" s="548">
        <v>45639</v>
      </c>
      <c r="G280" s="548">
        <v>45642</v>
      </c>
      <c r="H280" s="549" t="s">
        <v>1009</v>
      </c>
      <c r="I280" s="550" t="s">
        <v>639</v>
      </c>
      <c r="J280" s="841">
        <f t="shared" si="20"/>
        <v>3</v>
      </c>
      <c r="K280" s="547"/>
      <c r="L280" s="547"/>
      <c r="M280" s="547"/>
      <c r="N280" s="547"/>
      <c r="O280" s="547"/>
      <c r="P280" s="547"/>
      <c r="Q280" s="547"/>
      <c r="R280" s="547"/>
      <c r="S280" s="547"/>
      <c r="T280" s="547"/>
      <c r="U280" s="547"/>
      <c r="V280" s="547"/>
      <c r="W280" s="547"/>
      <c r="X280" s="547"/>
      <c r="Y280" s="547"/>
      <c r="Z280" s="547"/>
      <c r="AA280" s="547"/>
      <c r="AB280" s="547"/>
      <c r="AC280" s="547"/>
      <c r="AD280" s="547"/>
      <c r="AE280" s="547"/>
      <c r="AF280" s="547"/>
      <c r="AG280" s="547"/>
      <c r="AH280" s="547"/>
      <c r="AI280" s="547"/>
      <c r="AJ280" s="547"/>
      <c r="AK280" s="547"/>
      <c r="AL280" s="547"/>
      <c r="AM280" s="547"/>
      <c r="AN280" s="547"/>
      <c r="AO280" s="547"/>
      <c r="AP280" s="547"/>
      <c r="AQ280" s="547"/>
      <c r="AR280" s="547"/>
      <c r="AS280" s="547"/>
      <c r="AT280" s="547"/>
      <c r="AU280" s="547"/>
      <c r="AV280" s="547"/>
      <c r="AW280" s="547"/>
      <c r="AX280" s="547"/>
      <c r="AY280" s="547"/>
      <c r="AZ280" s="547"/>
      <c r="BA280" s="547"/>
      <c r="BB280" s="547"/>
      <c r="BC280" s="547"/>
      <c r="BD280" s="547"/>
      <c r="BE280" s="547"/>
      <c r="BF280" s="547"/>
      <c r="BG280" s="547"/>
      <c r="BH280" s="547"/>
      <c r="BI280" s="547"/>
      <c r="BJ280" s="547"/>
      <c r="BK280" s="547"/>
      <c r="BL280" s="547"/>
      <c r="BM280" s="547"/>
      <c r="BN280" s="547"/>
      <c r="BO280" s="547"/>
      <c r="BP280" s="547"/>
      <c r="BQ280" s="547"/>
      <c r="BR280" s="547"/>
      <c r="BS280" s="547"/>
      <c r="BT280" s="547"/>
      <c r="BU280" s="547"/>
      <c r="BV280" s="547"/>
      <c r="BW280" s="547"/>
      <c r="BX280" s="547"/>
      <c r="BY280" s="547"/>
      <c r="BZ280" s="547"/>
      <c r="CA280" s="547"/>
      <c r="CB280" s="547"/>
      <c r="CC280" s="547"/>
      <c r="CD280" s="547"/>
      <c r="CE280" s="547"/>
      <c r="CF280" s="547"/>
      <c r="CG280" s="547"/>
      <c r="CH280" s="547"/>
      <c r="CI280" s="547"/>
      <c r="CJ280" s="547"/>
      <c r="CK280" s="547"/>
      <c r="CL280" s="547"/>
      <c r="CM280" s="547"/>
      <c r="CN280" s="547"/>
      <c r="CO280" s="547"/>
      <c r="CP280" s="547"/>
      <c r="CQ280" s="547"/>
      <c r="CR280" s="547"/>
      <c r="CS280" s="547"/>
      <c r="CT280" s="547"/>
      <c r="CU280" s="547"/>
      <c r="CV280" s="547"/>
      <c r="CW280" s="547"/>
    </row>
    <row r="281" spans="1:101" x14ac:dyDescent="0.2">
      <c r="A281" s="343">
        <f>+SUBTOTAL(3,$E$8:$E281)</f>
        <v>274</v>
      </c>
      <c r="B281" s="552">
        <v>45627</v>
      </c>
      <c r="C281" s="343" t="s">
        <v>838</v>
      </c>
      <c r="D281" s="343" t="str">
        <f>+VLOOKUP(C281,'Visual chart Edit'!$B$7:$C$491,2,FALSE)</f>
        <v>DA+3</v>
      </c>
      <c r="E281" s="343" t="s">
        <v>276</v>
      </c>
      <c r="F281" s="548">
        <v>45642</v>
      </c>
      <c r="G281" s="548">
        <v>45643</v>
      </c>
      <c r="H281" s="549" t="s">
        <v>880</v>
      </c>
      <c r="I281" s="550" t="s">
        <v>1018</v>
      </c>
      <c r="J281" s="841">
        <f t="shared" si="20"/>
        <v>1</v>
      </c>
      <c r="K281" s="547"/>
      <c r="L281" s="547"/>
      <c r="M281" s="547"/>
      <c r="N281" s="547"/>
      <c r="O281" s="547"/>
      <c r="P281" s="547"/>
      <c r="Q281" s="547"/>
      <c r="R281" s="547"/>
      <c r="S281" s="547"/>
      <c r="T281" s="547"/>
      <c r="U281" s="547"/>
      <c r="V281" s="547"/>
      <c r="W281" s="547"/>
      <c r="X281" s="547"/>
      <c r="Y281" s="547"/>
      <c r="Z281" s="547"/>
      <c r="AA281" s="547"/>
      <c r="AB281" s="547"/>
      <c r="AC281" s="547"/>
      <c r="AD281" s="547"/>
      <c r="AE281" s="547"/>
      <c r="AF281" s="547"/>
      <c r="AG281" s="547"/>
      <c r="AH281" s="547"/>
      <c r="AI281" s="547"/>
      <c r="AJ281" s="547"/>
      <c r="AK281" s="547"/>
      <c r="AL281" s="547"/>
      <c r="AM281" s="547"/>
      <c r="AN281" s="547"/>
      <c r="AO281" s="547"/>
      <c r="AP281" s="547"/>
      <c r="AQ281" s="547"/>
      <c r="AR281" s="547"/>
      <c r="AS281" s="547"/>
      <c r="AT281" s="547"/>
      <c r="AU281" s="547"/>
      <c r="AV281" s="547"/>
      <c r="AW281" s="547"/>
      <c r="AX281" s="547"/>
      <c r="AY281" s="547"/>
      <c r="AZ281" s="547"/>
      <c r="BA281" s="547"/>
      <c r="BB281" s="547"/>
      <c r="BC281" s="547"/>
      <c r="BD281" s="547"/>
      <c r="BE281" s="547"/>
      <c r="BF281" s="547"/>
      <c r="BG281" s="547"/>
      <c r="BH281" s="547"/>
      <c r="BI281" s="547"/>
      <c r="BJ281" s="547"/>
      <c r="BK281" s="547"/>
      <c r="BL281" s="547"/>
      <c r="BM281" s="547"/>
      <c r="BN281" s="547"/>
      <c r="BO281" s="547"/>
      <c r="BP281" s="547"/>
      <c r="BQ281" s="547"/>
      <c r="BR281" s="547"/>
      <c r="BS281" s="547"/>
      <c r="BT281" s="547"/>
      <c r="BU281" s="547"/>
      <c r="BV281" s="547"/>
      <c r="BW281" s="547"/>
      <c r="BX281" s="547"/>
      <c r="BY281" s="547"/>
      <c r="BZ281" s="547"/>
      <c r="CA281" s="547"/>
      <c r="CB281" s="547"/>
      <c r="CC281" s="547"/>
      <c r="CD281" s="547"/>
      <c r="CE281" s="547"/>
      <c r="CF281" s="547"/>
      <c r="CG281" s="547"/>
      <c r="CH281" s="547"/>
      <c r="CI281" s="547"/>
      <c r="CJ281" s="547"/>
      <c r="CK281" s="547"/>
      <c r="CL281" s="547"/>
      <c r="CM281" s="547"/>
      <c r="CN281" s="547"/>
      <c r="CO281" s="547"/>
      <c r="CP281" s="547"/>
      <c r="CQ281" s="547"/>
      <c r="CR281" s="547"/>
      <c r="CS281" s="547"/>
      <c r="CT281" s="547"/>
      <c r="CU281" s="547"/>
      <c r="CV281" s="547"/>
      <c r="CW281" s="547"/>
    </row>
    <row r="282" spans="1:101" x14ac:dyDescent="0.2">
      <c r="A282" s="343">
        <f>+SUBTOTAL(3,$E$8:$E282)</f>
        <v>275</v>
      </c>
      <c r="B282" s="552">
        <v>45627</v>
      </c>
      <c r="C282" s="343" t="s">
        <v>851</v>
      </c>
      <c r="D282" s="343" t="str">
        <f>+VLOOKUP(C282,'Visual chart Edit'!$B$7:$C$491,2,FALSE)</f>
        <v>DA+3</v>
      </c>
      <c r="E282" s="343" t="s">
        <v>276</v>
      </c>
      <c r="F282" s="548">
        <v>45642</v>
      </c>
      <c r="G282" s="548">
        <v>45644</v>
      </c>
      <c r="H282" s="549" t="s">
        <v>1012</v>
      </c>
      <c r="I282" s="550" t="s">
        <v>1018</v>
      </c>
      <c r="J282" s="841">
        <f t="shared" si="20"/>
        <v>2</v>
      </c>
      <c r="K282" s="547"/>
      <c r="L282" s="547"/>
      <c r="M282" s="547"/>
      <c r="N282" s="547"/>
      <c r="O282" s="547"/>
      <c r="P282" s="547"/>
      <c r="Q282" s="547"/>
      <c r="R282" s="547"/>
      <c r="S282" s="547"/>
      <c r="T282" s="547"/>
      <c r="U282" s="547"/>
      <c r="V282" s="547"/>
      <c r="W282" s="547"/>
      <c r="X282" s="547"/>
      <c r="Y282" s="547"/>
      <c r="Z282" s="547"/>
      <c r="AA282" s="547"/>
      <c r="AB282" s="547"/>
      <c r="AC282" s="547"/>
      <c r="AD282" s="547"/>
      <c r="AE282" s="547"/>
      <c r="AF282" s="547"/>
      <c r="AG282" s="547"/>
      <c r="AH282" s="547"/>
      <c r="AI282" s="547"/>
      <c r="AJ282" s="547"/>
      <c r="AK282" s="547"/>
      <c r="AL282" s="547"/>
      <c r="AM282" s="547"/>
      <c r="AN282" s="547"/>
      <c r="AO282" s="547"/>
      <c r="AP282" s="547"/>
      <c r="AQ282" s="547"/>
      <c r="AR282" s="547"/>
      <c r="AS282" s="547"/>
      <c r="AT282" s="547"/>
      <c r="AU282" s="547"/>
      <c r="AV282" s="547"/>
      <c r="AW282" s="547"/>
      <c r="AX282" s="547"/>
      <c r="AY282" s="547"/>
      <c r="AZ282" s="547"/>
      <c r="BA282" s="547"/>
      <c r="BB282" s="547"/>
      <c r="BC282" s="547"/>
      <c r="BD282" s="547"/>
      <c r="BE282" s="547"/>
      <c r="BF282" s="547"/>
      <c r="BG282" s="547"/>
      <c r="BH282" s="547"/>
      <c r="BI282" s="547"/>
      <c r="BJ282" s="547"/>
      <c r="BK282" s="547"/>
      <c r="BL282" s="547"/>
      <c r="BM282" s="547"/>
      <c r="BN282" s="547"/>
      <c r="BO282" s="547"/>
      <c r="BP282" s="547"/>
      <c r="BQ282" s="547"/>
      <c r="BR282" s="547"/>
      <c r="BS282" s="547"/>
      <c r="BT282" s="547"/>
      <c r="BU282" s="547"/>
      <c r="BV282" s="547"/>
      <c r="BW282" s="547"/>
      <c r="BX282" s="547"/>
      <c r="BY282" s="547"/>
      <c r="BZ282" s="547"/>
      <c r="CA282" s="547"/>
      <c r="CB282" s="547"/>
      <c r="CC282" s="547"/>
      <c r="CD282" s="547"/>
      <c r="CE282" s="547"/>
      <c r="CF282" s="547"/>
      <c r="CG282" s="547"/>
      <c r="CH282" s="547"/>
      <c r="CI282" s="547"/>
      <c r="CJ282" s="547"/>
      <c r="CK282" s="547"/>
      <c r="CL282" s="547"/>
      <c r="CM282" s="547"/>
      <c r="CN282" s="547"/>
      <c r="CO282" s="547"/>
      <c r="CP282" s="547"/>
      <c r="CQ282" s="547"/>
      <c r="CR282" s="547"/>
      <c r="CS282" s="547"/>
      <c r="CT282" s="547"/>
      <c r="CU282" s="547"/>
      <c r="CV282" s="547"/>
      <c r="CW282" s="547"/>
    </row>
    <row r="283" spans="1:101" x14ac:dyDescent="0.2">
      <c r="A283" s="343">
        <f>+SUBTOTAL(3,$E$8:$E283)</f>
        <v>276</v>
      </c>
      <c r="B283" s="552">
        <v>45627</v>
      </c>
      <c r="C283" s="343" t="s">
        <v>837</v>
      </c>
      <c r="D283" s="343" t="str">
        <f>+VLOOKUP(C283,'Visual chart Edit'!$B$7:$C$491,2,FALSE)</f>
        <v>DA+3</v>
      </c>
      <c r="E283" s="343" t="s">
        <v>276</v>
      </c>
      <c r="F283" s="548">
        <v>45643</v>
      </c>
      <c r="G283" s="548">
        <v>45645</v>
      </c>
      <c r="H283" s="557" t="s">
        <v>880</v>
      </c>
      <c r="I283" s="550" t="s">
        <v>1018</v>
      </c>
      <c r="J283" s="841">
        <f t="shared" si="20"/>
        <v>2</v>
      </c>
    </row>
    <row r="284" spans="1:101" x14ac:dyDescent="0.2">
      <c r="A284" s="343">
        <f>+SUBTOTAL(3,$E$8:$E284)</f>
        <v>277</v>
      </c>
      <c r="B284" s="552">
        <v>45627</v>
      </c>
      <c r="C284" s="552" t="s">
        <v>849</v>
      </c>
      <c r="D284" s="343" t="str">
        <f>+VLOOKUP(C284,'Visual chart Edit'!$B$7:$C$491,2,FALSE)</f>
        <v>DA+3</v>
      </c>
      <c r="E284" s="343" t="s">
        <v>276</v>
      </c>
      <c r="F284" s="548">
        <v>45645</v>
      </c>
      <c r="G284" s="548">
        <v>45646</v>
      </c>
      <c r="H284" s="557" t="s">
        <v>1012</v>
      </c>
      <c r="I284" s="550" t="s">
        <v>1018</v>
      </c>
      <c r="J284" s="841">
        <f t="shared" si="20"/>
        <v>1</v>
      </c>
    </row>
    <row r="285" spans="1:101" x14ac:dyDescent="0.2">
      <c r="A285" s="343">
        <f>+SUBTOTAL(3,$E$8:$E285)</f>
        <v>278</v>
      </c>
      <c r="B285" s="552">
        <v>45627</v>
      </c>
      <c r="C285" s="343" t="s">
        <v>711</v>
      </c>
      <c r="D285" s="343" t="str">
        <f>+VLOOKUP(C285,'Visual chart Edit'!$B$7:$C$491,2,FALSE)</f>
        <v>DA+6</v>
      </c>
      <c r="E285" s="343" t="s">
        <v>143</v>
      </c>
      <c r="F285" s="548">
        <v>45643</v>
      </c>
      <c r="G285" s="548">
        <v>45646</v>
      </c>
      <c r="H285" s="549" t="s">
        <v>880</v>
      </c>
      <c r="I285" s="550" t="s">
        <v>1017</v>
      </c>
      <c r="J285" s="841">
        <f t="shared" si="20"/>
        <v>3</v>
      </c>
    </row>
    <row r="286" spans="1:101" x14ac:dyDescent="0.2">
      <c r="A286" s="343">
        <f>+SUBTOTAL(3,$E$8:$E286)</f>
        <v>279</v>
      </c>
      <c r="B286" s="552">
        <v>45627</v>
      </c>
      <c r="C286" s="343" t="s">
        <v>839</v>
      </c>
      <c r="D286" s="343" t="str">
        <f>+VLOOKUP(C286,'Visual chart Edit'!$B$7:$C$491,2,FALSE)</f>
        <v>DA+3</v>
      </c>
      <c r="E286" s="343" t="s">
        <v>276</v>
      </c>
      <c r="F286" s="548">
        <v>45646</v>
      </c>
      <c r="G286" s="548">
        <v>45647</v>
      </c>
      <c r="H286" s="549" t="s">
        <v>880</v>
      </c>
      <c r="I286" s="550" t="s">
        <v>1018</v>
      </c>
      <c r="J286" s="841">
        <f t="shared" si="20"/>
        <v>1</v>
      </c>
    </row>
    <row r="287" spans="1:101" x14ac:dyDescent="0.2">
      <c r="A287" s="343">
        <f>+SUBTOTAL(3,$E$8:$E287)</f>
        <v>280</v>
      </c>
      <c r="B287" s="552">
        <v>45627</v>
      </c>
      <c r="C287" s="343" t="s">
        <v>42</v>
      </c>
      <c r="D287" s="343" t="str">
        <f>+VLOOKUP(C287,'Visual chart Edit'!$B$7:$C$491,2,FALSE)</f>
        <v>DA+0</v>
      </c>
      <c r="E287" s="343" t="s">
        <v>32</v>
      </c>
      <c r="F287" s="548">
        <v>45644</v>
      </c>
      <c r="G287" s="548">
        <v>45649</v>
      </c>
      <c r="H287" s="549" t="s">
        <v>1013</v>
      </c>
      <c r="I287" s="550" t="s">
        <v>640</v>
      </c>
      <c r="J287" s="841">
        <f t="shared" si="20"/>
        <v>5</v>
      </c>
    </row>
    <row r="288" spans="1:101" x14ac:dyDescent="0.2">
      <c r="A288" s="343">
        <f>+SUBTOTAL(3,$E$8:$E288)</f>
        <v>281</v>
      </c>
      <c r="B288" s="552">
        <v>45627</v>
      </c>
      <c r="C288" s="345" t="s">
        <v>850</v>
      </c>
      <c r="D288" s="343" t="str">
        <f>+VLOOKUP(C288,'Visual chart Edit'!$B$7:$C$491,2,FALSE)</f>
        <v>DB2+3</v>
      </c>
      <c r="E288" s="343" t="s">
        <v>276</v>
      </c>
      <c r="F288" s="548">
        <v>45648</v>
      </c>
      <c r="G288" s="548">
        <v>45649</v>
      </c>
      <c r="H288" s="549" t="s">
        <v>1012</v>
      </c>
      <c r="I288" s="550" t="s">
        <v>1018</v>
      </c>
      <c r="J288" s="841">
        <f t="shared" si="20"/>
        <v>1</v>
      </c>
    </row>
    <row r="289" spans="1:10" x14ac:dyDescent="0.2">
      <c r="A289" s="343">
        <f>+SUBTOTAL(3,$E$8:$E289)</f>
        <v>282</v>
      </c>
      <c r="B289" s="552">
        <v>45627</v>
      </c>
      <c r="C289" s="345" t="s">
        <v>836</v>
      </c>
      <c r="D289" s="343" t="str">
        <f>+VLOOKUP(C289,'Visual chart Edit'!$B$7:$C$491,2,FALSE)</f>
        <v>DA+3</v>
      </c>
      <c r="E289" s="343" t="s">
        <v>276</v>
      </c>
      <c r="F289" s="548">
        <v>45648</v>
      </c>
      <c r="G289" s="548">
        <v>45649</v>
      </c>
      <c r="H289" s="549" t="s">
        <v>880</v>
      </c>
      <c r="I289" s="550" t="s">
        <v>1018</v>
      </c>
      <c r="J289" s="841">
        <f t="shared" si="20"/>
        <v>1</v>
      </c>
    </row>
    <row r="290" spans="1:10" x14ac:dyDescent="0.2">
      <c r="A290" s="343">
        <f>+SUBTOTAL(3,$E$8:$E290)</f>
        <v>283</v>
      </c>
      <c r="B290" s="552">
        <v>45627</v>
      </c>
      <c r="C290" s="343" t="s">
        <v>450</v>
      </c>
      <c r="D290" s="343" t="str">
        <f>+VLOOKUP(C290,'Visual chart Edit'!$B$7:$C$491,2,FALSE)</f>
        <v>DA+3</v>
      </c>
      <c r="E290" s="343" t="s">
        <v>143</v>
      </c>
      <c r="F290" s="548">
        <v>45638</v>
      </c>
      <c r="G290" s="548">
        <v>45650</v>
      </c>
      <c r="H290" s="549" t="s">
        <v>1011</v>
      </c>
      <c r="I290" s="550" t="s">
        <v>640</v>
      </c>
      <c r="J290" s="841">
        <f t="shared" si="20"/>
        <v>12</v>
      </c>
    </row>
    <row r="291" spans="1:10" x14ac:dyDescent="0.2">
      <c r="A291" s="343">
        <f>+SUBTOTAL(3,$E$8:$E291)</f>
        <v>284</v>
      </c>
      <c r="B291" s="552">
        <v>45627</v>
      </c>
      <c r="C291" s="343" t="s">
        <v>845</v>
      </c>
      <c r="D291" s="343" t="str">
        <f>+VLOOKUP(C291,'Visual chart Edit'!$B$7:$C$491,2,FALSE)</f>
        <v>DA+3</v>
      </c>
      <c r="E291" s="343" t="s">
        <v>276</v>
      </c>
      <c r="F291" s="548">
        <v>45650</v>
      </c>
      <c r="G291" s="548">
        <v>45651</v>
      </c>
      <c r="H291" s="549" t="s">
        <v>1012</v>
      </c>
      <c r="I291" s="550" t="s">
        <v>1018</v>
      </c>
      <c r="J291" s="841">
        <f t="shared" si="20"/>
        <v>1</v>
      </c>
    </row>
    <row r="292" spans="1:10" x14ac:dyDescent="0.2">
      <c r="A292" s="343">
        <f>+SUBTOTAL(3,$E$8:$E292)</f>
        <v>285</v>
      </c>
      <c r="B292" s="552">
        <v>45627</v>
      </c>
      <c r="C292" s="343" t="s">
        <v>712</v>
      </c>
      <c r="D292" s="343" t="str">
        <f>+VLOOKUP(C292,'Visual chart Edit'!$B$7:$C$491,2,FALSE)</f>
        <v>DA+6</v>
      </c>
      <c r="E292" s="343" t="s">
        <v>143</v>
      </c>
      <c r="F292" s="548">
        <v>45650</v>
      </c>
      <c r="G292" s="548">
        <v>45651</v>
      </c>
      <c r="H292" s="549" t="s">
        <v>880</v>
      </c>
      <c r="I292" s="550" t="s">
        <v>1021</v>
      </c>
      <c r="J292" s="841">
        <f t="shared" si="20"/>
        <v>1</v>
      </c>
    </row>
    <row r="293" spans="1:10" x14ac:dyDescent="0.2">
      <c r="A293" s="343">
        <f>+SUBTOTAL(3,$E$8:$E293)</f>
        <v>286</v>
      </c>
      <c r="B293" s="552">
        <v>45627</v>
      </c>
      <c r="C293" s="345" t="s">
        <v>840</v>
      </c>
      <c r="D293" s="343" t="str">
        <f>+VLOOKUP(C293,'Visual chart Edit'!$B$7:$C$491,2,FALSE)</f>
        <v>DA+3</v>
      </c>
      <c r="E293" s="343" t="s">
        <v>276</v>
      </c>
      <c r="F293" s="548">
        <v>45650</v>
      </c>
      <c r="G293" s="548">
        <v>45651</v>
      </c>
      <c r="H293" s="549" t="s">
        <v>880</v>
      </c>
      <c r="I293" s="550" t="s">
        <v>1017</v>
      </c>
      <c r="J293" s="841">
        <f t="shared" si="20"/>
        <v>1</v>
      </c>
    </row>
    <row r="294" spans="1:10" x14ac:dyDescent="0.2">
      <c r="A294" s="343">
        <f>+SUBTOTAL(3,$E$8:$E294)</f>
        <v>287</v>
      </c>
      <c r="B294" s="552">
        <v>45627</v>
      </c>
      <c r="C294" s="343" t="s">
        <v>446</v>
      </c>
      <c r="D294" s="343" t="str">
        <f>+VLOOKUP(C294,'Visual chart Edit'!$B$7:$C$491,2,FALSE)</f>
        <v>DA+3</v>
      </c>
      <c r="E294" s="343" t="s">
        <v>143</v>
      </c>
      <c r="F294" s="548">
        <v>45643</v>
      </c>
      <c r="G294" s="548">
        <v>45653</v>
      </c>
      <c r="H294" s="549" t="s">
        <v>617</v>
      </c>
      <c r="I294" s="550" t="s">
        <v>640</v>
      </c>
      <c r="J294" s="841">
        <f t="shared" si="20"/>
        <v>10</v>
      </c>
    </row>
    <row r="295" spans="1:10" x14ac:dyDescent="0.2">
      <c r="A295" s="343">
        <f>+SUBTOTAL(3,$E$8:$E295)</f>
        <v>288</v>
      </c>
      <c r="B295" s="552">
        <v>45627</v>
      </c>
      <c r="C295" s="343" t="s">
        <v>846</v>
      </c>
      <c r="D295" s="343" t="str">
        <f>+VLOOKUP(C295,'Visual chart Edit'!$B$7:$C$491,2,FALSE)</f>
        <v>DA+3</v>
      </c>
      <c r="E295" s="343" t="s">
        <v>276</v>
      </c>
      <c r="F295" s="548">
        <v>45652</v>
      </c>
      <c r="G295" s="548">
        <v>45653</v>
      </c>
      <c r="H295" s="549" t="s">
        <v>1012</v>
      </c>
      <c r="I295" s="550" t="s">
        <v>1018</v>
      </c>
      <c r="J295" s="841">
        <f t="shared" si="20"/>
        <v>1</v>
      </c>
    </row>
    <row r="296" spans="1:10" x14ac:dyDescent="0.2">
      <c r="A296" s="343">
        <f>+SUBTOTAL(3,$E$8:$E296)</f>
        <v>289</v>
      </c>
      <c r="B296" s="552">
        <v>45627</v>
      </c>
      <c r="C296" s="345" t="s">
        <v>841</v>
      </c>
      <c r="D296" s="343" t="str">
        <f>+VLOOKUP(C296,'Visual chart Edit'!$B$7:$C$491,2,FALSE)</f>
        <v>DA+3</v>
      </c>
      <c r="E296" s="343" t="s">
        <v>276</v>
      </c>
      <c r="F296" s="548">
        <v>45652</v>
      </c>
      <c r="G296" s="548">
        <v>45653</v>
      </c>
      <c r="H296" s="549" t="s">
        <v>880</v>
      </c>
      <c r="I296" s="550" t="s">
        <v>1018</v>
      </c>
      <c r="J296" s="841">
        <f t="shared" si="20"/>
        <v>1</v>
      </c>
    </row>
    <row r="297" spans="1:10" x14ac:dyDescent="0.2">
      <c r="A297" s="343">
        <f>+SUBTOTAL(3,$E$8:$E297)</f>
        <v>290</v>
      </c>
      <c r="B297" s="552">
        <v>45627</v>
      </c>
      <c r="C297" s="343" t="s">
        <v>723</v>
      </c>
      <c r="D297" s="343" t="str">
        <f>+VLOOKUP(C297,'Visual chart Edit'!$B$7:$C$491,2,FALSE)</f>
        <v>DA+0</v>
      </c>
      <c r="E297" s="343" t="s">
        <v>143</v>
      </c>
      <c r="F297" s="548">
        <v>45651</v>
      </c>
      <c r="G297" s="548">
        <v>45655</v>
      </c>
      <c r="H297" s="549" t="s">
        <v>1012</v>
      </c>
      <c r="I297" s="550" t="s">
        <v>1021</v>
      </c>
      <c r="J297" s="841">
        <f t="shared" si="20"/>
        <v>4</v>
      </c>
    </row>
    <row r="298" spans="1:10" x14ac:dyDescent="0.2">
      <c r="A298" s="343">
        <f>+SUBTOTAL(3,$E$8:$E298)</f>
        <v>291</v>
      </c>
      <c r="B298" s="552">
        <v>45627</v>
      </c>
      <c r="C298" s="343" t="s">
        <v>30</v>
      </c>
      <c r="D298" s="343" t="str">
        <f>+VLOOKUP(C298,'Visual chart Edit'!$B$7:$C$491,2,FALSE)</f>
        <v>DB2+0</v>
      </c>
      <c r="E298" s="343" t="s">
        <v>143</v>
      </c>
      <c r="F298" s="548">
        <v>45647</v>
      </c>
      <c r="G298" s="548">
        <v>45656</v>
      </c>
      <c r="H298" s="549" t="s">
        <v>621</v>
      </c>
      <c r="I298" s="550" t="s">
        <v>222</v>
      </c>
      <c r="J298" s="841">
        <f t="shared" si="20"/>
        <v>9</v>
      </c>
    </row>
    <row r="299" spans="1:10" x14ac:dyDescent="0.2">
      <c r="A299" s="343">
        <f>+SUBTOTAL(3,$E$8:$E299)</f>
        <v>292</v>
      </c>
      <c r="B299" s="552">
        <v>45627</v>
      </c>
      <c r="C299" s="343" t="s">
        <v>844</v>
      </c>
      <c r="D299" s="343" t="str">
        <f>+VLOOKUP(C299,'Visual chart Edit'!$B$7:$C$491,2,FALSE)</f>
        <v>DA+6</v>
      </c>
      <c r="E299" s="343" t="s">
        <v>276</v>
      </c>
      <c r="F299" s="548">
        <v>45655</v>
      </c>
      <c r="G299" s="548">
        <v>45656</v>
      </c>
      <c r="H299" s="549" t="s">
        <v>1012</v>
      </c>
      <c r="I299" s="550" t="s">
        <v>1018</v>
      </c>
      <c r="J299" s="841">
        <f t="shared" si="20"/>
        <v>1</v>
      </c>
    </row>
    <row r="300" spans="1:10" x14ac:dyDescent="0.2">
      <c r="A300" s="343">
        <f>+SUBTOTAL(3,$E$8:$E300)</f>
        <v>293</v>
      </c>
      <c r="B300" s="552">
        <v>45627</v>
      </c>
      <c r="C300" s="343" t="s">
        <v>714</v>
      </c>
      <c r="D300" s="343" t="str">
        <f>+VLOOKUP(C300,'Visual chart Edit'!$B$7:$C$491,2,FALSE)</f>
        <v>DA+9</v>
      </c>
      <c r="E300" s="343" t="s">
        <v>143</v>
      </c>
      <c r="F300" s="548">
        <v>45653</v>
      </c>
      <c r="G300" s="548">
        <v>45656</v>
      </c>
      <c r="H300" s="549" t="s">
        <v>880</v>
      </c>
      <c r="I300" s="550" t="s">
        <v>1021</v>
      </c>
      <c r="J300" s="841">
        <f t="shared" si="20"/>
        <v>3</v>
      </c>
    </row>
    <row r="301" spans="1:10" x14ac:dyDescent="0.2">
      <c r="A301" s="343">
        <f>+SUBTOTAL(3,$E$8:$E301)</f>
        <v>294</v>
      </c>
      <c r="B301" s="552">
        <v>45627</v>
      </c>
      <c r="C301" s="343" t="s">
        <v>157</v>
      </c>
      <c r="D301" s="343" t="str">
        <f>+VLOOKUP(C301,'Visual chart Edit'!$B$7:$C$491,2,FALSE)</f>
        <v>DA+3</v>
      </c>
      <c r="E301" s="343" t="s">
        <v>276</v>
      </c>
      <c r="F301" s="548">
        <v>45651</v>
      </c>
      <c r="G301" s="548">
        <v>45657</v>
      </c>
      <c r="H301" s="549" t="s">
        <v>1014</v>
      </c>
      <c r="I301" s="550" t="s">
        <v>640</v>
      </c>
      <c r="J301" s="841">
        <f t="shared" si="20"/>
        <v>6</v>
      </c>
    </row>
    <row r="302" spans="1:10" x14ac:dyDescent="0.2">
      <c r="A302" s="343">
        <f>+SUBTOTAL(3,$E$8:$E302)</f>
        <v>295</v>
      </c>
      <c r="B302" s="552">
        <v>45627</v>
      </c>
      <c r="C302" s="343" t="s">
        <v>213</v>
      </c>
      <c r="D302" s="343" t="str">
        <f>+VLOOKUP(C302,'Visual chart Edit'!$B$7:$C$491,2,FALSE)</f>
        <v>DA+0</v>
      </c>
      <c r="E302" s="343" t="s">
        <v>276</v>
      </c>
      <c r="F302" s="548">
        <v>45651</v>
      </c>
      <c r="G302" s="548">
        <v>45657</v>
      </c>
      <c r="H302" s="549" t="s">
        <v>621</v>
      </c>
      <c r="I302" s="550" t="s">
        <v>222</v>
      </c>
      <c r="J302" s="841">
        <f t="shared" si="20"/>
        <v>6</v>
      </c>
    </row>
    <row r="303" spans="1:10" x14ac:dyDescent="0.2">
      <c r="A303" s="343">
        <f>+SUBTOTAL(3,$E$8:$E303)</f>
        <v>296</v>
      </c>
      <c r="B303" s="552">
        <v>45627</v>
      </c>
      <c r="C303" s="343" t="s">
        <v>106</v>
      </c>
      <c r="D303" s="343" t="str">
        <f>+VLOOKUP(C303,'Visual chart Edit'!$B$7:$C$491,2,FALSE)</f>
        <v>DB2+3</v>
      </c>
      <c r="E303" s="559" t="s">
        <v>276</v>
      </c>
      <c r="F303" s="548">
        <v>45655</v>
      </c>
      <c r="G303" s="548">
        <v>45657</v>
      </c>
      <c r="H303" s="557" t="s">
        <v>880</v>
      </c>
      <c r="I303" s="550" t="s">
        <v>1018</v>
      </c>
      <c r="J303" s="841">
        <f t="shared" si="20"/>
        <v>2</v>
      </c>
    </row>
    <row r="304" spans="1:10" x14ac:dyDescent="0.2">
      <c r="A304" s="343">
        <f>+SUBTOTAL(3,$E$8:$E304)</f>
        <v>297</v>
      </c>
      <c r="B304" s="552">
        <v>45658</v>
      </c>
      <c r="C304" s="343" t="s">
        <v>529</v>
      </c>
      <c r="D304" s="343" t="str">
        <f>+VLOOKUP(C304,'Visual chart Edit'!$B$7:$C$491,2,FALSE)</f>
        <v>DA+6</v>
      </c>
      <c r="E304" s="559" t="s">
        <v>143</v>
      </c>
      <c r="F304" s="548">
        <v>45649</v>
      </c>
      <c r="G304" s="548">
        <v>45661</v>
      </c>
      <c r="H304" s="557" t="s">
        <v>1009</v>
      </c>
      <c r="I304" s="550" t="s">
        <v>639</v>
      </c>
      <c r="J304" s="841">
        <f t="shared" si="20"/>
        <v>12</v>
      </c>
    </row>
    <row r="305" spans="1:10" x14ac:dyDescent="0.2">
      <c r="A305" s="343">
        <f>+SUBTOTAL(3,$E$8:$E305)</f>
        <v>298</v>
      </c>
      <c r="B305" s="552">
        <v>45658</v>
      </c>
      <c r="C305" s="343" t="s">
        <v>843</v>
      </c>
      <c r="D305" s="343" t="str">
        <f>+VLOOKUP(C305,'Visual chart Edit'!$B$7:$C$491,2,FALSE)</f>
        <v>DA+3</v>
      </c>
      <c r="E305" s="559" t="s">
        <v>276</v>
      </c>
      <c r="F305" s="548">
        <v>45657</v>
      </c>
      <c r="G305" s="548">
        <v>45661</v>
      </c>
      <c r="H305" s="557" t="s">
        <v>1012</v>
      </c>
      <c r="I305" s="550" t="s">
        <v>1018</v>
      </c>
      <c r="J305" s="841">
        <f t="shared" si="20"/>
        <v>4</v>
      </c>
    </row>
    <row r="306" spans="1:10" x14ac:dyDescent="0.2">
      <c r="A306" s="343">
        <f>+SUBTOTAL(3,$E$8:$E306)</f>
        <v>299</v>
      </c>
      <c r="B306" s="552">
        <v>45658</v>
      </c>
      <c r="C306" s="343" t="s">
        <v>842</v>
      </c>
      <c r="D306" s="343" t="str">
        <f>+VLOOKUP(C306,'Visual chart Edit'!$B$7:$C$491,2,FALSE)</f>
        <v>DA+3</v>
      </c>
      <c r="E306" s="559" t="s">
        <v>276</v>
      </c>
      <c r="F306" s="548">
        <v>45661</v>
      </c>
      <c r="G306" s="548">
        <v>45663</v>
      </c>
      <c r="H306" s="557" t="s">
        <v>1012</v>
      </c>
      <c r="I306" s="550" t="s">
        <v>1018</v>
      </c>
      <c r="J306" s="841">
        <f t="shared" si="20"/>
        <v>2</v>
      </c>
    </row>
    <row r="307" spans="1:10" x14ac:dyDescent="0.2">
      <c r="A307" s="343">
        <f>+SUBTOTAL(3,$E$8:$E307)</f>
        <v>300</v>
      </c>
      <c r="B307" s="552">
        <v>45658</v>
      </c>
      <c r="C307" s="343" t="s">
        <v>733</v>
      </c>
      <c r="D307" s="343" t="str">
        <f>+VLOOKUP(C307,'Visual chart Edit'!$B$7:$C$491,2,FALSE)</f>
        <v>DA+6</v>
      </c>
      <c r="E307" s="559" t="s">
        <v>143</v>
      </c>
      <c r="F307" s="548">
        <v>45659</v>
      </c>
      <c r="G307" s="548">
        <v>45663</v>
      </c>
      <c r="H307" s="557" t="s">
        <v>880</v>
      </c>
      <c r="I307" s="550" t="s">
        <v>1021</v>
      </c>
      <c r="J307" s="841">
        <f t="shared" si="20"/>
        <v>4</v>
      </c>
    </row>
    <row r="308" spans="1:10" x14ac:dyDescent="0.2">
      <c r="A308" s="343">
        <f>+SUBTOTAL(3,$E$8:$E308)</f>
        <v>301</v>
      </c>
      <c r="B308" s="552">
        <v>45658</v>
      </c>
      <c r="C308" s="343" t="s">
        <v>665</v>
      </c>
      <c r="D308" s="343" t="str">
        <f>+VLOOKUP(C308,'Visual chart Edit'!$B$7:$C$491,2,FALSE)</f>
        <v>DA+0</v>
      </c>
      <c r="E308" s="559" t="s">
        <v>143</v>
      </c>
      <c r="F308" s="548">
        <v>45659</v>
      </c>
      <c r="G308" s="548">
        <v>45663</v>
      </c>
      <c r="H308" s="557" t="s">
        <v>880</v>
      </c>
      <c r="I308" s="550" t="s">
        <v>1021</v>
      </c>
      <c r="J308" s="841">
        <f t="shared" si="20"/>
        <v>4</v>
      </c>
    </row>
    <row r="309" spans="1:10" x14ac:dyDescent="0.2">
      <c r="A309" s="343">
        <f>+SUBTOTAL(3,$E$8:$E309)</f>
        <v>302</v>
      </c>
      <c r="B309" s="552">
        <v>45658</v>
      </c>
      <c r="C309" s="343" t="s">
        <v>666</v>
      </c>
      <c r="D309" s="343" t="str">
        <f>+VLOOKUP(C309,'Visual chart Edit'!$B$7:$C$491,2,FALSE)</f>
        <v>DA+0</v>
      </c>
      <c r="E309" s="559" t="s">
        <v>143</v>
      </c>
      <c r="F309" s="548">
        <v>45661</v>
      </c>
      <c r="G309" s="548">
        <v>45664</v>
      </c>
      <c r="H309" s="557" t="s">
        <v>880</v>
      </c>
      <c r="I309" s="550" t="s">
        <v>1021</v>
      </c>
      <c r="J309" s="841">
        <f t="shared" si="20"/>
        <v>3</v>
      </c>
    </row>
    <row r="310" spans="1:10" x14ac:dyDescent="0.2">
      <c r="A310" s="343">
        <f>+SUBTOTAL(3,$E$8:$E310)</f>
        <v>303</v>
      </c>
      <c r="B310" s="552">
        <v>45658</v>
      </c>
      <c r="C310" s="343" t="s">
        <v>463</v>
      </c>
      <c r="D310" s="343" t="str">
        <f>+VLOOKUP(C310,'Visual chart Edit'!$B$7:$C$491,2,FALSE)</f>
        <v>DA+3</v>
      </c>
      <c r="E310" s="559" t="s">
        <v>32</v>
      </c>
      <c r="F310" s="548">
        <v>45659</v>
      </c>
      <c r="G310" s="548">
        <v>45665</v>
      </c>
      <c r="H310" s="557" t="s">
        <v>1014</v>
      </c>
      <c r="I310" s="550" t="s">
        <v>658</v>
      </c>
      <c r="J310" s="841">
        <f t="shared" si="20"/>
        <v>6</v>
      </c>
    </row>
    <row r="311" spans="1:10" x14ac:dyDescent="0.2">
      <c r="A311" s="343">
        <f>+SUBTOTAL(3,$E$8:$E311)</f>
        <v>304</v>
      </c>
      <c r="B311" s="552">
        <v>45658</v>
      </c>
      <c r="C311" s="343" t="s">
        <v>722</v>
      </c>
      <c r="D311" s="343" t="str">
        <f>+VLOOKUP(C311,'Visual chart Edit'!$B$7:$C$491,2,FALSE)</f>
        <v>DA+9</v>
      </c>
      <c r="E311" s="559" t="s">
        <v>143</v>
      </c>
      <c r="F311" s="548">
        <v>45655</v>
      </c>
      <c r="G311" s="548">
        <v>45665</v>
      </c>
      <c r="H311" s="557" t="s">
        <v>1012</v>
      </c>
      <c r="I311" s="550" t="s">
        <v>1021</v>
      </c>
      <c r="J311" s="841">
        <f t="shared" si="20"/>
        <v>10</v>
      </c>
    </row>
    <row r="312" spans="1:10" x14ac:dyDescent="0.2">
      <c r="A312" s="343">
        <f>+SUBTOTAL(3,$E$8:$E312)</f>
        <v>305</v>
      </c>
      <c r="B312" s="552">
        <v>45658</v>
      </c>
      <c r="C312" s="343" t="s">
        <v>833</v>
      </c>
      <c r="D312" s="343" t="str">
        <f>+VLOOKUP(C312,'Visual chart Edit'!$B$7:$C$491,2,FALSE)</f>
        <v>DA+3</v>
      </c>
      <c r="E312" s="559" t="s">
        <v>276</v>
      </c>
      <c r="F312" s="548">
        <v>45664</v>
      </c>
      <c r="G312" s="548">
        <v>45666</v>
      </c>
      <c r="H312" s="557" t="s">
        <v>1012</v>
      </c>
      <c r="I312" s="550" t="s">
        <v>1018</v>
      </c>
      <c r="J312" s="841">
        <f t="shared" si="20"/>
        <v>2</v>
      </c>
    </row>
    <row r="313" spans="1:10" x14ac:dyDescent="0.2">
      <c r="A313" s="343">
        <f>+SUBTOTAL(3,$E$8:$E313)</f>
        <v>306</v>
      </c>
      <c r="B313" s="552">
        <v>45658</v>
      </c>
      <c r="C313" s="343" t="s">
        <v>734</v>
      </c>
      <c r="D313" s="343" t="str">
        <f>+VLOOKUP(C313,'Visual chart Edit'!$B$7:$C$491,2,FALSE)</f>
        <v>DA+9</v>
      </c>
      <c r="E313" s="559" t="s">
        <v>143</v>
      </c>
      <c r="F313" s="548">
        <v>45663</v>
      </c>
      <c r="G313" s="548">
        <v>45666</v>
      </c>
      <c r="H313" s="557" t="s">
        <v>880</v>
      </c>
      <c r="I313" s="550" t="s">
        <v>1021</v>
      </c>
      <c r="J313" s="841">
        <f t="shared" si="20"/>
        <v>3</v>
      </c>
    </row>
    <row r="314" spans="1:10" x14ac:dyDescent="0.2">
      <c r="A314" s="343">
        <f>+SUBTOTAL(3,$E$8:$E314)</f>
        <v>307</v>
      </c>
      <c r="B314" s="552">
        <v>45658</v>
      </c>
      <c r="C314" s="343" t="s">
        <v>676</v>
      </c>
      <c r="D314" s="343" t="str">
        <f>+VLOOKUP(C314,'Visual chart Edit'!$B$7:$C$491,2,FALSE)</f>
        <v>DC2+0</v>
      </c>
      <c r="E314" s="559" t="s">
        <v>143</v>
      </c>
      <c r="F314" s="548">
        <v>45663</v>
      </c>
      <c r="G314" s="548">
        <v>45666</v>
      </c>
      <c r="H314" s="557" t="s">
        <v>881</v>
      </c>
      <c r="I314" s="550" t="s">
        <v>1021</v>
      </c>
      <c r="J314" s="841">
        <f t="shared" si="20"/>
        <v>3</v>
      </c>
    </row>
    <row r="315" spans="1:10" x14ac:dyDescent="0.2">
      <c r="A315" s="343">
        <f>+SUBTOTAL(3,$E$8:$E315)</f>
        <v>308</v>
      </c>
      <c r="B315" s="552">
        <v>45658</v>
      </c>
      <c r="C315" s="343" t="s">
        <v>675</v>
      </c>
      <c r="D315" s="343" t="str">
        <f>+VLOOKUP(C315,'Visual chart Edit'!$B$7:$C$491,2,FALSE)</f>
        <v>DA+0</v>
      </c>
      <c r="E315" s="559" t="s">
        <v>143</v>
      </c>
      <c r="F315" s="548">
        <v>45664</v>
      </c>
      <c r="G315" s="548">
        <v>45666</v>
      </c>
      <c r="H315" s="557" t="s">
        <v>881</v>
      </c>
      <c r="I315" s="550" t="s">
        <v>1021</v>
      </c>
      <c r="J315" s="841">
        <f t="shared" si="20"/>
        <v>2</v>
      </c>
    </row>
    <row r="316" spans="1:10" x14ac:dyDescent="0.2">
      <c r="A316" s="343">
        <f>+SUBTOTAL(3,$E$8:$E316)</f>
        <v>309</v>
      </c>
      <c r="B316" s="552">
        <v>45658</v>
      </c>
      <c r="C316" s="343" t="s">
        <v>721</v>
      </c>
      <c r="D316" s="343" t="str">
        <f>+VLOOKUP(C316,'Visual chart Edit'!$B$7:$C$491,2,FALSE)</f>
        <v>DB2+9</v>
      </c>
      <c r="E316" s="559" t="s">
        <v>143</v>
      </c>
      <c r="F316" s="548">
        <v>45663</v>
      </c>
      <c r="G316" s="548">
        <v>45669</v>
      </c>
      <c r="H316" s="557" t="s">
        <v>1012</v>
      </c>
      <c r="I316" s="550" t="s">
        <v>1021</v>
      </c>
      <c r="J316" s="841">
        <f t="shared" si="20"/>
        <v>6</v>
      </c>
    </row>
    <row r="317" spans="1:10" x14ac:dyDescent="0.2">
      <c r="A317" s="343">
        <f>+SUBTOTAL(3,$E$8:$E317)</f>
        <v>310</v>
      </c>
      <c r="B317" s="552">
        <v>45658</v>
      </c>
      <c r="C317" s="343" t="s">
        <v>674</v>
      </c>
      <c r="D317" s="343" t="str">
        <f>+VLOOKUP(C317,'Visual chart Edit'!$B$7:$C$491,2,FALSE)</f>
        <v>DB1+9</v>
      </c>
      <c r="E317" s="559" t="s">
        <v>143</v>
      </c>
      <c r="F317" s="548">
        <v>45668</v>
      </c>
      <c r="G317" s="548">
        <v>45669</v>
      </c>
      <c r="H317" s="557" t="s">
        <v>881</v>
      </c>
      <c r="I317" s="550" t="s">
        <v>1021</v>
      </c>
      <c r="J317" s="841">
        <f t="shared" si="20"/>
        <v>1</v>
      </c>
    </row>
    <row r="318" spans="1:10" x14ac:dyDescent="0.2">
      <c r="A318" s="343">
        <f>+SUBTOTAL(3,$E$8:$E318)</f>
        <v>311</v>
      </c>
      <c r="B318" s="552">
        <v>45658</v>
      </c>
      <c r="C318" s="343" t="s">
        <v>668</v>
      </c>
      <c r="D318" s="343" t="str">
        <f>+VLOOKUP(C318,'Visual chart Edit'!$B$7:$C$491,2,FALSE)</f>
        <v>DA+9</v>
      </c>
      <c r="E318" s="559" t="s">
        <v>143</v>
      </c>
      <c r="F318" s="548">
        <v>45665</v>
      </c>
      <c r="G318" s="548">
        <v>45669</v>
      </c>
      <c r="H318" s="557" t="s">
        <v>880</v>
      </c>
      <c r="I318" s="550" t="s">
        <v>1021</v>
      </c>
      <c r="J318" s="841">
        <f t="shared" si="20"/>
        <v>4</v>
      </c>
    </row>
    <row r="319" spans="1:10" x14ac:dyDescent="0.2">
      <c r="A319" s="343">
        <f>+SUBTOTAL(3,$E$8:$E319)</f>
        <v>312</v>
      </c>
      <c r="B319" s="552">
        <v>45658</v>
      </c>
      <c r="C319" s="343" t="s">
        <v>834</v>
      </c>
      <c r="D319" s="343" t="str">
        <f>+VLOOKUP(C319,'Visual chart Edit'!$B$7:$C$491,2,FALSE)</f>
        <v>DA+3</v>
      </c>
      <c r="E319" s="559" t="s">
        <v>276</v>
      </c>
      <c r="F319" s="548">
        <v>45669</v>
      </c>
      <c r="G319" s="548">
        <v>45670</v>
      </c>
      <c r="H319" s="557" t="s">
        <v>1012</v>
      </c>
      <c r="I319" s="550" t="s">
        <v>1018</v>
      </c>
      <c r="J319" s="841">
        <f t="shared" si="20"/>
        <v>1</v>
      </c>
    </row>
    <row r="320" spans="1:10" x14ac:dyDescent="0.2">
      <c r="A320" s="343">
        <f>+SUBTOTAL(3,$E$8:$E320)</f>
        <v>313</v>
      </c>
      <c r="B320" s="552">
        <v>45658</v>
      </c>
      <c r="C320" s="343" t="s">
        <v>206</v>
      </c>
      <c r="D320" s="343" t="str">
        <f>+VLOOKUP(C320,'Visual chart Edit'!$B$7:$C$491,2,FALSE)</f>
        <v>DA+9</v>
      </c>
      <c r="E320" s="559" t="s">
        <v>143</v>
      </c>
      <c r="F320" s="548">
        <v>45665</v>
      </c>
      <c r="G320" s="548">
        <v>45671</v>
      </c>
      <c r="H320" s="557" t="s">
        <v>1015</v>
      </c>
      <c r="I320" s="550" t="s">
        <v>222</v>
      </c>
      <c r="J320" s="841">
        <f t="shared" si="20"/>
        <v>6</v>
      </c>
    </row>
    <row r="321" spans="1:10" x14ac:dyDescent="0.2">
      <c r="A321" s="343">
        <f>+SUBTOTAL(3,$E$8:$E321)</f>
        <v>314</v>
      </c>
      <c r="B321" s="552">
        <v>45658</v>
      </c>
      <c r="C321" s="343" t="s">
        <v>835</v>
      </c>
      <c r="D321" s="343" t="str">
        <f>+VLOOKUP(C321,'Visual chart Edit'!$B$7:$C$491,2,FALSE)</f>
        <v>DA+3</v>
      </c>
      <c r="E321" s="559" t="s">
        <v>276</v>
      </c>
      <c r="F321" s="548">
        <v>45670</v>
      </c>
      <c r="G321" s="548">
        <v>45672</v>
      </c>
      <c r="H321" s="557" t="s">
        <v>1012</v>
      </c>
      <c r="I321" s="550" t="s">
        <v>1018</v>
      </c>
      <c r="J321" s="841">
        <f t="shared" si="20"/>
        <v>2</v>
      </c>
    </row>
    <row r="322" spans="1:10" x14ac:dyDescent="0.2">
      <c r="A322" s="343">
        <f>+SUBTOTAL(3,$E$8:$E322)</f>
        <v>315</v>
      </c>
      <c r="B322" s="552">
        <v>45658</v>
      </c>
      <c r="C322" s="343" t="s">
        <v>724</v>
      </c>
      <c r="D322" s="343" t="str">
        <f>+VLOOKUP(C322,'Visual chart Edit'!$B$7:$C$491,2,FALSE)</f>
        <v>DA+6</v>
      </c>
      <c r="E322" s="559" t="s">
        <v>143</v>
      </c>
      <c r="F322" s="548">
        <v>45668</v>
      </c>
      <c r="G322" s="548">
        <v>45672</v>
      </c>
      <c r="H322" s="557" t="s">
        <v>1012</v>
      </c>
      <c r="I322" s="550" t="s">
        <v>1021</v>
      </c>
      <c r="J322" s="841">
        <f t="shared" si="20"/>
        <v>4</v>
      </c>
    </row>
    <row r="323" spans="1:10" x14ac:dyDescent="0.2">
      <c r="A323" s="343">
        <f>+SUBTOTAL(3,$E$8:$E323)</f>
        <v>316</v>
      </c>
      <c r="B323" s="552">
        <v>45658</v>
      </c>
      <c r="C323" s="343" t="s">
        <v>211</v>
      </c>
      <c r="D323" s="343" t="str">
        <f>+VLOOKUP(C323,'Visual chart Edit'!$B$7:$C$491,2,FALSE)</f>
        <v>DB1+0</v>
      </c>
      <c r="E323" s="559" t="s">
        <v>143</v>
      </c>
      <c r="F323" s="548">
        <v>45665</v>
      </c>
      <c r="G323" s="548">
        <v>45673</v>
      </c>
      <c r="H323" s="557" t="s">
        <v>621</v>
      </c>
      <c r="I323" s="550" t="s">
        <v>222</v>
      </c>
      <c r="J323" s="841">
        <f t="shared" si="20"/>
        <v>8</v>
      </c>
    </row>
    <row r="324" spans="1:10" x14ac:dyDescent="0.2">
      <c r="A324" s="343">
        <f>+SUBTOTAL(3,$E$8:$E324)</f>
        <v>317</v>
      </c>
      <c r="B324" s="552">
        <v>45658</v>
      </c>
      <c r="C324" s="343" t="s">
        <v>103</v>
      </c>
      <c r="D324" s="343" t="str">
        <f>+VLOOKUP(C324,'Visual chart Edit'!$B$7:$C$491,2,FALSE)</f>
        <v>DD45+0</v>
      </c>
      <c r="E324" s="559" t="s">
        <v>276</v>
      </c>
      <c r="F324" s="548">
        <v>45670</v>
      </c>
      <c r="G324" s="548">
        <v>45674</v>
      </c>
      <c r="H324" s="557" t="s">
        <v>876</v>
      </c>
      <c r="I324" s="550" t="s">
        <v>1017</v>
      </c>
      <c r="J324" s="841">
        <f t="shared" si="20"/>
        <v>4</v>
      </c>
    </row>
    <row r="325" spans="1:10" x14ac:dyDescent="0.2">
      <c r="A325" s="343">
        <f>+SUBTOTAL(3,$E$8:$E325)</f>
        <v>318</v>
      </c>
      <c r="B325" s="552">
        <v>45658</v>
      </c>
      <c r="C325" s="343" t="s">
        <v>625</v>
      </c>
      <c r="D325" s="343" t="str">
        <f>+VLOOKUP(C325,'Visual chart Edit'!$B$7:$C$491,2,FALSE)</f>
        <v>DA+6</v>
      </c>
      <c r="E325" s="559" t="s">
        <v>32</v>
      </c>
      <c r="F325" s="548">
        <v>45668</v>
      </c>
      <c r="G325" s="548">
        <v>45675</v>
      </c>
      <c r="H325" s="557" t="s">
        <v>1014</v>
      </c>
      <c r="I325" s="550" t="s">
        <v>658</v>
      </c>
      <c r="J325" s="841">
        <f t="shared" si="20"/>
        <v>7</v>
      </c>
    </row>
    <row r="326" spans="1:10" x14ac:dyDescent="0.2">
      <c r="A326" s="343">
        <f>+SUBTOTAL(3,$E$8:$E326)</f>
        <v>319</v>
      </c>
      <c r="B326" s="552">
        <v>45658</v>
      </c>
      <c r="C326" s="343" t="s">
        <v>725</v>
      </c>
      <c r="D326" s="343" t="str">
        <f>+VLOOKUP(C326,'Visual chart Edit'!$B$7:$C$491,2,FALSE)</f>
        <v>DA+0</v>
      </c>
      <c r="E326" s="559" t="s">
        <v>143</v>
      </c>
      <c r="F326" s="548">
        <v>45671</v>
      </c>
      <c r="G326" s="548">
        <v>45675</v>
      </c>
      <c r="H326" s="557" t="s">
        <v>1012</v>
      </c>
      <c r="I326" s="550" t="s">
        <v>1021</v>
      </c>
      <c r="J326" s="841">
        <f t="shared" si="20"/>
        <v>4</v>
      </c>
    </row>
    <row r="327" spans="1:10" x14ac:dyDescent="0.2">
      <c r="A327" s="343">
        <f>+SUBTOTAL(3,$E$8:$E327)</f>
        <v>320</v>
      </c>
      <c r="B327" s="552">
        <v>45658</v>
      </c>
      <c r="C327" s="343" t="s">
        <v>710</v>
      </c>
      <c r="D327" s="343" t="str">
        <f>+VLOOKUP(C327,'Visual chart Edit'!$B$7:$C$491,2,FALSE)</f>
        <v>DC2+0</v>
      </c>
      <c r="E327" s="559" t="s">
        <v>143</v>
      </c>
      <c r="F327" s="548">
        <v>45668</v>
      </c>
      <c r="G327" s="548">
        <v>45675</v>
      </c>
      <c r="H327" s="557" t="s">
        <v>880</v>
      </c>
      <c r="I327" s="550" t="s">
        <v>1021</v>
      </c>
      <c r="J327" s="841">
        <f t="shared" si="20"/>
        <v>7</v>
      </c>
    </row>
    <row r="328" spans="1:10" x14ac:dyDescent="0.2">
      <c r="A328" s="343">
        <f>+SUBTOTAL(3,$E$8:$E328)</f>
        <v>321</v>
      </c>
      <c r="B328" s="552">
        <v>45658</v>
      </c>
      <c r="C328" s="343" t="s">
        <v>669</v>
      </c>
      <c r="D328" s="343" t="str">
        <f>+VLOOKUP(C328,'Visual chart Edit'!$B$7:$C$491,2,FALSE)</f>
        <v>DA+9</v>
      </c>
      <c r="E328" s="559" t="s">
        <v>143</v>
      </c>
      <c r="F328" s="548">
        <v>45670</v>
      </c>
      <c r="G328" s="548">
        <v>45676</v>
      </c>
      <c r="H328" s="557" t="s">
        <v>880</v>
      </c>
      <c r="I328" s="550" t="s">
        <v>1021</v>
      </c>
      <c r="J328" s="841">
        <f t="shared" si="20"/>
        <v>6</v>
      </c>
    </row>
    <row r="329" spans="1:10" x14ac:dyDescent="0.2">
      <c r="A329" s="343">
        <f>+SUBTOTAL(3,$E$8:$E329)</f>
        <v>322</v>
      </c>
      <c r="B329" s="552">
        <v>45658</v>
      </c>
      <c r="C329" s="343" t="s">
        <v>444</v>
      </c>
      <c r="D329" s="343" t="str">
        <f>+VLOOKUP(C329,'Visual chart Edit'!$B$7:$C$491,2,FALSE)</f>
        <v>DC1+0</v>
      </c>
      <c r="E329" s="559" t="s">
        <v>276</v>
      </c>
      <c r="F329" s="548">
        <v>45661</v>
      </c>
      <c r="G329" s="548">
        <v>45677</v>
      </c>
      <c r="H329" s="557" t="s">
        <v>617</v>
      </c>
      <c r="I329" s="550" t="s">
        <v>658</v>
      </c>
      <c r="J329" s="841">
        <f t="shared" ref="J329:J392" si="21">G329-F329</f>
        <v>16</v>
      </c>
    </row>
    <row r="330" spans="1:10" x14ac:dyDescent="0.2">
      <c r="A330" s="343">
        <f>+SUBTOTAL(3,$E$8:$E330)</f>
        <v>323</v>
      </c>
      <c r="B330" s="552">
        <v>45658</v>
      </c>
      <c r="C330" s="343" t="s">
        <v>673</v>
      </c>
      <c r="D330" s="343" t="str">
        <f>+VLOOKUP(C330,'Visual chart Edit'!$B$7:$C$491,2,FALSE)</f>
        <v>DA+9</v>
      </c>
      <c r="E330" s="559" t="s">
        <v>143</v>
      </c>
      <c r="F330" s="548">
        <v>45672</v>
      </c>
      <c r="G330" s="548">
        <v>45677</v>
      </c>
      <c r="H330" s="557" t="s">
        <v>882</v>
      </c>
      <c r="I330" s="550" t="s">
        <v>1021</v>
      </c>
      <c r="J330" s="841">
        <f t="shared" si="21"/>
        <v>5</v>
      </c>
    </row>
    <row r="331" spans="1:10" x14ac:dyDescent="0.2">
      <c r="A331" s="343">
        <f>+SUBTOTAL(3,$E$8:$E331)</f>
        <v>324</v>
      </c>
      <c r="B331" s="552">
        <v>45658</v>
      </c>
      <c r="C331" s="343" t="s">
        <v>831</v>
      </c>
      <c r="D331" s="343" t="str">
        <f>+VLOOKUP(C331,'Visual chart Edit'!$B$7:$C$491,2,FALSE)</f>
        <v>DA+3</v>
      </c>
      <c r="E331" s="559" t="s">
        <v>276</v>
      </c>
      <c r="F331" s="548">
        <v>45674</v>
      </c>
      <c r="G331" s="548">
        <v>45678</v>
      </c>
      <c r="H331" s="557" t="s">
        <v>1012</v>
      </c>
      <c r="I331" s="550" t="s">
        <v>1018</v>
      </c>
      <c r="J331" s="841">
        <f t="shared" si="21"/>
        <v>4</v>
      </c>
    </row>
    <row r="332" spans="1:10" x14ac:dyDescent="0.2">
      <c r="A332" s="343">
        <f>+SUBTOTAL(3,$E$8:$E332)</f>
        <v>325</v>
      </c>
      <c r="B332" s="552">
        <v>45658</v>
      </c>
      <c r="C332" s="343" t="s">
        <v>832</v>
      </c>
      <c r="D332" s="343" t="str">
        <f>+VLOOKUP(C332,'Visual chart Edit'!$B$7:$C$491,2,FALSE)</f>
        <v>DA+3</v>
      </c>
      <c r="E332" s="559" t="s">
        <v>276</v>
      </c>
      <c r="F332" s="548">
        <v>45677</v>
      </c>
      <c r="G332" s="548">
        <v>45678</v>
      </c>
      <c r="H332" s="557" t="s">
        <v>876</v>
      </c>
      <c r="I332" s="550" t="s">
        <v>1018</v>
      </c>
      <c r="J332" s="841">
        <f t="shared" si="21"/>
        <v>1</v>
      </c>
    </row>
    <row r="333" spans="1:10" x14ac:dyDescent="0.2">
      <c r="A333" s="343">
        <f>+SUBTOTAL(3,$E$8:$E333)</f>
        <v>326</v>
      </c>
      <c r="B333" s="552">
        <v>45658</v>
      </c>
      <c r="C333" s="343" t="s">
        <v>670</v>
      </c>
      <c r="D333" s="343" t="str">
        <f>+VLOOKUP(C333,'Visual chart Edit'!$B$7:$C$491,2,FALSE)</f>
        <v>DB1+3</v>
      </c>
      <c r="E333" s="559" t="s">
        <v>143</v>
      </c>
      <c r="F333" s="548">
        <v>45676</v>
      </c>
      <c r="G333" s="548">
        <v>45678</v>
      </c>
      <c r="H333" s="557" t="s">
        <v>880</v>
      </c>
      <c r="I333" s="550" t="s">
        <v>1021</v>
      </c>
      <c r="J333" s="841">
        <f t="shared" si="21"/>
        <v>2</v>
      </c>
    </row>
    <row r="334" spans="1:10" x14ac:dyDescent="0.2">
      <c r="A334" s="343">
        <f>+SUBTOTAL(3,$E$8:$E334)</f>
        <v>327</v>
      </c>
      <c r="B334" s="552">
        <v>45658</v>
      </c>
      <c r="C334" s="343" t="s">
        <v>738</v>
      </c>
      <c r="D334" s="343" t="str">
        <f>+VLOOKUP(C334,'Visual chart Edit'!$B$7:$C$491,2,FALSE)</f>
        <v>DA+0</v>
      </c>
      <c r="E334" s="559" t="s">
        <v>870</v>
      </c>
      <c r="F334" s="548">
        <v>45675</v>
      </c>
      <c r="G334" s="548">
        <v>45679</v>
      </c>
      <c r="H334" s="557" t="s">
        <v>1012</v>
      </c>
      <c r="I334" s="550" t="s">
        <v>1021</v>
      </c>
      <c r="J334" s="841">
        <f t="shared" si="21"/>
        <v>4</v>
      </c>
    </row>
    <row r="335" spans="1:10" x14ac:dyDescent="0.2">
      <c r="A335" s="343">
        <f>+SUBTOTAL(3,$E$8:$E335)</f>
        <v>328</v>
      </c>
      <c r="B335" s="552">
        <v>45658</v>
      </c>
      <c r="C335" s="343" t="s">
        <v>681</v>
      </c>
      <c r="D335" s="343" t="str">
        <f>+VLOOKUP(C335,'Visual chart Edit'!$B$7:$C$491,2,FALSE)</f>
        <v>DA+3</v>
      </c>
      <c r="E335" s="559" t="s">
        <v>143</v>
      </c>
      <c r="F335" s="548">
        <v>45676</v>
      </c>
      <c r="G335" s="548">
        <v>45680</v>
      </c>
      <c r="H335" s="557" t="s">
        <v>880</v>
      </c>
      <c r="I335" s="550" t="s">
        <v>1021</v>
      </c>
      <c r="J335" s="841">
        <f t="shared" si="21"/>
        <v>4</v>
      </c>
    </row>
    <row r="336" spans="1:10" x14ac:dyDescent="0.2">
      <c r="A336" s="343">
        <f>+SUBTOTAL(3,$E$8:$E336)</f>
        <v>329</v>
      </c>
      <c r="B336" s="552">
        <v>45658</v>
      </c>
      <c r="C336" s="343" t="s">
        <v>701</v>
      </c>
      <c r="D336" s="343" t="str">
        <f>+VLOOKUP(C336,'Visual chart Edit'!$B$7:$C$491,2,FALSE)</f>
        <v>DA+9</v>
      </c>
      <c r="E336" s="559" t="s">
        <v>143</v>
      </c>
      <c r="F336" s="548">
        <v>45673</v>
      </c>
      <c r="G336" s="548">
        <v>45680</v>
      </c>
      <c r="H336" s="557" t="s">
        <v>1006</v>
      </c>
      <c r="I336" s="550" t="s">
        <v>1021</v>
      </c>
      <c r="J336" s="841">
        <f t="shared" si="21"/>
        <v>7</v>
      </c>
    </row>
    <row r="337" spans="1:10" x14ac:dyDescent="0.2">
      <c r="A337" s="343">
        <f>+SUBTOTAL(3,$E$8:$E337)</f>
        <v>330</v>
      </c>
      <c r="B337" s="552">
        <v>45658</v>
      </c>
      <c r="C337" s="343" t="s">
        <v>628</v>
      </c>
      <c r="D337" s="343" t="str">
        <f>+VLOOKUP(C337,'Visual chart Edit'!$B$7:$C$491,2,FALSE)</f>
        <v>DA+3</v>
      </c>
      <c r="E337" s="559" t="s">
        <v>32</v>
      </c>
      <c r="F337" s="548">
        <v>45677</v>
      </c>
      <c r="G337" s="548">
        <v>45682</v>
      </c>
      <c r="H337" s="557" t="s">
        <v>656</v>
      </c>
      <c r="I337" s="550" t="s">
        <v>657</v>
      </c>
      <c r="J337" s="841">
        <f t="shared" si="21"/>
        <v>5</v>
      </c>
    </row>
    <row r="338" spans="1:10" x14ac:dyDescent="0.2">
      <c r="A338" s="343">
        <f>+SUBTOTAL(3,$E$8:$E338)</f>
        <v>331</v>
      </c>
      <c r="B338" s="552">
        <v>45658</v>
      </c>
      <c r="C338" s="343" t="s">
        <v>192</v>
      </c>
      <c r="D338" s="343" t="str">
        <f>+VLOOKUP(C338,'Visual chart Edit'!$B$7:$C$491,2,FALSE)</f>
        <v>DA+6</v>
      </c>
      <c r="E338" s="559" t="s">
        <v>143</v>
      </c>
      <c r="F338" s="548">
        <v>45676</v>
      </c>
      <c r="G338" s="548">
        <v>45682</v>
      </c>
      <c r="H338" s="557" t="s">
        <v>645</v>
      </c>
      <c r="I338" s="550" t="s">
        <v>581</v>
      </c>
      <c r="J338" s="841">
        <f t="shared" si="21"/>
        <v>6</v>
      </c>
    </row>
    <row r="339" spans="1:10" x14ac:dyDescent="0.2">
      <c r="A339" s="343">
        <f>+SUBTOTAL(3,$E$8:$E339)</f>
        <v>332</v>
      </c>
      <c r="B339" s="552">
        <v>45658</v>
      </c>
      <c r="C339" s="343" t="s">
        <v>105</v>
      </c>
      <c r="D339" s="343" t="str">
        <f>+VLOOKUP(C339,'Visual chart Edit'!$B$7:$C$491,2,FALSE)</f>
        <v>DC1+0</v>
      </c>
      <c r="E339" s="559" t="s">
        <v>276</v>
      </c>
      <c r="F339" s="548">
        <v>45677</v>
      </c>
      <c r="G339" s="548">
        <v>45682</v>
      </c>
      <c r="H339" s="557" t="s">
        <v>1012</v>
      </c>
      <c r="I339" s="550" t="s">
        <v>1017</v>
      </c>
      <c r="J339" s="841">
        <f t="shared" si="21"/>
        <v>5</v>
      </c>
    </row>
    <row r="340" spans="1:10" x14ac:dyDescent="0.2">
      <c r="A340" s="343">
        <f>+SUBTOTAL(3,$E$8:$E340)</f>
        <v>333</v>
      </c>
      <c r="B340" s="552">
        <v>45658</v>
      </c>
      <c r="C340" s="343" t="s">
        <v>671</v>
      </c>
      <c r="D340" s="343" t="str">
        <f>+VLOOKUP(C340,'Visual chart Edit'!$B$7:$C$491,2,FALSE)</f>
        <v>DA+9</v>
      </c>
      <c r="E340" s="559" t="s">
        <v>143</v>
      </c>
      <c r="F340" s="548">
        <v>45680</v>
      </c>
      <c r="G340" s="548">
        <v>45682</v>
      </c>
      <c r="H340" s="557" t="s">
        <v>882</v>
      </c>
      <c r="I340" s="550" t="s">
        <v>1021</v>
      </c>
      <c r="J340" s="841">
        <f t="shared" si="21"/>
        <v>2</v>
      </c>
    </row>
    <row r="341" spans="1:10" x14ac:dyDescent="0.2">
      <c r="A341" s="343">
        <f>+SUBTOTAL(3,$E$8:$E341)</f>
        <v>334</v>
      </c>
      <c r="B341" s="552">
        <v>45658</v>
      </c>
      <c r="C341" s="343" t="s">
        <v>207</v>
      </c>
      <c r="D341" s="343" t="str">
        <f>+VLOOKUP(C341,'Visual chart Edit'!$B$7:$C$491,2,FALSE)</f>
        <v>DA+6</v>
      </c>
      <c r="E341" s="559" t="s">
        <v>143</v>
      </c>
      <c r="F341" s="548">
        <v>45677</v>
      </c>
      <c r="G341" s="548">
        <v>45684</v>
      </c>
      <c r="H341" s="557" t="s">
        <v>1015</v>
      </c>
      <c r="I341" s="550" t="s">
        <v>222</v>
      </c>
      <c r="J341" s="841">
        <f t="shared" si="21"/>
        <v>7</v>
      </c>
    </row>
    <row r="342" spans="1:10" x14ac:dyDescent="0.2">
      <c r="A342" s="343">
        <f>+SUBTOTAL(3,$E$8:$E342)</f>
        <v>335</v>
      </c>
      <c r="B342" s="552">
        <v>45658</v>
      </c>
      <c r="C342" s="343" t="s">
        <v>826</v>
      </c>
      <c r="D342" s="343" t="str">
        <f>+VLOOKUP(C342,'Visual chart Edit'!$B$7:$C$491,2,FALSE)</f>
        <v>DA+0</v>
      </c>
      <c r="E342" s="559" t="s">
        <v>276</v>
      </c>
      <c r="F342" s="548">
        <v>45681</v>
      </c>
      <c r="G342" s="548">
        <v>45684</v>
      </c>
      <c r="H342" s="557" t="s">
        <v>876</v>
      </c>
      <c r="I342" s="550" t="s">
        <v>1018</v>
      </c>
      <c r="J342" s="841">
        <f t="shared" si="21"/>
        <v>3</v>
      </c>
    </row>
    <row r="343" spans="1:10" x14ac:dyDescent="0.2">
      <c r="A343" s="343">
        <f>+SUBTOTAL(3,$E$8:$E343)</f>
        <v>336</v>
      </c>
      <c r="B343" s="552">
        <v>45658</v>
      </c>
      <c r="C343" s="343" t="s">
        <v>745</v>
      </c>
      <c r="D343" s="343" t="str">
        <f>+VLOOKUP(C343,'Visual chart Edit'!$B$7:$C$491,2,FALSE)</f>
        <v>DA+0</v>
      </c>
      <c r="E343" s="559" t="s">
        <v>143</v>
      </c>
      <c r="F343" s="548">
        <v>45681</v>
      </c>
      <c r="G343" s="548">
        <v>45684</v>
      </c>
      <c r="H343" s="557" t="s">
        <v>1012</v>
      </c>
      <c r="I343" s="550" t="s">
        <v>1021</v>
      </c>
      <c r="J343" s="841">
        <f t="shared" si="21"/>
        <v>3</v>
      </c>
    </row>
    <row r="344" spans="1:10" x14ac:dyDescent="0.2">
      <c r="A344" s="343">
        <f>+SUBTOTAL(3,$E$8:$E344)</f>
        <v>337</v>
      </c>
      <c r="B344" s="552">
        <v>45658</v>
      </c>
      <c r="C344" s="343" t="s">
        <v>75</v>
      </c>
      <c r="D344" s="343" t="str">
        <f>+VLOOKUP(C344,'Visual chart Edit'!$B$7:$C$491,2,FALSE)</f>
        <v>DA+9</v>
      </c>
      <c r="E344" s="559" t="s">
        <v>143</v>
      </c>
      <c r="F344" s="548">
        <v>45679</v>
      </c>
      <c r="G344" s="548">
        <v>45685</v>
      </c>
      <c r="H344" s="557" t="s">
        <v>645</v>
      </c>
      <c r="I344" s="550" t="s">
        <v>581</v>
      </c>
      <c r="J344" s="841">
        <f t="shared" si="21"/>
        <v>6</v>
      </c>
    </row>
    <row r="345" spans="1:10" x14ac:dyDescent="0.2">
      <c r="A345" s="343">
        <f>+SUBTOTAL(3,$E$8:$E345)</f>
        <v>338</v>
      </c>
      <c r="B345" s="552">
        <v>45658</v>
      </c>
      <c r="C345" s="343" t="s">
        <v>29</v>
      </c>
      <c r="D345" s="343" t="str">
        <f>+VLOOKUP(C345,'Visual chart Edit'!$B$7:$C$491,2,FALSE)</f>
        <v>DB2+6</v>
      </c>
      <c r="E345" s="559" t="s">
        <v>143</v>
      </c>
      <c r="F345" s="548">
        <v>45675</v>
      </c>
      <c r="G345" s="548">
        <v>45685</v>
      </c>
      <c r="H345" s="557" t="s">
        <v>621</v>
      </c>
      <c r="I345" s="550" t="s">
        <v>222</v>
      </c>
      <c r="J345" s="841">
        <f t="shared" si="21"/>
        <v>10</v>
      </c>
    </row>
    <row r="346" spans="1:10" x14ac:dyDescent="0.2">
      <c r="A346" s="343">
        <f>+SUBTOTAL(3,$E$8:$E346)</f>
        <v>339</v>
      </c>
      <c r="B346" s="552">
        <v>45658</v>
      </c>
      <c r="C346" s="343" t="s">
        <v>667</v>
      </c>
      <c r="D346" s="343" t="str">
        <f>+VLOOKUP(C346,'Visual chart Edit'!$B$7:$C$491,2,FALSE)</f>
        <v>DA+0</v>
      </c>
      <c r="E346" s="559" t="s">
        <v>143</v>
      </c>
      <c r="F346" s="548">
        <v>45681</v>
      </c>
      <c r="G346" s="548">
        <v>45685</v>
      </c>
      <c r="H346" s="557" t="s">
        <v>880</v>
      </c>
      <c r="I346" s="550" t="s">
        <v>1021</v>
      </c>
      <c r="J346" s="841">
        <f t="shared" si="21"/>
        <v>4</v>
      </c>
    </row>
    <row r="347" spans="1:10" x14ac:dyDescent="0.2">
      <c r="A347" s="343">
        <f>+SUBTOTAL(3,$E$8:$E347)</f>
        <v>340</v>
      </c>
      <c r="B347" s="552">
        <v>45658</v>
      </c>
      <c r="C347" s="343" t="s">
        <v>627</v>
      </c>
      <c r="D347" s="343" t="str">
        <f>+VLOOKUP(C347,'Visual chart Edit'!$B$7:$C$491,2,FALSE)</f>
        <v>DA+0</v>
      </c>
      <c r="E347" s="559" t="s">
        <v>276</v>
      </c>
      <c r="F347" s="548">
        <v>45678</v>
      </c>
      <c r="G347" s="548">
        <v>45686</v>
      </c>
      <c r="H347" s="557" t="s">
        <v>1014</v>
      </c>
      <c r="I347" s="550" t="s">
        <v>657</v>
      </c>
      <c r="J347" s="841">
        <f t="shared" si="21"/>
        <v>8</v>
      </c>
    </row>
    <row r="348" spans="1:10" x14ac:dyDescent="0.2">
      <c r="A348" s="343">
        <f>+SUBTOTAL(3,$E$8:$E348)</f>
        <v>341</v>
      </c>
      <c r="B348" s="552">
        <v>45658</v>
      </c>
      <c r="C348" s="343" t="s">
        <v>744</v>
      </c>
      <c r="D348" s="343" t="str">
        <f>+VLOOKUP(C348,'Visual chart Edit'!$B$7:$C$491,2,FALSE)</f>
        <v>DA+6</v>
      </c>
      <c r="E348" s="559" t="s">
        <v>143</v>
      </c>
      <c r="F348" s="548">
        <v>45685</v>
      </c>
      <c r="G348" s="548">
        <v>45687</v>
      </c>
      <c r="H348" s="557" t="s">
        <v>1012</v>
      </c>
      <c r="I348" s="550" t="s">
        <v>1021</v>
      </c>
      <c r="J348" s="841">
        <f t="shared" si="21"/>
        <v>2</v>
      </c>
    </row>
    <row r="349" spans="1:10" x14ac:dyDescent="0.2">
      <c r="A349" s="343">
        <f>+SUBTOTAL(3,$E$8:$E349)</f>
        <v>342</v>
      </c>
      <c r="B349" s="552">
        <v>45658</v>
      </c>
      <c r="C349" s="343" t="s">
        <v>626</v>
      </c>
      <c r="D349" s="343" t="str">
        <f>+VLOOKUP(C349,'Visual chart Edit'!$B$7:$C$491,2,FALSE)</f>
        <v>DA+0</v>
      </c>
      <c r="E349" s="559" t="s">
        <v>276</v>
      </c>
      <c r="F349" s="548">
        <v>45683</v>
      </c>
      <c r="G349" s="548">
        <v>45688</v>
      </c>
      <c r="H349" s="557" t="s">
        <v>1014</v>
      </c>
      <c r="I349" s="550" t="s">
        <v>657</v>
      </c>
      <c r="J349" s="841">
        <f t="shared" si="21"/>
        <v>5</v>
      </c>
    </row>
    <row r="350" spans="1:10" x14ac:dyDescent="0.2">
      <c r="A350" s="343">
        <f>+SUBTOTAL(3,$E$8:$E350)</f>
        <v>343</v>
      </c>
      <c r="B350" s="552">
        <v>45658</v>
      </c>
      <c r="C350" s="343" t="s">
        <v>672</v>
      </c>
      <c r="D350" s="343" t="str">
        <f>+VLOOKUP(C350,'Visual chart Edit'!$B$7:$C$491,2,FALSE)</f>
        <v>DCT+0</v>
      </c>
      <c r="E350" s="559" t="s">
        <v>143</v>
      </c>
      <c r="F350" s="548">
        <v>45684</v>
      </c>
      <c r="G350" s="548">
        <v>45688</v>
      </c>
      <c r="H350" s="557" t="s">
        <v>882</v>
      </c>
      <c r="I350" s="550" t="s">
        <v>1021</v>
      </c>
      <c r="J350" s="841">
        <f t="shared" si="21"/>
        <v>4</v>
      </c>
    </row>
    <row r="351" spans="1:10" x14ac:dyDescent="0.2">
      <c r="A351" s="343">
        <f>+SUBTOTAL(3,$E$8:$E351)</f>
        <v>344</v>
      </c>
      <c r="B351" s="560">
        <v>45689</v>
      </c>
      <c r="C351" s="343" t="s">
        <v>84</v>
      </c>
      <c r="D351" s="343" t="str">
        <f>+VLOOKUP(C351,'Visual chart Edit'!$B$7:$C$491,2,FALSE)</f>
        <v>DB2+0</v>
      </c>
      <c r="E351" s="559" t="s">
        <v>276</v>
      </c>
      <c r="F351" s="548">
        <v>45682</v>
      </c>
      <c r="G351" s="548">
        <v>45689</v>
      </c>
      <c r="H351" s="557" t="s">
        <v>1015</v>
      </c>
      <c r="I351" s="550" t="s">
        <v>222</v>
      </c>
      <c r="J351" s="841">
        <f t="shared" si="21"/>
        <v>7</v>
      </c>
    </row>
    <row r="352" spans="1:10" x14ac:dyDescent="0.2">
      <c r="A352" s="343">
        <f>+SUBTOTAL(3,$E$8:$E352)</f>
        <v>345</v>
      </c>
      <c r="B352" s="560">
        <v>45689</v>
      </c>
      <c r="C352" s="343" t="s">
        <v>194</v>
      </c>
      <c r="D352" s="343" t="str">
        <f>+VLOOKUP(C352,'Visual chart Edit'!$B$7:$C$491,2,FALSE)</f>
        <v>DA+3</v>
      </c>
      <c r="E352" s="559" t="s">
        <v>143</v>
      </c>
      <c r="F352" s="548">
        <v>45682</v>
      </c>
      <c r="G352" s="548">
        <v>45689</v>
      </c>
      <c r="H352" s="557" t="s">
        <v>645</v>
      </c>
      <c r="I352" s="550" t="s">
        <v>222</v>
      </c>
      <c r="J352" s="841">
        <f t="shared" si="21"/>
        <v>7</v>
      </c>
    </row>
    <row r="353" spans="1:10" x14ac:dyDescent="0.2">
      <c r="A353" s="343">
        <f>+SUBTOTAL(3,$E$8:$E353)</f>
        <v>346</v>
      </c>
      <c r="B353" s="560">
        <v>45689</v>
      </c>
      <c r="C353" s="343" t="s">
        <v>678</v>
      </c>
      <c r="D353" s="343" t="str">
        <f>+VLOOKUP(C353,'Visual chart Edit'!$B$7:$C$491,2,FALSE)</f>
        <v>DA+3</v>
      </c>
      <c r="E353" s="559" t="s">
        <v>143</v>
      </c>
      <c r="F353" s="548">
        <v>45682</v>
      </c>
      <c r="G353" s="548">
        <v>45689</v>
      </c>
      <c r="H353" s="557" t="s">
        <v>880</v>
      </c>
      <c r="I353" s="550" t="s">
        <v>1021</v>
      </c>
      <c r="J353" s="841">
        <f t="shared" si="21"/>
        <v>7</v>
      </c>
    </row>
    <row r="354" spans="1:10" x14ac:dyDescent="0.2">
      <c r="A354" s="343">
        <f>+SUBTOTAL(3,$E$8:$E354)</f>
        <v>347</v>
      </c>
      <c r="B354" s="560">
        <v>45689</v>
      </c>
      <c r="C354" s="343" t="s">
        <v>629</v>
      </c>
      <c r="D354" s="343" t="str">
        <f>+VLOOKUP(C354,'Visual chart Edit'!$B$7:$C$491,2,FALSE)</f>
        <v>DA+0</v>
      </c>
      <c r="E354" s="559" t="s">
        <v>276</v>
      </c>
      <c r="F354" s="548">
        <v>45684</v>
      </c>
      <c r="G354" s="548">
        <v>45690</v>
      </c>
      <c r="H354" s="557" t="s">
        <v>1014</v>
      </c>
      <c r="I354" s="550" t="s">
        <v>657</v>
      </c>
      <c r="J354" s="841">
        <f t="shared" si="21"/>
        <v>6</v>
      </c>
    </row>
    <row r="355" spans="1:10" x14ac:dyDescent="0.2">
      <c r="A355" s="343">
        <f>+SUBTOTAL(3,$E$8:$E355)</f>
        <v>348</v>
      </c>
      <c r="B355" s="560">
        <v>45689</v>
      </c>
      <c r="C355" s="343" t="s">
        <v>193</v>
      </c>
      <c r="D355" s="343" t="str">
        <f>+VLOOKUP(C355,'Visual chart Edit'!$B$7:$C$491,2,FALSE)</f>
        <v>DA+3</v>
      </c>
      <c r="E355" s="559" t="s">
        <v>143</v>
      </c>
      <c r="F355" s="548">
        <v>45685</v>
      </c>
      <c r="G355" s="548">
        <v>45692</v>
      </c>
      <c r="H355" s="557" t="s">
        <v>645</v>
      </c>
      <c r="I355" s="550" t="s">
        <v>222</v>
      </c>
      <c r="J355" s="841">
        <f t="shared" si="21"/>
        <v>7</v>
      </c>
    </row>
    <row r="356" spans="1:10" x14ac:dyDescent="0.2">
      <c r="A356" s="343">
        <f>+SUBTOTAL(3,$E$8:$E356)</f>
        <v>349</v>
      </c>
      <c r="B356" s="560">
        <v>45689</v>
      </c>
      <c r="C356" s="343" t="s">
        <v>230</v>
      </c>
      <c r="D356" s="343" t="str">
        <f>+VLOOKUP(C356,'Visual chart Edit'!$B$7:$C$491,2,FALSE)</f>
        <v>DA+0</v>
      </c>
      <c r="E356" s="559" t="s">
        <v>276</v>
      </c>
      <c r="F356" s="548">
        <v>45689</v>
      </c>
      <c r="G356" s="548">
        <v>45695</v>
      </c>
      <c r="H356" s="557" t="s">
        <v>1015</v>
      </c>
      <c r="I356" s="550" t="s">
        <v>222</v>
      </c>
      <c r="J356" s="841">
        <f t="shared" si="21"/>
        <v>6</v>
      </c>
    </row>
    <row r="357" spans="1:10" x14ac:dyDescent="0.2">
      <c r="A357" s="343">
        <f>+SUBTOTAL(3,$E$8:$E357)</f>
        <v>350</v>
      </c>
      <c r="B357" s="560">
        <v>45689</v>
      </c>
      <c r="C357" s="343" t="s">
        <v>74</v>
      </c>
      <c r="D357" s="343" t="str">
        <f>+VLOOKUP(C357,'Visual chart Edit'!$B$7:$C$491,2,FALSE)</f>
        <v>DA+0</v>
      </c>
      <c r="E357" s="559" t="s">
        <v>143</v>
      </c>
      <c r="F357" s="548">
        <v>45690</v>
      </c>
      <c r="G357" s="548">
        <v>45695</v>
      </c>
      <c r="H357" s="557" t="s">
        <v>645</v>
      </c>
      <c r="I357" s="550" t="s">
        <v>222</v>
      </c>
      <c r="J357" s="841">
        <f t="shared" si="21"/>
        <v>5</v>
      </c>
    </row>
    <row r="358" spans="1:10" x14ac:dyDescent="0.2">
      <c r="A358" s="343">
        <f>+SUBTOTAL(3,$E$8:$E358)</f>
        <v>351</v>
      </c>
      <c r="B358" s="560">
        <v>45689</v>
      </c>
      <c r="C358" s="343" t="s">
        <v>630</v>
      </c>
      <c r="D358" s="343" t="str">
        <f>+VLOOKUP(C358,'Visual chart Edit'!$B$7:$C$491,2,FALSE)</f>
        <v>DA+0</v>
      </c>
      <c r="E358" s="559" t="s">
        <v>143</v>
      </c>
      <c r="F358" s="548">
        <v>45688</v>
      </c>
      <c r="G358" s="548">
        <v>45695</v>
      </c>
      <c r="H358" s="557" t="s">
        <v>1014</v>
      </c>
      <c r="I358" s="550" t="s">
        <v>657</v>
      </c>
      <c r="J358" s="841">
        <f t="shared" si="21"/>
        <v>7</v>
      </c>
    </row>
    <row r="359" spans="1:10" x14ac:dyDescent="0.2">
      <c r="A359" s="343">
        <f>+SUBTOTAL(3,$E$8:$E359)</f>
        <v>352</v>
      </c>
      <c r="B359" s="560">
        <v>45689</v>
      </c>
      <c r="C359" s="343" t="s">
        <v>212</v>
      </c>
      <c r="D359" s="343" t="str">
        <f>+VLOOKUP(C359,'Visual chart Edit'!$B$7:$C$491,2,FALSE)</f>
        <v>DB1+6</v>
      </c>
      <c r="E359" s="559" t="s">
        <v>143</v>
      </c>
      <c r="F359" s="548">
        <v>45689</v>
      </c>
      <c r="G359" s="548">
        <v>45697</v>
      </c>
      <c r="H359" s="557" t="s">
        <v>621</v>
      </c>
      <c r="I359" s="550" t="s">
        <v>222</v>
      </c>
      <c r="J359" s="841">
        <f t="shared" si="21"/>
        <v>8</v>
      </c>
    </row>
    <row r="360" spans="1:10" x14ac:dyDescent="0.2">
      <c r="A360" s="343">
        <f>+SUBTOTAL(3,$E$8:$E360)</f>
        <v>353</v>
      </c>
      <c r="B360" s="560">
        <v>45689</v>
      </c>
      <c r="C360" s="343" t="s">
        <v>677</v>
      </c>
      <c r="D360" s="343" t="str">
        <f>+VLOOKUP(C360,'Visual chart Edit'!$B$7:$C$491,2,FALSE)</f>
        <v>DA+9</v>
      </c>
      <c r="E360" s="559" t="s">
        <v>143</v>
      </c>
      <c r="F360" s="548">
        <v>45689</v>
      </c>
      <c r="G360" s="548">
        <v>45697</v>
      </c>
      <c r="H360" s="557" t="s">
        <v>880</v>
      </c>
      <c r="I360" s="550" t="s">
        <v>1021</v>
      </c>
      <c r="J360" s="841">
        <f t="shared" si="21"/>
        <v>8</v>
      </c>
    </row>
    <row r="361" spans="1:10" x14ac:dyDescent="0.2">
      <c r="A361" s="343">
        <f>+SUBTOTAL(3,$E$8:$E361)</f>
        <v>354</v>
      </c>
      <c r="B361" s="560">
        <v>45689</v>
      </c>
      <c r="C361" s="343" t="s">
        <v>735</v>
      </c>
      <c r="D361" s="343" t="str">
        <f>+VLOOKUP(C361,'Visual chart Edit'!$B$7:$C$491,2,FALSE)</f>
        <v>DA+9</v>
      </c>
      <c r="E361" s="559" t="s">
        <v>143</v>
      </c>
      <c r="F361" s="548">
        <v>45694</v>
      </c>
      <c r="G361" s="548">
        <v>45698</v>
      </c>
      <c r="H361" s="557" t="s">
        <v>1012</v>
      </c>
      <c r="I361" s="550" t="s">
        <v>1021</v>
      </c>
      <c r="J361" s="841">
        <f t="shared" si="21"/>
        <v>4</v>
      </c>
    </row>
    <row r="362" spans="1:10" x14ac:dyDescent="0.2">
      <c r="A362" s="343">
        <f>+SUBTOTAL(3,$E$8:$E362)</f>
        <v>355</v>
      </c>
      <c r="B362" s="560">
        <v>45689</v>
      </c>
      <c r="C362" s="343" t="s">
        <v>204</v>
      </c>
      <c r="D362" s="343" t="str">
        <f>+VLOOKUP(C362,'Visual chart Edit'!$B$7:$C$491,2,FALSE)</f>
        <v>DA+0</v>
      </c>
      <c r="E362" s="559" t="s">
        <v>143</v>
      </c>
      <c r="F362" s="548">
        <v>45693</v>
      </c>
      <c r="G362" s="548">
        <v>45699</v>
      </c>
      <c r="H362" s="557" t="s">
        <v>1015</v>
      </c>
      <c r="I362" s="550" t="s">
        <v>222</v>
      </c>
      <c r="J362" s="841">
        <f t="shared" si="21"/>
        <v>6</v>
      </c>
    </row>
    <row r="363" spans="1:10" x14ac:dyDescent="0.2">
      <c r="A363" s="343">
        <f>+SUBTOTAL(3,$E$8:$E363)</f>
        <v>356</v>
      </c>
      <c r="B363" s="560">
        <v>45689</v>
      </c>
      <c r="C363" s="343" t="s">
        <v>73</v>
      </c>
      <c r="D363" s="343" t="str">
        <f>+VLOOKUP(C363,'Visual chart Edit'!$B$7:$C$491,2,FALSE)</f>
        <v>DA+0</v>
      </c>
      <c r="E363" s="559" t="s">
        <v>32</v>
      </c>
      <c r="F363" s="548">
        <v>45692</v>
      </c>
      <c r="G363" s="548">
        <v>45699</v>
      </c>
      <c r="H363" s="557" t="s">
        <v>645</v>
      </c>
      <c r="I363" s="550" t="s">
        <v>222</v>
      </c>
      <c r="J363" s="841">
        <f t="shared" si="21"/>
        <v>7</v>
      </c>
    </row>
    <row r="364" spans="1:10" x14ac:dyDescent="0.2">
      <c r="A364" s="343">
        <f>+SUBTOTAL(3,$E$8:$E364)</f>
        <v>357</v>
      </c>
      <c r="B364" s="560">
        <v>45689</v>
      </c>
      <c r="C364" s="343" t="s">
        <v>205</v>
      </c>
      <c r="D364" s="343" t="str">
        <f>+VLOOKUP(C364,'Visual chart Edit'!$B$7:$C$491,2,FALSE)</f>
        <v>DA+0</v>
      </c>
      <c r="E364" s="559" t="s">
        <v>143</v>
      </c>
      <c r="F364" s="548">
        <v>45697</v>
      </c>
      <c r="G364" s="548">
        <v>45701</v>
      </c>
      <c r="H364" s="557" t="s">
        <v>1015</v>
      </c>
      <c r="I364" s="550" t="s">
        <v>222</v>
      </c>
      <c r="J364" s="841">
        <f t="shared" si="21"/>
        <v>4</v>
      </c>
    </row>
    <row r="365" spans="1:10" x14ac:dyDescent="0.2">
      <c r="A365" s="343">
        <f>+SUBTOTAL(3,$E$8:$E365)</f>
        <v>358</v>
      </c>
      <c r="B365" s="560">
        <v>45689</v>
      </c>
      <c r="C365" s="343" t="s">
        <v>72</v>
      </c>
      <c r="D365" s="343" t="str">
        <f>+VLOOKUP(C365,'Visual chart Edit'!$B$7:$C$491,2,FALSE)</f>
        <v>DA+0</v>
      </c>
      <c r="E365" s="559" t="s">
        <v>32</v>
      </c>
      <c r="F365" s="548">
        <v>45697</v>
      </c>
      <c r="G365" s="548">
        <v>45701</v>
      </c>
      <c r="H365" s="557" t="s">
        <v>645</v>
      </c>
      <c r="I365" s="550" t="s">
        <v>222</v>
      </c>
      <c r="J365" s="841">
        <f t="shared" si="21"/>
        <v>4</v>
      </c>
    </row>
    <row r="366" spans="1:10" x14ac:dyDescent="0.2">
      <c r="A366" s="343">
        <f>+SUBTOTAL(3,$E$8:$E366)</f>
        <v>359</v>
      </c>
      <c r="B366" s="560">
        <v>45689</v>
      </c>
      <c r="C366" s="343" t="s">
        <v>82</v>
      </c>
      <c r="D366" s="343" t="str">
        <f>+VLOOKUP(C366,'Visual chart Edit'!$B$7:$C$491,2,FALSE)</f>
        <v>DA+3</v>
      </c>
      <c r="E366" s="559" t="s">
        <v>276</v>
      </c>
      <c r="F366" s="548">
        <v>45697</v>
      </c>
      <c r="G366" s="548">
        <v>45701</v>
      </c>
      <c r="H366" s="557" t="s">
        <v>1015</v>
      </c>
      <c r="I366" s="550" t="s">
        <v>222</v>
      </c>
      <c r="J366" s="841">
        <f t="shared" si="21"/>
        <v>4</v>
      </c>
    </row>
    <row r="367" spans="1:10" x14ac:dyDescent="0.2">
      <c r="A367" s="343">
        <f>+SUBTOTAL(3,$E$8:$E367)</f>
        <v>360</v>
      </c>
      <c r="B367" s="560">
        <v>45689</v>
      </c>
      <c r="C367" s="343" t="s">
        <v>76</v>
      </c>
      <c r="D367" s="343" t="str">
        <f>+VLOOKUP(C367,'Visual chart Edit'!$B$7:$C$491,2,FALSE)</f>
        <v>DB1+0</v>
      </c>
      <c r="E367" s="559" t="s">
        <v>276</v>
      </c>
      <c r="F367" s="548">
        <v>45700</v>
      </c>
      <c r="G367" s="548">
        <v>45704</v>
      </c>
      <c r="H367" s="557" t="s">
        <v>645</v>
      </c>
      <c r="I367" s="550" t="s">
        <v>222</v>
      </c>
      <c r="J367" s="841">
        <f t="shared" si="21"/>
        <v>4</v>
      </c>
    </row>
    <row r="368" spans="1:10" x14ac:dyDescent="0.2">
      <c r="A368" s="343">
        <f>+SUBTOTAL(3,$E$8:$E368)</f>
        <v>361</v>
      </c>
      <c r="B368" s="560">
        <v>45689</v>
      </c>
      <c r="C368" s="343" t="s">
        <v>736</v>
      </c>
      <c r="D368" s="343" t="str">
        <f>+VLOOKUP(C368,'Visual chart Edit'!$B$7:$C$491,2,FALSE)</f>
        <v>DB1+6</v>
      </c>
      <c r="E368" s="559" t="s">
        <v>143</v>
      </c>
      <c r="F368" s="548">
        <v>45699</v>
      </c>
      <c r="G368" s="548">
        <v>45704</v>
      </c>
      <c r="H368" s="557" t="s">
        <v>1012</v>
      </c>
      <c r="I368" s="550" t="s">
        <v>1021</v>
      </c>
      <c r="J368" s="841">
        <f t="shared" si="21"/>
        <v>5</v>
      </c>
    </row>
    <row r="369" spans="1:10" x14ac:dyDescent="0.2">
      <c r="A369" s="343">
        <f>+SUBTOTAL(3,$E$8:$E369)</f>
        <v>362</v>
      </c>
      <c r="B369" s="560">
        <v>45689</v>
      </c>
      <c r="C369" s="343" t="s">
        <v>664</v>
      </c>
      <c r="D369" s="343" t="str">
        <f>+VLOOKUP(C369,'Visual chart Edit'!$B$7:$C$491,2,FALSE)</f>
        <v>DB1+3</v>
      </c>
      <c r="E369" s="559" t="s">
        <v>143</v>
      </c>
      <c r="F369" s="548">
        <v>45698</v>
      </c>
      <c r="G369" s="548">
        <v>45704</v>
      </c>
      <c r="H369" s="557" t="s">
        <v>1006</v>
      </c>
      <c r="I369" s="550" t="s">
        <v>1021</v>
      </c>
      <c r="J369" s="841">
        <f t="shared" si="21"/>
        <v>6</v>
      </c>
    </row>
    <row r="370" spans="1:10" x14ac:dyDescent="0.2">
      <c r="A370" s="343">
        <f>+SUBTOTAL(3,$E$8:$E370)</f>
        <v>363</v>
      </c>
      <c r="B370" s="560">
        <v>45689</v>
      </c>
      <c r="C370" s="343" t="s">
        <v>26</v>
      </c>
      <c r="D370" s="343" t="str">
        <f>+VLOOKUP(C370,'Visual chart Edit'!$B$7:$C$491,2,FALSE)</f>
        <v>DC1+0</v>
      </c>
      <c r="E370" s="559" t="s">
        <v>276</v>
      </c>
      <c r="F370" s="548">
        <v>45703</v>
      </c>
      <c r="G370" s="548">
        <v>45708</v>
      </c>
      <c r="H370" s="557" t="s">
        <v>645</v>
      </c>
      <c r="I370" s="550" t="s">
        <v>222</v>
      </c>
      <c r="J370" s="841">
        <f t="shared" si="21"/>
        <v>5</v>
      </c>
    </row>
    <row r="371" spans="1:10" x14ac:dyDescent="0.2">
      <c r="A371" s="343">
        <f>+SUBTOTAL(3,$E$8:$E371)</f>
        <v>364</v>
      </c>
      <c r="B371" s="560">
        <v>45689</v>
      </c>
      <c r="C371" s="343" t="s">
        <v>83</v>
      </c>
      <c r="D371" s="343" t="str">
        <f>+VLOOKUP(C371,'Visual chart Edit'!$B$7:$C$491,2,FALSE)</f>
        <v>DC1+0</v>
      </c>
      <c r="E371" s="559" t="s">
        <v>276</v>
      </c>
      <c r="F371" s="548">
        <v>45702</v>
      </c>
      <c r="G371" s="548">
        <v>45708</v>
      </c>
      <c r="H371" s="557" t="s">
        <v>1015</v>
      </c>
      <c r="I371" s="550" t="s">
        <v>222</v>
      </c>
      <c r="J371" s="841">
        <f t="shared" si="21"/>
        <v>6</v>
      </c>
    </row>
    <row r="372" spans="1:10" x14ac:dyDescent="0.2">
      <c r="A372" s="343">
        <f>+SUBTOTAL(3,$E$8:$E372)</f>
        <v>365</v>
      </c>
      <c r="B372" s="560">
        <v>45689</v>
      </c>
      <c r="C372" s="343" t="s">
        <v>624</v>
      </c>
      <c r="D372" s="343" t="str">
        <f>+VLOOKUP(C372,'Visual chart Edit'!$B$7:$C$491,2,FALSE)</f>
        <v>DD60+0</v>
      </c>
      <c r="E372" s="559" t="s">
        <v>276</v>
      </c>
      <c r="F372" s="548">
        <v>45694</v>
      </c>
      <c r="G372" s="548">
        <v>45708</v>
      </c>
      <c r="H372" s="557" t="s">
        <v>1014</v>
      </c>
      <c r="I372" s="550" t="s">
        <v>657</v>
      </c>
      <c r="J372" s="841">
        <f t="shared" si="21"/>
        <v>14</v>
      </c>
    </row>
    <row r="373" spans="1:10" x14ac:dyDescent="0.2">
      <c r="A373" s="343">
        <f>+SUBTOTAL(3,$E$8:$E373)</f>
        <v>366</v>
      </c>
      <c r="B373" s="560">
        <v>45689</v>
      </c>
      <c r="C373" s="343" t="s">
        <v>77</v>
      </c>
      <c r="D373" s="343" t="str">
        <f>+VLOOKUP(C373,'Visual chart Edit'!$B$7:$C$491,2,FALSE)</f>
        <v>DA+0</v>
      </c>
      <c r="E373" s="559" t="s">
        <v>143</v>
      </c>
      <c r="F373" s="548">
        <v>45705</v>
      </c>
      <c r="G373" s="548">
        <v>45710</v>
      </c>
      <c r="H373" s="557" t="s">
        <v>645</v>
      </c>
      <c r="I373" s="550" t="s">
        <v>222</v>
      </c>
      <c r="J373" s="841">
        <f t="shared" si="21"/>
        <v>5</v>
      </c>
    </row>
    <row r="374" spans="1:10" x14ac:dyDescent="0.2">
      <c r="A374" s="343">
        <f>+SUBTOTAL(3,$E$8:$E374)</f>
        <v>367</v>
      </c>
      <c r="B374" s="560">
        <v>45689</v>
      </c>
      <c r="C374" s="343" t="s">
        <v>572</v>
      </c>
      <c r="D374" s="343" t="str">
        <f>+VLOOKUP(C374,'Visual chart Edit'!$B$7:$C$491,2,FALSE)</f>
        <v>DA+3</v>
      </c>
      <c r="E374" s="559" t="s">
        <v>143</v>
      </c>
      <c r="F374" s="548">
        <v>45706</v>
      </c>
      <c r="G374" s="548">
        <v>45711</v>
      </c>
      <c r="H374" s="557" t="s">
        <v>1006</v>
      </c>
      <c r="I374" s="550" t="s">
        <v>1021</v>
      </c>
      <c r="J374" s="841">
        <f t="shared" si="21"/>
        <v>5</v>
      </c>
    </row>
    <row r="375" spans="1:10" x14ac:dyDescent="0.2">
      <c r="A375" s="343">
        <f>+SUBTOTAL(3,$E$8:$E375)</f>
        <v>368</v>
      </c>
      <c r="B375" s="560">
        <v>45689</v>
      </c>
      <c r="C375" s="343" t="s">
        <v>198</v>
      </c>
      <c r="D375" s="343" t="str">
        <f>+VLOOKUP(C375,'Visual chart Edit'!$B$7:$C$491,2,FALSE)</f>
        <v>DA+6</v>
      </c>
      <c r="E375" s="559" t="s">
        <v>276</v>
      </c>
      <c r="F375" s="548">
        <v>45710</v>
      </c>
      <c r="G375" s="548">
        <v>45713</v>
      </c>
      <c r="H375" s="557" t="s">
        <v>645</v>
      </c>
      <c r="I375" s="550" t="s">
        <v>222</v>
      </c>
      <c r="J375" s="841">
        <f t="shared" si="21"/>
        <v>3</v>
      </c>
    </row>
    <row r="376" spans="1:10" x14ac:dyDescent="0.2">
      <c r="A376" s="343">
        <f>+SUBTOTAL(3,$E$8:$E376)</f>
        <v>369</v>
      </c>
      <c r="B376" s="560">
        <v>45689</v>
      </c>
      <c r="C376" s="343" t="s">
        <v>195</v>
      </c>
      <c r="D376" s="343" t="str">
        <f>+VLOOKUP(C376,'Visual chart Edit'!$B$7:$C$491,2,FALSE)</f>
        <v>DA+3</v>
      </c>
      <c r="E376" s="559" t="s">
        <v>276</v>
      </c>
      <c r="F376" s="548">
        <v>45712</v>
      </c>
      <c r="G376" s="548">
        <v>45716</v>
      </c>
      <c r="H376" s="557" t="s">
        <v>645</v>
      </c>
      <c r="I376" s="550" t="s">
        <v>222</v>
      </c>
      <c r="J376" s="841">
        <f t="shared" si="21"/>
        <v>4</v>
      </c>
    </row>
    <row r="377" spans="1:10" x14ac:dyDescent="0.2">
      <c r="A377" s="343">
        <f>+SUBTOTAL(3,$E$8:$E377)</f>
        <v>370</v>
      </c>
      <c r="B377" s="560">
        <v>45689</v>
      </c>
      <c r="C377" s="343" t="s">
        <v>737</v>
      </c>
      <c r="D377" s="343" t="str">
        <f>+VLOOKUP(C377,'Visual chart Edit'!$B$7:$C$491,2,FALSE)</f>
        <v>DA+0</v>
      </c>
      <c r="E377" s="559" t="s">
        <v>870</v>
      </c>
      <c r="F377" s="548">
        <v>45709</v>
      </c>
      <c r="G377" s="548">
        <v>45716</v>
      </c>
      <c r="H377" s="557" t="s">
        <v>883</v>
      </c>
      <c r="I377" s="550" t="s">
        <v>1021</v>
      </c>
      <c r="J377" s="841">
        <f t="shared" si="21"/>
        <v>7</v>
      </c>
    </row>
    <row r="378" spans="1:10" x14ac:dyDescent="0.2">
      <c r="A378" s="343">
        <f>+SUBTOTAL(3,$E$8:$E378)</f>
        <v>371</v>
      </c>
      <c r="B378" s="560">
        <v>45717</v>
      </c>
      <c r="C378" s="343" t="s">
        <v>214</v>
      </c>
      <c r="D378" s="343" t="str">
        <f>+VLOOKUP(C378,'Visual chart Edit'!$B$7:$C$491,2,FALSE)</f>
        <v>DA+0</v>
      </c>
      <c r="E378" s="559" t="s">
        <v>143</v>
      </c>
      <c r="F378" s="548">
        <v>45698</v>
      </c>
      <c r="G378" s="548">
        <v>45718</v>
      </c>
      <c r="H378" s="557" t="s">
        <v>621</v>
      </c>
      <c r="I378" s="550" t="s">
        <v>222</v>
      </c>
      <c r="J378" s="841">
        <f t="shared" si="21"/>
        <v>20</v>
      </c>
    </row>
    <row r="379" spans="1:10" x14ac:dyDescent="0.2">
      <c r="A379" s="343">
        <f>+SUBTOTAL(3,$E$8:$E379)</f>
        <v>372</v>
      </c>
      <c r="B379" s="560">
        <v>45717</v>
      </c>
      <c r="C379" s="343" t="s">
        <v>81</v>
      </c>
      <c r="D379" s="343" t="str">
        <f>+VLOOKUP(C379,'Visual chart Edit'!$B$7:$C$491,2,FALSE)</f>
        <v>DA+3</v>
      </c>
      <c r="E379" s="559" t="s">
        <v>143</v>
      </c>
      <c r="F379" s="548">
        <v>45716</v>
      </c>
      <c r="G379" s="548">
        <v>45718</v>
      </c>
      <c r="H379" s="557" t="s">
        <v>1016</v>
      </c>
      <c r="I379" s="550" t="s">
        <v>222</v>
      </c>
      <c r="J379" s="841">
        <f t="shared" si="21"/>
        <v>2</v>
      </c>
    </row>
    <row r="380" spans="1:10" x14ac:dyDescent="0.2">
      <c r="A380" s="343">
        <f>+SUBTOTAL(3,$E$8:$E380)</f>
        <v>373</v>
      </c>
      <c r="B380" s="560">
        <v>45717</v>
      </c>
      <c r="C380" s="343" t="s">
        <v>200</v>
      </c>
      <c r="D380" s="343" t="str">
        <f>+VLOOKUP(C380,'Visual chart Edit'!$B$7:$C$491,2,FALSE)</f>
        <v>DA+3</v>
      </c>
      <c r="E380" s="559" t="s">
        <v>143</v>
      </c>
      <c r="F380" s="548">
        <v>45716</v>
      </c>
      <c r="G380" s="548">
        <v>45719</v>
      </c>
      <c r="H380" s="557" t="s">
        <v>645</v>
      </c>
      <c r="I380" s="550" t="s">
        <v>222</v>
      </c>
      <c r="J380" s="841">
        <f t="shared" si="21"/>
        <v>3</v>
      </c>
    </row>
    <row r="381" spans="1:10" x14ac:dyDescent="0.2">
      <c r="A381" s="343">
        <f>+SUBTOTAL(3,$E$8:$E381)</f>
        <v>374</v>
      </c>
      <c r="B381" s="560">
        <v>45717</v>
      </c>
      <c r="C381" s="343" t="s">
        <v>199</v>
      </c>
      <c r="D381" s="343" t="str">
        <f>+VLOOKUP(C381,'Visual chart Edit'!$B$7:$C$491,2,FALSE)</f>
        <v>DA+0</v>
      </c>
      <c r="E381" s="559" t="s">
        <v>143</v>
      </c>
      <c r="F381" s="548">
        <v>45717</v>
      </c>
      <c r="G381" s="548">
        <v>45722</v>
      </c>
      <c r="H381" s="557" t="s">
        <v>645</v>
      </c>
      <c r="I381" s="550" t="s">
        <v>222</v>
      </c>
      <c r="J381" s="841">
        <f t="shared" si="21"/>
        <v>5</v>
      </c>
    </row>
    <row r="382" spans="1:10" x14ac:dyDescent="0.2">
      <c r="A382" s="343">
        <f>+SUBTOTAL(3,$E$8:$E382)</f>
        <v>375</v>
      </c>
      <c r="B382" s="560">
        <v>45717</v>
      </c>
      <c r="C382" s="343" t="s">
        <v>443</v>
      </c>
      <c r="D382" s="343" t="str">
        <f>+VLOOKUP(C382,'Visual chart Edit'!$B$7:$C$491,2,FALSE)</f>
        <v>DD60+0</v>
      </c>
      <c r="E382" s="559" t="s">
        <v>276</v>
      </c>
      <c r="F382" s="548">
        <v>45713</v>
      </c>
      <c r="G382" s="548">
        <v>45723</v>
      </c>
      <c r="H382" s="557" t="s">
        <v>1014</v>
      </c>
      <c r="I382" s="550" t="s">
        <v>657</v>
      </c>
      <c r="J382" s="841">
        <f t="shared" si="21"/>
        <v>10</v>
      </c>
    </row>
    <row r="383" spans="1:10" x14ac:dyDescent="0.2">
      <c r="A383" s="343">
        <f>+SUBTOTAL(3,$E$8:$E383)</f>
        <v>376</v>
      </c>
      <c r="B383" s="560">
        <v>45717</v>
      </c>
      <c r="C383" s="343" t="s">
        <v>80</v>
      </c>
      <c r="D383" s="343" t="str">
        <f>+VLOOKUP(C383,'Visual chart Edit'!$B$7:$C$491,2,FALSE)</f>
        <v>DC1+0</v>
      </c>
      <c r="E383" s="559" t="s">
        <v>276</v>
      </c>
      <c r="F383" s="548">
        <v>45717</v>
      </c>
      <c r="G383" s="548">
        <v>45723</v>
      </c>
      <c r="H383" s="557" t="s">
        <v>1016</v>
      </c>
      <c r="I383" s="550" t="s">
        <v>222</v>
      </c>
      <c r="J383" s="841">
        <f t="shared" si="21"/>
        <v>6</v>
      </c>
    </row>
    <row r="384" spans="1:10" x14ac:dyDescent="0.2">
      <c r="A384" s="343">
        <f>+SUBTOTAL(3,$E$8:$E384)</f>
        <v>377</v>
      </c>
      <c r="B384" s="560">
        <v>45717</v>
      </c>
      <c r="C384" s="343" t="s">
        <v>196</v>
      </c>
      <c r="D384" s="343" t="str">
        <f>+VLOOKUP(C384,'Visual chart Edit'!$B$7:$C$491,2,FALSE)</f>
        <v>DA+3</v>
      </c>
      <c r="E384" s="559" t="s">
        <v>276</v>
      </c>
      <c r="F384" s="548">
        <v>45719</v>
      </c>
      <c r="G384" s="548">
        <v>45724</v>
      </c>
      <c r="H384" s="557" t="s">
        <v>645</v>
      </c>
      <c r="I384" s="550" t="s">
        <v>222</v>
      </c>
      <c r="J384" s="841">
        <f t="shared" si="21"/>
        <v>5</v>
      </c>
    </row>
    <row r="385" spans="1:10" x14ac:dyDescent="0.2">
      <c r="A385" s="343">
        <f>+SUBTOTAL(3,$E$8:$E385)</f>
        <v>378</v>
      </c>
      <c r="B385" s="560">
        <v>45717</v>
      </c>
      <c r="C385" s="343" t="s">
        <v>631</v>
      </c>
      <c r="D385" s="343" t="str">
        <f>+VLOOKUP(C385,'Visual chart Edit'!$B$7:$C$491,2,FALSE)</f>
        <v>DA+3</v>
      </c>
      <c r="E385" s="559" t="s">
        <v>143</v>
      </c>
      <c r="F385" s="548">
        <v>45717</v>
      </c>
      <c r="G385" s="548">
        <v>45724</v>
      </c>
      <c r="H385" s="557" t="s">
        <v>1014</v>
      </c>
      <c r="I385" s="550" t="s">
        <v>657</v>
      </c>
      <c r="J385" s="841">
        <f t="shared" si="21"/>
        <v>7</v>
      </c>
    </row>
    <row r="386" spans="1:10" x14ac:dyDescent="0.2">
      <c r="A386" s="343">
        <f>+SUBTOTAL(3,$E$8:$E386)</f>
        <v>379</v>
      </c>
      <c r="B386" s="560">
        <v>45717</v>
      </c>
      <c r="C386" s="343" t="s">
        <v>197</v>
      </c>
      <c r="D386" s="343" t="str">
        <f>+VLOOKUP(C386,'Visual chart Edit'!$B$7:$C$491,2,FALSE)</f>
        <v>DA+0</v>
      </c>
      <c r="E386" s="559" t="s">
        <v>143</v>
      </c>
      <c r="F386" s="548">
        <v>45721</v>
      </c>
      <c r="G386" s="548">
        <v>45726</v>
      </c>
      <c r="H386" s="557" t="s">
        <v>645</v>
      </c>
      <c r="I386" s="550" t="s">
        <v>222</v>
      </c>
      <c r="J386" s="841">
        <f t="shared" si="21"/>
        <v>5</v>
      </c>
    </row>
    <row r="387" spans="1:10" x14ac:dyDescent="0.2">
      <c r="A387" s="343">
        <f>+SUBTOTAL(3,$E$8:$E387)</f>
        <v>380</v>
      </c>
      <c r="B387" s="560">
        <v>45717</v>
      </c>
      <c r="C387" s="343" t="s">
        <v>79</v>
      </c>
      <c r="D387" s="343" t="str">
        <f>+VLOOKUP(C387,'Visual chart Edit'!$B$7:$C$491,2,FALSE)</f>
        <v>DA+0</v>
      </c>
      <c r="E387" s="559" t="s">
        <v>276</v>
      </c>
      <c r="F387" s="548">
        <v>45721</v>
      </c>
      <c r="G387" s="548">
        <v>45726</v>
      </c>
      <c r="H387" s="557" t="s">
        <v>1016</v>
      </c>
      <c r="I387" s="550" t="s">
        <v>222</v>
      </c>
      <c r="J387" s="841">
        <f t="shared" si="21"/>
        <v>5</v>
      </c>
    </row>
    <row r="388" spans="1:10" x14ac:dyDescent="0.2">
      <c r="A388" s="343">
        <f>+SUBTOTAL(3,$E$8:$E388)</f>
        <v>381</v>
      </c>
      <c r="B388" s="560">
        <v>45717</v>
      </c>
      <c r="C388" s="343" t="s">
        <v>27</v>
      </c>
      <c r="D388" s="343" t="str">
        <f>+VLOOKUP(C388,'Visual chart Edit'!$B$7:$C$491,2,FALSE)</f>
        <v>DA+0</v>
      </c>
      <c r="E388" s="559" t="s">
        <v>276</v>
      </c>
      <c r="F388" s="548">
        <v>45724</v>
      </c>
      <c r="G388" s="548">
        <v>45728</v>
      </c>
      <c r="H388" s="557" t="s">
        <v>1016</v>
      </c>
      <c r="I388" s="550" t="s">
        <v>222</v>
      </c>
      <c r="J388" s="841">
        <f t="shared" si="21"/>
        <v>4</v>
      </c>
    </row>
    <row r="389" spans="1:10" x14ac:dyDescent="0.2">
      <c r="A389" s="343">
        <f>+SUBTOTAL(3,$E$8:$E389)</f>
        <v>382</v>
      </c>
      <c r="B389" s="560">
        <v>45717</v>
      </c>
      <c r="C389" s="343" t="s">
        <v>445</v>
      </c>
      <c r="D389" s="343" t="str">
        <f>+VLOOKUP(C389,'Visual chart Edit'!$B$7:$C$491,2,FALSE)</f>
        <v>DA+3</v>
      </c>
      <c r="E389" s="559" t="s">
        <v>143</v>
      </c>
      <c r="F389" s="548">
        <v>45730</v>
      </c>
      <c r="G389" s="548">
        <v>45736</v>
      </c>
      <c r="H389" s="557" t="s">
        <v>1014</v>
      </c>
      <c r="I389" s="550" t="s">
        <v>657</v>
      </c>
      <c r="J389" s="841">
        <f t="shared" si="21"/>
        <v>6</v>
      </c>
    </row>
    <row r="390" spans="1:10" x14ac:dyDescent="0.2">
      <c r="A390" s="343">
        <f>+SUBTOTAL(3,$E$8:$E390)</f>
        <v>383</v>
      </c>
      <c r="B390" s="560">
        <v>45717</v>
      </c>
      <c r="C390" s="343" t="s">
        <v>208</v>
      </c>
      <c r="D390" s="343" t="str">
        <f>+VLOOKUP(C390,'Visual chart Edit'!$B$7:$C$491,2,FALSE)</f>
        <v>DA+0</v>
      </c>
      <c r="E390" s="559" t="s">
        <v>143</v>
      </c>
      <c r="F390" s="548">
        <v>45735</v>
      </c>
      <c r="G390" s="548">
        <v>45741</v>
      </c>
      <c r="H390" s="557" t="s">
        <v>1016</v>
      </c>
      <c r="I390" s="550" t="s">
        <v>222</v>
      </c>
      <c r="J390" s="841">
        <f t="shared" si="21"/>
        <v>6</v>
      </c>
    </row>
    <row r="391" spans="1:10" x14ac:dyDescent="0.2">
      <c r="A391" s="343">
        <f>+SUBTOTAL(3,$E$8:$E391)</f>
        <v>384</v>
      </c>
      <c r="B391" s="560">
        <v>45717</v>
      </c>
      <c r="C391" s="343" t="s">
        <v>184</v>
      </c>
      <c r="D391" s="343" t="str">
        <f>+VLOOKUP(C391,'Visual chart Edit'!$B$7:$C$491,2,FALSE)</f>
        <v>DA+0</v>
      </c>
      <c r="E391" s="559" t="s">
        <v>32</v>
      </c>
      <c r="F391" s="548">
        <v>45736</v>
      </c>
      <c r="G391" s="548">
        <v>45742</v>
      </c>
      <c r="H391" s="557" t="s">
        <v>1014</v>
      </c>
      <c r="I391" s="550" t="s">
        <v>581</v>
      </c>
      <c r="J391" s="841">
        <f t="shared" si="21"/>
        <v>6</v>
      </c>
    </row>
    <row r="392" spans="1:10" x14ac:dyDescent="0.2">
      <c r="A392" s="343">
        <f>+SUBTOTAL(3,$E$8:$E392)</f>
        <v>385</v>
      </c>
      <c r="B392" s="560">
        <v>45717</v>
      </c>
      <c r="C392" s="343" t="s">
        <v>663</v>
      </c>
      <c r="D392" s="343" t="str">
        <f>+VLOOKUP(C392,'Visual chart Edit'!$B$7:$C$491,2,FALSE)</f>
        <v>DA+0</v>
      </c>
      <c r="E392" s="559" t="s">
        <v>143</v>
      </c>
      <c r="F392" s="548">
        <v>45738</v>
      </c>
      <c r="G392" s="548">
        <v>45746</v>
      </c>
      <c r="H392" s="557" t="s">
        <v>645</v>
      </c>
      <c r="I392" s="550" t="s">
        <v>222</v>
      </c>
      <c r="J392" s="841">
        <f t="shared" si="21"/>
        <v>8</v>
      </c>
    </row>
    <row r="393" spans="1:10" x14ac:dyDescent="0.2">
      <c r="A393" s="343">
        <f>+SUBTOTAL(3,$E$8:$E393)</f>
        <v>386</v>
      </c>
      <c r="B393" s="560">
        <v>45717</v>
      </c>
      <c r="C393" s="343" t="s">
        <v>209</v>
      </c>
      <c r="D393" s="343" t="str">
        <f>+VLOOKUP(C393,'Visual chart Edit'!$B$7:$C$491,2,FALSE)</f>
        <v>DA+0</v>
      </c>
      <c r="E393" s="559" t="s">
        <v>143</v>
      </c>
      <c r="F393" s="548">
        <v>45737</v>
      </c>
      <c r="G393" s="548">
        <v>45747</v>
      </c>
      <c r="H393" s="557" t="s">
        <v>1016</v>
      </c>
      <c r="I393" s="550" t="s">
        <v>222</v>
      </c>
      <c r="J393" s="841">
        <f t="shared" ref="J393:J456" si="22">G393-F393</f>
        <v>10</v>
      </c>
    </row>
    <row r="394" spans="1:10" x14ac:dyDescent="0.2">
      <c r="A394" s="343">
        <f>+SUBTOTAL(3,$E$8:$E394)</f>
        <v>387</v>
      </c>
      <c r="B394" s="560">
        <v>45717</v>
      </c>
      <c r="C394" s="343" t="s">
        <v>94</v>
      </c>
      <c r="D394" s="343" t="str">
        <f>+VLOOKUP(C394,'Visual chart Edit'!$B$7:$C$491,2,FALSE)</f>
        <v>DD60+25</v>
      </c>
      <c r="E394" s="559" t="s">
        <v>143</v>
      </c>
      <c r="F394" s="548">
        <v>45738</v>
      </c>
      <c r="G394" s="548">
        <v>45747</v>
      </c>
      <c r="H394" s="557" t="s">
        <v>883</v>
      </c>
      <c r="I394" s="550" t="s">
        <v>1021</v>
      </c>
      <c r="J394" s="841">
        <f t="shared" si="22"/>
        <v>9</v>
      </c>
    </row>
    <row r="395" spans="1:10" x14ac:dyDescent="0.2">
      <c r="A395" s="343">
        <f>+SUBTOTAL(3,$E$8:$E395)</f>
        <v>388</v>
      </c>
      <c r="B395" s="560">
        <v>45748</v>
      </c>
      <c r="C395" s="343" t="s">
        <v>210</v>
      </c>
      <c r="D395" s="343" t="str">
        <f>+VLOOKUP(C395,'Visual chart Edit'!$B$7:$C$491,2,FALSE)</f>
        <v>DA+9</v>
      </c>
      <c r="E395" s="559" t="s">
        <v>143</v>
      </c>
      <c r="F395" s="548">
        <v>45747</v>
      </c>
      <c r="G395" s="548">
        <v>45753</v>
      </c>
      <c r="H395" s="557" t="s">
        <v>1016</v>
      </c>
      <c r="I395" s="550" t="s">
        <v>222</v>
      </c>
      <c r="J395" s="841">
        <f t="shared" si="22"/>
        <v>6</v>
      </c>
    </row>
    <row r="396" spans="1:10" x14ac:dyDescent="0.2">
      <c r="A396" s="343">
        <f>+SUBTOTAL(3,$E$8:$E396)</f>
        <v>389</v>
      </c>
      <c r="B396" s="560">
        <v>45748</v>
      </c>
      <c r="C396" s="343" t="s">
        <v>89</v>
      </c>
      <c r="D396" s="343" t="str">
        <f>+VLOOKUP(C396,'Visual chart Edit'!$B$7:$C$491,2,FALSE)</f>
        <v>DD60+25</v>
      </c>
      <c r="E396" s="559" t="s">
        <v>143</v>
      </c>
      <c r="F396" s="548">
        <v>45741</v>
      </c>
      <c r="G396" s="548">
        <v>45756</v>
      </c>
      <c r="H396" s="557" t="s">
        <v>1006</v>
      </c>
      <c r="I396" s="550" t="s">
        <v>1021</v>
      </c>
      <c r="J396" s="841">
        <f t="shared" si="22"/>
        <v>15</v>
      </c>
    </row>
    <row r="397" spans="1:10" x14ac:dyDescent="0.2">
      <c r="A397" s="343">
        <f>+SUBTOTAL(3,$E$8:$E397)</f>
        <v>390</v>
      </c>
      <c r="B397" s="560">
        <v>45748</v>
      </c>
      <c r="C397" s="345" t="s">
        <v>537</v>
      </c>
      <c r="D397" s="343" t="str">
        <f>+VLOOKUP(C397,'Visual chart Edit'!$B$7:$C$491,2,FALSE)</f>
        <v>DA+9</v>
      </c>
      <c r="E397" s="559" t="s">
        <v>143</v>
      </c>
      <c r="F397" s="548">
        <v>45754</v>
      </c>
      <c r="G397" s="548">
        <v>45758</v>
      </c>
      <c r="H397" s="557" t="s">
        <v>645</v>
      </c>
      <c r="I397" s="550" t="s">
        <v>222</v>
      </c>
      <c r="J397" s="841">
        <f t="shared" si="22"/>
        <v>4</v>
      </c>
    </row>
    <row r="398" spans="1:10" x14ac:dyDescent="0.2">
      <c r="A398" s="343">
        <f>+SUBTOTAL(3,$E$8:$E398)</f>
        <v>391</v>
      </c>
      <c r="B398" s="560">
        <v>45748</v>
      </c>
      <c r="C398" s="345" t="s">
        <v>93</v>
      </c>
      <c r="D398" s="343" t="str">
        <f>+VLOOKUP(C398,'Visual chart Edit'!$B$7:$C$491,2,FALSE)</f>
        <v>DD60+25</v>
      </c>
      <c r="E398" s="559" t="s">
        <v>143</v>
      </c>
      <c r="F398" s="548">
        <v>45749</v>
      </c>
      <c r="G398" s="548">
        <v>45759</v>
      </c>
      <c r="H398" s="557" t="s">
        <v>883</v>
      </c>
      <c r="I398" s="550" t="s">
        <v>1021</v>
      </c>
      <c r="J398" s="841">
        <f t="shared" si="22"/>
        <v>10</v>
      </c>
    </row>
    <row r="399" spans="1:10" x14ac:dyDescent="0.2">
      <c r="A399" s="343">
        <f>+SUBTOTAL(3,$E$8:$E399)</f>
        <v>392</v>
      </c>
      <c r="B399" s="560">
        <v>45748</v>
      </c>
      <c r="C399" s="345" t="s">
        <v>538</v>
      </c>
      <c r="D399" s="343" t="str">
        <f>+VLOOKUP(C399,'Visual chart Edit'!$B$7:$C$491,2,FALSE)</f>
        <v>DB2+6</v>
      </c>
      <c r="E399" s="559" t="s">
        <v>143</v>
      </c>
      <c r="F399" s="548">
        <v>45759</v>
      </c>
      <c r="G399" s="548">
        <v>45762</v>
      </c>
      <c r="H399" s="557" t="s">
        <v>645</v>
      </c>
      <c r="I399" s="550" t="s">
        <v>222</v>
      </c>
      <c r="J399" s="841">
        <f t="shared" si="22"/>
        <v>3</v>
      </c>
    </row>
    <row r="400" spans="1:10" x14ac:dyDescent="0.2">
      <c r="A400" s="343">
        <f>+SUBTOTAL(3,$E$8:$E400)</f>
        <v>393</v>
      </c>
      <c r="B400" s="560">
        <v>45748</v>
      </c>
      <c r="C400" s="345" t="s">
        <v>66</v>
      </c>
      <c r="D400" s="343" t="str">
        <f>+VLOOKUP(C400,'Visual chart Edit'!$B$7:$C$491,2,FALSE)</f>
        <v>DA+3</v>
      </c>
      <c r="E400" s="559" t="s">
        <v>32</v>
      </c>
      <c r="F400" s="548">
        <v>45759</v>
      </c>
      <c r="G400" s="548">
        <v>45764</v>
      </c>
      <c r="H400" s="557" t="s">
        <v>1258</v>
      </c>
      <c r="I400" s="550" t="s">
        <v>222</v>
      </c>
      <c r="J400" s="841">
        <f t="shared" si="22"/>
        <v>5</v>
      </c>
    </row>
    <row r="401" spans="1:10" x14ac:dyDescent="0.2">
      <c r="A401" s="343">
        <f>+SUBTOTAL(3,$E$8:$E401)</f>
        <v>394</v>
      </c>
      <c r="B401" s="560">
        <v>45748</v>
      </c>
      <c r="C401" s="343" t="s">
        <v>90</v>
      </c>
      <c r="D401" s="343" t="str">
        <f>+VLOOKUP(C401,'Visual chart Edit'!$B$7:$C$491,2,FALSE)</f>
        <v>DD60+25</v>
      </c>
      <c r="E401" s="559" t="s">
        <v>143</v>
      </c>
      <c r="F401" s="548">
        <v>45752</v>
      </c>
      <c r="G401" s="548">
        <v>45764</v>
      </c>
      <c r="H401" s="557" t="s">
        <v>1006</v>
      </c>
      <c r="I401" s="550" t="s">
        <v>1021</v>
      </c>
      <c r="J401" s="841">
        <f t="shared" si="22"/>
        <v>12</v>
      </c>
    </row>
    <row r="402" spans="1:10" x14ac:dyDescent="0.2">
      <c r="A402" s="343">
        <f>+SUBTOTAL(3,$E$8:$E402)</f>
        <v>395</v>
      </c>
      <c r="B402" s="560">
        <v>45748</v>
      </c>
      <c r="C402" s="345" t="s">
        <v>39</v>
      </c>
      <c r="D402" s="343" t="str">
        <f>+VLOOKUP(C402,'Visual chart Edit'!$B$7:$C$491,2,FALSE)</f>
        <v>DD60+6</v>
      </c>
      <c r="E402" s="559" t="s">
        <v>276</v>
      </c>
      <c r="F402" s="548">
        <v>45760</v>
      </c>
      <c r="G402" s="548">
        <v>45766</v>
      </c>
      <c r="H402" s="557" t="s">
        <v>1014</v>
      </c>
      <c r="I402" s="550" t="s">
        <v>657</v>
      </c>
      <c r="J402" s="841">
        <f t="shared" si="22"/>
        <v>6</v>
      </c>
    </row>
    <row r="403" spans="1:10" x14ac:dyDescent="0.2">
      <c r="A403" s="343">
        <f>+SUBTOTAL(3,$E$8:$E403)</f>
        <v>396</v>
      </c>
      <c r="B403" s="560">
        <v>45748</v>
      </c>
      <c r="C403" s="345" t="s">
        <v>535</v>
      </c>
      <c r="D403" s="343" t="str">
        <f>+VLOOKUP(C403,'Visual chart Edit'!$B$7:$C$491,2,FALSE)</f>
        <v>DA+6</v>
      </c>
      <c r="E403" s="559" t="s">
        <v>143</v>
      </c>
      <c r="F403" s="548">
        <v>45765</v>
      </c>
      <c r="G403" s="548">
        <v>45769</v>
      </c>
      <c r="H403" s="557" t="s">
        <v>645</v>
      </c>
      <c r="I403" s="550" t="s">
        <v>222</v>
      </c>
      <c r="J403" s="841">
        <f t="shared" si="22"/>
        <v>4</v>
      </c>
    </row>
    <row r="404" spans="1:10" x14ac:dyDescent="0.2">
      <c r="A404" s="343">
        <f>+SUBTOTAL(3,$E$8:$E404)</f>
        <v>397</v>
      </c>
      <c r="B404" s="560">
        <v>45748</v>
      </c>
      <c r="C404" s="345" t="s">
        <v>65</v>
      </c>
      <c r="D404" s="343" t="str">
        <f>+VLOOKUP(C404,'Visual chart Edit'!$B$7:$C$491,2,FALSE)</f>
        <v>DA+3</v>
      </c>
      <c r="E404" s="559" t="s">
        <v>32</v>
      </c>
      <c r="F404" s="548">
        <v>45764</v>
      </c>
      <c r="G404" s="548">
        <v>45770</v>
      </c>
      <c r="H404" s="557" t="s">
        <v>1258</v>
      </c>
      <c r="I404" s="550" t="s">
        <v>222</v>
      </c>
      <c r="J404" s="841">
        <f t="shared" si="22"/>
        <v>6</v>
      </c>
    </row>
    <row r="405" spans="1:10" x14ac:dyDescent="0.2">
      <c r="A405" s="343">
        <f>+SUBTOTAL(3,$E$8:$E405)</f>
        <v>398</v>
      </c>
      <c r="B405" s="560">
        <v>45748</v>
      </c>
      <c r="C405" s="345" t="s">
        <v>534</v>
      </c>
      <c r="D405" s="343" t="str">
        <f>+VLOOKUP(C405,'Visual chart Edit'!$B$7:$C$491,2,FALSE)</f>
        <v>DA+0</v>
      </c>
      <c r="E405" s="559" t="s">
        <v>143</v>
      </c>
      <c r="F405" s="548">
        <v>45768</v>
      </c>
      <c r="G405" s="548">
        <v>45770</v>
      </c>
      <c r="H405" s="557" t="s">
        <v>645</v>
      </c>
      <c r="I405" s="550" t="s">
        <v>222</v>
      </c>
      <c r="J405" s="841">
        <f t="shared" si="22"/>
        <v>2</v>
      </c>
    </row>
    <row r="406" spans="1:10" x14ac:dyDescent="0.2">
      <c r="A406" s="343">
        <f>+SUBTOTAL(3,$E$8:$E406)</f>
        <v>399</v>
      </c>
      <c r="B406" s="560">
        <v>45748</v>
      </c>
      <c r="C406" s="345" t="s">
        <v>533</v>
      </c>
      <c r="D406" s="343" t="str">
        <f>+VLOOKUP(C406,'Visual chart Edit'!$B$7:$C$491,2,FALSE)</f>
        <v>DB2+6</v>
      </c>
      <c r="E406" s="559" t="s">
        <v>143</v>
      </c>
      <c r="F406" s="548">
        <v>45771</v>
      </c>
      <c r="G406" s="548">
        <v>45773</v>
      </c>
      <c r="H406" s="557" t="s">
        <v>645</v>
      </c>
      <c r="I406" s="550" t="s">
        <v>222</v>
      </c>
      <c r="J406" s="841">
        <f t="shared" si="22"/>
        <v>2</v>
      </c>
    </row>
    <row r="407" spans="1:10" x14ac:dyDescent="0.2">
      <c r="A407" s="343">
        <f>+SUBTOTAL(3,$E$8:$E407)</f>
        <v>400</v>
      </c>
      <c r="B407" s="560">
        <v>45748</v>
      </c>
      <c r="C407" s="345" t="s">
        <v>539</v>
      </c>
      <c r="D407" s="343" t="str">
        <f>+VLOOKUP(C407,'Visual chart Edit'!$B$7:$C$491,2,FALSE)</f>
        <v>DA+0</v>
      </c>
      <c r="E407" s="559" t="s">
        <v>143</v>
      </c>
      <c r="F407" s="548">
        <v>45774</v>
      </c>
      <c r="G407" s="548">
        <v>45776</v>
      </c>
      <c r="H407" s="557" t="s">
        <v>645</v>
      </c>
      <c r="I407" s="550" t="s">
        <v>222</v>
      </c>
      <c r="J407" s="841">
        <f t="shared" si="22"/>
        <v>2</v>
      </c>
    </row>
    <row r="408" spans="1:10" x14ac:dyDescent="0.2">
      <c r="A408" s="343">
        <f>+SUBTOTAL(3,$E$8:$E408)</f>
        <v>401</v>
      </c>
      <c r="B408" s="560">
        <v>45778</v>
      </c>
      <c r="C408" s="561" t="s">
        <v>540</v>
      </c>
      <c r="D408" s="343" t="str">
        <f>+VLOOKUP(C408,'Visual chart Edit'!$B$7:$C$491,2,FALSE)</f>
        <v>DC2+0</v>
      </c>
      <c r="E408" s="559" t="s">
        <v>143</v>
      </c>
      <c r="F408" s="548">
        <v>45777</v>
      </c>
      <c r="G408" s="548">
        <v>45782</v>
      </c>
      <c r="H408" s="557" t="s">
        <v>645</v>
      </c>
      <c r="I408" s="550" t="s">
        <v>222</v>
      </c>
      <c r="J408" s="841">
        <f t="shared" si="22"/>
        <v>5</v>
      </c>
    </row>
    <row r="409" spans="1:10" x14ac:dyDescent="0.2">
      <c r="A409" s="343">
        <f>+SUBTOTAL(3,$E$8:$E409)</f>
        <v>402</v>
      </c>
      <c r="B409" s="560">
        <v>45778</v>
      </c>
      <c r="C409" s="561" t="s">
        <v>550</v>
      </c>
      <c r="D409" s="343" t="str">
        <f>+VLOOKUP(C409,'Visual chart Edit'!$B$7:$C$491,2,FALSE)</f>
        <v>DA+6</v>
      </c>
      <c r="E409" s="559" t="s">
        <v>143</v>
      </c>
      <c r="F409" s="548">
        <v>45779</v>
      </c>
      <c r="G409" s="548">
        <v>45787</v>
      </c>
      <c r="H409" s="557" t="s">
        <v>645</v>
      </c>
      <c r="I409" s="562" t="s">
        <v>222</v>
      </c>
      <c r="J409" s="841">
        <f t="shared" si="22"/>
        <v>8</v>
      </c>
    </row>
    <row r="410" spans="1:10" x14ac:dyDescent="0.2">
      <c r="A410" s="343">
        <f>+SUBTOTAL(3,$E$8:$E410)</f>
        <v>403</v>
      </c>
      <c r="B410" s="560">
        <v>45778</v>
      </c>
      <c r="C410" s="561" t="s">
        <v>69</v>
      </c>
      <c r="D410" s="343" t="str">
        <f>+VLOOKUP(C410,'Visual chart Edit'!$B$7:$C$491,2,FALSE)</f>
        <v>DA+0</v>
      </c>
      <c r="E410" s="559" t="s">
        <v>143</v>
      </c>
      <c r="F410" s="548">
        <v>45784</v>
      </c>
      <c r="G410" s="548">
        <v>45789</v>
      </c>
      <c r="H410" s="557" t="s">
        <v>1258</v>
      </c>
      <c r="I410" s="550" t="s">
        <v>222</v>
      </c>
      <c r="J410" s="841">
        <f t="shared" si="22"/>
        <v>5</v>
      </c>
    </row>
    <row r="411" spans="1:10" x14ac:dyDescent="0.2">
      <c r="A411" s="343">
        <f>+SUBTOTAL(3,$E$8:$E411)</f>
        <v>404</v>
      </c>
      <c r="B411" s="560">
        <v>45778</v>
      </c>
      <c r="C411" s="345" t="s">
        <v>632</v>
      </c>
      <c r="D411" s="343" t="str">
        <f>+VLOOKUP(C411,'Visual chart Edit'!$B$7:$C$491,2,FALSE)</f>
        <v>DA+0</v>
      </c>
      <c r="E411" s="559" t="s">
        <v>143</v>
      </c>
      <c r="F411" s="548">
        <v>45776</v>
      </c>
      <c r="G411" s="548">
        <v>45793</v>
      </c>
      <c r="H411" s="557" t="s">
        <v>1014</v>
      </c>
      <c r="I411" s="550" t="s">
        <v>657</v>
      </c>
      <c r="J411" s="841">
        <f t="shared" si="22"/>
        <v>17</v>
      </c>
    </row>
    <row r="412" spans="1:10" x14ac:dyDescent="0.2">
      <c r="A412" s="343">
        <f>+SUBTOTAL(3,$E$8:$E412)</f>
        <v>405</v>
      </c>
      <c r="B412" s="560">
        <v>45778</v>
      </c>
      <c r="C412" s="345" t="s">
        <v>67</v>
      </c>
      <c r="D412" s="343" t="str">
        <f>+VLOOKUP(C412,'Visual chart Edit'!$B$7:$C$491,2,FALSE)</f>
        <v>DA+3</v>
      </c>
      <c r="E412" s="559" t="s">
        <v>32</v>
      </c>
      <c r="F412" s="548">
        <v>45789</v>
      </c>
      <c r="G412" s="548">
        <v>45795</v>
      </c>
      <c r="H412" s="557" t="s">
        <v>1258</v>
      </c>
      <c r="I412" s="550" t="s">
        <v>222</v>
      </c>
      <c r="J412" s="841">
        <f t="shared" si="22"/>
        <v>6</v>
      </c>
    </row>
    <row r="413" spans="1:10" x14ac:dyDescent="0.2">
      <c r="A413" s="343">
        <f>+SUBTOTAL(3,$E$8:$E413)</f>
        <v>406</v>
      </c>
      <c r="B413" s="560">
        <v>45778</v>
      </c>
      <c r="C413" s="345" t="s">
        <v>536</v>
      </c>
      <c r="D413" s="343" t="str">
        <f>+VLOOKUP(C413,'Visual chart Edit'!$B$7:$C$491,2,FALSE)</f>
        <v>DA+9</v>
      </c>
      <c r="E413" s="559" t="s">
        <v>143</v>
      </c>
      <c r="F413" s="548">
        <v>45789</v>
      </c>
      <c r="G413" s="548">
        <v>45796</v>
      </c>
      <c r="H413" s="557" t="s">
        <v>645</v>
      </c>
      <c r="I413" s="550" t="s">
        <v>222</v>
      </c>
      <c r="J413" s="841">
        <f t="shared" si="22"/>
        <v>7</v>
      </c>
    </row>
    <row r="414" spans="1:10" x14ac:dyDescent="0.2">
      <c r="A414" s="343">
        <f>+SUBTOTAL(3,$E$8:$E414)</f>
        <v>407</v>
      </c>
      <c r="B414" s="560">
        <v>45778</v>
      </c>
      <c r="C414" s="345" t="s">
        <v>560</v>
      </c>
      <c r="D414" s="343" t="str">
        <f>+VLOOKUP(C414,'Visual chart Edit'!$B$7:$C$491,2,FALSE)</f>
        <v>DA+0</v>
      </c>
      <c r="E414" s="559" t="s">
        <v>143</v>
      </c>
      <c r="F414" s="548">
        <v>45793</v>
      </c>
      <c r="G414" s="548">
        <v>45797</v>
      </c>
      <c r="H414" s="557" t="s">
        <v>645</v>
      </c>
      <c r="I414" s="550" t="s">
        <v>222</v>
      </c>
      <c r="J414" s="841">
        <f t="shared" si="22"/>
        <v>4</v>
      </c>
    </row>
    <row r="415" spans="1:10" x14ac:dyDescent="0.2">
      <c r="A415" s="343">
        <f>+SUBTOTAL(3,$E$8:$E415)</f>
        <v>408</v>
      </c>
      <c r="B415" s="560">
        <v>45778</v>
      </c>
      <c r="C415" s="345" t="s">
        <v>552</v>
      </c>
      <c r="D415" s="343" t="str">
        <f>+VLOOKUP(C415,'Visual chart Edit'!$B$7:$C$491,2,FALSE)</f>
        <v>DA+3</v>
      </c>
      <c r="E415" s="559" t="s">
        <v>143</v>
      </c>
      <c r="F415" s="548">
        <v>45795</v>
      </c>
      <c r="G415" s="548">
        <v>45801</v>
      </c>
      <c r="H415" s="557" t="s">
        <v>645</v>
      </c>
      <c r="I415" s="550" t="s">
        <v>222</v>
      </c>
      <c r="J415" s="841">
        <f t="shared" si="22"/>
        <v>6</v>
      </c>
    </row>
    <row r="416" spans="1:10" x14ac:dyDescent="0.2">
      <c r="A416" s="343">
        <f>+SUBTOTAL(3,$E$8:$E416)</f>
        <v>409</v>
      </c>
      <c r="B416" s="560">
        <v>45778</v>
      </c>
      <c r="C416" s="345" t="s">
        <v>176</v>
      </c>
      <c r="D416" s="343" t="str">
        <f>+VLOOKUP(C416,'Visual chart Edit'!$B$7:$C$491,2,FALSE)</f>
        <v>DA+3</v>
      </c>
      <c r="E416" s="559" t="s">
        <v>32</v>
      </c>
      <c r="F416" s="548">
        <v>45790</v>
      </c>
      <c r="G416" s="548">
        <v>45803</v>
      </c>
      <c r="H416" s="557" t="s">
        <v>1344</v>
      </c>
      <c r="I416" s="550" t="s">
        <v>1267</v>
      </c>
      <c r="J416" s="841">
        <f t="shared" si="22"/>
        <v>13</v>
      </c>
    </row>
    <row r="417" spans="1:10" x14ac:dyDescent="0.2">
      <c r="A417" s="343">
        <f>+SUBTOTAL(3,$E$8:$E417)</f>
        <v>410</v>
      </c>
      <c r="B417" s="560">
        <v>45778</v>
      </c>
      <c r="C417" s="345" t="s">
        <v>186</v>
      </c>
      <c r="D417" s="343" t="str">
        <f>+VLOOKUP(C417,'Visual chart Edit'!$B$7:$C$491,2,FALSE)</f>
        <v>DB1+0</v>
      </c>
      <c r="E417" s="559" t="s">
        <v>32</v>
      </c>
      <c r="F417" s="548">
        <v>45795</v>
      </c>
      <c r="G417" s="548">
        <v>45804</v>
      </c>
      <c r="H417" s="557" t="s">
        <v>1258</v>
      </c>
      <c r="I417" s="550" t="s">
        <v>222</v>
      </c>
      <c r="J417" s="841">
        <f t="shared" si="22"/>
        <v>9</v>
      </c>
    </row>
    <row r="418" spans="1:10" x14ac:dyDescent="0.2">
      <c r="A418" s="343">
        <f>+SUBTOTAL(3,$E$8:$E418)</f>
        <v>411</v>
      </c>
      <c r="B418" s="560">
        <v>45778</v>
      </c>
      <c r="C418" s="345" t="s">
        <v>456</v>
      </c>
      <c r="D418" s="343" t="str">
        <f>+VLOOKUP(C418,'Visual chart Edit'!$B$7:$C$491,2,FALSE)</f>
        <v>DA+0</v>
      </c>
      <c r="E418" s="559" t="s">
        <v>276</v>
      </c>
      <c r="F418" s="548">
        <v>45790</v>
      </c>
      <c r="G418" s="548">
        <v>45805</v>
      </c>
      <c r="H418" s="557" t="s">
        <v>1380</v>
      </c>
      <c r="I418" s="550" t="s">
        <v>657</v>
      </c>
      <c r="J418" s="841">
        <f t="shared" si="22"/>
        <v>15</v>
      </c>
    </row>
    <row r="419" spans="1:10" x14ac:dyDescent="0.2">
      <c r="A419" s="343">
        <f>+SUBTOTAL(3,$E$8:$E419)</f>
        <v>412</v>
      </c>
      <c r="B419" s="560">
        <v>45778</v>
      </c>
      <c r="C419" s="345" t="s">
        <v>452</v>
      </c>
      <c r="D419" s="343" t="str">
        <f>+VLOOKUP(C419,'Visual chart Edit'!$B$7:$C$491,2,FALSE)</f>
        <v>DA+0</v>
      </c>
      <c r="E419" s="559" t="s">
        <v>143</v>
      </c>
      <c r="F419" s="548">
        <v>45803</v>
      </c>
      <c r="G419" s="548">
        <v>45807</v>
      </c>
      <c r="H419" s="557" t="s">
        <v>1014</v>
      </c>
      <c r="I419" s="550" t="s">
        <v>657</v>
      </c>
      <c r="J419" s="841">
        <f t="shared" si="22"/>
        <v>4</v>
      </c>
    </row>
    <row r="420" spans="1:10" x14ac:dyDescent="0.2">
      <c r="A420" s="343">
        <f>+SUBTOTAL(3,$E$8:$E420)</f>
        <v>413</v>
      </c>
      <c r="B420" s="560">
        <v>45778</v>
      </c>
      <c r="C420" s="345" t="s">
        <v>155</v>
      </c>
      <c r="D420" s="343" t="str">
        <f>+VLOOKUP(C420,'Visual chart Edit'!$B$7:$C$491,2,FALSE)</f>
        <v>DA+0</v>
      </c>
      <c r="E420" s="559" t="s">
        <v>276</v>
      </c>
      <c r="F420" s="548">
        <v>45789</v>
      </c>
      <c r="G420" s="548">
        <v>45807</v>
      </c>
      <c r="H420" s="557" t="s">
        <v>1365</v>
      </c>
      <c r="I420" s="550" t="s">
        <v>657</v>
      </c>
      <c r="J420" s="841">
        <f t="shared" si="22"/>
        <v>18</v>
      </c>
    </row>
    <row r="421" spans="1:10" x14ac:dyDescent="0.2">
      <c r="A421" s="343">
        <f>+SUBTOTAL(3,$E$8:$E421)</f>
        <v>414</v>
      </c>
      <c r="B421" s="560">
        <v>45809</v>
      </c>
      <c r="C421" s="345" t="s">
        <v>554</v>
      </c>
      <c r="D421" s="343" t="str">
        <f>+VLOOKUP(C421,'Visual chart Edit'!$B$7:$C$491,2,FALSE)</f>
        <v>DB1+9</v>
      </c>
      <c r="E421" s="559" t="s">
        <v>143</v>
      </c>
      <c r="F421" s="548">
        <v>45798</v>
      </c>
      <c r="G421" s="548">
        <v>45810</v>
      </c>
      <c r="H421" s="557" t="s">
        <v>645</v>
      </c>
      <c r="I421" s="550" t="s">
        <v>222</v>
      </c>
      <c r="J421" s="841">
        <f t="shared" si="22"/>
        <v>12</v>
      </c>
    </row>
    <row r="422" spans="1:10" x14ac:dyDescent="0.2">
      <c r="A422" s="343">
        <f>+SUBTOTAL(3,$E$8:$E422)</f>
        <v>415</v>
      </c>
      <c r="B422" s="560">
        <v>45809</v>
      </c>
      <c r="C422" s="345" t="s">
        <v>201</v>
      </c>
      <c r="D422" s="343" t="str">
        <f>+VLOOKUP(C422,'Visual chart Edit'!$B$7:$C$491,2,FALSE)</f>
        <v>DA+3</v>
      </c>
      <c r="E422" s="559" t="s">
        <v>276</v>
      </c>
      <c r="F422" s="548">
        <v>45798</v>
      </c>
      <c r="G422" s="548">
        <v>45811</v>
      </c>
      <c r="H422" s="557" t="s">
        <v>1375</v>
      </c>
      <c r="I422" s="550" t="s">
        <v>222</v>
      </c>
      <c r="J422" s="841">
        <f t="shared" si="22"/>
        <v>13</v>
      </c>
    </row>
    <row r="423" spans="1:10" x14ac:dyDescent="0.2">
      <c r="A423" s="343">
        <f>+SUBTOTAL(3,$E$8:$E423)</f>
        <v>416</v>
      </c>
      <c r="B423" s="560">
        <v>45809</v>
      </c>
      <c r="C423" s="345" t="s">
        <v>527</v>
      </c>
      <c r="D423" s="343" t="str">
        <f>+VLOOKUP(C423,'Visual chart Edit'!$B$7:$C$491,2,FALSE)</f>
        <v>DA+3</v>
      </c>
      <c r="E423" s="559" t="s">
        <v>32</v>
      </c>
      <c r="F423" s="548">
        <v>45784</v>
      </c>
      <c r="G423" s="548">
        <v>45814</v>
      </c>
      <c r="H423" s="557" t="s">
        <v>1344</v>
      </c>
      <c r="I423" s="550" t="s">
        <v>1267</v>
      </c>
      <c r="J423" s="841">
        <f t="shared" si="22"/>
        <v>30</v>
      </c>
    </row>
    <row r="424" spans="1:10" x14ac:dyDescent="0.2">
      <c r="A424" s="343">
        <f>+SUBTOTAL(3,$E$8:$E424)</f>
        <v>417</v>
      </c>
      <c r="B424" s="560">
        <v>45809</v>
      </c>
      <c r="C424" s="345" t="s">
        <v>517</v>
      </c>
      <c r="D424" s="343" t="str">
        <f>+VLOOKUP(C424,'Visual chart Edit'!$B$7:$C$491,2,FALSE)</f>
        <v>DA+0</v>
      </c>
      <c r="E424" s="559" t="s">
        <v>276</v>
      </c>
      <c r="F424" s="548">
        <v>45809</v>
      </c>
      <c r="G424" s="548">
        <v>45814</v>
      </c>
      <c r="H424" s="557" t="s">
        <v>1381</v>
      </c>
      <c r="I424" s="550" t="s">
        <v>1267</v>
      </c>
      <c r="J424" s="841">
        <f t="shared" si="22"/>
        <v>5</v>
      </c>
    </row>
    <row r="425" spans="1:10" x14ac:dyDescent="0.2">
      <c r="A425" s="343">
        <f>+SUBTOTAL(3,$E$8:$E425)</f>
        <v>418</v>
      </c>
      <c r="B425" s="560">
        <v>45809</v>
      </c>
      <c r="C425" s="345" t="s">
        <v>553</v>
      </c>
      <c r="D425" s="343" t="str">
        <f>+VLOOKUP(C425,'Visual chart Edit'!$B$7:$C$491,2,FALSE)</f>
        <v>DC1+6</v>
      </c>
      <c r="E425" s="559" t="s">
        <v>143</v>
      </c>
      <c r="F425" s="548">
        <v>45809</v>
      </c>
      <c r="G425" s="548">
        <v>45816</v>
      </c>
      <c r="H425" s="557" t="s">
        <v>645</v>
      </c>
      <c r="I425" s="550" t="s">
        <v>222</v>
      </c>
      <c r="J425" s="841">
        <f t="shared" si="22"/>
        <v>7</v>
      </c>
    </row>
    <row r="426" spans="1:10" x14ac:dyDescent="0.2">
      <c r="A426" s="343">
        <f>+SUBTOTAL(3,$E$8:$E426)</f>
        <v>419</v>
      </c>
      <c r="B426" s="560">
        <v>45809</v>
      </c>
      <c r="C426" s="345" t="s">
        <v>64</v>
      </c>
      <c r="D426" s="343" t="str">
        <f>+VLOOKUP(C426,'Visual chart Edit'!$B$7:$C$491,2,FALSE)</f>
        <v>DA+3</v>
      </c>
      <c r="E426" s="559" t="s">
        <v>32</v>
      </c>
      <c r="F426" s="548">
        <v>45779</v>
      </c>
      <c r="G426" s="548">
        <v>45819</v>
      </c>
      <c r="H426" s="557" t="s">
        <v>1258</v>
      </c>
      <c r="I426" s="550" t="s">
        <v>222</v>
      </c>
      <c r="J426" s="841">
        <f t="shared" si="22"/>
        <v>40</v>
      </c>
    </row>
    <row r="427" spans="1:10" x14ac:dyDescent="0.2">
      <c r="A427" s="343">
        <f>+SUBTOTAL(3,$E$8:$E427)</f>
        <v>420</v>
      </c>
      <c r="B427" s="560">
        <v>45809</v>
      </c>
      <c r="C427" s="345" t="s">
        <v>202</v>
      </c>
      <c r="D427" s="343" t="str">
        <f>+VLOOKUP(C427,'Visual chart Edit'!$B$7:$C$491,2,FALSE)</f>
        <v>DA+3</v>
      </c>
      <c r="E427" s="559" t="s">
        <v>276</v>
      </c>
      <c r="F427" s="548">
        <v>45807</v>
      </c>
      <c r="G427" s="548">
        <v>45820</v>
      </c>
      <c r="H427" s="557" t="s">
        <v>1375</v>
      </c>
      <c r="I427" s="550" t="s">
        <v>222</v>
      </c>
      <c r="J427" s="841">
        <f t="shared" si="22"/>
        <v>13</v>
      </c>
    </row>
    <row r="428" spans="1:10" outlineLevel="1" x14ac:dyDescent="0.2">
      <c r="A428" s="343">
        <f>+SUBTOTAL(3,$E$8:$E428)</f>
        <v>421</v>
      </c>
      <c r="B428" s="560">
        <v>45809</v>
      </c>
      <c r="C428" s="345" t="s">
        <v>451</v>
      </c>
      <c r="D428" s="343" t="str">
        <f>+VLOOKUP(C428,'Visual chart Edit'!$B$7:$C$491,2,FALSE)</f>
        <v>DA+3</v>
      </c>
      <c r="E428" s="559" t="s">
        <v>143</v>
      </c>
      <c r="F428" s="548">
        <v>45807</v>
      </c>
      <c r="G428" s="548">
        <v>45821</v>
      </c>
      <c r="H428" s="557" t="s">
        <v>1014</v>
      </c>
      <c r="I428" s="550" t="s">
        <v>657</v>
      </c>
      <c r="J428" s="841">
        <f t="shared" si="22"/>
        <v>14</v>
      </c>
    </row>
    <row r="429" spans="1:10" outlineLevel="1" x14ac:dyDescent="0.2">
      <c r="A429" s="343">
        <f>+SUBTOTAL(3,$E$8:$E429)</f>
        <v>422</v>
      </c>
      <c r="B429" s="560">
        <v>45809</v>
      </c>
      <c r="C429" s="345" t="s">
        <v>478</v>
      </c>
      <c r="D429" s="343" t="str">
        <f>+VLOOKUP(C429,'Visual chart Edit'!$B$7:$C$491,2,FALSE)</f>
        <v>DA+0</v>
      </c>
      <c r="E429" s="559" t="s">
        <v>143</v>
      </c>
      <c r="F429" s="548">
        <v>45816</v>
      </c>
      <c r="G429" s="548">
        <v>45821</v>
      </c>
      <c r="H429" s="557" t="s">
        <v>1383</v>
      </c>
      <c r="I429" s="550" t="s">
        <v>657</v>
      </c>
      <c r="J429" s="841">
        <f t="shared" si="22"/>
        <v>5</v>
      </c>
    </row>
    <row r="430" spans="1:10" outlineLevel="1" x14ac:dyDescent="0.2">
      <c r="A430" s="343">
        <f>+SUBTOTAL(3,$E$8:$E430)</f>
        <v>423</v>
      </c>
      <c r="B430" s="560">
        <v>45809</v>
      </c>
      <c r="C430" s="345" t="s">
        <v>86</v>
      </c>
      <c r="D430" s="343" t="str">
        <f>+VLOOKUP(C430,'Visual chart Edit'!$B$7:$C$491,2,FALSE)</f>
        <v>DA+0</v>
      </c>
      <c r="E430" s="559" t="s">
        <v>143</v>
      </c>
      <c r="F430" s="548">
        <v>45818</v>
      </c>
      <c r="G430" s="548">
        <v>45821</v>
      </c>
      <c r="H430" s="557" t="s">
        <v>645</v>
      </c>
      <c r="I430" s="550" t="s">
        <v>222</v>
      </c>
      <c r="J430" s="841">
        <f t="shared" si="22"/>
        <v>3</v>
      </c>
    </row>
    <row r="431" spans="1:10" outlineLevel="1" x14ac:dyDescent="0.2">
      <c r="A431" s="343">
        <f>+SUBTOTAL(3,$E$8:$E431)</f>
        <v>424</v>
      </c>
      <c r="B431" s="560">
        <v>45809</v>
      </c>
      <c r="C431" s="345" t="s">
        <v>87</v>
      </c>
      <c r="D431" s="343" t="str">
        <f>+VLOOKUP(C431,'Visual chart Edit'!$B$7:$C$491,2,FALSE)</f>
        <v>DA+0</v>
      </c>
      <c r="E431" s="559" t="s">
        <v>143</v>
      </c>
      <c r="F431" s="548">
        <v>45818</v>
      </c>
      <c r="G431" s="548">
        <v>45823</v>
      </c>
      <c r="H431" s="557" t="s">
        <v>645</v>
      </c>
      <c r="I431" s="550" t="s">
        <v>222</v>
      </c>
      <c r="J431" s="841">
        <f t="shared" si="22"/>
        <v>5</v>
      </c>
    </row>
    <row r="432" spans="1:10" outlineLevel="1" x14ac:dyDescent="0.2">
      <c r="A432" s="343">
        <f>+SUBTOTAL(3,$E$8:$E432)</f>
        <v>425</v>
      </c>
      <c r="B432" s="560">
        <v>45809</v>
      </c>
      <c r="C432" s="345" t="s">
        <v>46</v>
      </c>
      <c r="D432" s="343" t="str">
        <f>+VLOOKUP(C432,'Visual chart Edit'!$B$7:$C$491,2,FALSE)</f>
        <v>DD60+25</v>
      </c>
      <c r="E432" s="559" t="s">
        <v>32</v>
      </c>
      <c r="F432" s="548">
        <v>45791</v>
      </c>
      <c r="G432" s="548">
        <v>45826</v>
      </c>
      <c r="H432" s="557" t="s">
        <v>1365</v>
      </c>
      <c r="I432" s="550" t="s">
        <v>657</v>
      </c>
      <c r="J432" s="841">
        <f t="shared" si="22"/>
        <v>35</v>
      </c>
    </row>
    <row r="433" spans="1:10" outlineLevel="1" x14ac:dyDescent="0.2">
      <c r="A433" s="343">
        <f>+SUBTOTAL(3,$E$8:$E433)</f>
        <v>426</v>
      </c>
      <c r="B433" s="560">
        <v>45809</v>
      </c>
      <c r="C433" s="345" t="s">
        <v>454</v>
      </c>
      <c r="D433" s="343" t="str">
        <f>+VLOOKUP(C433,'Visual chart Edit'!$B$7:$C$491,2,FALSE)</f>
        <v>DA+0</v>
      </c>
      <c r="E433" s="559" t="s">
        <v>276</v>
      </c>
      <c r="F433" s="548">
        <v>45773</v>
      </c>
      <c r="G433" s="548">
        <v>45827</v>
      </c>
      <c r="H433" s="557" t="s">
        <v>1014</v>
      </c>
      <c r="I433" s="550" t="s">
        <v>657</v>
      </c>
      <c r="J433" s="841">
        <f t="shared" si="22"/>
        <v>54</v>
      </c>
    </row>
    <row r="434" spans="1:10" outlineLevel="1" x14ac:dyDescent="0.2">
      <c r="A434" s="343">
        <f>+SUBTOTAL(3,$E$8:$E434)</f>
        <v>427</v>
      </c>
      <c r="B434" s="560">
        <v>45809</v>
      </c>
      <c r="C434" s="345" t="s">
        <v>525</v>
      </c>
      <c r="D434" s="343" t="str">
        <f>+VLOOKUP(C434,'Visual chart Edit'!$B$7:$C$491,2,FALSE)</f>
        <v>DA+6</v>
      </c>
      <c r="E434" s="559" t="s">
        <v>32</v>
      </c>
      <c r="F434" s="548">
        <v>45806</v>
      </c>
      <c r="G434" s="548">
        <v>45829</v>
      </c>
      <c r="H434" s="557" t="s">
        <v>1344</v>
      </c>
      <c r="I434" s="550" t="s">
        <v>1267</v>
      </c>
      <c r="J434" s="841">
        <f t="shared" si="22"/>
        <v>23</v>
      </c>
    </row>
    <row r="435" spans="1:10" outlineLevel="1" x14ac:dyDescent="0.2">
      <c r="A435" s="343">
        <f>+SUBTOTAL(3,$E$8:$E435)</f>
        <v>428</v>
      </c>
      <c r="B435" s="560">
        <v>45809</v>
      </c>
      <c r="C435" s="345" t="s">
        <v>215</v>
      </c>
      <c r="D435" s="343" t="str">
        <f>+VLOOKUP(C435,'Visual chart Edit'!$B$7:$C$491,2,FALSE)</f>
        <v>DA+6</v>
      </c>
      <c r="E435" s="559" t="s">
        <v>143</v>
      </c>
      <c r="F435" s="548">
        <v>45821</v>
      </c>
      <c r="G435" s="548">
        <v>45831</v>
      </c>
      <c r="H435" s="557" t="s">
        <v>645</v>
      </c>
      <c r="I435" s="550" t="s">
        <v>222</v>
      </c>
      <c r="J435" s="841">
        <f t="shared" si="22"/>
        <v>10</v>
      </c>
    </row>
    <row r="436" spans="1:10" outlineLevel="1" x14ac:dyDescent="0.2">
      <c r="A436" s="343">
        <f>+SUBTOTAL(3,$E$8:$E436)</f>
        <v>429</v>
      </c>
      <c r="B436" s="560">
        <v>45809</v>
      </c>
      <c r="C436" s="345" t="s">
        <v>203</v>
      </c>
      <c r="D436" s="343" t="str">
        <f>+VLOOKUP(C436,'Visual chart Edit'!$B$7:$C$491,2,FALSE)</f>
        <v>DA+0</v>
      </c>
      <c r="E436" s="559" t="s">
        <v>276</v>
      </c>
      <c r="F436" s="548">
        <v>45828</v>
      </c>
      <c r="G436" s="548">
        <v>45833</v>
      </c>
      <c r="H436" s="557" t="s">
        <v>1258</v>
      </c>
      <c r="I436" s="550" t="s">
        <v>222</v>
      </c>
      <c r="J436" s="841">
        <f t="shared" si="22"/>
        <v>5</v>
      </c>
    </row>
    <row r="437" spans="1:10" outlineLevel="1" x14ac:dyDescent="0.2">
      <c r="A437" s="343">
        <f>+SUBTOTAL(3,$E$8:$E437)</f>
        <v>430</v>
      </c>
      <c r="B437" s="560">
        <v>45809</v>
      </c>
      <c r="C437" s="345" t="s">
        <v>453</v>
      </c>
      <c r="D437" s="343" t="str">
        <f>+VLOOKUP(C437,'Visual chart Edit'!$B$7:$C$491,2,FALSE)</f>
        <v>DA+0</v>
      </c>
      <c r="E437" s="559" t="s">
        <v>276</v>
      </c>
      <c r="F437" s="548">
        <v>45816</v>
      </c>
      <c r="G437" s="548">
        <v>45833</v>
      </c>
      <c r="H437" s="557" t="s">
        <v>1014</v>
      </c>
      <c r="I437" s="550" t="s">
        <v>657</v>
      </c>
      <c r="J437" s="841">
        <f t="shared" si="22"/>
        <v>17</v>
      </c>
    </row>
    <row r="438" spans="1:10" outlineLevel="1" x14ac:dyDescent="0.2">
      <c r="A438" s="343">
        <f>+SUBTOTAL(3,$E$8:$E438)</f>
        <v>431</v>
      </c>
      <c r="B438" s="560">
        <v>45809</v>
      </c>
      <c r="C438" s="345" t="s">
        <v>88</v>
      </c>
      <c r="D438" s="343" t="str">
        <f>+VLOOKUP(C438,'Visual chart Edit'!$B$7:$C$491,2,FALSE)</f>
        <v>DB2+0</v>
      </c>
      <c r="E438" s="559" t="s">
        <v>143</v>
      </c>
      <c r="F438" s="548">
        <v>45831</v>
      </c>
      <c r="G438" s="548">
        <v>45836</v>
      </c>
      <c r="H438" s="557" t="s">
        <v>645</v>
      </c>
      <c r="I438" s="550" t="s">
        <v>222</v>
      </c>
      <c r="J438" s="841">
        <f t="shared" si="22"/>
        <v>5</v>
      </c>
    </row>
    <row r="439" spans="1:10" outlineLevel="1" x14ac:dyDescent="0.2">
      <c r="A439" s="343">
        <f>+SUBTOTAL(3,$E$8:$E439)</f>
        <v>432</v>
      </c>
      <c r="B439" s="560">
        <v>45809</v>
      </c>
      <c r="C439" s="345" t="s">
        <v>524</v>
      </c>
      <c r="D439" s="343" t="str">
        <f>+VLOOKUP(C439,'Visual chart Edit'!$B$7:$C$491,2,FALSE)</f>
        <v>DA+3</v>
      </c>
      <c r="E439" s="559" t="s">
        <v>143</v>
      </c>
      <c r="F439" s="548">
        <v>45819</v>
      </c>
      <c r="G439" s="548">
        <v>45838</v>
      </c>
      <c r="H439" s="557" t="s">
        <v>1344</v>
      </c>
      <c r="I439" s="550" t="s">
        <v>1267</v>
      </c>
      <c r="J439" s="841">
        <f t="shared" si="22"/>
        <v>19</v>
      </c>
    </row>
    <row r="440" spans="1:10" outlineLevel="1" x14ac:dyDescent="0.2">
      <c r="A440" s="343">
        <f>+SUBTOTAL(3,$E$8:$E440)</f>
        <v>433</v>
      </c>
      <c r="B440" s="560">
        <v>45839</v>
      </c>
      <c r="C440" s="345" t="s">
        <v>78</v>
      </c>
      <c r="D440" s="343" t="str">
        <f>+VLOOKUP(C440,'Visual chart Edit'!$B$7:$C$491,2,FALSE)</f>
        <v>DB2+0</v>
      </c>
      <c r="E440" s="559" t="s">
        <v>143</v>
      </c>
      <c r="F440" s="548">
        <v>45832</v>
      </c>
      <c r="G440" s="548">
        <v>45839</v>
      </c>
      <c r="H440" s="557" t="s">
        <v>1258</v>
      </c>
      <c r="I440" s="550" t="s">
        <v>222</v>
      </c>
      <c r="J440" s="841">
        <f t="shared" si="22"/>
        <v>7</v>
      </c>
    </row>
    <row r="441" spans="1:10" outlineLevel="1" x14ac:dyDescent="0.2">
      <c r="A441" s="343">
        <f>+SUBTOTAL(3,$E$8:$E441)</f>
        <v>434</v>
      </c>
      <c r="B441" s="560">
        <v>45839</v>
      </c>
      <c r="C441" s="345" t="s">
        <v>455</v>
      </c>
      <c r="D441" s="343" t="str">
        <f>+VLOOKUP(C441,'Visual chart Edit'!$B$7:$C$491,2,FALSE)</f>
        <v>DA+0</v>
      </c>
      <c r="E441" s="559" t="s">
        <v>276</v>
      </c>
      <c r="F441" s="548">
        <v>45831</v>
      </c>
      <c r="G441" s="548">
        <v>45839</v>
      </c>
      <c r="H441" s="557" t="s">
        <v>1409</v>
      </c>
      <c r="I441" s="550" t="s">
        <v>657</v>
      </c>
      <c r="J441" s="841">
        <f t="shared" si="22"/>
        <v>8</v>
      </c>
    </row>
    <row r="442" spans="1:10" outlineLevel="1" x14ac:dyDescent="0.2">
      <c r="A442" s="343">
        <f>+SUBTOTAL(3,$E$8:$E442)</f>
        <v>435</v>
      </c>
      <c r="B442" s="560">
        <v>45839</v>
      </c>
      <c r="C442" s="345" t="s">
        <v>38</v>
      </c>
      <c r="D442" s="343" t="str">
        <f>+VLOOKUP(C442,'Visual chart Edit'!$B$7:$C$491,2,FALSE)</f>
        <v>DD60+6</v>
      </c>
      <c r="E442" s="559" t="s">
        <v>276</v>
      </c>
      <c r="F442" s="548">
        <v>45779</v>
      </c>
      <c r="G442" s="548">
        <v>45840</v>
      </c>
      <c r="H442" s="557" t="s">
        <v>1014</v>
      </c>
      <c r="I442" s="550" t="s">
        <v>657</v>
      </c>
      <c r="J442" s="841">
        <f t="shared" si="22"/>
        <v>61</v>
      </c>
    </row>
    <row r="443" spans="1:10" outlineLevel="1" x14ac:dyDescent="0.2">
      <c r="A443" s="343">
        <f>+SUBTOTAL(3,$E$8:$E443)</f>
        <v>436</v>
      </c>
      <c r="B443" s="560">
        <v>45839</v>
      </c>
      <c r="C443" s="345" t="s">
        <v>457</v>
      </c>
      <c r="D443" s="343" t="str">
        <f>+VLOOKUP(C443,'Visual chart Edit'!$B$7:$C$491,2,FALSE)</f>
        <v>DA+0</v>
      </c>
      <c r="E443" s="559" t="s">
        <v>276</v>
      </c>
      <c r="F443" s="548">
        <v>45835</v>
      </c>
      <c r="G443" s="548">
        <v>45840</v>
      </c>
      <c r="H443" s="557" t="s">
        <v>1413</v>
      </c>
      <c r="I443" s="550" t="s">
        <v>657</v>
      </c>
      <c r="J443" s="841">
        <f t="shared" si="22"/>
        <v>5</v>
      </c>
    </row>
    <row r="444" spans="1:10" outlineLevel="1" x14ac:dyDescent="0.2">
      <c r="A444" s="343">
        <f>+SUBTOTAL(3,$E$8:$E444)</f>
        <v>437</v>
      </c>
      <c r="B444" s="560">
        <v>45839</v>
      </c>
      <c r="C444" s="345" t="s">
        <v>523</v>
      </c>
      <c r="D444" s="343" t="str">
        <f>+VLOOKUP(C444,'Visual chart Edit'!$B$7:$C$491,2,FALSE)</f>
        <v>DA+6</v>
      </c>
      <c r="E444" s="559" t="s">
        <v>143</v>
      </c>
      <c r="F444" s="548">
        <v>45829</v>
      </c>
      <c r="G444" s="548">
        <v>45843</v>
      </c>
      <c r="H444" s="557" t="s">
        <v>1344</v>
      </c>
      <c r="I444" s="550" t="s">
        <v>1267</v>
      </c>
      <c r="J444" s="841">
        <f t="shared" si="22"/>
        <v>14</v>
      </c>
    </row>
    <row r="445" spans="1:10" outlineLevel="1" x14ac:dyDescent="0.2">
      <c r="A445" s="343">
        <f>+SUBTOTAL(3,$E$8:$E445)</f>
        <v>438</v>
      </c>
      <c r="B445" s="560">
        <v>45839</v>
      </c>
      <c r="C445" s="345" t="s">
        <v>464</v>
      </c>
      <c r="D445" s="343" t="str">
        <f>+VLOOKUP(C445,'Visual chart Edit'!$B$7:$C$491,2,FALSE)</f>
        <v>DA+0</v>
      </c>
      <c r="E445" s="559" t="s">
        <v>276</v>
      </c>
      <c r="F445" s="548">
        <v>45789</v>
      </c>
      <c r="G445" s="548">
        <v>45844</v>
      </c>
      <c r="H445" s="557" t="s">
        <v>1014</v>
      </c>
      <c r="I445" s="550" t="s">
        <v>657</v>
      </c>
      <c r="J445" s="841">
        <f t="shared" si="22"/>
        <v>55</v>
      </c>
    </row>
    <row r="446" spans="1:10" outlineLevel="1" x14ac:dyDescent="0.2">
      <c r="A446" s="343">
        <f>+SUBTOTAL(3,$E$8:$E446)</f>
        <v>439</v>
      </c>
      <c r="B446" s="560">
        <v>45839</v>
      </c>
      <c r="C446" s="345" t="s">
        <v>459</v>
      </c>
      <c r="D446" s="343" t="str">
        <f>+VLOOKUP(C446,'Visual chart Edit'!$B$7:$C$491,2,FALSE)</f>
        <v>DA+3</v>
      </c>
      <c r="E446" s="559" t="s">
        <v>276</v>
      </c>
      <c r="F446" s="548">
        <v>45825</v>
      </c>
      <c r="G446" s="548">
        <v>45846</v>
      </c>
      <c r="H446" s="557" t="s">
        <v>1416</v>
      </c>
      <c r="I446" s="550" t="s">
        <v>657</v>
      </c>
      <c r="J446" s="841">
        <f t="shared" si="22"/>
        <v>21</v>
      </c>
    </row>
    <row r="447" spans="1:10" outlineLevel="1" x14ac:dyDescent="0.2">
      <c r="A447" s="343">
        <f>+SUBTOTAL(3,$E$8:$E447)</f>
        <v>440</v>
      </c>
      <c r="B447" s="560">
        <v>45839</v>
      </c>
      <c r="C447" s="345" t="s">
        <v>532</v>
      </c>
      <c r="D447" s="343" t="str">
        <f>+VLOOKUP(C447,'Visual chart Edit'!$B$7:$C$491,2,FALSE)</f>
        <v>DA+9</v>
      </c>
      <c r="E447" s="559" t="s">
        <v>143</v>
      </c>
      <c r="F447" s="548">
        <v>45836</v>
      </c>
      <c r="G447" s="548">
        <v>45847</v>
      </c>
      <c r="H447" s="557" t="s">
        <v>645</v>
      </c>
      <c r="I447" s="550" t="s">
        <v>222</v>
      </c>
      <c r="J447" s="841">
        <f t="shared" si="22"/>
        <v>11</v>
      </c>
    </row>
    <row r="448" spans="1:10" outlineLevel="1" x14ac:dyDescent="0.2">
      <c r="A448" s="343">
        <f>+SUBTOTAL(3,$E$8:$E448)</f>
        <v>441</v>
      </c>
      <c r="B448" s="560">
        <v>45839</v>
      </c>
      <c r="C448" s="345" t="s">
        <v>150</v>
      </c>
      <c r="D448" s="343" t="str">
        <f>+VLOOKUP(C448,'Visual chart Edit'!$B$7:$C$491,2,FALSE)</f>
        <v>DA+3</v>
      </c>
      <c r="E448" s="559" t="s">
        <v>276</v>
      </c>
      <c r="F448" s="548">
        <v>45846</v>
      </c>
      <c r="G448" s="548">
        <v>45850</v>
      </c>
      <c r="H448" s="557" t="s">
        <v>1416</v>
      </c>
      <c r="I448" s="550" t="s">
        <v>657</v>
      </c>
      <c r="J448" s="841">
        <f t="shared" si="22"/>
        <v>4</v>
      </c>
    </row>
    <row r="449" spans="1:10" outlineLevel="1" x14ac:dyDescent="0.2">
      <c r="A449" s="343">
        <f>+SUBTOTAL(3,$E$8:$E449)</f>
        <v>442</v>
      </c>
      <c r="B449" s="560">
        <v>45839</v>
      </c>
      <c r="C449" s="345" t="s">
        <v>31</v>
      </c>
      <c r="D449" s="343" t="str">
        <f>+VLOOKUP(C449,'Visual chart Edit'!$B$7:$C$491,2,FALSE)</f>
        <v>DB2+0</v>
      </c>
      <c r="E449" s="559" t="s">
        <v>143</v>
      </c>
      <c r="F449" s="548">
        <v>45843</v>
      </c>
      <c r="G449" s="548">
        <v>45850</v>
      </c>
      <c r="H449" s="557" t="s">
        <v>645</v>
      </c>
      <c r="I449" s="550" t="s">
        <v>1267</v>
      </c>
      <c r="J449" s="841">
        <f t="shared" si="22"/>
        <v>7</v>
      </c>
    </row>
    <row r="450" spans="1:10" outlineLevel="1" x14ac:dyDescent="0.2">
      <c r="A450" s="343">
        <f>+SUBTOTAL(3,$E$8:$E450)</f>
        <v>443</v>
      </c>
      <c r="B450" s="560">
        <v>45839</v>
      </c>
      <c r="C450" s="345" t="s">
        <v>63</v>
      </c>
      <c r="D450" s="343" t="str">
        <f>+VLOOKUP(C450,'Visual chart Edit'!$B$7:$C$491,2,FALSE)</f>
        <v>DC1+0</v>
      </c>
      <c r="E450" s="559" t="s">
        <v>32</v>
      </c>
      <c r="F450" s="548">
        <v>45843</v>
      </c>
      <c r="G450" s="548">
        <v>45851</v>
      </c>
      <c r="H450" s="557" t="s">
        <v>1258</v>
      </c>
      <c r="I450" s="550" t="s">
        <v>222</v>
      </c>
      <c r="J450" s="841">
        <f t="shared" si="22"/>
        <v>8</v>
      </c>
    </row>
    <row r="451" spans="1:10" outlineLevel="1" x14ac:dyDescent="0.2">
      <c r="A451" s="343">
        <f>+SUBTOTAL(3,$E$8:$E451)</f>
        <v>444</v>
      </c>
      <c r="B451" s="560">
        <v>45839</v>
      </c>
      <c r="C451" s="345" t="s">
        <v>216</v>
      </c>
      <c r="D451" s="343" t="str">
        <f>+VLOOKUP(C451,'Visual chart Edit'!$B$7:$C$491,2,FALSE)</f>
        <v>DA+3</v>
      </c>
      <c r="E451" s="559" t="s">
        <v>143</v>
      </c>
      <c r="F451" s="548">
        <v>45845</v>
      </c>
      <c r="G451" s="548">
        <v>45851</v>
      </c>
      <c r="H451" s="557" t="s">
        <v>645</v>
      </c>
      <c r="I451" s="550" t="s">
        <v>1267</v>
      </c>
      <c r="J451" s="841">
        <f t="shared" si="22"/>
        <v>6</v>
      </c>
    </row>
    <row r="452" spans="1:10" outlineLevel="1" x14ac:dyDescent="0.2">
      <c r="A452" s="343">
        <f>+SUBTOTAL(3,$E$8:$E452)</f>
        <v>445</v>
      </c>
      <c r="B452" s="560">
        <v>45839</v>
      </c>
      <c r="C452" s="345" t="s">
        <v>45</v>
      </c>
      <c r="D452" s="343" t="str">
        <f>+VLOOKUP(C452,'Visual chart Edit'!$B$7:$C$491,2,FALSE)</f>
        <v>DD60+18</v>
      </c>
      <c r="E452" s="559" t="s">
        <v>276</v>
      </c>
      <c r="F452" s="548">
        <v>45846</v>
      </c>
      <c r="G452" s="548">
        <v>45854</v>
      </c>
      <c r="H452" s="557" t="s">
        <v>1014</v>
      </c>
      <c r="I452" s="550" t="s">
        <v>657</v>
      </c>
      <c r="J452" s="841">
        <f t="shared" si="22"/>
        <v>8</v>
      </c>
    </row>
    <row r="453" spans="1:10" outlineLevel="1" x14ac:dyDescent="0.2">
      <c r="A453" s="343">
        <f>+SUBTOTAL(3,$E$8:$E453)</f>
        <v>446</v>
      </c>
      <c r="B453" s="560">
        <v>45839</v>
      </c>
      <c r="C453" s="345" t="s">
        <v>462</v>
      </c>
      <c r="D453" s="343" t="str">
        <f>+VLOOKUP(C453,'Visual chart Edit'!$B$7:$C$491,2,FALSE)</f>
        <v>DA+3</v>
      </c>
      <c r="E453" s="559" t="s">
        <v>276</v>
      </c>
      <c r="F453" s="548">
        <v>45828</v>
      </c>
      <c r="G453" s="548">
        <v>45860</v>
      </c>
      <c r="H453" s="557" t="s">
        <v>1432</v>
      </c>
      <c r="I453" s="550" t="s">
        <v>657</v>
      </c>
      <c r="J453" s="841">
        <f t="shared" si="22"/>
        <v>32</v>
      </c>
    </row>
    <row r="454" spans="1:10" outlineLevel="1" x14ac:dyDescent="0.2">
      <c r="A454" s="343">
        <f>+SUBTOTAL(3,$E$8:$E454)</f>
        <v>447</v>
      </c>
      <c r="B454" s="560">
        <v>45839</v>
      </c>
      <c r="C454" s="345" t="s">
        <v>519</v>
      </c>
      <c r="D454" s="343" t="str">
        <f>+VLOOKUP(C454,'Visual chart Edit'!$B$7:$C$491,2,FALSE)</f>
        <v>DA+0</v>
      </c>
      <c r="E454" s="559" t="s">
        <v>276</v>
      </c>
      <c r="F454" s="548">
        <v>45858</v>
      </c>
      <c r="G454" s="548">
        <v>45861</v>
      </c>
      <c r="H454" s="557" t="s">
        <v>645</v>
      </c>
      <c r="I454" s="550" t="s">
        <v>1267</v>
      </c>
      <c r="J454" s="841">
        <f t="shared" si="22"/>
        <v>3</v>
      </c>
    </row>
    <row r="455" spans="1:10" outlineLevel="1" x14ac:dyDescent="0.2">
      <c r="A455" s="343">
        <f>+SUBTOTAL(3,$E$8:$E455)</f>
        <v>448</v>
      </c>
      <c r="B455" s="560">
        <v>45839</v>
      </c>
      <c r="C455" s="345" t="s">
        <v>49</v>
      </c>
      <c r="D455" s="343" t="str">
        <f>+VLOOKUP(C455,'Visual chart Edit'!$B$7:$C$491,2,FALSE)</f>
        <v>DB2+0</v>
      </c>
      <c r="E455" s="559" t="s">
        <v>276</v>
      </c>
      <c r="F455" s="548">
        <v>45859</v>
      </c>
      <c r="G455" s="548">
        <v>45864</v>
      </c>
      <c r="H455" s="557" t="s">
        <v>645</v>
      </c>
      <c r="I455" s="550" t="s">
        <v>1267</v>
      </c>
      <c r="J455" s="841">
        <f t="shared" si="22"/>
        <v>5</v>
      </c>
    </row>
    <row r="456" spans="1:10" outlineLevel="1" x14ac:dyDescent="0.2">
      <c r="A456" s="343">
        <f>+SUBTOTAL(3,$E$8:$E456)</f>
        <v>449</v>
      </c>
      <c r="B456" s="560">
        <v>45839</v>
      </c>
      <c r="C456" s="345" t="s">
        <v>36</v>
      </c>
      <c r="D456" s="343" t="str">
        <f>+VLOOKUP(C456,'Visual chart Edit'!$B$7:$C$491,2,FALSE)</f>
        <v>DB1+0</v>
      </c>
      <c r="E456" s="559" t="s">
        <v>32</v>
      </c>
      <c r="F456" s="548">
        <v>45849</v>
      </c>
      <c r="G456" s="548">
        <v>45864</v>
      </c>
      <c r="H456" s="557" t="s">
        <v>1258</v>
      </c>
      <c r="I456" s="550" t="s">
        <v>1425</v>
      </c>
      <c r="J456" s="841">
        <f t="shared" si="22"/>
        <v>15</v>
      </c>
    </row>
    <row r="457" spans="1:10" outlineLevel="1" x14ac:dyDescent="0.2">
      <c r="A457" s="343">
        <f>+SUBTOTAL(3,$E$8:$E457)</f>
        <v>450</v>
      </c>
      <c r="B457" s="560">
        <v>45839</v>
      </c>
      <c r="C457" s="345" t="s">
        <v>520</v>
      </c>
      <c r="D457" s="343" t="str">
        <f>+VLOOKUP(C457,'Visual chart Edit'!$B$7:$C$491,2,FALSE)</f>
        <v>DA+0</v>
      </c>
      <c r="E457" s="559" t="s">
        <v>276</v>
      </c>
      <c r="F457" s="548">
        <v>45862</v>
      </c>
      <c r="G457" s="548">
        <v>45865</v>
      </c>
      <c r="H457" s="557" t="s">
        <v>645</v>
      </c>
      <c r="I457" s="550" t="s">
        <v>1267</v>
      </c>
      <c r="J457" s="841">
        <f t="shared" ref="J457:J492" si="23">G457-F457</f>
        <v>3</v>
      </c>
    </row>
    <row r="458" spans="1:10" outlineLevel="1" x14ac:dyDescent="0.2">
      <c r="A458" s="343">
        <f>+SUBTOTAL(3,$E$8:$E458)</f>
        <v>451</v>
      </c>
      <c r="B458" s="560">
        <v>45839</v>
      </c>
      <c r="C458" s="345" t="s">
        <v>522</v>
      </c>
      <c r="D458" s="343" t="str">
        <f>+VLOOKUP(C458,'Visual chart Edit'!$B$7:$C$491,2,FALSE)</f>
        <v>DA+0</v>
      </c>
      <c r="E458" s="559" t="s">
        <v>143</v>
      </c>
      <c r="F458" s="548">
        <v>45830</v>
      </c>
      <c r="G458" s="548">
        <v>45867</v>
      </c>
      <c r="H458" s="557" t="s">
        <v>645</v>
      </c>
      <c r="I458" s="550" t="s">
        <v>1267</v>
      </c>
      <c r="J458" s="841">
        <f t="shared" si="23"/>
        <v>37</v>
      </c>
    </row>
    <row r="459" spans="1:10" outlineLevel="1" x14ac:dyDescent="0.2">
      <c r="A459" s="343">
        <f>+SUBTOTAL(3,$E$8:$E459)</f>
        <v>452</v>
      </c>
      <c r="B459" s="560">
        <v>45839</v>
      </c>
      <c r="C459" s="345" t="s">
        <v>44</v>
      </c>
      <c r="D459" s="343" t="str">
        <f>+VLOOKUP(C459,'Visual chart Edit'!$B$7:$C$491,2,FALSE)</f>
        <v>DB1+0</v>
      </c>
      <c r="E459" s="559" t="s">
        <v>276</v>
      </c>
      <c r="F459" s="548">
        <v>45848</v>
      </c>
      <c r="G459" s="548">
        <v>45868</v>
      </c>
      <c r="H459" s="557" t="s">
        <v>1416</v>
      </c>
      <c r="I459" s="550" t="s">
        <v>657</v>
      </c>
      <c r="J459" s="841">
        <f t="shared" si="23"/>
        <v>20</v>
      </c>
    </row>
    <row r="460" spans="1:10" outlineLevel="1" x14ac:dyDescent="0.2">
      <c r="A460" s="343">
        <f>+SUBTOTAL(3,$E$8:$E460)</f>
        <v>453</v>
      </c>
      <c r="B460" s="560">
        <v>45839</v>
      </c>
      <c r="C460" s="345" t="s">
        <v>461</v>
      </c>
      <c r="D460" s="343" t="str">
        <f>+VLOOKUP(C460,'Visual chart Edit'!$B$7:$C$491,2,FALSE)</f>
        <v>DA+3</v>
      </c>
      <c r="E460" s="559" t="s">
        <v>276</v>
      </c>
      <c r="F460" s="548">
        <v>45861</v>
      </c>
      <c r="G460" s="548">
        <v>45869</v>
      </c>
      <c r="H460" s="557" t="s">
        <v>1014</v>
      </c>
      <c r="I460" s="550" t="s">
        <v>657</v>
      </c>
      <c r="J460" s="841">
        <f t="shared" si="23"/>
        <v>8</v>
      </c>
    </row>
    <row r="461" spans="1:10" outlineLevel="1" x14ac:dyDescent="0.2">
      <c r="A461" s="343">
        <f>+SUBTOTAL(3,$E$8:$E461)</f>
        <v>454</v>
      </c>
      <c r="B461" s="560">
        <v>45839</v>
      </c>
      <c r="C461" s="345" t="s">
        <v>33</v>
      </c>
      <c r="D461" s="343" t="str">
        <f>+VLOOKUP(C461,'Visual chart Edit'!$B$7:$C$491,2,FALSE)</f>
        <v>DD45+3</v>
      </c>
      <c r="E461" s="559" t="s">
        <v>276</v>
      </c>
      <c r="F461" s="548">
        <v>45858</v>
      </c>
      <c r="G461" s="548">
        <v>45869</v>
      </c>
      <c r="H461" s="557" t="s">
        <v>1258</v>
      </c>
      <c r="I461" s="550" t="s">
        <v>1425</v>
      </c>
      <c r="J461" s="841">
        <f t="shared" si="23"/>
        <v>11</v>
      </c>
    </row>
    <row r="462" spans="1:10" outlineLevel="1" x14ac:dyDescent="0.2">
      <c r="A462" s="343">
        <f>+SUBTOTAL(3,$E$8:$E462)</f>
        <v>455</v>
      </c>
      <c r="B462" s="560">
        <v>45870</v>
      </c>
      <c r="C462" s="345" t="s">
        <v>492</v>
      </c>
      <c r="D462" s="343" t="str">
        <f>+VLOOKUP(C462,'Visual chart Edit'!$B$7:$C$491,2,FALSE)</f>
        <v>DC1+0</v>
      </c>
      <c r="E462" s="559" t="s">
        <v>276</v>
      </c>
      <c r="F462" s="548">
        <v>45825</v>
      </c>
      <c r="G462" s="548">
        <v>45871</v>
      </c>
      <c r="H462" s="557" t="s">
        <v>1383</v>
      </c>
      <c r="I462" s="550" t="s">
        <v>1267</v>
      </c>
      <c r="J462" s="841">
        <f t="shared" si="23"/>
        <v>46</v>
      </c>
    </row>
    <row r="463" spans="1:10" outlineLevel="1" x14ac:dyDescent="0.2">
      <c r="A463" s="343">
        <f>+SUBTOTAL(3,$E$8:$E463)</f>
        <v>456</v>
      </c>
      <c r="B463" s="560">
        <v>45870</v>
      </c>
      <c r="C463" s="345" t="s">
        <v>57</v>
      </c>
      <c r="D463" s="343" t="str">
        <f>+VLOOKUP(C463,'Visual chart Edit'!$B$7:$C$491,2,FALSE)</f>
        <v>DD45+3</v>
      </c>
      <c r="E463" s="559" t="s">
        <v>276</v>
      </c>
      <c r="F463" s="548">
        <v>45869</v>
      </c>
      <c r="G463" s="548">
        <v>45875</v>
      </c>
      <c r="H463" s="557" t="s">
        <v>1258</v>
      </c>
      <c r="I463" s="550" t="s">
        <v>1425</v>
      </c>
      <c r="J463" s="841">
        <f t="shared" si="23"/>
        <v>6</v>
      </c>
    </row>
    <row r="464" spans="1:10" outlineLevel="1" x14ac:dyDescent="0.2">
      <c r="A464" s="343">
        <f>+SUBTOTAL(3,$E$8:$E464)</f>
        <v>457</v>
      </c>
      <c r="B464" s="560">
        <v>45870</v>
      </c>
      <c r="C464" s="345" t="s">
        <v>465</v>
      </c>
      <c r="D464" s="343" t="str">
        <f>+VLOOKUP(C464,'Visual chart Edit'!$B$7:$C$491,2,FALSE)</f>
        <v>DA+0</v>
      </c>
      <c r="E464" s="559" t="s">
        <v>276</v>
      </c>
      <c r="F464" s="548">
        <v>45854</v>
      </c>
      <c r="G464" s="548">
        <v>45878</v>
      </c>
      <c r="H464" s="557" t="s">
        <v>1014</v>
      </c>
      <c r="I464" s="550" t="s">
        <v>657</v>
      </c>
      <c r="J464" s="841">
        <f t="shared" si="23"/>
        <v>24</v>
      </c>
    </row>
    <row r="465" spans="1:10" outlineLevel="1" x14ac:dyDescent="0.2">
      <c r="A465" s="343">
        <f>+SUBTOTAL(3,$E$8:$E465)</f>
        <v>458</v>
      </c>
      <c r="B465" s="560">
        <v>45870</v>
      </c>
      <c r="C465" s="345" t="s">
        <v>475</v>
      </c>
      <c r="D465" s="343" t="str">
        <f>+VLOOKUP(C465,'Visual chart Edit'!$B$7:$C$491,2,FALSE)</f>
        <v>DA+0</v>
      </c>
      <c r="E465" s="559" t="s">
        <v>143</v>
      </c>
      <c r="F465" s="548">
        <v>45871</v>
      </c>
      <c r="G465" s="548">
        <v>45879</v>
      </c>
      <c r="H465" s="557" t="s">
        <v>1494</v>
      </c>
      <c r="I465" s="550" t="s">
        <v>657</v>
      </c>
      <c r="J465" s="841">
        <f t="shared" si="23"/>
        <v>8</v>
      </c>
    </row>
    <row r="466" spans="1:10" outlineLevel="1" x14ac:dyDescent="0.2">
      <c r="A466" s="343">
        <f>+SUBTOTAL(3,$E$8:$E466)</f>
        <v>459</v>
      </c>
      <c r="B466" s="560">
        <v>45870</v>
      </c>
      <c r="C466" s="345" t="s">
        <v>58</v>
      </c>
      <c r="D466" s="343" t="str">
        <f>+VLOOKUP(C466,'Visual chart Edit'!$B$7:$C$491,2,FALSE)</f>
        <v>DA+0</v>
      </c>
      <c r="E466" s="559" t="s">
        <v>276</v>
      </c>
      <c r="F466" s="548">
        <v>45875</v>
      </c>
      <c r="G466" s="548">
        <v>45882</v>
      </c>
      <c r="H466" s="557" t="s">
        <v>1258</v>
      </c>
      <c r="I466" s="550" t="s">
        <v>1425</v>
      </c>
      <c r="J466" s="841">
        <f t="shared" si="23"/>
        <v>7</v>
      </c>
    </row>
    <row r="467" spans="1:10" outlineLevel="1" x14ac:dyDescent="0.2">
      <c r="A467" s="343">
        <f>+SUBTOTAL(3,$E$8:$E467)</f>
        <v>460</v>
      </c>
      <c r="B467" s="560">
        <v>45870</v>
      </c>
      <c r="C467" s="345" t="s">
        <v>476</v>
      </c>
      <c r="D467" s="343" t="str">
        <f>+VLOOKUP(C467,'Visual chart Edit'!$B$7:$C$491,2,FALSE)</f>
        <v>DA+0</v>
      </c>
      <c r="E467" s="559" t="s">
        <v>143</v>
      </c>
      <c r="F467" s="548">
        <v>45885</v>
      </c>
      <c r="G467" s="548">
        <v>45889</v>
      </c>
      <c r="H467" s="557" t="s">
        <v>1494</v>
      </c>
      <c r="I467" s="550" t="s">
        <v>657</v>
      </c>
      <c r="J467" s="841">
        <f t="shared" si="23"/>
        <v>4</v>
      </c>
    </row>
    <row r="468" spans="1:10" outlineLevel="1" x14ac:dyDescent="0.2">
      <c r="A468" s="343">
        <f>+SUBTOTAL(3,$E$8:$E468)</f>
        <v>461</v>
      </c>
      <c r="B468" s="560">
        <v>45870</v>
      </c>
      <c r="C468" s="345" t="s">
        <v>71</v>
      </c>
      <c r="D468" s="343" t="str">
        <f>+VLOOKUP(C468,'Visual chart Edit'!$B$7:$C$491,2,FALSE)</f>
        <v>DA+0</v>
      </c>
      <c r="E468" s="559" t="s">
        <v>276</v>
      </c>
      <c r="F468" s="548">
        <v>45820</v>
      </c>
      <c r="G468" s="548">
        <v>45896</v>
      </c>
      <c r="H468" s="557" t="s">
        <v>1258</v>
      </c>
      <c r="I468" s="550" t="s">
        <v>1425</v>
      </c>
      <c r="J468" s="841">
        <f t="shared" si="23"/>
        <v>76</v>
      </c>
    </row>
    <row r="469" spans="1:10" outlineLevel="1" x14ac:dyDescent="0.2">
      <c r="A469" s="343">
        <f>+SUBTOTAL(3,$E$8:$E469)</f>
        <v>462</v>
      </c>
      <c r="B469" s="560">
        <v>45870</v>
      </c>
      <c r="C469" s="345" t="s">
        <v>159</v>
      </c>
      <c r="D469" s="343" t="str">
        <f>+VLOOKUP(C469,'Visual chart Edit'!$B$7:$C$491,2,FALSE)</f>
        <v>DA+3</v>
      </c>
      <c r="E469" s="559" t="s">
        <v>276</v>
      </c>
      <c r="F469" s="548">
        <v>45852</v>
      </c>
      <c r="G469" s="548">
        <v>45897</v>
      </c>
      <c r="H469" s="557" t="s">
        <v>1014</v>
      </c>
      <c r="I469" s="550" t="s">
        <v>657</v>
      </c>
      <c r="J469" s="841">
        <f t="shared" si="23"/>
        <v>45</v>
      </c>
    </row>
    <row r="470" spans="1:10" outlineLevel="1" x14ac:dyDescent="0.2">
      <c r="A470" s="343">
        <f>+SUBTOTAL(3,$E$8:$E470)</f>
        <v>463</v>
      </c>
      <c r="B470" s="560">
        <v>45901</v>
      </c>
      <c r="C470" s="345" t="s">
        <v>518</v>
      </c>
      <c r="D470" s="343" t="str">
        <f>+VLOOKUP(C470,'Visual chart Edit'!$B$7:$C$491,2,FALSE)</f>
        <v>DA+0</v>
      </c>
      <c r="E470" s="559" t="s">
        <v>143</v>
      </c>
      <c r="F470" s="548">
        <v>45890</v>
      </c>
      <c r="G470" s="548">
        <v>45905</v>
      </c>
      <c r="H470" s="557" t="s">
        <v>645</v>
      </c>
      <c r="I470" s="550" t="s">
        <v>1267</v>
      </c>
      <c r="J470" s="841">
        <f t="shared" si="23"/>
        <v>15</v>
      </c>
    </row>
    <row r="471" spans="1:10" outlineLevel="1" x14ac:dyDescent="0.2">
      <c r="A471" s="343">
        <f>+SUBTOTAL(3,$E$8:$E471)</f>
        <v>464</v>
      </c>
      <c r="B471" s="560">
        <v>45901</v>
      </c>
      <c r="C471" s="345" t="s">
        <v>41</v>
      </c>
      <c r="D471" s="343" t="str">
        <f>+VLOOKUP(C471,'Visual chart Edit'!$B$7:$C$491,2,FALSE)</f>
        <v>DB2+9</v>
      </c>
      <c r="E471" s="559" t="s">
        <v>276</v>
      </c>
      <c r="F471" s="548">
        <v>45897</v>
      </c>
      <c r="G471" s="548">
        <v>45908</v>
      </c>
      <c r="H471" s="557" t="s">
        <v>1416</v>
      </c>
      <c r="I471" s="550" t="s">
        <v>657</v>
      </c>
      <c r="J471" s="841">
        <f t="shared" si="23"/>
        <v>11</v>
      </c>
    </row>
    <row r="472" spans="1:10" outlineLevel="1" x14ac:dyDescent="0.2">
      <c r="A472" s="343">
        <f>+SUBTOTAL(3,$E$8:$E472)</f>
        <v>465</v>
      </c>
      <c r="B472" s="560">
        <v>45901</v>
      </c>
      <c r="C472" s="345" t="s">
        <v>40</v>
      </c>
      <c r="D472" s="343" t="str">
        <f>+VLOOKUP(C472,'Visual chart Edit'!$B$7:$C$491,2,FALSE)</f>
        <v>DB1+9</v>
      </c>
      <c r="E472" s="559" t="s">
        <v>276</v>
      </c>
      <c r="F472" s="548">
        <v>45887</v>
      </c>
      <c r="G472" s="548">
        <v>45912</v>
      </c>
      <c r="H472" s="557" t="s">
        <v>1416</v>
      </c>
      <c r="I472" s="550" t="s">
        <v>657</v>
      </c>
      <c r="J472" s="841">
        <f t="shared" si="23"/>
        <v>25</v>
      </c>
    </row>
    <row r="473" spans="1:10" outlineLevel="1" x14ac:dyDescent="0.2">
      <c r="A473" s="343">
        <f>+SUBTOTAL(3,$E$8:$E473)</f>
        <v>466</v>
      </c>
      <c r="B473" s="560">
        <v>45901</v>
      </c>
      <c r="C473" s="345" t="s">
        <v>469</v>
      </c>
      <c r="D473" s="343" t="str">
        <f>+VLOOKUP(C473,'Visual chart Edit'!$B$7:$C$491,2,FALSE)</f>
        <v>DA+3</v>
      </c>
      <c r="E473" s="559" t="s">
        <v>276</v>
      </c>
      <c r="F473" s="548">
        <v>45906</v>
      </c>
      <c r="G473" s="548">
        <v>45913</v>
      </c>
      <c r="H473" s="557" t="s">
        <v>1014</v>
      </c>
      <c r="I473" s="550" t="s">
        <v>657</v>
      </c>
      <c r="J473" s="841">
        <f t="shared" si="23"/>
        <v>7</v>
      </c>
    </row>
    <row r="474" spans="1:10" outlineLevel="1" x14ac:dyDescent="0.2">
      <c r="A474" s="343">
        <f>+SUBTOTAL(3,$E$8:$E474)</f>
        <v>467</v>
      </c>
      <c r="B474" s="560">
        <v>45901</v>
      </c>
      <c r="C474" s="345" t="s">
        <v>474</v>
      </c>
      <c r="D474" s="343" t="str">
        <f>+VLOOKUP(C474,'Visual chart Edit'!$B$7:$C$491,2,FALSE)</f>
        <v>DB1+0</v>
      </c>
      <c r="E474" s="559" t="s">
        <v>143</v>
      </c>
      <c r="F474" s="548">
        <v>45906</v>
      </c>
      <c r="G474" s="548">
        <v>45915</v>
      </c>
      <c r="H474" s="557" t="s">
        <v>1494</v>
      </c>
      <c r="I474" s="550" t="s">
        <v>657</v>
      </c>
      <c r="J474" s="841">
        <f t="shared" si="23"/>
        <v>9</v>
      </c>
    </row>
    <row r="475" spans="1:10" outlineLevel="1" x14ac:dyDescent="0.2">
      <c r="A475" s="343">
        <f>+SUBTOTAL(3,$E$8:$E475)</f>
        <v>468</v>
      </c>
      <c r="B475" s="560">
        <v>45901</v>
      </c>
      <c r="C475" s="345" t="s">
        <v>528</v>
      </c>
      <c r="D475" s="343" t="str">
        <f>+VLOOKUP(C475,'Visual chart Edit'!$B$7:$C$491,2,FALSE)</f>
        <v>DA+6</v>
      </c>
      <c r="E475" s="559" t="s">
        <v>143</v>
      </c>
      <c r="F475" s="548">
        <v>45859</v>
      </c>
      <c r="G475" s="548">
        <v>45914</v>
      </c>
      <c r="H475" s="557" t="s">
        <v>645</v>
      </c>
      <c r="I475" s="550" t="s">
        <v>1267</v>
      </c>
      <c r="J475" s="841">
        <f t="shared" si="23"/>
        <v>55</v>
      </c>
    </row>
    <row r="476" spans="1:10" outlineLevel="1" x14ac:dyDescent="0.2">
      <c r="A476" s="343">
        <f>+SUBTOTAL(3,$E$8:$E476)</f>
        <v>469</v>
      </c>
      <c r="B476" s="560">
        <v>45901</v>
      </c>
      <c r="C476" s="345" t="s">
        <v>468</v>
      </c>
      <c r="D476" s="343" t="str">
        <f>+VLOOKUP(C476,'Visual chart Edit'!$B$7:$C$491,2,FALSE)</f>
        <v>DA+3</v>
      </c>
      <c r="E476" s="559" t="s">
        <v>276</v>
      </c>
      <c r="F476" s="548">
        <v>45915</v>
      </c>
      <c r="G476" s="548">
        <v>45916</v>
      </c>
      <c r="H476" s="557" t="s">
        <v>1014</v>
      </c>
      <c r="I476" s="550" t="s">
        <v>657</v>
      </c>
      <c r="J476" s="841">
        <f t="shared" si="23"/>
        <v>1</v>
      </c>
    </row>
    <row r="477" spans="1:10" outlineLevel="1" x14ac:dyDescent="0.2">
      <c r="A477" s="343">
        <f>+SUBTOTAL(3,$E$8:$E477)</f>
        <v>470</v>
      </c>
      <c r="B477" s="560">
        <v>45901</v>
      </c>
      <c r="C477" s="345" t="s">
        <v>477</v>
      </c>
      <c r="D477" s="343" t="str">
        <f>+VLOOKUP(C477,'Visual chart Edit'!$B$7:$C$491,2,FALSE)</f>
        <v>DA+0</v>
      </c>
      <c r="E477" s="559" t="s">
        <v>143</v>
      </c>
      <c r="F477" s="548">
        <v>45915</v>
      </c>
      <c r="G477" s="548">
        <v>45922</v>
      </c>
      <c r="H477" s="557" t="s">
        <v>1494</v>
      </c>
      <c r="I477" s="550" t="s">
        <v>657</v>
      </c>
      <c r="J477" s="841">
        <f t="shared" si="23"/>
        <v>7</v>
      </c>
    </row>
    <row r="478" spans="1:10" outlineLevel="1" x14ac:dyDescent="0.2">
      <c r="A478" s="343">
        <f>+SUBTOTAL(3,$E$8:$E478)</f>
        <v>471</v>
      </c>
      <c r="B478" s="560">
        <v>45901</v>
      </c>
      <c r="C478" s="345" t="s">
        <v>43</v>
      </c>
      <c r="D478" s="343" t="str">
        <f>+VLOOKUP(C478,'Visual chart Edit'!$B$7:$C$491,2,FALSE)</f>
        <v>DB1+0</v>
      </c>
      <c r="E478" s="559" t="s">
        <v>276</v>
      </c>
      <c r="F478" s="548">
        <v>45919</v>
      </c>
      <c r="G478" s="548">
        <v>45930</v>
      </c>
      <c r="H478" s="557" t="s">
        <v>1416</v>
      </c>
      <c r="I478" s="550" t="s">
        <v>657</v>
      </c>
      <c r="J478" s="841">
        <f t="shared" si="23"/>
        <v>11</v>
      </c>
    </row>
    <row r="479" spans="1:10" outlineLevel="1" x14ac:dyDescent="0.2">
      <c r="A479" s="343">
        <f>+SUBTOTAL(3,$E$8:$E479)</f>
        <v>472</v>
      </c>
      <c r="B479" s="560">
        <v>45931</v>
      </c>
      <c r="C479" s="345" t="s">
        <v>162</v>
      </c>
      <c r="D479" s="343" t="str">
        <f>+VLOOKUP(C479,'Visual chart Edit'!$B$7:$C$491,2,FALSE)</f>
        <v>DA+3</v>
      </c>
      <c r="E479" s="559" t="s">
        <v>143</v>
      </c>
      <c r="F479" s="548">
        <v>45932</v>
      </c>
      <c r="G479" s="548">
        <v>45934</v>
      </c>
      <c r="H479" s="557" t="s">
        <v>1014</v>
      </c>
      <c r="I479" s="550" t="s">
        <v>657</v>
      </c>
      <c r="J479" s="841">
        <f t="shared" si="23"/>
        <v>2</v>
      </c>
    </row>
    <row r="480" spans="1:10" outlineLevel="1" x14ac:dyDescent="0.2">
      <c r="A480" s="343">
        <f>+SUBTOTAL(3,$E$8:$E480)</f>
        <v>473</v>
      </c>
      <c r="B480" s="560">
        <v>45931</v>
      </c>
      <c r="C480" s="345" t="s">
        <v>473</v>
      </c>
      <c r="D480" s="343" t="str">
        <f>+VLOOKUP(C480,'Visual chart Edit'!$B$7:$C$491,2,FALSE)</f>
        <v>DA+0</v>
      </c>
      <c r="E480" s="559" t="s">
        <v>143</v>
      </c>
      <c r="F480" s="548">
        <v>45929</v>
      </c>
      <c r="G480" s="548">
        <v>45936</v>
      </c>
      <c r="H480" s="557" t="s">
        <v>1494</v>
      </c>
      <c r="I480" s="550" t="s">
        <v>657</v>
      </c>
      <c r="J480" s="841">
        <f t="shared" si="23"/>
        <v>7</v>
      </c>
    </row>
    <row r="481" spans="1:10" outlineLevel="1" x14ac:dyDescent="0.2">
      <c r="A481" s="343">
        <f>+SUBTOTAL(3,$E$8:$E481)</f>
        <v>474</v>
      </c>
      <c r="B481" s="560">
        <v>45931</v>
      </c>
      <c r="C481" s="345" t="s">
        <v>175</v>
      </c>
      <c r="D481" s="343" t="str">
        <f>+VLOOKUP(C481,'Visual chart Edit'!$B$7:$C$491,2,FALSE)</f>
        <v>DA+6</v>
      </c>
      <c r="E481" s="559" t="s">
        <v>276</v>
      </c>
      <c r="F481" s="548">
        <v>45933</v>
      </c>
      <c r="G481" s="548">
        <v>45941</v>
      </c>
      <c r="H481" s="557" t="s">
        <v>645</v>
      </c>
      <c r="I481" s="550" t="s">
        <v>1267</v>
      </c>
      <c r="J481" s="841">
        <f t="shared" si="23"/>
        <v>8</v>
      </c>
    </row>
    <row r="482" spans="1:10" outlineLevel="1" x14ac:dyDescent="0.2">
      <c r="A482" s="343">
        <f>+SUBTOTAL(3,$E$8:$E482)</f>
        <v>475</v>
      </c>
      <c r="B482" s="560">
        <v>45931</v>
      </c>
      <c r="C482" s="345" t="s">
        <v>472</v>
      </c>
      <c r="D482" s="343" t="str">
        <f>+VLOOKUP(C482,'Visual chart Edit'!$B$7:$C$491,2,FALSE)</f>
        <v>DA+0</v>
      </c>
      <c r="E482" s="559" t="s">
        <v>143</v>
      </c>
      <c r="F482" s="548">
        <v>45936</v>
      </c>
      <c r="G482" s="548">
        <v>45942</v>
      </c>
      <c r="H482" s="557" t="s">
        <v>1494</v>
      </c>
      <c r="I482" s="550" t="s">
        <v>657</v>
      </c>
      <c r="J482" s="841">
        <f t="shared" si="23"/>
        <v>6</v>
      </c>
    </row>
    <row r="483" spans="1:10" outlineLevel="1" x14ac:dyDescent="0.2">
      <c r="A483" s="343">
        <f>+SUBTOTAL(3,$E$8:$E483)</f>
        <v>476</v>
      </c>
      <c r="B483" s="560">
        <v>45931</v>
      </c>
      <c r="C483" s="345" t="s">
        <v>460</v>
      </c>
      <c r="D483" s="343" t="str">
        <f>+VLOOKUP(C483,'Visual chart Edit'!$B$7:$C$491,2,FALSE)</f>
        <v>DA+0</v>
      </c>
      <c r="E483" s="559" t="s">
        <v>276</v>
      </c>
      <c r="F483" s="548">
        <v>45940</v>
      </c>
      <c r="G483" s="548">
        <v>45944</v>
      </c>
      <c r="H483" s="557" t="s">
        <v>1014</v>
      </c>
      <c r="I483" s="550" t="s">
        <v>657</v>
      </c>
      <c r="J483" s="841">
        <f t="shared" si="23"/>
        <v>4</v>
      </c>
    </row>
    <row r="484" spans="1:10" outlineLevel="1" x14ac:dyDescent="0.2">
      <c r="A484" s="343">
        <f>+SUBTOTAL(3,$E$8:$E484)</f>
        <v>477</v>
      </c>
      <c r="B484" s="560">
        <v>45931</v>
      </c>
      <c r="C484" s="345" t="s">
        <v>516</v>
      </c>
      <c r="D484" s="343" t="str">
        <f>+VLOOKUP(C484,'Visual chart Edit'!$B$7:$C$491,2,FALSE)</f>
        <v>DA+0</v>
      </c>
      <c r="E484" s="559" t="s">
        <v>276</v>
      </c>
      <c r="F484" s="548">
        <v>45943</v>
      </c>
      <c r="G484" s="548">
        <v>45944</v>
      </c>
      <c r="H484" s="557" t="s">
        <v>645</v>
      </c>
      <c r="I484" s="550" t="s">
        <v>1267</v>
      </c>
      <c r="J484" s="841">
        <f t="shared" si="23"/>
        <v>1</v>
      </c>
    </row>
    <row r="485" spans="1:10" outlineLevel="1" x14ac:dyDescent="0.2">
      <c r="A485" s="343">
        <f>+SUBTOTAL(3,$E$8:$E485)</f>
        <v>478</v>
      </c>
      <c r="B485" s="560">
        <v>45931</v>
      </c>
      <c r="C485" s="345" t="s">
        <v>526</v>
      </c>
      <c r="D485" s="343" t="str">
        <f>+VLOOKUP(C485,'Visual chart Edit'!$B$7:$C$491,2,FALSE)</f>
        <v>DA+3</v>
      </c>
      <c r="E485" s="559" t="s">
        <v>276</v>
      </c>
      <c r="F485" s="548">
        <v>45941</v>
      </c>
      <c r="G485" s="548">
        <v>45958</v>
      </c>
      <c r="H485" s="557" t="s">
        <v>645</v>
      </c>
      <c r="I485" s="550" t="s">
        <v>1267</v>
      </c>
      <c r="J485" s="841">
        <f t="shared" si="23"/>
        <v>17</v>
      </c>
    </row>
    <row r="486" spans="1:10" outlineLevel="1" x14ac:dyDescent="0.2">
      <c r="A486" s="343">
        <f>+SUBTOTAL(3,$E$8:$E486)</f>
        <v>479</v>
      </c>
      <c r="B486" s="560">
        <v>45962</v>
      </c>
      <c r="C486" s="345" t="s">
        <v>185</v>
      </c>
      <c r="D486" s="343" t="str">
        <f>+VLOOKUP(C486,'Visual chart Edit'!$B$7:$C$491,2,FALSE)</f>
        <v>DA+6</v>
      </c>
      <c r="E486" s="559" t="s">
        <v>32</v>
      </c>
      <c r="F486" s="548">
        <v>45958</v>
      </c>
      <c r="G486" s="548">
        <v>45965</v>
      </c>
      <c r="H486" s="557" t="s">
        <v>645</v>
      </c>
      <c r="I486" s="550" t="s">
        <v>1267</v>
      </c>
      <c r="J486" s="841">
        <f t="shared" si="23"/>
        <v>7</v>
      </c>
    </row>
    <row r="487" spans="1:10" outlineLevel="1" x14ac:dyDescent="0.2">
      <c r="A487" s="343">
        <f>+SUBTOTAL(3,$E$8:$E487)</f>
        <v>480</v>
      </c>
      <c r="B487" s="560">
        <v>45962</v>
      </c>
      <c r="C487" s="345" t="s">
        <v>50</v>
      </c>
      <c r="D487" s="343" t="str">
        <f>+VLOOKUP(C487,'Visual chart Edit'!$B$7:$C$491,2,FALSE)</f>
        <v>DB2+3</v>
      </c>
      <c r="E487" s="559" t="s">
        <v>276</v>
      </c>
      <c r="F487" s="548">
        <v>45940</v>
      </c>
      <c r="G487" s="548">
        <v>45970</v>
      </c>
      <c r="H487" s="557" t="s">
        <v>645</v>
      </c>
      <c r="I487" s="550" t="s">
        <v>1267</v>
      </c>
      <c r="J487" s="841">
        <f t="shared" si="23"/>
        <v>30</v>
      </c>
    </row>
    <row r="488" spans="1:10" outlineLevel="1" x14ac:dyDescent="0.2">
      <c r="A488" s="343">
        <f>+SUBTOTAL(3,$E$8:$E488)</f>
        <v>481</v>
      </c>
      <c r="B488" s="560">
        <v>45962</v>
      </c>
      <c r="C488" s="345" t="s">
        <v>172</v>
      </c>
      <c r="D488" s="343" t="str">
        <f>+VLOOKUP(C488,'Visual chart Edit'!$B$7:$C$491,2,FALSE)</f>
        <v>DA+3</v>
      </c>
      <c r="E488" s="559" t="s">
        <v>276</v>
      </c>
      <c r="F488" s="548">
        <v>45819</v>
      </c>
      <c r="G488" s="548">
        <v>45975</v>
      </c>
      <c r="H488" s="557" t="s">
        <v>645</v>
      </c>
      <c r="I488" s="550" t="s">
        <v>1267</v>
      </c>
      <c r="J488" s="841">
        <f t="shared" si="23"/>
        <v>156</v>
      </c>
    </row>
    <row r="489" spans="1:10" outlineLevel="1" x14ac:dyDescent="0.2">
      <c r="A489" s="343">
        <f>+SUBTOTAL(3,$E$8:$E489)</f>
        <v>482</v>
      </c>
      <c r="B489" s="560">
        <v>46054</v>
      </c>
      <c r="C489" s="345" t="s">
        <v>466</v>
      </c>
      <c r="D489" s="343" t="str">
        <f>+VLOOKUP(C489,'Visual chart Edit'!$B$7:$C$491,2,FALSE)</f>
        <v>DA+0</v>
      </c>
      <c r="E489" s="559" t="s">
        <v>32</v>
      </c>
      <c r="F489" s="548">
        <v>46055</v>
      </c>
      <c r="G489" s="548">
        <v>46063</v>
      </c>
      <c r="H489" s="557" t="s">
        <v>1014</v>
      </c>
      <c r="I489" s="550" t="s">
        <v>1715</v>
      </c>
      <c r="J489" s="842">
        <f>G489-F489</f>
        <v>8</v>
      </c>
    </row>
    <row r="490" spans="1:10" outlineLevel="1" x14ac:dyDescent="0.2">
      <c r="A490" s="343">
        <f>+SUBTOTAL(3,$E$8:$E490)</f>
        <v>483</v>
      </c>
      <c r="B490" s="560">
        <v>46054</v>
      </c>
      <c r="C490" s="345" t="s">
        <v>153</v>
      </c>
      <c r="D490" s="343" t="str">
        <f>+VLOOKUP(C490,'Visual chart Edit'!$B$7:$C$491,2,FALSE)</f>
        <v>DA+6</v>
      </c>
      <c r="E490" s="559" t="s">
        <v>276</v>
      </c>
      <c r="F490" s="548">
        <v>46062</v>
      </c>
      <c r="G490" s="548">
        <v>46066</v>
      </c>
      <c r="H490" s="557" t="s">
        <v>1014</v>
      </c>
      <c r="I490" s="550" t="s">
        <v>1715</v>
      </c>
      <c r="J490" s="842">
        <f t="shared" si="23"/>
        <v>4</v>
      </c>
    </row>
    <row r="491" spans="1:10" outlineLevel="1" x14ac:dyDescent="0.2">
      <c r="A491" s="343">
        <f>+SUBTOTAL(3,$E$8:$E491)</f>
        <v>484</v>
      </c>
      <c r="B491" s="560">
        <v>46054</v>
      </c>
      <c r="C491" s="345" t="s">
        <v>151</v>
      </c>
      <c r="D491" s="343" t="str">
        <f>+VLOOKUP(C491,'Visual chart Edit'!$B$7:$C$491,2,FALSE)</f>
        <v>DA+3</v>
      </c>
      <c r="E491" s="559" t="s">
        <v>276</v>
      </c>
      <c r="F491" s="548">
        <v>46069</v>
      </c>
      <c r="G491" s="548">
        <v>46073</v>
      </c>
      <c r="H491" s="557" t="s">
        <v>1014</v>
      </c>
      <c r="I491" s="550" t="s">
        <v>1715</v>
      </c>
      <c r="J491" s="842">
        <f t="shared" si="23"/>
        <v>4</v>
      </c>
    </row>
    <row r="492" spans="1:10" outlineLevel="1" x14ac:dyDescent="0.2">
      <c r="A492" s="343">
        <f>+SUBTOTAL(3,$E$8:$E492)</f>
        <v>485</v>
      </c>
      <c r="B492" s="560">
        <v>46082</v>
      </c>
      <c r="C492" s="345" t="s">
        <v>521</v>
      </c>
      <c r="D492" s="343" t="str">
        <f>+VLOOKUP(C492,'Visual chart Edit'!$B$7:$C$491,2,FALSE)</f>
        <v>DA+6</v>
      </c>
      <c r="E492" s="559" t="s">
        <v>276</v>
      </c>
      <c r="F492" s="548">
        <v>45961</v>
      </c>
      <c r="G492" s="548">
        <v>46096</v>
      </c>
      <c r="H492" s="557" t="s">
        <v>645</v>
      </c>
      <c r="I492" s="550" t="s">
        <v>1267</v>
      </c>
      <c r="J492" s="842">
        <f t="shared" si="23"/>
        <v>135</v>
      </c>
    </row>
  </sheetData>
  <sheetProtection formatCells="0" formatColumns="0" formatRows="0" insertColumns="0" insertRows="0" insertHyperlinks="0" deleteColumns="0" deleteRows="0" sort="0" autoFilter="0" pivotTables="0"/>
  <autoFilter ref="A5:CY490" xr:uid="{AF3C4943-A4AB-4AC1-88BD-BD8321D617E9}"/>
  <mergeCells count="9">
    <mergeCell ref="I5:I6"/>
    <mergeCell ref="H5:H6"/>
    <mergeCell ref="F5:F6"/>
    <mergeCell ref="G5:G6"/>
    <mergeCell ref="A5:A6"/>
    <mergeCell ref="B5:B6"/>
    <mergeCell ref="C5:C6"/>
    <mergeCell ref="D5:D6"/>
    <mergeCell ref="E5:E6"/>
  </mergeCells>
  <phoneticPr fontId="49" type="noConversion"/>
  <conditionalFormatting sqref="C1:C407 C411:C1048576">
    <cfRule type="duplicateValues" dxfId="171" priority="11131"/>
  </conditionalFormatting>
  <conditionalFormatting sqref="C1:C1048576">
    <cfRule type="duplicateValues" dxfId="170" priority="2"/>
  </conditionalFormatting>
  <hyperlinks>
    <hyperlink ref="A1" location="'Progress Summary'!A1" display="'Progress Summary'!A1" xr:uid="{045C3AF5-D95B-45FD-804D-246AF96F1338}"/>
  </hyperlinks>
  <pageMargins left="0.7" right="0.7" top="0.75" bottom="0.75" header="0.3" footer="0.3"/>
  <pageSetup orientation="portrait" r:id="rId1"/>
  <ignoredErrors>
    <ignoredError sqref="C145:C146 C473 C476" twoDigitTextYea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FEE1-7BA5-4C01-8C91-A020F6169355}">
  <sheetPr codeName="Sheet9">
    <tabColor theme="7" tint="0.79998168889431442"/>
  </sheetPr>
  <dimension ref="A1:AM605"/>
  <sheetViews>
    <sheetView workbookViewId="0">
      <pane ySplit="6" topLeftCell="A485" activePane="bottomLeft" state="frozen"/>
      <selection activeCell="N8" sqref="N8"/>
      <selection pane="bottomLeft" activeCell="H488" sqref="H488"/>
    </sheetView>
  </sheetViews>
  <sheetFormatPr defaultRowHeight="12.75" x14ac:dyDescent="0.25"/>
  <cols>
    <col min="1" max="1" width="9.140625" style="348"/>
    <col min="2" max="2" width="11.85546875" style="348" bestFit="1" customWidth="1"/>
    <col min="3" max="3" width="13.7109375" style="348" bestFit="1" customWidth="1"/>
    <col min="4" max="4" width="11.28515625" style="265" bestFit="1" customWidth="1"/>
    <col min="5" max="5" width="12.7109375" style="265" bestFit="1" customWidth="1"/>
    <col min="6" max="6" width="15.42578125" style="265" bestFit="1" customWidth="1"/>
    <col min="7" max="7" width="14" style="348" bestFit="1" customWidth="1"/>
    <col min="8" max="8" width="27.28515625" style="348" bestFit="1" customWidth="1"/>
    <col min="9" max="9" width="27.7109375" style="265" bestFit="1" customWidth="1"/>
    <col min="10" max="10" width="4.85546875" style="348" bestFit="1" customWidth="1"/>
    <col min="11" max="11" width="10.7109375" style="265" bestFit="1" customWidth="1"/>
    <col min="12" max="12" width="7.85546875" style="265" bestFit="1" customWidth="1"/>
    <col min="13" max="13" width="5.5703125" style="265" bestFit="1" customWidth="1"/>
    <col min="14" max="14" width="3.85546875" style="265" bestFit="1" customWidth="1"/>
    <col min="15" max="16384" width="9.140625" style="348"/>
  </cols>
  <sheetData>
    <row r="1" spans="1:39" x14ac:dyDescent="0.25">
      <c r="A1" s="350" t="s">
        <v>1257</v>
      </c>
    </row>
    <row r="2" spans="1:39" x14ac:dyDescent="0.25">
      <c r="A2" s="341" t="s">
        <v>1223</v>
      </c>
    </row>
    <row r="3" spans="1:39" x14ac:dyDescent="0.25">
      <c r="A3" s="341" t="s">
        <v>149</v>
      </c>
    </row>
    <row r="4" spans="1:39" ht="6.75" customHeight="1" x14ac:dyDescent="0.25"/>
    <row r="5" spans="1:39" ht="15" customHeight="1" x14ac:dyDescent="0.25">
      <c r="A5" s="984" t="s">
        <v>121</v>
      </c>
      <c r="B5" s="984"/>
      <c r="C5" s="984"/>
      <c r="D5" s="984"/>
      <c r="E5" s="984"/>
      <c r="F5" s="984"/>
      <c r="G5" s="984"/>
      <c r="H5" s="984"/>
      <c r="I5" s="984"/>
    </row>
    <row r="6" spans="1:39" ht="15" customHeight="1" x14ac:dyDescent="0.2">
      <c r="A6" s="351" t="s">
        <v>2</v>
      </c>
      <c r="B6" s="351" t="s">
        <v>1019</v>
      </c>
      <c r="C6" s="352" t="s">
        <v>3</v>
      </c>
      <c r="D6" s="351" t="s">
        <v>4</v>
      </c>
      <c r="E6" s="353" t="s">
        <v>122</v>
      </c>
      <c r="F6" s="351" t="s">
        <v>123</v>
      </c>
      <c r="G6" s="351" t="s">
        <v>5</v>
      </c>
      <c r="H6" s="351" t="s">
        <v>7</v>
      </c>
      <c r="I6" s="351" t="s">
        <v>1263</v>
      </c>
    </row>
    <row r="7" spans="1:39" x14ac:dyDescent="0.25">
      <c r="A7" s="343">
        <f>+SUBTOTAL(3,$G$7:$G7)</f>
        <v>1</v>
      </c>
      <c r="B7" s="344">
        <f>Foundation!B8</f>
        <v>45200</v>
      </c>
      <c r="C7" s="354" t="str">
        <f>Foundation!C8</f>
        <v>36/1</v>
      </c>
      <c r="D7" s="354" t="str">
        <f>Foundation!D8</f>
        <v>DA+3</v>
      </c>
      <c r="E7" s="354" t="str">
        <f>Foundation!E8</f>
        <v>Sandy</v>
      </c>
      <c r="F7" s="354" t="str">
        <f>+IF(E7=0,"",IF(E7="DFR","CP","Pipe"))</f>
        <v>Pipe</v>
      </c>
      <c r="G7" s="355">
        <v>45290</v>
      </c>
      <c r="H7" s="356" t="str">
        <f>Foundation!H8</f>
        <v>Nagana Ray and company</v>
      </c>
      <c r="I7" s="453">
        <v>45261</v>
      </c>
    </row>
    <row r="8" spans="1:39" x14ac:dyDescent="0.25">
      <c r="A8" s="343">
        <f>+SUBTOTAL(3,$G$7:$G8)</f>
        <v>2</v>
      </c>
      <c r="B8" s="344">
        <f>Foundation!B9</f>
        <v>45261</v>
      </c>
      <c r="C8" s="354" t="str">
        <f>Foundation!C9</f>
        <v>61/3</v>
      </c>
      <c r="D8" s="354" t="str">
        <f>Foundation!D9</f>
        <v>DA+6</v>
      </c>
      <c r="E8" s="354" t="str">
        <f>Foundation!E9</f>
        <v>DRY</v>
      </c>
      <c r="F8" s="354" t="str">
        <f t="shared" ref="F8:F71" si="0">+IF(E8=0,"",IF(E8="DFR","CP","Pipe"))</f>
        <v>Pipe</v>
      </c>
      <c r="G8" s="355">
        <v>45278</v>
      </c>
      <c r="H8" s="356" t="str">
        <f>Foundation!H9</f>
        <v>Manoj Sharma</v>
      </c>
      <c r="I8" s="453">
        <v>45261</v>
      </c>
      <c r="N8" s="725"/>
    </row>
    <row r="9" spans="1:39" x14ac:dyDescent="0.25">
      <c r="A9" s="343">
        <f>+SUBTOTAL(3,$G$7:$G9)</f>
        <v>3</v>
      </c>
      <c r="B9" s="344">
        <f>Foundation!B10</f>
        <v>45261</v>
      </c>
      <c r="C9" s="354" t="str">
        <f>Foundation!C10</f>
        <v>27/12</v>
      </c>
      <c r="D9" s="354" t="str">
        <f>Foundation!D10</f>
        <v>DA+3</v>
      </c>
      <c r="E9" s="354" t="str">
        <f>Foundation!E10</f>
        <v>Sandy</v>
      </c>
      <c r="F9" s="354" t="str">
        <f t="shared" si="0"/>
        <v>Pipe</v>
      </c>
      <c r="G9" s="355">
        <v>45348</v>
      </c>
      <c r="H9" s="356" t="str">
        <f>Foundation!H10</f>
        <v>Nagana Ray And Company</v>
      </c>
      <c r="I9" s="453">
        <v>45323</v>
      </c>
    </row>
    <row r="10" spans="1:39" x14ac:dyDescent="0.25">
      <c r="A10" s="343">
        <f>+SUBTOTAL(3,$G$7:$G10)</f>
        <v>4</v>
      </c>
      <c r="B10" s="344">
        <f>Foundation!B11</f>
        <v>45261</v>
      </c>
      <c r="C10" s="354" t="str">
        <f>Foundation!C11</f>
        <v>62/6</v>
      </c>
      <c r="D10" s="354" t="str">
        <f>Foundation!D11</f>
        <v>DA+3</v>
      </c>
      <c r="E10" s="354" t="str">
        <f>Foundation!E11</f>
        <v>DRY</v>
      </c>
      <c r="F10" s="354" t="str">
        <f t="shared" si="0"/>
        <v>Pipe</v>
      </c>
      <c r="G10" s="355">
        <v>45298</v>
      </c>
      <c r="H10" s="356" t="str">
        <f>Foundation!H11</f>
        <v>Shakti Construction</v>
      </c>
      <c r="I10" s="453">
        <v>45292</v>
      </c>
    </row>
    <row r="11" spans="1:39" x14ac:dyDescent="0.25">
      <c r="A11" s="343">
        <f>+SUBTOTAL(3,$G$7:$G11)</f>
        <v>5</v>
      </c>
      <c r="B11" s="344">
        <f>Foundation!B12</f>
        <v>45261</v>
      </c>
      <c r="C11" s="354" t="str">
        <f>Foundation!C12</f>
        <v>59/14</v>
      </c>
      <c r="D11" s="354" t="str">
        <f>Foundation!D12</f>
        <v>DA+6</v>
      </c>
      <c r="E11" s="354" t="str">
        <f>Foundation!E12</f>
        <v>DRY</v>
      </c>
      <c r="F11" s="354" t="str">
        <f t="shared" si="0"/>
        <v>Pipe</v>
      </c>
      <c r="G11" s="355">
        <v>45294</v>
      </c>
      <c r="H11" s="356" t="str">
        <f>Foundation!H12</f>
        <v>Manoj Sharma</v>
      </c>
      <c r="I11" s="453">
        <v>45292</v>
      </c>
      <c r="K11" s="265">
        <v>3.2</v>
      </c>
      <c r="AM11" s="348" t="s">
        <v>1415</v>
      </c>
    </row>
    <row r="12" spans="1:39" x14ac:dyDescent="0.25">
      <c r="A12" s="343">
        <f>+SUBTOTAL(3,$G$7:$G12)</f>
        <v>6</v>
      </c>
      <c r="B12" s="344">
        <f>Foundation!B13</f>
        <v>45261</v>
      </c>
      <c r="C12" s="354" t="str">
        <f>Foundation!C13</f>
        <v>62/7</v>
      </c>
      <c r="D12" s="354" t="str">
        <f>Foundation!D13</f>
        <v>DA+3</v>
      </c>
      <c r="E12" s="354" t="str">
        <f>Foundation!E13</f>
        <v>DRY</v>
      </c>
      <c r="F12" s="354" t="str">
        <f t="shared" si="0"/>
        <v>Pipe</v>
      </c>
      <c r="G12" s="355">
        <v>45300</v>
      </c>
      <c r="H12" s="356" t="str">
        <f>Foundation!H13</f>
        <v>Shakti Construction</v>
      </c>
      <c r="I12" s="453">
        <v>45292</v>
      </c>
    </row>
    <row r="13" spans="1:39" x14ac:dyDescent="0.25">
      <c r="A13" s="343">
        <f>+SUBTOTAL(3,$G$7:$G13)</f>
        <v>7</v>
      </c>
      <c r="B13" s="344">
        <f>Foundation!B14</f>
        <v>45261</v>
      </c>
      <c r="C13" s="354" t="str">
        <f>Foundation!C14</f>
        <v>59/13</v>
      </c>
      <c r="D13" s="354" t="str">
        <f>Foundation!D14</f>
        <v>DA+3</v>
      </c>
      <c r="E13" s="354" t="str">
        <f>Foundation!E14</f>
        <v>DRY</v>
      </c>
      <c r="F13" s="354" t="str">
        <f t="shared" si="0"/>
        <v>Pipe</v>
      </c>
      <c r="G13" s="355">
        <v>45294</v>
      </c>
      <c r="H13" s="356" t="str">
        <f>Foundation!H14</f>
        <v>Manoj Sharma</v>
      </c>
      <c r="I13" s="453">
        <v>45292</v>
      </c>
      <c r="J13" s="348" t="s">
        <v>1417</v>
      </c>
      <c r="K13" s="348"/>
    </row>
    <row r="14" spans="1:39" x14ac:dyDescent="0.25">
      <c r="A14" s="343">
        <f>+SUBTOTAL(3,$G$7:$G14)</f>
        <v>8</v>
      </c>
      <c r="B14" s="344">
        <f>Foundation!B15</f>
        <v>45261</v>
      </c>
      <c r="C14" s="354" t="str">
        <f>Foundation!C15</f>
        <v>27/10</v>
      </c>
      <c r="D14" s="354" t="str">
        <f>Foundation!D15</f>
        <v>DA+3</v>
      </c>
      <c r="E14" s="354" t="str">
        <f>Foundation!E15</f>
        <v>DFR</v>
      </c>
      <c r="F14" s="354" t="str">
        <f t="shared" si="0"/>
        <v>CP</v>
      </c>
      <c r="G14" s="355">
        <v>45290</v>
      </c>
      <c r="H14" s="356" t="str">
        <f>Foundation!H15</f>
        <v>Nagana Ray And Company</v>
      </c>
      <c r="I14" s="453">
        <v>45261</v>
      </c>
      <c r="K14" s="265">
        <v>2.5</v>
      </c>
    </row>
    <row r="15" spans="1:39" x14ac:dyDescent="0.25">
      <c r="A15" s="343">
        <f>+SUBTOTAL(3,$G$7:$G15)</f>
        <v>9</v>
      </c>
      <c r="B15" s="344">
        <f>Foundation!B16</f>
        <v>45261</v>
      </c>
      <c r="C15" s="354" t="str">
        <f>Foundation!C16</f>
        <v>63/8</v>
      </c>
      <c r="D15" s="354" t="str">
        <f>Foundation!D16</f>
        <v>DA+3</v>
      </c>
      <c r="E15" s="354" t="str">
        <f>Foundation!E16</f>
        <v>DRY</v>
      </c>
      <c r="F15" s="354" t="str">
        <f t="shared" si="0"/>
        <v>Pipe</v>
      </c>
      <c r="G15" s="355">
        <v>45336</v>
      </c>
      <c r="H15" s="356" t="str">
        <f>Foundation!H16</f>
        <v>Mahadev Eng</v>
      </c>
      <c r="I15" s="453">
        <v>45323</v>
      </c>
    </row>
    <row r="16" spans="1:39" x14ac:dyDescent="0.25">
      <c r="A16" s="343">
        <f>+SUBTOTAL(3,$G$7:$G16)</f>
        <v>10</v>
      </c>
      <c r="B16" s="344">
        <f>Foundation!B17</f>
        <v>45261</v>
      </c>
      <c r="C16" s="354" t="str">
        <f>Foundation!C17</f>
        <v>59/10</v>
      </c>
      <c r="D16" s="354" t="str">
        <f>Foundation!D17</f>
        <v>DA+0</v>
      </c>
      <c r="E16" s="354" t="str">
        <f>Foundation!E17</f>
        <v>DRY</v>
      </c>
      <c r="F16" s="354" t="str">
        <f t="shared" si="0"/>
        <v>Pipe</v>
      </c>
      <c r="G16" s="355">
        <v>45294</v>
      </c>
      <c r="H16" s="356" t="str">
        <f>Foundation!H17</f>
        <v>Manoj Sharma</v>
      </c>
      <c r="I16" s="453">
        <v>45292</v>
      </c>
    </row>
    <row r="17" spans="1:9" x14ac:dyDescent="0.25">
      <c r="A17" s="343">
        <f>+SUBTOTAL(3,$G$7:$G17)</f>
        <v>11</v>
      </c>
      <c r="B17" s="344">
        <f>Foundation!B18</f>
        <v>45261</v>
      </c>
      <c r="C17" s="354" t="str">
        <f>Foundation!C18</f>
        <v>62/5</v>
      </c>
      <c r="D17" s="354" t="str">
        <f>Foundation!D18</f>
        <v>DA+0</v>
      </c>
      <c r="E17" s="354" t="str">
        <f>Foundation!E18</f>
        <v>DRY</v>
      </c>
      <c r="F17" s="354" t="str">
        <f t="shared" si="0"/>
        <v>Pipe</v>
      </c>
      <c r="G17" s="355">
        <v>45298</v>
      </c>
      <c r="H17" s="356" t="str">
        <f>Foundation!H18</f>
        <v>Shakti Construction</v>
      </c>
      <c r="I17" s="453">
        <v>45292</v>
      </c>
    </row>
    <row r="18" spans="1:9" x14ac:dyDescent="0.25">
      <c r="A18" s="343">
        <f>+SUBTOTAL(3,$G$7:$G18)</f>
        <v>12</v>
      </c>
      <c r="B18" s="344">
        <f>Foundation!B19</f>
        <v>45261</v>
      </c>
      <c r="C18" s="354" t="str">
        <f>Foundation!C19</f>
        <v>59/9</v>
      </c>
      <c r="D18" s="354" t="str">
        <f>Foundation!D19</f>
        <v>DA+3</v>
      </c>
      <c r="E18" s="354" t="str">
        <f>Foundation!E19</f>
        <v>DRY</v>
      </c>
      <c r="F18" s="354" t="str">
        <f t="shared" si="0"/>
        <v>Pipe</v>
      </c>
      <c r="G18" s="355">
        <v>45294</v>
      </c>
      <c r="H18" s="356" t="str">
        <f>Foundation!H19</f>
        <v>Manoj Sharma</v>
      </c>
      <c r="I18" s="453">
        <v>45292</v>
      </c>
    </row>
    <row r="19" spans="1:9" x14ac:dyDescent="0.25">
      <c r="A19" s="343">
        <f>+SUBTOTAL(3,$G$7:$G19)</f>
        <v>13</v>
      </c>
      <c r="B19" s="344">
        <f>Foundation!B20</f>
        <v>45261</v>
      </c>
      <c r="C19" s="354" t="str">
        <f>Foundation!C20</f>
        <v>60/9</v>
      </c>
      <c r="D19" s="354" t="str">
        <f>Foundation!D20</f>
        <v>DA+3</v>
      </c>
      <c r="E19" s="354" t="str">
        <f>Foundation!E20</f>
        <v>DRY</v>
      </c>
      <c r="F19" s="354" t="str">
        <f t="shared" si="0"/>
        <v>Pipe</v>
      </c>
      <c r="G19" s="355">
        <v>45297</v>
      </c>
      <c r="H19" s="356" t="str">
        <f>Foundation!H20</f>
        <v xml:space="preserve">Imran </v>
      </c>
      <c r="I19" s="453">
        <v>45292</v>
      </c>
    </row>
    <row r="20" spans="1:9" x14ac:dyDescent="0.25">
      <c r="A20" s="343">
        <f>+SUBTOTAL(3,$G$7:$G20)</f>
        <v>14</v>
      </c>
      <c r="B20" s="344">
        <f>Foundation!B21</f>
        <v>45261</v>
      </c>
      <c r="C20" s="354" t="str">
        <f>Foundation!C21</f>
        <v>62/4</v>
      </c>
      <c r="D20" s="354" t="str">
        <f>Foundation!D21</f>
        <v>DA+3</v>
      </c>
      <c r="E20" s="354" t="str">
        <f>Foundation!E21</f>
        <v>DRY</v>
      </c>
      <c r="F20" s="354" t="str">
        <f t="shared" si="0"/>
        <v>Pipe</v>
      </c>
      <c r="G20" s="355">
        <v>45291</v>
      </c>
      <c r="H20" s="356" t="str">
        <f>Foundation!H21</f>
        <v>Shakti Construction</v>
      </c>
      <c r="I20" s="453">
        <v>45261</v>
      </c>
    </row>
    <row r="21" spans="1:9" x14ac:dyDescent="0.25">
      <c r="A21" s="343">
        <f>+SUBTOTAL(3,$G$7:$G21)</f>
        <v>15</v>
      </c>
      <c r="B21" s="344">
        <f>Foundation!B22</f>
        <v>45261</v>
      </c>
      <c r="C21" s="354" t="str">
        <f>Foundation!C22</f>
        <v>59/8</v>
      </c>
      <c r="D21" s="354" t="str">
        <f>Foundation!D22</f>
        <v>DB1+3</v>
      </c>
      <c r="E21" s="354" t="str">
        <f>Foundation!E22</f>
        <v>DRY</v>
      </c>
      <c r="F21" s="354" t="str">
        <f t="shared" si="0"/>
        <v>Pipe</v>
      </c>
      <c r="G21" s="355">
        <v>45294</v>
      </c>
      <c r="H21" s="356" t="str">
        <f>Foundation!H22</f>
        <v>Manoj Sharma</v>
      </c>
      <c r="I21" s="453">
        <v>45292</v>
      </c>
    </row>
    <row r="22" spans="1:9" x14ac:dyDescent="0.25">
      <c r="A22" s="343">
        <f>+SUBTOTAL(3,$G$7:$G22)</f>
        <v>16</v>
      </c>
      <c r="B22" s="344">
        <f>Foundation!B23</f>
        <v>45261</v>
      </c>
      <c r="C22" s="354" t="str">
        <f>Foundation!C23</f>
        <v>26/2</v>
      </c>
      <c r="D22" s="354" t="str">
        <f>Foundation!D23</f>
        <v>DA+3</v>
      </c>
      <c r="E22" s="354" t="str">
        <f>Foundation!E23</f>
        <v>DFR</v>
      </c>
      <c r="F22" s="354" t="str">
        <f t="shared" si="0"/>
        <v>CP</v>
      </c>
      <c r="G22" s="355">
        <v>45831</v>
      </c>
      <c r="H22" s="356" t="str">
        <f>Foundation!H23</f>
        <v>A.B. Construction</v>
      </c>
      <c r="I22" s="453">
        <v>45809</v>
      </c>
    </row>
    <row r="23" spans="1:9" x14ac:dyDescent="0.25">
      <c r="A23" s="343">
        <f>+SUBTOTAL(3,$G$7:$G23)</f>
        <v>17</v>
      </c>
      <c r="B23" s="344">
        <f>Foundation!B24</f>
        <v>45261</v>
      </c>
      <c r="C23" s="354" t="str">
        <f>Foundation!C24</f>
        <v>59/6</v>
      </c>
      <c r="D23" s="354" t="str">
        <f>Foundation!D24</f>
        <v>DA+3</v>
      </c>
      <c r="E23" s="354" t="str">
        <f>Foundation!E24</f>
        <v>DFR</v>
      </c>
      <c r="F23" s="354" t="str">
        <f t="shared" si="0"/>
        <v>CP</v>
      </c>
      <c r="G23" s="355">
        <v>45296</v>
      </c>
      <c r="H23" s="356" t="str">
        <f>Foundation!H24</f>
        <v>Om Const</v>
      </c>
      <c r="I23" s="453">
        <v>45292</v>
      </c>
    </row>
    <row r="24" spans="1:9" x14ac:dyDescent="0.25">
      <c r="A24" s="343">
        <f>+SUBTOTAL(3,$G$7:$G24)</f>
        <v>18</v>
      </c>
      <c r="B24" s="344">
        <f>Foundation!B25</f>
        <v>45261</v>
      </c>
      <c r="C24" s="354" t="str">
        <f>Foundation!C25</f>
        <v>63/6</v>
      </c>
      <c r="D24" s="354" t="str">
        <f>Foundation!D25</f>
        <v>DA+3</v>
      </c>
      <c r="E24" s="354" t="str">
        <f>Foundation!E25</f>
        <v>DRY</v>
      </c>
      <c r="F24" s="354" t="str">
        <f t="shared" si="0"/>
        <v>Pipe</v>
      </c>
      <c r="G24" s="355">
        <v>45303</v>
      </c>
      <c r="H24" s="356" t="str">
        <f>Foundation!H25</f>
        <v>Mahadev Eng</v>
      </c>
      <c r="I24" s="453">
        <v>45292</v>
      </c>
    </row>
    <row r="25" spans="1:9" x14ac:dyDescent="0.25">
      <c r="A25" s="343">
        <f>+SUBTOTAL(3,$G$7:$G25)</f>
        <v>19</v>
      </c>
      <c r="B25" s="344">
        <f>Foundation!B26</f>
        <v>45261</v>
      </c>
      <c r="C25" s="354" t="str">
        <f>Foundation!C26</f>
        <v>60/8</v>
      </c>
      <c r="D25" s="354" t="str">
        <f>Foundation!D26</f>
        <v>DA+0</v>
      </c>
      <c r="E25" s="354" t="str">
        <f>Foundation!E26</f>
        <v>DRY</v>
      </c>
      <c r="F25" s="354" t="str">
        <f t="shared" si="0"/>
        <v>Pipe</v>
      </c>
      <c r="G25" s="355">
        <v>45297</v>
      </c>
      <c r="H25" s="356" t="str">
        <f>Foundation!H26</f>
        <v xml:space="preserve">Imran </v>
      </c>
      <c r="I25" s="453">
        <v>45292</v>
      </c>
    </row>
    <row r="26" spans="1:9" x14ac:dyDescent="0.25">
      <c r="A26" s="343">
        <f>+SUBTOTAL(3,$G$7:$G26)</f>
        <v>20</v>
      </c>
      <c r="B26" s="344">
        <f>Foundation!B27</f>
        <v>45261</v>
      </c>
      <c r="C26" s="354" t="str">
        <f>Foundation!C27</f>
        <v>27/9</v>
      </c>
      <c r="D26" s="354" t="str">
        <f>Foundation!D27</f>
        <v>DA+0</v>
      </c>
      <c r="E26" s="354" t="str">
        <f>Foundation!E27</f>
        <v>DFR</v>
      </c>
      <c r="F26" s="354" t="str">
        <f t="shared" si="0"/>
        <v>CP</v>
      </c>
      <c r="G26" s="355">
        <v>45290</v>
      </c>
      <c r="H26" s="356" t="str">
        <f>Foundation!H27</f>
        <v>Nagana Ray And Company</v>
      </c>
      <c r="I26" s="453">
        <v>45261</v>
      </c>
    </row>
    <row r="27" spans="1:9" x14ac:dyDescent="0.25">
      <c r="A27" s="343">
        <f>+SUBTOTAL(3,$G$7:$G27)</f>
        <v>21</v>
      </c>
      <c r="B27" s="344">
        <f>Foundation!B28</f>
        <v>45261</v>
      </c>
      <c r="C27" s="354" t="str">
        <f>Foundation!C28</f>
        <v>59/7</v>
      </c>
      <c r="D27" s="354" t="str">
        <f>Foundation!D28</f>
        <v>DA+3</v>
      </c>
      <c r="E27" s="354" t="str">
        <f>Foundation!E28</f>
        <v>DRY</v>
      </c>
      <c r="F27" s="354" t="str">
        <f t="shared" si="0"/>
        <v>Pipe</v>
      </c>
      <c r="G27" s="355">
        <v>45294</v>
      </c>
      <c r="H27" s="356" t="str">
        <f>Foundation!H28</f>
        <v>Manoj Sharma</v>
      </c>
      <c r="I27" s="453">
        <v>45292</v>
      </c>
    </row>
    <row r="28" spans="1:9" x14ac:dyDescent="0.25">
      <c r="A28" s="343">
        <f>+SUBTOTAL(3,$G$7:$G28)</f>
        <v>22</v>
      </c>
      <c r="B28" s="344">
        <f>Foundation!B29</f>
        <v>45261</v>
      </c>
      <c r="C28" s="354" t="str">
        <f>Foundation!C29</f>
        <v>59/5</v>
      </c>
      <c r="D28" s="354" t="str">
        <f>Foundation!D29</f>
        <v>DA+3</v>
      </c>
      <c r="E28" s="354" t="str">
        <f>Foundation!E29</f>
        <v>DFR</v>
      </c>
      <c r="F28" s="354" t="str">
        <f t="shared" si="0"/>
        <v>CP</v>
      </c>
      <c r="G28" s="355">
        <v>45296</v>
      </c>
      <c r="H28" s="356" t="str">
        <f>Foundation!H29</f>
        <v>Om Const</v>
      </c>
      <c r="I28" s="453">
        <v>45292</v>
      </c>
    </row>
    <row r="29" spans="1:9" x14ac:dyDescent="0.25">
      <c r="A29" s="343">
        <f>+SUBTOTAL(3,$G$7:$G29)</f>
        <v>23</v>
      </c>
      <c r="B29" s="344">
        <f>Foundation!B30</f>
        <v>45261</v>
      </c>
      <c r="C29" s="354" t="str">
        <f>Foundation!C30</f>
        <v>62/3</v>
      </c>
      <c r="D29" s="354" t="str">
        <f>Foundation!D30</f>
        <v>DA+0</v>
      </c>
      <c r="E29" s="354" t="str">
        <f>Foundation!E30</f>
        <v>DRY</v>
      </c>
      <c r="F29" s="354" t="str">
        <f t="shared" si="0"/>
        <v>Pipe</v>
      </c>
      <c r="G29" s="355">
        <v>45298</v>
      </c>
      <c r="H29" s="356" t="str">
        <f>Foundation!H30</f>
        <v>Shakti Construction</v>
      </c>
      <c r="I29" s="453">
        <v>45292</v>
      </c>
    </row>
    <row r="30" spans="1:9" x14ac:dyDescent="0.25">
      <c r="A30" s="343">
        <f>+SUBTOTAL(3,$G$7:$G30)</f>
        <v>24</v>
      </c>
      <c r="B30" s="344">
        <f>Foundation!B31</f>
        <v>45292</v>
      </c>
      <c r="C30" s="354" t="str">
        <f>Foundation!C31</f>
        <v>59/12</v>
      </c>
      <c r="D30" s="354" t="str">
        <f>Foundation!D31</f>
        <v>DA+6</v>
      </c>
      <c r="E30" s="354" t="str">
        <f>Foundation!E31</f>
        <v>DFR</v>
      </c>
      <c r="F30" s="354" t="str">
        <f t="shared" si="0"/>
        <v>CP</v>
      </c>
      <c r="G30" s="355">
        <v>45307</v>
      </c>
      <c r="H30" s="356" t="str">
        <f>Foundation!H31</f>
        <v>Manoj Sharma</v>
      </c>
      <c r="I30" s="453">
        <v>45292</v>
      </c>
    </row>
    <row r="31" spans="1:9" x14ac:dyDescent="0.25">
      <c r="A31" s="343">
        <f>+SUBTOTAL(3,$G$7:$G31)</f>
        <v>25</v>
      </c>
      <c r="B31" s="344">
        <f>Foundation!B32</f>
        <v>45292</v>
      </c>
      <c r="C31" s="354" t="str">
        <f>Foundation!C32</f>
        <v>60/7</v>
      </c>
      <c r="D31" s="354" t="str">
        <f>Foundation!D32</f>
        <v>DA+3</v>
      </c>
      <c r="E31" s="354" t="str">
        <f>Foundation!E32</f>
        <v>DRY</v>
      </c>
      <c r="F31" s="354" t="str">
        <f t="shared" si="0"/>
        <v>Pipe</v>
      </c>
      <c r="G31" s="355">
        <v>45297</v>
      </c>
      <c r="H31" s="356" t="str">
        <f>Foundation!H32</f>
        <v xml:space="preserve">Imran </v>
      </c>
      <c r="I31" s="453">
        <v>45292</v>
      </c>
    </row>
    <row r="32" spans="1:9" x14ac:dyDescent="0.25">
      <c r="A32" s="343">
        <f>+SUBTOTAL(3,$G$7:$G32)</f>
        <v>26</v>
      </c>
      <c r="B32" s="344">
        <f>Foundation!B33</f>
        <v>45292</v>
      </c>
      <c r="C32" s="354" t="str">
        <f>Foundation!C33</f>
        <v>62/2</v>
      </c>
      <c r="D32" s="354" t="str">
        <f>Foundation!D33</f>
        <v>DA+3</v>
      </c>
      <c r="E32" s="354" t="str">
        <f>Foundation!E33</f>
        <v>DRY</v>
      </c>
      <c r="F32" s="354" t="str">
        <f t="shared" si="0"/>
        <v>Pipe</v>
      </c>
      <c r="G32" s="355">
        <v>45298</v>
      </c>
      <c r="H32" s="356" t="str">
        <f>Foundation!H33</f>
        <v>Shakti Construction</v>
      </c>
      <c r="I32" s="453">
        <v>45292</v>
      </c>
    </row>
    <row r="33" spans="1:9" x14ac:dyDescent="0.25">
      <c r="A33" s="343">
        <f>+SUBTOTAL(3,$G$7:$G33)</f>
        <v>27</v>
      </c>
      <c r="B33" s="344">
        <f>Foundation!B34</f>
        <v>45292</v>
      </c>
      <c r="C33" s="354" t="str">
        <f>Foundation!C34</f>
        <v>59/3</v>
      </c>
      <c r="D33" s="354" t="str">
        <f>Foundation!D34</f>
        <v>DA+3</v>
      </c>
      <c r="E33" s="354" t="str">
        <f>Foundation!E34</f>
        <v>DFR</v>
      </c>
      <c r="F33" s="354" t="str">
        <f t="shared" si="0"/>
        <v>CP</v>
      </c>
      <c r="G33" s="355">
        <v>45344</v>
      </c>
      <c r="H33" s="356" t="str">
        <f>Foundation!H34</f>
        <v>Om Const</v>
      </c>
      <c r="I33" s="453">
        <v>45323</v>
      </c>
    </row>
    <row r="34" spans="1:9" x14ac:dyDescent="0.25">
      <c r="A34" s="343">
        <f>+SUBTOTAL(3,$G$7:$G34)</f>
        <v>28</v>
      </c>
      <c r="B34" s="344">
        <f>Foundation!B35</f>
        <v>45292</v>
      </c>
      <c r="C34" s="354" t="str">
        <f>Foundation!C35</f>
        <v>64/0</v>
      </c>
      <c r="D34" s="354" t="str">
        <f>Foundation!D35</f>
        <v>DB2+0</v>
      </c>
      <c r="E34" s="354" t="str">
        <f>Foundation!E35</f>
        <v>DRY</v>
      </c>
      <c r="F34" s="354" t="str">
        <f t="shared" si="0"/>
        <v>Pipe</v>
      </c>
      <c r="G34" s="355">
        <v>45336</v>
      </c>
      <c r="H34" s="356" t="str">
        <f>Foundation!H35</f>
        <v>Mahadev Eng</v>
      </c>
      <c r="I34" s="453">
        <v>45323</v>
      </c>
    </row>
    <row r="35" spans="1:9" x14ac:dyDescent="0.25">
      <c r="A35" s="343">
        <f>+SUBTOTAL(3,$G$7:$G35)</f>
        <v>29</v>
      </c>
      <c r="B35" s="344">
        <f>Foundation!B36</f>
        <v>45292</v>
      </c>
      <c r="C35" s="354" t="str">
        <f>Foundation!C36</f>
        <v>57/3</v>
      </c>
      <c r="D35" s="354" t="str">
        <f>Foundation!D36</f>
        <v>DA+0</v>
      </c>
      <c r="E35" s="354" t="str">
        <f>Foundation!E36</f>
        <v>DRY</v>
      </c>
      <c r="F35" s="354" t="str">
        <f t="shared" si="0"/>
        <v>Pipe</v>
      </c>
      <c r="G35" s="355">
        <v>45344</v>
      </c>
      <c r="H35" s="356" t="str">
        <f>Foundation!H36</f>
        <v>Om Const</v>
      </c>
      <c r="I35" s="453">
        <v>45323</v>
      </c>
    </row>
    <row r="36" spans="1:9" x14ac:dyDescent="0.25">
      <c r="A36" s="343">
        <f>+SUBTOTAL(3,$G$7:$G36)</f>
        <v>30</v>
      </c>
      <c r="B36" s="344">
        <f>Foundation!B37</f>
        <v>45292</v>
      </c>
      <c r="C36" s="354" t="str">
        <f>Foundation!C37</f>
        <v>60/5</v>
      </c>
      <c r="D36" s="354" t="str">
        <f>Foundation!D37</f>
        <v>DA+3</v>
      </c>
      <c r="E36" s="354" t="str">
        <f>Foundation!E37</f>
        <v>DRY</v>
      </c>
      <c r="F36" s="354" t="str">
        <f t="shared" si="0"/>
        <v>Pipe</v>
      </c>
      <c r="G36" s="355">
        <v>45307</v>
      </c>
      <c r="H36" s="356" t="str">
        <f>Foundation!H37</f>
        <v>Manoj Sharma</v>
      </c>
      <c r="I36" s="453">
        <v>45292</v>
      </c>
    </row>
    <row r="37" spans="1:9" x14ac:dyDescent="0.25">
      <c r="A37" s="343">
        <f>+SUBTOTAL(3,$G$7:$G37)</f>
        <v>31</v>
      </c>
      <c r="B37" s="344">
        <f>Foundation!B38</f>
        <v>45292</v>
      </c>
      <c r="C37" s="354" t="str">
        <f>Foundation!C38</f>
        <v>62/11</v>
      </c>
      <c r="D37" s="354" t="str">
        <f>Foundation!D38</f>
        <v>DA+3</v>
      </c>
      <c r="E37" s="354" t="str">
        <f>Foundation!E38</f>
        <v>DRY</v>
      </c>
      <c r="F37" s="354" t="str">
        <f t="shared" si="0"/>
        <v>Pipe</v>
      </c>
      <c r="G37" s="355">
        <v>45319</v>
      </c>
      <c r="H37" s="356" t="str">
        <f>Foundation!H38</f>
        <v>Shakti Construction</v>
      </c>
      <c r="I37" s="453">
        <v>45292</v>
      </c>
    </row>
    <row r="38" spans="1:9" x14ac:dyDescent="0.25">
      <c r="A38" s="343">
        <f>+SUBTOTAL(3,$G$7:$G38)</f>
        <v>32</v>
      </c>
      <c r="B38" s="344">
        <f>Foundation!B39</f>
        <v>45292</v>
      </c>
      <c r="C38" s="354" t="str">
        <f>Foundation!C39</f>
        <v>65/2</v>
      </c>
      <c r="D38" s="354" t="str">
        <f>Foundation!D39</f>
        <v>DA+0</v>
      </c>
      <c r="E38" s="354" t="str">
        <f>Foundation!E39</f>
        <v>DRY</v>
      </c>
      <c r="F38" s="354" t="str">
        <f t="shared" si="0"/>
        <v>Pipe</v>
      </c>
      <c r="G38" s="355">
        <v>45303</v>
      </c>
      <c r="H38" s="356" t="str">
        <f>Foundation!H39</f>
        <v>Veerteja Enterprises</v>
      </c>
      <c r="I38" s="453">
        <v>45292</v>
      </c>
    </row>
    <row r="39" spans="1:9" x14ac:dyDescent="0.25">
      <c r="A39" s="343">
        <f>+SUBTOTAL(3,$G$7:$G39)</f>
        <v>33</v>
      </c>
      <c r="B39" s="344">
        <f>Foundation!B40</f>
        <v>45292</v>
      </c>
      <c r="C39" s="354" t="str">
        <f>Foundation!C40</f>
        <v>65/11</v>
      </c>
      <c r="D39" s="354" t="str">
        <f>Foundation!D40</f>
        <v>DA+0</v>
      </c>
      <c r="E39" s="354" t="str">
        <f>Foundation!E40</f>
        <v>DRY</v>
      </c>
      <c r="F39" s="354" t="str">
        <f t="shared" si="0"/>
        <v>Pipe</v>
      </c>
      <c r="G39" s="355">
        <v>45306</v>
      </c>
      <c r="H39" s="356" t="str">
        <f>Foundation!H40</f>
        <v>Bhati Const.</v>
      </c>
      <c r="I39" s="453">
        <v>45292</v>
      </c>
    </row>
    <row r="40" spans="1:9" x14ac:dyDescent="0.25">
      <c r="A40" s="343">
        <f>+SUBTOTAL(3,$G$7:$G40)</f>
        <v>34</v>
      </c>
      <c r="B40" s="344">
        <f>Foundation!B41</f>
        <v>45292</v>
      </c>
      <c r="C40" s="354" t="str">
        <f>Foundation!C41</f>
        <v>60/6</v>
      </c>
      <c r="D40" s="354" t="str">
        <f>Foundation!D41</f>
        <v>DA+0</v>
      </c>
      <c r="E40" s="354" t="str">
        <f>Foundation!E41</f>
        <v>DRY</v>
      </c>
      <c r="F40" s="354" t="str">
        <f t="shared" si="0"/>
        <v>Pipe</v>
      </c>
      <c r="G40" s="355">
        <v>45307</v>
      </c>
      <c r="H40" s="356" t="str">
        <f>Foundation!H41</f>
        <v>Manoj Sharma</v>
      </c>
      <c r="I40" s="453">
        <v>45292</v>
      </c>
    </row>
    <row r="41" spans="1:9" x14ac:dyDescent="0.25">
      <c r="A41" s="343">
        <f>+SUBTOTAL(3,$G$7:$G41)</f>
        <v>35</v>
      </c>
      <c r="B41" s="344">
        <f>Foundation!B42</f>
        <v>45292</v>
      </c>
      <c r="C41" s="354" t="str">
        <f>Foundation!C42</f>
        <v>57/2</v>
      </c>
      <c r="D41" s="354" t="str">
        <f>Foundation!D42</f>
        <v>DA+3</v>
      </c>
      <c r="E41" s="354" t="str">
        <f>Foundation!E42</f>
        <v>DRY</v>
      </c>
      <c r="F41" s="354" t="str">
        <f t="shared" si="0"/>
        <v>Pipe</v>
      </c>
      <c r="G41" s="355">
        <v>45336</v>
      </c>
      <c r="H41" s="356" t="str">
        <f>Foundation!H42</f>
        <v>Om Const</v>
      </c>
      <c r="I41" s="453">
        <v>45323</v>
      </c>
    </row>
    <row r="42" spans="1:9" x14ac:dyDescent="0.25">
      <c r="A42" s="343">
        <f>+SUBTOTAL(3,$G$7:$G42)</f>
        <v>36</v>
      </c>
      <c r="B42" s="344">
        <f>Foundation!B43</f>
        <v>45292</v>
      </c>
      <c r="C42" s="354" t="str">
        <f>Foundation!C43</f>
        <v>62/10</v>
      </c>
      <c r="D42" s="354" t="str">
        <f>Foundation!D43</f>
        <v>DA+0</v>
      </c>
      <c r="E42" s="354" t="str">
        <f>Foundation!E43</f>
        <v>DFR</v>
      </c>
      <c r="F42" s="354" t="str">
        <f t="shared" si="0"/>
        <v>CP</v>
      </c>
      <c r="G42" s="355">
        <v>45344</v>
      </c>
      <c r="H42" s="356" t="str">
        <f>Foundation!H43</f>
        <v>Shakti Construction</v>
      </c>
      <c r="I42" s="453">
        <v>45323</v>
      </c>
    </row>
    <row r="43" spans="1:9" x14ac:dyDescent="0.25">
      <c r="A43" s="343">
        <f>+SUBTOTAL(3,$G$7:$G43)</f>
        <v>37</v>
      </c>
      <c r="B43" s="344">
        <f>Foundation!B44</f>
        <v>45292</v>
      </c>
      <c r="C43" s="354" t="str">
        <f>Foundation!C44</f>
        <v>65/9</v>
      </c>
      <c r="D43" s="354" t="str">
        <f>Foundation!D44</f>
        <v>DA+0</v>
      </c>
      <c r="E43" s="354" t="str">
        <f>Foundation!E44</f>
        <v>DRY</v>
      </c>
      <c r="F43" s="354" t="str">
        <f t="shared" si="0"/>
        <v>Pipe</v>
      </c>
      <c r="G43" s="355">
        <v>45306</v>
      </c>
      <c r="H43" s="356" t="str">
        <f>Foundation!H44</f>
        <v>Bhati Const.</v>
      </c>
      <c r="I43" s="453">
        <v>45292</v>
      </c>
    </row>
    <row r="44" spans="1:9" x14ac:dyDescent="0.25">
      <c r="A44" s="343">
        <f>+SUBTOTAL(3,$G$7:$G44)</f>
        <v>38</v>
      </c>
      <c r="B44" s="344">
        <f>Foundation!B45</f>
        <v>45292</v>
      </c>
      <c r="C44" s="354" t="str">
        <f>Foundation!C45</f>
        <v>57/4</v>
      </c>
      <c r="D44" s="354" t="str">
        <f>Foundation!D45</f>
        <v>DA+0</v>
      </c>
      <c r="E44" s="354" t="str">
        <f>Foundation!E45</f>
        <v>Sandy</v>
      </c>
      <c r="F44" s="354" t="str">
        <f t="shared" si="0"/>
        <v>Pipe</v>
      </c>
      <c r="G44" s="355">
        <v>45336</v>
      </c>
      <c r="H44" s="356" t="str">
        <f>Foundation!H45</f>
        <v>Om Const</v>
      </c>
      <c r="I44" s="453">
        <v>45323</v>
      </c>
    </row>
    <row r="45" spans="1:9" x14ac:dyDescent="0.25">
      <c r="A45" s="343">
        <f>+SUBTOTAL(3,$G$7:$G45)</f>
        <v>39</v>
      </c>
      <c r="B45" s="344">
        <f>Foundation!B46</f>
        <v>45292</v>
      </c>
      <c r="C45" s="354" t="str">
        <f>Foundation!C46</f>
        <v>64/4</v>
      </c>
      <c r="D45" s="354" t="str">
        <f>Foundation!D46</f>
        <v>DA+3</v>
      </c>
      <c r="E45" s="354" t="str">
        <f>Foundation!E46</f>
        <v>DRY</v>
      </c>
      <c r="F45" s="354" t="str">
        <f t="shared" si="0"/>
        <v>Pipe</v>
      </c>
      <c r="G45" s="355">
        <v>45310</v>
      </c>
      <c r="H45" s="356" t="str">
        <f>Foundation!H46</f>
        <v>Mahadev Eng</v>
      </c>
      <c r="I45" s="453">
        <v>45292</v>
      </c>
    </row>
    <row r="46" spans="1:9" x14ac:dyDescent="0.25">
      <c r="A46" s="343">
        <f>+SUBTOTAL(3,$G$7:$G46)</f>
        <v>40</v>
      </c>
      <c r="B46" s="344">
        <f>Foundation!B47</f>
        <v>45292</v>
      </c>
      <c r="C46" s="354" t="str">
        <f>Foundation!C47</f>
        <v>65/3</v>
      </c>
      <c r="D46" s="354" t="str">
        <f>Foundation!D47</f>
        <v>DA+3</v>
      </c>
      <c r="E46" s="354" t="str">
        <f>Foundation!E47</f>
        <v>DRY</v>
      </c>
      <c r="F46" s="354" t="str">
        <f t="shared" si="0"/>
        <v>Pipe</v>
      </c>
      <c r="G46" s="355">
        <v>45311</v>
      </c>
      <c r="H46" s="356" t="str">
        <f>Foundation!H47</f>
        <v>Veerteja Enterprises</v>
      </c>
      <c r="I46" s="453">
        <v>45292</v>
      </c>
    </row>
    <row r="47" spans="1:9" x14ac:dyDescent="0.25">
      <c r="A47" s="343">
        <f>+SUBTOTAL(3,$G$7:$G47)</f>
        <v>41</v>
      </c>
      <c r="B47" s="344">
        <f>Foundation!B48</f>
        <v>45292</v>
      </c>
      <c r="C47" s="354" t="str">
        <f>Foundation!C48</f>
        <v>55/3</v>
      </c>
      <c r="D47" s="354" t="str">
        <f>Foundation!D48</f>
        <v>DA+0</v>
      </c>
      <c r="E47" s="354" t="str">
        <f>Foundation!E48</f>
        <v>Sandy</v>
      </c>
      <c r="F47" s="354" t="str">
        <f t="shared" si="0"/>
        <v>Pipe</v>
      </c>
      <c r="G47" s="355">
        <v>45324</v>
      </c>
      <c r="H47" s="356" t="str">
        <f>Foundation!H48</f>
        <v xml:space="preserve">Imran </v>
      </c>
      <c r="I47" s="453">
        <v>45323</v>
      </c>
    </row>
    <row r="48" spans="1:9" x14ac:dyDescent="0.25">
      <c r="A48" s="343">
        <f>+SUBTOTAL(3,$G$7:$G48)</f>
        <v>42</v>
      </c>
      <c r="B48" s="344">
        <f>Foundation!B49</f>
        <v>45292</v>
      </c>
      <c r="C48" s="354" t="str">
        <f>Foundation!C49</f>
        <v>60/10</v>
      </c>
      <c r="D48" s="354" t="str">
        <f>Foundation!D49</f>
        <v>DA+0</v>
      </c>
      <c r="E48" s="354" t="str">
        <f>Foundation!E49</f>
        <v>DFR</v>
      </c>
      <c r="F48" s="354" t="str">
        <f t="shared" si="0"/>
        <v>CP</v>
      </c>
      <c r="G48" s="355">
        <v>45324</v>
      </c>
      <c r="H48" s="356" t="str">
        <f>Foundation!H49</f>
        <v>Manoj Sharma</v>
      </c>
      <c r="I48" s="453">
        <v>45323</v>
      </c>
    </row>
    <row r="49" spans="1:9" x14ac:dyDescent="0.25">
      <c r="A49" s="343">
        <f>+SUBTOTAL(3,$G$7:$G49)</f>
        <v>43</v>
      </c>
      <c r="B49" s="344">
        <f>Foundation!B50</f>
        <v>45292</v>
      </c>
      <c r="C49" s="354" t="str">
        <f>Foundation!C50</f>
        <v>62/8</v>
      </c>
      <c r="D49" s="354" t="str">
        <f>Foundation!D50</f>
        <v>DA+0</v>
      </c>
      <c r="E49" s="354" t="str">
        <f>Foundation!E50</f>
        <v>DFR</v>
      </c>
      <c r="F49" s="354" t="str">
        <f t="shared" si="0"/>
        <v>CP</v>
      </c>
      <c r="G49" s="355">
        <v>45343</v>
      </c>
      <c r="H49" s="356" t="str">
        <f>Foundation!H50</f>
        <v>Shakti Construction</v>
      </c>
      <c r="I49" s="453">
        <v>45323</v>
      </c>
    </row>
    <row r="50" spans="1:9" x14ac:dyDescent="0.25">
      <c r="A50" s="343">
        <f>+SUBTOTAL(3,$G$7:$G50)</f>
        <v>44</v>
      </c>
      <c r="B50" s="344">
        <f>Foundation!B51</f>
        <v>45292</v>
      </c>
      <c r="C50" s="354" t="str">
        <f>Foundation!C51</f>
        <v>55/4</v>
      </c>
      <c r="D50" s="354" t="str">
        <f>Foundation!D51</f>
        <v>DA+0</v>
      </c>
      <c r="E50" s="354" t="str">
        <f>Foundation!E51</f>
        <v>Sandy</v>
      </c>
      <c r="F50" s="354" t="str">
        <f t="shared" si="0"/>
        <v>Pipe</v>
      </c>
      <c r="G50" s="355">
        <v>45308</v>
      </c>
      <c r="H50" s="356" t="str">
        <f>Foundation!H51</f>
        <v xml:space="preserve">Imran </v>
      </c>
      <c r="I50" s="453">
        <v>45292</v>
      </c>
    </row>
    <row r="51" spans="1:9" x14ac:dyDescent="0.25">
      <c r="A51" s="343">
        <f>+SUBTOTAL(3,$G$7:$G51)</f>
        <v>45</v>
      </c>
      <c r="B51" s="344">
        <f>Foundation!B52</f>
        <v>45292</v>
      </c>
      <c r="C51" s="354" t="str">
        <f>Foundation!C52</f>
        <v>57/5</v>
      </c>
      <c r="D51" s="354" t="str">
        <f>Foundation!D52</f>
        <v>DA+3</v>
      </c>
      <c r="E51" s="354" t="str">
        <f>Foundation!E52</f>
        <v>Sandy</v>
      </c>
      <c r="F51" s="354" t="str">
        <f t="shared" si="0"/>
        <v>Pipe</v>
      </c>
      <c r="G51" s="355">
        <v>45336</v>
      </c>
      <c r="H51" s="356" t="str">
        <f>Foundation!H52</f>
        <v>Om Const</v>
      </c>
      <c r="I51" s="453">
        <v>45323</v>
      </c>
    </row>
    <row r="52" spans="1:9" x14ac:dyDescent="0.25">
      <c r="A52" s="343">
        <f>+SUBTOTAL(3,$G$7:$G52)</f>
        <v>46</v>
      </c>
      <c r="B52" s="344">
        <f>Foundation!B53</f>
        <v>45292</v>
      </c>
      <c r="C52" s="354" t="str">
        <f>Foundation!C53</f>
        <v>26/3</v>
      </c>
      <c r="D52" s="354" t="str">
        <f>Foundation!D53</f>
        <v>DA+0</v>
      </c>
      <c r="E52" s="354" t="str">
        <f>Foundation!E53</f>
        <v>DRY</v>
      </c>
      <c r="F52" s="354" t="str">
        <f t="shared" si="0"/>
        <v>Pipe</v>
      </c>
      <c r="G52" s="355">
        <v>45831</v>
      </c>
      <c r="H52" s="356" t="str">
        <f>Foundation!H53</f>
        <v>A.B. Construction</v>
      </c>
      <c r="I52" s="453">
        <v>45809</v>
      </c>
    </row>
    <row r="53" spans="1:9" x14ac:dyDescent="0.25">
      <c r="A53" s="343">
        <f>+SUBTOTAL(3,$G$7:$G53)</f>
        <v>47</v>
      </c>
      <c r="B53" s="344">
        <f>Foundation!B54</f>
        <v>45292</v>
      </c>
      <c r="C53" s="354" t="str">
        <f>Foundation!C54</f>
        <v>64/1</v>
      </c>
      <c r="D53" s="354" t="str">
        <f>Foundation!D54</f>
        <v>DA+0</v>
      </c>
      <c r="E53" s="354" t="str">
        <f>Foundation!E54</f>
        <v>DRY</v>
      </c>
      <c r="F53" s="354" t="str">
        <f t="shared" si="0"/>
        <v>Pipe</v>
      </c>
      <c r="G53" s="355">
        <v>45336</v>
      </c>
      <c r="H53" s="356" t="str">
        <f>Foundation!H54</f>
        <v>Mahadev Eng</v>
      </c>
      <c r="I53" s="453">
        <v>45323</v>
      </c>
    </row>
    <row r="54" spans="1:9" x14ac:dyDescent="0.25">
      <c r="A54" s="343">
        <f>+SUBTOTAL(3,$G$7:$G54)</f>
        <v>48</v>
      </c>
      <c r="B54" s="344">
        <f>Foundation!B55</f>
        <v>45292</v>
      </c>
      <c r="C54" s="354" t="str">
        <f>Foundation!C55</f>
        <v>64/5</v>
      </c>
      <c r="D54" s="354" t="str">
        <f>Foundation!D55</f>
        <v>DA+3</v>
      </c>
      <c r="E54" s="354" t="str">
        <f>Foundation!E55</f>
        <v>DRY</v>
      </c>
      <c r="F54" s="354" t="str">
        <f t="shared" si="0"/>
        <v>Pipe</v>
      </c>
      <c r="G54" s="355">
        <v>45316</v>
      </c>
      <c r="H54" s="356" t="str">
        <f>Foundation!H55</f>
        <v>Mahadev Eng</v>
      </c>
      <c r="I54" s="453">
        <v>45292</v>
      </c>
    </row>
    <row r="55" spans="1:9" x14ac:dyDescent="0.25">
      <c r="A55" s="343">
        <f>+SUBTOTAL(3,$G$7:$G55)</f>
        <v>49</v>
      </c>
      <c r="B55" s="344">
        <f>Foundation!B56</f>
        <v>45292</v>
      </c>
      <c r="C55" s="354" t="str">
        <f>Foundation!C56</f>
        <v>65/6</v>
      </c>
      <c r="D55" s="354" t="str">
        <f>Foundation!D56</f>
        <v>DA+0</v>
      </c>
      <c r="E55" s="354" t="str">
        <f>Foundation!E56</f>
        <v>DRY</v>
      </c>
      <c r="F55" s="354" t="str">
        <f t="shared" si="0"/>
        <v>Pipe</v>
      </c>
      <c r="G55" s="355">
        <v>45331</v>
      </c>
      <c r="H55" s="356" t="str">
        <f>Foundation!H56</f>
        <v>Bhati Const.</v>
      </c>
      <c r="I55" s="453">
        <v>45323</v>
      </c>
    </row>
    <row r="56" spans="1:9" x14ac:dyDescent="0.25">
      <c r="A56" s="343">
        <f>+SUBTOTAL(3,$G$7:$G56)</f>
        <v>50</v>
      </c>
      <c r="B56" s="344">
        <f>Foundation!B57</f>
        <v>45292</v>
      </c>
      <c r="C56" s="354" t="str">
        <f>Foundation!C57</f>
        <v>61/0</v>
      </c>
      <c r="D56" s="354" t="str">
        <f>Foundation!D57</f>
        <v>DB2+0</v>
      </c>
      <c r="E56" s="354" t="str">
        <f>Foundation!E57</f>
        <v>DRY</v>
      </c>
      <c r="F56" s="354" t="str">
        <f t="shared" si="0"/>
        <v>Pipe</v>
      </c>
      <c r="G56" s="355">
        <v>45324</v>
      </c>
      <c r="H56" s="356" t="str">
        <f>Foundation!H57</f>
        <v>Manoj Sharma</v>
      </c>
      <c r="I56" s="453">
        <v>45323</v>
      </c>
    </row>
    <row r="57" spans="1:9" x14ac:dyDescent="0.25">
      <c r="A57" s="343">
        <f>+SUBTOTAL(3,$G$7:$G57)</f>
        <v>51</v>
      </c>
      <c r="B57" s="344">
        <f>Foundation!B58</f>
        <v>45292</v>
      </c>
      <c r="C57" s="354" t="str">
        <f>Foundation!C58</f>
        <v>62/9</v>
      </c>
      <c r="D57" s="354" t="str">
        <f>Foundation!D58</f>
        <v>DA+3</v>
      </c>
      <c r="E57" s="354" t="str">
        <f>Foundation!E58</f>
        <v>DFR</v>
      </c>
      <c r="F57" s="354" t="str">
        <f t="shared" si="0"/>
        <v>CP</v>
      </c>
      <c r="G57" s="355">
        <v>45343</v>
      </c>
      <c r="H57" s="356" t="str">
        <f>Foundation!H58</f>
        <v>Shakti Construction</v>
      </c>
      <c r="I57" s="453">
        <v>45323</v>
      </c>
    </row>
    <row r="58" spans="1:9" x14ac:dyDescent="0.25">
      <c r="A58" s="343">
        <f>+SUBTOTAL(3,$G$7:$G58)</f>
        <v>52</v>
      </c>
      <c r="B58" s="344">
        <f>Foundation!B59</f>
        <v>45292</v>
      </c>
      <c r="C58" s="354" t="str">
        <f>Foundation!C59</f>
        <v>65/5</v>
      </c>
      <c r="D58" s="354" t="str">
        <f>Foundation!D59</f>
        <v>DA+0</v>
      </c>
      <c r="E58" s="354" t="str">
        <f>Foundation!E59</f>
        <v>DRY</v>
      </c>
      <c r="F58" s="354" t="str">
        <f t="shared" si="0"/>
        <v>Pipe</v>
      </c>
      <c r="G58" s="355">
        <v>45331</v>
      </c>
      <c r="H58" s="356" t="str">
        <f>Foundation!H59</f>
        <v>Bhati Const.</v>
      </c>
      <c r="I58" s="453">
        <v>45323</v>
      </c>
    </row>
    <row r="59" spans="1:9" x14ac:dyDescent="0.25">
      <c r="A59" s="343">
        <f>+SUBTOTAL(3,$G$7:$G59)</f>
        <v>53</v>
      </c>
      <c r="B59" s="344">
        <f>Foundation!B60</f>
        <v>45292</v>
      </c>
      <c r="C59" s="354" t="str">
        <f>Foundation!C60</f>
        <v>64/2</v>
      </c>
      <c r="D59" s="354" t="str">
        <f>Foundation!D60</f>
        <v>DA+3</v>
      </c>
      <c r="E59" s="354" t="str">
        <f>Foundation!E60</f>
        <v>DRY</v>
      </c>
      <c r="F59" s="354" t="str">
        <f t="shared" si="0"/>
        <v>Pipe</v>
      </c>
      <c r="G59" s="355">
        <v>45316</v>
      </c>
      <c r="H59" s="356" t="str">
        <f>Foundation!H60</f>
        <v>Mahadev Eng</v>
      </c>
      <c r="I59" s="453">
        <v>45292</v>
      </c>
    </row>
    <row r="60" spans="1:9" x14ac:dyDescent="0.25">
      <c r="A60" s="343">
        <f>+SUBTOTAL(3,$G$7:$G60)</f>
        <v>54</v>
      </c>
      <c r="B60" s="344">
        <f>Foundation!B61</f>
        <v>45292</v>
      </c>
      <c r="C60" s="354" t="str">
        <f>Foundation!C61</f>
        <v>57/6</v>
      </c>
      <c r="D60" s="354" t="str">
        <f>Foundation!D61</f>
        <v>DA+3</v>
      </c>
      <c r="E60" s="354" t="str">
        <f>Foundation!E61</f>
        <v>Sandy</v>
      </c>
      <c r="F60" s="354" t="str">
        <f t="shared" si="0"/>
        <v>Pipe</v>
      </c>
      <c r="G60" s="355">
        <v>45344</v>
      </c>
      <c r="H60" s="356" t="str">
        <f>Foundation!H61</f>
        <v>Om Const</v>
      </c>
      <c r="I60" s="453">
        <v>45323</v>
      </c>
    </row>
    <row r="61" spans="1:9" x14ac:dyDescent="0.25">
      <c r="A61" s="343">
        <f>+SUBTOTAL(3,$G$7:$G61)</f>
        <v>55</v>
      </c>
      <c r="B61" s="344">
        <f>Foundation!B62</f>
        <v>45292</v>
      </c>
      <c r="C61" s="354" t="str">
        <f>Foundation!C62</f>
        <v>63/1</v>
      </c>
      <c r="D61" s="354" t="str">
        <f>Foundation!D62</f>
        <v>DA+3</v>
      </c>
      <c r="E61" s="354" t="str">
        <f>Foundation!E62</f>
        <v>DFR</v>
      </c>
      <c r="F61" s="354" t="str">
        <f t="shared" si="0"/>
        <v>CP</v>
      </c>
      <c r="G61" s="355">
        <v>45318</v>
      </c>
      <c r="H61" s="356" t="str">
        <f>Foundation!H62</f>
        <v>Shakti Construction</v>
      </c>
      <c r="I61" s="453">
        <v>45292</v>
      </c>
    </row>
    <row r="62" spans="1:9" x14ac:dyDescent="0.25">
      <c r="A62" s="343">
        <f>+SUBTOTAL(3,$G$7:$G62)</f>
        <v>56</v>
      </c>
      <c r="B62" s="344">
        <f>Foundation!B63</f>
        <v>45292</v>
      </c>
      <c r="C62" s="354" t="str">
        <f>Foundation!C63</f>
        <v>64/9</v>
      </c>
      <c r="D62" s="354" t="str">
        <f>Foundation!D63</f>
        <v>DA+3</v>
      </c>
      <c r="E62" s="354" t="str">
        <f>Foundation!E63</f>
        <v>DRY</v>
      </c>
      <c r="F62" s="354" t="str">
        <f t="shared" si="0"/>
        <v>Pipe</v>
      </c>
      <c r="G62" s="355">
        <v>45342</v>
      </c>
      <c r="H62" s="356" t="str">
        <f>Foundation!H63</f>
        <v>Veerteja Enterprises</v>
      </c>
      <c r="I62" s="453">
        <v>45323</v>
      </c>
    </row>
    <row r="63" spans="1:9" x14ac:dyDescent="0.25">
      <c r="A63" s="343">
        <f>+SUBTOTAL(3,$G$7:$G63)</f>
        <v>57</v>
      </c>
      <c r="B63" s="344">
        <f>Foundation!B64</f>
        <v>45292</v>
      </c>
      <c r="C63" s="354" t="str">
        <f>Foundation!C64</f>
        <v>60/11</v>
      </c>
      <c r="D63" s="354" t="str">
        <f>Foundation!D64</f>
        <v>DA+3</v>
      </c>
      <c r="E63" s="354" t="str">
        <f>Foundation!E64</f>
        <v>DRY</v>
      </c>
      <c r="F63" s="354" t="str">
        <f t="shared" si="0"/>
        <v>Pipe</v>
      </c>
      <c r="G63" s="355">
        <v>45324</v>
      </c>
      <c r="H63" s="356" t="str">
        <f>Foundation!H64</f>
        <v>Manoj Sharma</v>
      </c>
      <c r="I63" s="453">
        <v>45323</v>
      </c>
    </row>
    <row r="64" spans="1:9" x14ac:dyDescent="0.25">
      <c r="A64" s="343">
        <f>+SUBTOTAL(3,$G$7:$G64)</f>
        <v>58</v>
      </c>
      <c r="B64" s="344">
        <f>Foundation!B65</f>
        <v>45292</v>
      </c>
      <c r="C64" s="354" t="str">
        <f>Foundation!C65</f>
        <v>65/4</v>
      </c>
      <c r="D64" s="354" t="str">
        <f>Foundation!D65</f>
        <v>DA+0</v>
      </c>
      <c r="E64" s="354" t="str">
        <f>Foundation!E65</f>
        <v>DRY</v>
      </c>
      <c r="F64" s="354" t="str">
        <f t="shared" si="0"/>
        <v>Pipe</v>
      </c>
      <c r="G64" s="355">
        <v>45316</v>
      </c>
      <c r="H64" s="356" t="str">
        <f>Foundation!H65</f>
        <v>Bhati Const.</v>
      </c>
      <c r="I64" s="453">
        <v>45292</v>
      </c>
    </row>
    <row r="65" spans="1:9" x14ac:dyDescent="0.25">
      <c r="A65" s="343">
        <f>+SUBTOTAL(3,$G$7:$G65)</f>
        <v>59</v>
      </c>
      <c r="B65" s="344">
        <f>Foundation!B66</f>
        <v>45292</v>
      </c>
      <c r="C65" s="354" t="str">
        <f>Foundation!C66</f>
        <v>63/7</v>
      </c>
      <c r="D65" s="354" t="str">
        <f>Foundation!D66</f>
        <v>DA+3</v>
      </c>
      <c r="E65" s="354" t="str">
        <f>Foundation!E66</f>
        <v>DRY</v>
      </c>
      <c r="F65" s="354" t="str">
        <f t="shared" si="0"/>
        <v>Pipe</v>
      </c>
      <c r="G65" s="355">
        <v>45336</v>
      </c>
      <c r="H65" s="356" t="str">
        <f>Foundation!H66</f>
        <v>Mahadev Eng</v>
      </c>
      <c r="I65" s="453">
        <v>45323</v>
      </c>
    </row>
    <row r="66" spans="1:9" x14ac:dyDescent="0.25">
      <c r="A66" s="343">
        <f>+SUBTOTAL(3,$G$7:$G66)</f>
        <v>60</v>
      </c>
      <c r="B66" s="344">
        <f>Foundation!B67</f>
        <v>45292</v>
      </c>
      <c r="C66" s="354" t="str">
        <f>Foundation!C67</f>
        <v>55/5</v>
      </c>
      <c r="D66" s="354" t="str">
        <f>Foundation!D67</f>
        <v>DA+0</v>
      </c>
      <c r="E66" s="354" t="str">
        <f>Foundation!E67</f>
        <v>Sandy</v>
      </c>
      <c r="F66" s="354" t="str">
        <f t="shared" si="0"/>
        <v>Pipe</v>
      </c>
      <c r="G66" s="355">
        <v>45320</v>
      </c>
      <c r="H66" s="356" t="str">
        <f>Foundation!H67</f>
        <v xml:space="preserve">Imran </v>
      </c>
      <c r="I66" s="453">
        <v>45292</v>
      </c>
    </row>
    <row r="67" spans="1:9" x14ac:dyDescent="0.25">
      <c r="A67" s="343">
        <f>+SUBTOTAL(3,$G$7:$G67)</f>
        <v>61</v>
      </c>
      <c r="B67" s="344">
        <f>Foundation!B68</f>
        <v>45292</v>
      </c>
      <c r="C67" s="354" t="str">
        <f>Foundation!C68</f>
        <v>55/6</v>
      </c>
      <c r="D67" s="354" t="str">
        <f>Foundation!D68</f>
        <v>DA+0</v>
      </c>
      <c r="E67" s="354" t="str">
        <f>Foundation!E68</f>
        <v>Sandy</v>
      </c>
      <c r="F67" s="354" t="str">
        <f t="shared" si="0"/>
        <v>Pipe</v>
      </c>
      <c r="G67" s="355">
        <v>45320</v>
      </c>
      <c r="H67" s="356" t="str">
        <f>Foundation!H68</f>
        <v xml:space="preserve">Imran </v>
      </c>
      <c r="I67" s="453">
        <v>45292</v>
      </c>
    </row>
    <row r="68" spans="1:9" x14ac:dyDescent="0.25">
      <c r="A68" s="343">
        <f>+SUBTOTAL(3,$G$7:$G68)</f>
        <v>62</v>
      </c>
      <c r="B68" s="344">
        <f>Foundation!B69</f>
        <v>45292</v>
      </c>
      <c r="C68" s="354" t="str">
        <f>Foundation!C69</f>
        <v>63/2</v>
      </c>
      <c r="D68" s="354" t="str">
        <f>Foundation!D69</f>
        <v>DA+0</v>
      </c>
      <c r="E68" s="354" t="str">
        <f>Foundation!E69</f>
        <v>DFR</v>
      </c>
      <c r="F68" s="354" t="str">
        <f t="shared" si="0"/>
        <v>CP</v>
      </c>
      <c r="G68" s="355">
        <v>45318</v>
      </c>
      <c r="H68" s="356" t="str">
        <f>Foundation!H69</f>
        <v>Shakti Construction</v>
      </c>
      <c r="I68" s="453">
        <v>45292</v>
      </c>
    </row>
    <row r="69" spans="1:9" x14ac:dyDescent="0.25">
      <c r="A69" s="343">
        <f>+SUBTOTAL(3,$G$7:$G69)</f>
        <v>63</v>
      </c>
      <c r="B69" s="344">
        <f>Foundation!B70</f>
        <v>45292</v>
      </c>
      <c r="C69" s="354" t="str">
        <f>Foundation!C70</f>
        <v>27/8</v>
      </c>
      <c r="D69" s="354" t="str">
        <f>Foundation!D70</f>
        <v>DA+0</v>
      </c>
      <c r="E69" s="354" t="str">
        <f>Foundation!E70</f>
        <v>DFR</v>
      </c>
      <c r="F69" s="354" t="str">
        <f t="shared" si="0"/>
        <v>CP</v>
      </c>
      <c r="G69" s="355">
        <v>45322</v>
      </c>
      <c r="H69" s="356" t="str">
        <f>Foundation!H70</f>
        <v>Nagana Ray And Company</v>
      </c>
      <c r="I69" s="453">
        <v>45292</v>
      </c>
    </row>
    <row r="70" spans="1:9" x14ac:dyDescent="0.25">
      <c r="A70" s="343">
        <f>+SUBTOTAL(3,$G$7:$G70)</f>
        <v>64</v>
      </c>
      <c r="B70" s="344">
        <f>Foundation!B71</f>
        <v>45292</v>
      </c>
      <c r="C70" s="354" t="str">
        <f>Foundation!C71</f>
        <v>61/1</v>
      </c>
      <c r="D70" s="354" t="str">
        <f>Foundation!D71</f>
        <v>DA+6</v>
      </c>
      <c r="E70" s="354" t="str">
        <f>Foundation!E71</f>
        <v>DFR</v>
      </c>
      <c r="F70" s="354" t="str">
        <f t="shared" si="0"/>
        <v>CP</v>
      </c>
      <c r="G70" s="355">
        <v>45324</v>
      </c>
      <c r="H70" s="356" t="str">
        <f>Foundation!H71</f>
        <v>Manoj Sharma</v>
      </c>
      <c r="I70" s="453">
        <v>45323</v>
      </c>
    </row>
    <row r="71" spans="1:9" x14ac:dyDescent="0.25">
      <c r="A71" s="343">
        <f>+SUBTOTAL(3,$G$7:$G71)</f>
        <v>65</v>
      </c>
      <c r="B71" s="344">
        <f>Foundation!B72</f>
        <v>45292</v>
      </c>
      <c r="C71" s="354" t="str">
        <f>Foundation!C72</f>
        <v>55/7</v>
      </c>
      <c r="D71" s="354" t="str">
        <f>Foundation!D72</f>
        <v>DA+0</v>
      </c>
      <c r="E71" s="354" t="str">
        <f>Foundation!E72</f>
        <v>Sandy</v>
      </c>
      <c r="F71" s="354" t="str">
        <f t="shared" si="0"/>
        <v>Pipe</v>
      </c>
      <c r="G71" s="355">
        <v>45324</v>
      </c>
      <c r="H71" s="356" t="str">
        <f>Foundation!H72</f>
        <v xml:space="preserve">Imran </v>
      </c>
      <c r="I71" s="453">
        <v>45323</v>
      </c>
    </row>
    <row r="72" spans="1:9" x14ac:dyDescent="0.25">
      <c r="A72" s="343">
        <f>+SUBTOTAL(3,$G$7:$G72)</f>
        <v>66</v>
      </c>
      <c r="B72" s="344">
        <f>Foundation!B73</f>
        <v>45292</v>
      </c>
      <c r="C72" s="354" t="str">
        <f>Foundation!C73</f>
        <v>64/3</v>
      </c>
      <c r="D72" s="354" t="str">
        <f>Foundation!D73</f>
        <v>DA+0</v>
      </c>
      <c r="E72" s="354" t="str">
        <f>Foundation!E73</f>
        <v>DRY</v>
      </c>
      <c r="F72" s="354" t="str">
        <f t="shared" ref="F72:F135" si="1">+IF(E72=0,"",IF(E72="DFR","CP","Pipe"))</f>
        <v>Pipe</v>
      </c>
      <c r="G72" s="355">
        <v>45336</v>
      </c>
      <c r="H72" s="356" t="str">
        <f>Foundation!H73</f>
        <v>Mahadev Eng</v>
      </c>
      <c r="I72" s="453">
        <v>45323</v>
      </c>
    </row>
    <row r="73" spans="1:9" x14ac:dyDescent="0.25">
      <c r="A73" s="343">
        <f>+SUBTOTAL(3,$G$7:$G73)</f>
        <v>67</v>
      </c>
      <c r="B73" s="344">
        <f>Foundation!B74</f>
        <v>45292</v>
      </c>
      <c r="C73" s="354" t="str">
        <f>Foundation!C74</f>
        <v>63/3</v>
      </c>
      <c r="D73" s="354" t="str">
        <f>Foundation!D74</f>
        <v>DA+3</v>
      </c>
      <c r="E73" s="354" t="str">
        <f>Foundation!E74</f>
        <v>DFR</v>
      </c>
      <c r="F73" s="354" t="s">
        <v>1020</v>
      </c>
      <c r="G73" s="355">
        <v>45344</v>
      </c>
      <c r="H73" s="356" t="str">
        <f>Foundation!H74</f>
        <v>Shakti Construction</v>
      </c>
      <c r="I73" s="453">
        <v>45323</v>
      </c>
    </row>
    <row r="74" spans="1:9" x14ac:dyDescent="0.25">
      <c r="A74" s="343">
        <f>+SUBTOTAL(3,$G$7:$G74)</f>
        <v>68</v>
      </c>
      <c r="B74" s="344">
        <f>Foundation!B75</f>
        <v>45292</v>
      </c>
      <c r="C74" s="354" t="str">
        <f>Foundation!C75</f>
        <v>64/8</v>
      </c>
      <c r="D74" s="354" t="str">
        <f>Foundation!D75</f>
        <v>DA+3</v>
      </c>
      <c r="E74" s="354" t="str">
        <f>Foundation!E75</f>
        <v>DRY</v>
      </c>
      <c r="F74" s="354" t="str">
        <f t="shared" si="1"/>
        <v>Pipe</v>
      </c>
      <c r="G74" s="355">
        <v>45323</v>
      </c>
      <c r="H74" s="356" t="str">
        <f>Foundation!H75</f>
        <v>Veerteja Enterprises</v>
      </c>
      <c r="I74" s="453">
        <v>45323</v>
      </c>
    </row>
    <row r="75" spans="1:9" x14ac:dyDescent="0.25">
      <c r="A75" s="343">
        <f>+SUBTOTAL(3,$G$7:$G75)</f>
        <v>69</v>
      </c>
      <c r="B75" s="344">
        <f>Foundation!B76</f>
        <v>45292</v>
      </c>
      <c r="C75" s="354" t="str">
        <f>Foundation!C76</f>
        <v>61/2</v>
      </c>
      <c r="D75" s="354" t="str">
        <f>Foundation!D76</f>
        <v>DA+6</v>
      </c>
      <c r="E75" s="354" t="str">
        <f>Foundation!E76</f>
        <v>DFR</v>
      </c>
      <c r="F75" s="354" t="str">
        <f t="shared" si="1"/>
        <v>CP</v>
      </c>
      <c r="G75" s="355">
        <v>45324</v>
      </c>
      <c r="H75" s="356" t="str">
        <f>Foundation!H76</f>
        <v>Manoj Sharma</v>
      </c>
      <c r="I75" s="453">
        <v>45323</v>
      </c>
    </row>
    <row r="76" spans="1:9" x14ac:dyDescent="0.25">
      <c r="A76" s="343">
        <f>+SUBTOTAL(3,$G$7:$G76)</f>
        <v>70</v>
      </c>
      <c r="B76" s="344">
        <f>Foundation!B77</f>
        <v>45323</v>
      </c>
      <c r="C76" s="354" t="str">
        <f>Foundation!C77</f>
        <v>64/7</v>
      </c>
      <c r="D76" s="354" t="str">
        <f>Foundation!D77</f>
        <v>DA+3</v>
      </c>
      <c r="E76" s="354" t="str">
        <f>Foundation!E77</f>
        <v>DRY</v>
      </c>
      <c r="F76" s="354" t="str">
        <f t="shared" si="1"/>
        <v>Pipe</v>
      </c>
      <c r="G76" s="355">
        <v>45336</v>
      </c>
      <c r="H76" s="356" t="str">
        <f>Foundation!H77</f>
        <v>Mahadev Eng</v>
      </c>
      <c r="I76" s="453">
        <v>45323</v>
      </c>
    </row>
    <row r="77" spans="1:9" x14ac:dyDescent="0.25">
      <c r="A77" s="343">
        <f>+SUBTOTAL(3,$G$7:$G77)</f>
        <v>71</v>
      </c>
      <c r="B77" s="344">
        <f>Foundation!B78</f>
        <v>45323</v>
      </c>
      <c r="C77" s="354" t="str">
        <f>Foundation!C78</f>
        <v>52/5</v>
      </c>
      <c r="D77" s="354" t="str">
        <f>Foundation!D78</f>
        <v>DA+9</v>
      </c>
      <c r="E77" s="354" t="str">
        <f>Foundation!E78</f>
        <v>Sandy</v>
      </c>
      <c r="F77" s="354" t="str">
        <f t="shared" si="1"/>
        <v>Pipe</v>
      </c>
      <c r="G77" s="355">
        <v>45327</v>
      </c>
      <c r="H77" s="356" t="str">
        <f>Foundation!H78</f>
        <v xml:space="preserve">Imran </v>
      </c>
      <c r="I77" s="453">
        <v>45323</v>
      </c>
    </row>
    <row r="78" spans="1:9" x14ac:dyDescent="0.25">
      <c r="A78" s="343">
        <f>+SUBTOTAL(3,$G$7:$G78)</f>
        <v>72</v>
      </c>
      <c r="B78" s="344">
        <f>Foundation!B79</f>
        <v>45323</v>
      </c>
      <c r="C78" s="354" t="str">
        <f>Foundation!C79</f>
        <v>63/4</v>
      </c>
      <c r="D78" s="354" t="str">
        <f>Foundation!D79</f>
        <v>DA+0</v>
      </c>
      <c r="E78" s="354" t="str">
        <f>Foundation!E79</f>
        <v>DRY</v>
      </c>
      <c r="F78" s="354" t="str">
        <f t="shared" si="1"/>
        <v>Pipe</v>
      </c>
      <c r="G78" s="355">
        <v>45336</v>
      </c>
      <c r="H78" s="356" t="str">
        <f>Foundation!H79</f>
        <v>Shakti Construction</v>
      </c>
      <c r="I78" s="453">
        <v>45323</v>
      </c>
    </row>
    <row r="79" spans="1:9" x14ac:dyDescent="0.25">
      <c r="A79" s="343">
        <f>+SUBTOTAL(3,$G$7:$G79)</f>
        <v>73</v>
      </c>
      <c r="B79" s="344">
        <f>Foundation!B80</f>
        <v>45323</v>
      </c>
      <c r="C79" s="354" t="str">
        <f>Foundation!C80</f>
        <v>26/4</v>
      </c>
      <c r="D79" s="354" t="str">
        <f>Foundation!D80</f>
        <v>DA+6</v>
      </c>
      <c r="E79" s="354" t="str">
        <f>Foundation!E80</f>
        <v>Sandy</v>
      </c>
      <c r="F79" s="354" t="str">
        <f t="shared" si="1"/>
        <v>Pipe</v>
      </c>
      <c r="G79" s="355">
        <v>45339</v>
      </c>
      <c r="H79" s="356" t="str">
        <f>Foundation!H80</f>
        <v>Mehai Construction</v>
      </c>
      <c r="I79" s="453">
        <v>45323</v>
      </c>
    </row>
    <row r="80" spans="1:9" x14ac:dyDescent="0.25">
      <c r="A80" s="343">
        <f>+SUBTOTAL(3,$G$7:$G80)</f>
        <v>74</v>
      </c>
      <c r="B80" s="344">
        <f>Foundation!B81</f>
        <v>45323</v>
      </c>
      <c r="C80" s="354" t="str">
        <f>Foundation!C81</f>
        <v>67/2</v>
      </c>
      <c r="D80" s="354" t="str">
        <f>Foundation!D81</f>
        <v>DA+0</v>
      </c>
      <c r="E80" s="354" t="str">
        <f>Foundation!E81</f>
        <v>DRY</v>
      </c>
      <c r="F80" s="354" t="str">
        <f t="shared" si="1"/>
        <v>Pipe</v>
      </c>
      <c r="G80" s="355">
        <v>45331</v>
      </c>
      <c r="H80" s="356" t="str">
        <f>Foundation!H81</f>
        <v>Bhati Const.</v>
      </c>
      <c r="I80" s="453">
        <v>45323</v>
      </c>
    </row>
    <row r="81" spans="1:9" x14ac:dyDescent="0.25">
      <c r="A81" s="343">
        <f>+SUBTOTAL(3,$G$7:$G81)</f>
        <v>75</v>
      </c>
      <c r="B81" s="344">
        <f>Foundation!B82</f>
        <v>45323</v>
      </c>
      <c r="C81" s="354" t="str">
        <f>Foundation!C82</f>
        <v>52/6</v>
      </c>
      <c r="D81" s="354" t="str">
        <f>Foundation!D82</f>
        <v>DA+6</v>
      </c>
      <c r="E81" s="354" t="str">
        <f>Foundation!E82</f>
        <v>Sandy</v>
      </c>
      <c r="F81" s="354" t="str">
        <f t="shared" si="1"/>
        <v>Pipe</v>
      </c>
      <c r="G81" s="355">
        <v>45330</v>
      </c>
      <c r="H81" s="356" t="str">
        <f>Foundation!H82</f>
        <v xml:space="preserve">Imran </v>
      </c>
      <c r="I81" s="453">
        <v>45323</v>
      </c>
    </row>
    <row r="82" spans="1:9" x14ac:dyDescent="0.25">
      <c r="A82" s="343">
        <f>+SUBTOTAL(3,$G$7:$G82)</f>
        <v>76</v>
      </c>
      <c r="B82" s="344">
        <f>Foundation!B83</f>
        <v>45323</v>
      </c>
      <c r="C82" s="354" t="str">
        <f>Foundation!C83</f>
        <v>64/6</v>
      </c>
      <c r="D82" s="354" t="str">
        <f>Foundation!D83</f>
        <v>DA+0</v>
      </c>
      <c r="E82" s="354" t="str">
        <f>Foundation!E83</f>
        <v>DRY</v>
      </c>
      <c r="F82" s="354" t="str">
        <f t="shared" si="1"/>
        <v>Pipe</v>
      </c>
      <c r="G82" s="355">
        <v>45336</v>
      </c>
      <c r="H82" s="356" t="str">
        <f>Foundation!H83</f>
        <v>Mahadev Eng</v>
      </c>
      <c r="I82" s="453">
        <v>45323</v>
      </c>
    </row>
    <row r="83" spans="1:9" x14ac:dyDescent="0.25">
      <c r="A83" s="343">
        <f>+SUBTOTAL(3,$G$7:$G83)</f>
        <v>77</v>
      </c>
      <c r="B83" s="344">
        <f>Foundation!B84</f>
        <v>45323</v>
      </c>
      <c r="C83" s="354" t="str">
        <f>Foundation!C84</f>
        <v>63/5</v>
      </c>
      <c r="D83" s="354" t="str">
        <f>Foundation!D84</f>
        <v>DA+3</v>
      </c>
      <c r="E83" s="354" t="str">
        <f>Foundation!E84</f>
        <v>DFR</v>
      </c>
      <c r="F83" s="354" t="str">
        <f t="shared" si="1"/>
        <v>CP</v>
      </c>
      <c r="G83" s="355">
        <v>45337</v>
      </c>
      <c r="H83" s="356" t="str">
        <f>Foundation!H84</f>
        <v>Shakti Construction</v>
      </c>
      <c r="I83" s="453">
        <v>45323</v>
      </c>
    </row>
    <row r="84" spans="1:9" x14ac:dyDescent="0.25">
      <c r="A84" s="343">
        <f>+SUBTOTAL(3,$G$7:$G84)</f>
        <v>78</v>
      </c>
      <c r="B84" s="344">
        <f>Foundation!B85</f>
        <v>45323</v>
      </c>
      <c r="C84" s="354" t="str">
        <f>Foundation!C85</f>
        <v>59/15</v>
      </c>
      <c r="D84" s="354" t="str">
        <f>Foundation!D85</f>
        <v>DA+6</v>
      </c>
      <c r="E84" s="354" t="str">
        <f>Foundation!E85</f>
        <v>DRY</v>
      </c>
      <c r="F84" s="354" t="str">
        <f t="shared" si="1"/>
        <v>Pipe</v>
      </c>
      <c r="G84" s="355">
        <v>45348</v>
      </c>
      <c r="H84" s="356" t="str">
        <f>Foundation!H85</f>
        <v>Om Const</v>
      </c>
      <c r="I84" s="453">
        <v>45323</v>
      </c>
    </row>
    <row r="85" spans="1:9" x14ac:dyDescent="0.25">
      <c r="A85" s="343">
        <f>+SUBTOTAL(3,$G$7:$G85)</f>
        <v>79</v>
      </c>
      <c r="B85" s="344">
        <f>Foundation!B86</f>
        <v>45323</v>
      </c>
      <c r="C85" s="354" t="str">
        <f>Foundation!C86</f>
        <v>61/5</v>
      </c>
      <c r="D85" s="354" t="str">
        <f>Foundation!D86</f>
        <v>DA+3</v>
      </c>
      <c r="E85" s="354" t="str">
        <f>Foundation!E86</f>
        <v>DRY</v>
      </c>
      <c r="F85" s="354" t="str">
        <f t="shared" si="1"/>
        <v>Pipe</v>
      </c>
      <c r="G85" s="355">
        <v>45344</v>
      </c>
      <c r="H85" s="356" t="str">
        <f>Foundation!H86</f>
        <v>Manoj Sharma</v>
      </c>
      <c r="I85" s="453">
        <v>45323</v>
      </c>
    </row>
    <row r="86" spans="1:9" x14ac:dyDescent="0.25">
      <c r="A86" s="343">
        <f>+SUBTOTAL(3,$G$7:$G86)</f>
        <v>80</v>
      </c>
      <c r="B86" s="344">
        <f>Foundation!B87</f>
        <v>45323</v>
      </c>
      <c r="C86" s="354" t="str">
        <f>Foundation!C87</f>
        <v>67/1</v>
      </c>
      <c r="D86" s="354" t="str">
        <f>Foundation!D87</f>
        <v>DA+0</v>
      </c>
      <c r="E86" s="354" t="str">
        <f>Foundation!E87</f>
        <v>DRY</v>
      </c>
      <c r="F86" s="354" t="str">
        <f t="shared" si="1"/>
        <v>Pipe</v>
      </c>
      <c r="G86" s="355">
        <v>45335</v>
      </c>
      <c r="H86" s="356" t="str">
        <f>Foundation!H87</f>
        <v>Bhati Const.</v>
      </c>
      <c r="I86" s="453">
        <v>45323</v>
      </c>
    </row>
    <row r="87" spans="1:9" x14ac:dyDescent="0.25">
      <c r="A87" s="343">
        <f>+SUBTOTAL(3,$G$7:$G87)</f>
        <v>81</v>
      </c>
      <c r="B87" s="344">
        <f>Foundation!B88</f>
        <v>45323</v>
      </c>
      <c r="C87" s="354" t="str">
        <f>Foundation!C88</f>
        <v>64/10</v>
      </c>
      <c r="D87" s="354" t="str">
        <f>Foundation!D88</f>
        <v>DA+3</v>
      </c>
      <c r="E87" s="354" t="str">
        <f>Foundation!E88</f>
        <v>DRY</v>
      </c>
      <c r="F87" s="354" t="str">
        <f t="shared" si="1"/>
        <v>Pipe</v>
      </c>
      <c r="G87" s="355">
        <v>45333</v>
      </c>
      <c r="H87" s="356" t="str">
        <f>Foundation!H88</f>
        <v>Veerteja Enterprises</v>
      </c>
      <c r="I87" s="453">
        <v>45323</v>
      </c>
    </row>
    <row r="88" spans="1:9" x14ac:dyDescent="0.25">
      <c r="A88" s="343">
        <f>+SUBTOTAL(3,$G$7:$G88)</f>
        <v>82</v>
      </c>
      <c r="B88" s="344">
        <f>Foundation!B89</f>
        <v>45323</v>
      </c>
      <c r="C88" s="354" t="str">
        <f>Foundation!C89</f>
        <v>61/6</v>
      </c>
      <c r="D88" s="354" t="str">
        <f>Foundation!D89</f>
        <v>DA+3</v>
      </c>
      <c r="E88" s="354" t="str">
        <f>Foundation!E89</f>
        <v>DRY</v>
      </c>
      <c r="F88" s="354" t="str">
        <f t="shared" si="1"/>
        <v>Pipe</v>
      </c>
      <c r="G88" s="355">
        <v>45344</v>
      </c>
      <c r="H88" s="356" t="str">
        <f>Foundation!H89</f>
        <v>Manoj Sharma</v>
      </c>
      <c r="I88" s="453">
        <v>45323</v>
      </c>
    </row>
    <row r="89" spans="1:9" x14ac:dyDescent="0.25">
      <c r="A89" s="343">
        <f>+SUBTOTAL(3,$G$7:$G89)</f>
        <v>83</v>
      </c>
      <c r="B89" s="344">
        <f>Foundation!B90</f>
        <v>45323</v>
      </c>
      <c r="C89" s="354" t="str">
        <f>Foundation!C90</f>
        <v>52/7</v>
      </c>
      <c r="D89" s="354" t="str">
        <f>Foundation!D90</f>
        <v>DA+3</v>
      </c>
      <c r="E89" s="354" t="str">
        <f>Foundation!E90</f>
        <v>Sandy</v>
      </c>
      <c r="F89" s="354" t="str">
        <f t="shared" si="1"/>
        <v>Pipe</v>
      </c>
      <c r="G89" s="355">
        <v>45335</v>
      </c>
      <c r="H89" s="356" t="str">
        <f>Foundation!H90</f>
        <v xml:space="preserve">Imran </v>
      </c>
      <c r="I89" s="453">
        <v>45323</v>
      </c>
    </row>
    <row r="90" spans="1:9" x14ac:dyDescent="0.25">
      <c r="A90" s="343">
        <f>+SUBTOTAL(3,$G$7:$G90)</f>
        <v>84</v>
      </c>
      <c r="B90" s="344">
        <f>Foundation!B91</f>
        <v>45323</v>
      </c>
      <c r="C90" s="354" t="str">
        <f>Foundation!C91</f>
        <v>59/16</v>
      </c>
      <c r="D90" s="354" t="str">
        <f>Foundation!D91</f>
        <v>DA+9</v>
      </c>
      <c r="E90" s="354" t="str">
        <f>Foundation!E91</f>
        <v>Dry</v>
      </c>
      <c r="F90" s="354" t="str">
        <f t="shared" si="1"/>
        <v>Pipe</v>
      </c>
      <c r="G90" s="355">
        <v>45348</v>
      </c>
      <c r="H90" s="356" t="str">
        <f>Foundation!H91</f>
        <v>Om Const</v>
      </c>
      <c r="I90" s="453">
        <v>45323</v>
      </c>
    </row>
    <row r="91" spans="1:9" x14ac:dyDescent="0.25">
      <c r="A91" s="343">
        <f>+SUBTOTAL(3,$G$7:$G91)</f>
        <v>85</v>
      </c>
      <c r="B91" s="344">
        <f>Foundation!B92</f>
        <v>45323</v>
      </c>
      <c r="C91" s="354" t="str">
        <f>Foundation!C92</f>
        <v>63/0</v>
      </c>
      <c r="D91" s="354" t="str">
        <f>Foundation!D92</f>
        <v>DC1+0</v>
      </c>
      <c r="E91" s="354" t="str">
        <f>Foundation!E92</f>
        <v>DFR</v>
      </c>
      <c r="F91" s="354" t="str">
        <f t="shared" si="1"/>
        <v>CP</v>
      </c>
      <c r="G91" s="355">
        <v>45337</v>
      </c>
      <c r="H91" s="356" t="str">
        <f>Foundation!H92</f>
        <v>Shakti Construction</v>
      </c>
      <c r="I91" s="453">
        <v>45323</v>
      </c>
    </row>
    <row r="92" spans="1:9" x14ac:dyDescent="0.25">
      <c r="A92" s="343">
        <f>+SUBTOTAL(3,$G$7:$G92)</f>
        <v>86</v>
      </c>
      <c r="B92" s="344">
        <f>Foundation!B93</f>
        <v>45323</v>
      </c>
      <c r="C92" s="354" t="str">
        <f>Foundation!C93</f>
        <v>52/8</v>
      </c>
      <c r="D92" s="354" t="str">
        <f>Foundation!D93</f>
        <v>DA+6</v>
      </c>
      <c r="E92" s="354" t="str">
        <f>Foundation!E93</f>
        <v>Sandy</v>
      </c>
      <c r="F92" s="354" t="str">
        <f t="shared" si="1"/>
        <v>Pipe</v>
      </c>
      <c r="G92" s="355">
        <v>45344</v>
      </c>
      <c r="H92" s="356" t="str">
        <f>Foundation!H93</f>
        <v xml:space="preserve">Imran </v>
      </c>
      <c r="I92" s="453">
        <v>45323</v>
      </c>
    </row>
    <row r="93" spans="1:9" x14ac:dyDescent="0.25">
      <c r="A93" s="343">
        <f>+SUBTOTAL(3,$G$7:$G93)</f>
        <v>87</v>
      </c>
      <c r="B93" s="344">
        <f>Foundation!B94</f>
        <v>45323</v>
      </c>
      <c r="C93" s="354" t="str">
        <f>Foundation!C94</f>
        <v>61/7</v>
      </c>
      <c r="D93" s="354" t="str">
        <f>Foundation!D94</f>
        <v>DA+9</v>
      </c>
      <c r="E93" s="354" t="str">
        <f>Foundation!E94</f>
        <v>Dry</v>
      </c>
      <c r="F93" s="354" t="str">
        <f t="shared" si="1"/>
        <v>Pipe</v>
      </c>
      <c r="G93" s="355">
        <v>45344</v>
      </c>
      <c r="H93" s="356" t="str">
        <f>Foundation!H94</f>
        <v>Manoj Sharma</v>
      </c>
      <c r="I93" s="453">
        <v>45323</v>
      </c>
    </row>
    <row r="94" spans="1:9" x14ac:dyDescent="0.25">
      <c r="A94" s="343">
        <f>+SUBTOTAL(3,$G$7:$G94)</f>
        <v>88</v>
      </c>
      <c r="B94" s="344">
        <f>Foundation!B95</f>
        <v>45323</v>
      </c>
      <c r="C94" s="354" t="str">
        <f>Foundation!C95</f>
        <v>26/5</v>
      </c>
      <c r="D94" s="354" t="str">
        <f>Foundation!D95</f>
        <v>DA+6</v>
      </c>
      <c r="E94" s="354" t="str">
        <f>Foundation!E95</f>
        <v>Sandy</v>
      </c>
      <c r="F94" s="354" t="str">
        <f t="shared" si="1"/>
        <v>Pipe</v>
      </c>
      <c r="G94" s="355">
        <v>45340</v>
      </c>
      <c r="H94" s="356" t="str">
        <f>Foundation!H95</f>
        <v>Mehai Construction</v>
      </c>
      <c r="I94" s="453">
        <v>45323</v>
      </c>
    </row>
    <row r="95" spans="1:9" x14ac:dyDescent="0.25">
      <c r="A95" s="343">
        <f>+SUBTOTAL(3,$G$7:$G95)</f>
        <v>89</v>
      </c>
      <c r="B95" s="344">
        <f>Foundation!B96</f>
        <v>45323</v>
      </c>
      <c r="C95" s="354" t="str">
        <f>Foundation!C96</f>
        <v>61/9</v>
      </c>
      <c r="D95" s="354" t="str">
        <f>Foundation!D96</f>
        <v>DA+0</v>
      </c>
      <c r="E95" s="354" t="str">
        <f>Foundation!E96</f>
        <v>Dry</v>
      </c>
      <c r="F95" s="354" t="str">
        <f t="shared" si="1"/>
        <v>Pipe</v>
      </c>
      <c r="G95" s="355">
        <v>45344</v>
      </c>
      <c r="H95" s="356" t="str">
        <f>Foundation!H96</f>
        <v>Manoj Sharma</v>
      </c>
      <c r="I95" s="453">
        <v>45323</v>
      </c>
    </row>
    <row r="96" spans="1:9" x14ac:dyDescent="0.25">
      <c r="A96" s="343">
        <f>+SUBTOTAL(3,$G$7:$G96)</f>
        <v>90</v>
      </c>
      <c r="B96" s="344">
        <f>Foundation!B97</f>
        <v>45323</v>
      </c>
      <c r="C96" s="354" t="str">
        <f>Foundation!C97</f>
        <v>60/1</v>
      </c>
      <c r="D96" s="354" t="str">
        <f>Foundation!D97</f>
        <v>DA+6</v>
      </c>
      <c r="E96" s="354" t="str">
        <f>Foundation!E97</f>
        <v>DRY</v>
      </c>
      <c r="F96" s="354" t="str">
        <f t="shared" si="1"/>
        <v>Pipe</v>
      </c>
      <c r="G96" s="355">
        <v>45345</v>
      </c>
      <c r="H96" s="356" t="str">
        <f>Foundation!H97</f>
        <v>Om Const</v>
      </c>
      <c r="I96" s="453">
        <v>45323</v>
      </c>
    </row>
    <row r="97" spans="1:9" x14ac:dyDescent="0.25">
      <c r="A97" s="343">
        <f>+SUBTOTAL(3,$G$7:$G97)</f>
        <v>91</v>
      </c>
      <c r="B97" s="344">
        <f>Foundation!B98</f>
        <v>45323</v>
      </c>
      <c r="C97" s="354" t="str">
        <f>Foundation!C98</f>
        <v>28/0</v>
      </c>
      <c r="D97" s="354" t="str">
        <f>Foundation!D98</f>
        <v>DB2+0</v>
      </c>
      <c r="E97" s="354" t="str">
        <f>Foundation!E98</f>
        <v>DFR</v>
      </c>
      <c r="F97" s="354" t="str">
        <f t="shared" si="1"/>
        <v>CP</v>
      </c>
      <c r="G97" s="355">
        <v>45340</v>
      </c>
      <c r="H97" s="356" t="str">
        <f>Foundation!H98</f>
        <v>A.B. Construction</v>
      </c>
      <c r="I97" s="453">
        <v>45323</v>
      </c>
    </row>
    <row r="98" spans="1:9" x14ac:dyDescent="0.25">
      <c r="A98" s="343">
        <f>+SUBTOTAL(3,$G$7:$G98)</f>
        <v>92</v>
      </c>
      <c r="B98" s="344">
        <f>Foundation!B99</f>
        <v>45323</v>
      </c>
      <c r="C98" s="354" t="str">
        <f>Foundation!C99</f>
        <v>52/10</v>
      </c>
      <c r="D98" s="354" t="str">
        <f>Foundation!D99</f>
        <v>DA+9</v>
      </c>
      <c r="E98" s="354" t="str">
        <f>Foundation!E99</f>
        <v>Sandy</v>
      </c>
      <c r="F98" s="354" t="str">
        <f t="shared" si="1"/>
        <v>Pipe</v>
      </c>
      <c r="G98" s="355">
        <v>45339</v>
      </c>
      <c r="H98" s="356" t="str">
        <f>Foundation!H99</f>
        <v xml:space="preserve">Imran </v>
      </c>
      <c r="I98" s="453">
        <v>45323</v>
      </c>
    </row>
    <row r="99" spans="1:9" x14ac:dyDescent="0.25">
      <c r="A99" s="343">
        <f>+SUBTOTAL(3,$G$7:$G99)</f>
        <v>93</v>
      </c>
      <c r="B99" s="344">
        <f>Foundation!B100</f>
        <v>45323</v>
      </c>
      <c r="C99" s="354" t="str">
        <f>Foundation!C100</f>
        <v>27/11</v>
      </c>
      <c r="D99" s="354" t="str">
        <f>Foundation!D100</f>
        <v>DA+3</v>
      </c>
      <c r="E99" s="354" t="str">
        <f>Foundation!E100</f>
        <v>DRY</v>
      </c>
      <c r="F99" s="354" t="str">
        <f t="shared" si="1"/>
        <v>Pipe</v>
      </c>
      <c r="G99" s="355">
        <v>45341</v>
      </c>
      <c r="H99" s="356" t="str">
        <f>Foundation!H100</f>
        <v>A.B. Construction</v>
      </c>
      <c r="I99" s="453">
        <v>45323</v>
      </c>
    </row>
    <row r="100" spans="1:9" x14ac:dyDescent="0.25">
      <c r="A100" s="343">
        <f>+SUBTOTAL(3,$G$7:$G100)</f>
        <v>94</v>
      </c>
      <c r="B100" s="344">
        <f>Foundation!B101</f>
        <v>45323</v>
      </c>
      <c r="C100" s="354" t="str">
        <f>Foundation!C101</f>
        <v>49/2</v>
      </c>
      <c r="D100" s="354" t="str">
        <f>Foundation!D101</f>
        <v>DA+3</v>
      </c>
      <c r="E100" s="354" t="str">
        <f>Foundation!E101</f>
        <v>Sandy</v>
      </c>
      <c r="F100" s="354" t="str">
        <f t="shared" si="1"/>
        <v>Pipe</v>
      </c>
      <c r="G100" s="355">
        <v>45359</v>
      </c>
      <c r="H100" s="356" t="str">
        <f>Foundation!H101</f>
        <v>Veerteja Enterprises</v>
      </c>
      <c r="I100" s="453">
        <v>45352</v>
      </c>
    </row>
    <row r="101" spans="1:9" x14ac:dyDescent="0.25">
      <c r="A101" s="343">
        <f>+SUBTOTAL(3,$G$7:$G101)</f>
        <v>95</v>
      </c>
      <c r="B101" s="344">
        <f>Foundation!B102</f>
        <v>45323</v>
      </c>
      <c r="C101" s="354" t="str">
        <f>Foundation!C102</f>
        <v>52/9</v>
      </c>
      <c r="D101" s="354" t="str">
        <f>Foundation!D102</f>
        <v>DA+3</v>
      </c>
      <c r="E101" s="354" t="str">
        <f>Foundation!E102</f>
        <v>Sandy</v>
      </c>
      <c r="F101" s="354" t="str">
        <f t="shared" si="1"/>
        <v>Pipe</v>
      </c>
      <c r="G101" s="355">
        <v>45344</v>
      </c>
      <c r="H101" s="356" t="str">
        <f>Foundation!H102</f>
        <v xml:space="preserve">Imran </v>
      </c>
      <c r="I101" s="453">
        <v>45323</v>
      </c>
    </row>
    <row r="102" spans="1:9" x14ac:dyDescent="0.25">
      <c r="A102" s="343">
        <f>+SUBTOTAL(3,$G$7:$G102)</f>
        <v>96</v>
      </c>
      <c r="B102" s="344">
        <f>Foundation!B103</f>
        <v>45323</v>
      </c>
      <c r="C102" s="354" t="str">
        <f>Foundation!C103</f>
        <v>61/8</v>
      </c>
      <c r="D102" s="354" t="str">
        <f>Foundation!D103</f>
        <v>DA+6</v>
      </c>
      <c r="E102" s="354" t="str">
        <f>Foundation!E103</f>
        <v>DRY</v>
      </c>
      <c r="F102" s="354" t="str">
        <f t="shared" si="1"/>
        <v>Pipe</v>
      </c>
      <c r="G102" s="355">
        <v>45344</v>
      </c>
      <c r="H102" s="356" t="str">
        <f>Foundation!H103</f>
        <v>Manoj Sharma</v>
      </c>
      <c r="I102" s="453">
        <v>45323</v>
      </c>
    </row>
    <row r="103" spans="1:9" x14ac:dyDescent="0.25">
      <c r="A103" s="343">
        <f>+SUBTOTAL(3,$G$7:$G103)</f>
        <v>97</v>
      </c>
      <c r="B103" s="344">
        <f>Foundation!B104</f>
        <v>45323</v>
      </c>
      <c r="C103" s="354" t="str">
        <f>Foundation!C104</f>
        <v>62/1</v>
      </c>
      <c r="D103" s="354" t="str">
        <f>Foundation!D104</f>
        <v>DA+3</v>
      </c>
      <c r="E103" s="354" t="str">
        <f>Foundation!E104</f>
        <v>Sandy</v>
      </c>
      <c r="F103" s="354" t="str">
        <f t="shared" si="1"/>
        <v>Pipe</v>
      </c>
      <c r="G103" s="355">
        <v>45344</v>
      </c>
      <c r="H103" s="356" t="str">
        <f>Foundation!H104</f>
        <v>Shakti Construction</v>
      </c>
      <c r="I103" s="453">
        <v>45323</v>
      </c>
    </row>
    <row r="104" spans="1:9" x14ac:dyDescent="0.25">
      <c r="A104" s="343">
        <f>+SUBTOTAL(3,$G$7:$G104)</f>
        <v>98</v>
      </c>
      <c r="B104" s="344">
        <f>Foundation!B105</f>
        <v>45323</v>
      </c>
      <c r="C104" s="354" t="str">
        <f>Foundation!C105</f>
        <v>53/5</v>
      </c>
      <c r="D104" s="354" t="str">
        <f>Foundation!D105</f>
        <v>DA+3</v>
      </c>
      <c r="E104" s="354" t="str">
        <f>Foundation!E105</f>
        <v>Sandy</v>
      </c>
      <c r="F104" s="354" t="str">
        <f t="shared" si="1"/>
        <v>Pipe</v>
      </c>
      <c r="G104" s="355">
        <v>45347</v>
      </c>
      <c r="H104" s="356" t="str">
        <f>Foundation!H105</f>
        <v xml:space="preserve">Imran </v>
      </c>
      <c r="I104" s="453">
        <v>45323</v>
      </c>
    </row>
    <row r="105" spans="1:9" x14ac:dyDescent="0.25">
      <c r="A105" s="343">
        <f>+SUBTOTAL(3,$G$7:$G105)</f>
        <v>99</v>
      </c>
      <c r="B105" s="344">
        <f>Foundation!B106</f>
        <v>45323</v>
      </c>
      <c r="C105" s="354" t="str">
        <f>Foundation!C106</f>
        <v>64/11</v>
      </c>
      <c r="D105" s="354" t="str">
        <f>Foundation!D106</f>
        <v>DA+3</v>
      </c>
      <c r="E105" s="354" t="str">
        <f>Foundation!E106</f>
        <v>DRY</v>
      </c>
      <c r="F105" s="354" t="str">
        <f t="shared" si="1"/>
        <v>Pipe</v>
      </c>
      <c r="G105" s="355">
        <v>45357</v>
      </c>
      <c r="H105" s="356" t="str">
        <f>Foundation!H106</f>
        <v>Bhati Const.</v>
      </c>
      <c r="I105" s="453">
        <v>45352</v>
      </c>
    </row>
    <row r="106" spans="1:9" x14ac:dyDescent="0.25">
      <c r="A106" s="343">
        <f>+SUBTOTAL(3,$G$7:$G106)</f>
        <v>100</v>
      </c>
      <c r="B106" s="344">
        <f>Foundation!B107</f>
        <v>45323</v>
      </c>
      <c r="C106" s="354" t="str">
        <f>Foundation!C107</f>
        <v>60/2</v>
      </c>
      <c r="D106" s="354" t="str">
        <f>Foundation!D107</f>
        <v>DA+3</v>
      </c>
      <c r="E106" s="354" t="str">
        <f>Foundation!E107</f>
        <v>DFR</v>
      </c>
      <c r="F106" s="354" t="str">
        <f t="shared" si="1"/>
        <v>CP</v>
      </c>
      <c r="G106" s="355">
        <v>45348</v>
      </c>
      <c r="H106" s="356" t="str">
        <f>Foundation!H107</f>
        <v>Om Const</v>
      </c>
      <c r="I106" s="453">
        <v>45323</v>
      </c>
    </row>
    <row r="107" spans="1:9" x14ac:dyDescent="0.25">
      <c r="A107" s="343">
        <f>+SUBTOTAL(3,$G$7:$G107)</f>
        <v>101</v>
      </c>
      <c r="B107" s="344">
        <f>Foundation!B108</f>
        <v>45323</v>
      </c>
      <c r="C107" s="354" t="str">
        <f>Foundation!C108</f>
        <v>21/10</v>
      </c>
      <c r="D107" s="354" t="str">
        <f>Foundation!D108</f>
        <v>DA+6</v>
      </c>
      <c r="E107" s="354" t="str">
        <f>Foundation!E108</f>
        <v>DRY</v>
      </c>
      <c r="F107" s="354" t="str">
        <f t="shared" si="1"/>
        <v>Pipe</v>
      </c>
      <c r="G107" s="355">
        <v>45354</v>
      </c>
      <c r="H107" s="356" t="str">
        <f>Foundation!H108</f>
        <v>Swarup Enterprises</v>
      </c>
      <c r="I107" s="453">
        <v>45352</v>
      </c>
    </row>
    <row r="108" spans="1:9" x14ac:dyDescent="0.25">
      <c r="A108" s="343">
        <f>+SUBTOTAL(3,$G$7:$G108)</f>
        <v>102</v>
      </c>
      <c r="B108" s="344">
        <f>Foundation!B109</f>
        <v>45323</v>
      </c>
      <c r="C108" s="354" t="str">
        <f>Foundation!C109</f>
        <v>60/3</v>
      </c>
      <c r="D108" s="354" t="str">
        <f>Foundation!D109</f>
        <v>DA+3</v>
      </c>
      <c r="E108" s="354" t="str">
        <f>Foundation!E109</f>
        <v>DFR</v>
      </c>
      <c r="F108" s="354" t="str">
        <f t="shared" si="1"/>
        <v>CP</v>
      </c>
      <c r="G108" s="355">
        <v>45352</v>
      </c>
      <c r="H108" s="356" t="str">
        <f>Foundation!H109</f>
        <v>Manoj Sharma</v>
      </c>
      <c r="I108" s="453">
        <v>45352</v>
      </c>
    </row>
    <row r="109" spans="1:9" x14ac:dyDescent="0.25">
      <c r="A109" s="343">
        <f>+SUBTOTAL(3,$G$7:$G109)</f>
        <v>103</v>
      </c>
      <c r="B109" s="344">
        <f>Foundation!B110</f>
        <v>45323</v>
      </c>
      <c r="C109" s="354" t="str">
        <f>Foundation!C110</f>
        <v>26/6</v>
      </c>
      <c r="D109" s="354" t="str">
        <f>Foundation!D110</f>
        <v>DA+6</v>
      </c>
      <c r="E109" s="354" t="str">
        <f>Foundation!E110</f>
        <v>Sandy</v>
      </c>
      <c r="F109" s="354" t="str">
        <f t="shared" si="1"/>
        <v>Pipe</v>
      </c>
      <c r="G109" s="355">
        <v>45356</v>
      </c>
      <c r="H109" s="356" t="str">
        <f>Foundation!H110</f>
        <v>Mehai Construction</v>
      </c>
      <c r="I109" s="453">
        <v>45352</v>
      </c>
    </row>
    <row r="110" spans="1:9" x14ac:dyDescent="0.25">
      <c r="A110" s="343">
        <f>+SUBTOTAL(3,$G$7:$G110)</f>
        <v>104</v>
      </c>
      <c r="B110" s="344">
        <f>Foundation!B111</f>
        <v>45323</v>
      </c>
      <c r="C110" s="354" t="str">
        <f>Foundation!C111</f>
        <v>65/0</v>
      </c>
      <c r="D110" s="354" t="str">
        <f>Foundation!D111</f>
        <v>DB1+0</v>
      </c>
      <c r="E110" s="354" t="str">
        <f>Foundation!E111</f>
        <v>DRY</v>
      </c>
      <c r="F110" s="354" t="str">
        <f t="shared" si="1"/>
        <v>Pipe</v>
      </c>
      <c r="G110" s="355">
        <v>45357</v>
      </c>
      <c r="H110" s="356" t="str">
        <f>Foundation!H111</f>
        <v>Bhati Const.</v>
      </c>
      <c r="I110" s="453">
        <v>45352</v>
      </c>
    </row>
    <row r="111" spans="1:9" x14ac:dyDescent="0.25">
      <c r="A111" s="343">
        <f>+SUBTOTAL(3,$G$7:$G111)</f>
        <v>105</v>
      </c>
      <c r="B111" s="344">
        <f>Foundation!B112</f>
        <v>45323</v>
      </c>
      <c r="C111" s="354" t="str">
        <f>Foundation!C112</f>
        <v>60/4</v>
      </c>
      <c r="D111" s="354" t="str">
        <f>Foundation!D112</f>
        <v>DA+3</v>
      </c>
      <c r="E111" s="354" t="str">
        <f>Foundation!E112</f>
        <v>DFR</v>
      </c>
      <c r="F111" s="354" t="str">
        <f t="shared" si="1"/>
        <v>CP</v>
      </c>
      <c r="G111" s="355">
        <v>45352</v>
      </c>
      <c r="H111" s="356" t="str">
        <f>Foundation!H112</f>
        <v>Manoj Sharma</v>
      </c>
      <c r="I111" s="453">
        <v>45352</v>
      </c>
    </row>
    <row r="112" spans="1:9" x14ac:dyDescent="0.25">
      <c r="A112" s="343">
        <f>+SUBTOTAL(3,$G$7:$G112)</f>
        <v>106</v>
      </c>
      <c r="B112" s="344">
        <f>Foundation!B113</f>
        <v>45352</v>
      </c>
      <c r="C112" s="354" t="str">
        <f>Foundation!C113</f>
        <v>22/1</v>
      </c>
      <c r="D112" s="354" t="str">
        <f>Foundation!D113</f>
        <v>DA+9</v>
      </c>
      <c r="E112" s="354" t="str">
        <f>Foundation!E113</f>
        <v>Sandy</v>
      </c>
      <c r="F112" s="354" t="str">
        <f t="shared" si="1"/>
        <v>Pipe</v>
      </c>
      <c r="G112" s="355">
        <v>45354</v>
      </c>
      <c r="H112" s="356" t="str">
        <f>Foundation!H113</f>
        <v>Swarup Enterprises</v>
      </c>
      <c r="I112" s="453">
        <v>45352</v>
      </c>
    </row>
    <row r="113" spans="1:9" x14ac:dyDescent="0.25">
      <c r="A113" s="343">
        <f>+SUBTOTAL(3,$G$7:$G113)</f>
        <v>107</v>
      </c>
      <c r="B113" s="344">
        <f>Foundation!B114</f>
        <v>45352</v>
      </c>
      <c r="C113" s="354" t="str">
        <f>Foundation!C114</f>
        <v>61/10</v>
      </c>
      <c r="D113" s="354" t="str">
        <f>Foundation!D114</f>
        <v>DA+9</v>
      </c>
      <c r="E113" s="354" t="str">
        <f>Foundation!E114</f>
        <v>DRY</v>
      </c>
      <c r="F113" s="354" t="str">
        <f t="shared" si="1"/>
        <v>Pipe</v>
      </c>
      <c r="G113" s="355">
        <v>45363</v>
      </c>
      <c r="H113" s="356" t="str">
        <f>Foundation!H114</f>
        <v>Manoj Sharma</v>
      </c>
      <c r="I113" s="453">
        <v>45352</v>
      </c>
    </row>
    <row r="114" spans="1:9" x14ac:dyDescent="0.25">
      <c r="A114" s="343">
        <f>+SUBTOTAL(3,$G$7:$G114)</f>
        <v>108</v>
      </c>
      <c r="B114" s="344">
        <f>Foundation!B115</f>
        <v>45352</v>
      </c>
      <c r="C114" s="354" t="str">
        <f>Foundation!C115</f>
        <v>65/1</v>
      </c>
      <c r="D114" s="354" t="str">
        <f>Foundation!D115</f>
        <v>DA+0</v>
      </c>
      <c r="E114" s="354" t="str">
        <f>Foundation!E115</f>
        <v>DRY</v>
      </c>
      <c r="F114" s="354" t="str">
        <f t="shared" si="1"/>
        <v>Pipe</v>
      </c>
      <c r="G114" s="355">
        <v>45358</v>
      </c>
      <c r="H114" s="356" t="str">
        <f>Foundation!H115</f>
        <v>Bhati Const.</v>
      </c>
      <c r="I114" s="453">
        <v>45352</v>
      </c>
    </row>
    <row r="115" spans="1:9" x14ac:dyDescent="0.25">
      <c r="A115" s="343">
        <f>+SUBTOTAL(3,$G$7:$G115)</f>
        <v>109</v>
      </c>
      <c r="B115" s="344">
        <f>Foundation!B116</f>
        <v>45352</v>
      </c>
      <c r="C115" s="354" t="str">
        <f>Foundation!C116</f>
        <v>22/6</v>
      </c>
      <c r="D115" s="354" t="str">
        <f>Foundation!D116</f>
        <v>DA+0</v>
      </c>
      <c r="E115" s="354" t="str">
        <f>Foundation!E116</f>
        <v>Sandy</v>
      </c>
      <c r="F115" s="354" t="str">
        <f t="shared" si="1"/>
        <v>Pipe</v>
      </c>
      <c r="G115" s="355">
        <v>45374</v>
      </c>
      <c r="H115" s="356" t="str">
        <f>Foundation!H116</f>
        <v>A.B. Construction</v>
      </c>
      <c r="I115" s="453">
        <v>45352</v>
      </c>
    </row>
    <row r="116" spans="1:9" x14ac:dyDescent="0.25">
      <c r="A116" s="343">
        <f>+SUBTOTAL(3,$G$7:$G116)</f>
        <v>110</v>
      </c>
      <c r="B116" s="344">
        <f>Foundation!B117</f>
        <v>45352</v>
      </c>
      <c r="C116" s="354" t="str">
        <f>Foundation!C117</f>
        <v>62/0</v>
      </c>
      <c r="D116" s="354" t="str">
        <f>Foundation!D117</f>
        <v>DB2+0</v>
      </c>
      <c r="E116" s="354" t="str">
        <f>Foundation!E117</f>
        <v>DRY</v>
      </c>
      <c r="F116" s="354" t="str">
        <f t="shared" si="1"/>
        <v>Pipe</v>
      </c>
      <c r="G116" s="355">
        <v>45363</v>
      </c>
      <c r="H116" s="356" t="str">
        <f>Foundation!H117</f>
        <v>Manoj Sharma</v>
      </c>
      <c r="I116" s="453">
        <v>45352</v>
      </c>
    </row>
    <row r="117" spans="1:9" x14ac:dyDescent="0.25">
      <c r="A117" s="343">
        <f>+SUBTOTAL(3,$G$7:$G117)</f>
        <v>111</v>
      </c>
      <c r="B117" s="344">
        <f>Foundation!B118</f>
        <v>45352</v>
      </c>
      <c r="C117" s="354" t="str">
        <f>Foundation!C118</f>
        <v>61/4</v>
      </c>
      <c r="D117" s="354" t="str">
        <f>Foundation!D118</f>
        <v>DA+3</v>
      </c>
      <c r="E117" s="354" t="str">
        <f>Foundation!E118</f>
        <v>DRY</v>
      </c>
      <c r="F117" s="354" t="str">
        <f t="shared" si="1"/>
        <v>Pipe</v>
      </c>
      <c r="G117" s="355">
        <v>45373</v>
      </c>
      <c r="H117" s="356" t="str">
        <f>Foundation!H118</f>
        <v>Manoj Sharma</v>
      </c>
      <c r="I117" s="453">
        <v>45352</v>
      </c>
    </row>
    <row r="118" spans="1:9" x14ac:dyDescent="0.25">
      <c r="A118" s="343">
        <f>+SUBTOTAL(3,$G$7:$G118)</f>
        <v>112</v>
      </c>
      <c r="B118" s="344">
        <f>Foundation!B119</f>
        <v>45352</v>
      </c>
      <c r="C118" s="354" t="str">
        <f>Foundation!C119</f>
        <v>49/3</v>
      </c>
      <c r="D118" s="354" t="str">
        <f>Foundation!D119</f>
        <v>DA+3</v>
      </c>
      <c r="E118" s="354" t="str">
        <f>Foundation!E119</f>
        <v>Sandy</v>
      </c>
      <c r="F118" s="354" t="str">
        <f t="shared" si="1"/>
        <v>Pipe</v>
      </c>
      <c r="G118" s="355">
        <v>45372</v>
      </c>
      <c r="H118" s="356" t="str">
        <f>Foundation!H119</f>
        <v>Veerteja Enterprises</v>
      </c>
      <c r="I118" s="453">
        <v>45352</v>
      </c>
    </row>
    <row r="119" spans="1:9" x14ac:dyDescent="0.25">
      <c r="A119" s="343">
        <f>+SUBTOTAL(3,$G$7:$G119)</f>
        <v>113</v>
      </c>
      <c r="B119" s="344">
        <f>Foundation!B120</f>
        <v>45352</v>
      </c>
      <c r="C119" s="354" t="str">
        <f>Foundation!C120</f>
        <v>27/5</v>
      </c>
      <c r="D119" s="354" t="str">
        <f>Foundation!D120</f>
        <v>DA+0</v>
      </c>
      <c r="E119" s="354" t="str">
        <f>Foundation!E120</f>
        <v>DRY</v>
      </c>
      <c r="F119" s="354" t="str">
        <f t="shared" si="1"/>
        <v>Pipe</v>
      </c>
      <c r="G119" s="355">
        <v>45369</v>
      </c>
      <c r="H119" s="356" t="str">
        <f>Foundation!H120</f>
        <v>Majisa Construction</v>
      </c>
      <c r="I119" s="453">
        <v>45352</v>
      </c>
    </row>
    <row r="120" spans="1:9" x14ac:dyDescent="0.25">
      <c r="A120" s="343">
        <f>+SUBTOTAL(3,$G$7:$G120)</f>
        <v>114</v>
      </c>
      <c r="B120" s="344">
        <f>Foundation!B121</f>
        <v>45352</v>
      </c>
      <c r="C120" s="354" t="str">
        <f>Foundation!C121</f>
        <v>49/6</v>
      </c>
      <c r="D120" s="354" t="str">
        <f>Foundation!D121</f>
        <v>DA+0</v>
      </c>
      <c r="E120" s="354" t="str">
        <f>Foundation!E121</f>
        <v>Sandy</v>
      </c>
      <c r="F120" s="354" t="str">
        <f t="shared" si="1"/>
        <v>Pipe</v>
      </c>
      <c r="G120" s="355">
        <v>45402</v>
      </c>
      <c r="H120" s="356" t="str">
        <f>Foundation!H121</f>
        <v>Shakti Construction</v>
      </c>
      <c r="I120" s="453">
        <v>45383</v>
      </c>
    </row>
    <row r="121" spans="1:9" x14ac:dyDescent="0.25">
      <c r="A121" s="343">
        <f>+SUBTOTAL(3,$G$7:$G121)</f>
        <v>115</v>
      </c>
      <c r="B121" s="344">
        <f>Foundation!B122</f>
        <v>45352</v>
      </c>
      <c r="C121" s="354" t="str">
        <f>Foundation!C122</f>
        <v>60/0</v>
      </c>
      <c r="D121" s="354" t="str">
        <f>Foundation!D122</f>
        <v>DC1+0</v>
      </c>
      <c r="E121" s="354" t="str">
        <f>Foundation!E122</f>
        <v>DRY</v>
      </c>
      <c r="F121" s="354" t="str">
        <f t="shared" si="1"/>
        <v>Pipe</v>
      </c>
      <c r="G121" s="355">
        <v>45370</v>
      </c>
      <c r="H121" s="356" t="str">
        <f>Foundation!H122</f>
        <v>Manoj Sharma</v>
      </c>
      <c r="I121" s="453">
        <v>45352</v>
      </c>
    </row>
    <row r="122" spans="1:9" x14ac:dyDescent="0.25">
      <c r="A122" s="343">
        <f>+SUBTOTAL(3,$G$7:$G122)</f>
        <v>116</v>
      </c>
      <c r="B122" s="344">
        <f>Foundation!B123</f>
        <v>45352</v>
      </c>
      <c r="C122" s="354" t="str">
        <f>Foundation!C123</f>
        <v>49/4</v>
      </c>
      <c r="D122" s="354" t="str">
        <f>Foundation!D123</f>
        <v>DA+3</v>
      </c>
      <c r="E122" s="354" t="str">
        <f>Foundation!E123</f>
        <v>Sandy</v>
      </c>
      <c r="F122" s="354" t="str">
        <f t="shared" si="1"/>
        <v>Pipe</v>
      </c>
      <c r="G122" s="355">
        <v>45404</v>
      </c>
      <c r="H122" s="356" t="str">
        <f>Foundation!H123</f>
        <v>Veerteja Enterprises</v>
      </c>
      <c r="I122" s="453">
        <v>45383</v>
      </c>
    </row>
    <row r="123" spans="1:9" x14ac:dyDescent="0.25">
      <c r="A123" s="343">
        <f>+SUBTOTAL(3,$G$7:$G123)</f>
        <v>117</v>
      </c>
      <c r="B123" s="344">
        <f>Foundation!B124</f>
        <v>45352</v>
      </c>
      <c r="C123" s="354" t="str">
        <f>Foundation!C124</f>
        <v>49/5</v>
      </c>
      <c r="D123" s="354" t="str">
        <f>Foundation!D124</f>
        <v>DA+3</v>
      </c>
      <c r="E123" s="354" t="str">
        <f>Foundation!E124</f>
        <v>Sandy</v>
      </c>
      <c r="F123" s="354" t="str">
        <f t="shared" si="1"/>
        <v>Pipe</v>
      </c>
      <c r="G123" s="355">
        <v>45372</v>
      </c>
      <c r="H123" s="356" t="str">
        <f>Foundation!H124</f>
        <v>Shakti Construction</v>
      </c>
      <c r="I123" s="453">
        <v>45352</v>
      </c>
    </row>
    <row r="124" spans="1:9" x14ac:dyDescent="0.25">
      <c r="A124" s="343">
        <f>+SUBTOTAL(3,$G$7:$G124)</f>
        <v>118</v>
      </c>
      <c r="B124" s="344">
        <f>Foundation!B125</f>
        <v>45352</v>
      </c>
      <c r="C124" s="354" t="str">
        <f>Foundation!C125</f>
        <v>47/10</v>
      </c>
      <c r="D124" s="354" t="str">
        <f>Foundation!D125</f>
        <v>DA+6</v>
      </c>
      <c r="E124" s="354" t="str">
        <f>Foundation!E125</f>
        <v>Sandy</v>
      </c>
      <c r="F124" s="354" t="str">
        <f t="shared" si="1"/>
        <v>Pipe</v>
      </c>
      <c r="G124" s="355">
        <v>45380</v>
      </c>
      <c r="H124" s="356" t="str">
        <f>Foundation!H125</f>
        <v>Bhati Const.</v>
      </c>
      <c r="I124" s="453">
        <v>45352</v>
      </c>
    </row>
    <row r="125" spans="1:9" x14ac:dyDescent="0.25">
      <c r="A125" s="343">
        <f>+SUBTOTAL(3,$G$7:$G125)</f>
        <v>119</v>
      </c>
      <c r="B125" s="344">
        <f>Foundation!B126</f>
        <v>45352</v>
      </c>
      <c r="C125" s="354" t="str">
        <f>Foundation!C126</f>
        <v>47/9</v>
      </c>
      <c r="D125" s="354" t="str">
        <f>Foundation!D126</f>
        <v>DA+3</v>
      </c>
      <c r="E125" s="354" t="str">
        <f>Foundation!E126</f>
        <v>Sandy</v>
      </c>
      <c r="F125" s="354" t="str">
        <f t="shared" si="1"/>
        <v>Pipe</v>
      </c>
      <c r="G125" s="355">
        <v>45380</v>
      </c>
      <c r="H125" s="356" t="str">
        <f>Foundation!H126</f>
        <v>Bhati Const.</v>
      </c>
      <c r="I125" s="453">
        <v>45352</v>
      </c>
    </row>
    <row r="126" spans="1:9" x14ac:dyDescent="0.25">
      <c r="A126" s="343">
        <f>+SUBTOTAL(3,$G$7:$G126)</f>
        <v>120</v>
      </c>
      <c r="B126" s="344">
        <f>Foundation!B127</f>
        <v>45352</v>
      </c>
      <c r="C126" s="354" t="str">
        <f>Foundation!C127</f>
        <v>47/8</v>
      </c>
      <c r="D126" s="354" t="str">
        <f>Foundation!D127</f>
        <v>DA+0</v>
      </c>
      <c r="E126" s="354" t="str">
        <f>Foundation!E127</f>
        <v>Sandy</v>
      </c>
      <c r="F126" s="354" t="str">
        <f t="shared" si="1"/>
        <v>Pipe</v>
      </c>
      <c r="G126" s="355">
        <v>45380</v>
      </c>
      <c r="H126" s="356" t="str">
        <f>Foundation!H127</f>
        <v>Bhati Const.</v>
      </c>
      <c r="I126" s="453">
        <v>45352</v>
      </c>
    </row>
    <row r="127" spans="1:9" x14ac:dyDescent="0.25">
      <c r="A127" s="343">
        <f>+SUBTOTAL(3,$G$7:$G127)</f>
        <v>121</v>
      </c>
      <c r="B127" s="344">
        <f>Foundation!B128</f>
        <v>45352</v>
      </c>
      <c r="C127" s="354" t="str">
        <f>Foundation!C128</f>
        <v>47/7</v>
      </c>
      <c r="D127" s="354" t="str">
        <f>Foundation!D128</f>
        <v>DA+3</v>
      </c>
      <c r="E127" s="354" t="str">
        <f>Foundation!E128</f>
        <v>Sandy</v>
      </c>
      <c r="F127" s="354" t="str">
        <f t="shared" si="1"/>
        <v>Pipe</v>
      </c>
      <c r="G127" s="355">
        <v>45384</v>
      </c>
      <c r="H127" s="356" t="str">
        <f>Foundation!H128</f>
        <v>Bhati Const.</v>
      </c>
      <c r="I127" s="453">
        <v>45383</v>
      </c>
    </row>
    <row r="128" spans="1:9" x14ac:dyDescent="0.25">
      <c r="A128" s="343">
        <f>+SUBTOTAL(3,$G$7:$G128)</f>
        <v>122</v>
      </c>
      <c r="B128" s="344">
        <f>Foundation!B129</f>
        <v>45383</v>
      </c>
      <c r="C128" s="354" t="str">
        <f>Foundation!C129</f>
        <v>50/9</v>
      </c>
      <c r="D128" s="354" t="str">
        <f>Foundation!D129</f>
        <v>DA+0</v>
      </c>
      <c r="E128" s="354" t="str">
        <f>Foundation!E129</f>
        <v>Sandy</v>
      </c>
      <c r="F128" s="354" t="str">
        <f t="shared" si="1"/>
        <v>Pipe</v>
      </c>
      <c r="G128" s="355">
        <v>45401</v>
      </c>
      <c r="H128" s="356" t="str">
        <f>Foundation!H129</f>
        <v>Shakti Construction</v>
      </c>
      <c r="I128" s="453">
        <v>45383</v>
      </c>
    </row>
    <row r="129" spans="1:9" x14ac:dyDescent="0.25">
      <c r="A129" s="343">
        <f>+SUBTOTAL(3,$G$7:$G129)</f>
        <v>123</v>
      </c>
      <c r="B129" s="344">
        <f>Foundation!B130</f>
        <v>45383</v>
      </c>
      <c r="C129" s="354" t="str">
        <f>Foundation!C130</f>
        <v>48/0</v>
      </c>
      <c r="D129" s="354" t="str">
        <f>Foundation!D130</f>
        <v>DC2+0</v>
      </c>
      <c r="E129" s="354" t="str">
        <f>Foundation!E130</f>
        <v>Sandy</v>
      </c>
      <c r="F129" s="354" t="str">
        <f t="shared" si="1"/>
        <v>Pipe</v>
      </c>
      <c r="G129" s="355">
        <v>45389</v>
      </c>
      <c r="H129" s="356" t="str">
        <f>Foundation!H130</f>
        <v>Bhati Const.</v>
      </c>
      <c r="I129" s="453">
        <v>45383</v>
      </c>
    </row>
    <row r="130" spans="1:9" x14ac:dyDescent="0.25">
      <c r="A130" s="343">
        <f>+SUBTOTAL(3,$G$7:$G130)</f>
        <v>124</v>
      </c>
      <c r="B130" s="344">
        <f>Foundation!B131</f>
        <v>45383</v>
      </c>
      <c r="C130" s="354" t="str">
        <f>Foundation!C131</f>
        <v>50/10</v>
      </c>
      <c r="D130" s="354" t="str">
        <f>Foundation!D131</f>
        <v>DA+0</v>
      </c>
      <c r="E130" s="354" t="str">
        <f>Foundation!E131</f>
        <v>Sandy</v>
      </c>
      <c r="F130" s="354" t="str">
        <f t="shared" si="1"/>
        <v>Pipe</v>
      </c>
      <c r="G130" s="355">
        <v>45401</v>
      </c>
      <c r="H130" s="356" t="str">
        <f>Foundation!H131</f>
        <v>Shakti Construction</v>
      </c>
      <c r="I130" s="453">
        <v>45383</v>
      </c>
    </row>
    <row r="131" spans="1:9" x14ac:dyDescent="0.25">
      <c r="A131" s="343">
        <f>+SUBTOTAL(3,$G$7:$G131)</f>
        <v>125</v>
      </c>
      <c r="B131" s="344">
        <f>Foundation!B132</f>
        <v>45383</v>
      </c>
      <c r="C131" s="354" t="str">
        <f>Foundation!C132</f>
        <v>51/1</v>
      </c>
      <c r="D131" s="354" t="str">
        <f>Foundation!D132</f>
        <v>DA+0</v>
      </c>
      <c r="E131" s="354" t="str">
        <f>Foundation!E132</f>
        <v>Sandy</v>
      </c>
      <c r="F131" s="354" t="str">
        <f t="shared" si="1"/>
        <v>Pipe</v>
      </c>
      <c r="G131" s="355">
        <v>45401</v>
      </c>
      <c r="H131" s="356" t="str">
        <f>Foundation!H132</f>
        <v>Shakti Construction</v>
      </c>
      <c r="I131" s="453">
        <v>45383</v>
      </c>
    </row>
    <row r="132" spans="1:9" x14ac:dyDescent="0.25">
      <c r="A132" s="343">
        <f>+SUBTOTAL(3,$G$7:$G132)</f>
        <v>126</v>
      </c>
      <c r="B132" s="344">
        <f>Foundation!B133</f>
        <v>45383</v>
      </c>
      <c r="C132" s="354" t="str">
        <f>Foundation!C133</f>
        <v>48/1</v>
      </c>
      <c r="D132" s="354" t="str">
        <f>Foundation!D133</f>
        <v>DA+9</v>
      </c>
      <c r="E132" s="354" t="str">
        <f>Foundation!E133</f>
        <v>Sandy</v>
      </c>
      <c r="F132" s="354" t="str">
        <f t="shared" si="1"/>
        <v>Pipe</v>
      </c>
      <c r="G132" s="355">
        <v>45398</v>
      </c>
      <c r="H132" s="356" t="str">
        <f>Foundation!H133</f>
        <v>Veerteja Enterprises</v>
      </c>
      <c r="I132" s="453">
        <v>45383</v>
      </c>
    </row>
    <row r="133" spans="1:9" x14ac:dyDescent="0.25">
      <c r="A133" s="343">
        <f>+SUBTOTAL(3,$G$7:$G133)</f>
        <v>127</v>
      </c>
      <c r="B133" s="344">
        <f>Foundation!B134</f>
        <v>45383</v>
      </c>
      <c r="C133" s="354" t="str">
        <f>Foundation!C134</f>
        <v>50/8</v>
      </c>
      <c r="D133" s="354" t="str">
        <f>Foundation!D134</f>
        <v>DA+9</v>
      </c>
      <c r="E133" s="354" t="str">
        <f>Foundation!E134</f>
        <v>Sandy</v>
      </c>
      <c r="F133" s="354" t="str">
        <f t="shared" si="1"/>
        <v>Pipe</v>
      </c>
      <c r="G133" s="355">
        <v>45402</v>
      </c>
      <c r="H133" s="356" t="str">
        <f>Foundation!H134</f>
        <v>Shakti Construction</v>
      </c>
      <c r="I133" s="453">
        <v>45383</v>
      </c>
    </row>
    <row r="134" spans="1:9" x14ac:dyDescent="0.25">
      <c r="A134" s="343">
        <f>+SUBTOTAL(3,$G$7:$G134)</f>
        <v>128</v>
      </c>
      <c r="B134" s="344">
        <f>Foundation!B135</f>
        <v>45383</v>
      </c>
      <c r="C134" s="354" t="str">
        <f>Foundation!C135</f>
        <v>49/1</v>
      </c>
      <c r="D134" s="354" t="str">
        <f>Foundation!D135</f>
        <v>DA+0</v>
      </c>
      <c r="E134" s="354" t="str">
        <f>Foundation!E135</f>
        <v>Sandy</v>
      </c>
      <c r="F134" s="354" t="str">
        <f t="shared" si="1"/>
        <v>Pipe</v>
      </c>
      <c r="G134" s="355">
        <v>45404</v>
      </c>
      <c r="H134" s="356" t="str">
        <f>Foundation!H135</f>
        <v>Veerteja Enterprises</v>
      </c>
      <c r="I134" s="453">
        <v>45383</v>
      </c>
    </row>
    <row r="135" spans="1:9" x14ac:dyDescent="0.25">
      <c r="A135" s="343">
        <f>+SUBTOTAL(3,$G$7:$G135)</f>
        <v>129</v>
      </c>
      <c r="B135" s="344">
        <f>Foundation!B136</f>
        <v>45413</v>
      </c>
      <c r="C135" s="354" t="str">
        <f>Foundation!C136</f>
        <v>49/0</v>
      </c>
      <c r="D135" s="354" t="str">
        <f>Foundation!D136</f>
        <v>DD45+0</v>
      </c>
      <c r="E135" s="354" t="str">
        <f>Foundation!E136</f>
        <v>Sandy</v>
      </c>
      <c r="F135" s="354" t="str">
        <f t="shared" si="1"/>
        <v>Pipe</v>
      </c>
      <c r="G135" s="355">
        <v>45415</v>
      </c>
      <c r="H135" s="356" t="str">
        <f>Foundation!H136</f>
        <v>Veerteja Enterprises</v>
      </c>
      <c r="I135" s="453">
        <v>45413</v>
      </c>
    </row>
    <row r="136" spans="1:9" x14ac:dyDescent="0.25">
      <c r="A136" s="343">
        <f>+SUBTOTAL(3,$G$7:$G136)</f>
        <v>130</v>
      </c>
      <c r="B136" s="344">
        <f>Foundation!B137</f>
        <v>45413</v>
      </c>
      <c r="C136" s="354" t="str">
        <f>Foundation!C137</f>
        <v>43/6</v>
      </c>
      <c r="D136" s="354" t="str">
        <f>Foundation!D137</f>
        <v>DA+3</v>
      </c>
      <c r="E136" s="354" t="str">
        <f>Foundation!E137</f>
        <v>Sandy</v>
      </c>
      <c r="F136" s="354" t="str">
        <f t="shared" ref="F136:F199" si="2">+IF(E136=0,"",IF(E136="DFR","CP","Pipe"))</f>
        <v>Pipe</v>
      </c>
      <c r="G136" s="355">
        <v>45421</v>
      </c>
      <c r="H136" s="356" t="str">
        <f>Foundation!H137</f>
        <v>Bande Bharat Group</v>
      </c>
      <c r="I136" s="453">
        <v>45413</v>
      </c>
    </row>
    <row r="137" spans="1:9" x14ac:dyDescent="0.25">
      <c r="A137" s="343">
        <f>+SUBTOTAL(3,$G$7:$G137)</f>
        <v>131</v>
      </c>
      <c r="B137" s="344">
        <f>Foundation!B138</f>
        <v>45413</v>
      </c>
      <c r="C137" s="354" t="str">
        <f>Foundation!C138</f>
        <v>8/7</v>
      </c>
      <c r="D137" s="354" t="str">
        <f>Foundation!D138</f>
        <v>DB1+0</v>
      </c>
      <c r="E137" s="354" t="str">
        <f>Foundation!E138</f>
        <v>DRY</v>
      </c>
      <c r="F137" s="354" t="str">
        <f t="shared" si="2"/>
        <v>Pipe</v>
      </c>
      <c r="G137" s="355">
        <v>45435</v>
      </c>
      <c r="H137" s="356" t="str">
        <f>Foundation!H138</f>
        <v>Mateshwari Const.</v>
      </c>
      <c r="I137" s="453">
        <v>45413</v>
      </c>
    </row>
    <row r="138" spans="1:9" x14ac:dyDescent="0.25">
      <c r="A138" s="343">
        <f>+SUBTOTAL(3,$G$7:$G138)</f>
        <v>132</v>
      </c>
      <c r="B138" s="344">
        <f>Foundation!B139</f>
        <v>45413</v>
      </c>
      <c r="C138" s="354" t="str">
        <f>Foundation!C139</f>
        <v>50/7</v>
      </c>
      <c r="D138" s="354" t="str">
        <f>Foundation!D139</f>
        <v>DA+0</v>
      </c>
      <c r="E138" s="354" t="str">
        <f>Foundation!E139</f>
        <v>Sandy</v>
      </c>
      <c r="F138" s="354" t="str">
        <f t="shared" si="2"/>
        <v>Pipe</v>
      </c>
      <c r="G138" s="355">
        <v>45443</v>
      </c>
      <c r="H138" s="356" t="str">
        <f>Foundation!H139</f>
        <v>Veerteja Enterprises</v>
      </c>
      <c r="I138" s="453">
        <v>45413</v>
      </c>
    </row>
    <row r="139" spans="1:9" x14ac:dyDescent="0.25">
      <c r="A139" s="343">
        <f>+SUBTOTAL(3,$G$7:$G139)</f>
        <v>133</v>
      </c>
      <c r="B139" s="344">
        <f>Foundation!B140</f>
        <v>45413</v>
      </c>
      <c r="C139" s="354" t="str">
        <f>Foundation!C140</f>
        <v>8/10</v>
      </c>
      <c r="D139" s="354" t="str">
        <f>Foundation!D140</f>
        <v>DA+3</v>
      </c>
      <c r="E139" s="354" t="str">
        <f>Foundation!E140</f>
        <v>DFR</v>
      </c>
      <c r="F139" s="354" t="str">
        <f t="shared" si="2"/>
        <v>CP</v>
      </c>
      <c r="G139" s="355">
        <v>45443</v>
      </c>
      <c r="H139" s="356" t="str">
        <f>Foundation!H140</f>
        <v>Mateshwari Const.</v>
      </c>
      <c r="I139" s="453">
        <v>45413</v>
      </c>
    </row>
    <row r="140" spans="1:9" x14ac:dyDescent="0.25">
      <c r="A140" s="343">
        <f>+SUBTOTAL(3,$G$7:$G140)</f>
        <v>134</v>
      </c>
      <c r="B140" s="344">
        <f>Foundation!B141</f>
        <v>45413</v>
      </c>
      <c r="C140" s="354" t="str">
        <f>Foundation!C141</f>
        <v>50/1</v>
      </c>
      <c r="D140" s="354" t="str">
        <f>Foundation!D141</f>
        <v>DA+6</v>
      </c>
      <c r="E140" s="354" t="str">
        <f>Foundation!E141</f>
        <v>Sandy</v>
      </c>
      <c r="F140" s="354" t="str">
        <f t="shared" si="2"/>
        <v>Pipe</v>
      </c>
      <c r="G140" s="355">
        <v>45443</v>
      </c>
      <c r="H140" s="356" t="str">
        <f>Foundation!H141</f>
        <v>Veerteja Enterprises</v>
      </c>
      <c r="I140" s="453">
        <v>45413</v>
      </c>
    </row>
    <row r="141" spans="1:9" x14ac:dyDescent="0.25">
      <c r="A141" s="343">
        <f>+SUBTOTAL(3,$G$7:$G141)</f>
        <v>135</v>
      </c>
      <c r="B141" s="344">
        <f>Foundation!B142</f>
        <v>45413</v>
      </c>
      <c r="C141" s="354" t="str">
        <f>Foundation!C142</f>
        <v>47/6</v>
      </c>
      <c r="D141" s="354" t="str">
        <f>Foundation!D142</f>
        <v>DA+3</v>
      </c>
      <c r="E141" s="354" t="str">
        <f>Foundation!E142</f>
        <v>Sandy</v>
      </c>
      <c r="F141" s="354" t="str">
        <f t="shared" si="2"/>
        <v>Pipe</v>
      </c>
      <c r="G141" s="355">
        <v>45451</v>
      </c>
      <c r="H141" s="356" t="str">
        <f>Foundation!H142</f>
        <v>Bhati Const.</v>
      </c>
      <c r="I141" s="453">
        <v>45444</v>
      </c>
    </row>
    <row r="142" spans="1:9" x14ac:dyDescent="0.25">
      <c r="A142" s="343">
        <f>+SUBTOTAL(3,$G$7:$G142)</f>
        <v>136</v>
      </c>
      <c r="B142" s="344">
        <f>Foundation!B143</f>
        <v>45413</v>
      </c>
      <c r="C142" s="354" t="str">
        <f>Foundation!C143</f>
        <v>52/3</v>
      </c>
      <c r="D142" s="354" t="str">
        <f>Foundation!D143</f>
        <v>DA+9</v>
      </c>
      <c r="E142" s="354" t="str">
        <f>Foundation!E143</f>
        <v>Sandy</v>
      </c>
      <c r="F142" s="354" t="str">
        <f t="shared" si="2"/>
        <v>Pipe</v>
      </c>
      <c r="G142" s="355">
        <v>45435</v>
      </c>
      <c r="H142" s="356" t="str">
        <f>Foundation!H143</f>
        <v>Sb Mehar Const.</v>
      </c>
      <c r="I142" s="453">
        <v>45413</v>
      </c>
    </row>
    <row r="143" spans="1:9" x14ac:dyDescent="0.25">
      <c r="A143" s="343">
        <f>+SUBTOTAL(3,$G$7:$G143)</f>
        <v>137</v>
      </c>
      <c r="B143" s="344">
        <f>Foundation!B144</f>
        <v>45413</v>
      </c>
      <c r="C143" s="354" t="str">
        <f>Foundation!C144</f>
        <v>47/2</v>
      </c>
      <c r="D143" s="354" t="str">
        <f>Foundation!D144</f>
        <v>DA+9</v>
      </c>
      <c r="E143" s="354" t="str">
        <f>Foundation!E144</f>
        <v>Sandy</v>
      </c>
      <c r="F143" s="354" t="str">
        <f t="shared" si="2"/>
        <v>Pipe</v>
      </c>
      <c r="G143" s="355">
        <v>45440</v>
      </c>
      <c r="H143" s="356" t="str">
        <f>Foundation!H144</f>
        <v>Bhati Const.</v>
      </c>
      <c r="I143" s="453">
        <v>45413</v>
      </c>
    </row>
    <row r="144" spans="1:9" x14ac:dyDescent="0.25">
      <c r="A144" s="343">
        <f>+SUBTOTAL(3,$G$7:$G144)</f>
        <v>138</v>
      </c>
      <c r="B144" s="344">
        <f>Foundation!B145</f>
        <v>45413</v>
      </c>
      <c r="C144" s="354" t="str">
        <f>Foundation!C145</f>
        <v>10/14</v>
      </c>
      <c r="D144" s="354" t="str">
        <f>Foundation!D145</f>
        <v>DA+3</v>
      </c>
      <c r="E144" s="354" t="str">
        <f>Foundation!E145</f>
        <v>DRY</v>
      </c>
      <c r="F144" s="354" t="str">
        <f t="shared" si="2"/>
        <v>Pipe</v>
      </c>
      <c r="G144" s="355">
        <v>45443</v>
      </c>
      <c r="H144" s="356" t="str">
        <f>Foundation!H145</f>
        <v>Mateshwari Const.</v>
      </c>
      <c r="I144" s="453">
        <v>45413</v>
      </c>
    </row>
    <row r="145" spans="1:9" x14ac:dyDescent="0.25">
      <c r="A145" s="343">
        <f>+SUBTOTAL(3,$G$7:$G145)</f>
        <v>139</v>
      </c>
      <c r="B145" s="344">
        <f>Foundation!B146</f>
        <v>45413</v>
      </c>
      <c r="C145" s="354" t="str">
        <f>Foundation!C146</f>
        <v>10/19</v>
      </c>
      <c r="D145" s="354" t="str">
        <f>Foundation!D146</f>
        <v>DA+0</v>
      </c>
      <c r="E145" s="354" t="str">
        <f>Foundation!E146</f>
        <v>DRY</v>
      </c>
      <c r="F145" s="354" t="str">
        <f t="shared" si="2"/>
        <v>Pipe</v>
      </c>
      <c r="G145" s="355">
        <v>45443</v>
      </c>
      <c r="H145" s="356" t="str">
        <f>Foundation!H146</f>
        <v>Jai Bhawani Construction</v>
      </c>
      <c r="I145" s="453">
        <v>45413</v>
      </c>
    </row>
    <row r="146" spans="1:9" x14ac:dyDescent="0.25">
      <c r="A146" s="343">
        <f>+SUBTOTAL(3,$G$7:$G146)</f>
        <v>140</v>
      </c>
      <c r="B146" s="344">
        <f>Foundation!B147</f>
        <v>45413</v>
      </c>
      <c r="C146" s="354" t="str">
        <f>Foundation!C147</f>
        <v>50/4</v>
      </c>
      <c r="D146" s="354" t="str">
        <f>Foundation!D147</f>
        <v>DA+9</v>
      </c>
      <c r="E146" s="354" t="str">
        <f>Foundation!E147</f>
        <v>Sandy</v>
      </c>
      <c r="F146" s="354" t="str">
        <f t="shared" si="2"/>
        <v>Pipe</v>
      </c>
      <c r="G146" s="355">
        <v>45325</v>
      </c>
      <c r="H146" s="356" t="str">
        <f>Foundation!H147</f>
        <v>Veerteja Enterprises</v>
      </c>
      <c r="I146" s="453">
        <v>45323</v>
      </c>
    </row>
    <row r="147" spans="1:9" x14ac:dyDescent="0.25">
      <c r="A147" s="343">
        <f>+SUBTOTAL(3,$G$7:$G147)</f>
        <v>141</v>
      </c>
      <c r="B147" s="344">
        <f>Foundation!B148</f>
        <v>45413</v>
      </c>
      <c r="C147" s="354" t="str">
        <f>Foundation!C148</f>
        <v>51/2</v>
      </c>
      <c r="D147" s="354" t="str">
        <f>Foundation!D148</f>
        <v>DA+0</v>
      </c>
      <c r="E147" s="354" t="str">
        <f>Foundation!E148</f>
        <v>Sandy</v>
      </c>
      <c r="F147" s="354" t="str">
        <f t="shared" si="2"/>
        <v>Pipe</v>
      </c>
      <c r="G147" s="355">
        <v>45443</v>
      </c>
      <c r="H147" s="356" t="str">
        <f>Foundation!H148</f>
        <v>Sb Mehar Const.</v>
      </c>
      <c r="I147" s="453">
        <v>45413</v>
      </c>
    </row>
    <row r="148" spans="1:9" x14ac:dyDescent="0.25">
      <c r="A148" s="343">
        <f>+SUBTOTAL(3,$G$7:$G148)</f>
        <v>142</v>
      </c>
      <c r="B148" s="344">
        <f>Foundation!B149</f>
        <v>45413</v>
      </c>
      <c r="C148" s="354" t="str">
        <f>Foundation!C149</f>
        <v>47/5</v>
      </c>
      <c r="D148" s="354" t="str">
        <f>Foundation!D149</f>
        <v>DA+0</v>
      </c>
      <c r="E148" s="354" t="str">
        <f>Foundation!E149</f>
        <v>Sandy</v>
      </c>
      <c r="F148" s="354" t="str">
        <f t="shared" si="2"/>
        <v>Pipe</v>
      </c>
      <c r="G148" s="355">
        <v>45451</v>
      </c>
      <c r="H148" s="356" t="str">
        <f>Foundation!H149</f>
        <v>Bhati Const.</v>
      </c>
      <c r="I148" s="453">
        <v>45444</v>
      </c>
    </row>
    <row r="149" spans="1:9" x14ac:dyDescent="0.25">
      <c r="A149" s="343">
        <f>+SUBTOTAL(3,$G$7:$G149)</f>
        <v>143</v>
      </c>
      <c r="B149" s="344">
        <f>Foundation!B150</f>
        <v>45413</v>
      </c>
      <c r="C149" s="354" t="str">
        <f>Foundation!C150</f>
        <v>50/2</v>
      </c>
      <c r="D149" s="354" t="str">
        <f>Foundation!D150</f>
        <v>DA+9</v>
      </c>
      <c r="E149" s="354" t="str">
        <f>Foundation!E150</f>
        <v>Sandy</v>
      </c>
      <c r="F149" s="354" t="str">
        <f t="shared" si="2"/>
        <v>Pipe</v>
      </c>
      <c r="G149" s="355">
        <v>45326</v>
      </c>
      <c r="H149" s="356" t="str">
        <f>Foundation!H150</f>
        <v>Veerteja Enterprises</v>
      </c>
      <c r="I149" s="453">
        <v>45323</v>
      </c>
    </row>
    <row r="150" spans="1:9" x14ac:dyDescent="0.25">
      <c r="A150" s="343">
        <f>+SUBTOTAL(3,$G$7:$G150)</f>
        <v>144</v>
      </c>
      <c r="B150" s="344">
        <f>Foundation!B151</f>
        <v>45444</v>
      </c>
      <c r="C150" s="354" t="str">
        <f>Foundation!C151</f>
        <v>10/11</v>
      </c>
      <c r="D150" s="354" t="str">
        <f>Foundation!D151</f>
        <v>DA+3</v>
      </c>
      <c r="E150" s="354" t="str">
        <f>Foundation!E151</f>
        <v>DRY</v>
      </c>
      <c r="F150" s="354" t="str">
        <f t="shared" si="2"/>
        <v>Pipe</v>
      </c>
      <c r="G150" s="355">
        <v>45461</v>
      </c>
      <c r="H150" s="356" t="str">
        <f>Foundation!H151</f>
        <v>Mateshwari Const.</v>
      </c>
      <c r="I150" s="453">
        <v>45444</v>
      </c>
    </row>
    <row r="151" spans="1:9" x14ac:dyDescent="0.25">
      <c r="A151" s="343">
        <f>+SUBTOTAL(3,$G$7:$G151)</f>
        <v>145</v>
      </c>
      <c r="B151" s="344">
        <f>Foundation!B152</f>
        <v>45444</v>
      </c>
      <c r="C151" s="354" t="str">
        <f>Foundation!C152</f>
        <v>10/18</v>
      </c>
      <c r="D151" s="354" t="str">
        <f>Foundation!D152</f>
        <v>DA+3</v>
      </c>
      <c r="E151" s="354" t="str">
        <f>Foundation!E152</f>
        <v>DFR</v>
      </c>
      <c r="F151" s="354" t="str">
        <f t="shared" si="2"/>
        <v>CP</v>
      </c>
      <c r="G151" s="355">
        <v>45473</v>
      </c>
      <c r="H151" s="356" t="str">
        <f>Foundation!H152</f>
        <v>Jai Bhawani Construction</v>
      </c>
      <c r="I151" s="453">
        <v>45444</v>
      </c>
    </row>
    <row r="152" spans="1:9" x14ac:dyDescent="0.25">
      <c r="A152" s="343">
        <f>+SUBTOTAL(3,$G$7:$G152)</f>
        <v>146</v>
      </c>
      <c r="B152" s="344">
        <f>Foundation!B153</f>
        <v>45444</v>
      </c>
      <c r="C152" s="354" t="str">
        <f>Foundation!C153</f>
        <v>10/13</v>
      </c>
      <c r="D152" s="354" t="str">
        <f>Foundation!D153</f>
        <v>DA+3</v>
      </c>
      <c r="E152" s="354" t="str">
        <f>Foundation!E153</f>
        <v>DRY</v>
      </c>
      <c r="F152" s="354" t="str">
        <f t="shared" si="2"/>
        <v>Pipe</v>
      </c>
      <c r="G152" s="355">
        <v>45462</v>
      </c>
      <c r="H152" s="356" t="str">
        <f>Foundation!H153</f>
        <v>Mateshwari Const.</v>
      </c>
      <c r="I152" s="453">
        <v>45444</v>
      </c>
    </row>
    <row r="153" spans="1:9" x14ac:dyDescent="0.25">
      <c r="A153" s="343">
        <f>+SUBTOTAL(3,$G$7:$G153)</f>
        <v>147</v>
      </c>
      <c r="B153" s="344">
        <f>Foundation!B154</f>
        <v>45444</v>
      </c>
      <c r="C153" s="354" t="str">
        <f>Foundation!C154</f>
        <v>47/3</v>
      </c>
      <c r="D153" s="354" t="str">
        <f>Foundation!D154</f>
        <v>DA+9</v>
      </c>
      <c r="E153" s="354" t="str">
        <f>Foundation!E154</f>
        <v>Sandy</v>
      </c>
      <c r="F153" s="354" t="str">
        <f t="shared" si="2"/>
        <v>Pipe</v>
      </c>
      <c r="G153" s="355">
        <v>45451</v>
      </c>
      <c r="H153" s="356" t="str">
        <f>Foundation!H154</f>
        <v>Bhati Const.</v>
      </c>
      <c r="I153" s="453">
        <v>45444</v>
      </c>
    </row>
    <row r="154" spans="1:9" x14ac:dyDescent="0.25">
      <c r="A154" s="343">
        <f>+SUBTOTAL(3,$G$7:$G154)</f>
        <v>148</v>
      </c>
      <c r="B154" s="344">
        <f>Foundation!B155</f>
        <v>45444</v>
      </c>
      <c r="C154" s="354" t="str">
        <f>Foundation!C155</f>
        <v>51/0</v>
      </c>
      <c r="D154" s="354" t="str">
        <f>Foundation!D155</f>
        <v>DC2+0</v>
      </c>
      <c r="E154" s="354" t="str">
        <f>Foundation!E155</f>
        <v>Sandy</v>
      </c>
      <c r="F154" s="354" t="str">
        <f t="shared" si="2"/>
        <v>Pipe</v>
      </c>
      <c r="G154" s="355">
        <v>45454</v>
      </c>
      <c r="H154" s="356" t="str">
        <f>Foundation!H155</f>
        <v>Sb Mehar Const.</v>
      </c>
      <c r="I154" s="453">
        <v>45444</v>
      </c>
    </row>
    <row r="155" spans="1:9" x14ac:dyDescent="0.25">
      <c r="A155" s="343">
        <f>+SUBTOTAL(3,$G$7:$G155)</f>
        <v>149</v>
      </c>
      <c r="B155" s="344">
        <f>Foundation!B156</f>
        <v>45444</v>
      </c>
      <c r="C155" s="354" t="str">
        <f>Foundation!C156</f>
        <v>10/17</v>
      </c>
      <c r="D155" s="354" t="str">
        <f>Foundation!D156</f>
        <v>DA+3</v>
      </c>
      <c r="E155" s="354" t="str">
        <f>Foundation!E156</f>
        <v>DFR</v>
      </c>
      <c r="F155" s="354" t="str">
        <f t="shared" si="2"/>
        <v>CP</v>
      </c>
      <c r="G155" s="355">
        <v>45461</v>
      </c>
      <c r="H155" s="356" t="str">
        <f>Foundation!H156</f>
        <v>Jai Bhawani Construction</v>
      </c>
      <c r="I155" s="453">
        <v>45444</v>
      </c>
    </row>
    <row r="156" spans="1:9" x14ac:dyDescent="0.25">
      <c r="A156" s="343">
        <f>+SUBTOTAL(3,$G$7:$G156)</f>
        <v>150</v>
      </c>
      <c r="B156" s="344">
        <f>Foundation!B157</f>
        <v>45444</v>
      </c>
      <c r="C156" s="354" t="str">
        <f>Foundation!C157</f>
        <v>53/7</v>
      </c>
      <c r="D156" s="354" t="str">
        <f>Foundation!D157</f>
        <v>DA+3</v>
      </c>
      <c r="E156" s="354" t="str">
        <f>Foundation!E157</f>
        <v>Sandy</v>
      </c>
      <c r="F156" s="354" t="str">
        <f t="shared" si="2"/>
        <v>Pipe</v>
      </c>
      <c r="G156" s="355">
        <v>45475</v>
      </c>
      <c r="H156" s="356" t="str">
        <f>Foundation!H157</f>
        <v>Bhati Const.</v>
      </c>
      <c r="I156" s="453">
        <v>45474</v>
      </c>
    </row>
    <row r="157" spans="1:9" x14ac:dyDescent="0.25">
      <c r="A157" s="343">
        <f>+SUBTOTAL(3,$G$7:$G157)</f>
        <v>151</v>
      </c>
      <c r="B157" s="344">
        <f>Foundation!B158</f>
        <v>45444</v>
      </c>
      <c r="C157" s="354" t="str">
        <f>Foundation!C158</f>
        <v>10/8</v>
      </c>
      <c r="D157" s="354" t="str">
        <f>Foundation!D158</f>
        <v>DA+3</v>
      </c>
      <c r="E157" s="354" t="str">
        <f>Foundation!E158</f>
        <v>DFR</v>
      </c>
      <c r="F157" s="354" t="str">
        <f t="shared" si="2"/>
        <v>CP</v>
      </c>
      <c r="G157" s="355">
        <v>45463</v>
      </c>
      <c r="H157" s="356" t="str">
        <f>Foundation!H158</f>
        <v>Mateshwari Const.</v>
      </c>
      <c r="I157" s="453">
        <v>45444</v>
      </c>
    </row>
    <row r="158" spans="1:9" x14ac:dyDescent="0.25">
      <c r="A158" s="343">
        <f>+SUBTOTAL(3,$G$7:$G158)</f>
        <v>152</v>
      </c>
      <c r="B158" s="344">
        <f>Foundation!B159</f>
        <v>45444</v>
      </c>
      <c r="C158" s="354" t="str">
        <f>Foundation!C159</f>
        <v>10/12</v>
      </c>
      <c r="D158" s="354" t="str">
        <f>Foundation!D159</f>
        <v>DB1+0</v>
      </c>
      <c r="E158" s="354" t="str">
        <f>Foundation!E159</f>
        <v>DRY</v>
      </c>
      <c r="F158" s="354" t="str">
        <f t="shared" si="2"/>
        <v>Pipe</v>
      </c>
      <c r="G158" s="355">
        <v>45483</v>
      </c>
      <c r="H158" s="356" t="str">
        <f>Foundation!H159</f>
        <v>Mateshwari Const.</v>
      </c>
      <c r="I158" s="453">
        <v>45474</v>
      </c>
    </row>
    <row r="159" spans="1:9" x14ac:dyDescent="0.25">
      <c r="A159" s="343">
        <f>+SUBTOTAL(3,$G$7:$G159)</f>
        <v>153</v>
      </c>
      <c r="B159" s="344">
        <f>Foundation!B160</f>
        <v>45474</v>
      </c>
      <c r="C159" s="354" t="str">
        <f>Foundation!C160</f>
        <v>15/1</v>
      </c>
      <c r="D159" s="354" t="str">
        <f>Foundation!D160</f>
        <v>DA+3</v>
      </c>
      <c r="E159" s="354" t="str">
        <f>Foundation!E160</f>
        <v>DRY</v>
      </c>
      <c r="F159" s="354" t="str">
        <f t="shared" si="2"/>
        <v>Pipe</v>
      </c>
      <c r="G159" s="355">
        <v>45486</v>
      </c>
      <c r="H159" s="356" t="str">
        <f>Foundation!H160</f>
        <v>Om Enterprise</v>
      </c>
      <c r="I159" s="453">
        <v>45474</v>
      </c>
    </row>
    <row r="160" spans="1:9" x14ac:dyDescent="0.25">
      <c r="A160" s="343">
        <f>+SUBTOTAL(3,$G$7:$G160)</f>
        <v>154</v>
      </c>
      <c r="B160" s="344">
        <f>Foundation!B161</f>
        <v>45474</v>
      </c>
      <c r="C160" s="354" t="str">
        <f>Foundation!C161</f>
        <v>10/20</v>
      </c>
      <c r="D160" s="354" t="str">
        <f>Foundation!D161</f>
        <v>DA+3</v>
      </c>
      <c r="E160" s="354" t="str">
        <f>Foundation!E161</f>
        <v>DFR</v>
      </c>
      <c r="F160" s="354" t="str">
        <f t="shared" si="2"/>
        <v>CP</v>
      </c>
      <c r="G160" s="355">
        <v>45486</v>
      </c>
      <c r="H160" s="356" t="str">
        <f>Foundation!H161</f>
        <v>Jai Bhawani Construction</v>
      </c>
      <c r="I160" s="453">
        <v>45474</v>
      </c>
    </row>
    <row r="161" spans="1:9" x14ac:dyDescent="0.25">
      <c r="A161" s="343">
        <f>+SUBTOTAL(3,$G$7:$G161)</f>
        <v>155</v>
      </c>
      <c r="B161" s="344">
        <f>Foundation!B162</f>
        <v>45474</v>
      </c>
      <c r="C161" s="354" t="str">
        <f>Foundation!C162</f>
        <v>11A/5</v>
      </c>
      <c r="D161" s="354" t="str">
        <f>Foundation!D162</f>
        <v>DA+3</v>
      </c>
      <c r="E161" s="354" t="str">
        <f>Foundation!E162</f>
        <v>DRY</v>
      </c>
      <c r="F161" s="354" t="str">
        <f t="shared" si="2"/>
        <v>Pipe</v>
      </c>
      <c r="G161" s="355">
        <v>45530</v>
      </c>
      <c r="H161" s="356" t="str">
        <f>Foundation!H162</f>
        <v>Punia Construction</v>
      </c>
      <c r="I161" s="453">
        <v>45505</v>
      </c>
    </row>
    <row r="162" spans="1:9" x14ac:dyDescent="0.25">
      <c r="A162" s="343">
        <f>+SUBTOTAL(3,$G$7:$G162)</f>
        <v>156</v>
      </c>
      <c r="B162" s="344">
        <f>Foundation!B163</f>
        <v>45474</v>
      </c>
      <c r="C162" s="354" t="str">
        <f>Foundation!C163</f>
        <v>10/21</v>
      </c>
      <c r="D162" s="354" t="str">
        <f>Foundation!D163</f>
        <v>DA+3</v>
      </c>
      <c r="E162" s="354" t="str">
        <f>Foundation!E163</f>
        <v>DFR</v>
      </c>
      <c r="F162" s="354" t="str">
        <f t="shared" si="2"/>
        <v>CP</v>
      </c>
      <c r="G162" s="355">
        <v>45530</v>
      </c>
      <c r="H162" s="356" t="str">
        <f>Foundation!H163</f>
        <v>Jai Bhawani Construction</v>
      </c>
      <c r="I162" s="453">
        <v>45505</v>
      </c>
    </row>
    <row r="163" spans="1:9" x14ac:dyDescent="0.25">
      <c r="A163" s="343">
        <f>+SUBTOTAL(3,$G$7:$G163)</f>
        <v>157</v>
      </c>
      <c r="B163" s="344">
        <f>Foundation!B164</f>
        <v>45474</v>
      </c>
      <c r="C163" s="354" t="str">
        <f>Foundation!C164</f>
        <v>18/1</v>
      </c>
      <c r="D163" s="354" t="str">
        <f>Foundation!D164</f>
        <v>DA+0</v>
      </c>
      <c r="E163" s="354" t="str">
        <f>Foundation!E164</f>
        <v>DRY</v>
      </c>
      <c r="F163" s="354" t="str">
        <f t="shared" si="2"/>
        <v>Pipe</v>
      </c>
      <c r="G163" s="355">
        <v>45491</v>
      </c>
      <c r="H163" s="356" t="str">
        <f>Foundation!H164</f>
        <v>J.P. Infra</v>
      </c>
      <c r="I163" s="453">
        <v>45474</v>
      </c>
    </row>
    <row r="164" spans="1:9" x14ac:dyDescent="0.25">
      <c r="A164" s="343">
        <f>+SUBTOTAL(3,$G$7:$G164)</f>
        <v>158</v>
      </c>
      <c r="B164" s="344">
        <f>Foundation!B165</f>
        <v>45474</v>
      </c>
      <c r="C164" s="354" t="str">
        <f>Foundation!C165</f>
        <v>15/0</v>
      </c>
      <c r="D164" s="354" t="str">
        <f>Foundation!D165</f>
        <v>DC1+0</v>
      </c>
      <c r="E164" s="354" t="str">
        <f>Foundation!E165</f>
        <v>DRY</v>
      </c>
      <c r="F164" s="354" t="str">
        <f t="shared" si="2"/>
        <v>Pipe</v>
      </c>
      <c r="G164" s="355">
        <v>45489</v>
      </c>
      <c r="H164" s="356" t="str">
        <f>Foundation!H165</f>
        <v>Om Enterprise</v>
      </c>
      <c r="I164" s="453">
        <v>45474</v>
      </c>
    </row>
    <row r="165" spans="1:9" x14ac:dyDescent="0.25">
      <c r="A165" s="343">
        <f>+SUBTOTAL(3,$G$7:$G165)</f>
        <v>159</v>
      </c>
      <c r="B165" s="344">
        <f>Foundation!B166</f>
        <v>45474</v>
      </c>
      <c r="C165" s="354" t="str">
        <f>Foundation!C166</f>
        <v>14A/1</v>
      </c>
      <c r="D165" s="354" t="str">
        <f>Foundation!D166</f>
        <v>DA+3</v>
      </c>
      <c r="E165" s="354" t="str">
        <f>Foundation!E166</f>
        <v>DRY</v>
      </c>
      <c r="F165" s="354" t="str">
        <f t="shared" si="2"/>
        <v>Pipe</v>
      </c>
      <c r="G165" s="355">
        <v>45495</v>
      </c>
      <c r="H165" s="356" t="str">
        <f>Foundation!H166</f>
        <v>Majisa Construction</v>
      </c>
      <c r="I165" s="453">
        <v>45474</v>
      </c>
    </row>
    <row r="166" spans="1:9" x14ac:dyDescent="0.25">
      <c r="A166" s="343">
        <f>+SUBTOTAL(3,$G$7:$G166)</f>
        <v>160</v>
      </c>
      <c r="B166" s="344">
        <f>Foundation!B167</f>
        <v>45474</v>
      </c>
      <c r="C166" s="354" t="str">
        <f>Foundation!C167</f>
        <v>50/0</v>
      </c>
      <c r="D166" s="354" t="str">
        <f>Foundation!D167</f>
        <v>DB2+0</v>
      </c>
      <c r="E166" s="354" t="str">
        <f>Foundation!E167</f>
        <v>Sandy</v>
      </c>
      <c r="F166" s="354" t="str">
        <f t="shared" si="2"/>
        <v>Pipe</v>
      </c>
      <c r="G166" s="355">
        <v>45507</v>
      </c>
      <c r="H166" s="356" t="str">
        <f>Foundation!H167</f>
        <v>Veerteja Enterprises</v>
      </c>
      <c r="I166" s="453">
        <v>45505</v>
      </c>
    </row>
    <row r="167" spans="1:9" x14ac:dyDescent="0.25">
      <c r="A167" s="343">
        <f>+SUBTOTAL(3,$G$7:$G167)</f>
        <v>161</v>
      </c>
      <c r="B167" s="344">
        <f>Foundation!B168</f>
        <v>45474</v>
      </c>
      <c r="C167" s="354" t="str">
        <f>Foundation!C168</f>
        <v>11A/6</v>
      </c>
      <c r="D167" s="354" t="str">
        <f>Foundation!D168</f>
        <v>DA+6</v>
      </c>
      <c r="E167" s="354" t="str">
        <f>Foundation!E168</f>
        <v>DRY</v>
      </c>
      <c r="F167" s="354" t="str">
        <f t="shared" si="2"/>
        <v>Pipe</v>
      </c>
      <c r="G167" s="355">
        <v>45530</v>
      </c>
      <c r="H167" s="356" t="str">
        <f>Foundation!H168</f>
        <v>Punia Construction</v>
      </c>
      <c r="I167" s="453">
        <v>45505</v>
      </c>
    </row>
    <row r="168" spans="1:9" x14ac:dyDescent="0.25">
      <c r="A168" s="343">
        <f>+SUBTOTAL(3,$G$7:$G168)</f>
        <v>162</v>
      </c>
      <c r="B168" s="344">
        <f>Foundation!B169</f>
        <v>45474</v>
      </c>
      <c r="C168" s="354" t="str">
        <f>Foundation!C169</f>
        <v>10/6</v>
      </c>
      <c r="D168" s="354" t="str">
        <f>Foundation!D169</f>
        <v>DA+0</v>
      </c>
      <c r="E168" s="354" t="str">
        <f>Foundation!E169</f>
        <v>DFR</v>
      </c>
      <c r="F168" s="354" t="str">
        <f t="shared" si="2"/>
        <v>CP</v>
      </c>
      <c r="G168" s="355">
        <v>45536</v>
      </c>
      <c r="H168" s="356" t="str">
        <f>Foundation!H169</f>
        <v>Jai Bhawani Construction</v>
      </c>
      <c r="I168" s="453">
        <v>45536</v>
      </c>
    </row>
    <row r="169" spans="1:9" x14ac:dyDescent="0.25">
      <c r="A169" s="343">
        <f>+SUBTOTAL(3,$G$7:$G169)</f>
        <v>163</v>
      </c>
      <c r="B169" s="344">
        <f>Foundation!B170</f>
        <v>45474</v>
      </c>
      <c r="C169" s="354" t="str">
        <f>Foundation!C170</f>
        <v>16/0</v>
      </c>
      <c r="D169" s="354" t="str">
        <f>Foundation!D170</f>
        <v>DC1+0</v>
      </c>
      <c r="E169" s="354" t="str">
        <f>Foundation!E170</f>
        <v>DRY</v>
      </c>
      <c r="F169" s="354" t="str">
        <f t="shared" si="2"/>
        <v>Pipe</v>
      </c>
      <c r="G169" s="355">
        <v>45495</v>
      </c>
      <c r="H169" s="356" t="str">
        <f>Foundation!H170</f>
        <v>Majisa Construction</v>
      </c>
      <c r="I169" s="453">
        <v>45474</v>
      </c>
    </row>
    <row r="170" spans="1:9" x14ac:dyDescent="0.25">
      <c r="A170" s="343">
        <f>+SUBTOTAL(3,$G$7:$G170)</f>
        <v>164</v>
      </c>
      <c r="B170" s="344">
        <f>Foundation!B171</f>
        <v>45474</v>
      </c>
      <c r="C170" s="354" t="str">
        <f>Foundation!C171</f>
        <v>58/0</v>
      </c>
      <c r="D170" s="354" t="str">
        <f>Foundation!D171</f>
        <v>DC1+3</v>
      </c>
      <c r="E170" s="354" t="str">
        <f>Foundation!E171</f>
        <v>DFR</v>
      </c>
      <c r="F170" s="354" t="str">
        <f t="shared" si="2"/>
        <v>CP</v>
      </c>
      <c r="G170" s="355">
        <v>45503</v>
      </c>
      <c r="H170" s="356" t="str">
        <f>Foundation!H171</f>
        <v>Bhati Const.</v>
      </c>
      <c r="I170" s="453">
        <v>45474</v>
      </c>
    </row>
    <row r="171" spans="1:9" x14ac:dyDescent="0.25">
      <c r="A171" s="343">
        <f>+SUBTOTAL(3,$G$7:$G171)</f>
        <v>165</v>
      </c>
      <c r="B171" s="344">
        <f>Foundation!B172</f>
        <v>45474</v>
      </c>
      <c r="C171" s="354" t="str">
        <f>Foundation!C172</f>
        <v>18/0</v>
      </c>
      <c r="D171" s="354" t="str">
        <f>Foundation!D172</f>
        <v>DC2+0</v>
      </c>
      <c r="E171" s="354" t="str">
        <f>Foundation!E172</f>
        <v>DRY</v>
      </c>
      <c r="F171" s="354" t="str">
        <f t="shared" si="2"/>
        <v>Pipe</v>
      </c>
      <c r="G171" s="355">
        <v>45504</v>
      </c>
      <c r="H171" s="356" t="str">
        <f>Foundation!H172</f>
        <v>J.P. Infra</v>
      </c>
      <c r="I171" s="453">
        <v>45474</v>
      </c>
    </row>
    <row r="172" spans="1:9" x14ac:dyDescent="0.25">
      <c r="A172" s="343">
        <f>+SUBTOTAL(3,$G$7:$G172)</f>
        <v>166</v>
      </c>
      <c r="B172" s="344">
        <f>Foundation!B173</f>
        <v>45474</v>
      </c>
      <c r="C172" s="354" t="str">
        <f>Foundation!C173</f>
        <v>11/5</v>
      </c>
      <c r="D172" s="354" t="str">
        <f>Foundation!D173</f>
        <v>DA+0</v>
      </c>
      <c r="E172" s="354" t="str">
        <f>Foundation!E173</f>
        <v>DFR</v>
      </c>
      <c r="F172" s="354" t="str">
        <f t="shared" si="2"/>
        <v>CP</v>
      </c>
      <c r="G172" s="355">
        <v>45530</v>
      </c>
      <c r="H172" s="356" t="str">
        <f>Foundation!H173</f>
        <v>Mci</v>
      </c>
      <c r="I172" s="453">
        <v>45505</v>
      </c>
    </row>
    <row r="173" spans="1:9" x14ac:dyDescent="0.25">
      <c r="A173" s="343">
        <f>+SUBTOTAL(3,$G$7:$G173)</f>
        <v>167</v>
      </c>
      <c r="B173" s="344">
        <f>Foundation!B174</f>
        <v>45505</v>
      </c>
      <c r="C173" s="354" t="str">
        <f>Foundation!C174</f>
        <v>10/3</v>
      </c>
      <c r="D173" s="354" t="str">
        <f>Foundation!D174</f>
        <v>DA+0</v>
      </c>
      <c r="E173" s="354" t="str">
        <f>Foundation!E174</f>
        <v>DFR</v>
      </c>
      <c r="F173" s="354" t="str">
        <f t="shared" si="2"/>
        <v>CP</v>
      </c>
      <c r="G173" s="355">
        <v>45511</v>
      </c>
      <c r="H173" s="356" t="str">
        <f>Foundation!H174</f>
        <v>Jai Bhawani Construction</v>
      </c>
      <c r="I173" s="453">
        <v>45505</v>
      </c>
    </row>
    <row r="174" spans="1:9" x14ac:dyDescent="0.25">
      <c r="A174" s="343">
        <f>+SUBTOTAL(3,$G$7:$G174)</f>
        <v>168</v>
      </c>
      <c r="B174" s="344">
        <f>Foundation!B175</f>
        <v>45505</v>
      </c>
      <c r="C174" s="354" t="str">
        <f>Foundation!C175</f>
        <v>11A/7</v>
      </c>
      <c r="D174" s="354" t="str">
        <f>Foundation!D175</f>
        <v>DA+9</v>
      </c>
      <c r="E174" s="354" t="str">
        <f>Foundation!E175</f>
        <v>Sandy</v>
      </c>
      <c r="F174" s="354" t="str">
        <f t="shared" si="2"/>
        <v>Pipe</v>
      </c>
      <c r="G174" s="355">
        <v>45543</v>
      </c>
      <c r="H174" s="356" t="str">
        <f>Foundation!H175</f>
        <v>Punia Construction</v>
      </c>
      <c r="I174" s="453">
        <v>45536</v>
      </c>
    </row>
    <row r="175" spans="1:9" x14ac:dyDescent="0.25">
      <c r="A175" s="343">
        <f>+SUBTOTAL(3,$G$7:$G175)</f>
        <v>169</v>
      </c>
      <c r="B175" s="344">
        <f>Foundation!B176</f>
        <v>45505</v>
      </c>
      <c r="C175" s="354" t="str">
        <f>Foundation!C176</f>
        <v>18/2</v>
      </c>
      <c r="D175" s="354" t="str">
        <f>Foundation!D176</f>
        <v>DA+0</v>
      </c>
      <c r="E175" s="354" t="str">
        <f>Foundation!E176</f>
        <v>DRY</v>
      </c>
      <c r="F175" s="354" t="str">
        <f t="shared" si="2"/>
        <v>Pipe</v>
      </c>
      <c r="G175" s="355">
        <v>45542</v>
      </c>
      <c r="H175" s="356" t="str">
        <f>Foundation!H176</f>
        <v>Vibe Infra</v>
      </c>
      <c r="I175" s="453">
        <v>45536</v>
      </c>
    </row>
    <row r="176" spans="1:9" x14ac:dyDescent="0.25">
      <c r="A176" s="343">
        <f>+SUBTOTAL(3,$G$7:$G176)</f>
        <v>170</v>
      </c>
      <c r="B176" s="344">
        <f>Foundation!B177</f>
        <v>45505</v>
      </c>
      <c r="C176" s="354" t="str">
        <f>Foundation!C177</f>
        <v>17/3</v>
      </c>
      <c r="D176" s="354" t="str">
        <f>Foundation!D177</f>
        <v>DA+0</v>
      </c>
      <c r="E176" s="354" t="str">
        <f>Foundation!E177</f>
        <v>DRY</v>
      </c>
      <c r="F176" s="354" t="str">
        <f t="shared" si="2"/>
        <v>Pipe</v>
      </c>
      <c r="G176" s="355">
        <v>45542</v>
      </c>
      <c r="H176" s="356" t="str">
        <f>Foundation!H177</f>
        <v>J.P. Infra</v>
      </c>
      <c r="I176" s="453">
        <v>45536</v>
      </c>
    </row>
    <row r="177" spans="1:9" x14ac:dyDescent="0.25">
      <c r="A177" s="343">
        <f>+SUBTOTAL(3,$G$7:$G177)</f>
        <v>171</v>
      </c>
      <c r="B177" s="344">
        <f>Foundation!B178</f>
        <v>45505</v>
      </c>
      <c r="C177" s="354" t="str">
        <f>Foundation!C178</f>
        <v>57/7</v>
      </c>
      <c r="D177" s="354" t="str">
        <f>Foundation!D178</f>
        <v>DA+3</v>
      </c>
      <c r="E177" s="354" t="str">
        <f>Foundation!E178</f>
        <v>DFR</v>
      </c>
      <c r="F177" s="354" t="str">
        <f t="shared" si="2"/>
        <v>CP</v>
      </c>
      <c r="G177" s="355">
        <v>45516</v>
      </c>
      <c r="H177" s="356" t="str">
        <f>Foundation!H178</f>
        <v>Bhati Const.</v>
      </c>
      <c r="I177" s="453">
        <v>45505</v>
      </c>
    </row>
    <row r="178" spans="1:9" x14ac:dyDescent="0.25">
      <c r="A178" s="343">
        <f>+SUBTOTAL(3,$G$7:$G178)</f>
        <v>172</v>
      </c>
      <c r="B178" s="344">
        <f>Foundation!B179</f>
        <v>45505</v>
      </c>
      <c r="C178" s="354" t="str">
        <f>Foundation!C179</f>
        <v>16/3</v>
      </c>
      <c r="D178" s="354" t="str">
        <f>Foundation!D179</f>
        <v>DA+3</v>
      </c>
      <c r="E178" s="354" t="str">
        <f>Foundation!E179</f>
        <v>DRY</v>
      </c>
      <c r="F178" s="354" t="str">
        <f t="shared" si="2"/>
        <v>Pipe</v>
      </c>
      <c r="G178" s="355">
        <v>45542</v>
      </c>
      <c r="H178" s="356" t="str">
        <f>Foundation!H179</f>
        <v>Majisa Construction</v>
      </c>
      <c r="I178" s="453">
        <v>45536</v>
      </c>
    </row>
    <row r="179" spans="1:9" s="265" customFormat="1" x14ac:dyDescent="0.25">
      <c r="A179" s="343">
        <f>+SUBTOTAL(3,$G$7:$G179)</f>
        <v>173</v>
      </c>
      <c r="B179" s="344">
        <f>Foundation!B180</f>
        <v>45505</v>
      </c>
      <c r="C179" s="354" t="str">
        <f>Foundation!C180</f>
        <v>43/9</v>
      </c>
      <c r="D179" s="354" t="str">
        <f>Foundation!D180</f>
        <v>DA+9</v>
      </c>
      <c r="E179" s="354" t="str">
        <f>Foundation!E180</f>
        <v>Sandy</v>
      </c>
      <c r="F179" s="354" t="str">
        <f t="shared" si="2"/>
        <v>Pipe</v>
      </c>
      <c r="G179" s="355">
        <v>45531</v>
      </c>
      <c r="H179" s="356" t="str">
        <f>Foundation!H180</f>
        <v>N.R. Enterprises</v>
      </c>
      <c r="I179" s="453">
        <v>45505</v>
      </c>
    </row>
    <row r="180" spans="1:9" s="265" customFormat="1" x14ac:dyDescent="0.25">
      <c r="A180" s="343">
        <f>+SUBTOTAL(3,$G$7:$G180)</f>
        <v>174</v>
      </c>
      <c r="B180" s="344">
        <f>Foundation!B181</f>
        <v>45505</v>
      </c>
      <c r="C180" s="354" t="str">
        <f>Foundation!C181</f>
        <v>17/5</v>
      </c>
      <c r="D180" s="354" t="str">
        <f>Foundation!D181</f>
        <v>DA+3</v>
      </c>
      <c r="E180" s="354" t="str">
        <f>Foundation!E181</f>
        <v>DRY</v>
      </c>
      <c r="F180" s="354" t="str">
        <f t="shared" si="2"/>
        <v>Pipe</v>
      </c>
      <c r="G180" s="355">
        <v>45542</v>
      </c>
      <c r="H180" s="356" t="str">
        <f>Foundation!H181</f>
        <v>J.P. Infra</v>
      </c>
      <c r="I180" s="453">
        <v>45536</v>
      </c>
    </row>
    <row r="181" spans="1:9" s="265" customFormat="1" x14ac:dyDescent="0.25">
      <c r="A181" s="343">
        <f>+SUBTOTAL(3,$G$7:$G181)</f>
        <v>175</v>
      </c>
      <c r="B181" s="344">
        <f>Foundation!B182</f>
        <v>45505</v>
      </c>
      <c r="C181" s="354" t="str">
        <f>Foundation!C182</f>
        <v>11A/2</v>
      </c>
      <c r="D181" s="354" t="str">
        <f>Foundation!D182</f>
        <v>DA+0</v>
      </c>
      <c r="E181" s="354" t="str">
        <f>Foundation!E182</f>
        <v>DRY</v>
      </c>
      <c r="F181" s="354" t="str">
        <f t="shared" si="2"/>
        <v>Pipe</v>
      </c>
      <c r="G181" s="355">
        <v>45522</v>
      </c>
      <c r="H181" s="356" t="str">
        <f>Foundation!H182</f>
        <v>R.K. Construction</v>
      </c>
      <c r="I181" s="453">
        <v>45505</v>
      </c>
    </row>
    <row r="182" spans="1:9" s="265" customFormat="1" x14ac:dyDescent="0.25">
      <c r="A182" s="343">
        <f>+SUBTOTAL(3,$G$7:$G182)</f>
        <v>176</v>
      </c>
      <c r="B182" s="344">
        <f>Foundation!B183</f>
        <v>45505</v>
      </c>
      <c r="C182" s="354" t="str">
        <f>Foundation!C183</f>
        <v>16/4</v>
      </c>
      <c r="D182" s="354" t="str">
        <f>Foundation!D183</f>
        <v>DA+0</v>
      </c>
      <c r="E182" s="354" t="str">
        <f>Foundation!E183</f>
        <v>DRY</v>
      </c>
      <c r="F182" s="354" t="str">
        <f t="shared" si="2"/>
        <v>Pipe</v>
      </c>
      <c r="G182" s="355">
        <v>45528</v>
      </c>
      <c r="H182" s="356" t="str">
        <f>Foundation!H183</f>
        <v>Om Enterprise</v>
      </c>
      <c r="I182" s="453">
        <v>45505</v>
      </c>
    </row>
    <row r="183" spans="1:9" s="265" customFormat="1" x14ac:dyDescent="0.25">
      <c r="A183" s="343">
        <f>+SUBTOTAL(3,$G$7:$G183)</f>
        <v>177</v>
      </c>
      <c r="B183" s="344">
        <f>Foundation!B184</f>
        <v>45505</v>
      </c>
      <c r="C183" s="354" t="str">
        <f>Foundation!C184</f>
        <v>18/3</v>
      </c>
      <c r="D183" s="354" t="str">
        <f>Foundation!D184</f>
        <v>DA+0</v>
      </c>
      <c r="E183" s="354" t="str">
        <f>Foundation!E184</f>
        <v>DRY</v>
      </c>
      <c r="F183" s="354" t="str">
        <f t="shared" si="2"/>
        <v>Pipe</v>
      </c>
      <c r="G183" s="355">
        <v>45542</v>
      </c>
      <c r="H183" s="356" t="str">
        <f>Foundation!H184</f>
        <v>Vibe Infra</v>
      </c>
      <c r="I183" s="453">
        <v>45536</v>
      </c>
    </row>
    <row r="184" spans="1:9" s="265" customFormat="1" x14ac:dyDescent="0.25">
      <c r="A184" s="343">
        <f>+SUBTOTAL(3,$G$7:$G184)</f>
        <v>178</v>
      </c>
      <c r="B184" s="344">
        <f>Foundation!B185</f>
        <v>45505</v>
      </c>
      <c r="C184" s="354" t="str">
        <f>Foundation!C185</f>
        <v>17/4</v>
      </c>
      <c r="D184" s="354" t="str">
        <f>Foundation!D185</f>
        <v>DA+3</v>
      </c>
      <c r="E184" s="354" t="str">
        <f>Foundation!E185</f>
        <v>DRY</v>
      </c>
      <c r="F184" s="354" t="str">
        <f t="shared" si="2"/>
        <v>Pipe</v>
      </c>
      <c r="G184" s="355">
        <v>45540</v>
      </c>
      <c r="H184" s="356" t="str">
        <f>Foundation!H185</f>
        <v>J.P. Infra</v>
      </c>
      <c r="I184" s="453">
        <v>45536</v>
      </c>
    </row>
    <row r="185" spans="1:9" s="265" customFormat="1" x14ac:dyDescent="0.25">
      <c r="A185" s="343">
        <f>+SUBTOTAL(3,$G$7:$G185)</f>
        <v>179</v>
      </c>
      <c r="B185" s="344">
        <f>Foundation!B186</f>
        <v>45505</v>
      </c>
      <c r="C185" s="354" t="str">
        <f>Foundation!C186</f>
        <v>10/9</v>
      </c>
      <c r="D185" s="354" t="str">
        <f>Foundation!D186</f>
        <v>DA+0</v>
      </c>
      <c r="E185" s="354" t="str">
        <f>Foundation!E186</f>
        <v>DRY</v>
      </c>
      <c r="F185" s="354" t="str">
        <f t="shared" si="2"/>
        <v>Pipe</v>
      </c>
      <c r="G185" s="355">
        <v>45535</v>
      </c>
      <c r="H185" s="356" t="str">
        <f>Foundation!H186</f>
        <v>A.B. Construction</v>
      </c>
      <c r="I185" s="453">
        <v>45505</v>
      </c>
    </row>
    <row r="186" spans="1:9" s="265" customFormat="1" x14ac:dyDescent="0.25">
      <c r="A186" s="343">
        <f>+SUBTOTAL(3,$G$7:$G186)</f>
        <v>180</v>
      </c>
      <c r="B186" s="344">
        <f>Foundation!B187</f>
        <v>45505</v>
      </c>
      <c r="C186" s="354" t="str">
        <f>Foundation!C187</f>
        <v>11A/8</v>
      </c>
      <c r="D186" s="354" t="str">
        <f>Foundation!D187</f>
        <v>DA+6</v>
      </c>
      <c r="E186" s="354" t="str">
        <f>Foundation!E187</f>
        <v>Sandy</v>
      </c>
      <c r="F186" s="354" t="str">
        <f t="shared" si="2"/>
        <v>Pipe</v>
      </c>
      <c r="G186" s="355">
        <v>45543</v>
      </c>
      <c r="H186" s="356" t="str">
        <f>Foundation!H187</f>
        <v>Punia Construction</v>
      </c>
      <c r="I186" s="453">
        <v>45536</v>
      </c>
    </row>
    <row r="187" spans="1:9" s="265" customFormat="1" x14ac:dyDescent="0.25">
      <c r="A187" s="343">
        <f>+SUBTOTAL(3,$G$7:$G187)</f>
        <v>181</v>
      </c>
      <c r="B187" s="344">
        <f>Foundation!B188</f>
        <v>45505</v>
      </c>
      <c r="C187" s="354" t="str">
        <f>Foundation!C188</f>
        <v>11A/9</v>
      </c>
      <c r="D187" s="354" t="str">
        <f>Foundation!D188</f>
        <v>DA+3</v>
      </c>
      <c r="E187" s="354" t="str">
        <f>Foundation!E188</f>
        <v>DRY</v>
      </c>
      <c r="F187" s="354" t="str">
        <f t="shared" si="2"/>
        <v>Pipe</v>
      </c>
      <c r="G187" s="355">
        <v>45543</v>
      </c>
      <c r="H187" s="356" t="str">
        <f>Foundation!H188</f>
        <v>Punia Construction</v>
      </c>
      <c r="I187" s="453">
        <v>45536</v>
      </c>
    </row>
    <row r="188" spans="1:9" s="265" customFormat="1" x14ac:dyDescent="0.25">
      <c r="A188" s="343">
        <f>+SUBTOTAL(3,$G$7:$G188)</f>
        <v>182</v>
      </c>
      <c r="B188" s="344">
        <f>Foundation!B189</f>
        <v>45505</v>
      </c>
      <c r="C188" s="354" t="str">
        <f>Foundation!C189</f>
        <v>43/8</v>
      </c>
      <c r="D188" s="354" t="str">
        <f>Foundation!D189</f>
        <v>DA+9</v>
      </c>
      <c r="E188" s="354" t="str">
        <f>Foundation!E189</f>
        <v>Sandy</v>
      </c>
      <c r="F188" s="354" t="str">
        <f t="shared" si="2"/>
        <v>Pipe</v>
      </c>
      <c r="G188" s="355">
        <v>45531</v>
      </c>
      <c r="H188" s="356" t="str">
        <f>Foundation!H189</f>
        <v>N.R. Enterprises</v>
      </c>
      <c r="I188" s="453">
        <v>45505</v>
      </c>
    </row>
    <row r="189" spans="1:9" s="265" customFormat="1" x14ac:dyDescent="0.25">
      <c r="A189" s="343">
        <f>+SUBTOTAL(3,$G$7:$G189)</f>
        <v>183</v>
      </c>
      <c r="B189" s="344">
        <f>Foundation!B190</f>
        <v>45505</v>
      </c>
      <c r="C189" s="354" t="str">
        <f>Foundation!C190</f>
        <v>18/4</v>
      </c>
      <c r="D189" s="354" t="str">
        <f>Foundation!D190</f>
        <v>DA+0</v>
      </c>
      <c r="E189" s="354" t="str">
        <f>Foundation!E190</f>
        <v>DRY</v>
      </c>
      <c r="F189" s="354" t="str">
        <f t="shared" si="2"/>
        <v>Pipe</v>
      </c>
      <c r="G189" s="355">
        <v>45538</v>
      </c>
      <c r="H189" s="356" t="str">
        <f>Foundation!H190</f>
        <v>Vibe Infra</v>
      </c>
      <c r="I189" s="453">
        <v>45536</v>
      </c>
    </row>
    <row r="190" spans="1:9" s="265" customFormat="1" x14ac:dyDescent="0.25">
      <c r="A190" s="343">
        <f>+SUBTOTAL(3,$G$7:$G190)</f>
        <v>184</v>
      </c>
      <c r="B190" s="344">
        <f>Foundation!B191</f>
        <v>45505</v>
      </c>
      <c r="C190" s="354" t="str">
        <f>Foundation!C191</f>
        <v>59/2</v>
      </c>
      <c r="D190" s="354" t="str">
        <f>Foundation!D191</f>
        <v>DA+3</v>
      </c>
      <c r="E190" s="354" t="str">
        <f>Foundation!E191</f>
        <v>DFR</v>
      </c>
      <c r="F190" s="354" t="str">
        <f t="shared" si="2"/>
        <v>CP</v>
      </c>
      <c r="G190" s="355">
        <v>45527</v>
      </c>
      <c r="H190" s="356" t="str">
        <f>Foundation!H191</f>
        <v>Bhati Const.</v>
      </c>
      <c r="I190" s="453">
        <v>45505</v>
      </c>
    </row>
    <row r="191" spans="1:9" s="265" customFormat="1" x14ac:dyDescent="0.25">
      <c r="A191" s="343">
        <f>+SUBTOTAL(3,$G$7:$G191)</f>
        <v>185</v>
      </c>
      <c r="B191" s="344">
        <f>Foundation!B192</f>
        <v>45505</v>
      </c>
      <c r="C191" s="354" t="str">
        <f>Foundation!C192</f>
        <v>16/2</v>
      </c>
      <c r="D191" s="354" t="str">
        <f>Foundation!D192</f>
        <v>DA+0</v>
      </c>
      <c r="E191" s="354" t="str">
        <f>Foundation!E192</f>
        <v>DRY</v>
      </c>
      <c r="F191" s="354" t="str">
        <f t="shared" si="2"/>
        <v>Pipe</v>
      </c>
      <c r="G191" s="355">
        <v>45535</v>
      </c>
      <c r="H191" s="356" t="str">
        <f>Foundation!H192</f>
        <v>Om Enterprise</v>
      </c>
      <c r="I191" s="453">
        <v>45505</v>
      </c>
    </row>
    <row r="192" spans="1:9" s="265" customFormat="1" x14ac:dyDescent="0.25">
      <c r="A192" s="343">
        <f>+SUBTOTAL(3,$G$7:$G192)</f>
        <v>186</v>
      </c>
      <c r="B192" s="344">
        <f>Foundation!B193</f>
        <v>45505</v>
      </c>
      <c r="C192" s="354" t="str">
        <f>Foundation!C193</f>
        <v>11A/0</v>
      </c>
      <c r="D192" s="354" t="str">
        <f>Foundation!D193</f>
        <v>DB1+0</v>
      </c>
      <c r="E192" s="354" t="str">
        <f>Foundation!E193</f>
        <v>DRY</v>
      </c>
      <c r="F192" s="354" t="str">
        <f t="shared" si="2"/>
        <v>Pipe</v>
      </c>
      <c r="G192" s="355">
        <v>45530</v>
      </c>
      <c r="H192" s="356" t="str">
        <f>Foundation!H193</f>
        <v>Mci</v>
      </c>
      <c r="I192" s="453">
        <v>45505</v>
      </c>
    </row>
    <row r="193" spans="1:9" s="265" customFormat="1" x14ac:dyDescent="0.25">
      <c r="A193" s="343">
        <f>+SUBTOTAL(3,$G$7:$G193)</f>
        <v>187</v>
      </c>
      <c r="B193" s="344">
        <f>Foundation!B194</f>
        <v>45505</v>
      </c>
      <c r="C193" s="354" t="str">
        <f>Foundation!C194</f>
        <v>50/6</v>
      </c>
      <c r="D193" s="354" t="str">
        <f>Foundation!D194</f>
        <v>DA+9</v>
      </c>
      <c r="E193" s="354" t="str">
        <f>Foundation!E194</f>
        <v>Sandy</v>
      </c>
      <c r="F193" s="354" t="str">
        <f t="shared" si="2"/>
        <v>Pipe</v>
      </c>
      <c r="G193" s="355">
        <v>45564</v>
      </c>
      <c r="H193" s="356" t="str">
        <f>Foundation!H194</f>
        <v>Kalpana Const.</v>
      </c>
      <c r="I193" s="453">
        <v>45536</v>
      </c>
    </row>
    <row r="194" spans="1:9" s="265" customFormat="1" x14ac:dyDescent="0.25">
      <c r="A194" s="343">
        <f>+SUBTOTAL(3,$G$7:$G194)</f>
        <v>188</v>
      </c>
      <c r="B194" s="344">
        <f>Foundation!B195</f>
        <v>45505</v>
      </c>
      <c r="C194" s="354" t="str">
        <f>Foundation!C195</f>
        <v>53/8</v>
      </c>
      <c r="D194" s="354" t="str">
        <f>Foundation!D195</f>
        <v>DA+3</v>
      </c>
      <c r="E194" s="354" t="str">
        <f>Foundation!E195</f>
        <v>Sandy</v>
      </c>
      <c r="F194" s="354" t="str">
        <f t="shared" si="2"/>
        <v>Pipe</v>
      </c>
      <c r="G194" s="355">
        <v>45538</v>
      </c>
      <c r="H194" s="356" t="str">
        <f>Foundation!H195</f>
        <v>Bhati Const.</v>
      </c>
      <c r="I194" s="453">
        <v>45536</v>
      </c>
    </row>
    <row r="195" spans="1:9" s="265" customFormat="1" x14ac:dyDescent="0.25">
      <c r="A195" s="343">
        <f>+SUBTOTAL(3,$G$7:$G195)</f>
        <v>189</v>
      </c>
      <c r="B195" s="344">
        <f>Foundation!B196</f>
        <v>45505</v>
      </c>
      <c r="C195" s="354" t="str">
        <f>Foundation!C196</f>
        <v>17/1</v>
      </c>
      <c r="D195" s="354" t="str">
        <f>Foundation!D196</f>
        <v>DA+3</v>
      </c>
      <c r="E195" s="354" t="str">
        <f>Foundation!E196</f>
        <v>DRY</v>
      </c>
      <c r="F195" s="354" t="str">
        <f t="shared" si="2"/>
        <v>Pipe</v>
      </c>
      <c r="G195" s="355">
        <v>45534</v>
      </c>
      <c r="H195" s="356" t="str">
        <f>Foundation!H196</f>
        <v>J.P. Infra</v>
      </c>
      <c r="I195" s="453">
        <v>45505</v>
      </c>
    </row>
    <row r="196" spans="1:9" s="265" customFormat="1" x14ac:dyDescent="0.25">
      <c r="A196" s="343">
        <f>+SUBTOTAL(3,$G$7:$G196)</f>
        <v>190</v>
      </c>
      <c r="B196" s="344">
        <f>Foundation!B197</f>
        <v>45505</v>
      </c>
      <c r="C196" s="354" t="str">
        <f>Foundation!C197</f>
        <v>43/7</v>
      </c>
      <c r="D196" s="354" t="str">
        <f>Foundation!D197</f>
        <v>DA+3</v>
      </c>
      <c r="E196" s="354" t="str">
        <f>Foundation!E197</f>
        <v>Sandy</v>
      </c>
      <c r="F196" s="354" t="str">
        <f t="shared" si="2"/>
        <v>Pipe</v>
      </c>
      <c r="G196" s="355">
        <v>45534</v>
      </c>
      <c r="H196" s="356" t="str">
        <f>Foundation!H197</f>
        <v>N.R. Enterprises</v>
      </c>
      <c r="I196" s="453">
        <v>45505</v>
      </c>
    </row>
    <row r="197" spans="1:9" s="265" customFormat="1" x14ac:dyDescent="0.25">
      <c r="A197" s="343">
        <f>+SUBTOTAL(3,$G$7:$G197)</f>
        <v>191</v>
      </c>
      <c r="B197" s="344">
        <f>Foundation!B198</f>
        <v>45505</v>
      </c>
      <c r="C197" s="354" t="str">
        <f>Foundation!C198</f>
        <v>16/5</v>
      </c>
      <c r="D197" s="354" t="str">
        <f>Foundation!D198</f>
        <v>DA+3</v>
      </c>
      <c r="E197" s="354" t="str">
        <f>Foundation!E198</f>
        <v>DRY</v>
      </c>
      <c r="F197" s="354" t="str">
        <f t="shared" si="2"/>
        <v>Pipe</v>
      </c>
      <c r="G197" s="355">
        <v>45535</v>
      </c>
      <c r="H197" s="356" t="str">
        <f>Foundation!H198</f>
        <v>Majisa Construction</v>
      </c>
      <c r="I197" s="453">
        <v>45505</v>
      </c>
    </row>
    <row r="198" spans="1:9" s="265" customFormat="1" x14ac:dyDescent="0.25">
      <c r="A198" s="343">
        <f>+SUBTOTAL(3,$G$7:$G198)</f>
        <v>192</v>
      </c>
      <c r="B198" s="344">
        <f>Foundation!B199</f>
        <v>45505</v>
      </c>
      <c r="C198" s="354" t="str">
        <f>Foundation!C199</f>
        <v>19/0</v>
      </c>
      <c r="D198" s="354" t="str">
        <f>Foundation!D199</f>
        <v>DC2+0</v>
      </c>
      <c r="E198" s="354" t="str">
        <f>Foundation!E199</f>
        <v>DRY</v>
      </c>
      <c r="F198" s="354" t="str">
        <f t="shared" si="2"/>
        <v>Pipe</v>
      </c>
      <c r="G198" s="355">
        <v>45535</v>
      </c>
      <c r="H198" s="356" t="str">
        <f>Foundation!H199</f>
        <v>Vibe Infra</v>
      </c>
      <c r="I198" s="453">
        <v>45505</v>
      </c>
    </row>
    <row r="199" spans="1:9" s="265" customFormat="1" x14ac:dyDescent="0.25">
      <c r="A199" s="343">
        <f>+SUBTOTAL(3,$G$7:$G199)</f>
        <v>193</v>
      </c>
      <c r="B199" s="344">
        <f>Foundation!B200</f>
        <v>45536</v>
      </c>
      <c r="C199" s="354" t="str">
        <f>Foundation!C200</f>
        <v>11A/1</v>
      </c>
      <c r="D199" s="354" t="str">
        <f>Foundation!D200</f>
        <v>DA+3</v>
      </c>
      <c r="E199" s="354" t="str">
        <f>Foundation!E200</f>
        <v>DRY</v>
      </c>
      <c r="F199" s="354" t="str">
        <f t="shared" si="2"/>
        <v>Pipe</v>
      </c>
      <c r="G199" s="355">
        <v>45536</v>
      </c>
      <c r="H199" s="356" t="str">
        <f>Foundation!H200</f>
        <v>Mci</v>
      </c>
      <c r="I199" s="453">
        <v>45536</v>
      </c>
    </row>
    <row r="200" spans="1:9" s="265" customFormat="1" x14ac:dyDescent="0.25">
      <c r="A200" s="343">
        <f>+SUBTOTAL(3,$G$7:$G200)</f>
        <v>194</v>
      </c>
      <c r="B200" s="344">
        <f>Foundation!B201</f>
        <v>45536</v>
      </c>
      <c r="C200" s="354" t="str">
        <f>Foundation!C201</f>
        <v>19/1</v>
      </c>
      <c r="D200" s="354" t="str">
        <f>Foundation!D201</f>
        <v>DA+0</v>
      </c>
      <c r="E200" s="354" t="str">
        <f>Foundation!E201</f>
        <v>DRY</v>
      </c>
      <c r="F200" s="354" t="str">
        <f t="shared" ref="F200:F263" si="3">+IF(E200=0,"",IF(E200="DFR","CP","Pipe"))</f>
        <v>Pipe</v>
      </c>
      <c r="G200" s="355">
        <v>45539</v>
      </c>
      <c r="H200" s="356" t="str">
        <f>Foundation!H201</f>
        <v>Vibe Infra</v>
      </c>
      <c r="I200" s="453">
        <v>45536</v>
      </c>
    </row>
    <row r="201" spans="1:9" s="265" customFormat="1" x14ac:dyDescent="0.25">
      <c r="A201" s="343">
        <f>+SUBTOTAL(3,$G$7:$G201)</f>
        <v>195</v>
      </c>
      <c r="B201" s="344">
        <f>Foundation!B202</f>
        <v>45536</v>
      </c>
      <c r="C201" s="354" t="str">
        <f>Foundation!C202</f>
        <v>17/2</v>
      </c>
      <c r="D201" s="354" t="str">
        <f>Foundation!D202</f>
        <v>DA+6</v>
      </c>
      <c r="E201" s="354" t="str">
        <f>Foundation!E202</f>
        <v>DRY</v>
      </c>
      <c r="F201" s="354" t="str">
        <f t="shared" si="3"/>
        <v>Pipe</v>
      </c>
      <c r="G201" s="355">
        <v>45539</v>
      </c>
      <c r="H201" s="356" t="str">
        <f>Foundation!H202</f>
        <v>J.P. Infra</v>
      </c>
      <c r="I201" s="453">
        <v>45536</v>
      </c>
    </row>
    <row r="202" spans="1:9" s="265" customFormat="1" x14ac:dyDescent="0.25">
      <c r="A202" s="343">
        <f>+SUBTOTAL(3,$G$7:$G202)</f>
        <v>196</v>
      </c>
      <c r="B202" s="344">
        <f>Foundation!B203</f>
        <v>45536</v>
      </c>
      <c r="C202" s="354" t="str">
        <f>Foundation!C203</f>
        <v>13/2</v>
      </c>
      <c r="D202" s="354" t="str">
        <f>Foundation!D203</f>
        <v>DA+3</v>
      </c>
      <c r="E202" s="354" t="str">
        <f>Foundation!E203</f>
        <v>DRY</v>
      </c>
      <c r="F202" s="354" t="str">
        <f t="shared" si="3"/>
        <v>Pipe</v>
      </c>
      <c r="G202" s="355">
        <v>45565</v>
      </c>
      <c r="H202" s="356" t="str">
        <f>Foundation!H203</f>
        <v>Punia Construction</v>
      </c>
      <c r="I202" s="453">
        <v>45536</v>
      </c>
    </row>
    <row r="203" spans="1:9" s="265" customFormat="1" x14ac:dyDescent="0.25">
      <c r="A203" s="343">
        <f>+SUBTOTAL(3,$G$7:$G203)</f>
        <v>197</v>
      </c>
      <c r="B203" s="344">
        <f>Foundation!B204</f>
        <v>45536</v>
      </c>
      <c r="C203" s="354" t="str">
        <f>Foundation!C204</f>
        <v>43/5</v>
      </c>
      <c r="D203" s="354" t="str">
        <f>Foundation!D204</f>
        <v>DA+3</v>
      </c>
      <c r="E203" s="354" t="str">
        <f>Foundation!E204</f>
        <v>DRY</v>
      </c>
      <c r="F203" s="354" t="str">
        <f t="shared" si="3"/>
        <v>Pipe</v>
      </c>
      <c r="G203" s="355">
        <v>45541</v>
      </c>
      <c r="H203" s="356" t="str">
        <f>Foundation!H204</f>
        <v>N.R. Enterprises</v>
      </c>
      <c r="I203" s="453">
        <v>45536</v>
      </c>
    </row>
    <row r="204" spans="1:9" s="265" customFormat="1" x14ac:dyDescent="0.25">
      <c r="A204" s="343">
        <f>+SUBTOTAL(3,$G$7:$G204)</f>
        <v>198</v>
      </c>
      <c r="B204" s="344">
        <f>Foundation!B205</f>
        <v>45536</v>
      </c>
      <c r="C204" s="354" t="str">
        <f>Foundation!C205</f>
        <v>53/6</v>
      </c>
      <c r="D204" s="354" t="str">
        <f>Foundation!D205</f>
        <v>DA+6</v>
      </c>
      <c r="E204" s="354" t="str">
        <f>Foundation!E205</f>
        <v>Sandy</v>
      </c>
      <c r="F204" s="354" t="str">
        <f t="shared" si="3"/>
        <v>Pipe</v>
      </c>
      <c r="G204" s="355">
        <v>45548</v>
      </c>
      <c r="H204" s="356" t="str">
        <f>Foundation!H205</f>
        <v>Bhati Const.</v>
      </c>
      <c r="I204" s="453">
        <v>45536</v>
      </c>
    </row>
    <row r="205" spans="1:9" s="265" customFormat="1" x14ac:dyDescent="0.25">
      <c r="A205" s="343">
        <f>+SUBTOTAL(3,$G$7:$G205)</f>
        <v>199</v>
      </c>
      <c r="B205" s="344">
        <f>Foundation!B206</f>
        <v>45536</v>
      </c>
      <c r="C205" s="354" t="str">
        <f>Foundation!C206</f>
        <v>16/1</v>
      </c>
      <c r="D205" s="354" t="str">
        <f>Foundation!D206</f>
        <v>DA+0</v>
      </c>
      <c r="E205" s="354" t="str">
        <f>Foundation!E206</f>
        <v>DRY</v>
      </c>
      <c r="F205" s="354" t="str">
        <f t="shared" si="3"/>
        <v>Pipe</v>
      </c>
      <c r="G205" s="355">
        <v>45545</v>
      </c>
      <c r="H205" s="356" t="str">
        <f>Foundation!H206</f>
        <v>Sidhi Vinayak</v>
      </c>
      <c r="I205" s="453">
        <v>45536</v>
      </c>
    </row>
    <row r="206" spans="1:9" s="265" customFormat="1" x14ac:dyDescent="0.25">
      <c r="A206" s="343">
        <f>+SUBTOTAL(3,$G$7:$G206)</f>
        <v>200</v>
      </c>
      <c r="B206" s="344">
        <f>Foundation!B207</f>
        <v>45536</v>
      </c>
      <c r="C206" s="354" t="str">
        <f>Foundation!C207</f>
        <v>11A/4</v>
      </c>
      <c r="D206" s="354" t="str">
        <f>Foundation!D207</f>
        <v>DA+3</v>
      </c>
      <c r="E206" s="354" t="str">
        <f>Foundation!E207</f>
        <v>DRY</v>
      </c>
      <c r="F206" s="354" t="str">
        <f t="shared" si="3"/>
        <v>Pipe</v>
      </c>
      <c r="G206" s="355">
        <v>45565</v>
      </c>
      <c r="H206" s="356" t="str">
        <f>Foundation!H207</f>
        <v>Punia Construction</v>
      </c>
      <c r="I206" s="453">
        <v>45536</v>
      </c>
    </row>
    <row r="207" spans="1:9" s="265" customFormat="1" x14ac:dyDescent="0.25">
      <c r="A207" s="343">
        <f>+SUBTOTAL(3,$G$7:$G207)</f>
        <v>201</v>
      </c>
      <c r="B207" s="344">
        <f>Foundation!B208</f>
        <v>45536</v>
      </c>
      <c r="C207" s="354" t="str">
        <f>Foundation!C208</f>
        <v>54/1</v>
      </c>
      <c r="D207" s="354" t="str">
        <f>Foundation!D208</f>
        <v>DA+3</v>
      </c>
      <c r="E207" s="354" t="str">
        <f>Foundation!E208</f>
        <v>Sandy</v>
      </c>
      <c r="F207" s="354" t="str">
        <f t="shared" si="3"/>
        <v>Pipe</v>
      </c>
      <c r="G207" s="355">
        <v>45549</v>
      </c>
      <c r="H207" s="356" t="str">
        <f>Foundation!H208</f>
        <v>Bhati Const.</v>
      </c>
      <c r="I207" s="453">
        <v>45536</v>
      </c>
    </row>
    <row r="208" spans="1:9" s="265" customFormat="1" x14ac:dyDescent="0.25">
      <c r="A208" s="343">
        <f>+SUBTOTAL(3,$G$7:$G208)</f>
        <v>202</v>
      </c>
      <c r="B208" s="344">
        <f>Foundation!B209</f>
        <v>45536</v>
      </c>
      <c r="C208" s="354" t="str">
        <f>Foundation!C209</f>
        <v>50/3</v>
      </c>
      <c r="D208" s="354" t="str">
        <f>Foundation!D209</f>
        <v>DA+6</v>
      </c>
      <c r="E208" s="354" t="str">
        <f>Foundation!E209</f>
        <v>Sandy</v>
      </c>
      <c r="F208" s="354" t="str">
        <f t="shared" si="3"/>
        <v>Pipe</v>
      </c>
      <c r="G208" s="355">
        <v>45564</v>
      </c>
      <c r="H208" s="356" t="str">
        <f>Foundation!H209</f>
        <v>Kalpana Const.</v>
      </c>
      <c r="I208" s="453">
        <v>45536</v>
      </c>
    </row>
    <row r="209" spans="1:9" s="265" customFormat="1" x14ac:dyDescent="0.25">
      <c r="A209" s="343">
        <f>+SUBTOTAL(3,$G$7:$G209)</f>
        <v>203</v>
      </c>
      <c r="B209" s="344">
        <f>Foundation!B210</f>
        <v>45536</v>
      </c>
      <c r="C209" s="354" t="str">
        <f>Foundation!C210</f>
        <v>73/0</v>
      </c>
      <c r="D209" s="354" t="str">
        <f>Foundation!D210</f>
        <v>DB2+0</v>
      </c>
      <c r="E209" s="354" t="str">
        <f>Foundation!E210</f>
        <v>DRY</v>
      </c>
      <c r="F209" s="354" t="str">
        <f t="shared" si="3"/>
        <v>Pipe</v>
      </c>
      <c r="G209" s="355">
        <v>45550</v>
      </c>
      <c r="H209" s="356" t="str">
        <f>Foundation!H210</f>
        <v>Shree Shyam Const.</v>
      </c>
      <c r="I209" s="453">
        <v>45536</v>
      </c>
    </row>
    <row r="210" spans="1:9" s="265" customFormat="1" x14ac:dyDescent="0.25">
      <c r="A210" s="343">
        <f>+SUBTOTAL(3,$G$7:$G210)</f>
        <v>204</v>
      </c>
      <c r="B210" s="344">
        <f>Foundation!B211</f>
        <v>45536</v>
      </c>
      <c r="C210" s="354" t="str">
        <f>Foundation!C211</f>
        <v>73/9</v>
      </c>
      <c r="D210" s="354" t="str">
        <f>Foundation!D211</f>
        <v>DA+0</v>
      </c>
      <c r="E210" s="354" t="str">
        <f>Foundation!E211</f>
        <v>DRY</v>
      </c>
      <c r="F210" s="354" t="str">
        <f t="shared" si="3"/>
        <v>Pipe</v>
      </c>
      <c r="G210" s="355">
        <v>45554</v>
      </c>
      <c r="H210" s="356" t="str">
        <f>Foundation!H211</f>
        <v>Shakti Construction</v>
      </c>
      <c r="I210" s="453">
        <v>45536</v>
      </c>
    </row>
    <row r="211" spans="1:9" s="265" customFormat="1" x14ac:dyDescent="0.25">
      <c r="A211" s="343">
        <f>+SUBTOTAL(3,$G$7:$G211)</f>
        <v>205</v>
      </c>
      <c r="B211" s="344">
        <f>Foundation!B212</f>
        <v>45536</v>
      </c>
      <c r="C211" s="354" t="str">
        <f>Foundation!C212</f>
        <v>73/2</v>
      </c>
      <c r="D211" s="354" t="str">
        <f>Foundation!D212</f>
        <v>DA+0</v>
      </c>
      <c r="E211" s="354" t="str">
        <f>Foundation!E212</f>
        <v>DRY</v>
      </c>
      <c r="F211" s="354" t="str">
        <f t="shared" si="3"/>
        <v>Pipe</v>
      </c>
      <c r="G211" s="355">
        <v>45551</v>
      </c>
      <c r="H211" s="356" t="str">
        <f>Foundation!H212</f>
        <v>Shree Shyam Const.</v>
      </c>
      <c r="I211" s="453">
        <v>45536</v>
      </c>
    </row>
    <row r="212" spans="1:9" s="265" customFormat="1" x14ac:dyDescent="0.25">
      <c r="A212" s="343">
        <f>+SUBTOTAL(3,$G$7:$G212)</f>
        <v>206</v>
      </c>
      <c r="B212" s="344">
        <f>Foundation!B213</f>
        <v>45536</v>
      </c>
      <c r="C212" s="354" t="str">
        <f>Foundation!C213</f>
        <v>25/0</v>
      </c>
      <c r="D212" s="354" t="str">
        <f>Foundation!D213</f>
        <v>DC1+6</v>
      </c>
      <c r="E212" s="354" t="str">
        <f>Foundation!E213</f>
        <v>DRY</v>
      </c>
      <c r="F212" s="354" t="str">
        <f t="shared" si="3"/>
        <v>Pipe</v>
      </c>
      <c r="G212" s="355">
        <v>45561</v>
      </c>
      <c r="H212" s="356" t="str">
        <f>Foundation!H213</f>
        <v>J.P. Infra</v>
      </c>
      <c r="I212" s="453">
        <v>45536</v>
      </c>
    </row>
    <row r="213" spans="1:9" s="265" customFormat="1" x14ac:dyDescent="0.25">
      <c r="A213" s="343">
        <f>+SUBTOTAL(3,$G$7:$G213)</f>
        <v>207</v>
      </c>
      <c r="B213" s="344">
        <f>Foundation!B214</f>
        <v>45536</v>
      </c>
      <c r="C213" s="354" t="str">
        <f>Foundation!C214</f>
        <v>54/2</v>
      </c>
      <c r="D213" s="354" t="str">
        <f>Foundation!D214</f>
        <v>DA+3</v>
      </c>
      <c r="E213" s="354" t="str">
        <f>Foundation!E214</f>
        <v>Sandy</v>
      </c>
      <c r="F213" s="354" t="str">
        <f t="shared" si="3"/>
        <v>Pipe</v>
      </c>
      <c r="G213" s="355">
        <v>45549</v>
      </c>
      <c r="H213" s="356" t="str">
        <f>Foundation!H214</f>
        <v>Bhati Const.</v>
      </c>
      <c r="I213" s="453">
        <v>45536</v>
      </c>
    </row>
    <row r="214" spans="1:9" s="265" customFormat="1" x14ac:dyDescent="0.25">
      <c r="A214" s="343">
        <f>+SUBTOTAL(3,$G$7:$G214)</f>
        <v>208</v>
      </c>
      <c r="B214" s="344">
        <f>Foundation!B215</f>
        <v>45536</v>
      </c>
      <c r="C214" s="354" t="str">
        <f>Foundation!C215</f>
        <v>14A/2</v>
      </c>
      <c r="D214" s="354" t="str">
        <f>Foundation!D215</f>
        <v>DA+0</v>
      </c>
      <c r="E214" s="354" t="str">
        <f>Foundation!E215</f>
        <v>DRY</v>
      </c>
      <c r="F214" s="354" t="str">
        <f t="shared" si="3"/>
        <v>Pipe</v>
      </c>
      <c r="G214" s="355">
        <v>45565</v>
      </c>
      <c r="H214" s="356" t="str">
        <f>Foundation!H215</f>
        <v>Sidhi Vinayak</v>
      </c>
      <c r="I214" s="453">
        <v>45536</v>
      </c>
    </row>
    <row r="215" spans="1:9" s="265" customFormat="1" x14ac:dyDescent="0.25">
      <c r="A215" s="343">
        <f>+SUBTOTAL(3,$G$7:$G215)</f>
        <v>209</v>
      </c>
      <c r="B215" s="344">
        <f>Foundation!B216</f>
        <v>45536</v>
      </c>
      <c r="C215" s="354" t="str">
        <f>Foundation!C216</f>
        <v>10/4</v>
      </c>
      <c r="D215" s="354" t="str">
        <f>Foundation!D216</f>
        <v>DA+3</v>
      </c>
      <c r="E215" s="354" t="str">
        <f>Foundation!E216</f>
        <v>DFR</v>
      </c>
      <c r="F215" s="354" t="str">
        <f t="shared" si="3"/>
        <v>CP</v>
      </c>
      <c r="G215" s="355">
        <v>45565</v>
      </c>
      <c r="H215" s="356" t="str">
        <f>Foundation!H216</f>
        <v>A.B. Construction</v>
      </c>
      <c r="I215" s="453">
        <v>45536</v>
      </c>
    </row>
    <row r="216" spans="1:9" s="265" customFormat="1" x14ac:dyDescent="0.25">
      <c r="A216" s="343">
        <f>+SUBTOTAL(3,$G$7:$G216)</f>
        <v>210</v>
      </c>
      <c r="B216" s="344">
        <f>Foundation!B217</f>
        <v>45536</v>
      </c>
      <c r="C216" s="354" t="str">
        <f>Foundation!C217</f>
        <v>73/1</v>
      </c>
      <c r="D216" s="354" t="str">
        <f>Foundation!D217</f>
        <v>DA+0</v>
      </c>
      <c r="E216" s="354" t="str">
        <f>Foundation!E217</f>
        <v>DRY</v>
      </c>
      <c r="F216" s="354" t="str">
        <f t="shared" si="3"/>
        <v>Pipe</v>
      </c>
      <c r="G216" s="355">
        <v>45554</v>
      </c>
      <c r="H216" s="356" t="str">
        <f>Foundation!H217</f>
        <v>Shree Shyam Const.</v>
      </c>
      <c r="I216" s="453">
        <v>45536</v>
      </c>
    </row>
    <row r="217" spans="1:9" s="265" customFormat="1" x14ac:dyDescent="0.25">
      <c r="A217" s="343">
        <f>+SUBTOTAL(3,$G$7:$G217)</f>
        <v>211</v>
      </c>
      <c r="B217" s="344">
        <f>Foundation!B218</f>
        <v>45536</v>
      </c>
      <c r="C217" s="354" t="str">
        <f>Foundation!C218</f>
        <v>14/0</v>
      </c>
      <c r="D217" s="354" t="str">
        <f>Foundation!D218</f>
        <v>DC2+0</v>
      </c>
      <c r="E217" s="354" t="str">
        <f>Foundation!E218</f>
        <v>Sandy</v>
      </c>
      <c r="F217" s="354" t="str">
        <f t="shared" si="3"/>
        <v>Pipe</v>
      </c>
      <c r="G217" s="355">
        <v>45561</v>
      </c>
      <c r="H217" s="356" t="str">
        <f>Foundation!H218</f>
        <v>Om Enterprise</v>
      </c>
      <c r="I217" s="453">
        <v>45536</v>
      </c>
    </row>
    <row r="218" spans="1:9" s="265" customFormat="1" x14ac:dyDescent="0.25">
      <c r="A218" s="343">
        <f>+SUBTOTAL(3,$G$7:$G218)</f>
        <v>212</v>
      </c>
      <c r="B218" s="344">
        <f>Foundation!B219</f>
        <v>45536</v>
      </c>
      <c r="C218" s="354" t="str">
        <f>Foundation!C219</f>
        <v>11A/3</v>
      </c>
      <c r="D218" s="354" t="str">
        <f>Foundation!D219</f>
        <v>DA+3</v>
      </c>
      <c r="E218" s="354" t="str">
        <f>Foundation!E219</f>
        <v>DRY</v>
      </c>
      <c r="F218" s="354" t="str">
        <f t="shared" si="3"/>
        <v>Pipe</v>
      </c>
      <c r="G218" s="355">
        <v>45558</v>
      </c>
      <c r="H218" s="356" t="str">
        <f>Foundation!H219</f>
        <v>R.K. Construction</v>
      </c>
      <c r="I218" s="453">
        <v>45536</v>
      </c>
    </row>
    <row r="219" spans="1:9" s="265" customFormat="1" x14ac:dyDescent="0.25">
      <c r="A219" s="343">
        <f>+SUBTOTAL(3,$G$7:$G219)</f>
        <v>213</v>
      </c>
      <c r="B219" s="344">
        <f>Foundation!B220</f>
        <v>45536</v>
      </c>
      <c r="C219" s="354" t="str">
        <f>Foundation!C220</f>
        <v>73/6</v>
      </c>
      <c r="D219" s="354" t="str">
        <f>Foundation!D220</f>
        <v>DA+0</v>
      </c>
      <c r="E219" s="354" t="str">
        <f>Foundation!E220</f>
        <v>DRY</v>
      </c>
      <c r="F219" s="354" t="str">
        <f t="shared" si="3"/>
        <v>Pipe</v>
      </c>
      <c r="G219" s="355">
        <v>45557</v>
      </c>
      <c r="H219" s="356" t="str">
        <f>Foundation!H220</f>
        <v>Shree Shyam Const.</v>
      </c>
      <c r="I219" s="453">
        <v>45536</v>
      </c>
    </row>
    <row r="220" spans="1:9" s="265" customFormat="1" x14ac:dyDescent="0.25">
      <c r="A220" s="343">
        <f>+SUBTOTAL(3,$G$7:$G220)</f>
        <v>214</v>
      </c>
      <c r="B220" s="344">
        <f>Foundation!B221</f>
        <v>45536</v>
      </c>
      <c r="C220" s="354" t="str">
        <f>Foundation!C221</f>
        <v>42/3</v>
      </c>
      <c r="D220" s="354" t="str">
        <f>Foundation!D221</f>
        <v>DA+0</v>
      </c>
      <c r="E220" s="354" t="str">
        <f>Foundation!E221</f>
        <v>Sandy</v>
      </c>
      <c r="F220" s="354" t="str">
        <f t="shared" si="3"/>
        <v>Pipe</v>
      </c>
      <c r="G220" s="355">
        <v>45557</v>
      </c>
      <c r="H220" s="356" t="str">
        <f>Foundation!H221</f>
        <v>Mahadev Construction</v>
      </c>
      <c r="I220" s="453">
        <v>45536</v>
      </c>
    </row>
    <row r="221" spans="1:9" s="265" customFormat="1" x14ac:dyDescent="0.25">
      <c r="A221" s="343">
        <f>+SUBTOTAL(3,$G$7:$G221)</f>
        <v>215</v>
      </c>
      <c r="B221" s="344">
        <f>Foundation!B222</f>
        <v>45536</v>
      </c>
      <c r="C221" s="354" t="str">
        <f>Foundation!C222</f>
        <v>69/1</v>
      </c>
      <c r="D221" s="354" t="str">
        <f>Foundation!D222</f>
        <v>DA+3</v>
      </c>
      <c r="E221" s="354" t="str">
        <f>Foundation!E222</f>
        <v>DRY</v>
      </c>
      <c r="F221" s="354" t="str">
        <f t="shared" si="3"/>
        <v>Pipe</v>
      </c>
      <c r="G221" s="355">
        <v>45562</v>
      </c>
      <c r="H221" s="356" t="str">
        <f>Foundation!H222</f>
        <v>Bhati Const.</v>
      </c>
      <c r="I221" s="453">
        <v>45536</v>
      </c>
    </row>
    <row r="222" spans="1:9" s="265" customFormat="1" x14ac:dyDescent="0.25">
      <c r="A222" s="343">
        <f>+SUBTOTAL(3,$G$7:$G222)</f>
        <v>216</v>
      </c>
      <c r="B222" s="344">
        <f>Foundation!B223</f>
        <v>45536</v>
      </c>
      <c r="C222" s="354" t="str">
        <f>Foundation!C223</f>
        <v>25/4</v>
      </c>
      <c r="D222" s="354" t="str">
        <f>Foundation!D223</f>
        <v>DA+0</v>
      </c>
      <c r="E222" s="354" t="str">
        <f>Foundation!E223</f>
        <v>Sandy</v>
      </c>
      <c r="F222" s="354" t="str">
        <f t="shared" si="3"/>
        <v>Pipe</v>
      </c>
      <c r="G222" s="355">
        <v>45565</v>
      </c>
      <c r="H222" s="356" t="str">
        <f>Foundation!H223</f>
        <v>J.P. Infra</v>
      </c>
      <c r="I222" s="453">
        <v>45536</v>
      </c>
    </row>
    <row r="223" spans="1:9" s="265" customFormat="1" x14ac:dyDescent="0.25">
      <c r="A223" s="343">
        <f>+SUBTOTAL(3,$G$7:$G223)</f>
        <v>217</v>
      </c>
      <c r="B223" s="344">
        <f>Foundation!B224</f>
        <v>45536</v>
      </c>
      <c r="C223" s="354" t="str">
        <f>Foundation!C224</f>
        <v>73/5</v>
      </c>
      <c r="D223" s="354" t="str">
        <f>Foundation!D224</f>
        <v>DA+0</v>
      </c>
      <c r="E223" s="354" t="str">
        <f>Foundation!E224</f>
        <v>DRY</v>
      </c>
      <c r="F223" s="354" t="str">
        <f t="shared" si="3"/>
        <v>Pipe</v>
      </c>
      <c r="G223" s="355">
        <v>45572</v>
      </c>
      <c r="H223" s="356" t="str">
        <f>Foundation!H224</f>
        <v>Shree Shyam Const.</v>
      </c>
      <c r="I223" s="453">
        <v>45566</v>
      </c>
    </row>
    <row r="224" spans="1:9" s="265" customFormat="1" x14ac:dyDescent="0.25">
      <c r="A224" s="343">
        <f>+SUBTOTAL(3,$G$7:$G224)</f>
        <v>218</v>
      </c>
      <c r="B224" s="344">
        <f>Foundation!B225</f>
        <v>45536</v>
      </c>
      <c r="C224" s="354" t="str">
        <f>Foundation!C225</f>
        <v>43/4</v>
      </c>
      <c r="D224" s="354" t="str">
        <f>Foundation!D225</f>
        <v>DA+3</v>
      </c>
      <c r="E224" s="354" t="str">
        <f>Foundation!E225</f>
        <v>Sandy</v>
      </c>
      <c r="F224" s="354" t="str">
        <f t="shared" si="3"/>
        <v>Pipe</v>
      </c>
      <c r="G224" s="355">
        <v>45565</v>
      </c>
      <c r="H224" s="356" t="str">
        <f>Foundation!H225</f>
        <v>N.R. Enterprises</v>
      </c>
      <c r="I224" s="453">
        <v>45536</v>
      </c>
    </row>
    <row r="225" spans="1:9" s="265" customFormat="1" x14ac:dyDescent="0.25">
      <c r="A225" s="343">
        <f>+SUBTOTAL(3,$G$7:$G225)</f>
        <v>219</v>
      </c>
      <c r="B225" s="344">
        <f>Foundation!B226</f>
        <v>45536</v>
      </c>
      <c r="C225" s="354" t="str">
        <f>Foundation!C226</f>
        <v>13/1</v>
      </c>
      <c r="D225" s="354" t="str">
        <f>Foundation!D226</f>
        <v>DA+9</v>
      </c>
      <c r="E225" s="354" t="str">
        <f>Foundation!E226</f>
        <v>DRY</v>
      </c>
      <c r="F225" s="354" t="str">
        <f t="shared" si="3"/>
        <v>Pipe</v>
      </c>
      <c r="G225" s="355">
        <v>45565</v>
      </c>
      <c r="H225" s="356" t="str">
        <f>Foundation!H226</f>
        <v>Punia Construction</v>
      </c>
      <c r="I225" s="453">
        <v>45536</v>
      </c>
    </row>
    <row r="226" spans="1:9" s="265" customFormat="1" x14ac:dyDescent="0.25">
      <c r="A226" s="343">
        <f>+SUBTOTAL(3,$G$7:$G226)</f>
        <v>220</v>
      </c>
      <c r="B226" s="344">
        <f>Foundation!B227</f>
        <v>45536</v>
      </c>
      <c r="C226" s="354" t="str">
        <f>Foundation!C227</f>
        <v>40/2</v>
      </c>
      <c r="D226" s="354" t="str">
        <f>Foundation!D227</f>
        <v>DA+3</v>
      </c>
      <c r="E226" s="354" t="str">
        <f>Foundation!E227</f>
        <v>Sandy</v>
      </c>
      <c r="F226" s="354" t="str">
        <f t="shared" si="3"/>
        <v>Pipe</v>
      </c>
      <c r="G226" s="355">
        <v>45565</v>
      </c>
      <c r="H226" s="356" t="str">
        <f>Foundation!H227</f>
        <v>D.R. Construction</v>
      </c>
      <c r="I226" s="453">
        <v>45536</v>
      </c>
    </row>
    <row r="227" spans="1:9" s="265" customFormat="1" x14ac:dyDescent="0.25">
      <c r="A227" s="343">
        <f>+SUBTOTAL(3,$G$7:$G227)</f>
        <v>221</v>
      </c>
      <c r="B227" s="344">
        <f>Foundation!B228</f>
        <v>45536</v>
      </c>
      <c r="C227" s="354" t="str">
        <f>Foundation!C228</f>
        <v>73/8</v>
      </c>
      <c r="D227" s="354" t="str">
        <f>Foundation!D228</f>
        <v>DA+3</v>
      </c>
      <c r="E227" s="354" t="str">
        <f>Foundation!E228</f>
        <v>DRY</v>
      </c>
      <c r="F227" s="354" t="str">
        <f t="shared" si="3"/>
        <v>Pipe</v>
      </c>
      <c r="G227" s="355">
        <v>45572</v>
      </c>
      <c r="H227" s="356" t="str">
        <f>Foundation!H228</f>
        <v>Shakti Construction</v>
      </c>
      <c r="I227" s="453">
        <v>45566</v>
      </c>
    </row>
    <row r="228" spans="1:9" s="265" customFormat="1" x14ac:dyDescent="0.25">
      <c r="A228" s="343">
        <f>+SUBTOTAL(3,$G$7:$G228)</f>
        <v>222</v>
      </c>
      <c r="B228" s="344">
        <f>Foundation!B229</f>
        <v>45536</v>
      </c>
      <c r="C228" s="354" t="str">
        <f>Foundation!C229</f>
        <v>59/1</v>
      </c>
      <c r="D228" s="354" t="str">
        <f>Foundation!D229</f>
        <v>DA+3</v>
      </c>
      <c r="E228" s="354" t="str">
        <f>Foundation!E229</f>
        <v>DRY</v>
      </c>
      <c r="F228" s="354" t="str">
        <f t="shared" si="3"/>
        <v>Pipe</v>
      </c>
      <c r="G228" s="355">
        <v>45566</v>
      </c>
      <c r="H228" s="356" t="str">
        <f>Foundation!H229</f>
        <v>Bhati Const.</v>
      </c>
      <c r="I228" s="453">
        <v>45566</v>
      </c>
    </row>
    <row r="229" spans="1:9" s="265" customFormat="1" x14ac:dyDescent="0.25">
      <c r="A229" s="343">
        <f>+SUBTOTAL(3,$G$7:$G229)</f>
        <v>223</v>
      </c>
      <c r="B229" s="344">
        <f>Foundation!B230</f>
        <v>45536</v>
      </c>
      <c r="C229" s="354" t="str">
        <f>Foundation!C230</f>
        <v>19/2</v>
      </c>
      <c r="D229" s="354" t="str">
        <f>Foundation!D230</f>
        <v>DA+0</v>
      </c>
      <c r="E229" s="354" t="str">
        <f>Foundation!E230</f>
        <v>DRY</v>
      </c>
      <c r="F229" s="354" t="str">
        <f t="shared" si="3"/>
        <v>Pipe</v>
      </c>
      <c r="G229" s="355">
        <v>45565</v>
      </c>
      <c r="H229" s="356" t="str">
        <f>Foundation!H230</f>
        <v>Vibe Infra</v>
      </c>
      <c r="I229" s="453">
        <v>45536</v>
      </c>
    </row>
    <row r="230" spans="1:9" s="265" customFormat="1" x14ac:dyDescent="0.25">
      <c r="A230" s="343">
        <f>+SUBTOTAL(3,$G$7:$G230)</f>
        <v>224</v>
      </c>
      <c r="B230" s="344">
        <f>Foundation!B231</f>
        <v>45536</v>
      </c>
      <c r="C230" s="354" t="str">
        <f>Foundation!C231</f>
        <v>72/2</v>
      </c>
      <c r="D230" s="354" t="str">
        <f>Foundation!D231</f>
        <v>DA+0</v>
      </c>
      <c r="E230" s="354" t="str">
        <f>Foundation!E231</f>
        <v>DRY</v>
      </c>
      <c r="F230" s="354" t="str">
        <f t="shared" si="3"/>
        <v>Pipe</v>
      </c>
      <c r="G230" s="355">
        <v>45572</v>
      </c>
      <c r="H230" s="356" t="str">
        <f>Foundation!H231</f>
        <v>Shree Shyam Const.</v>
      </c>
      <c r="I230" s="453">
        <v>45566</v>
      </c>
    </row>
    <row r="231" spans="1:9" s="265" customFormat="1" x14ac:dyDescent="0.25">
      <c r="A231" s="343">
        <f>+SUBTOTAL(3,$G$7:$G231)</f>
        <v>225</v>
      </c>
      <c r="B231" s="344">
        <f>Foundation!B232</f>
        <v>45536</v>
      </c>
      <c r="C231" s="354" t="str">
        <f>Foundation!C232</f>
        <v>17/0</v>
      </c>
      <c r="D231" s="354" t="str">
        <f>Foundation!D232</f>
        <v>DB2+3</v>
      </c>
      <c r="E231" s="354" t="str">
        <f>Foundation!E232</f>
        <v>DRY</v>
      </c>
      <c r="F231" s="354" t="str">
        <f t="shared" si="3"/>
        <v>Pipe</v>
      </c>
      <c r="G231" s="355">
        <v>45565</v>
      </c>
      <c r="H231" s="356" t="str">
        <f>Foundation!H232</f>
        <v>Om Enterprise</v>
      </c>
      <c r="I231" s="453">
        <v>45536</v>
      </c>
    </row>
    <row r="232" spans="1:9" s="265" customFormat="1" x14ac:dyDescent="0.25">
      <c r="A232" s="343">
        <f>+SUBTOTAL(3,$G$7:$G232)</f>
        <v>226</v>
      </c>
      <c r="B232" s="344">
        <f>Foundation!B233</f>
        <v>45536</v>
      </c>
      <c r="C232" s="354" t="str">
        <f>Foundation!C233</f>
        <v>66/0</v>
      </c>
      <c r="D232" s="354" t="str">
        <f>Foundation!D233</f>
        <v>DC2+6</v>
      </c>
      <c r="E232" s="354" t="str">
        <f>Foundation!E233</f>
        <v>DRY</v>
      </c>
      <c r="F232" s="354" t="str">
        <f t="shared" si="3"/>
        <v>Pipe</v>
      </c>
      <c r="G232" s="355">
        <v>45562</v>
      </c>
      <c r="H232" s="356" t="str">
        <f>Foundation!H233</f>
        <v>Bhati Const.</v>
      </c>
      <c r="I232" s="453">
        <v>45536</v>
      </c>
    </row>
    <row r="233" spans="1:9" s="265" customFormat="1" x14ac:dyDescent="0.25">
      <c r="A233" s="343">
        <f>+SUBTOTAL(3,$G$7:$G233)</f>
        <v>227</v>
      </c>
      <c r="B233" s="344">
        <f>Foundation!B234</f>
        <v>45536</v>
      </c>
      <c r="C233" s="354" t="str">
        <f>Foundation!C234</f>
        <v>59/11</v>
      </c>
      <c r="D233" s="354" t="str">
        <f>Foundation!D234</f>
        <v>DA+6</v>
      </c>
      <c r="E233" s="354" t="str">
        <f>Foundation!E234</f>
        <v>DFR</v>
      </c>
      <c r="F233" s="354" t="str">
        <f t="shared" si="3"/>
        <v>CP</v>
      </c>
      <c r="G233" s="355">
        <v>45563</v>
      </c>
      <c r="H233" s="356" t="str">
        <f>Foundation!H234</f>
        <v>Mahadev Eng</v>
      </c>
      <c r="I233" s="453">
        <v>45536</v>
      </c>
    </row>
    <row r="234" spans="1:9" s="265" customFormat="1" x14ac:dyDescent="0.25">
      <c r="A234" s="343">
        <f>+SUBTOTAL(3,$G$7:$G234)</f>
        <v>228</v>
      </c>
      <c r="B234" s="344">
        <f>Foundation!B235</f>
        <v>45536</v>
      </c>
      <c r="C234" s="354" t="str">
        <f>Foundation!C235</f>
        <v>19/3</v>
      </c>
      <c r="D234" s="354" t="str">
        <f>Foundation!D235</f>
        <v>DA+0</v>
      </c>
      <c r="E234" s="354" t="str">
        <f>Foundation!E235</f>
        <v>DRY</v>
      </c>
      <c r="F234" s="354" t="str">
        <f t="shared" si="3"/>
        <v>Pipe</v>
      </c>
      <c r="G234" s="355">
        <v>45579</v>
      </c>
      <c r="H234" s="356" t="str">
        <f>Foundation!H235</f>
        <v>Vibe Infra</v>
      </c>
      <c r="I234" s="453">
        <v>45566</v>
      </c>
    </row>
    <row r="235" spans="1:9" s="265" customFormat="1" x14ac:dyDescent="0.25">
      <c r="A235" s="343">
        <f>+SUBTOTAL(3,$G$7:$G235)</f>
        <v>229</v>
      </c>
      <c r="B235" s="344">
        <f>Foundation!B236</f>
        <v>45536</v>
      </c>
      <c r="C235" s="354" t="str">
        <f>Foundation!C236</f>
        <v>43/3</v>
      </c>
      <c r="D235" s="354" t="str">
        <f>Foundation!D236</f>
        <v>DA+0</v>
      </c>
      <c r="E235" s="354" t="str">
        <f>Foundation!E236</f>
        <v>DRY</v>
      </c>
      <c r="F235" s="354" t="str">
        <f t="shared" si="3"/>
        <v>Pipe</v>
      </c>
      <c r="G235" s="355">
        <v>45565</v>
      </c>
      <c r="H235" s="356" t="str">
        <f>Foundation!H236</f>
        <v>Parsuram Sai</v>
      </c>
      <c r="I235" s="453">
        <v>45536</v>
      </c>
    </row>
    <row r="236" spans="1:9" s="265" customFormat="1" x14ac:dyDescent="0.25">
      <c r="A236" s="343">
        <f>+SUBTOTAL(3,$G$7:$G236)</f>
        <v>230</v>
      </c>
      <c r="B236" s="344">
        <f>Foundation!B237</f>
        <v>45536</v>
      </c>
      <c r="C236" s="354" t="str">
        <f>Foundation!C237</f>
        <v>73/3</v>
      </c>
      <c r="D236" s="354" t="str">
        <f>Foundation!D237</f>
        <v>DA+0</v>
      </c>
      <c r="E236" s="354" t="str">
        <f>Foundation!E237</f>
        <v>DRY</v>
      </c>
      <c r="F236" s="354" t="str">
        <f t="shared" si="3"/>
        <v>Pipe</v>
      </c>
      <c r="G236" s="355">
        <v>45572</v>
      </c>
      <c r="H236" s="356" t="str">
        <f>Foundation!H237</f>
        <v>Awadh Const.</v>
      </c>
      <c r="I236" s="453">
        <v>45566</v>
      </c>
    </row>
    <row r="237" spans="1:9" s="265" customFormat="1" x14ac:dyDescent="0.25">
      <c r="A237" s="343">
        <f>+SUBTOTAL(3,$G$7:$G237)</f>
        <v>231</v>
      </c>
      <c r="B237" s="344">
        <f>Foundation!B238</f>
        <v>45566</v>
      </c>
      <c r="C237" s="354" t="str">
        <f>Foundation!C238</f>
        <v>73/7</v>
      </c>
      <c r="D237" s="354" t="str">
        <f>Foundation!D238</f>
        <v>DA+0</v>
      </c>
      <c r="E237" s="354" t="str">
        <f>Foundation!E238</f>
        <v>DRY</v>
      </c>
      <c r="F237" s="354" t="str">
        <f t="shared" si="3"/>
        <v>Pipe</v>
      </c>
      <c r="G237" s="355">
        <v>45572</v>
      </c>
      <c r="H237" s="356" t="str">
        <f>Foundation!H238</f>
        <v>Shakti Construction</v>
      </c>
      <c r="I237" s="453">
        <v>45566</v>
      </c>
    </row>
    <row r="238" spans="1:9" s="265" customFormat="1" x14ac:dyDescent="0.25">
      <c r="A238" s="343">
        <f>+SUBTOTAL(3,$G$7:$G238)</f>
        <v>232</v>
      </c>
      <c r="B238" s="344">
        <f>Foundation!B239</f>
        <v>45566</v>
      </c>
      <c r="C238" s="354" t="str">
        <f>Foundation!C239</f>
        <v>59/0</v>
      </c>
      <c r="D238" s="354" t="str">
        <f>Foundation!D239</f>
        <v>DC2+0</v>
      </c>
      <c r="E238" s="354" t="str">
        <f>Foundation!E239</f>
        <v>DRY</v>
      </c>
      <c r="F238" s="354" t="str">
        <f t="shared" si="3"/>
        <v>Pipe</v>
      </c>
      <c r="G238" s="355">
        <v>45570</v>
      </c>
      <c r="H238" s="356" t="str">
        <f>Foundation!H239</f>
        <v>Bhati Const.</v>
      </c>
      <c r="I238" s="453">
        <v>45566</v>
      </c>
    </row>
    <row r="239" spans="1:9" s="265" customFormat="1" x14ac:dyDescent="0.25">
      <c r="A239" s="343">
        <f>+SUBTOTAL(3,$G$7:$G239)</f>
        <v>233</v>
      </c>
      <c r="B239" s="344">
        <f>Foundation!B240</f>
        <v>45566</v>
      </c>
      <c r="C239" s="354" t="str">
        <f>Foundation!C240</f>
        <v>67/0</v>
      </c>
      <c r="D239" s="354" t="str">
        <f>Foundation!D240</f>
        <v>DC1+9</v>
      </c>
      <c r="E239" s="354" t="str">
        <f>Foundation!E240</f>
        <v>DRY</v>
      </c>
      <c r="F239" s="354" t="str">
        <f t="shared" si="3"/>
        <v>Pipe</v>
      </c>
      <c r="G239" s="355">
        <v>45575</v>
      </c>
      <c r="H239" s="356" t="str">
        <f>Foundation!H240</f>
        <v>Bhati Const.</v>
      </c>
      <c r="I239" s="453">
        <v>45566</v>
      </c>
    </row>
    <row r="240" spans="1:9" s="265" customFormat="1" x14ac:dyDescent="0.25">
      <c r="A240" s="343">
        <f>+SUBTOTAL(3,$G$7:$G240)</f>
        <v>234</v>
      </c>
      <c r="B240" s="344">
        <f>Foundation!B241</f>
        <v>45566</v>
      </c>
      <c r="C240" s="354" t="str">
        <f>Foundation!C241</f>
        <v>42/5</v>
      </c>
      <c r="D240" s="354" t="str">
        <f>Foundation!D241</f>
        <v>DA+9</v>
      </c>
      <c r="E240" s="354" t="str">
        <f>Foundation!E241</f>
        <v>Sandy</v>
      </c>
      <c r="F240" s="354" t="str">
        <f t="shared" si="3"/>
        <v>Pipe</v>
      </c>
      <c r="G240" s="355">
        <v>45593</v>
      </c>
      <c r="H240" s="356" t="str">
        <f>Foundation!H241</f>
        <v>Mahadev Construction</v>
      </c>
      <c r="I240" s="453">
        <v>45566</v>
      </c>
    </row>
    <row r="241" spans="1:9" s="265" customFormat="1" x14ac:dyDescent="0.25">
      <c r="A241" s="343">
        <f>+SUBTOTAL(3,$G$7:$G241)</f>
        <v>235</v>
      </c>
      <c r="B241" s="344">
        <f>Foundation!B242</f>
        <v>45566</v>
      </c>
      <c r="C241" s="354" t="str">
        <f>Foundation!C242</f>
        <v>43/0</v>
      </c>
      <c r="D241" s="354" t="str">
        <f>Foundation!D242</f>
        <v>DB1+0</v>
      </c>
      <c r="E241" s="354" t="str">
        <f>Foundation!E242</f>
        <v>Sandy</v>
      </c>
      <c r="F241" s="354" t="str">
        <f t="shared" si="3"/>
        <v>Pipe</v>
      </c>
      <c r="G241" s="355">
        <v>45574</v>
      </c>
      <c r="H241" s="356" t="str">
        <f>Foundation!H242</f>
        <v>N.R. Enterprises</v>
      </c>
      <c r="I241" s="453">
        <v>45566</v>
      </c>
    </row>
    <row r="242" spans="1:9" s="265" customFormat="1" x14ac:dyDescent="0.25">
      <c r="A242" s="343">
        <f>+SUBTOTAL(3,$G$7:$G242)</f>
        <v>236</v>
      </c>
      <c r="B242" s="344">
        <f>Foundation!B243</f>
        <v>45566</v>
      </c>
      <c r="C242" s="354" t="str">
        <f>Foundation!C243</f>
        <v>25/3</v>
      </c>
      <c r="D242" s="354" t="str">
        <f>Foundation!D243</f>
        <v>DA+0</v>
      </c>
      <c r="E242" s="354" t="str">
        <f>Foundation!E243</f>
        <v>Sandy</v>
      </c>
      <c r="F242" s="354" t="str">
        <f t="shared" si="3"/>
        <v>Pipe</v>
      </c>
      <c r="G242" s="355">
        <v>45573</v>
      </c>
      <c r="H242" s="356" t="str">
        <f>Foundation!H243</f>
        <v>J.P. Infra</v>
      </c>
      <c r="I242" s="453">
        <v>45566</v>
      </c>
    </row>
    <row r="243" spans="1:9" s="265" customFormat="1" x14ac:dyDescent="0.25">
      <c r="A243" s="343">
        <f>+SUBTOTAL(3,$G$7:$G243)</f>
        <v>237</v>
      </c>
      <c r="B243" s="344">
        <f>Foundation!B244</f>
        <v>45566</v>
      </c>
      <c r="C243" s="354" t="str">
        <f>Foundation!C244</f>
        <v>69/0</v>
      </c>
      <c r="D243" s="354" t="str">
        <f>Foundation!D244</f>
        <v>DB2+0</v>
      </c>
      <c r="E243" s="354" t="str">
        <f>Foundation!E244</f>
        <v>DFR</v>
      </c>
      <c r="F243" s="354" t="str">
        <f t="shared" si="3"/>
        <v>CP</v>
      </c>
      <c r="G243" s="355">
        <v>45581</v>
      </c>
      <c r="H243" s="356" t="str">
        <f>Foundation!H244</f>
        <v>Bhati Const.</v>
      </c>
      <c r="I243" s="453">
        <v>45566</v>
      </c>
    </row>
    <row r="244" spans="1:9" s="265" customFormat="1" x14ac:dyDescent="0.25">
      <c r="A244" s="343">
        <f>+SUBTOTAL(3,$G$7:$G244)</f>
        <v>238</v>
      </c>
      <c r="B244" s="344">
        <f>Foundation!B245</f>
        <v>45566</v>
      </c>
      <c r="C244" s="354" t="str">
        <f>Foundation!C245</f>
        <v>73/4</v>
      </c>
      <c r="D244" s="354" t="str">
        <f>Foundation!D245</f>
        <v>DA+0</v>
      </c>
      <c r="E244" s="354" t="str">
        <f>Foundation!E245</f>
        <v>DRY</v>
      </c>
      <c r="F244" s="354" t="str">
        <f t="shared" si="3"/>
        <v>Pipe</v>
      </c>
      <c r="G244" s="355">
        <v>45575</v>
      </c>
      <c r="H244" s="356" t="str">
        <f>Foundation!H245</f>
        <v>Shree Shyam Const.</v>
      </c>
      <c r="I244" s="453">
        <v>45566</v>
      </c>
    </row>
    <row r="245" spans="1:9" s="265" customFormat="1" x14ac:dyDescent="0.25">
      <c r="A245" s="343">
        <f>+SUBTOTAL(3,$G$7:$G245)</f>
        <v>239</v>
      </c>
      <c r="B245" s="344">
        <f>Foundation!B246</f>
        <v>45566</v>
      </c>
      <c r="C245" s="354" t="str">
        <f>Foundation!C246</f>
        <v>22/13</v>
      </c>
      <c r="D245" s="354" t="str">
        <f>Foundation!D246</f>
        <v>DA+6</v>
      </c>
      <c r="E245" s="354" t="str">
        <f>Foundation!E246</f>
        <v>Sandy</v>
      </c>
      <c r="F245" s="354" t="str">
        <f t="shared" si="3"/>
        <v>Pipe</v>
      </c>
      <c r="G245" s="355">
        <v>45635</v>
      </c>
      <c r="H245" s="356" t="str">
        <f>Foundation!H246</f>
        <v>Rbm</v>
      </c>
      <c r="I245" s="453">
        <v>45627</v>
      </c>
    </row>
    <row r="246" spans="1:9" s="265" customFormat="1" x14ac:dyDescent="0.25">
      <c r="A246" s="343">
        <f>+SUBTOTAL(3,$G$7:$G246)</f>
        <v>240</v>
      </c>
      <c r="B246" s="344">
        <f>Foundation!B247</f>
        <v>45566</v>
      </c>
      <c r="C246" s="354" t="str">
        <f>Foundation!C247</f>
        <v>74/0</v>
      </c>
      <c r="D246" s="354" t="str">
        <f>Foundation!D247</f>
        <v>DB2+0</v>
      </c>
      <c r="E246" s="354" t="str">
        <f>Foundation!E247</f>
        <v>Sandy</v>
      </c>
      <c r="F246" s="354" t="str">
        <f t="shared" si="3"/>
        <v>Pipe</v>
      </c>
      <c r="G246" s="355">
        <v>45581</v>
      </c>
      <c r="H246" s="356" t="str">
        <f>Foundation!H247</f>
        <v>Shakti Construction</v>
      </c>
      <c r="I246" s="453">
        <v>45566</v>
      </c>
    </row>
    <row r="247" spans="1:9" s="265" customFormat="1" x14ac:dyDescent="0.25">
      <c r="A247" s="343">
        <f>+SUBTOTAL(3,$G$7:$G247)</f>
        <v>241</v>
      </c>
      <c r="B247" s="344">
        <f>Foundation!B248</f>
        <v>45566</v>
      </c>
      <c r="C247" s="354" t="str">
        <f>Foundation!C248</f>
        <v>25/1</v>
      </c>
      <c r="D247" s="354" t="str">
        <f>Foundation!D248</f>
        <v>DA+3</v>
      </c>
      <c r="E247" s="354" t="str">
        <f>Foundation!E248</f>
        <v>DRY</v>
      </c>
      <c r="F247" s="354" t="str">
        <f t="shared" si="3"/>
        <v>Pipe</v>
      </c>
      <c r="G247" s="355">
        <v>45643</v>
      </c>
      <c r="H247" s="356" t="str">
        <f>Foundation!H248</f>
        <v>J.P. Infra</v>
      </c>
      <c r="I247" s="453">
        <v>45627</v>
      </c>
    </row>
    <row r="248" spans="1:9" s="265" customFormat="1" x14ac:dyDescent="0.25">
      <c r="A248" s="343">
        <f>+SUBTOTAL(3,$G$7:$G248)</f>
        <v>242</v>
      </c>
      <c r="B248" s="344">
        <f>Foundation!B249</f>
        <v>45566</v>
      </c>
      <c r="C248" s="354" t="str">
        <f>Foundation!C249</f>
        <v>43/2</v>
      </c>
      <c r="D248" s="354" t="str">
        <f>Foundation!D249</f>
        <v>DA+0</v>
      </c>
      <c r="E248" s="354" t="str">
        <f>Foundation!E249</f>
        <v>Sandy</v>
      </c>
      <c r="F248" s="354" t="str">
        <f t="shared" si="3"/>
        <v>Pipe</v>
      </c>
      <c r="G248" s="355">
        <v>45647</v>
      </c>
      <c r="H248" s="356" t="str">
        <f>Foundation!H249</f>
        <v>Parsuram Sai</v>
      </c>
      <c r="I248" s="453">
        <v>45627</v>
      </c>
    </row>
    <row r="249" spans="1:9" s="265" customFormat="1" x14ac:dyDescent="0.25">
      <c r="A249" s="343">
        <f>+SUBTOTAL(3,$G$7:$G249)</f>
        <v>243</v>
      </c>
      <c r="B249" s="344">
        <f>Foundation!B250</f>
        <v>45566</v>
      </c>
      <c r="C249" s="354" t="str">
        <f>Foundation!C250</f>
        <v>72/3</v>
      </c>
      <c r="D249" s="354" t="str">
        <f>Foundation!D250</f>
        <v>DA+3</v>
      </c>
      <c r="E249" s="354" t="str">
        <f>Foundation!E250</f>
        <v>DRY</v>
      </c>
      <c r="F249" s="354" t="str">
        <f t="shared" si="3"/>
        <v>Pipe</v>
      </c>
      <c r="G249" s="355">
        <v>45583</v>
      </c>
      <c r="H249" s="356" t="str">
        <f>Foundation!H250</f>
        <v>Shree Shyam Const.</v>
      </c>
      <c r="I249" s="453">
        <v>45566</v>
      </c>
    </row>
    <row r="250" spans="1:9" s="265" customFormat="1" x14ac:dyDescent="0.25">
      <c r="A250" s="343">
        <f>+SUBTOTAL(3,$G$7:$G250)</f>
        <v>244</v>
      </c>
      <c r="B250" s="344">
        <f>Foundation!B251</f>
        <v>45566</v>
      </c>
      <c r="C250" s="354" t="str">
        <f>Foundation!C251</f>
        <v>43/11</v>
      </c>
      <c r="D250" s="354" t="str">
        <f>Foundation!D251</f>
        <v>DA+3</v>
      </c>
      <c r="E250" s="354" t="str">
        <f>Foundation!E251</f>
        <v>Sandy</v>
      </c>
      <c r="F250" s="354" t="str">
        <f t="shared" si="3"/>
        <v>Pipe</v>
      </c>
      <c r="G250" s="355">
        <v>45643</v>
      </c>
      <c r="H250" s="356" t="str">
        <f>Foundation!H251</f>
        <v>Jitendra Enterprises</v>
      </c>
      <c r="I250" s="453">
        <v>45627</v>
      </c>
    </row>
    <row r="251" spans="1:9" s="265" customFormat="1" x14ac:dyDescent="0.25">
      <c r="A251" s="343">
        <f>+SUBTOTAL(3,$G$7:$G251)</f>
        <v>245</v>
      </c>
      <c r="B251" s="344">
        <f>Foundation!B252</f>
        <v>45566</v>
      </c>
      <c r="C251" s="354" t="str">
        <f>Foundation!C252</f>
        <v>13/0</v>
      </c>
      <c r="D251" s="354" t="str">
        <f>Foundation!D252</f>
        <v>DD60+3</v>
      </c>
      <c r="E251" s="354" t="str">
        <f>Foundation!E252</f>
        <v>DRY</v>
      </c>
      <c r="F251" s="354" t="str">
        <f t="shared" si="3"/>
        <v>Pipe</v>
      </c>
      <c r="G251" s="355">
        <v>45669</v>
      </c>
      <c r="H251" s="356" t="str">
        <f>Foundation!H252</f>
        <v>R.K. Construction</v>
      </c>
      <c r="I251" s="453">
        <v>45658</v>
      </c>
    </row>
    <row r="252" spans="1:9" s="265" customFormat="1" x14ac:dyDescent="0.25">
      <c r="A252" s="343">
        <f>+SUBTOTAL(3,$G$7:$G252)</f>
        <v>246</v>
      </c>
      <c r="B252" s="344">
        <f>Foundation!B253</f>
        <v>45566</v>
      </c>
      <c r="C252" s="354" t="str">
        <f>Foundation!C253</f>
        <v>71/7</v>
      </c>
      <c r="D252" s="354" t="str">
        <f>Foundation!D253</f>
        <v>DA+3</v>
      </c>
      <c r="E252" s="354" t="str">
        <f>Foundation!E253</f>
        <v>DRY</v>
      </c>
      <c r="F252" s="354" t="str">
        <f t="shared" si="3"/>
        <v>Pipe</v>
      </c>
      <c r="G252" s="355">
        <v>45587</v>
      </c>
      <c r="H252" s="356" t="str">
        <f>Foundation!H253</f>
        <v>Shree Shyam Const.</v>
      </c>
      <c r="I252" s="453">
        <v>45566</v>
      </c>
    </row>
    <row r="253" spans="1:9" s="265" customFormat="1" x14ac:dyDescent="0.25">
      <c r="A253" s="343">
        <f>+SUBTOTAL(3,$G$7:$G253)</f>
        <v>247</v>
      </c>
      <c r="B253" s="344">
        <f>Foundation!B254</f>
        <v>45566</v>
      </c>
      <c r="C253" s="354" t="str">
        <f>Foundation!C254</f>
        <v>59/4</v>
      </c>
      <c r="D253" s="354" t="str">
        <f>Foundation!D254</f>
        <v>DA+3</v>
      </c>
      <c r="E253" s="354" t="str">
        <f>Foundation!E254</f>
        <v>DFR</v>
      </c>
      <c r="F253" s="354" t="str">
        <f t="shared" si="3"/>
        <v>CP</v>
      </c>
      <c r="G253" s="355">
        <v>45588</v>
      </c>
      <c r="H253" s="356" t="str">
        <f>Foundation!H254</f>
        <v>Bhati Const.</v>
      </c>
      <c r="I253" s="453">
        <v>45566</v>
      </c>
    </row>
    <row r="254" spans="1:9" s="265" customFormat="1" x14ac:dyDescent="0.25">
      <c r="A254" s="343">
        <f>+SUBTOTAL(3,$G$7:$G254)</f>
        <v>248</v>
      </c>
      <c r="B254" s="344">
        <f>Foundation!B255</f>
        <v>45566</v>
      </c>
      <c r="C254" s="354" t="str">
        <f>Foundation!C255</f>
        <v>22/12</v>
      </c>
      <c r="D254" s="354" t="str">
        <f>Foundation!D255</f>
        <v>DA+3</v>
      </c>
      <c r="E254" s="354" t="str">
        <f>Foundation!E255</f>
        <v>Sandy</v>
      </c>
      <c r="F254" s="354" t="str">
        <f t="shared" si="3"/>
        <v>Pipe</v>
      </c>
      <c r="G254" s="355">
        <v>45635</v>
      </c>
      <c r="H254" s="356" t="str">
        <f>Foundation!H255</f>
        <v>Rbm</v>
      </c>
      <c r="I254" s="453">
        <v>45627</v>
      </c>
    </row>
    <row r="255" spans="1:9" s="265" customFormat="1" x14ac:dyDescent="0.25">
      <c r="A255" s="343">
        <f>+SUBTOTAL(3,$G$7:$G255)</f>
        <v>249</v>
      </c>
      <c r="B255" s="344">
        <f>Foundation!B256</f>
        <v>45566</v>
      </c>
      <c r="C255" s="354" t="str">
        <f>Foundation!C256</f>
        <v>42/1</v>
      </c>
      <c r="D255" s="354" t="str">
        <f>Foundation!D256</f>
        <v>DA+6</v>
      </c>
      <c r="E255" s="354" t="str">
        <f>Foundation!E256</f>
        <v>Sandy</v>
      </c>
      <c r="F255" s="354" t="str">
        <f t="shared" si="3"/>
        <v>Pipe</v>
      </c>
      <c r="G255" s="355">
        <v>45644</v>
      </c>
      <c r="H255" s="356" t="str">
        <f>Foundation!H256</f>
        <v>N.R. Enterprises</v>
      </c>
      <c r="I255" s="453">
        <v>45627</v>
      </c>
    </row>
    <row r="256" spans="1:9" s="265" customFormat="1" x14ac:dyDescent="0.25">
      <c r="A256" s="343">
        <f>+SUBTOTAL(3,$G$7:$G256)</f>
        <v>250</v>
      </c>
      <c r="B256" s="344">
        <f>Foundation!B257</f>
        <v>45566</v>
      </c>
      <c r="C256" s="354" t="str">
        <f>Foundation!C257</f>
        <v>71/6</v>
      </c>
      <c r="D256" s="354" t="str">
        <f>Foundation!D257</f>
        <v>DA+0</v>
      </c>
      <c r="E256" s="354" t="str">
        <f>Foundation!E257</f>
        <v>DRY</v>
      </c>
      <c r="F256" s="354" t="str">
        <f t="shared" si="3"/>
        <v>Pipe</v>
      </c>
      <c r="G256" s="355">
        <v>45587</v>
      </c>
      <c r="H256" s="356" t="str">
        <f>Foundation!H257</f>
        <v>Shree Shyam Const.</v>
      </c>
      <c r="I256" s="453">
        <v>45566</v>
      </c>
    </row>
    <row r="257" spans="1:9" s="265" customFormat="1" x14ac:dyDescent="0.25">
      <c r="A257" s="343">
        <f>+SUBTOTAL(3,$G$7:$G257)</f>
        <v>251</v>
      </c>
      <c r="B257" s="344">
        <f>Foundation!B258</f>
        <v>45566</v>
      </c>
      <c r="C257" s="354" t="str">
        <f>Foundation!C258</f>
        <v>49/7</v>
      </c>
      <c r="D257" s="354" t="str">
        <f>Foundation!D258</f>
        <v>DA+0</v>
      </c>
      <c r="E257" s="354" t="str">
        <f>Foundation!E258</f>
        <v>Sandy</v>
      </c>
      <c r="F257" s="354" t="str">
        <f t="shared" si="3"/>
        <v>Pipe</v>
      </c>
      <c r="G257" s="355">
        <v>45588</v>
      </c>
      <c r="H257" s="356" t="str">
        <f>Foundation!H258</f>
        <v>Kalpana Const.</v>
      </c>
      <c r="I257" s="453">
        <v>45566</v>
      </c>
    </row>
    <row r="258" spans="1:9" s="265" customFormat="1" x14ac:dyDescent="0.25">
      <c r="A258" s="343">
        <f>+SUBTOTAL(3,$G$7:$G258)</f>
        <v>252</v>
      </c>
      <c r="B258" s="344">
        <f>Foundation!B259</f>
        <v>45566</v>
      </c>
      <c r="C258" s="354" t="str">
        <f>Foundation!C259</f>
        <v>25/2</v>
      </c>
      <c r="D258" s="354" t="str">
        <f>Foundation!D259</f>
        <v>DA+0</v>
      </c>
      <c r="E258" s="354" t="str">
        <f>Foundation!E259</f>
        <v>DRY</v>
      </c>
      <c r="F258" s="354" t="str">
        <f t="shared" si="3"/>
        <v>Pipe</v>
      </c>
      <c r="G258" s="355">
        <v>45643</v>
      </c>
      <c r="H258" s="356" t="str">
        <f>Foundation!H259</f>
        <v>J.P. Infra</v>
      </c>
      <c r="I258" s="453">
        <v>45627</v>
      </c>
    </row>
    <row r="259" spans="1:9" s="265" customFormat="1" x14ac:dyDescent="0.25">
      <c r="A259" s="343">
        <f>+SUBTOTAL(3,$G$7:$G259)</f>
        <v>252</v>
      </c>
      <c r="B259" s="344">
        <f>Foundation!B260</f>
        <v>45566</v>
      </c>
      <c r="C259" s="354" t="str">
        <f>Foundation!C260</f>
        <v>13/3</v>
      </c>
      <c r="D259" s="354" t="str">
        <f>Foundation!D260</f>
        <v>DA+3</v>
      </c>
      <c r="E259" s="354" t="str">
        <f>Foundation!E260</f>
        <v>Sandy</v>
      </c>
      <c r="F259" s="354" t="str">
        <f t="shared" si="3"/>
        <v>Pipe</v>
      </c>
      <c r="G259" s="355"/>
      <c r="H259" s="356" t="str">
        <f>Foundation!H260</f>
        <v>Punia Construction</v>
      </c>
      <c r="I259" s="354"/>
    </row>
    <row r="260" spans="1:9" s="265" customFormat="1" x14ac:dyDescent="0.25">
      <c r="A260" s="343">
        <f>+SUBTOTAL(3,$G$7:$G260)</f>
        <v>253</v>
      </c>
      <c r="B260" s="344">
        <f>Foundation!B261</f>
        <v>45566</v>
      </c>
      <c r="C260" s="354" t="str">
        <f>Foundation!C261</f>
        <v>22/7</v>
      </c>
      <c r="D260" s="354" t="str">
        <f>Foundation!D261</f>
        <v>DA+0</v>
      </c>
      <c r="E260" s="354" t="str">
        <f>Foundation!E261</f>
        <v>Sandy</v>
      </c>
      <c r="F260" s="354" t="str">
        <f t="shared" si="3"/>
        <v>Pipe</v>
      </c>
      <c r="G260" s="355">
        <v>45635</v>
      </c>
      <c r="H260" s="356" t="str">
        <f>Foundation!H261</f>
        <v>Rbm</v>
      </c>
      <c r="I260" s="453">
        <v>45627</v>
      </c>
    </row>
    <row r="261" spans="1:9" s="265" customFormat="1" x14ac:dyDescent="0.25">
      <c r="A261" s="343">
        <f>+SUBTOTAL(3,$G$7:$G261)</f>
        <v>254</v>
      </c>
      <c r="B261" s="344">
        <f>Foundation!B262</f>
        <v>45566</v>
      </c>
      <c r="C261" s="354" t="str">
        <f>Foundation!C262</f>
        <v>22/3</v>
      </c>
      <c r="D261" s="354" t="str">
        <f>Foundation!D262</f>
        <v>DA+9</v>
      </c>
      <c r="E261" s="354" t="str">
        <f>Foundation!E262</f>
        <v>Sandy</v>
      </c>
      <c r="F261" s="354" t="str">
        <f t="shared" si="3"/>
        <v>Pipe</v>
      </c>
      <c r="G261" s="355">
        <v>45635</v>
      </c>
      <c r="H261" s="356" t="str">
        <f>Foundation!H262</f>
        <v>J.P. Infra</v>
      </c>
      <c r="I261" s="453">
        <v>45627</v>
      </c>
    </row>
    <row r="262" spans="1:9" s="265" customFormat="1" x14ac:dyDescent="0.25">
      <c r="A262" s="343">
        <f>+SUBTOTAL(3,$G$7:$G262)</f>
        <v>255</v>
      </c>
      <c r="B262" s="344">
        <f>Foundation!B263</f>
        <v>45566</v>
      </c>
      <c r="C262" s="354" t="str">
        <f>Foundation!C263</f>
        <v>43/1</v>
      </c>
      <c r="D262" s="354" t="str">
        <f>Foundation!D263</f>
        <v>DA+3</v>
      </c>
      <c r="E262" s="354" t="str">
        <f>Foundation!E263</f>
        <v>Sandy</v>
      </c>
      <c r="F262" s="354" t="str">
        <f t="shared" si="3"/>
        <v>Pipe</v>
      </c>
      <c r="G262" s="355">
        <v>45647</v>
      </c>
      <c r="H262" s="356" t="str">
        <f>Foundation!H263</f>
        <v>Parsuram Sai</v>
      </c>
      <c r="I262" s="453">
        <v>45627</v>
      </c>
    </row>
    <row r="263" spans="1:9" s="265" customFormat="1" x14ac:dyDescent="0.25">
      <c r="A263" s="343">
        <f>+SUBTOTAL(3,$G$7:$G263)</f>
        <v>256</v>
      </c>
      <c r="B263" s="344">
        <f>Foundation!B264</f>
        <v>45597</v>
      </c>
      <c r="C263" s="354" t="str">
        <f>Foundation!C264</f>
        <v>42/6</v>
      </c>
      <c r="D263" s="354" t="str">
        <f>Foundation!D264</f>
        <v>DA+0</v>
      </c>
      <c r="E263" s="354" t="str">
        <f>Foundation!E264</f>
        <v>Sandy</v>
      </c>
      <c r="F263" s="354" t="str">
        <f t="shared" si="3"/>
        <v>Pipe</v>
      </c>
      <c r="G263" s="355">
        <v>45630</v>
      </c>
      <c r="H263" s="356" t="str">
        <f>Foundation!H264</f>
        <v>D.R. Construction</v>
      </c>
      <c r="I263" s="453">
        <v>45627</v>
      </c>
    </row>
    <row r="264" spans="1:9" s="265" customFormat="1" x14ac:dyDescent="0.25">
      <c r="A264" s="343">
        <f>+SUBTOTAL(3,$G$7:$G264)</f>
        <v>257</v>
      </c>
      <c r="B264" s="344">
        <f>Foundation!B265</f>
        <v>45597</v>
      </c>
      <c r="C264" s="354" t="str">
        <f>Foundation!C265</f>
        <v>2/4</v>
      </c>
      <c r="D264" s="354" t="str">
        <f>Foundation!D265</f>
        <v>DA+3</v>
      </c>
      <c r="E264" s="354" t="str">
        <f>Foundation!E265</f>
        <v>Sandy</v>
      </c>
      <c r="F264" s="354" t="str">
        <f t="shared" ref="F264:F327" si="4">+IF(E264=0,"",IF(E264="DFR","CP","Pipe"))</f>
        <v>Pipe</v>
      </c>
      <c r="G264" s="355">
        <v>45613</v>
      </c>
      <c r="H264" s="356" t="str">
        <f>Foundation!H265</f>
        <v>Laxmi Enterprises</v>
      </c>
      <c r="I264" s="453">
        <v>45597</v>
      </c>
    </row>
    <row r="265" spans="1:9" s="265" customFormat="1" x14ac:dyDescent="0.25">
      <c r="A265" s="343">
        <f>+SUBTOTAL(3,$G$7:$G265)</f>
        <v>258</v>
      </c>
      <c r="B265" s="344">
        <f>Foundation!B266</f>
        <v>45597</v>
      </c>
      <c r="C265" s="354" t="str">
        <f>Foundation!C266</f>
        <v>42/2</v>
      </c>
      <c r="D265" s="354" t="str">
        <f>Foundation!D266</f>
        <v>DA+6</v>
      </c>
      <c r="E265" s="354" t="str">
        <f>Foundation!E266</f>
        <v>Sandy</v>
      </c>
      <c r="F265" s="354" t="str">
        <f t="shared" si="4"/>
        <v>Pipe</v>
      </c>
      <c r="G265" s="355">
        <v>45627</v>
      </c>
      <c r="H265" s="356" t="str">
        <f>Foundation!H266</f>
        <v>D.R. Construction</v>
      </c>
      <c r="I265" s="453">
        <v>45627</v>
      </c>
    </row>
    <row r="266" spans="1:9" s="265" customFormat="1" x14ac:dyDescent="0.25">
      <c r="A266" s="343">
        <f>+SUBTOTAL(3,$G$7:$G266)</f>
        <v>259</v>
      </c>
      <c r="B266" s="344">
        <f>Foundation!B267</f>
        <v>45597</v>
      </c>
      <c r="C266" s="354" t="str">
        <f>Foundation!C267</f>
        <v>22/8</v>
      </c>
      <c r="D266" s="354" t="str">
        <f>Foundation!D267</f>
        <v>DB1+0</v>
      </c>
      <c r="E266" s="354" t="str">
        <f>Foundation!E267</f>
        <v>Sandy</v>
      </c>
      <c r="F266" s="354" t="str">
        <f t="shared" si="4"/>
        <v>Pipe</v>
      </c>
      <c r="G266" s="355">
        <v>45635</v>
      </c>
      <c r="H266" s="356" t="str">
        <f>Foundation!H267</f>
        <v>Rbm</v>
      </c>
      <c r="I266" s="453">
        <v>45627</v>
      </c>
    </row>
    <row r="267" spans="1:9" s="265" customFormat="1" x14ac:dyDescent="0.25">
      <c r="A267" s="343">
        <f>+SUBTOTAL(3,$G$7:$G267)</f>
        <v>260</v>
      </c>
      <c r="B267" s="344">
        <f>Foundation!B268</f>
        <v>45597</v>
      </c>
      <c r="C267" s="354" t="str">
        <f>Foundation!C268</f>
        <v>22/2</v>
      </c>
      <c r="D267" s="354" t="str">
        <f>Foundation!D268</f>
        <v>DA+6</v>
      </c>
      <c r="E267" s="354" t="str">
        <f>Foundation!E268</f>
        <v>Sandy</v>
      </c>
      <c r="F267" s="354" t="str">
        <f t="shared" si="4"/>
        <v>Pipe</v>
      </c>
      <c r="G267" s="355">
        <v>45635</v>
      </c>
      <c r="H267" s="356" t="str">
        <f>Foundation!H268</f>
        <v>J.P. Infra</v>
      </c>
      <c r="I267" s="453">
        <v>45627</v>
      </c>
    </row>
    <row r="268" spans="1:9" s="265" customFormat="1" x14ac:dyDescent="0.25">
      <c r="A268" s="343">
        <f>+SUBTOTAL(3,$G$7:$G268)</f>
        <v>261</v>
      </c>
      <c r="B268" s="344">
        <f>Foundation!B269</f>
        <v>45597</v>
      </c>
      <c r="C268" s="354" t="str">
        <f>Foundation!C269</f>
        <v>54/0</v>
      </c>
      <c r="D268" s="354" t="str">
        <f>Foundation!D269</f>
        <v>DB1+6</v>
      </c>
      <c r="E268" s="354" t="str">
        <f>Foundation!E269</f>
        <v>Sandy</v>
      </c>
      <c r="F268" s="354" t="str">
        <f t="shared" si="4"/>
        <v>Pipe</v>
      </c>
      <c r="G268" s="355">
        <v>45617</v>
      </c>
      <c r="H268" s="356" t="str">
        <f>Foundation!H269</f>
        <v>Bhati Const.</v>
      </c>
      <c r="I268" s="453">
        <v>45597</v>
      </c>
    </row>
    <row r="269" spans="1:9" s="265" customFormat="1" x14ac:dyDescent="0.25">
      <c r="A269" s="343">
        <f>+SUBTOTAL(3,$G$7:$G269)</f>
        <v>262</v>
      </c>
      <c r="B269" s="344">
        <f>Foundation!B270</f>
        <v>45597</v>
      </c>
      <c r="C269" s="354" t="str">
        <f>Foundation!C270</f>
        <v>65/8</v>
      </c>
      <c r="D269" s="354" t="str">
        <f>Foundation!D270</f>
        <v>DA+0</v>
      </c>
      <c r="E269" s="354" t="str">
        <f>Foundation!E270</f>
        <v>DRY</v>
      </c>
      <c r="F269" s="354" t="str">
        <f t="shared" si="4"/>
        <v>Pipe</v>
      </c>
      <c r="G269" s="355">
        <v>45632</v>
      </c>
      <c r="H269" s="356" t="str">
        <f>Foundation!H270</f>
        <v>Bhati Const.</v>
      </c>
      <c r="I269" s="453">
        <v>45627</v>
      </c>
    </row>
    <row r="270" spans="1:9" s="265" customFormat="1" x14ac:dyDescent="0.25">
      <c r="A270" s="343">
        <f>+SUBTOTAL(3,$G$7:$G270)</f>
        <v>263</v>
      </c>
      <c r="B270" s="344">
        <f>Foundation!B271</f>
        <v>45597</v>
      </c>
      <c r="C270" s="354" t="str">
        <f>Foundation!C271</f>
        <v>42/0</v>
      </c>
      <c r="D270" s="354" t="str">
        <f>Foundation!D271</f>
        <v>DC1+0</v>
      </c>
      <c r="E270" s="354" t="str">
        <f>Foundation!E271</f>
        <v>Sandy</v>
      </c>
      <c r="F270" s="354" t="str">
        <f t="shared" si="4"/>
        <v>Pipe</v>
      </c>
      <c r="G270" s="355">
        <v>45630</v>
      </c>
      <c r="H270" s="356" t="str">
        <f>Foundation!H271</f>
        <v>D.R. Construction</v>
      </c>
      <c r="I270" s="453">
        <v>45627</v>
      </c>
    </row>
    <row r="271" spans="1:9" s="265" customFormat="1" x14ac:dyDescent="0.25">
      <c r="A271" s="343">
        <f>+SUBTOTAL(3,$G$7:$G271)</f>
        <v>264</v>
      </c>
      <c r="B271" s="344">
        <f>Foundation!B272</f>
        <v>45597</v>
      </c>
      <c r="C271" s="354" t="str">
        <f>Foundation!C272</f>
        <v>65/7</v>
      </c>
      <c r="D271" s="354" t="str">
        <f>Foundation!D272</f>
        <v>DA+0</v>
      </c>
      <c r="E271" s="354" t="str">
        <f>Foundation!E272</f>
        <v>DRY</v>
      </c>
      <c r="F271" s="354" t="str">
        <f t="shared" si="4"/>
        <v>Pipe</v>
      </c>
      <c r="G271" s="355">
        <v>45632</v>
      </c>
      <c r="H271" s="356" t="str">
        <f>Foundation!H272</f>
        <v>Bhati Const.</v>
      </c>
      <c r="I271" s="453">
        <v>45627</v>
      </c>
    </row>
    <row r="272" spans="1:9" s="265" customFormat="1" x14ac:dyDescent="0.25">
      <c r="A272" s="343">
        <f>+SUBTOTAL(3,$G$7:$G272)</f>
        <v>265</v>
      </c>
      <c r="B272" s="344">
        <f>Foundation!B273</f>
        <v>45627</v>
      </c>
      <c r="C272" s="354" t="str">
        <f>Foundation!C273</f>
        <v>2/3</v>
      </c>
      <c r="D272" s="354" t="str">
        <f>Foundation!D273</f>
        <v>DA+3</v>
      </c>
      <c r="E272" s="354" t="str">
        <f>Foundation!E273</f>
        <v>Sandy</v>
      </c>
      <c r="F272" s="354" t="str">
        <f t="shared" si="4"/>
        <v>Pipe</v>
      </c>
      <c r="G272" s="355">
        <v>45639</v>
      </c>
      <c r="H272" s="356" t="str">
        <f>Foundation!H273</f>
        <v>Laxmi Enterprise</v>
      </c>
      <c r="I272" s="453">
        <v>45627</v>
      </c>
    </row>
    <row r="273" spans="1:9" s="265" customFormat="1" x14ac:dyDescent="0.25">
      <c r="A273" s="343">
        <f>+SUBTOTAL(3,$G$7:$G273)</f>
        <v>266</v>
      </c>
      <c r="B273" s="344">
        <f>Foundation!B274</f>
        <v>45627</v>
      </c>
      <c r="C273" s="354" t="str">
        <f>Foundation!C274</f>
        <v>22/4</v>
      </c>
      <c r="D273" s="354" t="str">
        <f>Foundation!D274</f>
        <v>DA+9</v>
      </c>
      <c r="E273" s="354" t="str">
        <f>Foundation!E274</f>
        <v>Sandy</v>
      </c>
      <c r="F273" s="354" t="str">
        <f t="shared" si="4"/>
        <v>Pipe</v>
      </c>
      <c r="G273" s="355">
        <v>45635</v>
      </c>
      <c r="H273" s="356" t="str">
        <f>Foundation!H274</f>
        <v>Jp Infra</v>
      </c>
      <c r="I273" s="453">
        <v>45627</v>
      </c>
    </row>
    <row r="274" spans="1:9" s="265" customFormat="1" x14ac:dyDescent="0.25">
      <c r="A274" s="343">
        <f>+SUBTOTAL(3,$G$7:$G274)</f>
        <v>267</v>
      </c>
      <c r="B274" s="344">
        <f>Foundation!B275</f>
        <v>45627</v>
      </c>
      <c r="C274" s="354" t="str">
        <f>Foundation!C275</f>
        <v>6/1</v>
      </c>
      <c r="D274" s="354" t="str">
        <f>Foundation!D275</f>
        <v>DA+0</v>
      </c>
      <c r="E274" s="354" t="str">
        <f>Foundation!E275</f>
        <v>DFR</v>
      </c>
      <c r="F274" s="354" t="str">
        <f t="shared" si="4"/>
        <v>CP</v>
      </c>
      <c r="G274" s="355">
        <v>45645</v>
      </c>
      <c r="H274" s="356" t="str">
        <f>Foundation!H275</f>
        <v>H.S. Engineering</v>
      </c>
      <c r="I274" s="453">
        <v>45627</v>
      </c>
    </row>
    <row r="275" spans="1:9" s="265" customFormat="1" x14ac:dyDescent="0.25">
      <c r="A275" s="343">
        <f>+SUBTOTAL(3,$G$7:$G275)</f>
        <v>268</v>
      </c>
      <c r="B275" s="344">
        <f>Foundation!B276</f>
        <v>45627</v>
      </c>
      <c r="C275" s="354" t="str">
        <f>Foundation!C276</f>
        <v>12/0</v>
      </c>
      <c r="D275" s="354" t="str">
        <f>Foundation!D276</f>
        <v>DD60+0</v>
      </c>
      <c r="E275" s="354" t="str">
        <f>Foundation!E276</f>
        <v>DRY</v>
      </c>
      <c r="F275" s="354" t="str">
        <f t="shared" si="4"/>
        <v>Pipe</v>
      </c>
      <c r="G275" s="355">
        <v>45661</v>
      </c>
      <c r="H275" s="356" t="str">
        <f>Foundation!H276</f>
        <v>Vibe Infra Power</v>
      </c>
      <c r="I275" s="453">
        <v>45658</v>
      </c>
    </row>
    <row r="276" spans="1:9" s="265" customFormat="1" x14ac:dyDescent="0.25">
      <c r="A276" s="343">
        <f>+SUBTOTAL(3,$G$7:$G276)</f>
        <v>269</v>
      </c>
      <c r="B276" s="344">
        <f>Foundation!B277</f>
        <v>45627</v>
      </c>
      <c r="C276" s="354" t="str">
        <f>Foundation!C277</f>
        <v>22/5</v>
      </c>
      <c r="D276" s="354" t="str">
        <f>Foundation!D277</f>
        <v>DA+9</v>
      </c>
      <c r="E276" s="354" t="str">
        <f>Foundation!E277</f>
        <v>DRY</v>
      </c>
      <c r="F276" s="354" t="str">
        <f t="shared" si="4"/>
        <v>Pipe</v>
      </c>
      <c r="G276" s="355">
        <v>45647</v>
      </c>
      <c r="H276" s="356" t="str">
        <f>Foundation!H277</f>
        <v>S.D. Infra</v>
      </c>
      <c r="I276" s="453">
        <v>45627</v>
      </c>
    </row>
    <row r="277" spans="1:9" s="265" customFormat="1" x14ac:dyDescent="0.25">
      <c r="A277" s="343">
        <f>+SUBTOTAL(3,$G$7:$G277)</f>
        <v>270</v>
      </c>
      <c r="B277" s="344">
        <f>Foundation!B278</f>
        <v>45627</v>
      </c>
      <c r="C277" s="354" t="str">
        <f>Foundation!C278</f>
        <v>41/2</v>
      </c>
      <c r="D277" s="354" t="str">
        <f>Foundation!D278</f>
        <v>DA+0</v>
      </c>
      <c r="E277" s="354" t="str">
        <f>Foundation!E278</f>
        <v>Sandy</v>
      </c>
      <c r="F277" s="354" t="str">
        <f t="shared" si="4"/>
        <v>Pipe</v>
      </c>
      <c r="G277" s="355">
        <v>45642</v>
      </c>
      <c r="H277" s="356" t="str">
        <f>Foundation!H278</f>
        <v>D.R. Construction</v>
      </c>
      <c r="I277" s="453">
        <v>45627</v>
      </c>
    </row>
    <row r="278" spans="1:9" s="265" customFormat="1" x14ac:dyDescent="0.25">
      <c r="A278" s="343">
        <f>+SUBTOTAL(3,$G$7:$G278)</f>
        <v>271</v>
      </c>
      <c r="B278" s="344">
        <f>Foundation!B279</f>
        <v>45627</v>
      </c>
      <c r="C278" s="354" t="str">
        <f>Foundation!C279</f>
        <v>2/5</v>
      </c>
      <c r="D278" s="354" t="str">
        <f>Foundation!D279</f>
        <v>DA+3</v>
      </c>
      <c r="E278" s="354" t="str">
        <f>Foundation!E279</f>
        <v>Sandy</v>
      </c>
      <c r="F278" s="354" t="str">
        <f t="shared" si="4"/>
        <v>Pipe</v>
      </c>
      <c r="G278" s="355">
        <v>45654</v>
      </c>
      <c r="H278" s="356" t="str">
        <f>Foundation!H279</f>
        <v>Sri Nagana Ray Enterprise</v>
      </c>
      <c r="I278" s="453">
        <v>45627</v>
      </c>
    </row>
    <row r="279" spans="1:9" s="265" customFormat="1" x14ac:dyDescent="0.25">
      <c r="A279" s="343">
        <f>+SUBTOTAL(3,$G$7:$G279)</f>
        <v>272</v>
      </c>
      <c r="B279" s="344">
        <f>Foundation!B280</f>
        <v>45627</v>
      </c>
      <c r="C279" s="354" t="str">
        <f>Foundation!C280</f>
        <v>22/9</v>
      </c>
      <c r="D279" s="354" t="str">
        <f>Foundation!D280</f>
        <v>DA+6</v>
      </c>
      <c r="E279" s="354" t="str">
        <f>Foundation!E280</f>
        <v>Sandy</v>
      </c>
      <c r="F279" s="354" t="str">
        <f t="shared" si="4"/>
        <v>Pipe</v>
      </c>
      <c r="G279" s="355">
        <v>45663</v>
      </c>
      <c r="H279" s="356" t="str">
        <f>Foundation!H280</f>
        <v>Rbm</v>
      </c>
      <c r="I279" s="453">
        <v>45658</v>
      </c>
    </row>
    <row r="280" spans="1:9" s="265" customFormat="1" x14ac:dyDescent="0.25">
      <c r="A280" s="343">
        <f>+SUBTOTAL(3,$G$7:$G280)</f>
        <v>273</v>
      </c>
      <c r="B280" s="344">
        <f>Foundation!B281</f>
        <v>45627</v>
      </c>
      <c r="C280" s="354" t="str">
        <f>Foundation!C281</f>
        <v>70/8</v>
      </c>
      <c r="D280" s="354" t="str">
        <f>Foundation!D281</f>
        <v>DA+3</v>
      </c>
      <c r="E280" s="354" t="str">
        <f>Foundation!E281</f>
        <v>DRY</v>
      </c>
      <c r="F280" s="354" t="str">
        <f t="shared" si="4"/>
        <v>Pipe</v>
      </c>
      <c r="G280" s="355">
        <v>45689</v>
      </c>
      <c r="H280" s="356" t="str">
        <f>Foundation!H281</f>
        <v>Tantray Construction</v>
      </c>
      <c r="I280" s="453">
        <v>45689</v>
      </c>
    </row>
    <row r="281" spans="1:9" s="265" customFormat="1" x14ac:dyDescent="0.25">
      <c r="A281" s="343">
        <f>+SUBTOTAL(3,$G$7:$G281)</f>
        <v>274</v>
      </c>
      <c r="B281" s="344">
        <f>Foundation!B282</f>
        <v>45627</v>
      </c>
      <c r="C281" s="354" t="str">
        <f>Foundation!C282</f>
        <v>72/1</v>
      </c>
      <c r="D281" s="354" t="str">
        <f>Foundation!D282</f>
        <v>DA+3</v>
      </c>
      <c r="E281" s="354" t="str">
        <f>Foundation!E282</f>
        <v>DRY</v>
      </c>
      <c r="F281" s="354" t="str">
        <f t="shared" si="4"/>
        <v>Pipe</v>
      </c>
      <c r="G281" s="355">
        <v>45689</v>
      </c>
      <c r="H281" s="356" t="str">
        <f>Foundation!H282</f>
        <v xml:space="preserve">Meer Const </v>
      </c>
      <c r="I281" s="453">
        <v>45689</v>
      </c>
    </row>
    <row r="282" spans="1:9" s="265" customFormat="1" x14ac:dyDescent="0.25">
      <c r="A282" s="343">
        <f>+SUBTOTAL(3,$G$7:$G282)</f>
        <v>275</v>
      </c>
      <c r="B282" s="344">
        <f>Foundation!B283</f>
        <v>45627</v>
      </c>
      <c r="C282" s="354" t="str">
        <f>Foundation!C283</f>
        <v>70/7</v>
      </c>
      <c r="D282" s="354" t="str">
        <f>Foundation!D283</f>
        <v>DA+3</v>
      </c>
      <c r="E282" s="354" t="str">
        <f>Foundation!E283</f>
        <v>DRY</v>
      </c>
      <c r="F282" s="354" t="str">
        <f t="shared" si="4"/>
        <v>Pipe</v>
      </c>
      <c r="G282" s="355">
        <v>45689</v>
      </c>
      <c r="H282" s="356" t="str">
        <f>Foundation!H283</f>
        <v>Tantray Construction</v>
      </c>
      <c r="I282" s="453">
        <v>45689</v>
      </c>
    </row>
    <row r="283" spans="1:9" s="265" customFormat="1" x14ac:dyDescent="0.25">
      <c r="A283" s="343">
        <f>+SUBTOTAL(3,$G$7:$G283)</f>
        <v>276</v>
      </c>
      <c r="B283" s="344">
        <f>Foundation!B284</f>
        <v>45627</v>
      </c>
      <c r="C283" s="354" t="str">
        <f>Foundation!C284</f>
        <v>71/8</v>
      </c>
      <c r="D283" s="354" t="str">
        <f>Foundation!D284</f>
        <v>DA+3</v>
      </c>
      <c r="E283" s="354" t="str">
        <f>Foundation!E284</f>
        <v>DRY</v>
      </c>
      <c r="F283" s="354" t="str">
        <f t="shared" si="4"/>
        <v>Pipe</v>
      </c>
      <c r="G283" s="355">
        <v>45689</v>
      </c>
      <c r="H283" s="356" t="str">
        <f>Foundation!H284</f>
        <v xml:space="preserve">Meer Const </v>
      </c>
      <c r="I283" s="453">
        <v>45689</v>
      </c>
    </row>
    <row r="284" spans="1:9" s="265" customFormat="1" x14ac:dyDescent="0.25">
      <c r="A284" s="343">
        <f>+SUBTOTAL(3,$G$7:$G284)</f>
        <v>277</v>
      </c>
      <c r="B284" s="344">
        <f>Foundation!B285</f>
        <v>45627</v>
      </c>
      <c r="C284" s="354" t="str">
        <f>Foundation!C285</f>
        <v>52/1</v>
      </c>
      <c r="D284" s="354" t="str">
        <f>Foundation!D285</f>
        <v>DA+6</v>
      </c>
      <c r="E284" s="354" t="str">
        <f>Foundation!E285</f>
        <v>Sandy</v>
      </c>
      <c r="F284" s="354" t="str">
        <f t="shared" si="4"/>
        <v>Pipe</v>
      </c>
      <c r="G284" s="355">
        <v>45705</v>
      </c>
      <c r="H284" s="356" t="str">
        <f>Foundation!H285</f>
        <v>Tantray Construction</v>
      </c>
      <c r="I284" s="453">
        <v>45689</v>
      </c>
    </row>
    <row r="285" spans="1:9" s="265" customFormat="1" x14ac:dyDescent="0.25">
      <c r="A285" s="343">
        <f>+SUBTOTAL(3,$G$7:$G285)</f>
        <v>278</v>
      </c>
      <c r="B285" s="344">
        <f>Foundation!B286</f>
        <v>45627</v>
      </c>
      <c r="C285" s="354" t="str">
        <f>Foundation!C286</f>
        <v>70/9</v>
      </c>
      <c r="D285" s="354" t="str">
        <f>Foundation!D286</f>
        <v>DA+3</v>
      </c>
      <c r="E285" s="354" t="str">
        <f>Foundation!E286</f>
        <v>DRY</v>
      </c>
      <c r="F285" s="354" t="str">
        <f t="shared" si="4"/>
        <v>Pipe</v>
      </c>
      <c r="G285" s="355">
        <v>45689</v>
      </c>
      <c r="H285" s="356" t="str">
        <f>Foundation!H286</f>
        <v>Tantray Construction</v>
      </c>
      <c r="I285" s="453">
        <v>45689</v>
      </c>
    </row>
    <row r="286" spans="1:9" s="265" customFormat="1" x14ac:dyDescent="0.25">
      <c r="A286" s="343">
        <f>+SUBTOTAL(3,$G$7:$G286)</f>
        <v>279</v>
      </c>
      <c r="B286" s="344">
        <f>Foundation!B287</f>
        <v>45627</v>
      </c>
      <c r="C286" s="354" t="str">
        <f>Foundation!C287</f>
        <v>6/2</v>
      </c>
      <c r="D286" s="354" t="str">
        <f>Foundation!D287</f>
        <v>DA+0</v>
      </c>
      <c r="E286" s="354" t="str">
        <f>Foundation!E287</f>
        <v>DFR</v>
      </c>
      <c r="F286" s="354" t="str">
        <f t="shared" si="4"/>
        <v>CP</v>
      </c>
      <c r="G286" s="355">
        <v>45662</v>
      </c>
      <c r="H286" s="356" t="str">
        <f>Foundation!H287</f>
        <v>Hs Engineering</v>
      </c>
      <c r="I286" s="453">
        <v>45658</v>
      </c>
    </row>
    <row r="287" spans="1:9" s="265" customFormat="1" x14ac:dyDescent="0.25">
      <c r="A287" s="343">
        <f>+SUBTOTAL(3,$G$7:$G287)</f>
        <v>280</v>
      </c>
      <c r="B287" s="344">
        <f>Foundation!B288</f>
        <v>45627</v>
      </c>
      <c r="C287" s="354" t="str">
        <f>Foundation!C288</f>
        <v>72/0</v>
      </c>
      <c r="D287" s="354" t="str">
        <f>Foundation!D288</f>
        <v>DB2+3</v>
      </c>
      <c r="E287" s="354" t="str">
        <f>Foundation!E288</f>
        <v>DRY</v>
      </c>
      <c r="F287" s="354" t="str">
        <f t="shared" si="4"/>
        <v>Pipe</v>
      </c>
      <c r="G287" s="355">
        <v>45685</v>
      </c>
      <c r="H287" s="356" t="str">
        <f>Foundation!H288</f>
        <v xml:space="preserve">Meer Const </v>
      </c>
      <c r="I287" s="453">
        <v>45658</v>
      </c>
    </row>
    <row r="288" spans="1:9" s="265" customFormat="1" x14ac:dyDescent="0.25">
      <c r="A288" s="343">
        <f>+SUBTOTAL(3,$G$7:$G288)</f>
        <v>281</v>
      </c>
      <c r="B288" s="344">
        <f>Foundation!B289</f>
        <v>45627</v>
      </c>
      <c r="C288" s="354" t="str">
        <f>Foundation!C289</f>
        <v>70/6</v>
      </c>
      <c r="D288" s="354" t="str">
        <f>Foundation!D289</f>
        <v>DA+3</v>
      </c>
      <c r="E288" s="354" t="str">
        <f>Foundation!E289</f>
        <v>DRY</v>
      </c>
      <c r="F288" s="354" t="str">
        <f t="shared" si="4"/>
        <v>Pipe</v>
      </c>
      <c r="G288" s="355">
        <v>45684</v>
      </c>
      <c r="H288" s="356" t="str">
        <f>Foundation!H289</f>
        <v>Tantray Construction</v>
      </c>
      <c r="I288" s="453">
        <v>45658</v>
      </c>
    </row>
    <row r="289" spans="1:9" s="265" customFormat="1" x14ac:dyDescent="0.25">
      <c r="A289" s="343">
        <f>+SUBTOTAL(3,$G$7:$G289)</f>
        <v>282</v>
      </c>
      <c r="B289" s="344">
        <f>Foundation!B290</f>
        <v>45627</v>
      </c>
      <c r="C289" s="354" t="str">
        <f>Foundation!C290</f>
        <v>2/6</v>
      </c>
      <c r="D289" s="354" t="str">
        <f>Foundation!D290</f>
        <v>DA+3</v>
      </c>
      <c r="E289" s="354" t="str">
        <f>Foundation!E290</f>
        <v>Sandy</v>
      </c>
      <c r="F289" s="354" t="str">
        <f t="shared" si="4"/>
        <v>Pipe</v>
      </c>
      <c r="G289" s="355">
        <v>45663</v>
      </c>
      <c r="H289" s="356" t="str">
        <f>Foundation!H290</f>
        <v>Sri Nagana Ray Enterprise</v>
      </c>
      <c r="I289" s="453">
        <v>45658</v>
      </c>
    </row>
    <row r="290" spans="1:9" s="265" customFormat="1" x14ac:dyDescent="0.25">
      <c r="A290" s="343">
        <f>+SUBTOTAL(3,$G$7:$G290)</f>
        <v>283</v>
      </c>
      <c r="B290" s="344">
        <f>Foundation!B291</f>
        <v>45627</v>
      </c>
      <c r="C290" s="354" t="str">
        <f>Foundation!C291</f>
        <v>71/4</v>
      </c>
      <c r="D290" s="354" t="str">
        <f>Foundation!D291</f>
        <v>DA+3</v>
      </c>
      <c r="E290" s="354" t="str">
        <f>Foundation!E291</f>
        <v>DRY</v>
      </c>
      <c r="F290" s="354" t="str">
        <f t="shared" si="4"/>
        <v>Pipe</v>
      </c>
      <c r="G290" s="355">
        <v>45685</v>
      </c>
      <c r="H290" s="356" t="str">
        <f>Foundation!H291</f>
        <v xml:space="preserve">Meer Const </v>
      </c>
      <c r="I290" s="453">
        <v>45658</v>
      </c>
    </row>
    <row r="291" spans="1:9" s="265" customFormat="1" x14ac:dyDescent="0.25">
      <c r="A291" s="343">
        <f>+SUBTOTAL(3,$G$7:$G291)</f>
        <v>284</v>
      </c>
      <c r="B291" s="344">
        <f>Foundation!B292</f>
        <v>45627</v>
      </c>
      <c r="C291" s="354" t="str">
        <f>Foundation!C292</f>
        <v>52/2</v>
      </c>
      <c r="D291" s="354" t="str">
        <f>Foundation!D292</f>
        <v>DA+6</v>
      </c>
      <c r="E291" s="354" t="str">
        <f>Foundation!E292</f>
        <v>Sandy</v>
      </c>
      <c r="F291" s="354" t="str">
        <f t="shared" si="4"/>
        <v>Pipe</v>
      </c>
      <c r="G291" s="355">
        <v>45705</v>
      </c>
      <c r="H291" s="356" t="str">
        <f>Foundation!H292</f>
        <v>Tantray Construction</v>
      </c>
      <c r="I291" s="453">
        <v>45689</v>
      </c>
    </row>
    <row r="292" spans="1:9" s="265" customFormat="1" x14ac:dyDescent="0.25">
      <c r="A292" s="343">
        <f>+SUBTOTAL(3,$G$7:$G292)</f>
        <v>285</v>
      </c>
      <c r="B292" s="344">
        <f>Foundation!B293</f>
        <v>45627</v>
      </c>
      <c r="C292" s="354" t="str">
        <f>Foundation!C293</f>
        <v>70/10</v>
      </c>
      <c r="D292" s="354" t="str">
        <f>Foundation!D293</f>
        <v>DA+3</v>
      </c>
      <c r="E292" s="354" t="str">
        <f>Foundation!E293</f>
        <v>DRY</v>
      </c>
      <c r="F292" s="354" t="str">
        <f t="shared" si="4"/>
        <v>Pipe</v>
      </c>
      <c r="G292" s="355">
        <v>45689</v>
      </c>
      <c r="H292" s="356" t="str">
        <f>Foundation!H293</f>
        <v>Tantray Construction</v>
      </c>
      <c r="I292" s="453">
        <v>45689</v>
      </c>
    </row>
    <row r="293" spans="1:9" s="265" customFormat="1" x14ac:dyDescent="0.25">
      <c r="A293" s="343">
        <f>+SUBTOTAL(3,$G$7:$G293)</f>
        <v>286</v>
      </c>
      <c r="B293" s="344">
        <f>Foundation!B294</f>
        <v>45627</v>
      </c>
      <c r="C293" s="354" t="str">
        <f>Foundation!C294</f>
        <v>2/2</v>
      </c>
      <c r="D293" s="354" t="str">
        <f>Foundation!D294</f>
        <v>DA+3</v>
      </c>
      <c r="E293" s="354" t="str">
        <f>Foundation!E294</f>
        <v>Sandy</v>
      </c>
      <c r="F293" s="354" t="str">
        <f t="shared" si="4"/>
        <v>Pipe</v>
      </c>
      <c r="G293" s="355">
        <v>45663</v>
      </c>
      <c r="H293" s="356" t="str">
        <f>Foundation!H294</f>
        <v>Laxmi Enterprises</v>
      </c>
      <c r="I293" s="453">
        <v>45658</v>
      </c>
    </row>
    <row r="294" spans="1:9" s="265" customFormat="1" x14ac:dyDescent="0.25">
      <c r="A294" s="343">
        <f>+SUBTOTAL(3,$G$7:$G294)</f>
        <v>287</v>
      </c>
      <c r="B294" s="344">
        <f>Foundation!B295</f>
        <v>45627</v>
      </c>
      <c r="C294" s="354" t="str">
        <f>Foundation!C295</f>
        <v>71/5</v>
      </c>
      <c r="D294" s="354" t="str">
        <f>Foundation!D295</f>
        <v>DA+3</v>
      </c>
      <c r="E294" s="354" t="str">
        <f>Foundation!E295</f>
        <v>DRY</v>
      </c>
      <c r="F294" s="354" t="str">
        <f t="shared" si="4"/>
        <v>Pipe</v>
      </c>
      <c r="G294" s="355">
        <v>45689</v>
      </c>
      <c r="H294" s="356" t="str">
        <f>Foundation!H295</f>
        <v xml:space="preserve">Meer Const </v>
      </c>
      <c r="I294" s="453">
        <v>45689</v>
      </c>
    </row>
    <row r="295" spans="1:9" s="265" customFormat="1" x14ac:dyDescent="0.25">
      <c r="A295" s="343">
        <f>+SUBTOTAL(3,$G$7:$G295)</f>
        <v>288</v>
      </c>
      <c r="B295" s="344">
        <f>Foundation!B296</f>
        <v>45627</v>
      </c>
      <c r="C295" s="354" t="str">
        <f>Foundation!C296</f>
        <v>70/11</v>
      </c>
      <c r="D295" s="354" t="str">
        <f>Foundation!D296</f>
        <v>DA+3</v>
      </c>
      <c r="E295" s="354" t="str">
        <f>Foundation!E296</f>
        <v>DRY</v>
      </c>
      <c r="F295" s="354" t="str">
        <f t="shared" si="4"/>
        <v>Pipe</v>
      </c>
      <c r="G295" s="355">
        <v>45745</v>
      </c>
      <c r="H295" s="356" t="str">
        <f>Foundation!H296</f>
        <v>Tantray Construction</v>
      </c>
      <c r="I295" s="453">
        <v>45717</v>
      </c>
    </row>
    <row r="296" spans="1:9" s="265" customFormat="1" x14ac:dyDescent="0.25">
      <c r="A296" s="343">
        <f>+SUBTOTAL(3,$G$7:$G296)</f>
        <v>289</v>
      </c>
      <c r="B296" s="344">
        <f>Foundation!B297</f>
        <v>45627</v>
      </c>
      <c r="C296" s="354" t="str">
        <f>Foundation!C297</f>
        <v>53/2</v>
      </c>
      <c r="D296" s="354" t="str">
        <f>Foundation!D297</f>
        <v>DA+0</v>
      </c>
      <c r="E296" s="354" t="str">
        <f>Foundation!E297</f>
        <v>Sandy</v>
      </c>
      <c r="F296" s="354" t="str">
        <f t="shared" si="4"/>
        <v>Pipe</v>
      </c>
      <c r="G296" s="355">
        <v>45711</v>
      </c>
      <c r="H296" s="356" t="str">
        <f>Foundation!H297</f>
        <v xml:space="preserve">Meer Const </v>
      </c>
      <c r="I296" s="453">
        <v>45689</v>
      </c>
    </row>
    <row r="297" spans="1:9" s="265" customFormat="1" x14ac:dyDescent="0.25">
      <c r="A297" s="343">
        <f>+SUBTOTAL(3,$G$7:$G297)</f>
        <v>290</v>
      </c>
      <c r="B297" s="344">
        <f>Foundation!B298</f>
        <v>45627</v>
      </c>
      <c r="C297" s="354" t="str">
        <f>Foundation!C298</f>
        <v>36/0</v>
      </c>
      <c r="D297" s="354" t="str">
        <f>Foundation!D298</f>
        <v>DB2+0</v>
      </c>
      <c r="E297" s="354" t="str">
        <f>Foundation!E298</f>
        <v>Sandy</v>
      </c>
      <c r="F297" s="354" t="str">
        <f t="shared" si="4"/>
        <v>Pipe</v>
      </c>
      <c r="G297" s="355">
        <v>45656</v>
      </c>
      <c r="H297" s="356" t="str">
        <f>Foundation!H298</f>
        <v>Parsuram Sahi</v>
      </c>
      <c r="I297" s="453">
        <v>45627</v>
      </c>
    </row>
    <row r="298" spans="1:9" s="265" customFormat="1" x14ac:dyDescent="0.25">
      <c r="A298" s="343">
        <f>+SUBTOTAL(3,$G$7:$G298)</f>
        <v>291</v>
      </c>
      <c r="B298" s="344">
        <f>Foundation!B299</f>
        <v>45627</v>
      </c>
      <c r="C298" s="354" t="str">
        <f>Foundation!C299</f>
        <v>71/3</v>
      </c>
      <c r="D298" s="354" t="str">
        <f>Foundation!D299</f>
        <v>DA+6</v>
      </c>
      <c r="E298" s="354" t="str">
        <f>Foundation!E299</f>
        <v>DRY</v>
      </c>
      <c r="F298" s="354" t="str">
        <f t="shared" si="4"/>
        <v>Pipe</v>
      </c>
      <c r="G298" s="355">
        <v>45685</v>
      </c>
      <c r="H298" s="356" t="str">
        <f>Foundation!H299</f>
        <v xml:space="preserve">Meer Const </v>
      </c>
      <c r="I298" s="453">
        <v>45658</v>
      </c>
    </row>
    <row r="299" spans="1:9" s="265" customFormat="1" x14ac:dyDescent="0.25">
      <c r="A299" s="343">
        <f>+SUBTOTAL(3,$G$7:$G299)</f>
        <v>292</v>
      </c>
      <c r="B299" s="344">
        <f>Foundation!B300</f>
        <v>45627</v>
      </c>
      <c r="C299" s="354" t="str">
        <f>Foundation!C300</f>
        <v>52/4</v>
      </c>
      <c r="D299" s="354" t="str">
        <f>Foundation!D300</f>
        <v>DA+9</v>
      </c>
      <c r="E299" s="354" t="str">
        <f>Foundation!E300</f>
        <v>Sandy</v>
      </c>
      <c r="F299" s="354" t="str">
        <f t="shared" si="4"/>
        <v>Pipe</v>
      </c>
      <c r="G299" s="355">
        <v>45705</v>
      </c>
      <c r="H299" s="356" t="str">
        <f>Foundation!H300</f>
        <v>Tantray Construction</v>
      </c>
      <c r="I299" s="453">
        <v>45689</v>
      </c>
    </row>
    <row r="300" spans="1:9" s="265" customFormat="1" x14ac:dyDescent="0.25">
      <c r="A300" s="343">
        <f>+SUBTOTAL(3,$G$7:$G300)</f>
        <v>293</v>
      </c>
      <c r="B300" s="344">
        <f>Foundation!B301</f>
        <v>45627</v>
      </c>
      <c r="C300" s="354" t="str">
        <f>Foundation!C301</f>
        <v>10/5</v>
      </c>
      <c r="D300" s="354" t="str">
        <f>Foundation!D301</f>
        <v>DA+3</v>
      </c>
      <c r="E300" s="354" t="str">
        <f>Foundation!E301</f>
        <v>DRY</v>
      </c>
      <c r="F300" s="354" t="str">
        <f t="shared" si="4"/>
        <v>Pipe</v>
      </c>
      <c r="G300" s="355">
        <v>45646</v>
      </c>
      <c r="H300" s="356" t="str">
        <f>Foundation!H301</f>
        <v>Jsr Infrastructure</v>
      </c>
      <c r="I300" s="453">
        <v>45627</v>
      </c>
    </row>
    <row r="301" spans="1:9" s="265" customFormat="1" x14ac:dyDescent="0.25">
      <c r="A301" s="343">
        <f>+SUBTOTAL(3,$G$7:$G301)</f>
        <v>294</v>
      </c>
      <c r="B301" s="344">
        <f>Foundation!B302</f>
        <v>45627</v>
      </c>
      <c r="C301" s="354" t="str">
        <f>Foundation!C302</f>
        <v>35/4</v>
      </c>
      <c r="D301" s="354" t="str">
        <f>Foundation!D302</f>
        <v>DA+0</v>
      </c>
      <c r="E301" s="354" t="str">
        <f>Foundation!E302</f>
        <v>DRY</v>
      </c>
      <c r="F301" s="354" t="str">
        <f t="shared" si="4"/>
        <v>Pipe</v>
      </c>
      <c r="G301" s="355">
        <v>45660</v>
      </c>
      <c r="H301" s="356" t="str">
        <f>Foundation!H302</f>
        <v>Parsuram Sahi</v>
      </c>
      <c r="I301" s="453">
        <v>45658</v>
      </c>
    </row>
    <row r="302" spans="1:9" s="265" customFormat="1" x14ac:dyDescent="0.25">
      <c r="A302" s="343">
        <f>+SUBTOTAL(3,$G$7:$G302)</f>
        <v>295</v>
      </c>
      <c r="B302" s="344">
        <f>Foundation!B303</f>
        <v>45627</v>
      </c>
      <c r="C302" s="354" t="str">
        <f>Foundation!C303</f>
        <v>71/0</v>
      </c>
      <c r="D302" s="354" t="str">
        <f>Foundation!D303</f>
        <v>DB2+3</v>
      </c>
      <c r="E302" s="354" t="str">
        <f>Foundation!E303</f>
        <v>DRY</v>
      </c>
      <c r="F302" s="354" t="str">
        <f t="shared" si="4"/>
        <v>Pipe</v>
      </c>
      <c r="G302" s="355">
        <v>45684</v>
      </c>
      <c r="H302" s="356" t="str">
        <f>Foundation!H303</f>
        <v>Tantray Construction</v>
      </c>
      <c r="I302" s="453">
        <v>45658</v>
      </c>
    </row>
    <row r="303" spans="1:9" s="265" customFormat="1" x14ac:dyDescent="0.25">
      <c r="A303" s="343">
        <f>+SUBTOTAL(3,$G$7:$G303)</f>
        <v>296</v>
      </c>
      <c r="B303" s="344">
        <f>Foundation!B304</f>
        <v>45658</v>
      </c>
      <c r="C303" s="354" t="str">
        <f>Foundation!C304</f>
        <v>22/11</v>
      </c>
      <c r="D303" s="354" t="str">
        <f>Foundation!D304</f>
        <v>DA+6</v>
      </c>
      <c r="E303" s="354" t="str">
        <f>Foundation!E304</f>
        <v>Sandy</v>
      </c>
      <c r="F303" s="354" t="str">
        <f t="shared" si="4"/>
        <v>Pipe</v>
      </c>
      <c r="G303" s="355">
        <v>45664</v>
      </c>
      <c r="H303" s="356" t="str">
        <f>Foundation!H304</f>
        <v>Rbm</v>
      </c>
      <c r="I303" s="453">
        <v>45658</v>
      </c>
    </row>
    <row r="304" spans="1:9" s="265" customFormat="1" x14ac:dyDescent="0.25">
      <c r="A304" s="343">
        <f>+SUBTOTAL(3,$G$7:$G304)</f>
        <v>297</v>
      </c>
      <c r="B304" s="344">
        <f>Foundation!B305</f>
        <v>45658</v>
      </c>
      <c r="C304" s="354" t="str">
        <f>Foundation!C305</f>
        <v>71/2</v>
      </c>
      <c r="D304" s="354" t="str">
        <f>Foundation!D305</f>
        <v>DA+3</v>
      </c>
      <c r="E304" s="354" t="str">
        <f>Foundation!E305</f>
        <v>DRY</v>
      </c>
      <c r="F304" s="354" t="str">
        <f t="shared" si="4"/>
        <v>Pipe</v>
      </c>
      <c r="G304" s="355">
        <v>45684</v>
      </c>
      <c r="H304" s="356" t="str">
        <f>Foundation!H305</f>
        <v xml:space="preserve">Meer Const </v>
      </c>
      <c r="I304" s="453">
        <v>45658</v>
      </c>
    </row>
    <row r="305" spans="1:9" s="265" customFormat="1" x14ac:dyDescent="0.25">
      <c r="A305" s="343">
        <f>+SUBTOTAL(3,$G$7:$G305)</f>
        <v>298</v>
      </c>
      <c r="B305" s="344">
        <f>Foundation!B306</f>
        <v>45658</v>
      </c>
      <c r="C305" s="354" t="str">
        <f>Foundation!C306</f>
        <v>71/1</v>
      </c>
      <c r="D305" s="354" t="str">
        <f>Foundation!D306</f>
        <v>DA+3</v>
      </c>
      <c r="E305" s="354" t="str">
        <f>Foundation!E306</f>
        <v>DRY</v>
      </c>
      <c r="F305" s="354" t="str">
        <f t="shared" si="4"/>
        <v>Pipe</v>
      </c>
      <c r="G305" s="355">
        <v>45684</v>
      </c>
      <c r="H305" s="356" t="str">
        <f>Foundation!H306</f>
        <v xml:space="preserve">Meer Const </v>
      </c>
      <c r="I305" s="453">
        <v>45658</v>
      </c>
    </row>
    <row r="306" spans="1:9" s="265" customFormat="1" x14ac:dyDescent="0.25">
      <c r="A306" s="343">
        <f>+SUBTOTAL(3,$G$7:$G306)</f>
        <v>299</v>
      </c>
      <c r="B306" s="344">
        <f>Foundation!B307</f>
        <v>45658</v>
      </c>
      <c r="C306" s="354" t="str">
        <f>Foundation!C307</f>
        <v>54/3</v>
      </c>
      <c r="D306" s="354" t="str">
        <f>Foundation!D307</f>
        <v>DA+6</v>
      </c>
      <c r="E306" s="354" t="str">
        <f>Foundation!E307</f>
        <v>Sandy</v>
      </c>
      <c r="F306" s="354" t="str">
        <f t="shared" si="4"/>
        <v>Pipe</v>
      </c>
      <c r="G306" s="355">
        <v>45664</v>
      </c>
      <c r="H306" s="356" t="str">
        <f>Foundation!H307</f>
        <v>Tantray Construction</v>
      </c>
      <c r="I306" s="453">
        <v>45658</v>
      </c>
    </row>
    <row r="307" spans="1:9" s="265" customFormat="1" x14ac:dyDescent="0.25">
      <c r="A307" s="343">
        <f>+SUBTOTAL(3,$G$7:$G307)</f>
        <v>300</v>
      </c>
      <c r="B307" s="344">
        <f>Foundation!B308</f>
        <v>45658</v>
      </c>
      <c r="C307" s="354" t="str">
        <f>Foundation!C308</f>
        <v>44/1</v>
      </c>
      <c r="D307" s="354" t="str">
        <f>Foundation!D308</f>
        <v>DA+0</v>
      </c>
      <c r="E307" s="354" t="str">
        <f>Foundation!E308</f>
        <v>Sandy</v>
      </c>
      <c r="F307" s="354" t="str">
        <f t="shared" si="4"/>
        <v>Pipe</v>
      </c>
      <c r="G307" s="355">
        <v>45732</v>
      </c>
      <c r="H307" s="356" t="str">
        <f>Foundation!H308</f>
        <v>Tantray Construction</v>
      </c>
      <c r="I307" s="453">
        <v>45717</v>
      </c>
    </row>
    <row r="308" spans="1:9" s="265" customFormat="1" x14ac:dyDescent="0.25">
      <c r="A308" s="343">
        <f>+SUBTOTAL(3,$G$7:$G308)</f>
        <v>301</v>
      </c>
      <c r="B308" s="344">
        <f>Foundation!B309</f>
        <v>45658</v>
      </c>
      <c r="C308" s="354" t="str">
        <f>Foundation!C309</f>
        <v>44/2</v>
      </c>
      <c r="D308" s="354" t="str">
        <f>Foundation!D309</f>
        <v>DA+0</v>
      </c>
      <c r="E308" s="354" t="str">
        <f>Foundation!E309</f>
        <v>Sandy</v>
      </c>
      <c r="F308" s="354" t="str">
        <f t="shared" si="4"/>
        <v>Pipe</v>
      </c>
      <c r="G308" s="355">
        <v>45732</v>
      </c>
      <c r="H308" s="356" t="str">
        <f>Foundation!H309</f>
        <v>Tantray Construction</v>
      </c>
      <c r="I308" s="453">
        <v>45717</v>
      </c>
    </row>
    <row r="309" spans="1:9" s="265" customFormat="1" x14ac:dyDescent="0.25">
      <c r="A309" s="343">
        <f>+SUBTOTAL(3,$G$7:$G309)</f>
        <v>302</v>
      </c>
      <c r="B309" s="344">
        <f>Foundation!B310</f>
        <v>45658</v>
      </c>
      <c r="C309" s="354" t="str">
        <f>Foundation!C310</f>
        <v>8/9</v>
      </c>
      <c r="D309" s="354" t="str">
        <f>Foundation!D310</f>
        <v>DA+3</v>
      </c>
      <c r="E309" s="354" t="str">
        <f>Foundation!E310</f>
        <v>DFR</v>
      </c>
      <c r="F309" s="354" t="str">
        <f t="shared" si="4"/>
        <v>CP</v>
      </c>
      <c r="G309" s="355">
        <v>45666</v>
      </c>
      <c r="H309" s="356" t="str">
        <f>Foundation!H310</f>
        <v>Jsr Infrastructure</v>
      </c>
      <c r="I309" s="453">
        <v>45658</v>
      </c>
    </row>
    <row r="310" spans="1:9" s="265" customFormat="1" x14ac:dyDescent="0.25">
      <c r="A310" s="343">
        <f>+SUBTOTAL(3,$G$7:$G310)</f>
        <v>303</v>
      </c>
      <c r="B310" s="344">
        <f>Foundation!B311</f>
        <v>45658</v>
      </c>
      <c r="C310" s="354" t="str">
        <f>Foundation!C311</f>
        <v>53/1</v>
      </c>
      <c r="D310" s="354" t="str">
        <f>Foundation!D311</f>
        <v>DA+9</v>
      </c>
      <c r="E310" s="354" t="str">
        <f>Foundation!E311</f>
        <v>Sandy</v>
      </c>
      <c r="F310" s="354" t="str">
        <f t="shared" si="4"/>
        <v>Pipe</v>
      </c>
      <c r="G310" s="355">
        <v>45711</v>
      </c>
      <c r="H310" s="356" t="str">
        <f>Foundation!H311</f>
        <v xml:space="preserve">Meer Const </v>
      </c>
      <c r="I310" s="453">
        <v>45689</v>
      </c>
    </row>
    <row r="311" spans="1:9" s="265" customFormat="1" x14ac:dyDescent="0.25">
      <c r="A311" s="343">
        <f>+SUBTOTAL(3,$G$7:$G311)</f>
        <v>304</v>
      </c>
      <c r="B311" s="344">
        <f>Foundation!B312</f>
        <v>45658</v>
      </c>
      <c r="C311" s="354" t="str">
        <f>Foundation!C312</f>
        <v>70/3</v>
      </c>
      <c r="D311" s="354" t="str">
        <f>Foundation!D312</f>
        <v>DA+3</v>
      </c>
      <c r="E311" s="354" t="str">
        <f>Foundation!E312</f>
        <v>DRY</v>
      </c>
      <c r="F311" s="354" t="str">
        <f t="shared" si="4"/>
        <v>Pipe</v>
      </c>
      <c r="G311" s="355">
        <v>45682</v>
      </c>
      <c r="H311" s="356" t="str">
        <f>Foundation!H312</f>
        <v xml:space="preserve">Meer Const </v>
      </c>
      <c r="I311" s="453">
        <v>45658</v>
      </c>
    </row>
    <row r="312" spans="1:9" s="265" customFormat="1" x14ac:dyDescent="0.25">
      <c r="A312" s="343">
        <f>+SUBTOTAL(3,$G$7:$G312)</f>
        <v>305</v>
      </c>
      <c r="B312" s="344">
        <f>Foundation!B313</f>
        <v>45658</v>
      </c>
      <c r="C312" s="354" t="str">
        <f>Foundation!C313</f>
        <v>54/4</v>
      </c>
      <c r="D312" s="354" t="str">
        <f>Foundation!D313</f>
        <v>DA+9</v>
      </c>
      <c r="E312" s="354" t="str">
        <f>Foundation!E313</f>
        <v>Sandy</v>
      </c>
      <c r="F312" s="354" t="str">
        <f t="shared" si="4"/>
        <v>Pipe</v>
      </c>
      <c r="G312" s="355">
        <v>45667</v>
      </c>
      <c r="H312" s="356" t="str">
        <f>Foundation!H313</f>
        <v>Tantray Construction</v>
      </c>
      <c r="I312" s="453">
        <v>45658</v>
      </c>
    </row>
    <row r="313" spans="1:9" s="265" customFormat="1" x14ac:dyDescent="0.25">
      <c r="A313" s="343">
        <f>+SUBTOTAL(3,$G$7:$G313)</f>
        <v>306</v>
      </c>
      <c r="B313" s="344">
        <f>Foundation!B314</f>
        <v>45658</v>
      </c>
      <c r="C313" s="354" t="str">
        <f>Foundation!C314</f>
        <v>45/0</v>
      </c>
      <c r="D313" s="354" t="str">
        <f>Foundation!D314</f>
        <v>DC2+0</v>
      </c>
      <c r="E313" s="354" t="str">
        <f>Foundation!E314</f>
        <v>Sandy</v>
      </c>
      <c r="F313" s="354" t="str">
        <f t="shared" si="4"/>
        <v>Pipe</v>
      </c>
      <c r="G313" s="355">
        <v>45714</v>
      </c>
      <c r="H313" s="356" t="str">
        <f>Foundation!H314</f>
        <v>Nadeem</v>
      </c>
      <c r="I313" s="453">
        <v>45689</v>
      </c>
    </row>
    <row r="314" spans="1:9" s="265" customFormat="1" x14ac:dyDescent="0.25">
      <c r="A314" s="343">
        <f>+SUBTOTAL(3,$G$7:$G314)</f>
        <v>307</v>
      </c>
      <c r="B314" s="344">
        <f>Foundation!B315</f>
        <v>45658</v>
      </c>
      <c r="C314" s="354" t="str">
        <f>Foundation!C315</f>
        <v>44/11</v>
      </c>
      <c r="D314" s="354" t="str">
        <f>Foundation!D315</f>
        <v>DA+0</v>
      </c>
      <c r="E314" s="354" t="str">
        <f>Foundation!E315</f>
        <v>Sandy</v>
      </c>
      <c r="F314" s="354" t="str">
        <f t="shared" si="4"/>
        <v>Pipe</v>
      </c>
      <c r="G314" s="355">
        <v>45715</v>
      </c>
      <c r="H314" s="356" t="str">
        <f>Foundation!H315</f>
        <v>Nadeem</v>
      </c>
      <c r="I314" s="453">
        <v>45689</v>
      </c>
    </row>
    <row r="315" spans="1:9" s="265" customFormat="1" x14ac:dyDescent="0.25">
      <c r="A315" s="343">
        <f>+SUBTOTAL(3,$G$7:$G315)</f>
        <v>308</v>
      </c>
      <c r="B315" s="344">
        <f>Foundation!B316</f>
        <v>45658</v>
      </c>
      <c r="C315" s="354" t="str">
        <f>Foundation!C316</f>
        <v>53/0</v>
      </c>
      <c r="D315" s="354" t="str">
        <f>Foundation!D316</f>
        <v>DB2+9</v>
      </c>
      <c r="E315" s="354" t="str">
        <f>Foundation!E316</f>
        <v>Sandy</v>
      </c>
      <c r="F315" s="354" t="str">
        <f t="shared" si="4"/>
        <v>Pipe</v>
      </c>
      <c r="G315" s="355">
        <v>45711</v>
      </c>
      <c r="H315" s="356" t="str">
        <f>Foundation!H316</f>
        <v xml:space="preserve">Meer Const </v>
      </c>
      <c r="I315" s="453">
        <v>45689</v>
      </c>
    </row>
    <row r="316" spans="1:9" s="265" customFormat="1" x14ac:dyDescent="0.25">
      <c r="A316" s="343">
        <f>+SUBTOTAL(3,$G$7:$G316)</f>
        <v>309</v>
      </c>
      <c r="B316" s="344">
        <f>Foundation!B317</f>
        <v>45658</v>
      </c>
      <c r="C316" s="354" t="str">
        <f>Foundation!C317</f>
        <v>44/10</v>
      </c>
      <c r="D316" s="354" t="str">
        <f>Foundation!D317</f>
        <v>DB1+9</v>
      </c>
      <c r="E316" s="354" t="str">
        <f>Foundation!E317</f>
        <v>Sandy</v>
      </c>
      <c r="F316" s="354" t="str">
        <f t="shared" si="4"/>
        <v>Pipe</v>
      </c>
      <c r="G316" s="355">
        <v>45715</v>
      </c>
      <c r="H316" s="356" t="str">
        <f>Foundation!H317</f>
        <v>Nadeem</v>
      </c>
      <c r="I316" s="453">
        <v>45689</v>
      </c>
    </row>
    <row r="317" spans="1:9" s="265" customFormat="1" x14ac:dyDescent="0.25">
      <c r="A317" s="343">
        <f>+SUBTOTAL(3,$G$7:$G317)</f>
        <v>310</v>
      </c>
      <c r="B317" s="344">
        <f>Foundation!B318</f>
        <v>45658</v>
      </c>
      <c r="C317" s="354" t="str">
        <f>Foundation!C318</f>
        <v>44/4</v>
      </c>
      <c r="D317" s="354" t="str">
        <f>Foundation!D318</f>
        <v>DA+9</v>
      </c>
      <c r="E317" s="354" t="str">
        <f>Foundation!E318</f>
        <v>Sandy</v>
      </c>
      <c r="F317" s="354" t="str">
        <f t="shared" si="4"/>
        <v>Pipe</v>
      </c>
      <c r="G317" s="355">
        <v>45716</v>
      </c>
      <c r="H317" s="356" t="str">
        <f>Foundation!H318</f>
        <v>Tantray Construction</v>
      </c>
      <c r="I317" s="453">
        <v>45689</v>
      </c>
    </row>
    <row r="318" spans="1:9" s="265" customFormat="1" x14ac:dyDescent="0.25">
      <c r="A318" s="343">
        <f>+SUBTOTAL(3,$G$7:$G318)</f>
        <v>311</v>
      </c>
      <c r="B318" s="344">
        <f>Foundation!B319</f>
        <v>45658</v>
      </c>
      <c r="C318" s="354" t="str">
        <f>Foundation!C319</f>
        <v>70/4</v>
      </c>
      <c r="D318" s="354" t="str">
        <f>Foundation!D319</f>
        <v>DA+3</v>
      </c>
      <c r="E318" s="354" t="str">
        <f>Foundation!E319</f>
        <v>DRY</v>
      </c>
      <c r="F318" s="354" t="str">
        <f t="shared" si="4"/>
        <v>Pipe</v>
      </c>
      <c r="G318" s="355">
        <v>45682</v>
      </c>
      <c r="H318" s="356" t="str">
        <f>Foundation!H319</f>
        <v xml:space="preserve">Meer Const </v>
      </c>
      <c r="I318" s="453">
        <v>45658</v>
      </c>
    </row>
    <row r="319" spans="1:9" s="265" customFormat="1" x14ac:dyDescent="0.25">
      <c r="A319" s="343">
        <f>+SUBTOTAL(3,$G$7:$G319)</f>
        <v>312</v>
      </c>
      <c r="B319" s="344">
        <f>Foundation!B320</f>
        <v>45658</v>
      </c>
      <c r="C319" s="354" t="str">
        <f>Foundation!C320</f>
        <v>34/1</v>
      </c>
      <c r="D319" s="354" t="str">
        <f>Foundation!D320</f>
        <v>DA+9</v>
      </c>
      <c r="E319" s="354" t="str">
        <f>Foundation!E320</f>
        <v>Sandy</v>
      </c>
      <c r="F319" s="354" t="str">
        <f t="shared" si="4"/>
        <v>Pipe</v>
      </c>
      <c r="G319" s="355">
        <v>45673</v>
      </c>
      <c r="H319" s="356" t="str">
        <f>Foundation!H320</f>
        <v>Ymk Construction</v>
      </c>
      <c r="I319" s="453">
        <v>45658</v>
      </c>
    </row>
    <row r="320" spans="1:9" s="265" customFormat="1" x14ac:dyDescent="0.25">
      <c r="A320" s="343">
        <f>+SUBTOTAL(3,$G$7:$G320)</f>
        <v>313</v>
      </c>
      <c r="B320" s="344">
        <f>Foundation!B321</f>
        <v>45658</v>
      </c>
      <c r="C320" s="354" t="str">
        <f>Foundation!C321</f>
        <v>70/5</v>
      </c>
      <c r="D320" s="354" t="str">
        <f>Foundation!D321</f>
        <v>DA+3</v>
      </c>
      <c r="E320" s="354" t="str">
        <f>Foundation!E321</f>
        <v>DRY</v>
      </c>
      <c r="F320" s="354" t="str">
        <f t="shared" si="4"/>
        <v>Pipe</v>
      </c>
      <c r="G320" s="355">
        <v>45684</v>
      </c>
      <c r="H320" s="356" t="str">
        <f>Foundation!H321</f>
        <v xml:space="preserve">Meer Const </v>
      </c>
      <c r="I320" s="453">
        <v>45658</v>
      </c>
    </row>
    <row r="321" spans="1:9" s="265" customFormat="1" x14ac:dyDescent="0.25">
      <c r="A321" s="343">
        <f>+SUBTOTAL(3,$G$7:$G321)</f>
        <v>314</v>
      </c>
      <c r="B321" s="344">
        <f>Foundation!B322</f>
        <v>45658</v>
      </c>
      <c r="C321" s="354" t="str">
        <f>Foundation!C322</f>
        <v>53/3</v>
      </c>
      <c r="D321" s="354" t="str">
        <f>Foundation!D322</f>
        <v>DA+6</v>
      </c>
      <c r="E321" s="354" t="str">
        <f>Foundation!E322</f>
        <v>Sandy</v>
      </c>
      <c r="F321" s="354" t="str">
        <f t="shared" si="4"/>
        <v>Pipe</v>
      </c>
      <c r="G321" s="355">
        <v>45711</v>
      </c>
      <c r="H321" s="356" t="str">
        <f>Foundation!H322</f>
        <v xml:space="preserve">Meer Const </v>
      </c>
      <c r="I321" s="453">
        <v>45689</v>
      </c>
    </row>
    <row r="322" spans="1:9" s="265" customFormat="1" x14ac:dyDescent="0.25">
      <c r="A322" s="343">
        <f>+SUBTOTAL(3,$G$7:$G322)</f>
        <v>315</v>
      </c>
      <c r="B322" s="344">
        <f>Foundation!B323</f>
        <v>45658</v>
      </c>
      <c r="C322" s="354" t="str">
        <f>Foundation!C323</f>
        <v>35/2</v>
      </c>
      <c r="D322" s="354" t="str">
        <f>Foundation!D323</f>
        <v>DB1+0</v>
      </c>
      <c r="E322" s="354" t="str">
        <f>Foundation!E323</f>
        <v>Sandy</v>
      </c>
      <c r="F322" s="354" t="str">
        <f t="shared" si="4"/>
        <v>Pipe</v>
      </c>
      <c r="G322" s="355">
        <v>45676</v>
      </c>
      <c r="H322" s="356" t="str">
        <f>Foundation!H323</f>
        <v>Parsuram Sahi</v>
      </c>
      <c r="I322" s="453">
        <v>45658</v>
      </c>
    </row>
    <row r="323" spans="1:9" s="265" customFormat="1" x14ac:dyDescent="0.25">
      <c r="A323" s="343">
        <f>+SUBTOTAL(3,$G$7:$G323)</f>
        <v>316</v>
      </c>
      <c r="B323" s="344">
        <f>Foundation!B324</f>
        <v>45658</v>
      </c>
      <c r="C323" s="354" t="str">
        <f>Foundation!C324</f>
        <v>68/0</v>
      </c>
      <c r="D323" s="354" t="str">
        <f>Foundation!D324</f>
        <v>DD45+0</v>
      </c>
      <c r="E323" s="354" t="str">
        <f>Foundation!E324</f>
        <v>DRY</v>
      </c>
      <c r="F323" s="354" t="str">
        <f t="shared" si="4"/>
        <v>Pipe</v>
      </c>
      <c r="G323" s="355">
        <v>45707</v>
      </c>
      <c r="H323" s="356" t="str">
        <f>Foundation!H324</f>
        <v>Bhati Const.</v>
      </c>
      <c r="I323" s="453">
        <v>45689</v>
      </c>
    </row>
    <row r="324" spans="1:9" s="265" customFormat="1" x14ac:dyDescent="0.25">
      <c r="A324" s="343">
        <f>+SUBTOTAL(3,$G$7:$G324)</f>
        <v>317</v>
      </c>
      <c r="B324" s="344">
        <f>Foundation!B325</f>
        <v>45658</v>
      </c>
      <c r="C324" s="354" t="str">
        <f>Foundation!C325</f>
        <v>1A/1</v>
      </c>
      <c r="D324" s="354" t="str">
        <f>Foundation!D325</f>
        <v>DA+6</v>
      </c>
      <c r="E324" s="354" t="str">
        <f>Foundation!E325</f>
        <v>DFR</v>
      </c>
      <c r="F324" s="354" t="str">
        <f t="shared" si="4"/>
        <v>CP</v>
      </c>
      <c r="G324" s="355">
        <v>45678</v>
      </c>
      <c r="H324" s="356" t="str">
        <f>Foundation!H325</f>
        <v>Jsr Infrastructure</v>
      </c>
      <c r="I324" s="453">
        <v>45658</v>
      </c>
    </row>
    <row r="325" spans="1:9" s="265" customFormat="1" x14ac:dyDescent="0.25">
      <c r="A325" s="343">
        <f>+SUBTOTAL(3,$G$7:$G325)</f>
        <v>318</v>
      </c>
      <c r="B325" s="344">
        <f>Foundation!B326</f>
        <v>45658</v>
      </c>
      <c r="C325" s="354" t="str">
        <f>Foundation!C326</f>
        <v>53/4</v>
      </c>
      <c r="D325" s="354" t="str">
        <f>Foundation!D326</f>
        <v>DA+0</v>
      </c>
      <c r="E325" s="354" t="str">
        <f>Foundation!E326</f>
        <v>Sandy</v>
      </c>
      <c r="F325" s="354" t="str">
        <f t="shared" si="4"/>
        <v>Pipe</v>
      </c>
      <c r="G325" s="355">
        <v>45711</v>
      </c>
      <c r="H325" s="356" t="str">
        <f>Foundation!H326</f>
        <v xml:space="preserve">Meer Const </v>
      </c>
      <c r="I325" s="453">
        <v>45689</v>
      </c>
    </row>
    <row r="326" spans="1:9" s="265" customFormat="1" x14ac:dyDescent="0.25">
      <c r="A326" s="343">
        <f>+SUBTOTAL(3,$G$7:$G326)</f>
        <v>319</v>
      </c>
      <c r="B326" s="344">
        <f>Foundation!B327</f>
        <v>45658</v>
      </c>
      <c r="C326" s="354" t="str">
        <f>Foundation!C327</f>
        <v>52/0</v>
      </c>
      <c r="D326" s="354" t="str">
        <f>Foundation!D327</f>
        <v>DC2+0</v>
      </c>
      <c r="E326" s="354" t="str">
        <f>Foundation!E327</f>
        <v>Sandy</v>
      </c>
      <c r="F326" s="354" t="str">
        <f t="shared" si="4"/>
        <v>Pipe</v>
      </c>
      <c r="G326" s="355">
        <v>45705</v>
      </c>
      <c r="H326" s="356" t="str">
        <f>Foundation!H327</f>
        <v>Tantray Construction</v>
      </c>
      <c r="I326" s="453">
        <v>45689</v>
      </c>
    </row>
    <row r="327" spans="1:9" s="265" customFormat="1" x14ac:dyDescent="0.25">
      <c r="A327" s="343">
        <f>+SUBTOTAL(3,$G$7:$G327)</f>
        <v>320</v>
      </c>
      <c r="B327" s="344">
        <f>Foundation!B328</f>
        <v>45658</v>
      </c>
      <c r="C327" s="354" t="str">
        <f>Foundation!C328</f>
        <v>44/5</v>
      </c>
      <c r="D327" s="354" t="str">
        <f>Foundation!D328</f>
        <v>DA+9</v>
      </c>
      <c r="E327" s="354" t="str">
        <f>Foundation!E328</f>
        <v>Sandy</v>
      </c>
      <c r="F327" s="354" t="str">
        <f t="shared" si="4"/>
        <v>Pipe</v>
      </c>
      <c r="G327" s="355">
        <v>45716</v>
      </c>
      <c r="H327" s="356" t="str">
        <f>Foundation!H328</f>
        <v>Tantray Construction</v>
      </c>
      <c r="I327" s="453">
        <v>45689</v>
      </c>
    </row>
    <row r="328" spans="1:9" s="265" customFormat="1" x14ac:dyDescent="0.25">
      <c r="A328" s="343">
        <f>+SUBTOTAL(3,$G$7:$G328)</f>
        <v>321</v>
      </c>
      <c r="B328" s="344">
        <f>Foundation!B329</f>
        <v>45658</v>
      </c>
      <c r="C328" s="354" t="str">
        <f>Foundation!C329</f>
        <v>2/0</v>
      </c>
      <c r="D328" s="354" t="str">
        <f>Foundation!D329</f>
        <v>DC1+0</v>
      </c>
      <c r="E328" s="354" t="str">
        <f>Foundation!E329</f>
        <v>DRY</v>
      </c>
      <c r="F328" s="354" t="str">
        <f t="shared" ref="F328:F391" si="5">+IF(E328=0,"",IF(E328="DFR","CP","Pipe"))</f>
        <v>Pipe</v>
      </c>
      <c r="G328" s="355">
        <v>45678</v>
      </c>
      <c r="H328" s="356" t="str">
        <f>Foundation!H329</f>
        <v>Laxmi Enterprises</v>
      </c>
      <c r="I328" s="453">
        <v>45658</v>
      </c>
    </row>
    <row r="329" spans="1:9" s="265" customFormat="1" x14ac:dyDescent="0.25">
      <c r="A329" s="343">
        <f>+SUBTOTAL(3,$G$7:$G329)</f>
        <v>322</v>
      </c>
      <c r="B329" s="344">
        <f>Foundation!B330</f>
        <v>45658</v>
      </c>
      <c r="C329" s="354" t="str">
        <f>Foundation!C330</f>
        <v>44/9</v>
      </c>
      <c r="D329" s="354" t="str">
        <f>Foundation!D330</f>
        <v>DA+9</v>
      </c>
      <c r="E329" s="354" t="str">
        <f>Foundation!E330</f>
        <v>Sandy</v>
      </c>
      <c r="F329" s="354" t="str">
        <f t="shared" si="5"/>
        <v>Pipe</v>
      </c>
      <c r="G329" s="355">
        <v>45715</v>
      </c>
      <c r="H329" s="356" t="str">
        <f>Foundation!H330</f>
        <v>Iqbal</v>
      </c>
      <c r="I329" s="453">
        <v>45689</v>
      </c>
    </row>
    <row r="330" spans="1:9" s="265" customFormat="1" x14ac:dyDescent="0.25">
      <c r="A330" s="343">
        <f>+SUBTOTAL(3,$G$7:$G330)</f>
        <v>323</v>
      </c>
      <c r="B330" s="344">
        <f>Foundation!B331</f>
        <v>45658</v>
      </c>
      <c r="C330" s="354" t="str">
        <f>Foundation!C331</f>
        <v>70/1</v>
      </c>
      <c r="D330" s="354" t="str">
        <f>Foundation!D331</f>
        <v>DA+3</v>
      </c>
      <c r="E330" s="354" t="str">
        <f>Foundation!E331</f>
        <v>DRY</v>
      </c>
      <c r="F330" s="354" t="str">
        <f t="shared" si="5"/>
        <v>Pipe</v>
      </c>
      <c r="G330" s="355">
        <v>45682</v>
      </c>
      <c r="H330" s="356" t="str">
        <f>Foundation!H331</f>
        <v xml:space="preserve">Meer Const </v>
      </c>
      <c r="I330" s="453">
        <v>45658</v>
      </c>
    </row>
    <row r="331" spans="1:9" s="265" customFormat="1" x14ac:dyDescent="0.25">
      <c r="A331" s="343">
        <f>+SUBTOTAL(3,$G$7:$G331)</f>
        <v>324</v>
      </c>
      <c r="B331" s="344">
        <f>Foundation!B332</f>
        <v>45658</v>
      </c>
      <c r="C331" s="354" t="str">
        <f>Foundation!C332</f>
        <v>70/2</v>
      </c>
      <c r="D331" s="354" t="str">
        <f>Foundation!D332</f>
        <v>DA+3</v>
      </c>
      <c r="E331" s="354" t="str">
        <f>Foundation!E332</f>
        <v>DRY</v>
      </c>
      <c r="F331" s="354" t="str">
        <f t="shared" si="5"/>
        <v>Pipe</v>
      </c>
      <c r="G331" s="355">
        <v>45707</v>
      </c>
      <c r="H331" s="356" t="str">
        <f>Foundation!H332</f>
        <v>Bhati Const.</v>
      </c>
      <c r="I331" s="453">
        <v>45689</v>
      </c>
    </row>
    <row r="332" spans="1:9" s="265" customFormat="1" x14ac:dyDescent="0.25">
      <c r="A332" s="343">
        <f>+SUBTOTAL(3,$G$7:$G332)</f>
        <v>325</v>
      </c>
      <c r="B332" s="344">
        <f>Foundation!B333</f>
        <v>45658</v>
      </c>
      <c r="C332" s="354" t="str">
        <f>Foundation!C333</f>
        <v>44/6</v>
      </c>
      <c r="D332" s="354" t="str">
        <f>Foundation!D333</f>
        <v>DB1+3</v>
      </c>
      <c r="E332" s="354" t="str">
        <f>Foundation!E333</f>
        <v>Sandy</v>
      </c>
      <c r="F332" s="354" t="str">
        <f t="shared" si="5"/>
        <v>Pipe</v>
      </c>
      <c r="G332" s="355">
        <v>45716</v>
      </c>
      <c r="H332" s="356" t="str">
        <f>Foundation!H333</f>
        <v>Tantray Construction</v>
      </c>
      <c r="I332" s="453">
        <v>45689</v>
      </c>
    </row>
    <row r="333" spans="1:9" s="265" customFormat="1" x14ac:dyDescent="0.25">
      <c r="A333" s="343">
        <f>+SUBTOTAL(3,$G$7:$G333)</f>
        <v>326</v>
      </c>
      <c r="B333" s="344">
        <f>Foundation!B334</f>
        <v>45658</v>
      </c>
      <c r="C333" s="354" t="str">
        <f>Foundation!C334</f>
        <v>55/2</v>
      </c>
      <c r="D333" s="354" t="str">
        <f>Foundation!D334</f>
        <v>DA+0</v>
      </c>
      <c r="E333" s="354" t="str">
        <f>Foundation!E334</f>
        <v>WFR</v>
      </c>
      <c r="F333" s="354" t="str">
        <f t="shared" si="5"/>
        <v>Pipe</v>
      </c>
      <c r="G333" s="355">
        <v>45695</v>
      </c>
      <c r="H333" s="356" t="str">
        <f>Foundation!H334</f>
        <v xml:space="preserve">Meer Const </v>
      </c>
      <c r="I333" s="453">
        <v>45689</v>
      </c>
    </row>
    <row r="334" spans="1:9" s="265" customFormat="1" x14ac:dyDescent="0.25">
      <c r="A334" s="343">
        <f>+SUBTOTAL(3,$G$7:$G334)</f>
        <v>327</v>
      </c>
      <c r="B334" s="344">
        <f>Foundation!B335</f>
        <v>45658</v>
      </c>
      <c r="C334" s="354" t="str">
        <f>Foundation!C335</f>
        <v>47/4</v>
      </c>
      <c r="D334" s="354" t="str">
        <f>Foundation!D335</f>
        <v>DA+3</v>
      </c>
      <c r="E334" s="354" t="str">
        <f>Foundation!E335</f>
        <v>Sandy</v>
      </c>
      <c r="F334" s="354" t="str">
        <f t="shared" si="5"/>
        <v>Pipe</v>
      </c>
      <c r="G334" s="355">
        <v>45686</v>
      </c>
      <c r="H334" s="356" t="str">
        <f>Foundation!H335</f>
        <v>Tantray Construction</v>
      </c>
      <c r="I334" s="453">
        <v>45658</v>
      </c>
    </row>
    <row r="335" spans="1:9" s="265" customFormat="1" x14ac:dyDescent="0.25">
      <c r="A335" s="343">
        <f>+SUBTOTAL(3,$G$7:$G335)</f>
        <v>328</v>
      </c>
      <c r="B335" s="344">
        <f>Foundation!B336</f>
        <v>45658</v>
      </c>
      <c r="C335" s="354" t="str">
        <f>Foundation!C336</f>
        <v>50/5</v>
      </c>
      <c r="D335" s="354" t="str">
        <f>Foundation!D336</f>
        <v>DA+9</v>
      </c>
      <c r="E335" s="354" t="str">
        <f>Foundation!E336</f>
        <v>Sandy</v>
      </c>
      <c r="F335" s="354" t="str">
        <f t="shared" si="5"/>
        <v>Pipe</v>
      </c>
      <c r="G335" s="355">
        <v>45680</v>
      </c>
      <c r="H335" s="356" t="str">
        <f>Foundation!H336</f>
        <v>Om Const</v>
      </c>
      <c r="I335" s="453">
        <v>45658</v>
      </c>
    </row>
    <row r="336" spans="1:9" s="265" customFormat="1" x14ac:dyDescent="0.25">
      <c r="A336" s="343">
        <f>+SUBTOTAL(3,$G$7:$G336)</f>
        <v>329</v>
      </c>
      <c r="B336" s="344">
        <f>Foundation!B337</f>
        <v>45658</v>
      </c>
      <c r="C336" s="354" t="str">
        <f>Foundation!C337</f>
        <v>1A/4</v>
      </c>
      <c r="D336" s="354" t="str">
        <f>Foundation!D337</f>
        <v>DA+3</v>
      </c>
      <c r="E336" s="354" t="str">
        <f>Foundation!E337</f>
        <v>DFR</v>
      </c>
      <c r="F336" s="354" t="str">
        <f t="shared" si="5"/>
        <v>CP</v>
      </c>
      <c r="G336" s="355">
        <v>45685</v>
      </c>
      <c r="H336" s="356" t="str">
        <f>Foundation!H337</f>
        <v>Naganaray Enterprise</v>
      </c>
      <c r="I336" s="453">
        <v>45658</v>
      </c>
    </row>
    <row r="337" spans="1:9" s="265" customFormat="1" x14ac:dyDescent="0.25">
      <c r="A337" s="343">
        <f>+SUBTOTAL(3,$G$7:$G337)</f>
        <v>330</v>
      </c>
      <c r="B337" s="344">
        <f>Foundation!B338</f>
        <v>45658</v>
      </c>
      <c r="C337" s="354" t="str">
        <f>Foundation!C338</f>
        <v>28/6</v>
      </c>
      <c r="D337" s="354" t="str">
        <f>Foundation!D338</f>
        <v>DA+6</v>
      </c>
      <c r="E337" s="354" t="str">
        <f>Foundation!E338</f>
        <v>Sandy</v>
      </c>
      <c r="F337" s="354" t="str">
        <f t="shared" si="5"/>
        <v>Pipe</v>
      </c>
      <c r="G337" s="355">
        <v>45686</v>
      </c>
      <c r="H337" s="356" t="str">
        <f>Foundation!H338</f>
        <v>Vishwakarma Construction</v>
      </c>
      <c r="I337" s="453">
        <v>45658</v>
      </c>
    </row>
    <row r="338" spans="1:9" s="265" customFormat="1" x14ac:dyDescent="0.25">
      <c r="A338" s="343">
        <f>+SUBTOTAL(3,$G$7:$G338)</f>
        <v>331</v>
      </c>
      <c r="B338" s="344">
        <f>Foundation!B339</f>
        <v>45658</v>
      </c>
      <c r="C338" s="354" t="str">
        <f>Foundation!C339</f>
        <v>70/0</v>
      </c>
      <c r="D338" s="354" t="str">
        <f>Foundation!D339</f>
        <v>DC1+0</v>
      </c>
      <c r="E338" s="354" t="str">
        <f>Foundation!E339</f>
        <v>DRY</v>
      </c>
      <c r="F338" s="354" t="str">
        <f t="shared" si="5"/>
        <v>Pipe</v>
      </c>
      <c r="G338" s="355">
        <v>45682</v>
      </c>
      <c r="H338" s="356" t="str">
        <f>Foundation!H339</f>
        <v xml:space="preserve">Meer Const </v>
      </c>
      <c r="I338" s="453">
        <v>45658</v>
      </c>
    </row>
    <row r="339" spans="1:9" s="265" customFormat="1" x14ac:dyDescent="0.25">
      <c r="A339" s="343">
        <f>+SUBTOTAL(3,$G$7:$G339)</f>
        <v>332</v>
      </c>
      <c r="B339" s="344">
        <f>Foundation!B340</f>
        <v>45658</v>
      </c>
      <c r="C339" s="354" t="str">
        <f>Foundation!C340</f>
        <v>44/7</v>
      </c>
      <c r="D339" s="354" t="str">
        <f>Foundation!D340</f>
        <v>DA+9</v>
      </c>
      <c r="E339" s="354" t="str">
        <f>Foundation!E340</f>
        <v>Sandy</v>
      </c>
      <c r="F339" s="354" t="str">
        <f t="shared" si="5"/>
        <v>Pipe</v>
      </c>
      <c r="G339" s="355">
        <v>45706</v>
      </c>
      <c r="H339" s="356" t="str">
        <f>Foundation!H340</f>
        <v>Iqbal</v>
      </c>
      <c r="I339" s="453">
        <v>45689</v>
      </c>
    </row>
    <row r="340" spans="1:9" s="265" customFormat="1" x14ac:dyDescent="0.25">
      <c r="A340" s="343">
        <f>+SUBTOTAL(3,$G$7:$G340)</f>
        <v>333</v>
      </c>
      <c r="B340" s="344">
        <f>Foundation!B341</f>
        <v>45658</v>
      </c>
      <c r="C340" s="354" t="str">
        <f>Foundation!C341</f>
        <v>34/2</v>
      </c>
      <c r="D340" s="354" t="str">
        <f>Foundation!D341</f>
        <v>DA+6</v>
      </c>
      <c r="E340" s="354" t="str">
        <f>Foundation!E341</f>
        <v>Sandy</v>
      </c>
      <c r="F340" s="354" t="str">
        <f t="shared" si="5"/>
        <v>Pipe</v>
      </c>
      <c r="G340" s="355">
        <v>45684</v>
      </c>
      <c r="H340" s="356" t="str">
        <f>Foundation!H341</f>
        <v>Ymk Construction</v>
      </c>
      <c r="I340" s="453">
        <v>45658</v>
      </c>
    </row>
    <row r="341" spans="1:9" s="265" customFormat="1" x14ac:dyDescent="0.25">
      <c r="A341" s="343">
        <f>+SUBTOTAL(3,$G$7:$G341)</f>
        <v>334</v>
      </c>
      <c r="B341" s="344">
        <f>Foundation!B342</f>
        <v>45658</v>
      </c>
      <c r="C341" s="354" t="str">
        <f>Foundation!C342</f>
        <v>65/10</v>
      </c>
      <c r="D341" s="354" t="str">
        <f>Foundation!D342</f>
        <v>DA+0</v>
      </c>
      <c r="E341" s="354" t="str">
        <f>Foundation!E342</f>
        <v>DRY</v>
      </c>
      <c r="F341" s="354" t="str">
        <f t="shared" si="5"/>
        <v>Pipe</v>
      </c>
      <c r="G341" s="355">
        <v>45707</v>
      </c>
      <c r="H341" s="356" t="str">
        <f>Foundation!H342</f>
        <v>Bhati Const.</v>
      </c>
      <c r="I341" s="453">
        <v>45689</v>
      </c>
    </row>
    <row r="342" spans="1:9" s="265" customFormat="1" x14ac:dyDescent="0.25">
      <c r="A342" s="343">
        <f>+SUBTOTAL(3,$G$7:$G342)</f>
        <v>335</v>
      </c>
      <c r="B342" s="344">
        <f>Foundation!B343</f>
        <v>45658</v>
      </c>
      <c r="C342" s="354" t="str">
        <f>Foundation!C343</f>
        <v>57/1</v>
      </c>
      <c r="D342" s="354" t="str">
        <f>Foundation!D343</f>
        <v>DA+0</v>
      </c>
      <c r="E342" s="354" t="str">
        <f>Foundation!E343</f>
        <v>Sandy</v>
      </c>
      <c r="F342" s="354" t="str">
        <f t="shared" si="5"/>
        <v>Pipe</v>
      </c>
      <c r="G342" s="355">
        <v>45686</v>
      </c>
      <c r="H342" s="356" t="str">
        <f>Foundation!H343</f>
        <v xml:space="preserve">Meer Const </v>
      </c>
      <c r="I342" s="453">
        <v>45658</v>
      </c>
    </row>
    <row r="343" spans="1:9" s="265" customFormat="1" x14ac:dyDescent="0.25">
      <c r="A343" s="343">
        <f>+SUBTOTAL(3,$G$7:$G343)</f>
        <v>336</v>
      </c>
      <c r="B343" s="344">
        <f>Foundation!B344</f>
        <v>45658</v>
      </c>
      <c r="C343" s="354" t="str">
        <f>Foundation!C344</f>
        <v>28/5</v>
      </c>
      <c r="D343" s="354" t="str">
        <f>Foundation!D344</f>
        <v>DA+9</v>
      </c>
      <c r="E343" s="354" t="str">
        <f>Foundation!E344</f>
        <v>Sandy</v>
      </c>
      <c r="F343" s="354" t="str">
        <f t="shared" si="5"/>
        <v>Pipe</v>
      </c>
      <c r="G343" s="355">
        <v>45688</v>
      </c>
      <c r="H343" s="356" t="str">
        <f>Foundation!H344</f>
        <v>Vishwakarma Construction</v>
      </c>
      <c r="I343" s="453">
        <v>45658</v>
      </c>
    </row>
    <row r="344" spans="1:9" s="265" customFormat="1" x14ac:dyDescent="0.25">
      <c r="A344" s="343">
        <f>+SUBTOTAL(3,$G$7:$G344)</f>
        <v>337</v>
      </c>
      <c r="B344" s="344">
        <f>Foundation!B345</f>
        <v>45658</v>
      </c>
      <c r="C344" s="354" t="str">
        <f>Foundation!C345</f>
        <v>35/0</v>
      </c>
      <c r="D344" s="354" t="str">
        <f>Foundation!D345</f>
        <v>DB2+6</v>
      </c>
      <c r="E344" s="354" t="str">
        <f>Foundation!E345</f>
        <v>Sandy</v>
      </c>
      <c r="F344" s="354" t="str">
        <f t="shared" si="5"/>
        <v>Pipe</v>
      </c>
      <c r="G344" s="355">
        <v>45686</v>
      </c>
      <c r="H344" s="356" t="str">
        <f>Foundation!H345</f>
        <v>Parsuram Sahi</v>
      </c>
      <c r="I344" s="453">
        <v>45658</v>
      </c>
    </row>
    <row r="345" spans="1:9" s="265" customFormat="1" x14ac:dyDescent="0.25">
      <c r="A345" s="343">
        <f>+SUBTOTAL(3,$G$7:$G345)</f>
        <v>338</v>
      </c>
      <c r="B345" s="344">
        <f>Foundation!B346</f>
        <v>45658</v>
      </c>
      <c r="C345" s="354" t="str">
        <f>Foundation!C346</f>
        <v>44/3</v>
      </c>
      <c r="D345" s="354" t="str">
        <f>Foundation!D346</f>
        <v>DA+0</v>
      </c>
      <c r="E345" s="354" t="str">
        <f>Foundation!E346</f>
        <v>Sandy</v>
      </c>
      <c r="F345" s="354" t="str">
        <f t="shared" si="5"/>
        <v>Pipe</v>
      </c>
      <c r="G345" s="355">
        <v>45706</v>
      </c>
      <c r="H345" s="356" t="str">
        <f>Foundation!H346</f>
        <v>Tantray Construction</v>
      </c>
      <c r="I345" s="453">
        <v>45689</v>
      </c>
    </row>
    <row r="346" spans="1:9" s="265" customFormat="1" x14ac:dyDescent="0.25">
      <c r="A346" s="343">
        <f>+SUBTOTAL(3,$G$7:$G346)</f>
        <v>339</v>
      </c>
      <c r="B346" s="344">
        <f>Foundation!B347</f>
        <v>45658</v>
      </c>
      <c r="C346" s="354" t="str">
        <f>Foundation!C347</f>
        <v>1A/3</v>
      </c>
      <c r="D346" s="354" t="str">
        <f>Foundation!D347</f>
        <v>DA+0</v>
      </c>
      <c r="E346" s="354" t="str">
        <f>Foundation!E347</f>
        <v>DRY</v>
      </c>
      <c r="F346" s="354" t="str">
        <f t="shared" si="5"/>
        <v>Pipe</v>
      </c>
      <c r="G346" s="355">
        <v>45688</v>
      </c>
      <c r="H346" s="356" t="str">
        <f>Foundation!H347</f>
        <v>Jsr Infrastructure</v>
      </c>
      <c r="I346" s="453">
        <v>45658</v>
      </c>
    </row>
    <row r="347" spans="1:9" s="265" customFormat="1" x14ac:dyDescent="0.25">
      <c r="A347" s="343">
        <f>+SUBTOTAL(3,$G$7:$G347)</f>
        <v>340</v>
      </c>
      <c r="B347" s="344">
        <f>Foundation!B348</f>
        <v>45658</v>
      </c>
      <c r="C347" s="354" t="str">
        <f>Foundation!C348</f>
        <v>55/8</v>
      </c>
      <c r="D347" s="354" t="str">
        <f>Foundation!D348</f>
        <v>DA+6</v>
      </c>
      <c r="E347" s="354" t="str">
        <f>Foundation!E348</f>
        <v>Sandy</v>
      </c>
      <c r="F347" s="354" t="str">
        <f t="shared" si="5"/>
        <v>Pipe</v>
      </c>
      <c r="G347" s="355">
        <v>45691</v>
      </c>
      <c r="H347" s="356" t="str">
        <f>Foundation!H348</f>
        <v xml:space="preserve">Meer Const </v>
      </c>
      <c r="I347" s="453">
        <v>45689</v>
      </c>
    </row>
    <row r="348" spans="1:9" s="265" customFormat="1" x14ac:dyDescent="0.25">
      <c r="A348" s="343">
        <f>+SUBTOTAL(3,$G$7:$G348)</f>
        <v>341</v>
      </c>
      <c r="B348" s="344">
        <f>Foundation!B349</f>
        <v>45658</v>
      </c>
      <c r="C348" s="354" t="str">
        <f>Foundation!C349</f>
        <v>1A/2</v>
      </c>
      <c r="D348" s="354" t="str">
        <f>Foundation!D349</f>
        <v>DA+0</v>
      </c>
      <c r="E348" s="354" t="str">
        <f>Foundation!E349</f>
        <v>DRY</v>
      </c>
      <c r="F348" s="354" t="str">
        <f t="shared" si="5"/>
        <v>Pipe</v>
      </c>
      <c r="G348" s="355">
        <v>45691</v>
      </c>
      <c r="H348" s="356" t="str">
        <f>Foundation!H349</f>
        <v>Jsr Infrastructure</v>
      </c>
      <c r="I348" s="453">
        <v>45689</v>
      </c>
    </row>
    <row r="349" spans="1:9" s="265" customFormat="1" x14ac:dyDescent="0.25">
      <c r="A349" s="343">
        <f>+SUBTOTAL(3,$G$7:$G349)</f>
        <v>342</v>
      </c>
      <c r="B349" s="344">
        <f>Foundation!B350</f>
        <v>45658</v>
      </c>
      <c r="C349" s="354" t="str">
        <f>Foundation!C350</f>
        <v>44/8</v>
      </c>
      <c r="D349" s="354" t="str">
        <f>Foundation!D350</f>
        <v>DCT+0</v>
      </c>
      <c r="E349" s="354" t="str">
        <f>Foundation!E350</f>
        <v>Sandy</v>
      </c>
      <c r="F349" s="354" t="str">
        <f t="shared" si="5"/>
        <v>Pipe</v>
      </c>
      <c r="G349" s="355">
        <v>45716</v>
      </c>
      <c r="H349" s="356" t="str">
        <f>Foundation!H350</f>
        <v>Iqbal</v>
      </c>
      <c r="I349" s="453">
        <v>45689</v>
      </c>
    </row>
    <row r="350" spans="1:9" s="265" customFormat="1" x14ac:dyDescent="0.25">
      <c r="A350" s="343">
        <f>+SUBTOTAL(3,$G$7:$G350)</f>
        <v>343</v>
      </c>
      <c r="B350" s="344">
        <f>Foundation!B351</f>
        <v>45689</v>
      </c>
      <c r="C350" s="354" t="str">
        <f>Foundation!C351</f>
        <v>34/0</v>
      </c>
      <c r="D350" s="354" t="str">
        <f>Foundation!D351</f>
        <v>DB2+0</v>
      </c>
      <c r="E350" s="354" t="str">
        <f>Foundation!E351</f>
        <v>DRY</v>
      </c>
      <c r="F350" s="354" t="str">
        <f t="shared" si="5"/>
        <v>Pipe</v>
      </c>
      <c r="G350" s="355">
        <v>45692</v>
      </c>
      <c r="H350" s="356" t="str">
        <f>Foundation!H351</f>
        <v>Ymk Construction</v>
      </c>
      <c r="I350" s="453">
        <v>45689</v>
      </c>
    </row>
    <row r="351" spans="1:9" s="265" customFormat="1" x14ac:dyDescent="0.25">
      <c r="A351" s="343">
        <f>+SUBTOTAL(3,$G$7:$G351)</f>
        <v>344</v>
      </c>
      <c r="B351" s="344">
        <f>Foundation!B352</f>
        <v>45689</v>
      </c>
      <c r="C351" s="354" t="str">
        <f>Foundation!C352</f>
        <v>28/8</v>
      </c>
      <c r="D351" s="354" t="str">
        <f>Foundation!D352</f>
        <v>DA+3</v>
      </c>
      <c r="E351" s="354" t="str">
        <f>Foundation!E352</f>
        <v>Sandy</v>
      </c>
      <c r="F351" s="354" t="str">
        <f t="shared" si="5"/>
        <v>Pipe</v>
      </c>
      <c r="G351" s="355">
        <v>45692</v>
      </c>
      <c r="H351" s="356" t="str">
        <f>Foundation!H352</f>
        <v>Vishwakarma Construction</v>
      </c>
      <c r="I351" s="453">
        <v>45689</v>
      </c>
    </row>
    <row r="352" spans="1:9" s="265" customFormat="1" x14ac:dyDescent="0.25">
      <c r="A352" s="343">
        <f>+SUBTOTAL(3,$G$7:$G352)</f>
        <v>345</v>
      </c>
      <c r="B352" s="344">
        <f>Foundation!B353</f>
        <v>45689</v>
      </c>
      <c r="C352" s="354" t="str">
        <f>Foundation!C353</f>
        <v>47/1</v>
      </c>
      <c r="D352" s="354" t="str">
        <f>Foundation!D353</f>
        <v>DA+3</v>
      </c>
      <c r="E352" s="354" t="str">
        <f>Foundation!E353</f>
        <v>Sandy</v>
      </c>
      <c r="F352" s="354" t="str">
        <f t="shared" si="5"/>
        <v>Pipe</v>
      </c>
      <c r="G352" s="355">
        <v>45686</v>
      </c>
      <c r="H352" s="356" t="str">
        <f>Foundation!H353</f>
        <v>Tantray Construction</v>
      </c>
      <c r="I352" s="453">
        <v>45658</v>
      </c>
    </row>
    <row r="353" spans="1:9" s="265" customFormat="1" x14ac:dyDescent="0.25">
      <c r="A353" s="343">
        <f>+SUBTOTAL(3,$G$7:$G353)</f>
        <v>346</v>
      </c>
      <c r="B353" s="344">
        <f>Foundation!B354</f>
        <v>45689</v>
      </c>
      <c r="C353" s="354" t="str">
        <f>Foundation!C354</f>
        <v>1A/5</v>
      </c>
      <c r="D353" s="354" t="str">
        <f>Foundation!D354</f>
        <v>DA+0</v>
      </c>
      <c r="E353" s="354" t="str">
        <f>Foundation!E354</f>
        <v>DRY</v>
      </c>
      <c r="F353" s="354" t="str">
        <f t="shared" si="5"/>
        <v>Pipe</v>
      </c>
      <c r="G353" s="355">
        <v>45693</v>
      </c>
      <c r="H353" s="356" t="str">
        <f>Foundation!H354</f>
        <v>Jsr Infrastructure</v>
      </c>
      <c r="I353" s="453">
        <v>45689</v>
      </c>
    </row>
    <row r="354" spans="1:9" s="265" customFormat="1" x14ac:dyDescent="0.25">
      <c r="A354" s="343">
        <f>+SUBTOTAL(3,$G$7:$G354)</f>
        <v>347</v>
      </c>
      <c r="B354" s="344">
        <f>Foundation!B355</f>
        <v>45689</v>
      </c>
      <c r="C354" s="354" t="str">
        <f>Foundation!C355</f>
        <v>28/7</v>
      </c>
      <c r="D354" s="354" t="str">
        <f>Foundation!D355</f>
        <v>DA+3</v>
      </c>
      <c r="E354" s="354" t="str">
        <f>Foundation!E355</f>
        <v>Sandy</v>
      </c>
      <c r="F354" s="354" t="str">
        <f t="shared" si="5"/>
        <v>Pipe</v>
      </c>
      <c r="G354" s="355">
        <v>45695</v>
      </c>
      <c r="H354" s="356" t="str">
        <f>Foundation!H355</f>
        <v>Vishwakarma Construction</v>
      </c>
      <c r="I354" s="453">
        <v>45689</v>
      </c>
    </row>
    <row r="355" spans="1:9" s="265" customFormat="1" x14ac:dyDescent="0.25">
      <c r="A355" s="343">
        <f>+SUBTOTAL(3,$G$7:$G355)</f>
        <v>348</v>
      </c>
      <c r="B355" s="344">
        <f>Foundation!B356</f>
        <v>45689</v>
      </c>
      <c r="C355" s="354" t="str">
        <f>Foundation!C356</f>
        <v>33/1</v>
      </c>
      <c r="D355" s="354" t="str">
        <f>Foundation!D356</f>
        <v>DA+0</v>
      </c>
      <c r="E355" s="354" t="str">
        <f>Foundation!E356</f>
        <v>DRY</v>
      </c>
      <c r="F355" s="354" t="str">
        <f t="shared" si="5"/>
        <v>Pipe</v>
      </c>
      <c r="G355" s="355">
        <v>45698</v>
      </c>
      <c r="H355" s="356" t="str">
        <f>Foundation!H356</f>
        <v>Ymk Construction</v>
      </c>
      <c r="I355" s="453">
        <v>45689</v>
      </c>
    </row>
    <row r="356" spans="1:9" s="265" customFormat="1" x14ac:dyDescent="0.25">
      <c r="A356" s="343">
        <f>+SUBTOTAL(3,$G$7:$G356)</f>
        <v>349</v>
      </c>
      <c r="B356" s="344">
        <f>Foundation!B357</f>
        <v>45689</v>
      </c>
      <c r="C356" s="354" t="str">
        <f>Foundation!C357</f>
        <v>28/4</v>
      </c>
      <c r="D356" s="354" t="str">
        <f>Foundation!D357</f>
        <v>DA+0</v>
      </c>
      <c r="E356" s="354" t="str">
        <f>Foundation!E357</f>
        <v>Sandy</v>
      </c>
      <c r="F356" s="354" t="str">
        <f t="shared" si="5"/>
        <v>Pipe</v>
      </c>
      <c r="G356" s="355">
        <v>45698</v>
      </c>
      <c r="H356" s="356" t="str">
        <f>Foundation!H357</f>
        <v>Vishwakarma Construction</v>
      </c>
      <c r="I356" s="453">
        <v>45689</v>
      </c>
    </row>
    <row r="357" spans="1:9" s="265" customFormat="1" x14ac:dyDescent="0.25">
      <c r="A357" s="343">
        <f>+SUBTOTAL(3,$G$7:$G357)</f>
        <v>350</v>
      </c>
      <c r="B357" s="344">
        <f>Foundation!B358</f>
        <v>45689</v>
      </c>
      <c r="C357" s="354" t="str">
        <f>Foundation!C358</f>
        <v>1A/6</v>
      </c>
      <c r="D357" s="354" t="str">
        <f>Foundation!D358</f>
        <v>DA+0</v>
      </c>
      <c r="E357" s="354" t="str">
        <f>Foundation!E358</f>
        <v>Sandy</v>
      </c>
      <c r="F357" s="354" t="str">
        <f t="shared" si="5"/>
        <v>Pipe</v>
      </c>
      <c r="G357" s="355">
        <v>45698</v>
      </c>
      <c r="H357" s="356" t="str">
        <f>Foundation!H358</f>
        <v>Jsr Infrastructure</v>
      </c>
      <c r="I357" s="453">
        <v>45689</v>
      </c>
    </row>
    <row r="358" spans="1:9" s="265" customFormat="1" x14ac:dyDescent="0.25">
      <c r="A358" s="343">
        <f>+SUBTOTAL(3,$G$7:$G358)</f>
        <v>351</v>
      </c>
      <c r="B358" s="344">
        <f>Foundation!B359</f>
        <v>45689</v>
      </c>
      <c r="C358" s="354" t="str">
        <f>Foundation!C359</f>
        <v>35/3</v>
      </c>
      <c r="D358" s="354" t="str">
        <f>Foundation!D359</f>
        <v>DB1+6</v>
      </c>
      <c r="E358" s="354" t="str">
        <f>Foundation!E359</f>
        <v>Sandy</v>
      </c>
      <c r="F358" s="354" t="str">
        <f t="shared" si="5"/>
        <v>Pipe</v>
      </c>
      <c r="G358" s="355">
        <v>45701</v>
      </c>
      <c r="H358" s="356" t="str">
        <f>Foundation!H359</f>
        <v>Parsuram Sahi</v>
      </c>
      <c r="I358" s="453">
        <v>45689</v>
      </c>
    </row>
    <row r="359" spans="1:9" s="265" customFormat="1" x14ac:dyDescent="0.25">
      <c r="A359" s="343">
        <f>+SUBTOTAL(3,$G$7:$G359)</f>
        <v>352</v>
      </c>
      <c r="B359" s="344">
        <f>Foundation!B360</f>
        <v>45689</v>
      </c>
      <c r="C359" s="354" t="str">
        <f>Foundation!C360</f>
        <v>45/1</v>
      </c>
      <c r="D359" s="354" t="str">
        <f>Foundation!D360</f>
        <v>DA+9</v>
      </c>
      <c r="E359" s="354" t="str">
        <f>Foundation!E360</f>
        <v>Sandy</v>
      </c>
      <c r="F359" s="354" t="str">
        <f t="shared" si="5"/>
        <v>Pipe</v>
      </c>
      <c r="G359" s="355">
        <v>45714</v>
      </c>
      <c r="H359" s="356" t="str">
        <f>Foundation!H360</f>
        <v>Tantray Construction</v>
      </c>
      <c r="I359" s="453">
        <v>45689</v>
      </c>
    </row>
    <row r="360" spans="1:9" s="265" customFormat="1" x14ac:dyDescent="0.25">
      <c r="A360" s="343">
        <f>+SUBTOTAL(3,$G$7:$G360)</f>
        <v>353</v>
      </c>
      <c r="B360" s="344">
        <f>Foundation!B361</f>
        <v>45689</v>
      </c>
      <c r="C360" s="354" t="str">
        <f>Foundation!C361</f>
        <v>54/5</v>
      </c>
      <c r="D360" s="354" t="str">
        <f>Foundation!D361</f>
        <v>DA+9</v>
      </c>
      <c r="E360" s="354" t="str">
        <f>Foundation!E361</f>
        <v>Sandy</v>
      </c>
      <c r="F360" s="354" t="str">
        <f t="shared" si="5"/>
        <v>Pipe</v>
      </c>
      <c r="G360" s="355">
        <v>45711</v>
      </c>
      <c r="H360" s="356" t="str">
        <f>Foundation!H361</f>
        <v xml:space="preserve">Meer Const </v>
      </c>
      <c r="I360" s="453">
        <v>45689</v>
      </c>
    </row>
    <row r="361" spans="1:9" s="265" customFormat="1" x14ac:dyDescent="0.25">
      <c r="A361" s="343">
        <f>+SUBTOTAL(3,$G$7:$G361)</f>
        <v>354</v>
      </c>
      <c r="B361" s="344">
        <f>Foundation!B362</f>
        <v>45689</v>
      </c>
      <c r="C361" s="354" t="str">
        <f>Foundation!C362</f>
        <v>32/3</v>
      </c>
      <c r="D361" s="354" t="str">
        <f>Foundation!D362</f>
        <v>DA+0</v>
      </c>
      <c r="E361" s="354" t="str">
        <f>Foundation!E362</f>
        <v>Sandy</v>
      </c>
      <c r="F361" s="354" t="str">
        <f t="shared" si="5"/>
        <v>Pipe</v>
      </c>
      <c r="G361" s="355">
        <v>45702</v>
      </c>
      <c r="H361" s="356" t="str">
        <f>Foundation!H362</f>
        <v>Ymk Construction</v>
      </c>
      <c r="I361" s="453">
        <v>45689</v>
      </c>
    </row>
    <row r="362" spans="1:9" s="265" customFormat="1" x14ac:dyDescent="0.25">
      <c r="A362" s="343">
        <f>+SUBTOTAL(3,$G$7:$G362)</f>
        <v>355</v>
      </c>
      <c r="B362" s="344">
        <f>Foundation!B363</f>
        <v>45689</v>
      </c>
      <c r="C362" s="354" t="str">
        <f>Foundation!C363</f>
        <v>28/3</v>
      </c>
      <c r="D362" s="354" t="str">
        <f>Foundation!D363</f>
        <v>DA+0</v>
      </c>
      <c r="E362" s="354" t="str">
        <f>Foundation!E363</f>
        <v>DFR</v>
      </c>
      <c r="F362" s="354" t="str">
        <f t="shared" si="5"/>
        <v>CP</v>
      </c>
      <c r="G362" s="355">
        <v>45702</v>
      </c>
      <c r="H362" s="356" t="str">
        <f>Foundation!H363</f>
        <v>Vishwakarma Construction</v>
      </c>
      <c r="I362" s="453">
        <v>45689</v>
      </c>
    </row>
    <row r="363" spans="1:9" s="265" customFormat="1" x14ac:dyDescent="0.25">
      <c r="A363" s="343">
        <f>+SUBTOTAL(3,$G$7:$G363)</f>
        <v>356</v>
      </c>
      <c r="B363" s="344">
        <f>Foundation!B364</f>
        <v>45689</v>
      </c>
      <c r="C363" s="354" t="str">
        <f>Foundation!C364</f>
        <v>32/4</v>
      </c>
      <c r="D363" s="354" t="str">
        <f>Foundation!D364</f>
        <v>DA+0</v>
      </c>
      <c r="E363" s="354" t="str">
        <f>Foundation!E364</f>
        <v>Sandy</v>
      </c>
      <c r="F363" s="354" t="str">
        <f t="shared" si="5"/>
        <v>Pipe</v>
      </c>
      <c r="G363" s="355">
        <v>45704</v>
      </c>
      <c r="H363" s="356" t="str">
        <f>Foundation!H364</f>
        <v>Ymk Construction</v>
      </c>
      <c r="I363" s="453">
        <v>45689</v>
      </c>
    </row>
    <row r="364" spans="1:9" s="265" customFormat="1" x14ac:dyDescent="0.25">
      <c r="A364" s="343">
        <f>+SUBTOTAL(3,$G$7:$G364)</f>
        <v>357</v>
      </c>
      <c r="B364" s="344">
        <f>Foundation!B365</f>
        <v>45689</v>
      </c>
      <c r="C364" s="354" t="str">
        <f>Foundation!C365</f>
        <v>28/2</v>
      </c>
      <c r="D364" s="354" t="str">
        <f>Foundation!D365</f>
        <v>DA+0</v>
      </c>
      <c r="E364" s="354" t="str">
        <f>Foundation!E365</f>
        <v>DFR</v>
      </c>
      <c r="F364" s="354" t="str">
        <f t="shared" si="5"/>
        <v>CP</v>
      </c>
      <c r="G364" s="355">
        <v>45704</v>
      </c>
      <c r="H364" s="356" t="str">
        <f>Foundation!H365</f>
        <v>Vishwakarma Construction</v>
      </c>
      <c r="I364" s="453">
        <v>45689</v>
      </c>
    </row>
    <row r="365" spans="1:9" s="265" customFormat="1" x14ac:dyDescent="0.25">
      <c r="A365" s="343">
        <f>+SUBTOTAL(3,$G$7:$G365)</f>
        <v>358</v>
      </c>
      <c r="B365" s="344">
        <f>Foundation!B366</f>
        <v>45689</v>
      </c>
      <c r="C365" s="354" t="str">
        <f>Foundation!C366</f>
        <v>32/2</v>
      </c>
      <c r="D365" s="354" t="str">
        <f>Foundation!D366</f>
        <v>DA+3</v>
      </c>
      <c r="E365" s="354" t="str">
        <f>Foundation!E366</f>
        <v>DRY</v>
      </c>
      <c r="F365" s="354" t="str">
        <f t="shared" si="5"/>
        <v>Pipe</v>
      </c>
      <c r="G365" s="355">
        <v>45720</v>
      </c>
      <c r="H365" s="356" t="str">
        <f>Foundation!H366</f>
        <v>Ymk Construction</v>
      </c>
      <c r="I365" s="453">
        <v>45717</v>
      </c>
    </row>
    <row r="366" spans="1:9" s="265" customFormat="1" x14ac:dyDescent="0.25">
      <c r="A366" s="343">
        <f>+SUBTOTAL(3,$G$7:$G366)</f>
        <v>359</v>
      </c>
      <c r="B366" s="344">
        <f>Foundation!B367</f>
        <v>45689</v>
      </c>
      <c r="C366" s="354" t="str">
        <f>Foundation!C367</f>
        <v>29/0</v>
      </c>
      <c r="D366" s="354" t="str">
        <f>Foundation!D367</f>
        <v>DB1+0</v>
      </c>
      <c r="E366" s="354" t="str">
        <f>Foundation!E367</f>
        <v>DRY</v>
      </c>
      <c r="F366" s="354" t="str">
        <f t="shared" si="5"/>
        <v>Pipe</v>
      </c>
      <c r="G366" s="355">
        <v>45708</v>
      </c>
      <c r="H366" s="356" t="str">
        <f>Foundation!H367</f>
        <v>Vishwakarma Construction</v>
      </c>
      <c r="I366" s="453">
        <v>45689</v>
      </c>
    </row>
    <row r="367" spans="1:9" s="265" customFormat="1" x14ac:dyDescent="0.25">
      <c r="A367" s="343">
        <f>+SUBTOTAL(3,$G$7:$G367)</f>
        <v>360</v>
      </c>
      <c r="B367" s="344">
        <f>Foundation!B368</f>
        <v>45689</v>
      </c>
      <c r="C367" s="354" t="str">
        <f>Foundation!C368</f>
        <v>55/0</v>
      </c>
      <c r="D367" s="354" t="str">
        <f>Foundation!D368</f>
        <v>DB1+6</v>
      </c>
      <c r="E367" s="354" t="str">
        <f>Foundation!E368</f>
        <v>Sandy</v>
      </c>
      <c r="F367" s="354" t="str">
        <f t="shared" si="5"/>
        <v>Pipe</v>
      </c>
      <c r="G367" s="355">
        <v>45711</v>
      </c>
      <c r="H367" s="356" t="str">
        <f>Foundation!H368</f>
        <v xml:space="preserve">Meer Const </v>
      </c>
      <c r="I367" s="453">
        <v>45689</v>
      </c>
    </row>
    <row r="368" spans="1:9" s="265" customFormat="1" x14ac:dyDescent="0.25">
      <c r="A368" s="343">
        <f>+SUBTOTAL(3,$G$7:$G368)</f>
        <v>361</v>
      </c>
      <c r="B368" s="344">
        <f>Foundation!B369</f>
        <v>45689</v>
      </c>
      <c r="C368" s="354" t="str">
        <f>Foundation!C369</f>
        <v>44/0</v>
      </c>
      <c r="D368" s="354" t="str">
        <f>Foundation!D369</f>
        <v>DB1+3</v>
      </c>
      <c r="E368" s="354" t="str">
        <f>Foundation!E369</f>
        <v>Sandy</v>
      </c>
      <c r="F368" s="354" t="str">
        <f t="shared" si="5"/>
        <v>Pipe</v>
      </c>
      <c r="G368" s="355">
        <v>45732</v>
      </c>
      <c r="H368" s="356" t="str">
        <f>Foundation!H369</f>
        <v>Om Const</v>
      </c>
      <c r="I368" s="453">
        <v>45717</v>
      </c>
    </row>
    <row r="369" spans="1:9" s="265" customFormat="1" x14ac:dyDescent="0.25">
      <c r="A369" s="343">
        <f>+SUBTOTAL(3,$G$7:$G369)</f>
        <v>362</v>
      </c>
      <c r="B369" s="344">
        <f>Foundation!B370</f>
        <v>45689</v>
      </c>
      <c r="C369" s="354" t="str">
        <f>Foundation!C370</f>
        <v>30/0</v>
      </c>
      <c r="D369" s="354" t="str">
        <f>Foundation!D370</f>
        <v>DC1+0</v>
      </c>
      <c r="E369" s="354" t="str">
        <f>Foundation!E370</f>
        <v>DRY</v>
      </c>
      <c r="F369" s="354" t="str">
        <f t="shared" si="5"/>
        <v>Pipe</v>
      </c>
      <c r="G369" s="355">
        <v>45711</v>
      </c>
      <c r="H369" s="356" t="str">
        <f>Foundation!H370</f>
        <v>Vishwakarma Construction</v>
      </c>
      <c r="I369" s="453">
        <v>45689</v>
      </c>
    </row>
    <row r="370" spans="1:9" s="265" customFormat="1" x14ac:dyDescent="0.25">
      <c r="A370" s="343">
        <f>+SUBTOTAL(3,$G$7:$G370)</f>
        <v>363</v>
      </c>
      <c r="B370" s="344">
        <f>Foundation!B371</f>
        <v>45689</v>
      </c>
      <c r="C370" s="354" t="str">
        <f>Foundation!C371</f>
        <v>33/0</v>
      </c>
      <c r="D370" s="354" t="str">
        <f>Foundation!D371</f>
        <v>DC1+0</v>
      </c>
      <c r="E370" s="354" t="str">
        <f>Foundation!E371</f>
        <v>DRY</v>
      </c>
      <c r="F370" s="354" t="str">
        <f t="shared" si="5"/>
        <v>Pipe</v>
      </c>
      <c r="G370" s="355">
        <v>45712</v>
      </c>
      <c r="H370" s="356" t="str">
        <f>Foundation!H371</f>
        <v>Ymk Construction</v>
      </c>
      <c r="I370" s="453">
        <v>45689</v>
      </c>
    </row>
    <row r="371" spans="1:9" s="265" customFormat="1" x14ac:dyDescent="0.25">
      <c r="A371" s="343">
        <f>+SUBTOTAL(3,$G$7:$G371)</f>
        <v>364</v>
      </c>
      <c r="B371" s="344">
        <f>Foundation!B372</f>
        <v>45689</v>
      </c>
      <c r="C371" s="354" t="str">
        <f>Foundation!C372</f>
        <v>1A/0</v>
      </c>
      <c r="D371" s="354" t="str">
        <f>Foundation!D372</f>
        <v>DD60+0</v>
      </c>
      <c r="E371" s="354" t="str">
        <f>Foundation!E372</f>
        <v>DRY</v>
      </c>
      <c r="F371" s="354" t="str">
        <f t="shared" si="5"/>
        <v>Pipe</v>
      </c>
      <c r="G371" s="355">
        <v>45712</v>
      </c>
      <c r="H371" s="356" t="str">
        <f>Foundation!H372</f>
        <v>Jsr Infrastructure</v>
      </c>
      <c r="I371" s="453">
        <v>45689</v>
      </c>
    </row>
    <row r="372" spans="1:9" s="265" customFormat="1" x14ac:dyDescent="0.25">
      <c r="A372" s="343">
        <f>+SUBTOTAL(3,$G$7:$G372)</f>
        <v>365</v>
      </c>
      <c r="B372" s="344">
        <f>Foundation!B373</f>
        <v>45689</v>
      </c>
      <c r="C372" s="354" t="str">
        <f>Foundation!C373</f>
        <v>30/1</v>
      </c>
      <c r="D372" s="354" t="str">
        <f>Foundation!D373</f>
        <v>DA+0</v>
      </c>
      <c r="E372" s="354" t="str">
        <f>Foundation!E373</f>
        <v>Sandy</v>
      </c>
      <c r="F372" s="354" t="str">
        <f t="shared" si="5"/>
        <v>Pipe</v>
      </c>
      <c r="G372" s="355">
        <v>45713</v>
      </c>
      <c r="H372" s="356" t="str">
        <f>Foundation!H373</f>
        <v>Vishwakarma Construction</v>
      </c>
      <c r="I372" s="453">
        <v>45689</v>
      </c>
    </row>
    <row r="373" spans="1:9" s="265" customFormat="1" x14ac:dyDescent="0.25">
      <c r="A373" s="343">
        <f>+SUBTOTAL(3,$G$7:$G373)</f>
        <v>366</v>
      </c>
      <c r="B373" s="344">
        <f>Foundation!B374</f>
        <v>45689</v>
      </c>
      <c r="C373" s="354" t="str">
        <f>Foundation!C374</f>
        <v>43/10</v>
      </c>
      <c r="D373" s="354" t="str">
        <f>Foundation!D374</f>
        <v>DA+3</v>
      </c>
      <c r="E373" s="354" t="str">
        <f>Foundation!E374</f>
        <v>Sandy</v>
      </c>
      <c r="F373" s="354" t="str">
        <f t="shared" si="5"/>
        <v>Pipe</v>
      </c>
      <c r="G373" s="355">
        <v>45732</v>
      </c>
      <c r="H373" s="356" t="str">
        <f>Foundation!H374</f>
        <v>Om Const</v>
      </c>
      <c r="I373" s="453">
        <v>45717</v>
      </c>
    </row>
    <row r="374" spans="1:9" s="265" customFormat="1" x14ac:dyDescent="0.25">
      <c r="A374" s="343">
        <f>+SUBTOTAL(3,$G$7:$G374)</f>
        <v>367</v>
      </c>
      <c r="B374" s="344">
        <f>Foundation!B375</f>
        <v>45689</v>
      </c>
      <c r="C374" s="354" t="str">
        <f>Foundation!C375</f>
        <v>29/4</v>
      </c>
      <c r="D374" s="354" t="str">
        <f>Foundation!D375</f>
        <v>DA+6</v>
      </c>
      <c r="E374" s="354" t="str">
        <f>Foundation!E375</f>
        <v>DRY</v>
      </c>
      <c r="F374" s="354" t="str">
        <f t="shared" si="5"/>
        <v>Pipe</v>
      </c>
      <c r="G374" s="355">
        <v>45717</v>
      </c>
      <c r="H374" s="356" t="str">
        <f>Foundation!H375</f>
        <v>Vishwakarma Construction</v>
      </c>
      <c r="I374" s="453">
        <v>45717</v>
      </c>
    </row>
    <row r="375" spans="1:9" s="265" customFormat="1" x14ac:dyDescent="0.25">
      <c r="A375" s="343">
        <f>+SUBTOTAL(3,$G$7:$G375)</f>
        <v>368</v>
      </c>
      <c r="B375" s="344">
        <f>Foundation!B376</f>
        <v>45689</v>
      </c>
      <c r="C375" s="354" t="str">
        <f>Foundation!C376</f>
        <v>29/1</v>
      </c>
      <c r="D375" s="354" t="str">
        <f>Foundation!D376</f>
        <v>DA+3</v>
      </c>
      <c r="E375" s="354" t="str">
        <f>Foundation!E376</f>
        <v>DRY</v>
      </c>
      <c r="F375" s="354" t="str">
        <f t="shared" si="5"/>
        <v>Pipe</v>
      </c>
      <c r="G375" s="355">
        <v>45719</v>
      </c>
      <c r="H375" s="356" t="str">
        <f>Foundation!H376</f>
        <v>Vishwakarma Construction</v>
      </c>
      <c r="I375" s="453">
        <v>45717</v>
      </c>
    </row>
    <row r="376" spans="1:9" s="265" customFormat="1" x14ac:dyDescent="0.25">
      <c r="A376" s="343">
        <f>+SUBTOTAL(3,$G$7:$G376)</f>
        <v>369</v>
      </c>
      <c r="B376" s="344">
        <f>Foundation!B377</f>
        <v>45689</v>
      </c>
      <c r="C376" s="354" t="str">
        <f>Foundation!C377</f>
        <v>55/1</v>
      </c>
      <c r="D376" s="354" t="str">
        <f>Foundation!D377</f>
        <v>DA+0</v>
      </c>
      <c r="E376" s="354" t="str">
        <f>Foundation!E377</f>
        <v>WFR</v>
      </c>
      <c r="F376" s="354" t="str">
        <f t="shared" si="5"/>
        <v>Pipe</v>
      </c>
      <c r="G376" s="355">
        <v>45718</v>
      </c>
      <c r="H376" s="356" t="str">
        <f>Foundation!H377</f>
        <v>Bhati</v>
      </c>
      <c r="I376" s="453">
        <v>45717</v>
      </c>
    </row>
    <row r="377" spans="1:9" s="265" customFormat="1" x14ac:dyDescent="0.25">
      <c r="A377" s="343">
        <f>+SUBTOTAL(3,$G$7:$G377)</f>
        <v>370</v>
      </c>
      <c r="B377" s="344">
        <f>Foundation!B378</f>
        <v>45717</v>
      </c>
      <c r="C377" s="354" t="str">
        <f>Foundation!C378</f>
        <v>35/5</v>
      </c>
      <c r="D377" s="354" t="str">
        <f>Foundation!D378</f>
        <v>DA+0</v>
      </c>
      <c r="E377" s="354" t="str">
        <f>Foundation!E378</f>
        <v>Sandy</v>
      </c>
      <c r="F377" s="354" t="str">
        <f t="shared" si="5"/>
        <v>Pipe</v>
      </c>
      <c r="G377" s="355">
        <v>45722</v>
      </c>
      <c r="H377" s="356" t="str">
        <f>Foundation!H378</f>
        <v>Parsuram Sahi</v>
      </c>
      <c r="I377" s="453">
        <v>45717</v>
      </c>
    </row>
    <row r="378" spans="1:9" s="265" customFormat="1" x14ac:dyDescent="0.25">
      <c r="A378" s="343">
        <f>+SUBTOTAL(3,$G$7:$G378)</f>
        <v>371</v>
      </c>
      <c r="B378" s="344">
        <f>Foundation!B379</f>
        <v>45717</v>
      </c>
      <c r="C378" s="354" t="str">
        <f>Foundation!C379</f>
        <v>32/1</v>
      </c>
      <c r="D378" s="354" t="str">
        <f>Foundation!D379</f>
        <v>DA+3</v>
      </c>
      <c r="E378" s="354" t="str">
        <f>Foundation!E379</f>
        <v>Sandy</v>
      </c>
      <c r="F378" s="354" t="str">
        <f t="shared" si="5"/>
        <v>Pipe</v>
      </c>
      <c r="G378" s="355">
        <v>45722</v>
      </c>
      <c r="H378" s="356" t="str">
        <f>Foundation!H379</f>
        <v>Ymk</v>
      </c>
      <c r="I378" s="453">
        <v>45717</v>
      </c>
    </row>
    <row r="379" spans="1:9" s="265" customFormat="1" x14ac:dyDescent="0.25">
      <c r="A379" s="343">
        <f>+SUBTOTAL(3,$G$7:$G379)</f>
        <v>372</v>
      </c>
      <c r="B379" s="344">
        <f>Foundation!B380</f>
        <v>45717</v>
      </c>
      <c r="C379" s="354" t="str">
        <f>Foundation!C380</f>
        <v>30/3</v>
      </c>
      <c r="D379" s="354" t="str">
        <f>Foundation!D380</f>
        <v>DA+3</v>
      </c>
      <c r="E379" s="354" t="str">
        <f>Foundation!E380</f>
        <v>Sandy</v>
      </c>
      <c r="F379" s="354" t="str">
        <f t="shared" si="5"/>
        <v>Pipe</v>
      </c>
      <c r="G379" s="355">
        <v>45722</v>
      </c>
      <c r="H379" s="356" t="str">
        <f>Foundation!H380</f>
        <v>Vishwakarma Construction</v>
      </c>
      <c r="I379" s="453">
        <v>45717</v>
      </c>
    </row>
    <row r="380" spans="1:9" s="265" customFormat="1" x14ac:dyDescent="0.25">
      <c r="A380" s="343">
        <f>+SUBTOTAL(3,$G$7:$G380)</f>
        <v>373</v>
      </c>
      <c r="B380" s="344">
        <f>Foundation!B381</f>
        <v>45717</v>
      </c>
      <c r="C380" s="354" t="str">
        <f>Foundation!C381</f>
        <v>30/2</v>
      </c>
      <c r="D380" s="354" t="str">
        <f>Foundation!D381</f>
        <v>DA+0</v>
      </c>
      <c r="E380" s="354" t="str">
        <f>Foundation!E381</f>
        <v>Sandy</v>
      </c>
      <c r="F380" s="354" t="str">
        <f t="shared" si="5"/>
        <v>Pipe</v>
      </c>
      <c r="G380" s="355">
        <v>45726</v>
      </c>
      <c r="H380" s="356" t="str">
        <f>Foundation!H381</f>
        <v>Vishwakarma Construction</v>
      </c>
      <c r="I380" s="453">
        <v>45717</v>
      </c>
    </row>
    <row r="381" spans="1:9" s="265" customFormat="1" x14ac:dyDescent="0.25">
      <c r="A381" s="343">
        <f>+SUBTOTAL(3,$G$7:$G381)</f>
        <v>374</v>
      </c>
      <c r="B381" s="344">
        <f>Foundation!B382</f>
        <v>45717</v>
      </c>
      <c r="C381" s="354" t="str">
        <f>Foundation!C382</f>
        <v>1/0</v>
      </c>
      <c r="D381" s="354" t="str">
        <f>Foundation!D382</f>
        <v>DD60+0</v>
      </c>
      <c r="E381" s="354" t="str">
        <f>Foundation!E382</f>
        <v>DRY</v>
      </c>
      <c r="F381" s="354" t="str">
        <f t="shared" si="5"/>
        <v>Pipe</v>
      </c>
      <c r="G381" s="355">
        <v>45712</v>
      </c>
      <c r="H381" s="356" t="str">
        <f>Foundation!H382</f>
        <v>Jsr Infrastructure</v>
      </c>
      <c r="I381" s="453">
        <v>45689</v>
      </c>
    </row>
    <row r="382" spans="1:9" s="265" customFormat="1" x14ac:dyDescent="0.25">
      <c r="A382" s="343">
        <f>+SUBTOTAL(3,$G$7:$G382)</f>
        <v>375</v>
      </c>
      <c r="B382" s="344">
        <f>Foundation!B383</f>
        <v>45717</v>
      </c>
      <c r="C382" s="354" t="str">
        <f>Foundation!C383</f>
        <v>32/0</v>
      </c>
      <c r="D382" s="354" t="str">
        <f>Foundation!D383</f>
        <v>DC1+0</v>
      </c>
      <c r="E382" s="354" t="str">
        <f>Foundation!E383</f>
        <v>DRY</v>
      </c>
      <c r="F382" s="354" t="str">
        <f t="shared" si="5"/>
        <v>Pipe</v>
      </c>
      <c r="G382" s="355">
        <v>45727</v>
      </c>
      <c r="H382" s="356" t="str">
        <f>Foundation!H383</f>
        <v>Ymk</v>
      </c>
      <c r="I382" s="453">
        <v>45717</v>
      </c>
    </row>
    <row r="383" spans="1:9" s="265" customFormat="1" x14ac:dyDescent="0.25">
      <c r="A383" s="343">
        <f>+SUBTOTAL(3,$G$7:$G383)</f>
        <v>376</v>
      </c>
      <c r="B383" s="344">
        <f>Foundation!B384</f>
        <v>45717</v>
      </c>
      <c r="C383" s="354" t="str">
        <f>Foundation!C384</f>
        <v>29/2</v>
      </c>
      <c r="D383" s="354" t="str">
        <f>Foundation!D384</f>
        <v>DA+3</v>
      </c>
      <c r="E383" s="354" t="str">
        <f>Foundation!E384</f>
        <v>DRY</v>
      </c>
      <c r="F383" s="354" t="str">
        <f t="shared" si="5"/>
        <v>Pipe</v>
      </c>
      <c r="G383" s="355">
        <v>45728</v>
      </c>
      <c r="H383" s="356" t="str">
        <f>Foundation!H384</f>
        <v>Vishwakarma Construction</v>
      </c>
      <c r="I383" s="453">
        <v>45717</v>
      </c>
    </row>
    <row r="384" spans="1:9" s="265" customFormat="1" x14ac:dyDescent="0.25">
      <c r="A384" s="343">
        <f>+SUBTOTAL(3,$G$7:$G384)</f>
        <v>377</v>
      </c>
      <c r="B384" s="344">
        <f>Foundation!B385</f>
        <v>45717</v>
      </c>
      <c r="C384" s="354" t="str">
        <f>Foundation!C385</f>
        <v>1A/7</v>
      </c>
      <c r="D384" s="354" t="str">
        <f>Foundation!D385</f>
        <v>DA+3</v>
      </c>
      <c r="E384" s="354" t="str">
        <f>Foundation!E385</f>
        <v>Sandy</v>
      </c>
      <c r="F384" s="354" t="str">
        <f t="shared" si="5"/>
        <v>Pipe</v>
      </c>
      <c r="G384" s="355">
        <v>45727</v>
      </c>
      <c r="H384" s="356" t="str">
        <f>Foundation!H385</f>
        <v>Jsr Infrastructure</v>
      </c>
      <c r="I384" s="453">
        <v>45717</v>
      </c>
    </row>
    <row r="385" spans="1:9" s="265" customFormat="1" x14ac:dyDescent="0.25">
      <c r="A385" s="343">
        <f>+SUBTOTAL(3,$G$7:$G385)</f>
        <v>378</v>
      </c>
      <c r="B385" s="344">
        <f>Foundation!B386</f>
        <v>45717</v>
      </c>
      <c r="C385" s="354" t="str">
        <f>Foundation!C386</f>
        <v>29/3</v>
      </c>
      <c r="D385" s="354" t="str">
        <f>Foundation!D386</f>
        <v>DA+0</v>
      </c>
      <c r="E385" s="354" t="str">
        <f>Foundation!E386</f>
        <v>Sandy</v>
      </c>
      <c r="F385" s="354" t="str">
        <f t="shared" si="5"/>
        <v>Pipe</v>
      </c>
      <c r="G385" s="355">
        <v>45730</v>
      </c>
      <c r="H385" s="356" t="str">
        <f>Foundation!H386</f>
        <v>Vishwakarma Construction</v>
      </c>
      <c r="I385" s="453">
        <v>45717</v>
      </c>
    </row>
    <row r="386" spans="1:9" s="265" customFormat="1" x14ac:dyDescent="0.25">
      <c r="A386" s="343">
        <f>+SUBTOTAL(3,$G$7:$G386)</f>
        <v>379</v>
      </c>
      <c r="B386" s="344">
        <f>Foundation!B387</f>
        <v>45717</v>
      </c>
      <c r="C386" s="354" t="str">
        <f>Foundation!C387</f>
        <v>31/2</v>
      </c>
      <c r="D386" s="354" t="str">
        <f>Foundation!D387</f>
        <v>DA+0</v>
      </c>
      <c r="E386" s="354" t="str">
        <f>Foundation!E387</f>
        <v>DRY</v>
      </c>
      <c r="F386" s="354" t="str">
        <f t="shared" si="5"/>
        <v>Pipe</v>
      </c>
      <c r="G386" s="355">
        <v>45730</v>
      </c>
      <c r="H386" s="356" t="str">
        <f>Foundation!H387</f>
        <v>Ymk</v>
      </c>
      <c r="I386" s="453">
        <v>45717</v>
      </c>
    </row>
    <row r="387" spans="1:9" s="265" customFormat="1" x14ac:dyDescent="0.25">
      <c r="A387" s="343">
        <f>+SUBTOTAL(3,$G$7:$G387)</f>
        <v>380</v>
      </c>
      <c r="B387" s="344">
        <f>Foundation!B388</f>
        <v>45717</v>
      </c>
      <c r="C387" s="354" t="str">
        <f>Foundation!C388</f>
        <v>31/1</v>
      </c>
      <c r="D387" s="354" t="str">
        <f>Foundation!D388</f>
        <v>DA+0</v>
      </c>
      <c r="E387" s="354" t="str">
        <f>Foundation!E388</f>
        <v>DRY</v>
      </c>
      <c r="F387" s="354" t="str">
        <f t="shared" si="5"/>
        <v>Pipe</v>
      </c>
      <c r="G387" s="355">
        <v>45731</v>
      </c>
      <c r="H387" s="356" t="str">
        <f>Foundation!H388</f>
        <v>Ymk</v>
      </c>
      <c r="I387" s="453">
        <v>45717</v>
      </c>
    </row>
    <row r="388" spans="1:9" s="265" customFormat="1" x14ac:dyDescent="0.25">
      <c r="A388" s="343">
        <f>+SUBTOTAL(3,$G$7:$G388)</f>
        <v>381</v>
      </c>
      <c r="B388" s="344">
        <f>Foundation!B389</f>
        <v>45717</v>
      </c>
      <c r="C388" s="354" t="str">
        <f>Foundation!C389</f>
        <v>2/1</v>
      </c>
      <c r="D388" s="354" t="str">
        <f>Foundation!D389</f>
        <v>DA+3</v>
      </c>
      <c r="E388" s="354" t="str">
        <f>Foundation!E389</f>
        <v>Sandy</v>
      </c>
      <c r="F388" s="354" t="str">
        <f t="shared" si="5"/>
        <v>Pipe</v>
      </c>
      <c r="G388" s="355">
        <v>45737</v>
      </c>
      <c r="H388" s="356" t="str">
        <f>Foundation!H389</f>
        <v>Jsr Infrastructure</v>
      </c>
      <c r="I388" s="453">
        <v>45717</v>
      </c>
    </row>
    <row r="389" spans="1:9" s="265" customFormat="1" x14ac:dyDescent="0.25">
      <c r="A389" s="343">
        <f>+SUBTOTAL(3,$G$7:$G389)</f>
        <v>382</v>
      </c>
      <c r="B389" s="344">
        <f>Foundation!B390</f>
        <v>45717</v>
      </c>
      <c r="C389" s="354" t="str">
        <f>Foundation!C390</f>
        <v>34/3</v>
      </c>
      <c r="D389" s="354" t="str">
        <f>Foundation!D390</f>
        <v>DA+0</v>
      </c>
      <c r="E389" s="354" t="str">
        <f>Foundation!E390</f>
        <v>Sandy</v>
      </c>
      <c r="F389" s="354" t="str">
        <f t="shared" si="5"/>
        <v>Pipe</v>
      </c>
      <c r="G389" s="355">
        <v>45744</v>
      </c>
      <c r="H389" s="356" t="str">
        <f>Foundation!H390</f>
        <v>Ymk</v>
      </c>
      <c r="I389" s="453">
        <v>45717</v>
      </c>
    </row>
    <row r="390" spans="1:9" s="265" customFormat="1" x14ac:dyDescent="0.25">
      <c r="A390" s="343">
        <f>+SUBTOTAL(3,$G$7:$G390)</f>
        <v>383</v>
      </c>
      <c r="B390" s="344">
        <f>Foundation!B391</f>
        <v>45717</v>
      </c>
      <c r="C390" s="354" t="str">
        <f>Foundation!C391</f>
        <v>26/7</v>
      </c>
      <c r="D390" s="354" t="str">
        <f>Foundation!D391</f>
        <v>DA+0</v>
      </c>
      <c r="E390" s="354" t="str">
        <f>Foundation!E391</f>
        <v>DFR</v>
      </c>
      <c r="F390" s="354" t="str">
        <f t="shared" si="5"/>
        <v>CP</v>
      </c>
      <c r="G390" s="355">
        <v>45744</v>
      </c>
      <c r="H390" s="356" t="str">
        <f>Foundation!H391</f>
        <v>Jsr Infrastructure</v>
      </c>
      <c r="I390" s="453">
        <v>45717</v>
      </c>
    </row>
    <row r="391" spans="1:9" s="265" customFormat="1" x14ac:dyDescent="0.25">
      <c r="A391" s="343">
        <f>+SUBTOTAL(3,$G$7:$G391)</f>
        <v>384</v>
      </c>
      <c r="B391" s="344">
        <f>Foundation!B392</f>
        <v>45717</v>
      </c>
      <c r="C391" s="354" t="str">
        <f>Foundation!C392</f>
        <v>37/3</v>
      </c>
      <c r="D391" s="354" t="str">
        <f>Foundation!D392</f>
        <v>DA+0</v>
      </c>
      <c r="E391" s="354" t="str">
        <f>Foundation!E392</f>
        <v>Sandy</v>
      </c>
      <c r="F391" s="354" t="str">
        <f t="shared" si="5"/>
        <v>Pipe</v>
      </c>
      <c r="G391" s="355">
        <v>45750</v>
      </c>
      <c r="H391" s="356" t="str">
        <f>Foundation!H392</f>
        <v>Vishwakarma Construction</v>
      </c>
      <c r="I391" s="453">
        <v>45748</v>
      </c>
    </row>
    <row r="392" spans="1:9" s="265" customFormat="1" x14ac:dyDescent="0.25">
      <c r="A392" s="343">
        <f>+SUBTOTAL(3,$G$7:$G392)</f>
        <v>385</v>
      </c>
      <c r="B392" s="344">
        <f>Foundation!B393</f>
        <v>45717</v>
      </c>
      <c r="C392" s="354" t="str">
        <f>Foundation!C393</f>
        <v>34/4</v>
      </c>
      <c r="D392" s="354" t="str">
        <f>Foundation!D393</f>
        <v>DA+0</v>
      </c>
      <c r="E392" s="354" t="str">
        <f>Foundation!E393</f>
        <v>Sandy</v>
      </c>
      <c r="F392" s="354" t="str">
        <f t="shared" ref="F392:F394" si="6">+IF(E392=0,"",IF(E392="DFR","CP","Pipe"))</f>
        <v>Pipe</v>
      </c>
      <c r="G392" s="355">
        <v>45751</v>
      </c>
      <c r="H392" s="356" t="str">
        <f>Foundation!H393</f>
        <v>Ymk</v>
      </c>
      <c r="I392" s="453">
        <v>45748</v>
      </c>
    </row>
    <row r="393" spans="1:9" s="265" customFormat="1" x14ac:dyDescent="0.25">
      <c r="A393" s="343">
        <f>+SUBTOTAL(3,$G$7:$G393)</f>
        <v>386</v>
      </c>
      <c r="B393" s="344">
        <f>Foundation!B394</f>
        <v>45717</v>
      </c>
      <c r="C393" s="354" t="str">
        <f>Foundation!C394</f>
        <v>57/0</v>
      </c>
      <c r="D393" s="354" t="str">
        <f>Foundation!D394</f>
        <v>DD60+25</v>
      </c>
      <c r="E393" s="354" t="str">
        <f>Foundation!E394</f>
        <v>Sandy</v>
      </c>
      <c r="F393" s="354" t="str">
        <f t="shared" si="6"/>
        <v>Pipe</v>
      </c>
      <c r="G393" s="355">
        <v>45754</v>
      </c>
      <c r="H393" s="356" t="str">
        <f>Foundation!H394</f>
        <v>Bhati</v>
      </c>
      <c r="I393" s="453">
        <v>45748</v>
      </c>
    </row>
    <row r="394" spans="1:9" s="265" customFormat="1" x14ac:dyDescent="0.25">
      <c r="A394" s="343">
        <f>+SUBTOTAL(3,$G$7:$G394)</f>
        <v>387</v>
      </c>
      <c r="B394" s="344">
        <f>Foundation!B395</f>
        <v>45748</v>
      </c>
      <c r="C394" s="354" t="str">
        <f>Foundation!C395</f>
        <v>35/1</v>
      </c>
      <c r="D394" s="354" t="str">
        <f>Foundation!D395</f>
        <v>DA+9</v>
      </c>
      <c r="E394" s="354" t="str">
        <f>Foundation!E395</f>
        <v>Sandy</v>
      </c>
      <c r="F394" s="354" t="str">
        <f t="shared" si="6"/>
        <v>Pipe</v>
      </c>
      <c r="G394" s="355">
        <v>45753</v>
      </c>
      <c r="H394" s="356" t="str">
        <f>Foundation!H395</f>
        <v>Ymk</v>
      </c>
      <c r="I394" s="453">
        <v>45748</v>
      </c>
    </row>
    <row r="395" spans="1:9" s="265" customFormat="1" x14ac:dyDescent="0.25">
      <c r="A395" s="343">
        <f>+SUBTOTAL(3,$G$7:$G395)</f>
        <v>388</v>
      </c>
      <c r="B395" s="344">
        <f>Foundation!B396</f>
        <v>45748</v>
      </c>
      <c r="C395" s="354" t="str">
        <f>Foundation!C396</f>
        <v>46/0</v>
      </c>
      <c r="D395" s="354" t="str">
        <f>Foundation!D396</f>
        <v>DD60+25</v>
      </c>
      <c r="E395" s="354" t="str">
        <f>Foundation!E396</f>
        <v>Sandy</v>
      </c>
      <c r="F395" s="354" t="str">
        <f t="shared" ref="F395:F458" si="7">+IF(E395=0,"",IF(E395="DFR","CP","Pipe"))</f>
        <v>Pipe</v>
      </c>
      <c r="G395" s="355">
        <v>45757</v>
      </c>
      <c r="H395" s="356" t="str">
        <f>Foundation!H396</f>
        <v>Om Const</v>
      </c>
      <c r="I395" s="453">
        <v>45748</v>
      </c>
    </row>
    <row r="396" spans="1:9" s="265" customFormat="1" x14ac:dyDescent="0.25">
      <c r="A396" s="343">
        <f>+SUBTOTAL(3,$G$7:$G396)</f>
        <v>389</v>
      </c>
      <c r="B396" s="344">
        <f>Foundation!B397</f>
        <v>45748</v>
      </c>
      <c r="C396" s="354" t="str">
        <f>Foundation!C397</f>
        <v>38/4</v>
      </c>
      <c r="D396" s="354" t="str">
        <f>Foundation!D397</f>
        <v>DA+9</v>
      </c>
      <c r="E396" s="354" t="str">
        <f>Foundation!E397</f>
        <v>Sandy</v>
      </c>
      <c r="F396" s="354" t="str">
        <f t="shared" si="7"/>
        <v>Pipe</v>
      </c>
      <c r="G396" s="355">
        <v>45762</v>
      </c>
      <c r="H396" s="356" t="str">
        <f>Foundation!H397</f>
        <v>Vishwakarma Construction</v>
      </c>
      <c r="I396" s="453">
        <v>45748</v>
      </c>
    </row>
    <row r="397" spans="1:9" s="265" customFormat="1" x14ac:dyDescent="0.25">
      <c r="A397" s="343">
        <f>+SUBTOTAL(3,$G$7:$G397)</f>
        <v>390</v>
      </c>
      <c r="B397" s="344">
        <f>Foundation!B398</f>
        <v>45748</v>
      </c>
      <c r="C397" s="354" t="str">
        <f>Foundation!C398</f>
        <v>56/0</v>
      </c>
      <c r="D397" s="354" t="str">
        <f>Foundation!D398</f>
        <v>DD60+25</v>
      </c>
      <c r="E397" s="354" t="str">
        <f>Foundation!E398</f>
        <v>Sandy</v>
      </c>
      <c r="F397" s="354" t="str">
        <f t="shared" si="7"/>
        <v>Pipe</v>
      </c>
      <c r="G397" s="355">
        <v>45758</v>
      </c>
      <c r="H397" s="356" t="str">
        <f>Foundation!H398</f>
        <v>Bhati</v>
      </c>
      <c r="I397" s="453">
        <v>45748</v>
      </c>
    </row>
    <row r="398" spans="1:9" s="265" customFormat="1" x14ac:dyDescent="0.25">
      <c r="A398" s="343">
        <f>+SUBTOTAL(3,$G$7:$G398)</f>
        <v>391</v>
      </c>
      <c r="B398" s="344">
        <f>Foundation!B399</f>
        <v>45748</v>
      </c>
      <c r="C398" s="354" t="str">
        <f>Foundation!C399</f>
        <v>39/0</v>
      </c>
      <c r="D398" s="354" t="str">
        <f>Foundation!D399</f>
        <v>DB2+6</v>
      </c>
      <c r="E398" s="354" t="str">
        <f>Foundation!E399</f>
        <v>Sandy</v>
      </c>
      <c r="F398" s="354" t="str">
        <f t="shared" si="7"/>
        <v>Pipe</v>
      </c>
      <c r="G398" s="355">
        <v>45762</v>
      </c>
      <c r="H398" s="356" t="str">
        <f>Foundation!H399</f>
        <v>Vishwakarma Construction</v>
      </c>
      <c r="I398" s="453">
        <v>45748</v>
      </c>
    </row>
    <row r="399" spans="1:9" s="265" customFormat="1" x14ac:dyDescent="0.25">
      <c r="A399" s="343">
        <f>+SUBTOTAL(3,$G$7:$G399)</f>
        <v>392</v>
      </c>
      <c r="B399" s="344">
        <f>Foundation!B400</f>
        <v>45748</v>
      </c>
      <c r="C399" s="354" t="str">
        <f>Foundation!C400</f>
        <v>27/3</v>
      </c>
      <c r="D399" s="354" t="str">
        <f>Foundation!D400</f>
        <v>DA+3</v>
      </c>
      <c r="E399" s="354" t="str">
        <f>Foundation!E400</f>
        <v>DFR</v>
      </c>
      <c r="F399" s="354" t="str">
        <f t="shared" si="7"/>
        <v>CP</v>
      </c>
      <c r="G399" s="355">
        <v>45794</v>
      </c>
      <c r="H399" s="356" t="str">
        <f>Foundation!H400</f>
        <v>YMK</v>
      </c>
      <c r="I399" s="453">
        <v>45778</v>
      </c>
    </row>
    <row r="400" spans="1:9" s="265" customFormat="1" x14ac:dyDescent="0.25">
      <c r="A400" s="343">
        <f>+SUBTOTAL(3,$G$7:$G400)</f>
        <v>393</v>
      </c>
      <c r="B400" s="344">
        <f>Foundation!B401</f>
        <v>45748</v>
      </c>
      <c r="C400" s="354" t="str">
        <f>Foundation!C401</f>
        <v>47/0</v>
      </c>
      <c r="D400" s="354" t="str">
        <f>Foundation!D401</f>
        <v>DD60+25</v>
      </c>
      <c r="E400" s="354" t="str">
        <f>Foundation!E401</f>
        <v>Sandy</v>
      </c>
      <c r="F400" s="354" t="str">
        <f t="shared" si="7"/>
        <v>Pipe</v>
      </c>
      <c r="G400" s="355">
        <v>45764</v>
      </c>
      <c r="H400" s="356" t="str">
        <f>Foundation!H401</f>
        <v>Om Const</v>
      </c>
      <c r="I400" s="453">
        <v>45748</v>
      </c>
    </row>
    <row r="401" spans="1:9" s="265" customFormat="1" x14ac:dyDescent="0.25">
      <c r="A401" s="343">
        <f>+SUBTOTAL(3,$G$7:$G401)</f>
        <v>394</v>
      </c>
      <c r="B401" s="344">
        <f>Foundation!B402</f>
        <v>45748</v>
      </c>
      <c r="C401" s="354" t="str">
        <f>Foundation!C402</f>
        <v>4/0</v>
      </c>
      <c r="D401" s="354" t="str">
        <f>Foundation!D402</f>
        <v>DD60+6</v>
      </c>
      <c r="E401" s="354" t="str">
        <f>Foundation!E402</f>
        <v>DRY</v>
      </c>
      <c r="F401" s="354" t="str">
        <f t="shared" si="7"/>
        <v>Pipe</v>
      </c>
      <c r="G401" s="355">
        <v>45782</v>
      </c>
      <c r="H401" s="356" t="str">
        <f>Foundation!H402</f>
        <v>Jsr Infrastructure</v>
      </c>
      <c r="I401" s="453">
        <v>45778</v>
      </c>
    </row>
    <row r="402" spans="1:9" s="265" customFormat="1" x14ac:dyDescent="0.25">
      <c r="A402" s="343">
        <f>+SUBTOTAL(3,$G$7:$G402)</f>
        <v>395</v>
      </c>
      <c r="B402" s="344">
        <f>Foundation!B403</f>
        <v>45748</v>
      </c>
      <c r="C402" s="354" t="str">
        <f>Foundation!C403</f>
        <v>38/2</v>
      </c>
      <c r="D402" s="354" t="str">
        <f>Foundation!D403</f>
        <v>DA+6</v>
      </c>
      <c r="E402" s="354" t="str">
        <f>Foundation!E403</f>
        <v>Sandy</v>
      </c>
      <c r="F402" s="354" t="str">
        <f t="shared" si="7"/>
        <v>Pipe</v>
      </c>
      <c r="G402" s="355">
        <v>45770</v>
      </c>
      <c r="H402" s="356" t="str">
        <f>Foundation!H403</f>
        <v>Vishwakarma Construction</v>
      </c>
      <c r="I402" s="453">
        <v>45748</v>
      </c>
    </row>
    <row r="403" spans="1:9" s="265" customFormat="1" x14ac:dyDescent="0.25">
      <c r="A403" s="343">
        <f>+SUBTOTAL(3,$G$7:$G403)</f>
        <v>396</v>
      </c>
      <c r="B403" s="344">
        <f>Foundation!B404</f>
        <v>45748</v>
      </c>
      <c r="C403" s="354" t="str">
        <f>Foundation!C404</f>
        <v>27/2</v>
      </c>
      <c r="D403" s="354" t="str">
        <f>Foundation!D404</f>
        <v>DA+3</v>
      </c>
      <c r="E403" s="354" t="str">
        <f>Foundation!E404</f>
        <v>DFR</v>
      </c>
      <c r="F403" s="354" t="str">
        <f t="shared" si="7"/>
        <v>CP</v>
      </c>
      <c r="G403" s="355">
        <v>45796</v>
      </c>
      <c r="H403" s="356" t="str">
        <f>Foundation!H404</f>
        <v>YMK</v>
      </c>
      <c r="I403" s="453">
        <v>45778</v>
      </c>
    </row>
    <row r="404" spans="1:9" s="265" customFormat="1" x14ac:dyDescent="0.25">
      <c r="A404" s="343">
        <f>+SUBTOTAL(3,$G$7:$G404)</f>
        <v>397</v>
      </c>
      <c r="B404" s="344">
        <f>Foundation!B405</f>
        <v>45748</v>
      </c>
      <c r="C404" s="354" t="str">
        <f>Foundation!C405</f>
        <v>38/1</v>
      </c>
      <c r="D404" s="354" t="str">
        <f>Foundation!D405</f>
        <v>DA+0</v>
      </c>
      <c r="E404" s="354" t="str">
        <f>Foundation!E405</f>
        <v>Sandy</v>
      </c>
      <c r="F404" s="354" t="str">
        <f t="shared" si="7"/>
        <v>Pipe</v>
      </c>
      <c r="G404" s="355">
        <v>45772</v>
      </c>
      <c r="H404" s="356" t="str">
        <f>Foundation!H405</f>
        <v>Vishwakarma Construction</v>
      </c>
      <c r="I404" s="453">
        <v>45748</v>
      </c>
    </row>
    <row r="405" spans="1:9" s="265" customFormat="1" x14ac:dyDescent="0.25">
      <c r="A405" s="343">
        <f>+SUBTOTAL(3,$G$7:$G405)</f>
        <v>398</v>
      </c>
      <c r="B405" s="344">
        <f>Foundation!B406</f>
        <v>45748</v>
      </c>
      <c r="C405" s="354" t="str">
        <f>Foundation!C406</f>
        <v>38/0</v>
      </c>
      <c r="D405" s="354" t="str">
        <f>Foundation!D406</f>
        <v>DB2+6</v>
      </c>
      <c r="E405" s="354" t="str">
        <f>Foundation!E406</f>
        <v>Sandy</v>
      </c>
      <c r="F405" s="354" t="str">
        <f t="shared" si="7"/>
        <v>Pipe</v>
      </c>
      <c r="G405" s="355">
        <v>45775</v>
      </c>
      <c r="H405" s="356" t="str">
        <f>Foundation!H406</f>
        <v>Vishwakarma Construction</v>
      </c>
      <c r="I405" s="453">
        <v>45748</v>
      </c>
    </row>
    <row r="406" spans="1:9" s="265" customFormat="1" x14ac:dyDescent="0.25">
      <c r="A406" s="343">
        <f>+SUBTOTAL(3,$G$7:$G406)</f>
        <v>399</v>
      </c>
      <c r="B406" s="344">
        <f>Foundation!B407</f>
        <v>45748</v>
      </c>
      <c r="C406" s="354" t="str">
        <f>Foundation!C407</f>
        <v>39/1</v>
      </c>
      <c r="D406" s="354" t="str">
        <f>Foundation!D407</f>
        <v>DA+0</v>
      </c>
      <c r="E406" s="354" t="str">
        <f>Foundation!E407</f>
        <v>Sandy</v>
      </c>
      <c r="F406" s="354" t="str">
        <f t="shared" si="7"/>
        <v>Pipe</v>
      </c>
      <c r="G406" s="355">
        <v>45778</v>
      </c>
      <c r="H406" s="356" t="str">
        <f>Foundation!H407</f>
        <v>Vishwakarma Construction</v>
      </c>
      <c r="I406" s="453">
        <v>45778</v>
      </c>
    </row>
    <row r="407" spans="1:9" s="265" customFormat="1" x14ac:dyDescent="0.25">
      <c r="A407" s="343">
        <f>+SUBTOTAL(3,$G$7:$G407)</f>
        <v>400</v>
      </c>
      <c r="B407" s="344">
        <f>Foundation!B408</f>
        <v>45778</v>
      </c>
      <c r="C407" s="354" t="str">
        <f>Foundation!C408</f>
        <v>40/0</v>
      </c>
      <c r="D407" s="354" t="str">
        <f>Foundation!D408</f>
        <v>DC2+0</v>
      </c>
      <c r="E407" s="354" t="str">
        <f>Foundation!E408</f>
        <v>Sandy</v>
      </c>
      <c r="F407" s="354" t="str">
        <f t="shared" si="7"/>
        <v>Pipe</v>
      </c>
      <c r="G407" s="355">
        <v>45795</v>
      </c>
      <c r="H407" s="356" t="str">
        <f>Foundation!H408</f>
        <v>Vishwakarma Construction</v>
      </c>
      <c r="I407" s="453">
        <v>45778</v>
      </c>
    </row>
    <row r="408" spans="1:9" s="265" customFormat="1" x14ac:dyDescent="0.25">
      <c r="A408" s="343">
        <f>+SUBTOTAL(3,$G$7:$G408)</f>
        <v>401</v>
      </c>
      <c r="B408" s="344">
        <f>Foundation!B409</f>
        <v>45778</v>
      </c>
      <c r="C408" s="354" t="str">
        <f>Foundation!C409</f>
        <v>40/1</v>
      </c>
      <c r="D408" s="354" t="str">
        <f>Foundation!D409</f>
        <v>DA+6</v>
      </c>
      <c r="E408" s="354" t="str">
        <f>Foundation!E409</f>
        <v>Sandy</v>
      </c>
      <c r="F408" s="354" t="str">
        <f t="shared" si="7"/>
        <v>Pipe</v>
      </c>
      <c r="G408" s="355">
        <v>45787</v>
      </c>
      <c r="H408" s="356" t="str">
        <f>Foundation!H409</f>
        <v>Vishwakarma Construction</v>
      </c>
      <c r="I408" s="453">
        <v>45778</v>
      </c>
    </row>
    <row r="409" spans="1:9" s="265" customFormat="1" x14ac:dyDescent="0.25">
      <c r="A409" s="343">
        <f>+SUBTOTAL(3,$G$7:$G409)</f>
        <v>402</v>
      </c>
      <c r="B409" s="344">
        <f>Foundation!B410</f>
        <v>45778</v>
      </c>
      <c r="C409" s="354" t="str">
        <f>Foundation!C410</f>
        <v>27/6</v>
      </c>
      <c r="D409" s="354" t="str">
        <f>Foundation!D410</f>
        <v>DA+0</v>
      </c>
      <c r="E409" s="354" t="str">
        <f>Foundation!E410</f>
        <v>Sandy</v>
      </c>
      <c r="F409" s="354" t="str">
        <f t="shared" si="7"/>
        <v>Pipe</v>
      </c>
      <c r="G409" s="355">
        <v>45797</v>
      </c>
      <c r="H409" s="356" t="str">
        <f>Foundation!H410</f>
        <v>YMK</v>
      </c>
      <c r="I409" s="453">
        <v>45778</v>
      </c>
    </row>
    <row r="410" spans="1:9" s="265" customFormat="1" x14ac:dyDescent="0.25">
      <c r="A410" s="343">
        <f>+SUBTOTAL(3,$G$7:$G410)</f>
        <v>403</v>
      </c>
      <c r="B410" s="344">
        <f>Foundation!B411</f>
        <v>45778</v>
      </c>
      <c r="C410" s="354" t="str">
        <f>Foundation!C411</f>
        <v>1A/8</v>
      </c>
      <c r="D410" s="354" t="str">
        <f>Foundation!D411</f>
        <v>DA+0</v>
      </c>
      <c r="E410" s="354" t="str">
        <f>Foundation!E411</f>
        <v>Sandy</v>
      </c>
      <c r="F410" s="354" t="str">
        <f t="shared" si="7"/>
        <v>Pipe</v>
      </c>
      <c r="G410" s="355">
        <v>45794</v>
      </c>
      <c r="H410" s="356" t="str">
        <f>Foundation!H411</f>
        <v>Jsr Infrastructure</v>
      </c>
      <c r="I410" s="453">
        <v>45778</v>
      </c>
    </row>
    <row r="411" spans="1:9" s="265" customFormat="1" x14ac:dyDescent="0.25">
      <c r="A411" s="343">
        <f>+SUBTOTAL(3,$G$7:$G411)</f>
        <v>404</v>
      </c>
      <c r="B411" s="344">
        <f>Foundation!B412</f>
        <v>45778</v>
      </c>
      <c r="C411" s="354" t="str">
        <f>Foundation!C412</f>
        <v>27/4</v>
      </c>
      <c r="D411" s="354" t="str">
        <f>Foundation!D412</f>
        <v>DA+3</v>
      </c>
      <c r="E411" s="354" t="str">
        <f>Foundation!E412</f>
        <v>DFR</v>
      </c>
      <c r="F411" s="354" t="str">
        <f t="shared" si="7"/>
        <v>CP</v>
      </c>
      <c r="G411" s="355">
        <v>45797</v>
      </c>
      <c r="H411" s="356" t="str">
        <f>Foundation!H412</f>
        <v>YMK</v>
      </c>
      <c r="I411" s="453">
        <v>45778</v>
      </c>
    </row>
    <row r="412" spans="1:9" s="265" customFormat="1" x14ac:dyDescent="0.25">
      <c r="A412" s="343">
        <f>+SUBTOTAL(3,$G$7:$G412)</f>
        <v>405</v>
      </c>
      <c r="B412" s="344">
        <f>Foundation!B413</f>
        <v>45778</v>
      </c>
      <c r="C412" s="354" t="str">
        <f>Foundation!C413</f>
        <v>38/3</v>
      </c>
      <c r="D412" s="354" t="str">
        <f>Foundation!D413</f>
        <v>DA+9</v>
      </c>
      <c r="E412" s="354" t="str">
        <f>Foundation!E413</f>
        <v>Sandy</v>
      </c>
      <c r="F412" s="354" t="str">
        <f t="shared" si="7"/>
        <v>Pipe</v>
      </c>
      <c r="G412" s="355">
        <v>45797</v>
      </c>
      <c r="H412" s="356" t="str">
        <f>Foundation!H413</f>
        <v>Vishwakarma Construction</v>
      </c>
      <c r="I412" s="453">
        <v>45778</v>
      </c>
    </row>
    <row r="413" spans="1:9" s="265" customFormat="1" x14ac:dyDescent="0.25">
      <c r="A413" s="343">
        <f>+SUBTOTAL(3,$G$7:$G413)</f>
        <v>406</v>
      </c>
      <c r="B413" s="344">
        <f>Foundation!B414</f>
        <v>45778</v>
      </c>
      <c r="C413" s="354" t="str">
        <f>Foundation!C414</f>
        <v>42/4</v>
      </c>
      <c r="D413" s="354" t="str">
        <f>Foundation!D414</f>
        <v>DA+0</v>
      </c>
      <c r="E413" s="354" t="str">
        <f>Foundation!E414</f>
        <v>Sandy</v>
      </c>
      <c r="F413" s="354" t="str">
        <f t="shared" si="7"/>
        <v>Pipe</v>
      </c>
      <c r="G413" s="355">
        <v>45798</v>
      </c>
      <c r="H413" s="356" t="str">
        <f>Foundation!H414</f>
        <v>Vishwakarma Construction</v>
      </c>
      <c r="I413" s="453">
        <v>45778</v>
      </c>
    </row>
    <row r="414" spans="1:9" s="265" customFormat="1" x14ac:dyDescent="0.25">
      <c r="A414" s="343">
        <f>+SUBTOTAL(3,$G$7:$G414)</f>
        <v>407</v>
      </c>
      <c r="B414" s="344">
        <f>Foundation!B415</f>
        <v>45778</v>
      </c>
      <c r="C414" s="354" t="str">
        <f>Foundation!C415</f>
        <v>40/3</v>
      </c>
      <c r="D414" s="354" t="str">
        <f>Foundation!D415</f>
        <v>DA+3</v>
      </c>
      <c r="E414" s="354" t="str">
        <f>Foundation!E415</f>
        <v>Sandy</v>
      </c>
      <c r="F414" s="354" t="str">
        <f t="shared" si="7"/>
        <v>Pipe</v>
      </c>
      <c r="G414" s="355">
        <v>45802</v>
      </c>
      <c r="H414" s="356" t="str">
        <f>Foundation!H415</f>
        <v>Vishwakarma Construction</v>
      </c>
      <c r="I414" s="453">
        <v>45778</v>
      </c>
    </row>
    <row r="415" spans="1:9" s="265" customFormat="1" x14ac:dyDescent="0.25">
      <c r="A415" s="343">
        <f>+SUBTOTAL(3,$G$7:$G415)</f>
        <v>408</v>
      </c>
      <c r="B415" s="344">
        <f>Foundation!B416</f>
        <v>45778</v>
      </c>
      <c r="C415" s="354" t="str">
        <f>Foundation!C416</f>
        <v>21/9</v>
      </c>
      <c r="D415" s="354" t="str">
        <f>Foundation!D416</f>
        <v>DA+3</v>
      </c>
      <c r="E415" s="354" t="str">
        <f>Foundation!E416</f>
        <v>DFR</v>
      </c>
      <c r="F415" s="354" t="str">
        <f t="shared" si="7"/>
        <v>CP</v>
      </c>
      <c r="G415" s="355">
        <v>45804</v>
      </c>
      <c r="H415" s="356" t="str">
        <f>Foundation!H416</f>
        <v>M.R. Choudhary</v>
      </c>
      <c r="I415" s="453">
        <v>45778</v>
      </c>
    </row>
    <row r="416" spans="1:9" s="265" customFormat="1" x14ac:dyDescent="0.25">
      <c r="A416" s="343">
        <f>+SUBTOTAL(3,$G$7:$G416)</f>
        <v>409</v>
      </c>
      <c r="B416" s="344">
        <f>Foundation!B417</f>
        <v>45778</v>
      </c>
      <c r="C416" s="354" t="str">
        <f>Foundation!C417</f>
        <v>27/7</v>
      </c>
      <c r="D416" s="354" t="str">
        <f>Foundation!D417</f>
        <v>DB1+0</v>
      </c>
      <c r="E416" s="354" t="str">
        <f>Foundation!E417</f>
        <v>DFR</v>
      </c>
      <c r="F416" s="354" t="str">
        <f t="shared" si="7"/>
        <v>CP</v>
      </c>
      <c r="G416" s="355">
        <v>45808</v>
      </c>
      <c r="H416" s="356" t="str">
        <f>Foundation!H417</f>
        <v>YMK</v>
      </c>
      <c r="I416" s="453">
        <v>45778</v>
      </c>
    </row>
    <row r="417" spans="1:9" s="265" customFormat="1" x14ac:dyDescent="0.25">
      <c r="A417" s="343">
        <f>+SUBTOTAL(3,$G$7:$G417)</f>
        <v>410</v>
      </c>
      <c r="B417" s="344">
        <f>Foundation!B418</f>
        <v>45778</v>
      </c>
      <c r="C417" s="354" t="str">
        <f>Foundation!C418</f>
        <v>4/3</v>
      </c>
      <c r="D417" s="354" t="str">
        <f>Foundation!D418</f>
        <v>DA+0</v>
      </c>
      <c r="E417" s="354" t="str">
        <f>Foundation!E418</f>
        <v>DRY</v>
      </c>
      <c r="F417" s="354" t="str">
        <f t="shared" si="7"/>
        <v>Pipe</v>
      </c>
      <c r="G417" s="355">
        <v>45807</v>
      </c>
      <c r="H417" s="356" t="str">
        <f>Foundation!H418</f>
        <v>Nyce Service &amp; Security</v>
      </c>
      <c r="I417" s="453">
        <v>45778</v>
      </c>
    </row>
    <row r="418" spans="1:9" s="265" customFormat="1" x14ac:dyDescent="0.25">
      <c r="A418" s="343">
        <f>+SUBTOTAL(3,$G$7:$G418)</f>
        <v>411</v>
      </c>
      <c r="B418" s="344">
        <f>Foundation!B419</f>
        <v>45778</v>
      </c>
      <c r="C418" s="354" t="str">
        <f>Foundation!C419</f>
        <v>2/8</v>
      </c>
      <c r="D418" s="354" t="str">
        <f>Foundation!D419</f>
        <v>DA+0</v>
      </c>
      <c r="E418" s="354" t="str">
        <f>Foundation!E419</f>
        <v>Sandy</v>
      </c>
      <c r="F418" s="354" t="str">
        <f t="shared" si="7"/>
        <v>Pipe</v>
      </c>
      <c r="G418" s="355">
        <v>45812</v>
      </c>
      <c r="H418" s="356" t="str">
        <f>Foundation!H419</f>
        <v>Jsr Infrastructure</v>
      </c>
      <c r="I418" s="453">
        <v>45809</v>
      </c>
    </row>
    <row r="419" spans="1:9" s="265" customFormat="1" x14ac:dyDescent="0.25">
      <c r="A419" s="343">
        <f>+SUBTOTAL(3,$G$7:$G419)</f>
        <v>412</v>
      </c>
      <c r="B419" s="344">
        <f>Foundation!B420</f>
        <v>45778</v>
      </c>
      <c r="C419" s="354" t="str">
        <f>Foundation!C420</f>
        <v>8/11</v>
      </c>
      <c r="D419" s="354" t="str">
        <f>Foundation!D420</f>
        <v>DA+0</v>
      </c>
      <c r="E419" s="354" t="str">
        <f>Foundation!E420</f>
        <v>DRY</v>
      </c>
      <c r="F419" s="354" t="str">
        <f t="shared" si="7"/>
        <v>Pipe</v>
      </c>
      <c r="G419" s="355">
        <v>45826</v>
      </c>
      <c r="H419" s="356" t="str">
        <f>Foundation!H420</f>
        <v>Bhati Construction</v>
      </c>
      <c r="I419" s="453">
        <v>45809</v>
      </c>
    </row>
    <row r="420" spans="1:9" s="265" customFormat="1" x14ac:dyDescent="0.25">
      <c r="A420" s="343">
        <f>+SUBTOTAL(3,$G$7:$G420)</f>
        <v>413</v>
      </c>
      <c r="B420" s="344">
        <f>Foundation!B421</f>
        <v>45809</v>
      </c>
      <c r="C420" s="354" t="str">
        <f>Foundation!C421</f>
        <v>41/1</v>
      </c>
      <c r="D420" s="354" t="str">
        <f>Foundation!D421</f>
        <v>DB1+9</v>
      </c>
      <c r="E420" s="354" t="str">
        <f>Foundation!E421</f>
        <v>Sandy</v>
      </c>
      <c r="F420" s="354" t="str">
        <f t="shared" si="7"/>
        <v>Pipe</v>
      </c>
      <c r="G420" s="355">
        <v>45810</v>
      </c>
      <c r="H420" s="356" t="str">
        <f>Foundation!H421</f>
        <v>Vishwakarma Construction</v>
      </c>
      <c r="I420" s="453">
        <v>45809</v>
      </c>
    </row>
    <row r="421" spans="1:9" s="265" customFormat="1" x14ac:dyDescent="0.25">
      <c r="A421" s="343">
        <f>+SUBTOTAL(3,$G$7:$G421)</f>
        <v>414</v>
      </c>
      <c r="B421" s="344">
        <f>Foundation!B422</f>
        <v>45809</v>
      </c>
      <c r="C421" s="354" t="str">
        <f>Foundation!C422</f>
        <v>30/4</v>
      </c>
      <c r="D421" s="354" t="str">
        <f>Foundation!D422</f>
        <v>DA+3</v>
      </c>
      <c r="E421" s="354" t="str">
        <f>Foundation!E422</f>
        <v>DRY</v>
      </c>
      <c r="F421" s="354" t="str">
        <f t="shared" si="7"/>
        <v>Pipe</v>
      </c>
      <c r="G421" s="355">
        <v>45816</v>
      </c>
      <c r="H421" s="356" t="str">
        <f>Foundation!H422</f>
        <v>Rabbit bright technology pvt. Ltd.</v>
      </c>
      <c r="I421" s="453">
        <v>45809</v>
      </c>
    </row>
    <row r="422" spans="1:9" s="265" customFormat="1" x14ac:dyDescent="0.25">
      <c r="A422" s="343">
        <f>+SUBTOTAL(3,$G$7:$G422)</f>
        <v>415</v>
      </c>
      <c r="B422" s="344">
        <f>Foundation!B423</f>
        <v>45809</v>
      </c>
      <c r="C422" s="354" t="str">
        <f>Foundation!C423</f>
        <v>21/7</v>
      </c>
      <c r="D422" s="354" t="str">
        <f>Foundation!D423</f>
        <v>DA+3</v>
      </c>
      <c r="E422" s="354" t="str">
        <f>Foundation!E423</f>
        <v>DFR</v>
      </c>
      <c r="F422" s="354" t="str">
        <f t="shared" si="7"/>
        <v>CP</v>
      </c>
      <c r="G422" s="355">
        <v>45816</v>
      </c>
      <c r="H422" s="356" t="str">
        <f>Foundation!H423</f>
        <v>M.R. Choudhary</v>
      </c>
      <c r="I422" s="453">
        <v>45809</v>
      </c>
    </row>
    <row r="423" spans="1:9" s="265" customFormat="1" x14ac:dyDescent="0.25">
      <c r="A423" s="343">
        <f>+SUBTOTAL(3,$G$7:$G423)</f>
        <v>416</v>
      </c>
      <c r="B423" s="344">
        <f>Foundation!B424</f>
        <v>45809</v>
      </c>
      <c r="C423" s="354" t="str">
        <f>Foundation!C424</f>
        <v>19/5</v>
      </c>
      <c r="D423" s="354" t="str">
        <f>Foundation!D424</f>
        <v>DA+0</v>
      </c>
      <c r="E423" s="354" t="str">
        <f>Foundation!E424</f>
        <v>DRY</v>
      </c>
      <c r="F423" s="354" t="str">
        <f t="shared" si="7"/>
        <v>Pipe</v>
      </c>
      <c r="G423" s="355">
        <v>45816</v>
      </c>
      <c r="H423" s="356" t="str">
        <f>Foundation!H424</f>
        <v>Shree Ram Construction</v>
      </c>
      <c r="I423" s="453">
        <v>45809</v>
      </c>
    </row>
    <row r="424" spans="1:9" s="265" customFormat="1" x14ac:dyDescent="0.25">
      <c r="A424" s="343">
        <f>+SUBTOTAL(3,$G$7:$G424)</f>
        <v>417</v>
      </c>
      <c r="B424" s="344">
        <f>Foundation!B425</f>
        <v>45809</v>
      </c>
      <c r="C424" s="354" t="str">
        <f>Foundation!C425</f>
        <v>41/0</v>
      </c>
      <c r="D424" s="354" t="str">
        <f>Foundation!D425</f>
        <v>DC1+6</v>
      </c>
      <c r="E424" s="354" t="str">
        <f>Foundation!E425</f>
        <v>Sandy</v>
      </c>
      <c r="F424" s="354" t="str">
        <f t="shared" si="7"/>
        <v>Pipe</v>
      </c>
      <c r="G424" s="355">
        <v>45819</v>
      </c>
      <c r="H424" s="356" t="str">
        <f>Foundation!H425</f>
        <v>Vishwakarma Construction</v>
      </c>
      <c r="I424" s="453">
        <v>45809</v>
      </c>
    </row>
    <row r="425" spans="1:9" s="265" customFormat="1" x14ac:dyDescent="0.25">
      <c r="A425" s="343">
        <f>+SUBTOTAL(3,$G$7:$G425)</f>
        <v>418</v>
      </c>
      <c r="B425" s="344">
        <f>Foundation!B426</f>
        <v>45809</v>
      </c>
      <c r="C425" s="354" t="str">
        <f>Foundation!C426</f>
        <v>27/1</v>
      </c>
      <c r="D425" s="354" t="str">
        <f>Foundation!D426</f>
        <v>DA+3</v>
      </c>
      <c r="E425" s="354" t="str">
        <f>Foundation!E426</f>
        <v>DFR</v>
      </c>
      <c r="F425" s="354" t="str">
        <f t="shared" si="7"/>
        <v>CP</v>
      </c>
      <c r="G425" s="355">
        <v>45850</v>
      </c>
      <c r="H425" s="356" t="str">
        <f>Foundation!H426</f>
        <v>YMK</v>
      </c>
      <c r="I425" s="453">
        <v>45809</v>
      </c>
    </row>
    <row r="426" spans="1:9" s="265" customFormat="1" x14ac:dyDescent="0.25">
      <c r="A426" s="343">
        <f>+SUBTOTAL(3,$G$7:$G426)</f>
        <v>419</v>
      </c>
      <c r="B426" s="344">
        <f>Foundation!B427</f>
        <v>45809</v>
      </c>
      <c r="C426" s="354" t="str">
        <f>Foundation!C427</f>
        <v>30/5</v>
      </c>
      <c r="D426" s="354" t="str">
        <f>Foundation!D427</f>
        <v>DA+3</v>
      </c>
      <c r="E426" s="354" t="str">
        <f>Foundation!E427</f>
        <v>DRY</v>
      </c>
      <c r="F426" s="354" t="str">
        <f t="shared" si="7"/>
        <v>Pipe</v>
      </c>
      <c r="G426" s="355">
        <v>45825</v>
      </c>
      <c r="H426" s="356" t="str">
        <f>Foundation!H427</f>
        <v>Rabbit bright technology pvt. Ltd.</v>
      </c>
      <c r="I426" s="453">
        <v>45809</v>
      </c>
    </row>
    <row r="427" spans="1:9" s="265" customFormat="1" x14ac:dyDescent="0.25">
      <c r="A427" s="343">
        <f>+SUBTOTAL(3,$G$7:$G427)</f>
        <v>420</v>
      </c>
      <c r="B427" s="344">
        <f>Foundation!B428</f>
        <v>45809</v>
      </c>
      <c r="C427" s="354" t="str">
        <f>Foundation!C428</f>
        <v>2/7</v>
      </c>
      <c r="D427" s="354" t="str">
        <f>Foundation!D428</f>
        <v>DA+3</v>
      </c>
      <c r="E427" s="354" t="str">
        <f>Foundation!E428</f>
        <v>Sandy</v>
      </c>
      <c r="F427" s="354" t="str">
        <f t="shared" si="7"/>
        <v>Pipe</v>
      </c>
      <c r="G427" s="355">
        <v>45822</v>
      </c>
      <c r="H427" s="356" t="str">
        <f>Foundation!H428</f>
        <v>Jsr Infrastructure</v>
      </c>
      <c r="I427" s="453">
        <v>45809</v>
      </c>
    </row>
    <row r="428" spans="1:9" s="265" customFormat="1" x14ac:dyDescent="0.25">
      <c r="A428" s="343">
        <f>+SUBTOTAL(3,$G$7:$G428)</f>
        <v>421</v>
      </c>
      <c r="B428" s="344">
        <f>Foundation!B429</f>
        <v>45809</v>
      </c>
      <c r="C428" s="354" t="str">
        <f>Foundation!C429</f>
        <v>11/4</v>
      </c>
      <c r="D428" s="354" t="str">
        <f>Foundation!D429</f>
        <v>DA+0</v>
      </c>
      <c r="E428" s="354" t="str">
        <f>Foundation!E429</f>
        <v>Sandy</v>
      </c>
      <c r="F428" s="354" t="str">
        <f t="shared" si="7"/>
        <v>Pipe</v>
      </c>
      <c r="G428" s="355">
        <v>45823</v>
      </c>
      <c r="H428" s="356" t="str">
        <f>Foundation!H429</f>
        <v>BR &amp; Sons</v>
      </c>
      <c r="I428" s="453">
        <v>45809</v>
      </c>
    </row>
    <row r="429" spans="1:9" s="265" customFormat="1" x14ac:dyDescent="0.25">
      <c r="A429" s="343">
        <f>+SUBTOTAL(3,$G$7:$G429)</f>
        <v>422</v>
      </c>
      <c r="B429" s="344">
        <f>Foundation!B430</f>
        <v>45809</v>
      </c>
      <c r="C429" s="354" t="str">
        <f>Foundation!C430</f>
        <v>36/2</v>
      </c>
      <c r="D429" s="354" t="str">
        <f>Foundation!D430</f>
        <v>DA+0</v>
      </c>
      <c r="E429" s="354" t="str">
        <f>Foundation!E430</f>
        <v>Sandy</v>
      </c>
      <c r="F429" s="354" t="str">
        <f t="shared" si="7"/>
        <v>Pipe</v>
      </c>
      <c r="G429" s="355">
        <v>45824</v>
      </c>
      <c r="H429" s="356" t="str">
        <f>Foundation!H430</f>
        <v>Vishwakarma Construction</v>
      </c>
      <c r="I429" s="453">
        <v>45809</v>
      </c>
    </row>
    <row r="430" spans="1:9" s="265" customFormat="1" x14ac:dyDescent="0.25">
      <c r="A430" s="343">
        <f>+SUBTOTAL(3,$G$7:$G430)</f>
        <v>423</v>
      </c>
      <c r="B430" s="344">
        <f>Foundation!B431</f>
        <v>45809</v>
      </c>
      <c r="C430" s="354" t="str">
        <f>Foundation!C431</f>
        <v>36/3</v>
      </c>
      <c r="D430" s="354" t="str">
        <f>Foundation!D431</f>
        <v>DA+0</v>
      </c>
      <c r="E430" s="354" t="str">
        <f>Foundation!E431</f>
        <v>Sandy</v>
      </c>
      <c r="F430" s="354" t="str">
        <f t="shared" si="7"/>
        <v>Pipe</v>
      </c>
      <c r="G430" s="355">
        <v>45823</v>
      </c>
      <c r="H430" s="356" t="str">
        <f>Foundation!H431</f>
        <v>Vishwakarma Construction</v>
      </c>
      <c r="I430" s="453">
        <v>45809</v>
      </c>
    </row>
    <row r="431" spans="1:9" s="265" customFormat="1" x14ac:dyDescent="0.25">
      <c r="A431" s="343">
        <f>+SUBTOTAL(3,$G$7:$G431)</f>
        <v>424</v>
      </c>
      <c r="B431" s="344">
        <f>Foundation!B432</f>
        <v>45809</v>
      </c>
      <c r="C431" s="354" t="str">
        <f>Foundation!C432</f>
        <v>10/0</v>
      </c>
      <c r="D431" s="354" t="str">
        <f>Foundation!D432</f>
        <v>DD60+25</v>
      </c>
      <c r="E431" s="354" t="str">
        <f>Foundation!E432</f>
        <v>DFR</v>
      </c>
      <c r="F431" s="354" t="str">
        <f t="shared" si="7"/>
        <v>CP</v>
      </c>
      <c r="G431" s="355">
        <v>45826</v>
      </c>
      <c r="H431" s="356" t="str">
        <f>Foundation!H432</f>
        <v>Bhati Construction</v>
      </c>
      <c r="I431" s="453">
        <v>45809</v>
      </c>
    </row>
    <row r="432" spans="1:9" s="265" customFormat="1" x14ac:dyDescent="0.25">
      <c r="A432" s="343">
        <f>+SUBTOTAL(3,$G$7:$G432)</f>
        <v>425</v>
      </c>
      <c r="B432" s="344">
        <f>Foundation!B433</f>
        <v>45809</v>
      </c>
      <c r="C432" s="354" t="str">
        <f>Foundation!C433</f>
        <v>4/1</v>
      </c>
      <c r="D432" s="354" t="str">
        <f>Foundation!D433</f>
        <v>DA+0</v>
      </c>
      <c r="E432" s="354" t="str">
        <f>Foundation!E433</f>
        <v>DRY</v>
      </c>
      <c r="F432" s="354" t="str">
        <f t="shared" si="7"/>
        <v>Pipe</v>
      </c>
      <c r="G432" s="355">
        <v>45842</v>
      </c>
      <c r="H432" s="356" t="str">
        <f>Foundation!H433</f>
        <v>Jsr Infrastructure</v>
      </c>
      <c r="I432" s="453">
        <v>45839</v>
      </c>
    </row>
    <row r="433" spans="1:9" s="265" customFormat="1" x14ac:dyDescent="0.25">
      <c r="A433" s="343">
        <f>+SUBTOTAL(3,$G$7:$G433)</f>
        <v>426</v>
      </c>
      <c r="B433" s="344">
        <f>Foundation!B434</f>
        <v>45809</v>
      </c>
      <c r="C433" s="354" t="str">
        <f>Foundation!C434</f>
        <v>21/5</v>
      </c>
      <c r="D433" s="354" t="str">
        <f>Foundation!D434</f>
        <v>DA+6</v>
      </c>
      <c r="E433" s="354" t="str">
        <f>Foundation!E434</f>
        <v>DFR</v>
      </c>
      <c r="F433" s="354" t="str">
        <f t="shared" si="7"/>
        <v>CP</v>
      </c>
      <c r="G433" s="355">
        <v>45862</v>
      </c>
      <c r="H433" s="356" t="str">
        <f>Foundation!H434</f>
        <v>M.R. Choudhary</v>
      </c>
      <c r="I433" s="453">
        <v>45839</v>
      </c>
    </row>
    <row r="434" spans="1:9" s="265" customFormat="1" x14ac:dyDescent="0.25">
      <c r="A434" s="343">
        <f>+SUBTOTAL(3,$G$7:$G434)</f>
        <v>427</v>
      </c>
      <c r="B434" s="344">
        <f>Foundation!B435</f>
        <v>45809</v>
      </c>
      <c r="C434" s="354" t="str">
        <f>Foundation!C435</f>
        <v>36/4</v>
      </c>
      <c r="D434" s="354" t="str">
        <f>Foundation!D435</f>
        <v>DA+6</v>
      </c>
      <c r="E434" s="354" t="str">
        <f>Foundation!E435</f>
        <v>Sandy</v>
      </c>
      <c r="F434" s="354" t="str">
        <f t="shared" si="7"/>
        <v>Pipe</v>
      </c>
      <c r="G434" s="355">
        <v>45831</v>
      </c>
      <c r="H434" s="356" t="str">
        <f>Foundation!H435</f>
        <v>Vishwakarma Construction</v>
      </c>
      <c r="I434" s="453">
        <v>45809</v>
      </c>
    </row>
    <row r="435" spans="1:9" s="265" customFormat="1" x14ac:dyDescent="0.25">
      <c r="A435" s="343">
        <f>+SUBTOTAL(3,$G$7:$G435)</f>
        <v>428</v>
      </c>
      <c r="B435" s="344">
        <f>Foundation!B436</f>
        <v>45809</v>
      </c>
      <c r="C435" s="354" t="str">
        <f>Foundation!C436</f>
        <v>30/6</v>
      </c>
      <c r="D435" s="354" t="str">
        <f>Foundation!D436</f>
        <v>DA+0</v>
      </c>
      <c r="E435" s="354" t="str">
        <f>Foundation!E436</f>
        <v>DRY</v>
      </c>
      <c r="F435" s="354" t="str">
        <f t="shared" si="7"/>
        <v>Pipe</v>
      </c>
      <c r="G435" s="355">
        <v>45840</v>
      </c>
      <c r="H435" s="356" t="str">
        <f>Foundation!H436</f>
        <v>YMK</v>
      </c>
      <c r="I435" s="453">
        <v>45839</v>
      </c>
    </row>
    <row r="436" spans="1:9" s="265" customFormat="1" x14ac:dyDescent="0.25">
      <c r="A436" s="343">
        <f>+SUBTOTAL(3,$G$7:$G436)</f>
        <v>429</v>
      </c>
      <c r="B436" s="344">
        <f>Foundation!B437</f>
        <v>45809</v>
      </c>
      <c r="C436" s="354" t="str">
        <f>Foundation!C437</f>
        <v>2/9</v>
      </c>
      <c r="D436" s="354" t="str">
        <f>Foundation!D437</f>
        <v>DA+0</v>
      </c>
      <c r="E436" s="354" t="str">
        <f>Foundation!E437</f>
        <v>DRY</v>
      </c>
      <c r="F436" s="354" t="str">
        <f t="shared" si="7"/>
        <v>Pipe</v>
      </c>
      <c r="G436" s="355">
        <v>45842</v>
      </c>
      <c r="H436" s="356" t="str">
        <f>Foundation!H437</f>
        <v>Jsr Infrastructure</v>
      </c>
      <c r="I436" s="453">
        <v>45839</v>
      </c>
    </row>
    <row r="437" spans="1:9" s="265" customFormat="1" x14ac:dyDescent="0.25">
      <c r="A437" s="343">
        <f>+SUBTOTAL(3,$G$7:$G437)</f>
        <v>430</v>
      </c>
      <c r="B437" s="344">
        <f>Foundation!B438</f>
        <v>45809</v>
      </c>
      <c r="C437" s="354" t="str">
        <f>Foundation!C438</f>
        <v>37/0</v>
      </c>
      <c r="D437" s="354" t="str">
        <f>Foundation!D438</f>
        <v>DB2+0</v>
      </c>
      <c r="E437" s="354" t="str">
        <f>Foundation!E438</f>
        <v>Sandy</v>
      </c>
      <c r="F437" s="354" t="str">
        <f t="shared" si="7"/>
        <v>Pipe</v>
      </c>
      <c r="G437" s="355">
        <v>45841</v>
      </c>
      <c r="H437" s="356" t="str">
        <f>Foundation!H438</f>
        <v>Vishwakarma Construction</v>
      </c>
      <c r="I437" s="453">
        <v>45839</v>
      </c>
    </row>
    <row r="438" spans="1:9" s="265" customFormat="1" x14ac:dyDescent="0.25">
      <c r="A438" s="343">
        <f>+SUBTOTAL(3,$G$7:$G438)</f>
        <v>431</v>
      </c>
      <c r="B438" s="344">
        <f>Foundation!B439</f>
        <v>45809</v>
      </c>
      <c r="C438" s="354" t="str">
        <f>Foundation!C439</f>
        <v>21/4</v>
      </c>
      <c r="D438" s="354" t="str">
        <f>Foundation!D439</f>
        <v>DA+3</v>
      </c>
      <c r="E438" s="354" t="str">
        <f>Foundation!E439</f>
        <v>Sandy</v>
      </c>
      <c r="F438" s="354" t="str">
        <f t="shared" si="7"/>
        <v>Pipe</v>
      </c>
      <c r="G438" s="355">
        <v>45862</v>
      </c>
      <c r="H438" s="356" t="str">
        <f>Foundation!H439</f>
        <v>M.R. Choudhary</v>
      </c>
      <c r="I438" s="453">
        <v>45839</v>
      </c>
    </row>
    <row r="439" spans="1:9" s="265" customFormat="1" x14ac:dyDescent="0.25">
      <c r="A439" s="343">
        <f>+SUBTOTAL(3,$G$7:$G439)</f>
        <v>432</v>
      </c>
      <c r="B439" s="344">
        <f>Foundation!B440</f>
        <v>45839</v>
      </c>
      <c r="C439" s="354" t="str">
        <f>Foundation!C440</f>
        <v>31/0</v>
      </c>
      <c r="D439" s="354" t="str">
        <f>Foundation!D440</f>
        <v>DB2+0</v>
      </c>
      <c r="E439" s="354" t="str">
        <f>Foundation!E440</f>
        <v>Sandy</v>
      </c>
      <c r="F439" s="354" t="str">
        <f t="shared" si="7"/>
        <v>Pipe</v>
      </c>
      <c r="G439" s="355">
        <v>45841</v>
      </c>
      <c r="H439" s="356" t="str">
        <f>Foundation!H440</f>
        <v>YMK</v>
      </c>
      <c r="I439" s="453">
        <v>45839</v>
      </c>
    </row>
    <row r="440" spans="1:9" s="265" customFormat="1" x14ac:dyDescent="0.25">
      <c r="A440" s="343">
        <f>+SUBTOTAL(3,$G$7:$G440)</f>
        <v>433</v>
      </c>
      <c r="B440" s="344">
        <f>Foundation!B441</f>
        <v>45839</v>
      </c>
      <c r="C440" s="354" t="str">
        <f>Foundation!C441</f>
        <v>4/2</v>
      </c>
      <c r="D440" s="354" t="str">
        <f>Foundation!D441</f>
        <v>DA+0</v>
      </c>
      <c r="E440" s="354" t="str">
        <f>Foundation!E441</f>
        <v>DRY</v>
      </c>
      <c r="F440" s="354" t="str">
        <f t="shared" si="7"/>
        <v>Pipe</v>
      </c>
      <c r="G440" s="355">
        <v>45842</v>
      </c>
      <c r="H440" s="356" t="str">
        <f>Foundation!H441</f>
        <v>Nyce Services</v>
      </c>
      <c r="I440" s="453">
        <v>45839</v>
      </c>
    </row>
    <row r="441" spans="1:9" s="265" customFormat="1" x14ac:dyDescent="0.25">
      <c r="A441" s="343">
        <f>+SUBTOTAL(3,$G$7:$G441)</f>
        <v>434</v>
      </c>
      <c r="B441" s="344">
        <f>Foundation!B442</f>
        <v>45839</v>
      </c>
      <c r="C441" s="354" t="str">
        <f>Foundation!C442</f>
        <v>3/0</v>
      </c>
      <c r="D441" s="354" t="str">
        <f>Foundation!D442</f>
        <v>DD60+6</v>
      </c>
      <c r="E441" s="354" t="str">
        <f>Foundation!E442</f>
        <v>DRY</v>
      </c>
      <c r="F441" s="354" t="str">
        <f t="shared" si="7"/>
        <v>Pipe</v>
      </c>
      <c r="G441" s="355">
        <v>45850</v>
      </c>
      <c r="H441" s="356" t="str">
        <f>Foundation!H442</f>
        <v>Jsr Infrastructure</v>
      </c>
      <c r="I441" s="453">
        <v>45839</v>
      </c>
    </row>
    <row r="442" spans="1:9" s="265" customFormat="1" x14ac:dyDescent="0.25">
      <c r="A442" s="343">
        <f>+SUBTOTAL(3,$G$7:$G442)</f>
        <v>435</v>
      </c>
      <c r="B442" s="344">
        <f>Foundation!B443</f>
        <v>45839</v>
      </c>
      <c r="C442" s="354" t="str">
        <f>Foundation!C443</f>
        <v>4/4</v>
      </c>
      <c r="D442" s="354" t="str">
        <f>Foundation!D443</f>
        <v>DA+0</v>
      </c>
      <c r="E442" s="354" t="str">
        <f>Foundation!E443</f>
        <v>DRY</v>
      </c>
      <c r="F442" s="354" t="str">
        <f t="shared" si="7"/>
        <v>Pipe</v>
      </c>
      <c r="G442" s="355">
        <v>45850</v>
      </c>
      <c r="H442" s="356" t="str">
        <f>Foundation!H443</f>
        <v>Nice Security &amp; Services</v>
      </c>
      <c r="I442" s="453">
        <v>45839</v>
      </c>
    </row>
    <row r="443" spans="1:9" s="265" customFormat="1" x14ac:dyDescent="0.25">
      <c r="A443" s="343">
        <f>+SUBTOTAL(3,$G$7:$G443)</f>
        <v>436</v>
      </c>
      <c r="B443" s="344">
        <f>Foundation!B444</f>
        <v>45839</v>
      </c>
      <c r="C443" s="354" t="str">
        <f>Foundation!C444</f>
        <v>21/3</v>
      </c>
      <c r="D443" s="354" t="str">
        <f>Foundation!D444</f>
        <v>DA+6</v>
      </c>
      <c r="E443" s="354" t="str">
        <f>Foundation!E444</f>
        <v>Sandy</v>
      </c>
      <c r="F443" s="354" t="str">
        <f t="shared" si="7"/>
        <v>Pipe</v>
      </c>
      <c r="G443" s="355">
        <v>45862</v>
      </c>
      <c r="H443" s="356" t="str">
        <f>Foundation!H444</f>
        <v>M.R. Choudhary</v>
      </c>
      <c r="I443" s="453">
        <v>45839</v>
      </c>
    </row>
    <row r="444" spans="1:9" s="265" customFormat="1" x14ac:dyDescent="0.25">
      <c r="A444" s="343">
        <f>+SUBTOTAL(3,$G$7:$G444)</f>
        <v>436</v>
      </c>
      <c r="B444" s="344">
        <f>Foundation!B445</f>
        <v>45839</v>
      </c>
      <c r="C444" s="354" t="str">
        <f>Foundation!C445</f>
        <v>8/12</v>
      </c>
      <c r="D444" s="354" t="str">
        <f>Foundation!D445</f>
        <v>DA+0</v>
      </c>
      <c r="E444" s="354" t="str">
        <f>Foundation!E445</f>
        <v>DRY</v>
      </c>
      <c r="F444" s="354" t="str">
        <f t="shared" si="7"/>
        <v>Pipe</v>
      </c>
      <c r="G444" s="355"/>
      <c r="H444" s="356" t="str">
        <f>Foundation!H445</f>
        <v>Jsr Infrastructure</v>
      </c>
      <c r="I444" s="354"/>
    </row>
    <row r="445" spans="1:9" s="265" customFormat="1" x14ac:dyDescent="0.25">
      <c r="A445" s="343">
        <f>+SUBTOTAL(3,$G$7:$G445)</f>
        <v>436</v>
      </c>
      <c r="B445" s="344">
        <f>Foundation!B446</f>
        <v>45839</v>
      </c>
      <c r="C445" s="354" t="str">
        <f>Foundation!C446</f>
        <v>8/2</v>
      </c>
      <c r="D445" s="354" t="str">
        <f>Foundation!D446</f>
        <v>DA+3</v>
      </c>
      <c r="E445" s="354" t="str">
        <f>Foundation!E446</f>
        <v>DRY</v>
      </c>
      <c r="F445" s="354" t="str">
        <f t="shared" si="7"/>
        <v>Pipe</v>
      </c>
      <c r="G445" s="355"/>
      <c r="H445" s="356" t="str">
        <f>Foundation!H446</f>
        <v>Dhakad Enterprises</v>
      </c>
      <c r="I445" s="354"/>
    </row>
    <row r="446" spans="1:9" s="265" customFormat="1" x14ac:dyDescent="0.25">
      <c r="A446" s="343">
        <f>+SUBTOTAL(3,$G$7:$G446)</f>
        <v>437</v>
      </c>
      <c r="B446" s="344">
        <f>Foundation!B447</f>
        <v>45839</v>
      </c>
      <c r="C446" s="354" t="str">
        <f>Foundation!C447</f>
        <v>37/1</v>
      </c>
      <c r="D446" s="354" t="str">
        <f>Foundation!D447</f>
        <v>DA+9</v>
      </c>
      <c r="E446" s="354" t="str">
        <f>Foundation!E447</f>
        <v>Sandy</v>
      </c>
      <c r="F446" s="354" t="str">
        <f t="shared" si="7"/>
        <v>Pipe</v>
      </c>
      <c r="G446" s="355">
        <v>45856</v>
      </c>
      <c r="H446" s="356" t="str">
        <f>Foundation!H447</f>
        <v>Vishwakarma Construction</v>
      </c>
      <c r="I446" s="453">
        <v>45839</v>
      </c>
    </row>
    <row r="447" spans="1:9" s="265" customFormat="1" x14ac:dyDescent="0.25">
      <c r="A447" s="343">
        <f>+SUBTOTAL(3,$G$7:$G447)</f>
        <v>437</v>
      </c>
      <c r="B447" s="344">
        <f>Foundation!B448</f>
        <v>45839</v>
      </c>
      <c r="C447" s="354" t="str">
        <f>Foundation!C448</f>
        <v>8/1</v>
      </c>
      <c r="D447" s="354" t="str">
        <f>Foundation!D448</f>
        <v>DA+3</v>
      </c>
      <c r="E447" s="354" t="str">
        <f>Foundation!E448</f>
        <v>DRY</v>
      </c>
      <c r="F447" s="354" t="str">
        <f t="shared" si="7"/>
        <v>Pipe</v>
      </c>
      <c r="G447" s="355"/>
      <c r="H447" s="356" t="str">
        <f>Foundation!H448</f>
        <v>Dhakad Enterprises</v>
      </c>
      <c r="I447" s="354"/>
    </row>
    <row r="448" spans="1:9" s="265" customFormat="1" x14ac:dyDescent="0.25">
      <c r="A448" s="343">
        <f>+SUBTOTAL(3,$G$7:$G448)</f>
        <v>438</v>
      </c>
      <c r="B448" s="344">
        <f>Foundation!B449</f>
        <v>45839</v>
      </c>
      <c r="C448" s="354" t="str">
        <f>Foundation!C449</f>
        <v>20/0</v>
      </c>
      <c r="D448" s="354" t="str">
        <f>Foundation!D449</f>
        <v>DB2+0</v>
      </c>
      <c r="E448" s="354" t="str">
        <f>Foundation!E449</f>
        <v>Sandy</v>
      </c>
      <c r="F448" s="354" t="str">
        <f t="shared" si="7"/>
        <v>Pipe</v>
      </c>
      <c r="G448" s="355">
        <v>45862</v>
      </c>
      <c r="H448" s="356" t="str">
        <f>Foundation!H449</f>
        <v>Vishwakarma Construction</v>
      </c>
      <c r="I448" s="453">
        <v>45839</v>
      </c>
    </row>
    <row r="449" spans="1:9" s="265" customFormat="1" x14ac:dyDescent="0.25">
      <c r="A449" s="343">
        <f>+SUBTOTAL(3,$G$7:$G449)</f>
        <v>438</v>
      </c>
      <c r="B449" s="344">
        <f>Foundation!B450</f>
        <v>45839</v>
      </c>
      <c r="C449" s="354" t="str">
        <f>Foundation!C450</f>
        <v>27/0</v>
      </c>
      <c r="D449" s="354" t="str">
        <f>Foundation!D450</f>
        <v>DC1+0</v>
      </c>
      <c r="E449" s="354" t="str">
        <f>Foundation!E450</f>
        <v>DFR</v>
      </c>
      <c r="F449" s="354" t="str">
        <f t="shared" si="7"/>
        <v>CP</v>
      </c>
      <c r="G449" s="355"/>
      <c r="H449" s="356" t="str">
        <f>Foundation!H450</f>
        <v>YMK</v>
      </c>
      <c r="I449" s="354"/>
    </row>
    <row r="450" spans="1:9" s="265" customFormat="1" x14ac:dyDescent="0.25">
      <c r="A450" s="343">
        <f>+SUBTOTAL(3,$G$7:$G450)</f>
        <v>439</v>
      </c>
      <c r="B450" s="344">
        <f>Foundation!B451</f>
        <v>45839</v>
      </c>
      <c r="C450" s="354" t="str">
        <f>Foundation!C451</f>
        <v>37/2</v>
      </c>
      <c r="D450" s="354" t="str">
        <f>Foundation!D451</f>
        <v>DA+3</v>
      </c>
      <c r="E450" s="354" t="str">
        <f>Foundation!E451</f>
        <v>Sandy</v>
      </c>
      <c r="F450" s="354" t="str">
        <f t="shared" si="7"/>
        <v>Pipe</v>
      </c>
      <c r="G450" s="355">
        <v>45856</v>
      </c>
      <c r="H450" s="356" t="str">
        <f>Foundation!H451</f>
        <v>Vishwakarma Construction</v>
      </c>
      <c r="I450" s="453">
        <v>45839</v>
      </c>
    </row>
    <row r="451" spans="1:9" s="265" customFormat="1" x14ac:dyDescent="0.25">
      <c r="A451" s="343">
        <f>+SUBTOTAL(3,$G$7:$G451)</f>
        <v>440</v>
      </c>
      <c r="B451" s="344">
        <f>Foundation!B452</f>
        <v>45839</v>
      </c>
      <c r="C451" s="354" t="str">
        <f>Foundation!C452</f>
        <v>9/0</v>
      </c>
      <c r="D451" s="354" t="str">
        <f>Foundation!D452</f>
        <v>DD60+18</v>
      </c>
      <c r="E451" s="354" t="str">
        <f>Foundation!E452</f>
        <v>DRY</v>
      </c>
      <c r="F451" s="354" t="str">
        <f t="shared" si="7"/>
        <v>Pipe</v>
      </c>
      <c r="G451" s="355">
        <v>45860</v>
      </c>
      <c r="H451" s="356" t="str">
        <f>Foundation!H452</f>
        <v>Jsr Infrastructure</v>
      </c>
      <c r="I451" s="453">
        <v>45839</v>
      </c>
    </row>
    <row r="452" spans="1:9" s="265" customFormat="1" x14ac:dyDescent="0.25">
      <c r="A452" s="343">
        <f>+SUBTOTAL(3,$G$7:$G452)</f>
        <v>441</v>
      </c>
      <c r="B452" s="344">
        <f>Foundation!B453</f>
        <v>45839</v>
      </c>
      <c r="C452" s="354" t="str">
        <f>Foundation!C453</f>
        <v>8/5</v>
      </c>
      <c r="D452" s="354" t="str">
        <f>Foundation!D453</f>
        <v>DA+3</v>
      </c>
      <c r="E452" s="354" t="str">
        <f>Foundation!E453</f>
        <v>DRY</v>
      </c>
      <c r="F452" s="354" t="str">
        <f t="shared" si="7"/>
        <v>Pipe</v>
      </c>
      <c r="G452" s="355">
        <v>45867</v>
      </c>
      <c r="H452" s="356" t="str">
        <f>Foundation!H453</f>
        <v>Yash Infra</v>
      </c>
      <c r="I452" s="453">
        <v>45839</v>
      </c>
    </row>
    <row r="453" spans="1:9" s="265" customFormat="1" x14ac:dyDescent="0.25">
      <c r="A453" s="343">
        <f>+SUBTOTAL(3,$G$7:$G453)</f>
        <v>442</v>
      </c>
      <c r="B453" s="344">
        <f>Foundation!B454</f>
        <v>45839</v>
      </c>
      <c r="C453" s="354" t="str">
        <f>Foundation!C454</f>
        <v>20/2</v>
      </c>
      <c r="D453" s="354" t="str">
        <f>Foundation!D454</f>
        <v>DA+0</v>
      </c>
      <c r="E453" s="354" t="str">
        <f>Foundation!E454</f>
        <v>DRY</v>
      </c>
      <c r="F453" s="354" t="str">
        <f t="shared" si="7"/>
        <v>Pipe</v>
      </c>
      <c r="G453" s="355">
        <v>45862</v>
      </c>
      <c r="H453" s="356" t="str">
        <f>Foundation!H454</f>
        <v>Vishwakarma Construction</v>
      </c>
      <c r="I453" s="453">
        <v>45839</v>
      </c>
    </row>
    <row r="454" spans="1:9" s="265" customFormat="1" x14ac:dyDescent="0.25">
      <c r="A454" s="343">
        <f>+SUBTOTAL(3,$G$7:$G454)</f>
        <v>442</v>
      </c>
      <c r="B454" s="344">
        <f>Foundation!B455</f>
        <v>45839</v>
      </c>
      <c r="C454" s="354" t="str">
        <f>Foundation!C455</f>
        <v>21/0</v>
      </c>
      <c r="D454" s="354" t="str">
        <f>Foundation!D455</f>
        <v>DB2+0</v>
      </c>
      <c r="E454" s="354" t="str">
        <f>Foundation!E455</f>
        <v>DRY</v>
      </c>
      <c r="F454" s="354" t="str">
        <f t="shared" si="7"/>
        <v>Pipe</v>
      </c>
      <c r="G454" s="355"/>
      <c r="H454" s="356" t="str">
        <f>Foundation!H455</f>
        <v>Vishwakarma Construction</v>
      </c>
      <c r="I454" s="354"/>
    </row>
    <row r="455" spans="1:9" s="265" customFormat="1" x14ac:dyDescent="0.25">
      <c r="A455" s="343">
        <f>+SUBTOTAL(3,$G$7:$G455)</f>
        <v>443</v>
      </c>
      <c r="B455" s="344">
        <f>Foundation!B456</f>
        <v>45839</v>
      </c>
      <c r="C455" s="354" t="str">
        <f>Foundation!C456</f>
        <v>26/0</v>
      </c>
      <c r="D455" s="354" t="str">
        <f>Foundation!D456</f>
        <v>DB1+0</v>
      </c>
      <c r="E455" s="354" t="str">
        <f>Foundation!E456</f>
        <v>DFR</v>
      </c>
      <c r="F455" s="354" t="str">
        <f t="shared" si="7"/>
        <v>CP</v>
      </c>
      <c r="G455" s="355">
        <v>45865</v>
      </c>
      <c r="H455" s="356" t="str">
        <f>Foundation!H456</f>
        <v>YMK</v>
      </c>
      <c r="I455" s="453">
        <v>45839</v>
      </c>
    </row>
    <row r="456" spans="1:9" s="265" customFormat="1" x14ac:dyDescent="0.25">
      <c r="A456" s="343">
        <f>+SUBTOTAL(3,$G$7:$G456)</f>
        <v>443</v>
      </c>
      <c r="B456" s="344">
        <f>Foundation!B457</f>
        <v>45839</v>
      </c>
      <c r="C456" s="354" t="str">
        <f>Foundation!C457</f>
        <v>20/3</v>
      </c>
      <c r="D456" s="354" t="str">
        <f>Foundation!D457</f>
        <v>DA+0</v>
      </c>
      <c r="E456" s="354" t="str">
        <f>Foundation!E457</f>
        <v>DRY</v>
      </c>
      <c r="F456" s="354" t="str">
        <f t="shared" si="7"/>
        <v>Pipe</v>
      </c>
      <c r="G456" s="355"/>
      <c r="H456" s="356" t="str">
        <f>Foundation!H457</f>
        <v>Vishwakarma Construction</v>
      </c>
      <c r="I456" s="354"/>
    </row>
    <row r="457" spans="1:9" s="265" customFormat="1" x14ac:dyDescent="0.25">
      <c r="A457" s="343">
        <f>+SUBTOTAL(3,$G$7:$G457)</f>
        <v>443</v>
      </c>
      <c r="B457" s="344">
        <f>Foundation!B458</f>
        <v>45839</v>
      </c>
      <c r="C457" s="354" t="str">
        <f>Foundation!C458</f>
        <v>21/2</v>
      </c>
      <c r="D457" s="354" t="str">
        <f>Foundation!D458</f>
        <v>DA+0</v>
      </c>
      <c r="E457" s="354" t="str">
        <f>Foundation!E458</f>
        <v>Sandy</v>
      </c>
      <c r="F457" s="354" t="str">
        <f t="shared" si="7"/>
        <v>Pipe</v>
      </c>
      <c r="G457" s="355"/>
      <c r="H457" s="356" t="str">
        <f>Foundation!H458</f>
        <v>Vishwakarma Construction</v>
      </c>
      <c r="I457" s="354"/>
    </row>
    <row r="458" spans="1:9" s="265" customFormat="1" x14ac:dyDescent="0.25">
      <c r="A458" s="343">
        <f>+SUBTOTAL(3,$G$7:$G458)</f>
        <v>444</v>
      </c>
      <c r="B458" s="344">
        <f>Foundation!B459</f>
        <v>45839</v>
      </c>
      <c r="C458" s="354" t="str">
        <f>Foundation!C459</f>
        <v>8/0</v>
      </c>
      <c r="D458" s="354" t="str">
        <f>Foundation!D459</f>
        <v>DB1+0</v>
      </c>
      <c r="E458" s="354" t="str">
        <f>Foundation!E459</f>
        <v>DRY</v>
      </c>
      <c r="F458" s="354" t="str">
        <f t="shared" si="7"/>
        <v>Pipe</v>
      </c>
      <c r="G458" s="355">
        <v>45869</v>
      </c>
      <c r="H458" s="356" t="str">
        <f>Foundation!H459</f>
        <v>Dhakad Enterprises</v>
      </c>
      <c r="I458" s="453">
        <v>45839</v>
      </c>
    </row>
    <row r="459" spans="1:9" s="265" customFormat="1" x14ac:dyDescent="0.25">
      <c r="A459" s="343">
        <f>+SUBTOTAL(3,$G$7:$G459)</f>
        <v>444</v>
      </c>
      <c r="B459" s="344">
        <f>Foundation!B460</f>
        <v>45839</v>
      </c>
      <c r="C459" s="354" t="str">
        <f>Foundation!C460</f>
        <v>8/4</v>
      </c>
      <c r="D459" s="354" t="str">
        <f>Foundation!D460</f>
        <v>DA+3</v>
      </c>
      <c r="E459" s="354" t="str">
        <f>Foundation!E460</f>
        <v>DRY</v>
      </c>
      <c r="F459" s="354" t="str">
        <f t="shared" ref="F459:F476" si="8">+IF(E459=0,"",IF(E459="DFR","CP","Pipe"))</f>
        <v>Pipe</v>
      </c>
      <c r="G459" s="355"/>
      <c r="H459" s="356" t="str">
        <f>Foundation!H460</f>
        <v>Jsr Infrastructure</v>
      </c>
      <c r="I459" s="354"/>
    </row>
    <row r="460" spans="1:9" s="265" customFormat="1" x14ac:dyDescent="0.25">
      <c r="A460" s="343">
        <f>+SUBTOTAL(3,$G$7:$G460)</f>
        <v>445</v>
      </c>
      <c r="B460" s="344">
        <f>Foundation!B461</f>
        <v>45839</v>
      </c>
      <c r="C460" s="354" t="str">
        <f>Foundation!C461</f>
        <v>24/0</v>
      </c>
      <c r="D460" s="354" t="str">
        <f>Foundation!D461</f>
        <v>DD45+3</v>
      </c>
      <c r="E460" s="354" t="str">
        <f>Foundation!E461</f>
        <v>DRY</v>
      </c>
      <c r="F460" s="354" t="str">
        <f t="shared" si="8"/>
        <v>Pipe</v>
      </c>
      <c r="G460" s="355">
        <v>45874</v>
      </c>
      <c r="H460" s="356" t="str">
        <f>Foundation!H461</f>
        <v>YMK</v>
      </c>
      <c r="I460" s="453">
        <v>45870</v>
      </c>
    </row>
    <row r="461" spans="1:9" s="265" customFormat="1" x14ac:dyDescent="0.25">
      <c r="A461" s="343">
        <f>+SUBTOTAL(3,$G$7:$G461)</f>
        <v>445</v>
      </c>
      <c r="B461" s="344">
        <f>Foundation!B462</f>
        <v>45870</v>
      </c>
      <c r="C461" s="354" t="str">
        <f>Foundation!C462</f>
        <v>14A/0</v>
      </c>
      <c r="D461" s="354" t="str">
        <f>Foundation!D462</f>
        <v>DC1+0</v>
      </c>
      <c r="E461" s="354" t="str">
        <f>Foundation!E462</f>
        <v>DRY</v>
      </c>
      <c r="F461" s="354" t="str">
        <f t="shared" si="8"/>
        <v>Pipe</v>
      </c>
      <c r="G461" s="355"/>
      <c r="H461" s="356" t="str">
        <f>Foundation!H462</f>
        <v>BR &amp; Sons</v>
      </c>
      <c r="I461" s="354"/>
    </row>
    <row r="462" spans="1:9" s="265" customFormat="1" x14ac:dyDescent="0.25">
      <c r="A462" s="343">
        <f>+SUBTOTAL(3,$G$7:$G462)</f>
        <v>446</v>
      </c>
      <c r="B462" s="344">
        <f>Foundation!B463</f>
        <v>45870</v>
      </c>
      <c r="C462" s="354" t="str">
        <f>Foundation!C463</f>
        <v>23/0</v>
      </c>
      <c r="D462" s="354" t="str">
        <f>Foundation!D463</f>
        <v>DD45+3</v>
      </c>
      <c r="E462" s="354" t="str">
        <f>Foundation!E463</f>
        <v>DRY</v>
      </c>
      <c r="F462" s="354" t="str">
        <f t="shared" si="8"/>
        <v>Pipe</v>
      </c>
      <c r="G462" s="355">
        <v>45876</v>
      </c>
      <c r="H462" s="356" t="str">
        <f>Foundation!H463</f>
        <v>YMK</v>
      </c>
      <c r="I462" s="453">
        <v>45870</v>
      </c>
    </row>
    <row r="463" spans="1:9" s="265" customFormat="1" x14ac:dyDescent="0.25">
      <c r="A463" s="343">
        <f>+SUBTOTAL(3,$G$7:$G463)</f>
        <v>447</v>
      </c>
      <c r="B463" s="344">
        <f>Foundation!B464</f>
        <v>45870</v>
      </c>
      <c r="C463" s="354" t="str">
        <f>Foundation!C464</f>
        <v>10/1</v>
      </c>
      <c r="D463" s="354" t="str">
        <f>Foundation!D464</f>
        <v>DA+0</v>
      </c>
      <c r="E463" s="354" t="str">
        <f>Foundation!E464</f>
        <v>DRY</v>
      </c>
      <c r="F463" s="354" t="str">
        <f t="shared" si="8"/>
        <v>Pipe</v>
      </c>
      <c r="G463" s="355">
        <v>45893</v>
      </c>
      <c r="H463" s="356" t="str">
        <f>Foundation!H464</f>
        <v>Jsr Infrastructure</v>
      </c>
      <c r="I463" s="453">
        <v>45870</v>
      </c>
    </row>
    <row r="464" spans="1:9" s="265" customFormat="1" x14ac:dyDescent="0.25">
      <c r="A464" s="343">
        <f>+SUBTOTAL(3,$G$7:$G464)</f>
        <v>447</v>
      </c>
      <c r="B464" s="344">
        <f>Foundation!B465</f>
        <v>45870</v>
      </c>
      <c r="C464" s="354" t="str">
        <f>Foundation!C465</f>
        <v>11/1</v>
      </c>
      <c r="D464" s="354" t="str">
        <f>Foundation!D465</f>
        <v>DA+0</v>
      </c>
      <c r="E464" s="354" t="str">
        <f>Foundation!E465</f>
        <v>Sandy</v>
      </c>
      <c r="F464" s="354" t="str">
        <f t="shared" si="8"/>
        <v>Pipe</v>
      </c>
      <c r="G464" s="355"/>
      <c r="H464" s="356" t="str">
        <f>Foundation!H465</f>
        <v>Om Construction_Chandrapal</v>
      </c>
      <c r="I464" s="354"/>
    </row>
    <row r="465" spans="1:9" s="265" customFormat="1" x14ac:dyDescent="0.25">
      <c r="A465" s="343">
        <f>+SUBTOTAL(3,$G$7:$G465)</f>
        <v>448</v>
      </c>
      <c r="B465" s="344">
        <f>Foundation!B466</f>
        <v>45870</v>
      </c>
      <c r="C465" s="354" t="str">
        <f>Foundation!C466</f>
        <v>26/1</v>
      </c>
      <c r="D465" s="354" t="str">
        <f>Foundation!D466</f>
        <v>DA+0</v>
      </c>
      <c r="E465" s="354" t="str">
        <f>Foundation!E466</f>
        <v>DRY</v>
      </c>
      <c r="F465" s="354" t="str">
        <f t="shared" si="8"/>
        <v>Pipe</v>
      </c>
      <c r="G465" s="355">
        <v>45889</v>
      </c>
      <c r="H465" s="356" t="str">
        <f>Foundation!H466</f>
        <v>YMK</v>
      </c>
      <c r="I465" s="453">
        <v>45870</v>
      </c>
    </row>
    <row r="466" spans="1:9" s="265" customFormat="1" x14ac:dyDescent="0.25">
      <c r="A466" s="343">
        <f>+SUBTOTAL(3,$G$7:$G466)</f>
        <v>448</v>
      </c>
      <c r="B466" s="344">
        <f>Foundation!B467</f>
        <v>45870</v>
      </c>
      <c r="C466" s="354" t="str">
        <f>Foundation!C467</f>
        <v>11/2</v>
      </c>
      <c r="D466" s="354" t="str">
        <f>Foundation!D467</f>
        <v>DA+0</v>
      </c>
      <c r="E466" s="354" t="str">
        <f>Foundation!E467</f>
        <v>Sandy</v>
      </c>
      <c r="F466" s="354" t="str">
        <f t="shared" si="8"/>
        <v>Pipe</v>
      </c>
      <c r="G466" s="355"/>
      <c r="H466" s="356" t="str">
        <f>Foundation!H467</f>
        <v>Om Construction_Chandrapal</v>
      </c>
      <c r="I466" s="354"/>
    </row>
    <row r="467" spans="1:9" s="265" customFormat="1" x14ac:dyDescent="0.25">
      <c r="A467" s="343">
        <f>+SUBTOTAL(3,$G$7:$G467)</f>
        <v>449</v>
      </c>
      <c r="B467" s="344">
        <f>Foundation!B468</f>
        <v>45870</v>
      </c>
      <c r="C467" s="354" t="str">
        <f>Foundation!C468</f>
        <v>28/1</v>
      </c>
      <c r="D467" s="354" t="str">
        <f>Foundation!D468</f>
        <v>DA+0</v>
      </c>
      <c r="E467" s="354" t="str">
        <f>Foundation!E468</f>
        <v>DRY</v>
      </c>
      <c r="F467" s="354" t="str">
        <f t="shared" si="8"/>
        <v>Pipe</v>
      </c>
      <c r="G467" s="355">
        <v>45898</v>
      </c>
      <c r="H467" s="356" t="str">
        <f>Foundation!H468</f>
        <v>YMK</v>
      </c>
      <c r="I467" s="453">
        <v>45870</v>
      </c>
    </row>
    <row r="468" spans="1:9" s="265" customFormat="1" x14ac:dyDescent="0.25">
      <c r="A468" s="343">
        <f>+SUBTOTAL(3,$G$7:$G468)</f>
        <v>449</v>
      </c>
      <c r="B468" s="344">
        <f>Foundation!B469</f>
        <v>45870</v>
      </c>
      <c r="C468" s="354" t="str">
        <f>Foundation!C469</f>
        <v>10/7</v>
      </c>
      <c r="D468" s="354" t="str">
        <f>Foundation!D469</f>
        <v>DA+3</v>
      </c>
      <c r="E468" s="354" t="str">
        <f>Foundation!E469</f>
        <v>DRY</v>
      </c>
      <c r="F468" s="354" t="str">
        <f t="shared" si="8"/>
        <v>Pipe</v>
      </c>
      <c r="G468" s="355"/>
      <c r="H468" s="356" t="str">
        <f>Foundation!H469</f>
        <v>Jsr Infrastructure</v>
      </c>
      <c r="I468" s="354"/>
    </row>
    <row r="469" spans="1:9" s="265" customFormat="1" x14ac:dyDescent="0.25">
      <c r="A469" s="343">
        <f>+SUBTOTAL(3,$G$7:$G469)</f>
        <v>449</v>
      </c>
      <c r="B469" s="344">
        <f>Foundation!B470</f>
        <v>45901</v>
      </c>
      <c r="C469" s="354" t="str">
        <f>Foundation!C470</f>
        <v>20/1</v>
      </c>
      <c r="D469" s="354" t="str">
        <f>Foundation!D470</f>
        <v>DA+0</v>
      </c>
      <c r="E469" s="354" t="str">
        <f>Foundation!E470</f>
        <v>Sandy</v>
      </c>
      <c r="F469" s="354" t="str">
        <f t="shared" si="8"/>
        <v>Pipe</v>
      </c>
      <c r="G469" s="355"/>
      <c r="H469" s="356" t="str">
        <f>Foundation!H470</f>
        <v>Vishwakarma Construction</v>
      </c>
      <c r="I469" s="354"/>
    </row>
    <row r="470" spans="1:9" s="265" customFormat="1" x14ac:dyDescent="0.25">
      <c r="A470" s="343">
        <f>+SUBTOTAL(3,$G$7:$G470)</f>
        <v>449</v>
      </c>
      <c r="B470" s="344">
        <f>Foundation!B471</f>
        <v>45901</v>
      </c>
      <c r="C470" s="354" t="str">
        <f>Foundation!C471</f>
        <v>6/0</v>
      </c>
      <c r="D470" s="354" t="str">
        <f>Foundation!D471</f>
        <v>DB2+9</v>
      </c>
      <c r="E470" s="354" t="str">
        <f>Foundation!E471</f>
        <v>DRY</v>
      </c>
      <c r="F470" s="354" t="str">
        <f t="shared" si="8"/>
        <v>Pipe</v>
      </c>
      <c r="G470" s="355"/>
      <c r="H470" s="356" t="str">
        <f>Foundation!H471</f>
        <v>Dhakad Enterprises</v>
      </c>
      <c r="I470" s="354"/>
    </row>
    <row r="471" spans="1:9" s="265" customFormat="1" x14ac:dyDescent="0.25">
      <c r="A471" s="343">
        <f>+SUBTOTAL(3,$G$7:$G471)</f>
        <v>449</v>
      </c>
      <c r="B471" s="344">
        <f>Foundation!B472</f>
        <v>45901</v>
      </c>
      <c r="C471" s="354" t="str">
        <f>Foundation!C472</f>
        <v>5/0</v>
      </c>
      <c r="D471" s="354" t="str">
        <f>Foundation!D472</f>
        <v>DB1+9</v>
      </c>
      <c r="E471" s="354" t="str">
        <f>Foundation!E472</f>
        <v>DRY</v>
      </c>
      <c r="F471" s="354" t="str">
        <f t="shared" si="8"/>
        <v>Pipe</v>
      </c>
      <c r="G471" s="355"/>
      <c r="H471" s="356" t="str">
        <f>Foundation!H472</f>
        <v>Dhakad Enterprises</v>
      </c>
      <c r="I471" s="354"/>
    </row>
    <row r="472" spans="1:9" s="265" customFormat="1" x14ac:dyDescent="0.25">
      <c r="A472" s="343">
        <f>+SUBTOTAL(3,$G$7:$G472)</f>
        <v>450</v>
      </c>
      <c r="B472" s="344">
        <f>Foundation!B473</f>
        <v>45901</v>
      </c>
      <c r="C472" s="354" t="str">
        <f>Foundation!C473</f>
        <v>10/16</v>
      </c>
      <c r="D472" s="354" t="str">
        <f>Foundation!D473</f>
        <v>DA+3</v>
      </c>
      <c r="E472" s="354" t="str">
        <f>Foundation!E473</f>
        <v>DRY</v>
      </c>
      <c r="F472" s="354" t="str">
        <f t="shared" si="8"/>
        <v>Pipe</v>
      </c>
      <c r="G472" s="355">
        <v>45920</v>
      </c>
      <c r="H472" s="356" t="str">
        <f>Foundation!H473</f>
        <v>Jsr Infrastructure</v>
      </c>
      <c r="I472" s="453">
        <v>45901</v>
      </c>
    </row>
    <row r="473" spans="1:9" s="265" customFormat="1" x14ac:dyDescent="0.25">
      <c r="A473" s="343">
        <f>+SUBTOTAL(3,$G$7:$G473)</f>
        <v>450</v>
      </c>
      <c r="B473" s="344">
        <f>Foundation!B474</f>
        <v>45901</v>
      </c>
      <c r="C473" s="354" t="str">
        <f>Foundation!C474</f>
        <v>11/0</v>
      </c>
      <c r="D473" s="354" t="str">
        <f>Foundation!D474</f>
        <v>DB1+0</v>
      </c>
      <c r="E473" s="354" t="str">
        <f>Foundation!E474</f>
        <v>Sandy</v>
      </c>
      <c r="F473" s="354" t="str">
        <f t="shared" si="8"/>
        <v>Pipe</v>
      </c>
      <c r="G473" s="355"/>
      <c r="H473" s="356" t="str">
        <f>Foundation!H474</f>
        <v>Om Construction_Chandrapal</v>
      </c>
      <c r="I473" s="354"/>
    </row>
    <row r="474" spans="1:9" s="265" customFormat="1" x14ac:dyDescent="0.25">
      <c r="A474" s="343">
        <f>+SUBTOTAL(3,$G$7:$G474)</f>
        <v>450</v>
      </c>
      <c r="B474" s="344">
        <f>Foundation!B475</f>
        <v>45901</v>
      </c>
      <c r="C474" s="354" t="str">
        <f>Foundation!C475</f>
        <v>22/10</v>
      </c>
      <c r="D474" s="354" t="str">
        <f>Foundation!D475</f>
        <v>DA+6</v>
      </c>
      <c r="E474" s="354" t="str">
        <f>Foundation!E475</f>
        <v>Sandy</v>
      </c>
      <c r="F474" s="354" t="str">
        <f t="shared" si="8"/>
        <v>Pipe</v>
      </c>
      <c r="G474" s="355"/>
      <c r="H474" s="356" t="str">
        <f>Foundation!H475</f>
        <v>Vishwakarma Construction</v>
      </c>
      <c r="I474" s="354"/>
    </row>
    <row r="475" spans="1:9" s="265" customFormat="1" x14ac:dyDescent="0.25">
      <c r="A475" s="343">
        <f>+SUBTOTAL(3,$G$7:$G475)</f>
        <v>451</v>
      </c>
      <c r="B475" s="344">
        <f>Foundation!B476</f>
        <v>45901</v>
      </c>
      <c r="C475" s="354" t="str">
        <f>Foundation!C476</f>
        <v>10/15</v>
      </c>
      <c r="D475" s="354" t="str">
        <f>Foundation!D476</f>
        <v>DA+3</v>
      </c>
      <c r="E475" s="354" t="str">
        <f>Foundation!E476</f>
        <v>DRY</v>
      </c>
      <c r="F475" s="354" t="str">
        <f t="shared" si="8"/>
        <v>Pipe</v>
      </c>
      <c r="G475" s="355">
        <v>45920</v>
      </c>
      <c r="H475" s="356" t="str">
        <f>Foundation!H476</f>
        <v>Jsr Infrastructure</v>
      </c>
      <c r="I475" s="453">
        <v>45901</v>
      </c>
    </row>
    <row r="476" spans="1:9" s="265" customFormat="1" x14ac:dyDescent="0.25">
      <c r="A476" s="343">
        <f>+SUBTOTAL(3,$G$7:$G476)</f>
        <v>451</v>
      </c>
      <c r="B476" s="344">
        <f>Foundation!B477</f>
        <v>45901</v>
      </c>
      <c r="C476" s="354" t="str">
        <f>Foundation!C477</f>
        <v>11/3</v>
      </c>
      <c r="D476" s="354" t="str">
        <f>Foundation!D477</f>
        <v>DA+0</v>
      </c>
      <c r="E476" s="354" t="str">
        <f>Foundation!E477</f>
        <v>Sandy</v>
      </c>
      <c r="F476" s="354" t="str">
        <f t="shared" si="8"/>
        <v>Pipe</v>
      </c>
      <c r="G476" s="355"/>
      <c r="H476" s="356" t="str">
        <f>Foundation!H477</f>
        <v>Om Construction_Chandrapal</v>
      </c>
      <c r="I476" s="354"/>
    </row>
    <row r="477" spans="1:9" s="265" customFormat="1" x14ac:dyDescent="0.25">
      <c r="A477" s="343">
        <f>+SUBTOTAL(3,$G$7:$G477)</f>
        <v>451</v>
      </c>
      <c r="B477" s="344">
        <f>Foundation!B478</f>
        <v>45901</v>
      </c>
      <c r="C477" s="354" t="str">
        <f>Foundation!C478</f>
        <v>7/0</v>
      </c>
      <c r="D477" s="354" t="str">
        <f>Foundation!D478</f>
        <v>DB1+0</v>
      </c>
      <c r="E477" s="354" t="str">
        <f>Foundation!E478</f>
        <v>DRY</v>
      </c>
      <c r="F477" s="354" t="str">
        <f t="shared" ref="F477:F492" si="9">+IF(E477=0,"",IF(E477="DFR","CP","Pipe"))</f>
        <v>Pipe</v>
      </c>
      <c r="G477" s="355"/>
      <c r="H477" s="356" t="str">
        <f>Foundation!H478</f>
        <v>Dhakad Enterprises</v>
      </c>
      <c r="I477" s="354"/>
    </row>
    <row r="478" spans="1:9" s="265" customFormat="1" x14ac:dyDescent="0.25">
      <c r="A478" s="343">
        <f>+SUBTOTAL(3,$G$7:$G478)</f>
        <v>451</v>
      </c>
      <c r="B478" s="344">
        <f>Foundation!B479</f>
        <v>45931</v>
      </c>
      <c r="C478" s="354" t="str">
        <f>Foundation!C479</f>
        <v>10/10</v>
      </c>
      <c r="D478" s="354" t="str">
        <f>Foundation!D479</f>
        <v>DA+3</v>
      </c>
      <c r="E478" s="354" t="str">
        <f>Foundation!E479</f>
        <v>Sandy</v>
      </c>
      <c r="F478" s="354" t="str">
        <f t="shared" si="9"/>
        <v>Pipe</v>
      </c>
      <c r="G478" s="355"/>
      <c r="H478" s="356" t="str">
        <f>Foundation!H479</f>
        <v>Jsr Infrastructure</v>
      </c>
      <c r="I478" s="354"/>
    </row>
    <row r="479" spans="1:9" s="265" customFormat="1" x14ac:dyDescent="0.25">
      <c r="A479" s="343">
        <f>+SUBTOTAL(3,$G$7:$G479)</f>
        <v>451</v>
      </c>
      <c r="B479" s="344">
        <f>Foundation!B480</f>
        <v>45931</v>
      </c>
      <c r="C479" s="354" t="str">
        <f>Foundation!C480</f>
        <v>10/23</v>
      </c>
      <c r="D479" s="354" t="str">
        <f>Foundation!D480</f>
        <v>DA+0</v>
      </c>
      <c r="E479" s="354" t="str">
        <f>Foundation!E480</f>
        <v>Sandy</v>
      </c>
      <c r="F479" s="354" t="str">
        <f t="shared" si="9"/>
        <v>Pipe</v>
      </c>
      <c r="G479" s="355"/>
      <c r="H479" s="356" t="str">
        <f>Foundation!H480</f>
        <v>Om Construction_Chandrapal</v>
      </c>
      <c r="I479" s="354"/>
    </row>
    <row r="480" spans="1:9" s="265" customFormat="1" x14ac:dyDescent="0.25">
      <c r="A480" s="343">
        <f>+SUBTOTAL(3,$G$7:$G480)</f>
        <v>451</v>
      </c>
      <c r="B480" s="344">
        <f>Foundation!B481</f>
        <v>45931</v>
      </c>
      <c r="C480" s="354" t="str">
        <f>Foundation!C481</f>
        <v>21/8</v>
      </c>
      <c r="D480" s="354" t="str">
        <f>Foundation!D481</f>
        <v>DA+6</v>
      </c>
      <c r="E480" s="354" t="str">
        <f>Foundation!E481</f>
        <v>DRY</v>
      </c>
      <c r="F480" s="354" t="str">
        <f t="shared" si="9"/>
        <v>Pipe</v>
      </c>
      <c r="G480" s="355"/>
      <c r="H480" s="356" t="str">
        <f>Foundation!H481</f>
        <v>Vishwakarma Construction</v>
      </c>
      <c r="I480" s="354"/>
    </row>
    <row r="481" spans="1:9" s="265" customFormat="1" x14ac:dyDescent="0.25">
      <c r="A481" s="343">
        <f>+SUBTOTAL(3,$G$7:$G481)</f>
        <v>451</v>
      </c>
      <c r="B481" s="344">
        <f>Foundation!B482</f>
        <v>45931</v>
      </c>
      <c r="C481" s="354" t="str">
        <f>Foundation!C482</f>
        <v>10/22</v>
      </c>
      <c r="D481" s="354" t="str">
        <f>Foundation!D482</f>
        <v>DA+0</v>
      </c>
      <c r="E481" s="354" t="str">
        <f>Foundation!E482</f>
        <v>Sandy</v>
      </c>
      <c r="F481" s="354" t="str">
        <f t="shared" si="9"/>
        <v>Pipe</v>
      </c>
      <c r="G481" s="355"/>
      <c r="H481" s="356" t="str">
        <f>Foundation!H482</f>
        <v>Om Construction_Chandrapal</v>
      </c>
      <c r="I481" s="354"/>
    </row>
    <row r="482" spans="1:9" s="265" customFormat="1" x14ac:dyDescent="0.25">
      <c r="A482" s="343">
        <f>+SUBTOTAL(3,$G$7:$G482)</f>
        <v>451</v>
      </c>
      <c r="B482" s="344">
        <f>Foundation!B483</f>
        <v>45931</v>
      </c>
      <c r="C482" s="354" t="str">
        <f>Foundation!C483</f>
        <v>8/3</v>
      </c>
      <c r="D482" s="354" t="str">
        <f>Foundation!D483</f>
        <v>DA+0</v>
      </c>
      <c r="E482" s="354" t="str">
        <f>Foundation!E483</f>
        <v>DRY</v>
      </c>
      <c r="F482" s="354" t="str">
        <f t="shared" si="9"/>
        <v>Pipe</v>
      </c>
      <c r="G482" s="355"/>
      <c r="H482" s="356" t="str">
        <f>Foundation!H483</f>
        <v>Jsr Infrastructure</v>
      </c>
      <c r="I482" s="354"/>
    </row>
    <row r="483" spans="1:9" s="265" customFormat="1" x14ac:dyDescent="0.25">
      <c r="A483" s="343">
        <f>+SUBTOTAL(3,$G$7:$G483)</f>
        <v>451</v>
      </c>
      <c r="B483" s="344">
        <f>Foundation!B484</f>
        <v>45931</v>
      </c>
      <c r="C483" s="354" t="str">
        <f>Foundation!C484</f>
        <v>19/4</v>
      </c>
      <c r="D483" s="354" t="str">
        <f>Foundation!D484</f>
        <v>DA+0</v>
      </c>
      <c r="E483" s="354" t="str">
        <f>Foundation!E484</f>
        <v>DRY</v>
      </c>
      <c r="F483" s="354" t="str">
        <f t="shared" si="9"/>
        <v>Pipe</v>
      </c>
      <c r="G483" s="355"/>
      <c r="H483" s="356" t="str">
        <f>Foundation!H484</f>
        <v>Vishwakarma Construction</v>
      </c>
      <c r="I483" s="354"/>
    </row>
    <row r="484" spans="1:9" s="265" customFormat="1" x14ac:dyDescent="0.25">
      <c r="A484" s="343">
        <f>+SUBTOTAL(3,$G$7:$G484)</f>
        <v>451</v>
      </c>
      <c r="B484" s="344">
        <f>Foundation!B485</f>
        <v>45931</v>
      </c>
      <c r="C484" s="354" t="str">
        <f>Foundation!C485</f>
        <v>21/6</v>
      </c>
      <c r="D484" s="354" t="str">
        <f>Foundation!D485</f>
        <v>DA+3</v>
      </c>
      <c r="E484" s="354" t="str">
        <f>Foundation!E485</f>
        <v>DRY</v>
      </c>
      <c r="F484" s="354" t="str">
        <f t="shared" si="9"/>
        <v>Pipe</v>
      </c>
      <c r="G484" s="355"/>
      <c r="H484" s="356" t="str">
        <f>Foundation!H485</f>
        <v>Vishwakarma Construction</v>
      </c>
      <c r="I484" s="354"/>
    </row>
    <row r="485" spans="1:9" s="265" customFormat="1" x14ac:dyDescent="0.25">
      <c r="A485" s="343">
        <f>+SUBTOTAL(3,$G$7:$G485)</f>
        <v>451</v>
      </c>
      <c r="B485" s="344">
        <f>Foundation!B486</f>
        <v>45962</v>
      </c>
      <c r="C485" s="354" t="str">
        <f>Foundation!C486</f>
        <v>26/8</v>
      </c>
      <c r="D485" s="354" t="str">
        <f>Foundation!D486</f>
        <v>DA+6</v>
      </c>
      <c r="E485" s="354" t="str">
        <f>Foundation!E486</f>
        <v>DFR</v>
      </c>
      <c r="F485" s="354" t="str">
        <f t="shared" si="9"/>
        <v>CP</v>
      </c>
      <c r="G485" s="355"/>
      <c r="H485" s="356" t="str">
        <f>Foundation!H486</f>
        <v>Vishwakarma Construction</v>
      </c>
      <c r="I485" s="354"/>
    </row>
    <row r="486" spans="1:9" s="265" customFormat="1" x14ac:dyDescent="0.25">
      <c r="A486" s="343">
        <f>+SUBTOTAL(3,$G$7:$G486)</f>
        <v>451</v>
      </c>
      <c r="B486" s="344">
        <f>Foundation!B487</f>
        <v>45962</v>
      </c>
      <c r="C486" s="354" t="str">
        <f>Foundation!C487</f>
        <v>22/0</v>
      </c>
      <c r="D486" s="354" t="str">
        <f>Foundation!D487</f>
        <v>DB2+3</v>
      </c>
      <c r="E486" s="354" t="str">
        <f>Foundation!E487</f>
        <v>DRY</v>
      </c>
      <c r="F486" s="354" t="str">
        <f t="shared" si="9"/>
        <v>Pipe</v>
      </c>
      <c r="G486" s="355"/>
      <c r="H486" s="356" t="str">
        <f>Foundation!H487</f>
        <v>Vishwakarma Construction</v>
      </c>
      <c r="I486" s="354"/>
    </row>
    <row r="487" spans="1:9" s="265" customFormat="1" x14ac:dyDescent="0.25">
      <c r="A487" s="343">
        <f>+SUBTOTAL(3,$G$7:$G487)</f>
        <v>451</v>
      </c>
      <c r="B487" s="344">
        <f>Foundation!B488</f>
        <v>45962</v>
      </c>
      <c r="C487" s="354" t="str">
        <f>Foundation!C488</f>
        <v>13/4</v>
      </c>
      <c r="D487" s="354" t="str">
        <f>Foundation!D488</f>
        <v>DA+3</v>
      </c>
      <c r="E487" s="354" t="str">
        <f>Foundation!E488</f>
        <v>DRY</v>
      </c>
      <c r="F487" s="354" t="str">
        <f t="shared" si="9"/>
        <v>Pipe</v>
      </c>
      <c r="G487" s="355"/>
      <c r="H487" s="356" t="str">
        <f>Foundation!H488</f>
        <v>Vishwakarma Construction</v>
      </c>
      <c r="I487" s="354"/>
    </row>
    <row r="488" spans="1:9" s="265" customFormat="1" x14ac:dyDescent="0.25">
      <c r="A488" s="343">
        <f>+SUBTOTAL(3,$G$7:$G488)</f>
        <v>451</v>
      </c>
      <c r="B488" s="344">
        <f>Foundation!B489</f>
        <v>46054</v>
      </c>
      <c r="C488" s="354" t="str">
        <f>Foundation!C489</f>
        <v>10/2</v>
      </c>
      <c r="D488" s="354" t="str">
        <f>Foundation!D489</f>
        <v>DA+0</v>
      </c>
      <c r="E488" s="354" t="str">
        <f>Foundation!E489</f>
        <v>DFR</v>
      </c>
      <c r="F488" s="354" t="str">
        <f t="shared" si="9"/>
        <v>CP</v>
      </c>
      <c r="G488" s="355"/>
      <c r="H488" s="356" t="str">
        <f>Foundation!H489</f>
        <v>Jsr Infrastructure</v>
      </c>
      <c r="I488" s="354"/>
    </row>
    <row r="489" spans="1:9" s="265" customFormat="1" x14ac:dyDescent="0.25">
      <c r="A489" s="343">
        <f>+SUBTOTAL(3,$G$7:$G489)</f>
        <v>451</v>
      </c>
      <c r="B489" s="344">
        <f>Foundation!B490</f>
        <v>46054</v>
      </c>
      <c r="C489" s="354" t="str">
        <f>Foundation!C490</f>
        <v>8/8</v>
      </c>
      <c r="D489" s="354" t="str">
        <f>Foundation!D490</f>
        <v>DA+6</v>
      </c>
      <c r="E489" s="354" t="str">
        <f>Foundation!E490</f>
        <v>DRY</v>
      </c>
      <c r="F489" s="354" t="str">
        <f t="shared" si="9"/>
        <v>Pipe</v>
      </c>
      <c r="G489" s="355"/>
      <c r="H489" s="356" t="str">
        <f>Foundation!H490</f>
        <v>Jsr Infrastructure</v>
      </c>
      <c r="I489" s="354"/>
    </row>
    <row r="490" spans="1:9" s="265" customFormat="1" x14ac:dyDescent="0.25">
      <c r="A490" s="343">
        <f>+SUBTOTAL(3,$G$7:$G490)</f>
        <v>451</v>
      </c>
      <c r="B490" s="344">
        <f>Foundation!B491</f>
        <v>46054</v>
      </c>
      <c r="C490" s="354" t="str">
        <f>Foundation!C491</f>
        <v>8/6</v>
      </c>
      <c r="D490" s="354" t="str">
        <f>Foundation!D491</f>
        <v>DA+3</v>
      </c>
      <c r="E490" s="354" t="str">
        <f>Foundation!E491</f>
        <v>DRY</v>
      </c>
      <c r="F490" s="354" t="str">
        <f t="shared" si="9"/>
        <v>Pipe</v>
      </c>
      <c r="G490" s="355"/>
      <c r="H490" s="356" t="str">
        <f>Foundation!H491</f>
        <v>Jsr Infrastructure</v>
      </c>
      <c r="I490" s="354"/>
    </row>
    <row r="491" spans="1:9" s="265" customFormat="1" x14ac:dyDescent="0.25">
      <c r="A491" s="343">
        <f>+SUBTOTAL(3,$G$7:$G491)</f>
        <v>451</v>
      </c>
      <c r="B491" s="344">
        <f>Foundation!B492</f>
        <v>46082</v>
      </c>
      <c r="C491" s="354" t="str">
        <f>Foundation!C492</f>
        <v>21/1</v>
      </c>
      <c r="D491" s="354" t="str">
        <f>Foundation!D492</f>
        <v>DA+6</v>
      </c>
      <c r="E491" s="354" t="str">
        <f>Foundation!E492</f>
        <v>DRY</v>
      </c>
      <c r="F491" s="354" t="str">
        <f t="shared" si="9"/>
        <v>Pipe</v>
      </c>
      <c r="G491" s="355"/>
      <c r="H491" s="356" t="str">
        <f>Foundation!H492</f>
        <v>Vishwakarma Construction</v>
      </c>
      <c r="I491" s="354"/>
    </row>
    <row r="492" spans="1:9" s="265" customFormat="1" x14ac:dyDescent="0.25">
      <c r="A492" s="343">
        <f>+SUBTOTAL(3,$G$7:$G492)</f>
        <v>451</v>
      </c>
      <c r="B492" s="344" t="e">
        <f>Foundation!#REF!</f>
        <v>#REF!</v>
      </c>
      <c r="C492" s="354" t="e">
        <f>Foundation!#REF!</f>
        <v>#REF!</v>
      </c>
      <c r="D492" s="354" t="e">
        <f>Foundation!#REF!</f>
        <v>#REF!</v>
      </c>
      <c r="E492" s="354" t="e">
        <f>Foundation!#REF!</f>
        <v>#REF!</v>
      </c>
      <c r="F492" s="354" t="e">
        <f t="shared" si="9"/>
        <v>#REF!</v>
      </c>
      <c r="G492" s="355"/>
      <c r="H492" s="356" t="e">
        <f>Foundation!#REF!</f>
        <v>#REF!</v>
      </c>
      <c r="I492" s="354"/>
    </row>
    <row r="493" spans="1:9" s="265" customFormat="1" x14ac:dyDescent="0.25">
      <c r="A493" s="343"/>
      <c r="B493" s="344"/>
      <c r="C493" s="354"/>
      <c r="D493" s="354"/>
      <c r="E493" s="354"/>
      <c r="F493" s="354"/>
      <c r="G493" s="355"/>
      <c r="H493" s="356"/>
      <c r="I493" s="354"/>
    </row>
    <row r="494" spans="1:9" s="265" customFormat="1" x14ac:dyDescent="0.25">
      <c r="A494" s="343"/>
      <c r="B494" s="344"/>
      <c r="C494" s="354"/>
      <c r="D494" s="354"/>
      <c r="E494" s="354"/>
      <c r="F494" s="354"/>
      <c r="G494" s="355"/>
      <c r="H494" s="356"/>
      <c r="I494" s="354"/>
    </row>
    <row r="495" spans="1:9" s="265" customFormat="1" x14ac:dyDescent="0.25">
      <c r="A495" s="343"/>
      <c r="B495" s="344"/>
      <c r="C495" s="354"/>
      <c r="D495" s="354"/>
      <c r="E495" s="354"/>
      <c r="F495" s="354"/>
      <c r="G495" s="355"/>
      <c r="H495" s="356"/>
      <c r="I495" s="354"/>
    </row>
    <row r="496" spans="1:9" s="265" customFormat="1" x14ac:dyDescent="0.25">
      <c r="A496" s="343"/>
      <c r="B496" s="344"/>
      <c r="C496" s="354"/>
      <c r="D496" s="354"/>
      <c r="E496" s="354"/>
      <c r="F496" s="354"/>
      <c r="G496" s="355"/>
      <c r="H496" s="356"/>
      <c r="I496" s="354"/>
    </row>
    <row r="497" spans="1:9" s="265" customFormat="1" x14ac:dyDescent="0.25">
      <c r="A497" s="343"/>
      <c r="B497" s="344"/>
      <c r="C497" s="354"/>
      <c r="D497" s="354"/>
      <c r="E497" s="354"/>
      <c r="F497" s="354"/>
      <c r="G497" s="355"/>
      <c r="H497" s="356"/>
      <c r="I497" s="354"/>
    </row>
    <row r="498" spans="1:9" s="265" customFormat="1" x14ac:dyDescent="0.25">
      <c r="A498" s="343"/>
      <c r="B498" s="344"/>
      <c r="C498" s="354"/>
      <c r="D498" s="354"/>
      <c r="E498" s="354"/>
      <c r="F498" s="354"/>
      <c r="G498" s="355"/>
      <c r="H498" s="356"/>
      <c r="I498" s="354"/>
    </row>
    <row r="499" spans="1:9" s="265" customFormat="1" x14ac:dyDescent="0.25">
      <c r="A499" s="343"/>
      <c r="B499" s="344"/>
      <c r="C499" s="354"/>
      <c r="D499" s="354"/>
      <c r="E499" s="354"/>
      <c r="F499" s="354"/>
      <c r="G499" s="355"/>
      <c r="H499" s="356"/>
      <c r="I499" s="354"/>
    </row>
    <row r="500" spans="1:9" s="265" customFormat="1" x14ac:dyDescent="0.25">
      <c r="A500" s="343"/>
      <c r="B500" s="344"/>
      <c r="C500" s="354"/>
      <c r="D500" s="354"/>
      <c r="E500" s="354"/>
      <c r="F500" s="354"/>
      <c r="G500" s="355"/>
      <c r="H500" s="356"/>
      <c r="I500" s="354"/>
    </row>
    <row r="501" spans="1:9" x14ac:dyDescent="0.25">
      <c r="A501" s="343"/>
      <c r="B501" s="344"/>
      <c r="C501" s="354"/>
      <c r="D501" s="354"/>
      <c r="E501" s="354"/>
      <c r="F501" s="354"/>
      <c r="G501" s="355"/>
      <c r="H501" s="356"/>
    </row>
    <row r="502" spans="1:9" x14ac:dyDescent="0.25">
      <c r="A502" s="343"/>
      <c r="B502" s="344"/>
      <c r="C502" s="354"/>
      <c r="D502" s="354"/>
      <c r="E502" s="354"/>
      <c r="F502" s="354"/>
      <c r="G502" s="355"/>
      <c r="H502" s="356"/>
    </row>
    <row r="503" spans="1:9" x14ac:dyDescent="0.25">
      <c r="A503" s="343"/>
      <c r="B503" s="344"/>
      <c r="C503" s="354"/>
      <c r="D503" s="354"/>
      <c r="E503" s="354"/>
      <c r="F503" s="354"/>
      <c r="G503" s="355"/>
      <c r="H503" s="356"/>
    </row>
    <row r="504" spans="1:9" x14ac:dyDescent="0.25">
      <c r="A504" s="343"/>
      <c r="B504" s="344"/>
      <c r="C504" s="354"/>
      <c r="D504" s="354"/>
      <c r="E504" s="354"/>
      <c r="F504" s="354"/>
      <c r="G504" s="355"/>
      <c r="H504" s="356"/>
    </row>
    <row r="505" spans="1:9" x14ac:dyDescent="0.25">
      <c r="A505" s="343"/>
      <c r="B505" s="344"/>
      <c r="C505" s="354"/>
      <c r="D505" s="354"/>
      <c r="E505" s="354"/>
      <c r="F505" s="354"/>
      <c r="G505" s="355"/>
      <c r="H505" s="356"/>
    </row>
    <row r="506" spans="1:9" x14ac:dyDescent="0.25">
      <c r="A506" s="343"/>
      <c r="B506" s="344"/>
      <c r="C506" s="354"/>
      <c r="D506" s="354"/>
      <c r="E506" s="354"/>
      <c r="F506" s="354"/>
      <c r="G506" s="355"/>
      <c r="H506" s="356"/>
    </row>
    <row r="507" spans="1:9" x14ac:dyDescent="0.25">
      <c r="A507" s="343"/>
      <c r="B507" s="344"/>
      <c r="C507" s="354"/>
      <c r="D507" s="354"/>
      <c r="E507" s="354"/>
      <c r="F507" s="354"/>
      <c r="G507" s="355"/>
      <c r="H507" s="356"/>
    </row>
    <row r="508" spans="1:9" x14ac:dyDescent="0.25">
      <c r="A508" s="343"/>
      <c r="B508" s="344"/>
      <c r="C508" s="354"/>
      <c r="D508" s="354"/>
      <c r="E508" s="354"/>
      <c r="F508" s="354"/>
      <c r="G508" s="355"/>
      <c r="H508" s="356"/>
    </row>
    <row r="509" spans="1:9" x14ac:dyDescent="0.25">
      <c r="A509" s="343"/>
      <c r="B509" s="344"/>
      <c r="C509" s="354"/>
      <c r="D509" s="354"/>
      <c r="E509" s="354"/>
      <c r="F509" s="354"/>
      <c r="G509" s="355"/>
      <c r="H509" s="356"/>
    </row>
    <row r="510" spans="1:9" x14ac:dyDescent="0.25">
      <c r="A510" s="343"/>
      <c r="B510" s="344"/>
      <c r="C510" s="354"/>
      <c r="D510" s="354"/>
      <c r="E510" s="354"/>
      <c r="F510" s="354"/>
      <c r="G510" s="355"/>
      <c r="H510" s="356"/>
    </row>
    <row r="511" spans="1:9" x14ac:dyDescent="0.25">
      <c r="A511" s="343"/>
      <c r="B511" s="344"/>
      <c r="C511" s="354"/>
      <c r="D511" s="354"/>
      <c r="E511" s="354"/>
      <c r="F511" s="354"/>
      <c r="G511" s="355"/>
      <c r="H511" s="356"/>
    </row>
    <row r="512" spans="1:9" x14ac:dyDescent="0.25">
      <c r="A512" s="343"/>
      <c r="B512" s="344"/>
      <c r="C512" s="354"/>
      <c r="D512" s="354"/>
      <c r="E512" s="354"/>
      <c r="F512" s="354"/>
      <c r="G512" s="355"/>
      <c r="H512" s="356"/>
    </row>
    <row r="513" spans="1:8" x14ac:dyDescent="0.25">
      <c r="A513" s="343"/>
      <c r="B513" s="344"/>
      <c r="C513" s="354"/>
      <c r="D513" s="354"/>
      <c r="E513" s="354"/>
      <c r="F513" s="354"/>
      <c r="G513" s="355"/>
      <c r="H513" s="356"/>
    </row>
    <row r="514" spans="1:8" x14ac:dyDescent="0.25">
      <c r="A514" s="343"/>
      <c r="B514" s="344"/>
      <c r="C514" s="354"/>
      <c r="D514" s="354"/>
      <c r="E514" s="354"/>
      <c r="F514" s="354"/>
      <c r="G514" s="355"/>
      <c r="H514" s="356"/>
    </row>
    <row r="515" spans="1:8" x14ac:dyDescent="0.25">
      <c r="A515" s="343"/>
      <c r="B515" s="344"/>
      <c r="C515" s="354"/>
      <c r="D515" s="354"/>
      <c r="E515" s="354"/>
      <c r="F515" s="354"/>
      <c r="G515" s="355"/>
      <c r="H515" s="356"/>
    </row>
    <row r="516" spans="1:8" x14ac:dyDescent="0.25">
      <c r="A516" s="343"/>
      <c r="B516" s="344"/>
      <c r="C516" s="354"/>
      <c r="D516" s="354"/>
      <c r="E516" s="354"/>
      <c r="F516" s="354"/>
      <c r="G516" s="355"/>
      <c r="H516" s="356"/>
    </row>
    <row r="517" spans="1:8" x14ac:dyDescent="0.25">
      <c r="A517" s="343"/>
      <c r="B517" s="344"/>
      <c r="C517" s="354"/>
      <c r="D517" s="354"/>
      <c r="E517" s="354"/>
      <c r="F517" s="354"/>
      <c r="G517" s="355"/>
      <c r="H517" s="356"/>
    </row>
    <row r="518" spans="1:8" x14ac:dyDescent="0.25">
      <c r="A518" s="343"/>
      <c r="B518" s="344"/>
      <c r="C518" s="354"/>
      <c r="D518" s="354"/>
      <c r="E518" s="354"/>
      <c r="F518" s="354"/>
      <c r="G518" s="355"/>
      <c r="H518" s="356"/>
    </row>
    <row r="519" spans="1:8" x14ac:dyDescent="0.25">
      <c r="A519" s="343"/>
      <c r="B519" s="344"/>
      <c r="C519" s="354"/>
      <c r="D519" s="354"/>
      <c r="E519" s="354"/>
      <c r="F519" s="354"/>
      <c r="G519" s="355"/>
      <c r="H519" s="356"/>
    </row>
    <row r="520" spans="1:8" x14ac:dyDescent="0.25">
      <c r="A520" s="343"/>
      <c r="B520" s="344"/>
      <c r="C520" s="354"/>
      <c r="D520" s="354"/>
      <c r="E520" s="354"/>
      <c r="F520" s="354"/>
      <c r="G520" s="355"/>
      <c r="H520" s="356"/>
    </row>
    <row r="521" spans="1:8" x14ac:dyDescent="0.25">
      <c r="A521" s="343"/>
      <c r="B521" s="344"/>
      <c r="C521" s="354"/>
      <c r="D521" s="354"/>
      <c r="E521" s="354"/>
      <c r="F521" s="354"/>
      <c r="G521" s="355"/>
      <c r="H521" s="356"/>
    </row>
    <row r="522" spans="1:8" x14ac:dyDescent="0.25">
      <c r="A522" s="343"/>
      <c r="B522" s="344"/>
      <c r="C522" s="354"/>
      <c r="D522" s="354"/>
      <c r="E522" s="354"/>
      <c r="F522" s="354"/>
      <c r="G522" s="355"/>
      <c r="H522" s="356"/>
    </row>
    <row r="523" spans="1:8" x14ac:dyDescent="0.25">
      <c r="A523" s="343"/>
      <c r="B523" s="344"/>
      <c r="C523" s="354"/>
      <c r="D523" s="354"/>
      <c r="E523" s="354"/>
      <c r="F523" s="354"/>
      <c r="G523" s="355"/>
      <c r="H523" s="356"/>
    </row>
    <row r="524" spans="1:8" x14ac:dyDescent="0.25">
      <c r="A524" s="343"/>
      <c r="B524" s="344"/>
      <c r="C524" s="354"/>
      <c r="D524" s="354"/>
      <c r="E524" s="354"/>
      <c r="F524" s="354"/>
      <c r="G524" s="355"/>
      <c r="H524" s="356"/>
    </row>
    <row r="525" spans="1:8" x14ac:dyDescent="0.25">
      <c r="A525" s="343"/>
      <c r="B525" s="344"/>
      <c r="C525" s="354"/>
      <c r="D525" s="354"/>
      <c r="E525" s="354"/>
      <c r="F525" s="354"/>
      <c r="G525" s="355"/>
      <c r="H525" s="356"/>
    </row>
    <row r="526" spans="1:8" x14ac:dyDescent="0.25">
      <c r="A526" s="343"/>
      <c r="B526" s="344"/>
      <c r="C526" s="354"/>
      <c r="D526" s="354"/>
      <c r="E526" s="354"/>
      <c r="F526" s="354"/>
      <c r="G526" s="355"/>
      <c r="H526" s="356"/>
    </row>
    <row r="527" spans="1:8" x14ac:dyDescent="0.25">
      <c r="A527" s="343"/>
      <c r="B527" s="344"/>
      <c r="C527" s="354"/>
      <c r="D527" s="354"/>
      <c r="E527" s="354"/>
      <c r="F527" s="354"/>
      <c r="G527" s="355"/>
      <c r="H527" s="356"/>
    </row>
    <row r="528" spans="1:8" x14ac:dyDescent="0.25">
      <c r="A528" s="343"/>
      <c r="B528" s="344"/>
      <c r="C528" s="354"/>
      <c r="D528" s="354"/>
      <c r="E528" s="354"/>
      <c r="F528" s="354"/>
      <c r="G528" s="355"/>
      <c r="H528" s="356"/>
    </row>
    <row r="529" spans="1:8" x14ac:dyDescent="0.25">
      <c r="A529" s="343"/>
      <c r="B529" s="344"/>
      <c r="C529" s="354"/>
      <c r="D529" s="354"/>
      <c r="E529" s="354"/>
      <c r="F529" s="354"/>
      <c r="G529" s="355"/>
      <c r="H529" s="356"/>
    </row>
    <row r="530" spans="1:8" x14ac:dyDescent="0.25">
      <c r="A530" s="343"/>
      <c r="B530" s="344"/>
      <c r="C530" s="354"/>
      <c r="D530" s="354"/>
      <c r="E530" s="354"/>
      <c r="F530" s="354"/>
      <c r="G530" s="355"/>
      <c r="H530" s="356"/>
    </row>
    <row r="531" spans="1:8" x14ac:dyDescent="0.25">
      <c r="A531" s="343"/>
      <c r="B531" s="344"/>
      <c r="C531" s="354"/>
      <c r="D531" s="354"/>
      <c r="E531" s="354"/>
      <c r="F531" s="354"/>
      <c r="G531" s="355"/>
      <c r="H531" s="356"/>
    </row>
    <row r="532" spans="1:8" x14ac:dyDescent="0.25">
      <c r="A532" s="343"/>
      <c r="B532" s="344"/>
      <c r="C532" s="354"/>
      <c r="D532" s="354"/>
      <c r="E532" s="354"/>
      <c r="F532" s="354"/>
      <c r="G532" s="355"/>
      <c r="H532" s="356"/>
    </row>
    <row r="533" spans="1:8" x14ac:dyDescent="0.25">
      <c r="A533" s="343"/>
      <c r="B533" s="344"/>
      <c r="C533" s="354"/>
      <c r="D533" s="354"/>
      <c r="E533" s="354"/>
      <c r="F533" s="354"/>
      <c r="G533" s="355"/>
      <c r="H533" s="356"/>
    </row>
    <row r="534" spans="1:8" x14ac:dyDescent="0.25">
      <c r="A534" s="343"/>
      <c r="B534" s="344"/>
      <c r="C534" s="354"/>
      <c r="D534" s="354"/>
      <c r="E534" s="354"/>
      <c r="F534" s="354"/>
      <c r="G534" s="355"/>
      <c r="H534" s="356"/>
    </row>
    <row r="535" spans="1:8" x14ac:dyDescent="0.25">
      <c r="A535" s="343"/>
      <c r="B535" s="344"/>
      <c r="C535" s="354"/>
      <c r="D535" s="354"/>
      <c r="E535" s="354"/>
      <c r="F535" s="354"/>
      <c r="G535" s="355"/>
      <c r="H535" s="356"/>
    </row>
    <row r="536" spans="1:8" x14ac:dyDescent="0.25">
      <c r="A536" s="343"/>
      <c r="B536" s="344"/>
      <c r="C536" s="354"/>
      <c r="D536" s="354"/>
      <c r="E536" s="354"/>
      <c r="F536" s="354"/>
      <c r="G536" s="355"/>
      <c r="H536" s="356"/>
    </row>
    <row r="537" spans="1:8" x14ac:dyDescent="0.25">
      <c r="A537" s="343"/>
      <c r="B537" s="344"/>
      <c r="C537" s="354"/>
      <c r="D537" s="354"/>
      <c r="E537" s="354"/>
      <c r="F537" s="354"/>
      <c r="G537" s="355"/>
      <c r="H537" s="356"/>
    </row>
    <row r="538" spans="1:8" x14ac:dyDescent="0.25">
      <c r="A538" s="343"/>
      <c r="B538" s="344"/>
      <c r="C538" s="354"/>
      <c r="D538" s="354"/>
      <c r="E538" s="354"/>
      <c r="F538" s="354"/>
      <c r="G538" s="355"/>
      <c r="H538" s="356"/>
    </row>
    <row r="539" spans="1:8" x14ac:dyDescent="0.25">
      <c r="A539" s="343"/>
      <c r="B539" s="344"/>
      <c r="C539" s="354"/>
      <c r="D539" s="354"/>
      <c r="E539" s="354"/>
      <c r="F539" s="354"/>
      <c r="G539" s="355"/>
      <c r="H539" s="356"/>
    </row>
    <row r="540" spans="1:8" x14ac:dyDescent="0.25">
      <c r="A540" s="343"/>
      <c r="B540" s="344"/>
      <c r="C540" s="354"/>
      <c r="D540" s="354"/>
      <c r="E540" s="354"/>
      <c r="F540" s="354"/>
      <c r="G540" s="355"/>
      <c r="H540" s="356"/>
    </row>
    <row r="541" spans="1:8" x14ac:dyDescent="0.25">
      <c r="A541" s="343"/>
      <c r="B541" s="344"/>
      <c r="C541" s="354"/>
      <c r="D541" s="354"/>
      <c r="E541" s="354"/>
      <c r="F541" s="354"/>
      <c r="G541" s="355"/>
      <c r="H541" s="356"/>
    </row>
    <row r="542" spans="1:8" x14ac:dyDescent="0.25">
      <c r="A542" s="343"/>
      <c r="B542" s="344"/>
      <c r="C542" s="354"/>
      <c r="D542" s="354"/>
      <c r="E542" s="354"/>
      <c r="F542" s="354"/>
      <c r="G542" s="355"/>
      <c r="H542" s="356"/>
    </row>
    <row r="543" spans="1:8" x14ac:dyDescent="0.25">
      <c r="A543" s="343"/>
      <c r="B543" s="344"/>
      <c r="C543" s="354"/>
      <c r="D543" s="354"/>
      <c r="E543" s="354"/>
      <c r="F543" s="354"/>
      <c r="G543" s="355"/>
      <c r="H543" s="356"/>
    </row>
    <row r="544" spans="1:8" x14ac:dyDescent="0.25">
      <c r="A544" s="343"/>
      <c r="B544" s="344"/>
      <c r="C544" s="354"/>
      <c r="D544" s="354"/>
      <c r="E544" s="354"/>
      <c r="F544" s="354"/>
      <c r="G544" s="355"/>
      <c r="H544" s="356"/>
    </row>
    <row r="545" spans="1:8" x14ac:dyDescent="0.25">
      <c r="A545" s="343"/>
      <c r="B545" s="344"/>
      <c r="C545" s="354"/>
      <c r="D545" s="354"/>
      <c r="E545" s="354"/>
      <c r="F545" s="354"/>
      <c r="G545" s="355"/>
      <c r="H545" s="356"/>
    </row>
    <row r="546" spans="1:8" x14ac:dyDescent="0.25">
      <c r="A546" s="343"/>
      <c r="B546" s="344"/>
      <c r="C546" s="354"/>
      <c r="D546" s="354"/>
      <c r="E546" s="354"/>
      <c r="F546" s="354"/>
      <c r="G546" s="355"/>
      <c r="H546" s="356"/>
    </row>
    <row r="547" spans="1:8" x14ac:dyDescent="0.25">
      <c r="A547" s="343"/>
      <c r="B547" s="344"/>
      <c r="C547" s="354"/>
      <c r="D547" s="354"/>
      <c r="E547" s="354"/>
      <c r="F547" s="354"/>
      <c r="G547" s="355"/>
      <c r="H547" s="356"/>
    </row>
    <row r="548" spans="1:8" x14ac:dyDescent="0.25">
      <c r="A548" s="343"/>
      <c r="B548" s="344"/>
      <c r="C548" s="354"/>
      <c r="D548" s="354"/>
      <c r="E548" s="354"/>
      <c r="F548" s="354"/>
      <c r="G548" s="355"/>
      <c r="H548" s="356"/>
    </row>
    <row r="549" spans="1:8" x14ac:dyDescent="0.25">
      <c r="A549" s="343"/>
      <c r="B549" s="344"/>
      <c r="C549" s="354"/>
      <c r="D549" s="354"/>
      <c r="E549" s="354"/>
      <c r="F549" s="354"/>
      <c r="G549" s="355"/>
      <c r="H549" s="356"/>
    </row>
    <row r="550" spans="1:8" x14ac:dyDescent="0.25">
      <c r="A550" s="343"/>
      <c r="B550" s="344"/>
      <c r="C550" s="354"/>
      <c r="D550" s="354"/>
      <c r="E550" s="354"/>
      <c r="F550" s="354"/>
      <c r="G550" s="355"/>
      <c r="H550" s="356"/>
    </row>
    <row r="551" spans="1:8" x14ac:dyDescent="0.25">
      <c r="A551" s="343"/>
      <c r="B551" s="344"/>
      <c r="C551" s="354"/>
      <c r="D551" s="354"/>
      <c r="E551" s="354"/>
      <c r="F551" s="354"/>
      <c r="G551" s="355"/>
      <c r="H551" s="356"/>
    </row>
    <row r="552" spans="1:8" x14ac:dyDescent="0.25">
      <c r="A552" s="343"/>
      <c r="B552" s="344"/>
      <c r="C552" s="354"/>
      <c r="D552" s="354"/>
      <c r="E552" s="354"/>
      <c r="F552" s="354"/>
      <c r="G552" s="355"/>
      <c r="H552" s="356"/>
    </row>
    <row r="553" spans="1:8" x14ac:dyDescent="0.25">
      <c r="A553" s="343"/>
      <c r="B553" s="344"/>
      <c r="C553" s="354"/>
      <c r="D553" s="354"/>
      <c r="E553" s="354"/>
      <c r="F553" s="354"/>
      <c r="G553" s="355"/>
      <c r="H553" s="356"/>
    </row>
    <row r="554" spans="1:8" x14ac:dyDescent="0.25">
      <c r="A554" s="343"/>
      <c r="B554" s="344"/>
      <c r="C554" s="354"/>
      <c r="D554" s="354"/>
      <c r="E554" s="354"/>
      <c r="F554" s="354"/>
      <c r="G554" s="355"/>
      <c r="H554" s="356"/>
    </row>
    <row r="555" spans="1:8" x14ac:dyDescent="0.25">
      <c r="A555" s="343"/>
      <c r="B555" s="344"/>
      <c r="C555" s="354"/>
      <c r="D555" s="354"/>
      <c r="E555" s="354"/>
      <c r="F555" s="354"/>
      <c r="G555" s="355"/>
      <c r="H555" s="356"/>
    </row>
    <row r="556" spans="1:8" x14ac:dyDescent="0.25">
      <c r="A556" s="343"/>
      <c r="B556" s="344"/>
      <c r="C556" s="354"/>
      <c r="D556" s="354"/>
      <c r="E556" s="354"/>
      <c r="F556" s="354"/>
      <c r="G556" s="355"/>
      <c r="H556" s="356"/>
    </row>
    <row r="557" spans="1:8" x14ac:dyDescent="0.25">
      <c r="A557" s="343"/>
      <c r="B557" s="344"/>
      <c r="C557" s="354"/>
      <c r="D557" s="354"/>
      <c r="E557" s="354"/>
      <c r="F557" s="354"/>
      <c r="G557" s="355"/>
      <c r="H557" s="356"/>
    </row>
    <row r="558" spans="1:8" x14ac:dyDescent="0.25">
      <c r="A558" s="343"/>
      <c r="B558" s="344"/>
      <c r="C558" s="354"/>
      <c r="D558" s="354"/>
      <c r="E558" s="354"/>
      <c r="F558" s="354"/>
      <c r="G558" s="355"/>
      <c r="H558" s="356"/>
    </row>
    <row r="559" spans="1:8" x14ac:dyDescent="0.25">
      <c r="A559" s="343"/>
      <c r="B559" s="344"/>
      <c r="C559" s="354"/>
      <c r="D559" s="354"/>
      <c r="E559" s="354"/>
      <c r="F559" s="354"/>
      <c r="G559" s="355"/>
      <c r="H559" s="356"/>
    </row>
    <row r="560" spans="1:8" x14ac:dyDescent="0.25">
      <c r="A560" s="343"/>
      <c r="B560" s="344"/>
      <c r="C560" s="354"/>
      <c r="D560" s="354"/>
      <c r="E560" s="354"/>
      <c r="F560" s="354"/>
      <c r="G560" s="355"/>
      <c r="H560" s="356"/>
    </row>
    <row r="561" spans="1:8" x14ac:dyDescent="0.25">
      <c r="A561" s="343"/>
      <c r="B561" s="344"/>
      <c r="C561" s="354"/>
      <c r="D561" s="354"/>
      <c r="E561" s="354"/>
      <c r="F561" s="354"/>
      <c r="G561" s="355"/>
      <c r="H561" s="356"/>
    </row>
    <row r="562" spans="1:8" x14ac:dyDescent="0.25">
      <c r="A562" s="343"/>
      <c r="B562" s="344"/>
      <c r="C562" s="354"/>
      <c r="D562" s="354"/>
      <c r="E562" s="354"/>
      <c r="F562" s="354"/>
      <c r="G562" s="355"/>
      <c r="H562" s="356"/>
    </row>
    <row r="563" spans="1:8" x14ac:dyDescent="0.25">
      <c r="A563" s="343"/>
      <c r="B563" s="344"/>
      <c r="C563" s="354"/>
      <c r="D563" s="354"/>
      <c r="E563" s="354"/>
      <c r="F563" s="354"/>
      <c r="G563" s="355"/>
      <c r="H563" s="356"/>
    </row>
    <row r="564" spans="1:8" x14ac:dyDescent="0.25">
      <c r="A564" s="343"/>
      <c r="B564" s="344"/>
      <c r="C564" s="354"/>
      <c r="D564" s="354"/>
      <c r="E564" s="354"/>
      <c r="F564" s="354"/>
      <c r="G564" s="355"/>
      <c r="H564" s="356"/>
    </row>
    <row r="565" spans="1:8" x14ac:dyDescent="0.25">
      <c r="A565" s="343"/>
      <c r="B565" s="344"/>
      <c r="C565" s="354"/>
      <c r="D565" s="354"/>
      <c r="E565" s="354"/>
      <c r="F565" s="354"/>
      <c r="G565" s="355"/>
      <c r="H565" s="356"/>
    </row>
    <row r="566" spans="1:8" x14ac:dyDescent="0.25">
      <c r="A566" s="343"/>
      <c r="B566" s="344"/>
      <c r="C566" s="354"/>
      <c r="D566" s="354"/>
      <c r="E566" s="354"/>
      <c r="F566" s="354"/>
      <c r="G566" s="355"/>
      <c r="H566" s="356"/>
    </row>
    <row r="567" spans="1:8" x14ac:dyDescent="0.25">
      <c r="A567" s="343"/>
      <c r="B567" s="344"/>
      <c r="C567" s="354"/>
      <c r="D567" s="354"/>
      <c r="E567" s="354"/>
      <c r="F567" s="354"/>
      <c r="G567" s="355"/>
      <c r="H567" s="356"/>
    </row>
    <row r="568" spans="1:8" x14ac:dyDescent="0.25">
      <c r="A568" s="343"/>
      <c r="B568" s="344"/>
      <c r="C568" s="354"/>
      <c r="D568" s="354"/>
      <c r="E568" s="354"/>
      <c r="F568" s="354"/>
      <c r="G568" s="355"/>
      <c r="H568" s="356"/>
    </row>
    <row r="569" spans="1:8" x14ac:dyDescent="0.25">
      <c r="A569" s="343"/>
      <c r="B569" s="344"/>
      <c r="C569" s="354"/>
      <c r="D569" s="354"/>
      <c r="E569" s="354"/>
      <c r="F569" s="354"/>
      <c r="G569" s="355"/>
      <c r="H569" s="356"/>
    </row>
    <row r="570" spans="1:8" x14ac:dyDescent="0.25">
      <c r="A570" s="343"/>
      <c r="B570" s="344"/>
      <c r="C570" s="354"/>
      <c r="D570" s="354"/>
      <c r="E570" s="354"/>
      <c r="F570" s="354"/>
      <c r="G570" s="355"/>
      <c r="H570" s="356"/>
    </row>
    <row r="571" spans="1:8" x14ac:dyDescent="0.25">
      <c r="A571" s="343"/>
      <c r="B571" s="344"/>
      <c r="C571" s="354"/>
      <c r="D571" s="354"/>
      <c r="E571" s="354"/>
      <c r="F571" s="354"/>
      <c r="G571" s="355"/>
      <c r="H571" s="356"/>
    </row>
    <row r="572" spans="1:8" x14ac:dyDescent="0.25">
      <c r="A572" s="343"/>
      <c r="B572" s="344"/>
      <c r="C572" s="354"/>
      <c r="D572" s="354"/>
      <c r="E572" s="354"/>
      <c r="F572" s="354"/>
      <c r="G572" s="355"/>
      <c r="H572" s="356"/>
    </row>
    <row r="573" spans="1:8" x14ac:dyDescent="0.25">
      <c r="A573" s="343"/>
      <c r="B573" s="344"/>
      <c r="C573" s="354"/>
      <c r="D573" s="354"/>
      <c r="E573" s="354"/>
      <c r="F573" s="354"/>
      <c r="G573" s="355"/>
      <c r="H573" s="356"/>
    </row>
    <row r="574" spans="1:8" x14ac:dyDescent="0.25">
      <c r="A574" s="343"/>
      <c r="B574" s="344"/>
      <c r="C574" s="354"/>
      <c r="D574" s="354"/>
      <c r="E574" s="354"/>
      <c r="F574" s="354"/>
      <c r="G574" s="355"/>
      <c r="H574" s="356"/>
    </row>
    <row r="575" spans="1:8" x14ac:dyDescent="0.25">
      <c r="A575" s="343"/>
      <c r="B575" s="344"/>
      <c r="C575" s="354"/>
      <c r="D575" s="354"/>
      <c r="E575" s="354"/>
      <c r="F575" s="354"/>
      <c r="G575" s="355"/>
      <c r="H575" s="356"/>
    </row>
    <row r="576" spans="1:8" x14ac:dyDescent="0.25">
      <c r="A576" s="343"/>
      <c r="B576" s="344"/>
      <c r="C576" s="354"/>
      <c r="D576" s="354"/>
      <c r="E576" s="354"/>
      <c r="F576" s="354"/>
      <c r="G576" s="355"/>
      <c r="H576" s="356"/>
    </row>
    <row r="577" spans="1:8" x14ac:dyDescent="0.25">
      <c r="A577" s="343"/>
      <c r="B577" s="344"/>
      <c r="C577" s="354"/>
      <c r="D577" s="354"/>
      <c r="E577" s="354"/>
      <c r="F577" s="354"/>
      <c r="G577" s="355"/>
      <c r="H577" s="356"/>
    </row>
    <row r="578" spans="1:8" x14ac:dyDescent="0.25">
      <c r="A578" s="343"/>
      <c r="B578" s="344"/>
      <c r="C578" s="354"/>
      <c r="D578" s="354"/>
      <c r="E578" s="354"/>
      <c r="F578" s="354"/>
      <c r="G578" s="355"/>
      <c r="H578" s="356"/>
    </row>
    <row r="579" spans="1:8" x14ac:dyDescent="0.25">
      <c r="A579" s="343"/>
      <c r="B579" s="344"/>
      <c r="C579" s="354"/>
      <c r="D579" s="354"/>
      <c r="E579" s="354"/>
      <c r="F579" s="354"/>
      <c r="G579" s="355"/>
      <c r="H579" s="356"/>
    </row>
    <row r="580" spans="1:8" x14ac:dyDescent="0.25">
      <c r="A580" s="343"/>
      <c r="B580" s="344"/>
      <c r="C580" s="354"/>
      <c r="D580" s="354"/>
      <c r="E580" s="354"/>
      <c r="F580" s="354"/>
      <c r="G580" s="355"/>
      <c r="H580" s="356"/>
    </row>
    <row r="581" spans="1:8" x14ac:dyDescent="0.25">
      <c r="A581" s="343"/>
      <c r="B581" s="344"/>
      <c r="C581" s="354"/>
      <c r="D581" s="354"/>
      <c r="E581" s="354"/>
      <c r="F581" s="354"/>
      <c r="G581" s="355"/>
      <c r="H581" s="356"/>
    </row>
    <row r="582" spans="1:8" x14ac:dyDescent="0.25">
      <c r="A582" s="343"/>
      <c r="B582" s="344"/>
      <c r="C582" s="354"/>
      <c r="D582" s="354"/>
      <c r="E582" s="354"/>
      <c r="F582" s="354"/>
      <c r="G582" s="355"/>
      <c r="H582" s="356"/>
    </row>
    <row r="583" spans="1:8" x14ac:dyDescent="0.25">
      <c r="A583" s="343"/>
      <c r="B583" s="344"/>
      <c r="C583" s="354"/>
      <c r="D583" s="354"/>
      <c r="E583" s="354"/>
      <c r="F583" s="354"/>
      <c r="G583" s="355"/>
      <c r="H583" s="356"/>
    </row>
    <row r="584" spans="1:8" x14ac:dyDescent="0.25">
      <c r="A584" s="343"/>
      <c r="B584" s="344"/>
      <c r="C584" s="354"/>
      <c r="D584" s="354"/>
      <c r="E584" s="354"/>
      <c r="F584" s="354"/>
      <c r="G584" s="355"/>
      <c r="H584" s="356"/>
    </row>
    <row r="585" spans="1:8" x14ac:dyDescent="0.25">
      <c r="A585" s="343"/>
      <c r="B585" s="344"/>
      <c r="C585" s="354"/>
      <c r="D585" s="354"/>
      <c r="E585" s="354"/>
      <c r="F585" s="354"/>
      <c r="G585" s="355"/>
      <c r="H585" s="356"/>
    </row>
    <row r="586" spans="1:8" x14ac:dyDescent="0.25">
      <c r="A586" s="343"/>
      <c r="B586" s="344"/>
      <c r="C586" s="354"/>
      <c r="D586" s="354"/>
      <c r="E586" s="354"/>
      <c r="F586" s="354"/>
      <c r="G586" s="355"/>
      <c r="H586" s="356"/>
    </row>
    <row r="587" spans="1:8" x14ac:dyDescent="0.25">
      <c r="A587" s="343"/>
      <c r="B587" s="344"/>
      <c r="C587" s="354"/>
      <c r="D587" s="354"/>
      <c r="E587" s="354"/>
      <c r="F587" s="354"/>
      <c r="G587" s="355"/>
      <c r="H587" s="356"/>
    </row>
    <row r="588" spans="1:8" x14ac:dyDescent="0.25">
      <c r="A588" s="343"/>
      <c r="B588" s="344"/>
      <c r="C588" s="354"/>
      <c r="D588" s="354"/>
      <c r="E588" s="354"/>
      <c r="F588" s="354"/>
      <c r="G588" s="355"/>
      <c r="H588" s="356"/>
    </row>
    <row r="589" spans="1:8" x14ac:dyDescent="0.25">
      <c r="A589" s="343"/>
      <c r="B589" s="344"/>
      <c r="C589" s="354"/>
      <c r="D589" s="354"/>
      <c r="E589" s="354"/>
      <c r="F589" s="354"/>
      <c r="G589" s="355"/>
      <c r="H589" s="356"/>
    </row>
    <row r="590" spans="1:8" x14ac:dyDescent="0.25">
      <c r="A590" s="343"/>
      <c r="B590" s="344"/>
      <c r="C590" s="354"/>
      <c r="D590" s="354"/>
      <c r="E590" s="354"/>
      <c r="F590" s="354"/>
      <c r="G590" s="355"/>
      <c r="H590" s="356"/>
    </row>
    <row r="591" spans="1:8" x14ac:dyDescent="0.25">
      <c r="A591" s="343"/>
      <c r="B591" s="344"/>
      <c r="C591" s="354"/>
      <c r="D591" s="354"/>
      <c r="E591" s="354"/>
      <c r="F591" s="354"/>
      <c r="G591" s="355"/>
      <c r="H591" s="356"/>
    </row>
    <row r="592" spans="1:8" x14ac:dyDescent="0.25">
      <c r="A592" s="343"/>
      <c r="B592" s="344"/>
      <c r="C592" s="354"/>
      <c r="D592" s="354"/>
      <c r="E592" s="354"/>
      <c r="F592" s="354"/>
      <c r="G592" s="355"/>
      <c r="H592" s="356"/>
    </row>
    <row r="593" spans="1:8" x14ac:dyDescent="0.25">
      <c r="A593" s="343"/>
      <c r="B593" s="344"/>
      <c r="C593" s="354"/>
      <c r="D593" s="354"/>
      <c r="E593" s="354"/>
      <c r="F593" s="354"/>
      <c r="G593" s="355"/>
      <c r="H593" s="356"/>
    </row>
    <row r="594" spans="1:8" x14ac:dyDescent="0.25">
      <c r="A594" s="343"/>
      <c r="B594" s="344"/>
      <c r="C594" s="354"/>
      <c r="D594" s="354"/>
      <c r="E594" s="354"/>
      <c r="F594" s="354"/>
      <c r="G594" s="355"/>
      <c r="H594" s="356"/>
    </row>
    <row r="595" spans="1:8" x14ac:dyDescent="0.25">
      <c r="A595" s="343"/>
      <c r="B595" s="344"/>
      <c r="C595" s="354"/>
      <c r="D595" s="354"/>
      <c r="E595" s="354"/>
      <c r="F595" s="354"/>
      <c r="G595" s="355"/>
      <c r="H595" s="356"/>
    </row>
    <row r="596" spans="1:8" x14ac:dyDescent="0.25">
      <c r="A596" s="343"/>
      <c r="B596" s="344"/>
      <c r="C596" s="354"/>
      <c r="D596" s="354"/>
      <c r="E596" s="354"/>
      <c r="F596" s="354"/>
      <c r="G596" s="355"/>
      <c r="H596" s="356"/>
    </row>
    <row r="597" spans="1:8" x14ac:dyDescent="0.25">
      <c r="A597" s="343"/>
      <c r="B597" s="344"/>
      <c r="C597" s="354"/>
      <c r="D597" s="354"/>
      <c r="E597" s="354"/>
      <c r="F597" s="354"/>
      <c r="G597" s="355"/>
      <c r="H597" s="356"/>
    </row>
    <row r="598" spans="1:8" x14ac:dyDescent="0.25">
      <c r="A598" s="343"/>
      <c r="B598" s="344"/>
      <c r="C598" s="354"/>
      <c r="D598" s="354"/>
      <c r="E598" s="354"/>
      <c r="F598" s="354"/>
      <c r="G598" s="355"/>
      <c r="H598" s="356"/>
    </row>
    <row r="599" spans="1:8" x14ac:dyDescent="0.25">
      <c r="A599" s="343"/>
      <c r="B599" s="344"/>
      <c r="C599" s="354"/>
      <c r="D599" s="354"/>
      <c r="E599" s="354"/>
      <c r="F599" s="354"/>
      <c r="G599" s="355"/>
      <c r="H599" s="356"/>
    </row>
    <row r="600" spans="1:8" x14ac:dyDescent="0.25">
      <c r="A600" s="343"/>
      <c r="B600" s="344"/>
      <c r="C600" s="354"/>
      <c r="D600" s="354"/>
      <c r="E600" s="354"/>
      <c r="F600" s="354"/>
      <c r="G600" s="355"/>
      <c r="H600" s="356"/>
    </row>
    <row r="601" spans="1:8" x14ac:dyDescent="0.25">
      <c r="A601" s="343"/>
      <c r="B601" s="344"/>
      <c r="C601" s="354"/>
      <c r="D601" s="354"/>
      <c r="E601" s="354"/>
      <c r="F601" s="354"/>
      <c r="G601" s="355"/>
      <c r="H601" s="356"/>
    </row>
    <row r="602" spans="1:8" x14ac:dyDescent="0.25">
      <c r="A602" s="343"/>
      <c r="B602" s="344"/>
      <c r="C602" s="354"/>
      <c r="D602" s="354"/>
      <c r="E602" s="354"/>
      <c r="F602" s="354"/>
      <c r="G602" s="355"/>
      <c r="H602" s="356"/>
    </row>
    <row r="603" spans="1:8" x14ac:dyDescent="0.25">
      <c r="A603" s="343"/>
      <c r="B603" s="344"/>
      <c r="C603" s="354"/>
      <c r="D603" s="354"/>
      <c r="E603" s="354"/>
      <c r="F603" s="354"/>
      <c r="G603" s="355"/>
      <c r="H603" s="356"/>
    </row>
    <row r="604" spans="1:8" x14ac:dyDescent="0.25">
      <c r="A604" s="343"/>
      <c r="B604" s="344"/>
      <c r="C604" s="354"/>
      <c r="D604" s="354"/>
      <c r="E604" s="354"/>
      <c r="F604" s="354"/>
      <c r="G604" s="355"/>
      <c r="H604" s="356"/>
    </row>
    <row r="605" spans="1:8" x14ac:dyDescent="0.25">
      <c r="A605" s="343"/>
      <c r="B605" s="344"/>
      <c r="C605" s="354"/>
      <c r="D605" s="354"/>
      <c r="E605" s="354"/>
      <c r="F605" s="354"/>
      <c r="G605" s="355"/>
      <c r="H605" s="356"/>
    </row>
  </sheetData>
  <autoFilter ref="A6:N603" xr:uid="{679AFEE1-7BA5-4C01-8C91-A020F6169355}"/>
  <mergeCells count="1">
    <mergeCell ref="A5:I5"/>
  </mergeCells>
  <hyperlinks>
    <hyperlink ref="A1" location="'Progress Summary'!A1" display="'Progress Summary'!A1" xr:uid="{80AC5EDC-EE2E-489E-9342-EE82317FB2AA}"/>
  </hyperlinks>
  <pageMargins left="0.7" right="0.7" top="0.75" bottom="0.75" header="0.3" footer="0.3"/>
  <pageSetup orientation="portrait" horizontalDpi="4294967295" verticalDpi="4294967295"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45B2F-174C-44EA-8770-313546983B96}">
  <sheetPr codeName="Sheet11"/>
  <dimension ref="A1:BU121"/>
  <sheetViews>
    <sheetView workbookViewId="0">
      <pane xSplit="7" ySplit="9" topLeftCell="H10" activePane="bottomRight" state="frozen"/>
      <selection activeCell="N8" sqref="N8"/>
      <selection pane="topRight" activeCell="N8" sqref="N8"/>
      <selection pane="bottomLeft" activeCell="N8" sqref="N8"/>
      <selection pane="bottomRight" activeCell="N8" sqref="N8:N9"/>
    </sheetView>
  </sheetViews>
  <sheetFormatPr defaultColWidth="9.140625" defaultRowHeight="12.75" x14ac:dyDescent="0.25"/>
  <cols>
    <col min="1" max="1" width="6.5703125" style="478" customWidth="1"/>
    <col min="2" max="2" width="25.42578125" style="478" customWidth="1"/>
    <col min="3" max="3" width="7.7109375" style="478" customWidth="1"/>
    <col min="4" max="4" width="8.28515625" style="478" customWidth="1"/>
    <col min="5" max="5" width="8.5703125" style="478" customWidth="1"/>
    <col min="6" max="6" width="10.42578125" style="478" bestFit="1" customWidth="1"/>
    <col min="7" max="7" width="10.140625" style="478" bestFit="1" customWidth="1"/>
    <col min="8" max="8" width="10.7109375" style="478" customWidth="1"/>
    <col min="9" max="11" width="9.5703125" style="478" customWidth="1"/>
    <col min="12" max="12" width="7.7109375" style="478" customWidth="1"/>
    <col min="13" max="69" width="7.85546875" style="478" customWidth="1"/>
    <col min="70" max="70" width="10.85546875" style="478" customWidth="1"/>
    <col min="71" max="71" width="22.28515625" style="488" customWidth="1"/>
    <col min="72" max="16384" width="9.140625" style="478"/>
  </cols>
  <sheetData>
    <row r="1" spans="1:71" x14ac:dyDescent="0.25">
      <c r="A1" s="993" t="s">
        <v>1346</v>
      </c>
      <c r="B1" s="993" t="s">
        <v>1347</v>
      </c>
      <c r="C1" s="993" t="s">
        <v>1348</v>
      </c>
      <c r="D1" s="533" t="s">
        <v>1349</v>
      </c>
      <c r="E1" s="533" t="s">
        <v>1350</v>
      </c>
      <c r="F1" s="533" t="s">
        <v>1351</v>
      </c>
      <c r="G1" s="995" t="s">
        <v>1448</v>
      </c>
      <c r="H1" s="995"/>
      <c r="I1" s="995"/>
      <c r="J1" s="993" t="s">
        <v>1352</v>
      </c>
      <c r="BS1" s="478"/>
    </row>
    <row r="2" spans="1:71" x14ac:dyDescent="0.25">
      <c r="A2" s="994"/>
      <c r="B2" s="994"/>
      <c r="C2" s="994"/>
      <c r="D2" s="533" t="s">
        <v>1353</v>
      </c>
      <c r="E2" s="533" t="s">
        <v>1562</v>
      </c>
      <c r="F2" s="533" t="s">
        <v>1447</v>
      </c>
      <c r="G2" s="533" t="s">
        <v>1354</v>
      </c>
      <c r="H2" s="533" t="s">
        <v>124</v>
      </c>
      <c r="I2" s="533" t="s">
        <v>947</v>
      </c>
      <c r="J2" s="994"/>
      <c r="BS2" s="478"/>
    </row>
    <row r="3" spans="1:71" x14ac:dyDescent="0.25">
      <c r="A3" s="479">
        <v>1</v>
      </c>
      <c r="B3" s="480" t="s">
        <v>126</v>
      </c>
      <c r="C3" s="479" t="s">
        <v>405</v>
      </c>
      <c r="D3" s="479">
        <v>485</v>
      </c>
      <c r="E3" s="479">
        <v>303</v>
      </c>
      <c r="F3" s="479">
        <f>+D3-E3</f>
        <v>182</v>
      </c>
      <c r="G3" s="479">
        <v>87</v>
      </c>
      <c r="H3" s="479">
        <v>18</v>
      </c>
      <c r="I3" s="479">
        <v>6</v>
      </c>
      <c r="J3" s="480"/>
      <c r="BS3" s="478"/>
    </row>
    <row r="4" spans="1:71" x14ac:dyDescent="0.25">
      <c r="A4" s="479">
        <v>2</v>
      </c>
      <c r="B4" s="480" t="s">
        <v>342</v>
      </c>
      <c r="C4" s="479" t="s">
        <v>412</v>
      </c>
      <c r="D4" s="479">
        <v>191.3</v>
      </c>
      <c r="E4" s="479">
        <v>43.51</v>
      </c>
      <c r="F4" s="479">
        <f>+D4-E4</f>
        <v>147.79000000000002</v>
      </c>
      <c r="G4" s="479">
        <v>0</v>
      </c>
      <c r="H4" s="479">
        <f>SUM('Stringing Productivity'!E4:E5)</f>
        <v>0</v>
      </c>
      <c r="I4" s="479">
        <v>0</v>
      </c>
      <c r="J4" s="480"/>
      <c r="BS4" s="478"/>
    </row>
    <row r="5" spans="1:71" x14ac:dyDescent="0.25">
      <c r="AS5" s="478">
        <f>+E90/17</f>
        <v>0</v>
      </c>
      <c r="BE5" s="478">
        <f>+E106/15</f>
        <v>0</v>
      </c>
      <c r="BS5" s="478"/>
    </row>
    <row r="6" spans="1:71" x14ac:dyDescent="0.25">
      <c r="K6" s="626"/>
      <c r="L6" s="626"/>
      <c r="M6" s="626"/>
      <c r="N6" s="626"/>
      <c r="O6" s="626"/>
      <c r="P6" s="626"/>
      <c r="Q6" s="626"/>
      <c r="R6" s="626"/>
      <c r="S6" s="626"/>
      <c r="T6" s="626"/>
      <c r="U6" s="626"/>
      <c r="V6" s="626"/>
      <c r="W6" s="626"/>
      <c r="X6" s="626"/>
      <c r="Y6" s="626"/>
      <c r="Z6" s="626"/>
      <c r="AA6" s="626"/>
      <c r="BS6" s="478"/>
    </row>
    <row r="7" spans="1:71" x14ac:dyDescent="0.25">
      <c r="A7" s="996" t="s">
        <v>1530</v>
      </c>
      <c r="B7" s="997"/>
      <c r="C7" s="997"/>
      <c r="D7" s="997"/>
      <c r="E7" s="997"/>
      <c r="F7" s="997"/>
      <c r="G7" s="997"/>
      <c r="H7" s="997"/>
      <c r="I7" s="997"/>
      <c r="J7" s="997"/>
      <c r="K7" s="997"/>
      <c r="L7" s="997"/>
      <c r="M7" s="997"/>
      <c r="N7" s="997"/>
      <c r="O7" s="997"/>
      <c r="P7" s="997"/>
      <c r="Q7" s="997"/>
      <c r="R7" s="997"/>
      <c r="S7" s="997"/>
      <c r="T7" s="997"/>
      <c r="U7" s="997"/>
      <c r="V7" s="997"/>
      <c r="W7" s="997"/>
      <c r="X7" s="997"/>
      <c r="Y7" s="997"/>
      <c r="Z7" s="997"/>
      <c r="AA7" s="997"/>
      <c r="AB7" s="997"/>
      <c r="AC7" s="997"/>
      <c r="AD7" s="997"/>
      <c r="AE7" s="997"/>
      <c r="AF7" s="997"/>
      <c r="AG7" s="997"/>
      <c r="AH7" s="997"/>
      <c r="AI7" s="997"/>
      <c r="AJ7" s="997"/>
      <c r="AK7" s="997"/>
      <c r="AL7" s="997"/>
      <c r="AM7" s="997"/>
      <c r="AN7" s="997"/>
      <c r="AO7" s="997"/>
      <c r="AP7" s="997"/>
      <c r="AQ7" s="997"/>
      <c r="AR7" s="997"/>
      <c r="AS7" s="997"/>
      <c r="AT7" s="997"/>
      <c r="AU7" s="997"/>
      <c r="AV7" s="997"/>
      <c r="AW7" s="997"/>
      <c r="AX7" s="997"/>
      <c r="AY7" s="997"/>
      <c r="AZ7" s="997"/>
      <c r="BA7" s="997"/>
      <c r="BB7" s="997"/>
      <c r="BC7" s="997"/>
      <c r="BD7" s="997"/>
      <c r="BE7" s="997"/>
      <c r="BF7" s="997"/>
      <c r="BG7" s="997"/>
      <c r="BH7" s="997"/>
      <c r="BI7" s="997"/>
      <c r="BJ7" s="997"/>
      <c r="BK7" s="997"/>
      <c r="BL7" s="997"/>
      <c r="BM7" s="997"/>
      <c r="BN7" s="997"/>
      <c r="BO7" s="997"/>
      <c r="BP7" s="997"/>
      <c r="BQ7" s="997"/>
      <c r="BR7" s="997"/>
      <c r="BS7" s="997"/>
    </row>
    <row r="8" spans="1:71" ht="30.75" customHeight="1" x14ac:dyDescent="0.25">
      <c r="A8" s="985" t="s">
        <v>301</v>
      </c>
      <c r="B8" s="985" t="s">
        <v>1355</v>
      </c>
      <c r="C8" s="988" t="s">
        <v>124</v>
      </c>
      <c r="D8" s="989"/>
      <c r="E8" s="990"/>
      <c r="F8" s="991" t="s">
        <v>6</v>
      </c>
      <c r="G8" s="991" t="s">
        <v>1356</v>
      </c>
      <c r="H8" s="985" t="s">
        <v>1449</v>
      </c>
      <c r="I8" s="985" t="s">
        <v>1450</v>
      </c>
      <c r="J8" s="985" t="s">
        <v>1451</v>
      </c>
      <c r="K8" s="985" t="s">
        <v>1452</v>
      </c>
      <c r="L8" s="985" t="s">
        <v>1453</v>
      </c>
      <c r="M8" s="985" t="s">
        <v>1488</v>
      </c>
      <c r="N8" s="985" t="s">
        <v>1655</v>
      </c>
      <c r="O8" s="985" t="s">
        <v>1454</v>
      </c>
      <c r="P8" s="985" t="s">
        <v>1455</v>
      </c>
      <c r="Q8" s="985" t="s">
        <v>1456</v>
      </c>
      <c r="R8" s="985" t="s">
        <v>1457</v>
      </c>
      <c r="S8" s="985" t="s">
        <v>1458</v>
      </c>
      <c r="T8" s="985" t="s">
        <v>1459</v>
      </c>
      <c r="U8" s="985" t="s">
        <v>1460</v>
      </c>
      <c r="V8" s="985" t="s">
        <v>1461</v>
      </c>
      <c r="W8" s="985" t="s">
        <v>1462</v>
      </c>
      <c r="X8" s="985" t="s">
        <v>1463</v>
      </c>
      <c r="Y8" s="985" t="s">
        <v>1464</v>
      </c>
      <c r="Z8" s="985" t="s">
        <v>1465</v>
      </c>
      <c r="AA8" s="985" t="s">
        <v>1466</v>
      </c>
      <c r="AB8" s="985" t="s">
        <v>1467</v>
      </c>
      <c r="AC8" s="985" t="s">
        <v>1468</v>
      </c>
      <c r="AD8" s="985" t="s">
        <v>1469</v>
      </c>
      <c r="AE8" s="985" t="s">
        <v>1470</v>
      </c>
      <c r="AF8" s="985" t="s">
        <v>1471</v>
      </c>
      <c r="AG8" s="985" t="s">
        <v>1472</v>
      </c>
      <c r="AH8" s="985" t="s">
        <v>1473</v>
      </c>
      <c r="AI8" s="985" t="s">
        <v>1474</v>
      </c>
      <c r="AJ8" s="985" t="s">
        <v>1475</v>
      </c>
      <c r="AK8" s="985" t="s">
        <v>1476</v>
      </c>
      <c r="AL8" s="985" t="s">
        <v>1522</v>
      </c>
      <c r="AM8" s="985" t="s">
        <v>1531</v>
      </c>
      <c r="AN8" s="985" t="s">
        <v>1532</v>
      </c>
      <c r="AO8" s="985" t="s">
        <v>1533</v>
      </c>
      <c r="AP8" s="985" t="s">
        <v>1534</v>
      </c>
      <c r="AQ8" s="985" t="s">
        <v>1535</v>
      </c>
      <c r="AR8" s="985" t="s">
        <v>1536</v>
      </c>
      <c r="AS8" s="985" t="s">
        <v>1537</v>
      </c>
      <c r="AT8" s="985" t="s">
        <v>1561</v>
      </c>
      <c r="AU8" s="985" t="s">
        <v>1538</v>
      </c>
      <c r="AV8" s="985" t="s">
        <v>1539</v>
      </c>
      <c r="AW8" s="985" t="s">
        <v>1540</v>
      </c>
      <c r="AX8" s="985" t="s">
        <v>1541</v>
      </c>
      <c r="AY8" s="985" t="s">
        <v>1542</v>
      </c>
      <c r="AZ8" s="985" t="s">
        <v>1543</v>
      </c>
      <c r="BA8" s="985" t="s">
        <v>1544</v>
      </c>
      <c r="BB8" s="985" t="s">
        <v>1545</v>
      </c>
      <c r="BC8" s="985" t="s">
        <v>1546</v>
      </c>
      <c r="BD8" s="985" t="s">
        <v>1547</v>
      </c>
      <c r="BE8" s="985" t="s">
        <v>1548</v>
      </c>
      <c r="BF8" s="985" t="s">
        <v>1549</v>
      </c>
      <c r="BG8" s="985" t="s">
        <v>1550</v>
      </c>
      <c r="BH8" s="985" t="s">
        <v>1551</v>
      </c>
      <c r="BI8" s="985" t="s">
        <v>1552</v>
      </c>
      <c r="BJ8" s="985" t="s">
        <v>1553</v>
      </c>
      <c r="BK8" s="985" t="s">
        <v>1554</v>
      </c>
      <c r="BL8" s="985" t="s">
        <v>1555</v>
      </c>
      <c r="BM8" s="985" t="s">
        <v>1556</v>
      </c>
      <c r="BN8" s="985" t="s">
        <v>1557</v>
      </c>
      <c r="BO8" s="985" t="s">
        <v>1558</v>
      </c>
      <c r="BP8" s="985" t="s">
        <v>1559</v>
      </c>
      <c r="BQ8" s="985" t="s">
        <v>1560</v>
      </c>
      <c r="BR8" s="985" t="s">
        <v>1357</v>
      </c>
      <c r="BS8" s="985" t="s">
        <v>1164</v>
      </c>
    </row>
    <row r="9" spans="1:71" ht="25.5" x14ac:dyDescent="0.25">
      <c r="A9" s="986"/>
      <c r="B9" s="986"/>
      <c r="C9" s="481" t="s">
        <v>115</v>
      </c>
      <c r="D9" s="481" t="s">
        <v>134</v>
      </c>
      <c r="E9" s="481" t="s">
        <v>1358</v>
      </c>
      <c r="F9" s="992"/>
      <c r="G9" s="992"/>
      <c r="H9" s="986"/>
      <c r="I9" s="986"/>
      <c r="J9" s="986"/>
      <c r="K9" s="986"/>
      <c r="L9" s="986"/>
      <c r="M9" s="986"/>
      <c r="N9" s="986"/>
      <c r="O9" s="986"/>
      <c r="P9" s="986"/>
      <c r="Q9" s="986"/>
      <c r="R9" s="986"/>
      <c r="S9" s="986"/>
      <c r="T9" s="986"/>
      <c r="U9" s="986"/>
      <c r="V9" s="986"/>
      <c r="W9" s="986"/>
      <c r="X9" s="986"/>
      <c r="Y9" s="986"/>
      <c r="Z9" s="986"/>
      <c r="AA9" s="986"/>
      <c r="AB9" s="986"/>
      <c r="AC9" s="986"/>
      <c r="AD9" s="986"/>
      <c r="AE9" s="986"/>
      <c r="AF9" s="986"/>
      <c r="AG9" s="986"/>
      <c r="AH9" s="986"/>
      <c r="AI9" s="986"/>
      <c r="AJ9" s="986"/>
      <c r="AK9" s="986"/>
      <c r="AL9" s="986"/>
      <c r="AM9" s="986"/>
      <c r="AN9" s="986"/>
      <c r="AO9" s="986"/>
      <c r="AP9" s="986"/>
      <c r="AQ9" s="986"/>
      <c r="AR9" s="986"/>
      <c r="AS9" s="986"/>
      <c r="AT9" s="986"/>
      <c r="AU9" s="986"/>
      <c r="AV9" s="986"/>
      <c r="AW9" s="986"/>
      <c r="AX9" s="986"/>
      <c r="AY9" s="986"/>
      <c r="AZ9" s="986"/>
      <c r="BA9" s="986"/>
      <c r="BB9" s="986"/>
      <c r="BC9" s="986"/>
      <c r="BD9" s="986"/>
      <c r="BE9" s="986"/>
      <c r="BF9" s="986"/>
      <c r="BG9" s="986"/>
      <c r="BH9" s="986"/>
      <c r="BI9" s="986"/>
      <c r="BJ9" s="986"/>
      <c r="BK9" s="986"/>
      <c r="BL9" s="986"/>
      <c r="BM9" s="986"/>
      <c r="BN9" s="986"/>
      <c r="BO9" s="986"/>
      <c r="BP9" s="986"/>
      <c r="BQ9" s="986"/>
      <c r="BR9" s="986"/>
      <c r="BS9" s="986"/>
    </row>
    <row r="10" spans="1:71" x14ac:dyDescent="0.25">
      <c r="A10" s="482">
        <v>1</v>
      </c>
      <c r="B10" s="601" t="s">
        <v>1424</v>
      </c>
      <c r="C10" s="607" t="s">
        <v>47</v>
      </c>
      <c r="D10" s="602" t="s">
        <v>238</v>
      </c>
      <c r="E10" s="604">
        <f>+VLOOKUP(C10,'Erection Compiled'!$C$7:$J$333,7,FALSE)</f>
        <v>0</v>
      </c>
      <c r="F10" s="483">
        <v>45863</v>
      </c>
      <c r="G10" s="606">
        <v>45871</v>
      </c>
      <c r="H10" s="621">
        <v>3.8</v>
      </c>
      <c r="I10" s="604">
        <v>4.0999999999999996</v>
      </c>
      <c r="J10" s="603"/>
      <c r="K10" s="603"/>
      <c r="L10" s="482"/>
      <c r="M10" s="482"/>
      <c r="N10" s="482"/>
      <c r="O10" s="482"/>
      <c r="P10" s="482"/>
      <c r="Q10" s="482"/>
      <c r="R10" s="482"/>
      <c r="S10" s="482"/>
      <c r="T10" s="482"/>
      <c r="U10" s="482"/>
      <c r="V10" s="482"/>
      <c r="W10" s="482"/>
      <c r="X10" s="482"/>
      <c r="Y10" s="482"/>
      <c r="Z10" s="482"/>
      <c r="AA10" s="482"/>
      <c r="AB10" s="482"/>
      <c r="AC10" s="482"/>
      <c r="AD10" s="482"/>
      <c r="AE10" s="482"/>
      <c r="AF10" s="482"/>
      <c r="AG10" s="482"/>
      <c r="AH10" s="482"/>
      <c r="AI10" s="482"/>
      <c r="AJ10" s="482"/>
      <c r="AK10" s="482"/>
      <c r="AL10" s="482"/>
      <c r="AM10" s="482"/>
      <c r="AN10" s="482"/>
      <c r="AO10" s="482"/>
      <c r="AP10" s="482"/>
      <c r="AQ10" s="482"/>
      <c r="AR10" s="482"/>
      <c r="AS10" s="482"/>
      <c r="AT10" s="482"/>
      <c r="AU10" s="482"/>
      <c r="AV10" s="482"/>
      <c r="AW10" s="482"/>
      <c r="AX10" s="482"/>
      <c r="AY10" s="482"/>
      <c r="AZ10" s="482"/>
      <c r="BA10" s="482"/>
      <c r="BB10" s="482"/>
      <c r="BC10" s="482"/>
      <c r="BD10" s="482"/>
      <c r="BE10" s="482"/>
      <c r="BF10" s="482"/>
      <c r="BG10" s="482"/>
      <c r="BH10" s="482"/>
      <c r="BI10" s="482"/>
      <c r="BJ10" s="482"/>
      <c r="BK10" s="482"/>
      <c r="BL10" s="482"/>
      <c r="BM10" s="482"/>
      <c r="BN10" s="482"/>
      <c r="BO10" s="482"/>
      <c r="BP10" s="482"/>
      <c r="BQ10" s="482"/>
      <c r="BR10" s="604">
        <f>+SUM(H10:BQ10)</f>
        <v>7.8999999999999995</v>
      </c>
      <c r="BS10" s="605" t="s">
        <v>402</v>
      </c>
    </row>
    <row r="11" spans="1:71" x14ac:dyDescent="0.25">
      <c r="A11" s="482">
        <v>2</v>
      </c>
      <c r="B11" s="601" t="s">
        <v>1437</v>
      </c>
      <c r="C11" s="607" t="s">
        <v>671</v>
      </c>
      <c r="D11" s="602" t="s">
        <v>233</v>
      </c>
      <c r="E11" s="604">
        <f>+VLOOKUP(C11,'Erection Compiled'!$C$7:$J$333,7,FALSE)</f>
        <v>0</v>
      </c>
      <c r="F11" s="483">
        <v>45864</v>
      </c>
      <c r="G11" s="606">
        <v>45841</v>
      </c>
      <c r="H11" s="603">
        <v>4.8</v>
      </c>
      <c r="I11" s="604">
        <v>4.3</v>
      </c>
      <c r="J11" s="603">
        <v>5.0999999999999996</v>
      </c>
      <c r="K11" s="603"/>
      <c r="L11" s="482"/>
      <c r="M11" s="482"/>
      <c r="N11" s="482"/>
      <c r="O11" s="482"/>
      <c r="P11" s="482"/>
      <c r="Q11" s="482"/>
      <c r="R11" s="482"/>
      <c r="S11" s="482"/>
      <c r="T11" s="482"/>
      <c r="U11" s="482"/>
      <c r="V11" s="482"/>
      <c r="W11" s="482"/>
      <c r="X11" s="482"/>
      <c r="Y11" s="482"/>
      <c r="Z11" s="482"/>
      <c r="AA11" s="482"/>
      <c r="AB11" s="482"/>
      <c r="AC11" s="482"/>
      <c r="AD11" s="482"/>
      <c r="AE11" s="482"/>
      <c r="AF11" s="482"/>
      <c r="AG11" s="482"/>
      <c r="AH11" s="482"/>
      <c r="AI11" s="482"/>
      <c r="AJ11" s="482"/>
      <c r="AK11" s="482"/>
      <c r="AL11" s="482"/>
      <c r="AM11" s="482"/>
      <c r="AN11" s="482"/>
      <c r="AO11" s="482"/>
      <c r="AP11" s="482"/>
      <c r="AQ11" s="482"/>
      <c r="AR11" s="482"/>
      <c r="AS11" s="482"/>
      <c r="AT11" s="482"/>
      <c r="AU11" s="482"/>
      <c r="AV11" s="482"/>
      <c r="AW11" s="482"/>
      <c r="AX11" s="482"/>
      <c r="AY11" s="482"/>
      <c r="AZ11" s="482"/>
      <c r="BA11" s="482"/>
      <c r="BB11" s="482"/>
      <c r="BC11" s="482"/>
      <c r="BD11" s="482"/>
      <c r="BE11" s="482"/>
      <c r="BF11" s="482"/>
      <c r="BG11" s="482"/>
      <c r="BH11" s="482"/>
      <c r="BI11" s="482"/>
      <c r="BJ11" s="482"/>
      <c r="BK11" s="482"/>
      <c r="BL11" s="482"/>
      <c r="BM11" s="482"/>
      <c r="BN11" s="482"/>
      <c r="BO11" s="482"/>
      <c r="BP11" s="482"/>
      <c r="BQ11" s="482"/>
      <c r="BR11" s="604">
        <f t="shared" ref="BR11:BR74" si="0">+SUM(H11:BQ11)</f>
        <v>14.2</v>
      </c>
      <c r="BS11" s="605" t="s">
        <v>402</v>
      </c>
    </row>
    <row r="12" spans="1:71" x14ac:dyDescent="0.25">
      <c r="A12" s="482">
        <v>3</v>
      </c>
      <c r="B12" s="601" t="s">
        <v>1431</v>
      </c>
      <c r="C12" s="607" t="s">
        <v>664</v>
      </c>
      <c r="D12" s="602" t="s">
        <v>243</v>
      </c>
      <c r="E12" s="604">
        <f>+VLOOKUP(C12,'Erection Compiled'!$C$7:$J$333,7,FALSE)</f>
        <v>0</v>
      </c>
      <c r="F12" s="483">
        <v>45867</v>
      </c>
      <c r="G12" s="606">
        <v>45872</v>
      </c>
      <c r="H12" s="603">
        <v>8.4</v>
      </c>
      <c r="I12" s="604">
        <v>7.8</v>
      </c>
      <c r="J12" s="603">
        <v>8.4</v>
      </c>
      <c r="K12" s="603"/>
      <c r="L12" s="482"/>
      <c r="M12" s="482"/>
      <c r="N12" s="482"/>
      <c r="O12" s="482"/>
      <c r="P12" s="482"/>
      <c r="Q12" s="482"/>
      <c r="R12" s="482"/>
      <c r="S12" s="482"/>
      <c r="T12" s="482"/>
      <c r="U12" s="482"/>
      <c r="V12" s="482"/>
      <c r="W12" s="482"/>
      <c r="X12" s="482"/>
      <c r="Y12" s="482"/>
      <c r="Z12" s="482"/>
      <c r="AA12" s="482"/>
      <c r="AB12" s="482"/>
      <c r="AC12" s="482"/>
      <c r="AD12" s="482"/>
      <c r="AE12" s="482"/>
      <c r="AF12" s="482"/>
      <c r="AG12" s="482"/>
      <c r="AH12" s="482"/>
      <c r="AI12" s="482"/>
      <c r="AJ12" s="482"/>
      <c r="AK12" s="482"/>
      <c r="AL12" s="482"/>
      <c r="AM12" s="482"/>
      <c r="AN12" s="482"/>
      <c r="AO12" s="482"/>
      <c r="AP12" s="482"/>
      <c r="AQ12" s="482"/>
      <c r="AR12" s="482"/>
      <c r="AS12" s="482"/>
      <c r="AT12" s="482"/>
      <c r="AU12" s="482"/>
      <c r="AV12" s="482"/>
      <c r="AW12" s="482"/>
      <c r="AX12" s="482"/>
      <c r="AY12" s="482"/>
      <c r="AZ12" s="482"/>
      <c r="BA12" s="482"/>
      <c r="BB12" s="482"/>
      <c r="BC12" s="482"/>
      <c r="BD12" s="482"/>
      <c r="BE12" s="482"/>
      <c r="BF12" s="482"/>
      <c r="BG12" s="482"/>
      <c r="BH12" s="482"/>
      <c r="BI12" s="482"/>
      <c r="BJ12" s="482"/>
      <c r="BK12" s="482"/>
      <c r="BL12" s="482"/>
      <c r="BM12" s="482"/>
      <c r="BN12" s="482"/>
      <c r="BO12" s="482"/>
      <c r="BP12" s="482"/>
      <c r="BQ12" s="482"/>
      <c r="BR12" s="604">
        <f t="shared" si="0"/>
        <v>24.6</v>
      </c>
      <c r="BS12" s="605" t="s">
        <v>402</v>
      </c>
    </row>
    <row r="13" spans="1:71" x14ac:dyDescent="0.25">
      <c r="A13" s="482">
        <v>4</v>
      </c>
      <c r="B13" s="601" t="s">
        <v>1389</v>
      </c>
      <c r="C13" s="607" t="s">
        <v>195</v>
      </c>
      <c r="D13" s="602" t="s">
        <v>20</v>
      </c>
      <c r="E13" s="604">
        <f>+VLOOKUP(C13,'Erection Compiled'!$C$7:$J$333,7,FALSE)</f>
        <v>0</v>
      </c>
      <c r="F13" s="483">
        <v>45868</v>
      </c>
      <c r="G13" s="606">
        <v>45873</v>
      </c>
      <c r="H13" s="603">
        <v>7.2</v>
      </c>
      <c r="I13" s="604">
        <v>7.1</v>
      </c>
      <c r="J13" s="603">
        <v>6.8</v>
      </c>
      <c r="K13" s="603">
        <v>8.8000000000000007</v>
      </c>
      <c r="L13" s="482"/>
      <c r="M13" s="482"/>
      <c r="N13" s="482"/>
      <c r="O13" s="482"/>
      <c r="P13" s="482"/>
      <c r="Q13" s="482"/>
      <c r="R13" s="482"/>
      <c r="S13" s="482"/>
      <c r="T13" s="482"/>
      <c r="U13" s="482"/>
      <c r="V13" s="482"/>
      <c r="W13" s="482"/>
      <c r="X13" s="482"/>
      <c r="Y13" s="482"/>
      <c r="Z13" s="482"/>
      <c r="AA13" s="482"/>
      <c r="AB13" s="482"/>
      <c r="AC13" s="482"/>
      <c r="AD13" s="482"/>
      <c r="AE13" s="482"/>
      <c r="AF13" s="482"/>
      <c r="AG13" s="482"/>
      <c r="AH13" s="482"/>
      <c r="AI13" s="482"/>
      <c r="AJ13" s="482"/>
      <c r="AK13" s="482"/>
      <c r="AL13" s="482"/>
      <c r="AM13" s="482"/>
      <c r="AN13" s="482"/>
      <c r="AO13" s="482"/>
      <c r="AP13" s="482"/>
      <c r="AQ13" s="482"/>
      <c r="AR13" s="482"/>
      <c r="AS13" s="482"/>
      <c r="AT13" s="482"/>
      <c r="AU13" s="482"/>
      <c r="AV13" s="482"/>
      <c r="AW13" s="482"/>
      <c r="AX13" s="482"/>
      <c r="AY13" s="482"/>
      <c r="AZ13" s="482"/>
      <c r="BA13" s="482"/>
      <c r="BB13" s="482"/>
      <c r="BC13" s="482"/>
      <c r="BD13" s="482"/>
      <c r="BE13" s="482"/>
      <c r="BF13" s="482"/>
      <c r="BG13" s="482"/>
      <c r="BH13" s="482"/>
      <c r="BI13" s="482"/>
      <c r="BJ13" s="482"/>
      <c r="BK13" s="482"/>
      <c r="BL13" s="482"/>
      <c r="BM13" s="482"/>
      <c r="BN13" s="482"/>
      <c r="BO13" s="482"/>
      <c r="BP13" s="482"/>
      <c r="BQ13" s="482"/>
      <c r="BR13" s="604">
        <f t="shared" si="0"/>
        <v>29.900000000000002</v>
      </c>
      <c r="BS13" s="605" t="s">
        <v>402</v>
      </c>
    </row>
    <row r="14" spans="1:71" x14ac:dyDescent="0.25">
      <c r="A14" s="482">
        <v>5</v>
      </c>
      <c r="B14" s="601" t="s">
        <v>1437</v>
      </c>
      <c r="C14" s="607" t="s">
        <v>684</v>
      </c>
      <c r="D14" s="602" t="s">
        <v>20</v>
      </c>
      <c r="E14" s="604">
        <f>+VLOOKUP(C14,'Erection Compiled'!$C$7:$J$333,7,FALSE)</f>
        <v>0</v>
      </c>
      <c r="F14" s="483">
        <v>45864</v>
      </c>
      <c r="G14" s="606">
        <v>45874</v>
      </c>
      <c r="H14" s="603">
        <v>3.6</v>
      </c>
      <c r="I14" s="604">
        <v>3.2</v>
      </c>
      <c r="J14" s="603">
        <v>3.7</v>
      </c>
      <c r="K14" s="603">
        <v>3.9</v>
      </c>
      <c r="L14" s="482">
        <v>4.0999999999999996</v>
      </c>
      <c r="M14" s="482"/>
      <c r="N14" s="482"/>
      <c r="O14" s="482"/>
      <c r="P14" s="482"/>
      <c r="Q14" s="482"/>
      <c r="R14" s="482"/>
      <c r="S14" s="482"/>
      <c r="T14" s="482"/>
      <c r="U14" s="482"/>
      <c r="V14" s="482"/>
      <c r="W14" s="482"/>
      <c r="X14" s="482"/>
      <c r="Y14" s="482"/>
      <c r="Z14" s="482"/>
      <c r="AA14" s="482"/>
      <c r="AB14" s="482"/>
      <c r="AC14" s="482"/>
      <c r="AD14" s="482"/>
      <c r="AE14" s="482"/>
      <c r="AF14" s="482"/>
      <c r="AG14" s="482"/>
      <c r="AH14" s="482"/>
      <c r="AI14" s="482"/>
      <c r="AJ14" s="482"/>
      <c r="AK14" s="482"/>
      <c r="AL14" s="482"/>
      <c r="AM14" s="482"/>
      <c r="AN14" s="482"/>
      <c r="AO14" s="482"/>
      <c r="AP14" s="482"/>
      <c r="AQ14" s="482"/>
      <c r="AR14" s="482"/>
      <c r="AS14" s="482"/>
      <c r="AT14" s="482"/>
      <c r="AU14" s="482"/>
      <c r="AV14" s="482"/>
      <c r="AW14" s="482"/>
      <c r="AX14" s="482"/>
      <c r="AY14" s="482"/>
      <c r="AZ14" s="482"/>
      <c r="BA14" s="482"/>
      <c r="BB14" s="482"/>
      <c r="BC14" s="482"/>
      <c r="BD14" s="482"/>
      <c r="BE14" s="482"/>
      <c r="BF14" s="482"/>
      <c r="BG14" s="482"/>
      <c r="BH14" s="482"/>
      <c r="BI14" s="482"/>
      <c r="BJ14" s="482"/>
      <c r="BK14" s="482"/>
      <c r="BL14" s="482"/>
      <c r="BM14" s="482"/>
      <c r="BN14" s="482"/>
      <c r="BO14" s="482"/>
      <c r="BP14" s="482"/>
      <c r="BQ14" s="482"/>
      <c r="BR14" s="604">
        <f t="shared" si="0"/>
        <v>18.5</v>
      </c>
      <c r="BS14" s="605" t="s">
        <v>402</v>
      </c>
    </row>
    <row r="15" spans="1:71" x14ac:dyDescent="0.25">
      <c r="A15" s="482">
        <v>6</v>
      </c>
      <c r="B15" s="601" t="s">
        <v>1446</v>
      </c>
      <c r="C15" s="607" t="s">
        <v>517</v>
      </c>
      <c r="D15" s="602" t="s">
        <v>231</v>
      </c>
      <c r="E15" s="604">
        <f>+VLOOKUP(C15,'Erection Compiled'!$C$7:$J$333,7,FALSE)</f>
        <v>0</v>
      </c>
      <c r="F15" s="483">
        <v>45870</v>
      </c>
      <c r="G15" s="606">
        <v>45874</v>
      </c>
      <c r="H15" s="621">
        <v>7.2</v>
      </c>
      <c r="I15" s="621">
        <v>8.1999999999999993</v>
      </c>
      <c r="J15" s="621">
        <v>8.1999999999999993</v>
      </c>
      <c r="K15" s="621">
        <v>6.2</v>
      </c>
      <c r="L15" s="621">
        <v>7.7</v>
      </c>
      <c r="M15" s="482"/>
      <c r="N15" s="482"/>
      <c r="O15" s="482"/>
      <c r="P15" s="482"/>
      <c r="Q15" s="482"/>
      <c r="R15" s="482"/>
      <c r="S15" s="482"/>
      <c r="T15" s="482"/>
      <c r="U15" s="482"/>
      <c r="V15" s="482"/>
      <c r="W15" s="482"/>
      <c r="X15" s="482"/>
      <c r="Y15" s="482"/>
      <c r="Z15" s="482"/>
      <c r="AA15" s="482"/>
      <c r="AB15" s="482"/>
      <c r="AC15" s="482"/>
      <c r="AD15" s="482"/>
      <c r="AE15" s="482"/>
      <c r="AF15" s="482"/>
      <c r="AG15" s="482"/>
      <c r="AH15" s="482"/>
      <c r="AI15" s="482"/>
      <c r="AJ15" s="482"/>
      <c r="AK15" s="482"/>
      <c r="AL15" s="482"/>
      <c r="AM15" s="482"/>
      <c r="AN15" s="482"/>
      <c r="AO15" s="482"/>
      <c r="AP15" s="482"/>
      <c r="AQ15" s="482"/>
      <c r="AR15" s="482"/>
      <c r="AS15" s="482"/>
      <c r="AT15" s="482"/>
      <c r="AU15" s="482"/>
      <c r="AV15" s="482"/>
      <c r="AW15" s="482"/>
      <c r="AX15" s="482"/>
      <c r="AY15" s="482"/>
      <c r="AZ15" s="482"/>
      <c r="BA15" s="482"/>
      <c r="BB15" s="482"/>
      <c r="BC15" s="482"/>
      <c r="BD15" s="482"/>
      <c r="BE15" s="482"/>
      <c r="BF15" s="482"/>
      <c r="BG15" s="482"/>
      <c r="BH15" s="482"/>
      <c r="BI15" s="482"/>
      <c r="BJ15" s="482"/>
      <c r="BK15" s="482"/>
      <c r="BL15" s="482"/>
      <c r="BM15" s="482"/>
      <c r="BN15" s="482"/>
      <c r="BO15" s="482"/>
      <c r="BP15" s="482"/>
      <c r="BQ15" s="482"/>
      <c r="BR15" s="604">
        <f t="shared" si="0"/>
        <v>37.5</v>
      </c>
      <c r="BS15" s="605" t="s">
        <v>402</v>
      </c>
    </row>
    <row r="16" spans="1:71" x14ac:dyDescent="0.25">
      <c r="A16" s="482">
        <v>7</v>
      </c>
      <c r="B16" s="619" t="s">
        <v>1443</v>
      </c>
      <c r="C16" s="607" t="s">
        <v>674</v>
      </c>
      <c r="D16" s="602" t="s">
        <v>240</v>
      </c>
      <c r="E16" s="604">
        <f>+VLOOKUP(C16,'Erection Compiled'!$C$7:$J$333,7,FALSE)</f>
        <v>0</v>
      </c>
      <c r="F16" s="483">
        <v>45866</v>
      </c>
      <c r="G16" s="606">
        <v>45875</v>
      </c>
      <c r="H16" s="603">
        <v>7.9</v>
      </c>
      <c r="I16" s="604">
        <v>8.1999999999999993</v>
      </c>
      <c r="J16" s="603">
        <v>8.3000000000000007</v>
      </c>
      <c r="K16" s="603">
        <v>8.1</v>
      </c>
      <c r="L16" s="482">
        <v>8.6</v>
      </c>
      <c r="M16" s="482"/>
      <c r="N16" s="482"/>
      <c r="O16" s="482"/>
      <c r="P16" s="482"/>
      <c r="Q16" s="482"/>
      <c r="R16" s="482"/>
      <c r="S16" s="482"/>
      <c r="T16" s="482"/>
      <c r="U16" s="482"/>
      <c r="V16" s="482"/>
      <c r="W16" s="482"/>
      <c r="X16" s="482"/>
      <c r="Y16" s="482"/>
      <c r="Z16" s="482"/>
      <c r="AA16" s="482"/>
      <c r="AB16" s="482"/>
      <c r="AC16" s="482"/>
      <c r="AD16" s="482"/>
      <c r="AE16" s="482"/>
      <c r="AF16" s="482"/>
      <c r="AG16" s="482"/>
      <c r="AH16" s="482"/>
      <c r="AI16" s="482"/>
      <c r="AJ16" s="482"/>
      <c r="AK16" s="482"/>
      <c r="AL16" s="482"/>
      <c r="AM16" s="482"/>
      <c r="AN16" s="482"/>
      <c r="AO16" s="482"/>
      <c r="AP16" s="482"/>
      <c r="AQ16" s="482"/>
      <c r="AR16" s="482"/>
      <c r="AS16" s="482"/>
      <c r="AT16" s="482"/>
      <c r="AU16" s="482"/>
      <c r="AV16" s="482"/>
      <c r="AW16" s="482"/>
      <c r="AX16" s="482"/>
      <c r="AY16" s="482"/>
      <c r="AZ16" s="482"/>
      <c r="BA16" s="482"/>
      <c r="BB16" s="482"/>
      <c r="BC16" s="482"/>
      <c r="BD16" s="482"/>
      <c r="BE16" s="482"/>
      <c r="BF16" s="482"/>
      <c r="BG16" s="482"/>
      <c r="BH16" s="482"/>
      <c r="BI16" s="482"/>
      <c r="BJ16" s="482"/>
      <c r="BK16" s="482"/>
      <c r="BL16" s="482"/>
      <c r="BM16" s="482"/>
      <c r="BN16" s="482"/>
      <c r="BO16" s="482"/>
      <c r="BP16" s="482"/>
      <c r="BQ16" s="482"/>
      <c r="BR16" s="604">
        <f t="shared" si="0"/>
        <v>41.1</v>
      </c>
      <c r="BS16" s="605" t="s">
        <v>402</v>
      </c>
    </row>
    <row r="17" spans="1:71" x14ac:dyDescent="0.25">
      <c r="A17" s="482">
        <v>8</v>
      </c>
      <c r="B17" s="601" t="s">
        <v>1445</v>
      </c>
      <c r="C17" s="607" t="s">
        <v>200</v>
      </c>
      <c r="D17" s="602" t="s">
        <v>20</v>
      </c>
      <c r="E17" s="604">
        <f>+VLOOKUP(C17,'Erection Compiled'!$C$7:$J$333,7,FALSE)</f>
        <v>0</v>
      </c>
      <c r="F17" s="483">
        <v>45870</v>
      </c>
      <c r="G17" s="606">
        <v>45875</v>
      </c>
      <c r="H17" s="621">
        <v>6.2</v>
      </c>
      <c r="I17" s="621">
        <v>6.2</v>
      </c>
      <c r="J17" s="621">
        <v>7.2</v>
      </c>
      <c r="K17" s="621">
        <v>6.9</v>
      </c>
      <c r="L17" s="621">
        <v>6.5</v>
      </c>
      <c r="M17" s="482">
        <v>5.8</v>
      </c>
      <c r="N17" s="482"/>
      <c r="O17" s="482"/>
      <c r="P17" s="482"/>
      <c r="Q17" s="482"/>
      <c r="R17" s="482"/>
      <c r="S17" s="482"/>
      <c r="T17" s="482"/>
      <c r="U17" s="482"/>
      <c r="V17" s="482"/>
      <c r="W17" s="482"/>
      <c r="X17" s="482"/>
      <c r="Y17" s="482"/>
      <c r="Z17" s="482"/>
      <c r="AA17" s="482"/>
      <c r="AB17" s="482"/>
      <c r="AC17" s="482"/>
      <c r="AD17" s="482"/>
      <c r="AE17" s="482"/>
      <c r="AF17" s="482"/>
      <c r="AG17" s="482"/>
      <c r="AH17" s="482"/>
      <c r="AI17" s="482"/>
      <c r="AJ17" s="482"/>
      <c r="AK17" s="482"/>
      <c r="AL17" s="482"/>
      <c r="AM17" s="482"/>
      <c r="AN17" s="482"/>
      <c r="AO17" s="482"/>
      <c r="AP17" s="482"/>
      <c r="AQ17" s="482"/>
      <c r="AR17" s="482"/>
      <c r="AS17" s="482"/>
      <c r="AT17" s="482"/>
      <c r="AU17" s="482"/>
      <c r="AV17" s="482"/>
      <c r="AW17" s="482"/>
      <c r="AX17" s="482"/>
      <c r="AY17" s="482"/>
      <c r="AZ17" s="482"/>
      <c r="BA17" s="482"/>
      <c r="BB17" s="482"/>
      <c r="BC17" s="482"/>
      <c r="BD17" s="482"/>
      <c r="BE17" s="482"/>
      <c r="BF17" s="482"/>
      <c r="BG17" s="482"/>
      <c r="BH17" s="482"/>
      <c r="BI17" s="482"/>
      <c r="BJ17" s="482"/>
      <c r="BK17" s="482"/>
      <c r="BL17" s="482"/>
      <c r="BM17" s="482"/>
      <c r="BN17" s="482"/>
      <c r="BO17" s="482"/>
      <c r="BP17" s="482"/>
      <c r="BQ17" s="482"/>
      <c r="BR17" s="604">
        <f t="shared" si="0"/>
        <v>38.799999999999997</v>
      </c>
      <c r="BS17" s="605" t="s">
        <v>402</v>
      </c>
    </row>
    <row r="18" spans="1:71" x14ac:dyDescent="0.25">
      <c r="A18" s="482">
        <v>9</v>
      </c>
      <c r="B18" s="601" t="s">
        <v>1366</v>
      </c>
      <c r="C18" s="607" t="s">
        <v>454</v>
      </c>
      <c r="D18" s="602" t="s">
        <v>231</v>
      </c>
      <c r="E18" s="604">
        <f>+VLOOKUP(C18,'Erection Compiled'!$C$7:$J$333,7,FALSE)</f>
        <v>0</v>
      </c>
      <c r="F18" s="483">
        <v>45863</v>
      </c>
      <c r="G18" s="606">
        <v>45878</v>
      </c>
      <c r="H18" s="603">
        <v>2.9</v>
      </c>
      <c r="I18" s="604">
        <v>2.7</v>
      </c>
      <c r="J18" s="603">
        <v>3.2</v>
      </c>
      <c r="K18" s="603">
        <v>3.5</v>
      </c>
      <c r="L18" s="482">
        <v>3.8</v>
      </c>
      <c r="M18" s="482">
        <v>3.1</v>
      </c>
      <c r="N18" s="482">
        <v>2.9</v>
      </c>
      <c r="O18" s="482">
        <v>2.8</v>
      </c>
      <c r="P18" s="482">
        <v>2.7</v>
      </c>
      <c r="Q18" s="482"/>
      <c r="R18" s="482"/>
      <c r="S18" s="482"/>
      <c r="T18" s="482"/>
      <c r="U18" s="482"/>
      <c r="V18" s="482"/>
      <c r="W18" s="482"/>
      <c r="X18" s="482"/>
      <c r="Y18" s="482"/>
      <c r="Z18" s="482"/>
      <c r="AA18" s="482"/>
      <c r="AB18" s="482"/>
      <c r="AC18" s="482"/>
      <c r="AD18" s="482"/>
      <c r="AE18" s="482"/>
      <c r="AF18" s="482"/>
      <c r="AG18" s="482"/>
      <c r="AH18" s="482"/>
      <c r="AI18" s="482"/>
      <c r="AJ18" s="482"/>
      <c r="AK18" s="482"/>
      <c r="AL18" s="482"/>
      <c r="AM18" s="482"/>
      <c r="AN18" s="482"/>
      <c r="AO18" s="482"/>
      <c r="AP18" s="482"/>
      <c r="AQ18" s="482"/>
      <c r="AR18" s="482"/>
      <c r="AS18" s="482"/>
      <c r="AT18" s="482"/>
      <c r="AU18" s="482"/>
      <c r="AV18" s="482"/>
      <c r="AW18" s="482"/>
      <c r="AX18" s="482"/>
      <c r="AY18" s="482"/>
      <c r="AZ18" s="482"/>
      <c r="BA18" s="482"/>
      <c r="BB18" s="482"/>
      <c r="BC18" s="482"/>
      <c r="BD18" s="482"/>
      <c r="BE18" s="482"/>
      <c r="BF18" s="482"/>
      <c r="BG18" s="482"/>
      <c r="BH18" s="482"/>
      <c r="BI18" s="482"/>
      <c r="BJ18" s="482"/>
      <c r="BK18" s="482"/>
      <c r="BL18" s="482"/>
      <c r="BM18" s="482"/>
      <c r="BN18" s="482"/>
      <c r="BO18" s="482"/>
      <c r="BP18" s="482"/>
      <c r="BQ18" s="482"/>
      <c r="BR18" s="604">
        <f t="shared" si="0"/>
        <v>27.6</v>
      </c>
      <c r="BS18" s="605" t="s">
        <v>402</v>
      </c>
    </row>
    <row r="19" spans="1:71" x14ac:dyDescent="0.25">
      <c r="A19" s="482">
        <v>10</v>
      </c>
      <c r="B19" s="601" t="s">
        <v>1444</v>
      </c>
      <c r="C19" s="607" t="s">
        <v>181</v>
      </c>
      <c r="D19" s="602" t="s">
        <v>231</v>
      </c>
      <c r="E19" s="604">
        <f>+VLOOKUP(C19,'Erection Compiled'!$C$7:$J$333,7,FALSE)</f>
        <v>0</v>
      </c>
      <c r="F19" s="483">
        <v>45869</v>
      </c>
      <c r="G19" s="606">
        <v>45878</v>
      </c>
      <c r="H19" s="603">
        <v>3.3</v>
      </c>
      <c r="I19" s="604">
        <v>3.8</v>
      </c>
      <c r="J19" s="603">
        <v>3.2</v>
      </c>
      <c r="K19" s="603">
        <v>3.8</v>
      </c>
      <c r="L19" s="482">
        <v>4.2</v>
      </c>
      <c r="M19" s="482">
        <v>4.5</v>
      </c>
      <c r="N19" s="482">
        <v>4.0999999999999996</v>
      </c>
      <c r="O19" s="482">
        <v>3.8</v>
      </c>
      <c r="P19" s="482">
        <v>4.0999999999999996</v>
      </c>
      <c r="Q19" s="482"/>
      <c r="R19" s="482"/>
      <c r="S19" s="482"/>
      <c r="T19" s="482"/>
      <c r="U19" s="482"/>
      <c r="V19" s="482"/>
      <c r="W19" s="482"/>
      <c r="X19" s="482"/>
      <c r="Y19" s="482"/>
      <c r="Z19" s="482"/>
      <c r="AA19" s="482"/>
      <c r="AB19" s="482"/>
      <c r="AC19" s="482"/>
      <c r="AD19" s="482"/>
      <c r="AE19" s="482"/>
      <c r="AF19" s="482"/>
      <c r="AG19" s="482"/>
      <c r="AH19" s="482"/>
      <c r="AI19" s="482"/>
      <c r="AJ19" s="482"/>
      <c r="AK19" s="482"/>
      <c r="AL19" s="482"/>
      <c r="AM19" s="482"/>
      <c r="AN19" s="482"/>
      <c r="AO19" s="482"/>
      <c r="AP19" s="482"/>
      <c r="AQ19" s="482"/>
      <c r="AR19" s="482"/>
      <c r="AS19" s="482"/>
      <c r="AT19" s="482"/>
      <c r="AU19" s="482"/>
      <c r="AV19" s="482"/>
      <c r="AW19" s="482"/>
      <c r="AX19" s="482"/>
      <c r="AY19" s="482"/>
      <c r="AZ19" s="482"/>
      <c r="BA19" s="482"/>
      <c r="BB19" s="482"/>
      <c r="BC19" s="482"/>
      <c r="BD19" s="482"/>
      <c r="BE19" s="482"/>
      <c r="BF19" s="482"/>
      <c r="BG19" s="482"/>
      <c r="BH19" s="482"/>
      <c r="BI19" s="482"/>
      <c r="BJ19" s="482"/>
      <c r="BK19" s="482"/>
      <c r="BL19" s="482"/>
      <c r="BM19" s="482"/>
      <c r="BN19" s="482"/>
      <c r="BO19" s="482"/>
      <c r="BP19" s="482"/>
      <c r="BQ19" s="482"/>
      <c r="BR19" s="604">
        <f t="shared" si="0"/>
        <v>34.799999999999997</v>
      </c>
      <c r="BS19" s="605" t="s">
        <v>402</v>
      </c>
    </row>
    <row r="20" spans="1:71" x14ac:dyDescent="0.25">
      <c r="A20" s="482">
        <v>11</v>
      </c>
      <c r="B20" s="601" t="s">
        <v>1434</v>
      </c>
      <c r="C20" s="607" t="s">
        <v>669</v>
      </c>
      <c r="D20" s="602" t="str">
        <f>+VLOOKUP(C20,Foundation!$C$8:$D$492,2,FALSE)</f>
        <v>DA+9</v>
      </c>
      <c r="E20" s="604">
        <f>+VLOOKUP(C20,'Erection Compiled'!$C$7:$J$333,7,FALSE)</f>
        <v>0</v>
      </c>
      <c r="F20" s="483">
        <v>45873</v>
      </c>
      <c r="G20" s="606">
        <v>45878</v>
      </c>
      <c r="H20" s="603"/>
      <c r="I20" s="604"/>
      <c r="J20" s="603"/>
      <c r="K20" s="603">
        <v>5.2</v>
      </c>
      <c r="L20" s="482">
        <v>8.1999999999999993</v>
      </c>
      <c r="M20" s="482">
        <v>8.9</v>
      </c>
      <c r="N20" s="482">
        <v>9.1</v>
      </c>
      <c r="O20" s="482">
        <v>8.6999999999999993</v>
      </c>
      <c r="P20" s="482">
        <v>7.1</v>
      </c>
      <c r="Q20" s="482"/>
      <c r="R20" s="482"/>
      <c r="S20" s="482"/>
      <c r="T20" s="482"/>
      <c r="U20" s="482"/>
      <c r="V20" s="482"/>
      <c r="W20" s="482"/>
      <c r="X20" s="482"/>
      <c r="Y20" s="482"/>
      <c r="Z20" s="482"/>
      <c r="AA20" s="482"/>
      <c r="AB20" s="482"/>
      <c r="AC20" s="482"/>
      <c r="AD20" s="482"/>
      <c r="AE20" s="482"/>
      <c r="AF20" s="482"/>
      <c r="AG20" s="482"/>
      <c r="AH20" s="482"/>
      <c r="AI20" s="482"/>
      <c r="AJ20" s="482"/>
      <c r="AK20" s="482"/>
      <c r="AL20" s="482"/>
      <c r="AM20" s="482"/>
      <c r="AN20" s="482"/>
      <c r="AO20" s="482"/>
      <c r="AP20" s="482"/>
      <c r="AQ20" s="482"/>
      <c r="AR20" s="482"/>
      <c r="AS20" s="482"/>
      <c r="AT20" s="482"/>
      <c r="AU20" s="482"/>
      <c r="AV20" s="482"/>
      <c r="AW20" s="482"/>
      <c r="AX20" s="482"/>
      <c r="AY20" s="482"/>
      <c r="AZ20" s="482"/>
      <c r="BA20" s="482"/>
      <c r="BB20" s="482"/>
      <c r="BC20" s="482"/>
      <c r="BD20" s="482"/>
      <c r="BE20" s="482"/>
      <c r="BF20" s="482"/>
      <c r="BG20" s="482"/>
      <c r="BH20" s="482"/>
      <c r="BI20" s="482"/>
      <c r="BJ20" s="482"/>
      <c r="BK20" s="482"/>
      <c r="BL20" s="482"/>
      <c r="BM20" s="482"/>
      <c r="BN20" s="482"/>
      <c r="BO20" s="482"/>
      <c r="BP20" s="482"/>
      <c r="BQ20" s="482"/>
      <c r="BR20" s="604">
        <f t="shared" si="0"/>
        <v>47.199999999999996</v>
      </c>
      <c r="BS20" s="605" t="s">
        <v>402</v>
      </c>
    </row>
    <row r="21" spans="1:71" x14ac:dyDescent="0.25">
      <c r="A21" s="482">
        <v>12</v>
      </c>
      <c r="B21" s="601" t="s">
        <v>1389</v>
      </c>
      <c r="C21" s="607" t="s">
        <v>464</v>
      </c>
      <c r="D21" s="602" t="str">
        <f>+VLOOKUP(C21,Foundation!$C$8:$D$492,2,FALSE)</f>
        <v>DA+0</v>
      </c>
      <c r="E21" s="604">
        <f>+VLOOKUP(C21,'Erection Compiled'!$C$7:$J$333,7,FALSE)</f>
        <v>0</v>
      </c>
      <c r="F21" s="483">
        <v>45873</v>
      </c>
      <c r="G21" s="606">
        <v>45878</v>
      </c>
      <c r="H21" s="603"/>
      <c r="I21" s="604"/>
      <c r="J21" s="603"/>
      <c r="K21" s="603">
        <v>5.2</v>
      </c>
      <c r="L21" s="482">
        <v>6.3</v>
      </c>
      <c r="M21" s="482">
        <v>6.2</v>
      </c>
      <c r="N21" s="482">
        <v>6.8</v>
      </c>
      <c r="O21" s="482">
        <v>6.9</v>
      </c>
      <c r="P21" s="482">
        <v>6.1</v>
      </c>
      <c r="Q21" s="482"/>
      <c r="R21" s="482"/>
      <c r="S21" s="482"/>
      <c r="T21" s="482"/>
      <c r="U21" s="482"/>
      <c r="V21" s="482"/>
      <c r="W21" s="482"/>
      <c r="X21" s="482"/>
      <c r="Y21" s="482"/>
      <c r="Z21" s="482"/>
      <c r="AA21" s="482"/>
      <c r="AB21" s="482"/>
      <c r="AC21" s="482"/>
      <c r="AD21" s="482"/>
      <c r="AE21" s="482"/>
      <c r="AF21" s="482"/>
      <c r="AG21" s="482"/>
      <c r="AH21" s="482"/>
      <c r="AI21" s="482"/>
      <c r="AJ21" s="482"/>
      <c r="AK21" s="482"/>
      <c r="AL21" s="482"/>
      <c r="AM21" s="482"/>
      <c r="AN21" s="482"/>
      <c r="AO21" s="482"/>
      <c r="AP21" s="482"/>
      <c r="AQ21" s="482"/>
      <c r="AR21" s="482"/>
      <c r="AS21" s="482"/>
      <c r="AT21" s="482"/>
      <c r="AU21" s="482"/>
      <c r="AV21" s="482"/>
      <c r="AW21" s="482"/>
      <c r="AX21" s="482"/>
      <c r="AY21" s="482"/>
      <c r="AZ21" s="482"/>
      <c r="BA21" s="482"/>
      <c r="BB21" s="482"/>
      <c r="BC21" s="482"/>
      <c r="BD21" s="482"/>
      <c r="BE21" s="482"/>
      <c r="BF21" s="482"/>
      <c r="BG21" s="482"/>
      <c r="BH21" s="482"/>
      <c r="BI21" s="482"/>
      <c r="BJ21" s="482"/>
      <c r="BK21" s="482"/>
      <c r="BL21" s="482"/>
      <c r="BM21" s="482"/>
      <c r="BN21" s="482"/>
      <c r="BO21" s="482"/>
      <c r="BP21" s="482"/>
      <c r="BQ21" s="482"/>
      <c r="BR21" s="604">
        <f t="shared" si="0"/>
        <v>37.5</v>
      </c>
      <c r="BS21" s="605" t="s">
        <v>402</v>
      </c>
    </row>
    <row r="22" spans="1:71" x14ac:dyDescent="0.25">
      <c r="A22" s="482">
        <v>13</v>
      </c>
      <c r="B22" s="601" t="s">
        <v>1389</v>
      </c>
      <c r="C22" s="607" t="s">
        <v>76</v>
      </c>
      <c r="D22" s="602" t="str">
        <f>+VLOOKUP(C22,Foundation!$C$8:$D$492,2,FALSE)</f>
        <v>DB1+0</v>
      </c>
      <c r="E22" s="604">
        <f>+VLOOKUP(C22,'Erection Compiled'!$C$7:$J$333,7,FALSE)</f>
        <v>0</v>
      </c>
      <c r="F22" s="483">
        <v>45868</v>
      </c>
      <c r="G22" s="606">
        <v>45881</v>
      </c>
      <c r="H22" s="621">
        <v>2.8</v>
      </c>
      <c r="I22" s="621">
        <v>5.0999999999999996</v>
      </c>
      <c r="J22" s="621">
        <v>5.2</v>
      </c>
      <c r="K22" s="621">
        <v>4.5</v>
      </c>
      <c r="L22" s="621">
        <v>4.5999999999999996</v>
      </c>
      <c r="M22" s="621">
        <v>4.3</v>
      </c>
      <c r="N22" s="621">
        <v>5.0999999999999996</v>
      </c>
      <c r="O22" s="621">
        <v>4.3</v>
      </c>
      <c r="P22" s="621">
        <v>4.8</v>
      </c>
      <c r="Q22" s="621">
        <v>5.4</v>
      </c>
      <c r="R22" s="621">
        <v>4.9000000000000004</v>
      </c>
      <c r="S22" s="621">
        <v>6.6</v>
      </c>
      <c r="T22" s="482"/>
      <c r="U22" s="482"/>
      <c r="V22" s="482"/>
      <c r="W22" s="482"/>
      <c r="X22" s="482"/>
      <c r="Y22" s="482"/>
      <c r="Z22" s="482"/>
      <c r="AA22" s="482"/>
      <c r="AB22" s="482"/>
      <c r="AC22" s="482"/>
      <c r="AD22" s="482"/>
      <c r="AE22" s="482"/>
      <c r="AF22" s="482"/>
      <c r="AG22" s="482"/>
      <c r="AH22" s="482"/>
      <c r="AI22" s="482"/>
      <c r="AJ22" s="482"/>
      <c r="AK22" s="482"/>
      <c r="AL22" s="482"/>
      <c r="AM22" s="482"/>
      <c r="AN22" s="482"/>
      <c r="AO22" s="482"/>
      <c r="AP22" s="482"/>
      <c r="AQ22" s="482"/>
      <c r="AR22" s="482"/>
      <c r="AS22" s="482"/>
      <c r="AT22" s="482"/>
      <c r="AU22" s="482"/>
      <c r="AV22" s="482"/>
      <c r="AW22" s="482"/>
      <c r="AX22" s="482"/>
      <c r="AY22" s="482"/>
      <c r="AZ22" s="482"/>
      <c r="BA22" s="482"/>
      <c r="BB22" s="482"/>
      <c r="BC22" s="482"/>
      <c r="BD22" s="482"/>
      <c r="BE22" s="482"/>
      <c r="BF22" s="482"/>
      <c r="BG22" s="482"/>
      <c r="BH22" s="482"/>
      <c r="BI22" s="482"/>
      <c r="BJ22" s="482"/>
      <c r="BK22" s="482"/>
      <c r="BL22" s="482"/>
      <c r="BM22" s="482"/>
      <c r="BN22" s="482"/>
      <c r="BO22" s="482"/>
      <c r="BP22" s="482"/>
      <c r="BQ22" s="482"/>
      <c r="BR22" s="604">
        <f t="shared" si="0"/>
        <v>57.599999999999994</v>
      </c>
      <c r="BS22" s="605" t="s">
        <v>402</v>
      </c>
    </row>
    <row r="23" spans="1:71" x14ac:dyDescent="0.25">
      <c r="A23" s="482">
        <v>14</v>
      </c>
      <c r="B23" s="601" t="s">
        <v>1446</v>
      </c>
      <c r="C23" s="607" t="s">
        <v>444</v>
      </c>
      <c r="D23" s="602" t="s">
        <v>239</v>
      </c>
      <c r="E23" s="604">
        <f>+VLOOKUP(C23,'Erection Compiled'!$C$7:$J$333,7,FALSE)</f>
        <v>0</v>
      </c>
      <c r="F23" s="483">
        <v>45867</v>
      </c>
      <c r="G23" s="606">
        <v>45882</v>
      </c>
      <c r="H23" s="621">
        <v>3.3</v>
      </c>
      <c r="I23" s="621">
        <v>3.6</v>
      </c>
      <c r="J23" s="621">
        <v>3.8</v>
      </c>
      <c r="K23" s="621">
        <v>4.9000000000000004</v>
      </c>
      <c r="L23" s="621">
        <v>5.0999999999999996</v>
      </c>
      <c r="M23" s="621">
        <v>5.2</v>
      </c>
      <c r="N23" s="621">
        <v>5.3</v>
      </c>
      <c r="O23" s="621">
        <v>5.7</v>
      </c>
      <c r="P23" s="621">
        <v>5.5</v>
      </c>
      <c r="Q23" s="621">
        <v>5.9</v>
      </c>
      <c r="R23" s="621">
        <v>6.2</v>
      </c>
      <c r="S23" s="621">
        <v>5.6</v>
      </c>
      <c r="T23" s="621">
        <v>6.3</v>
      </c>
      <c r="U23" s="621"/>
      <c r="V23" s="621"/>
      <c r="W23" s="621"/>
      <c r="X23" s="621"/>
      <c r="Y23" s="621"/>
      <c r="Z23" s="621"/>
      <c r="AA23" s="621"/>
      <c r="AB23" s="621"/>
      <c r="AC23" s="621"/>
      <c r="AD23" s="621"/>
      <c r="AE23" s="621"/>
      <c r="AF23" s="621"/>
      <c r="AG23" s="621"/>
      <c r="AH23" s="621"/>
      <c r="AI23" s="621"/>
      <c r="AJ23" s="621"/>
      <c r="AK23" s="621"/>
      <c r="AL23" s="621"/>
      <c r="AM23" s="482"/>
      <c r="AN23" s="482"/>
      <c r="AO23" s="482"/>
      <c r="AP23" s="482"/>
      <c r="AQ23" s="482"/>
      <c r="AR23" s="482"/>
      <c r="AS23" s="482"/>
      <c r="AT23" s="482"/>
      <c r="AU23" s="482"/>
      <c r="AV23" s="482"/>
      <c r="AW23" s="482"/>
      <c r="AX23" s="482"/>
      <c r="AY23" s="482"/>
      <c r="AZ23" s="482"/>
      <c r="BA23" s="482"/>
      <c r="BB23" s="482"/>
      <c r="BC23" s="482"/>
      <c r="BD23" s="482"/>
      <c r="BE23" s="482"/>
      <c r="BF23" s="482"/>
      <c r="BG23" s="482"/>
      <c r="BH23" s="482"/>
      <c r="BI23" s="482"/>
      <c r="BJ23" s="482"/>
      <c r="BK23" s="482"/>
      <c r="BL23" s="482"/>
      <c r="BM23" s="482"/>
      <c r="BN23" s="482"/>
      <c r="BO23" s="482"/>
      <c r="BP23" s="482"/>
      <c r="BQ23" s="482"/>
      <c r="BR23" s="604">
        <f t="shared" si="0"/>
        <v>66.400000000000006</v>
      </c>
      <c r="BS23" s="605" t="s">
        <v>402</v>
      </c>
    </row>
    <row r="24" spans="1:71" x14ac:dyDescent="0.25">
      <c r="A24" s="482">
        <v>15</v>
      </c>
      <c r="B24" s="601" t="s">
        <v>1481</v>
      </c>
      <c r="C24" s="607" t="s">
        <v>744</v>
      </c>
      <c r="D24" s="602" t="str">
        <f>+VLOOKUP(C24,Foundation!$C$8:$D$492,2,FALSE)</f>
        <v>DA+6</v>
      </c>
      <c r="E24" s="604">
        <f>+VLOOKUP(C24,'Erection Compiled'!$C$7:$J$333,7,FALSE)</f>
        <v>0</v>
      </c>
      <c r="F24" s="483">
        <v>45876</v>
      </c>
      <c r="G24" s="606">
        <v>45882</v>
      </c>
      <c r="H24" s="621"/>
      <c r="I24" s="621"/>
      <c r="J24" s="621"/>
      <c r="K24" s="621"/>
      <c r="L24" s="621"/>
      <c r="M24" s="621"/>
      <c r="N24" s="621">
        <v>5.7</v>
      </c>
      <c r="O24" s="621">
        <v>6.9</v>
      </c>
      <c r="P24" s="621">
        <v>6.2</v>
      </c>
      <c r="Q24" s="621">
        <v>6.8</v>
      </c>
      <c r="R24" s="621">
        <v>6.1</v>
      </c>
      <c r="S24" s="621">
        <v>7.2</v>
      </c>
      <c r="T24" s="621">
        <v>6.2</v>
      </c>
      <c r="U24" s="621"/>
      <c r="V24" s="621"/>
      <c r="W24" s="621"/>
      <c r="X24" s="621"/>
      <c r="Y24" s="621"/>
      <c r="Z24" s="621"/>
      <c r="AA24" s="621"/>
      <c r="AB24" s="621"/>
      <c r="AC24" s="621"/>
      <c r="AD24" s="621"/>
      <c r="AE24" s="621"/>
      <c r="AF24" s="621"/>
      <c r="AG24" s="621"/>
      <c r="AH24" s="621"/>
      <c r="AI24" s="621"/>
      <c r="AJ24" s="621"/>
      <c r="AK24" s="621"/>
      <c r="AL24" s="621"/>
      <c r="AM24" s="482"/>
      <c r="AN24" s="482"/>
      <c r="AO24" s="482"/>
      <c r="AP24" s="482"/>
      <c r="AQ24" s="482"/>
      <c r="AR24" s="482"/>
      <c r="AS24" s="482"/>
      <c r="AT24" s="482"/>
      <c r="AU24" s="482"/>
      <c r="AV24" s="482"/>
      <c r="AW24" s="482"/>
      <c r="AX24" s="482"/>
      <c r="AY24" s="482"/>
      <c r="AZ24" s="482"/>
      <c r="BA24" s="482"/>
      <c r="BB24" s="482"/>
      <c r="BC24" s="482"/>
      <c r="BD24" s="482"/>
      <c r="BE24" s="482"/>
      <c r="BF24" s="482"/>
      <c r="BG24" s="482"/>
      <c r="BH24" s="482"/>
      <c r="BI24" s="482"/>
      <c r="BJ24" s="482"/>
      <c r="BK24" s="482"/>
      <c r="BL24" s="482"/>
      <c r="BM24" s="482"/>
      <c r="BN24" s="482"/>
      <c r="BO24" s="482"/>
      <c r="BP24" s="482"/>
      <c r="BQ24" s="482"/>
      <c r="BR24" s="604">
        <f t="shared" si="0"/>
        <v>45.100000000000009</v>
      </c>
      <c r="BS24" s="605" t="s">
        <v>402</v>
      </c>
    </row>
    <row r="25" spans="1:71" x14ac:dyDescent="0.25">
      <c r="A25" s="482">
        <v>16</v>
      </c>
      <c r="B25" s="601" t="s">
        <v>1437</v>
      </c>
      <c r="C25" s="607" t="s">
        <v>679</v>
      </c>
      <c r="D25" s="602" t="str">
        <f>+VLOOKUP(C25,Foundation!$C$8:$D$492,2,FALSE)</f>
        <v>DA+9</v>
      </c>
      <c r="E25" s="604">
        <f>+VLOOKUP(C25,'Erection Compiled'!$C$7:$J$333,7,FALSE)</f>
        <v>0</v>
      </c>
      <c r="F25" s="483">
        <v>45873</v>
      </c>
      <c r="G25" s="606">
        <v>45885</v>
      </c>
      <c r="H25" s="621"/>
      <c r="I25" s="621"/>
      <c r="J25" s="621"/>
      <c r="K25" s="621">
        <v>3.1</v>
      </c>
      <c r="L25" s="621">
        <v>3.4</v>
      </c>
      <c r="M25" s="621">
        <v>4.9000000000000004</v>
      </c>
      <c r="N25" s="621">
        <v>2.1</v>
      </c>
      <c r="O25" s="621">
        <v>3.2</v>
      </c>
      <c r="P25" s="621">
        <v>3.8</v>
      </c>
      <c r="Q25" s="621">
        <v>4.0999999999999996</v>
      </c>
      <c r="R25" s="621">
        <v>4.0999999999999996</v>
      </c>
      <c r="S25" s="621">
        <v>4.7</v>
      </c>
      <c r="T25" s="621">
        <v>4.9000000000000004</v>
      </c>
      <c r="U25" s="621">
        <v>4.0999999999999996</v>
      </c>
      <c r="V25" s="621"/>
      <c r="W25" s="621">
        <v>4.7</v>
      </c>
      <c r="X25" s="621"/>
      <c r="Y25" s="621"/>
      <c r="Z25" s="621"/>
      <c r="AA25" s="621"/>
      <c r="AB25" s="621"/>
      <c r="AC25" s="621"/>
      <c r="AD25" s="621"/>
      <c r="AE25" s="621"/>
      <c r="AF25" s="621"/>
      <c r="AG25" s="621"/>
      <c r="AH25" s="621"/>
      <c r="AI25" s="621"/>
      <c r="AJ25" s="621"/>
      <c r="AK25" s="621"/>
      <c r="AL25" s="621"/>
      <c r="AM25" s="482"/>
      <c r="AN25" s="482"/>
      <c r="AO25" s="482"/>
      <c r="AP25" s="482"/>
      <c r="AQ25" s="482"/>
      <c r="AR25" s="482"/>
      <c r="AS25" s="482"/>
      <c r="AT25" s="482"/>
      <c r="AU25" s="482"/>
      <c r="AV25" s="482"/>
      <c r="AW25" s="482"/>
      <c r="AX25" s="482"/>
      <c r="AY25" s="482"/>
      <c r="AZ25" s="482"/>
      <c r="BA25" s="482"/>
      <c r="BB25" s="482"/>
      <c r="BC25" s="482"/>
      <c r="BD25" s="482"/>
      <c r="BE25" s="482"/>
      <c r="BF25" s="482"/>
      <c r="BG25" s="482"/>
      <c r="BH25" s="482"/>
      <c r="BI25" s="482"/>
      <c r="BJ25" s="482"/>
      <c r="BK25" s="482"/>
      <c r="BL25" s="482"/>
      <c r="BM25" s="482"/>
      <c r="BN25" s="482"/>
      <c r="BO25" s="482"/>
      <c r="BP25" s="482"/>
      <c r="BQ25" s="482"/>
      <c r="BR25" s="604">
        <f t="shared" si="0"/>
        <v>47.100000000000009</v>
      </c>
      <c r="BS25" s="605" t="s">
        <v>402</v>
      </c>
    </row>
    <row r="26" spans="1:71" x14ac:dyDescent="0.25">
      <c r="A26" s="482">
        <v>17</v>
      </c>
      <c r="B26" s="601" t="s">
        <v>1482</v>
      </c>
      <c r="C26" s="607" t="s">
        <v>670</v>
      </c>
      <c r="D26" s="602" t="str">
        <f>+VLOOKUP(C26,Foundation!$C$8:$D$492,2,FALSE)</f>
        <v>DB1+3</v>
      </c>
      <c r="E26" s="604">
        <f>+VLOOKUP(C26,'Erection Compiled'!$C$7:$J$333,7,FALSE)</f>
        <v>0</v>
      </c>
      <c r="F26" s="483">
        <v>45878</v>
      </c>
      <c r="G26" s="606">
        <v>45885</v>
      </c>
      <c r="H26" s="621"/>
      <c r="I26" s="621"/>
      <c r="J26" s="621"/>
      <c r="K26" s="621"/>
      <c r="L26" s="621"/>
      <c r="M26" s="621"/>
      <c r="N26" s="621"/>
      <c r="O26" s="621"/>
      <c r="P26" s="621">
        <v>6.8</v>
      </c>
      <c r="Q26" s="621">
        <v>9.3000000000000007</v>
      </c>
      <c r="R26" s="621">
        <v>9.6999999999999993</v>
      </c>
      <c r="S26" s="621">
        <v>8.1</v>
      </c>
      <c r="T26" s="621">
        <v>8.3000000000000007</v>
      </c>
      <c r="U26" s="621">
        <v>8.1999999999999993</v>
      </c>
      <c r="V26" s="621"/>
      <c r="W26" s="621">
        <v>9.6999999999999993</v>
      </c>
      <c r="X26" s="621"/>
      <c r="Y26" s="621"/>
      <c r="Z26" s="621"/>
      <c r="AA26" s="621"/>
      <c r="AB26" s="621"/>
      <c r="AC26" s="621"/>
      <c r="AD26" s="621"/>
      <c r="AE26" s="621"/>
      <c r="AF26" s="621"/>
      <c r="AG26" s="621"/>
      <c r="AH26" s="621"/>
      <c r="AI26" s="621"/>
      <c r="AJ26" s="621"/>
      <c r="AK26" s="621"/>
      <c r="AL26" s="621"/>
      <c r="AM26" s="482"/>
      <c r="AN26" s="482"/>
      <c r="AO26" s="482"/>
      <c r="AP26" s="482"/>
      <c r="AQ26" s="482"/>
      <c r="AR26" s="482"/>
      <c r="AS26" s="482"/>
      <c r="AT26" s="482"/>
      <c r="AU26" s="482"/>
      <c r="AV26" s="482"/>
      <c r="AW26" s="482"/>
      <c r="AX26" s="482"/>
      <c r="AY26" s="482"/>
      <c r="AZ26" s="482"/>
      <c r="BA26" s="482"/>
      <c r="BB26" s="482"/>
      <c r="BC26" s="482"/>
      <c r="BD26" s="482"/>
      <c r="BE26" s="482"/>
      <c r="BF26" s="482"/>
      <c r="BG26" s="482"/>
      <c r="BH26" s="482"/>
      <c r="BI26" s="482"/>
      <c r="BJ26" s="482"/>
      <c r="BK26" s="482"/>
      <c r="BL26" s="482"/>
      <c r="BM26" s="482"/>
      <c r="BN26" s="482"/>
      <c r="BO26" s="482"/>
      <c r="BP26" s="482"/>
      <c r="BQ26" s="482"/>
      <c r="BR26" s="604">
        <f t="shared" si="0"/>
        <v>60.100000000000009</v>
      </c>
      <c r="BS26" s="605" t="s">
        <v>402</v>
      </c>
    </row>
    <row r="27" spans="1:71" x14ac:dyDescent="0.25">
      <c r="A27" s="482">
        <v>18</v>
      </c>
      <c r="B27" s="601" t="s">
        <v>1477</v>
      </c>
      <c r="C27" s="607" t="s">
        <v>447</v>
      </c>
      <c r="D27" s="602" t="str">
        <f>+VLOOKUP(C27,Foundation!$C$8:$D$492,2,FALSE)</f>
        <v>DA+3</v>
      </c>
      <c r="E27" s="604">
        <f>+VLOOKUP(C27,'Erection Compiled'!$C$7:$J$333,7,FALSE)</f>
        <v>0</v>
      </c>
      <c r="F27" s="483">
        <v>45873</v>
      </c>
      <c r="G27" s="606">
        <v>45886</v>
      </c>
      <c r="H27" s="621"/>
      <c r="I27" s="621"/>
      <c r="J27" s="621"/>
      <c r="K27" s="621">
        <v>2.7714285714285714</v>
      </c>
      <c r="L27" s="621">
        <v>2.7714285714285714</v>
      </c>
      <c r="M27" s="621">
        <v>2.7714285714285714</v>
      </c>
      <c r="N27" s="621">
        <v>2.7714285714285714</v>
      </c>
      <c r="O27" s="621">
        <v>2.7714285714285714</v>
      </c>
      <c r="P27" s="621">
        <v>2.7714285714285714</v>
      </c>
      <c r="Q27" s="621">
        <v>2.7714285714285714</v>
      </c>
      <c r="R27" s="621">
        <v>2.7714285714285714</v>
      </c>
      <c r="S27" s="621">
        <v>2.7714285714285714</v>
      </c>
      <c r="T27" s="621">
        <v>2.7714285714285714</v>
      </c>
      <c r="U27" s="621">
        <v>2.7714285714285714</v>
      </c>
      <c r="V27" s="621">
        <v>2.7714285714285714</v>
      </c>
      <c r="W27" s="621">
        <v>2.7714285714285714</v>
      </c>
      <c r="X27" s="621">
        <v>2.7714285714285714</v>
      </c>
      <c r="Y27" s="621"/>
      <c r="Z27" s="621"/>
      <c r="AA27" s="621"/>
      <c r="AB27" s="621"/>
      <c r="AC27" s="621"/>
      <c r="AD27" s="621"/>
      <c r="AE27" s="621"/>
      <c r="AF27" s="621"/>
      <c r="AG27" s="621"/>
      <c r="AH27" s="621"/>
      <c r="AI27" s="621"/>
      <c r="AJ27" s="621"/>
      <c r="AK27" s="621"/>
      <c r="AL27" s="621"/>
      <c r="AM27" s="482"/>
      <c r="AN27" s="482"/>
      <c r="AO27" s="482"/>
      <c r="AP27" s="482"/>
      <c r="AQ27" s="482"/>
      <c r="AR27" s="482"/>
      <c r="AS27" s="482"/>
      <c r="AT27" s="482"/>
      <c r="AU27" s="482"/>
      <c r="AV27" s="482"/>
      <c r="AW27" s="482"/>
      <c r="AX27" s="482"/>
      <c r="AY27" s="482"/>
      <c r="AZ27" s="482"/>
      <c r="BA27" s="482"/>
      <c r="BB27" s="482"/>
      <c r="BC27" s="482"/>
      <c r="BD27" s="482"/>
      <c r="BE27" s="482"/>
      <c r="BF27" s="482"/>
      <c r="BG27" s="482"/>
      <c r="BH27" s="482"/>
      <c r="BI27" s="482"/>
      <c r="BJ27" s="482"/>
      <c r="BK27" s="482"/>
      <c r="BL27" s="482"/>
      <c r="BM27" s="482"/>
      <c r="BN27" s="482"/>
      <c r="BO27" s="482"/>
      <c r="BP27" s="482"/>
      <c r="BQ27" s="482"/>
      <c r="BR27" s="604">
        <f t="shared" si="0"/>
        <v>38.800000000000004</v>
      </c>
      <c r="BS27" s="605" t="s">
        <v>402</v>
      </c>
    </row>
    <row r="28" spans="1:71" ht="25.5" x14ac:dyDescent="0.25">
      <c r="A28" s="482">
        <v>19</v>
      </c>
      <c r="B28" s="601" t="s">
        <v>1443</v>
      </c>
      <c r="C28" s="607" t="s">
        <v>676</v>
      </c>
      <c r="D28" s="602" t="str">
        <f>+VLOOKUP(C28,Foundation!$C$8:$D$492,2,FALSE)</f>
        <v>DC2+0</v>
      </c>
      <c r="E28" s="604">
        <f>+VLOOKUP(C28,'Erection Compiled'!$C$7:$J$333,7,FALSE)</f>
        <v>0</v>
      </c>
      <c r="F28" s="483">
        <v>45875</v>
      </c>
      <c r="G28" s="606">
        <v>45886</v>
      </c>
      <c r="H28" s="621"/>
      <c r="I28" s="621"/>
      <c r="J28" s="621"/>
      <c r="K28" s="621"/>
      <c r="L28" s="621"/>
      <c r="M28" s="621">
        <v>5.5317499999999997</v>
      </c>
      <c r="N28" s="621">
        <v>5.5317499999999997</v>
      </c>
      <c r="O28" s="621">
        <v>5.5317499999999997</v>
      </c>
      <c r="P28" s="621">
        <v>5.5317499999999997</v>
      </c>
      <c r="Q28" s="621">
        <v>5.5317499999999997</v>
      </c>
      <c r="R28" s="621">
        <v>5.5317499999999997</v>
      </c>
      <c r="S28" s="621">
        <v>5.5317499999999997</v>
      </c>
      <c r="T28" s="621">
        <v>5.5317499999999997</v>
      </c>
      <c r="U28" s="621">
        <v>5.5317499999999997</v>
      </c>
      <c r="V28" s="621">
        <v>5.5317499999999997</v>
      </c>
      <c r="W28" s="621">
        <v>5.5317499999999997</v>
      </c>
      <c r="X28" s="621">
        <v>5.5317499999999997</v>
      </c>
      <c r="Y28" s="621"/>
      <c r="Z28" s="621"/>
      <c r="AA28" s="621"/>
      <c r="AB28" s="621"/>
      <c r="AC28" s="621"/>
      <c r="AD28" s="621"/>
      <c r="AE28" s="621"/>
      <c r="AF28" s="621"/>
      <c r="AG28" s="621"/>
      <c r="AH28" s="621"/>
      <c r="AI28" s="621"/>
      <c r="AJ28" s="621"/>
      <c r="AK28" s="621"/>
      <c r="AL28" s="621"/>
      <c r="AM28" s="482"/>
      <c r="AN28" s="482"/>
      <c r="AO28" s="482"/>
      <c r="AP28" s="482"/>
      <c r="AQ28" s="482"/>
      <c r="AR28" s="482"/>
      <c r="AS28" s="482"/>
      <c r="AT28" s="482"/>
      <c r="AU28" s="482"/>
      <c r="AV28" s="482"/>
      <c r="AW28" s="482"/>
      <c r="AX28" s="482"/>
      <c r="AY28" s="482"/>
      <c r="AZ28" s="482"/>
      <c r="BA28" s="482"/>
      <c r="BB28" s="482"/>
      <c r="BC28" s="482"/>
      <c r="BD28" s="482"/>
      <c r="BE28" s="482"/>
      <c r="BF28" s="482"/>
      <c r="BG28" s="482"/>
      <c r="BH28" s="482"/>
      <c r="BI28" s="482"/>
      <c r="BJ28" s="482"/>
      <c r="BK28" s="482"/>
      <c r="BL28" s="482"/>
      <c r="BM28" s="482"/>
      <c r="BN28" s="482"/>
      <c r="BO28" s="482"/>
      <c r="BP28" s="482"/>
      <c r="BQ28" s="482"/>
      <c r="BR28" s="604">
        <f t="shared" si="0"/>
        <v>66.381000000000014</v>
      </c>
      <c r="BS28" s="605" t="s">
        <v>402</v>
      </c>
    </row>
    <row r="29" spans="1:71" x14ac:dyDescent="0.25">
      <c r="A29" s="482">
        <v>20</v>
      </c>
      <c r="B29" s="601" t="s">
        <v>1445</v>
      </c>
      <c r="C29" s="607" t="s">
        <v>202</v>
      </c>
      <c r="D29" s="602" t="str">
        <f>+VLOOKUP(C29,Foundation!$C$8:$D$492,2,FALSE)</f>
        <v>DA+3</v>
      </c>
      <c r="E29" s="604">
        <f>+VLOOKUP(C29,'Erection Compiled'!$C$7:$J$333,7,FALSE)</f>
        <v>0</v>
      </c>
      <c r="F29" s="483">
        <v>45875</v>
      </c>
      <c r="G29" s="606">
        <v>45886</v>
      </c>
      <c r="H29" s="621"/>
      <c r="I29" s="621"/>
      <c r="J29" s="621"/>
      <c r="K29" s="621"/>
      <c r="L29" s="621"/>
      <c r="M29" s="621">
        <v>3.2333333333333329</v>
      </c>
      <c r="N29" s="621">
        <v>3.2333333333333329</v>
      </c>
      <c r="O29" s="621">
        <v>3.2333333333333329</v>
      </c>
      <c r="P29" s="621">
        <v>3.2333333333333329</v>
      </c>
      <c r="Q29" s="621">
        <v>3.2333333333333329</v>
      </c>
      <c r="R29" s="621">
        <v>3.2333333333333329</v>
      </c>
      <c r="S29" s="621">
        <v>3.2333333333333329</v>
      </c>
      <c r="T29" s="621">
        <v>3.2333333333333329</v>
      </c>
      <c r="U29" s="621">
        <v>3.2333333333333329</v>
      </c>
      <c r="V29" s="621">
        <v>3.2333333333333329</v>
      </c>
      <c r="W29" s="621">
        <v>3.2333333333333329</v>
      </c>
      <c r="X29" s="621">
        <v>3.2333333333333329</v>
      </c>
      <c r="Y29" s="621"/>
      <c r="Z29" s="621"/>
      <c r="AA29" s="621"/>
      <c r="AB29" s="621"/>
      <c r="AC29" s="621"/>
      <c r="AD29" s="621"/>
      <c r="AE29" s="621"/>
      <c r="AF29" s="621"/>
      <c r="AG29" s="621"/>
      <c r="AH29" s="621"/>
      <c r="AI29" s="621"/>
      <c r="AJ29" s="621"/>
      <c r="AK29" s="621"/>
      <c r="AL29" s="621"/>
      <c r="AM29" s="482"/>
      <c r="AN29" s="482"/>
      <c r="AO29" s="482"/>
      <c r="AP29" s="482"/>
      <c r="AQ29" s="482"/>
      <c r="AR29" s="482"/>
      <c r="AS29" s="482"/>
      <c r="AT29" s="482"/>
      <c r="AU29" s="482"/>
      <c r="AV29" s="482"/>
      <c r="AW29" s="482"/>
      <c r="AX29" s="482"/>
      <c r="AY29" s="482"/>
      <c r="AZ29" s="482"/>
      <c r="BA29" s="482"/>
      <c r="BB29" s="482"/>
      <c r="BC29" s="482"/>
      <c r="BD29" s="482"/>
      <c r="BE29" s="482"/>
      <c r="BF29" s="482"/>
      <c r="BG29" s="482"/>
      <c r="BH29" s="482"/>
      <c r="BI29" s="482"/>
      <c r="BJ29" s="482"/>
      <c r="BK29" s="482"/>
      <c r="BL29" s="482"/>
      <c r="BM29" s="482"/>
      <c r="BN29" s="482"/>
      <c r="BO29" s="482"/>
      <c r="BP29" s="482"/>
      <c r="BQ29" s="482"/>
      <c r="BR29" s="604">
        <f t="shared" si="0"/>
        <v>38.800000000000004</v>
      </c>
      <c r="BS29" s="605" t="s">
        <v>402</v>
      </c>
    </row>
    <row r="30" spans="1:71" x14ac:dyDescent="0.25">
      <c r="A30" s="482">
        <v>21</v>
      </c>
      <c r="B30" s="601" t="s">
        <v>1487</v>
      </c>
      <c r="C30" s="607" t="s">
        <v>67</v>
      </c>
      <c r="D30" s="602" t="str">
        <f>+VLOOKUP(C30,Foundation!$C$8:$D$492,2,FALSE)</f>
        <v>DA+3</v>
      </c>
      <c r="E30" s="604">
        <f>+VLOOKUP(C30,'Erection Compiled'!$C$7:$J$333,7,FALSE)</f>
        <v>0</v>
      </c>
      <c r="F30" s="483">
        <v>45878</v>
      </c>
      <c r="G30" s="606">
        <v>45886</v>
      </c>
      <c r="H30" s="621"/>
      <c r="I30" s="621"/>
      <c r="J30" s="621"/>
      <c r="K30" s="621"/>
      <c r="L30" s="621"/>
      <c r="M30" s="621"/>
      <c r="N30" s="621"/>
      <c r="O30" s="621"/>
      <c r="P30" s="621">
        <v>4.3111111111111109</v>
      </c>
      <c r="Q30" s="621">
        <v>4.3111111111111109</v>
      </c>
      <c r="R30" s="621">
        <v>4.3111111111111109</v>
      </c>
      <c r="S30" s="621">
        <v>4.3111111111111109</v>
      </c>
      <c r="T30" s="621">
        <v>4.3111111111111109</v>
      </c>
      <c r="U30" s="621">
        <v>4.3111111111111109</v>
      </c>
      <c r="V30" s="621">
        <v>4.3111111111111109</v>
      </c>
      <c r="W30" s="621">
        <v>4.3111111111111109</v>
      </c>
      <c r="X30" s="621">
        <v>4.3111111111111109</v>
      </c>
      <c r="Y30" s="621"/>
      <c r="Z30" s="621"/>
      <c r="AA30" s="621"/>
      <c r="AB30" s="621"/>
      <c r="AC30" s="621"/>
      <c r="AD30" s="621"/>
      <c r="AE30" s="621"/>
      <c r="AF30" s="621"/>
      <c r="AG30" s="621"/>
      <c r="AH30" s="621"/>
      <c r="AI30" s="621"/>
      <c r="AJ30" s="621"/>
      <c r="AK30" s="621"/>
      <c r="AL30" s="621"/>
      <c r="AM30" s="482"/>
      <c r="AN30" s="482"/>
      <c r="AO30" s="482"/>
      <c r="AP30" s="482"/>
      <c r="AQ30" s="482"/>
      <c r="AR30" s="482"/>
      <c r="AS30" s="482"/>
      <c r="AT30" s="482"/>
      <c r="AU30" s="482"/>
      <c r="AV30" s="482"/>
      <c r="AW30" s="482"/>
      <c r="AX30" s="482"/>
      <c r="AY30" s="482"/>
      <c r="AZ30" s="482"/>
      <c r="BA30" s="482"/>
      <c r="BB30" s="482"/>
      <c r="BC30" s="482"/>
      <c r="BD30" s="482"/>
      <c r="BE30" s="482"/>
      <c r="BF30" s="482"/>
      <c r="BG30" s="482"/>
      <c r="BH30" s="482"/>
      <c r="BI30" s="482"/>
      <c r="BJ30" s="482"/>
      <c r="BK30" s="482"/>
      <c r="BL30" s="482"/>
      <c r="BM30" s="482"/>
      <c r="BN30" s="482"/>
      <c r="BO30" s="482"/>
      <c r="BP30" s="482"/>
      <c r="BQ30" s="482"/>
      <c r="BR30" s="604">
        <f t="shared" si="0"/>
        <v>38.799999999999997</v>
      </c>
      <c r="BS30" s="605" t="s">
        <v>402</v>
      </c>
    </row>
    <row r="31" spans="1:71" x14ac:dyDescent="0.25">
      <c r="A31" s="482">
        <v>22</v>
      </c>
      <c r="B31" s="601" t="s">
        <v>1489</v>
      </c>
      <c r="C31" s="607" t="s">
        <v>552</v>
      </c>
      <c r="D31" s="602" t="str">
        <f>+VLOOKUP(C31,Foundation!$C$8:$D$492,2,FALSE)</f>
        <v>DA+3</v>
      </c>
      <c r="E31" s="604">
        <f>+VLOOKUP(C31,'Erection Compiled'!$C$7:$J$333,7,FALSE)</f>
        <v>0</v>
      </c>
      <c r="F31" s="483">
        <v>45879</v>
      </c>
      <c r="G31" s="606">
        <v>45886</v>
      </c>
      <c r="H31" s="621"/>
      <c r="I31" s="621"/>
      <c r="J31" s="621"/>
      <c r="K31" s="621"/>
      <c r="L31" s="621"/>
      <c r="M31" s="621"/>
      <c r="N31" s="621"/>
      <c r="O31" s="621"/>
      <c r="P31" s="621"/>
      <c r="Q31" s="621">
        <v>4.8499999999999996</v>
      </c>
      <c r="R31" s="621">
        <v>4.8499999999999996</v>
      </c>
      <c r="S31" s="621">
        <v>4.8499999999999996</v>
      </c>
      <c r="T31" s="621">
        <v>4.8499999999999996</v>
      </c>
      <c r="U31" s="621">
        <v>4.8499999999999996</v>
      </c>
      <c r="V31" s="621">
        <v>4.8499999999999996</v>
      </c>
      <c r="W31" s="621">
        <v>4.8499999999999996</v>
      </c>
      <c r="X31" s="621">
        <v>4.8499999999999996</v>
      </c>
      <c r="Y31" s="621"/>
      <c r="Z31" s="621"/>
      <c r="AA31" s="621"/>
      <c r="AB31" s="621"/>
      <c r="AC31" s="621"/>
      <c r="AD31" s="621"/>
      <c r="AE31" s="621"/>
      <c r="AF31" s="621"/>
      <c r="AG31" s="621"/>
      <c r="AH31" s="621"/>
      <c r="AI31" s="621"/>
      <c r="AJ31" s="621"/>
      <c r="AK31" s="621"/>
      <c r="AL31" s="621"/>
      <c r="AM31" s="482"/>
      <c r="AN31" s="482"/>
      <c r="AO31" s="482"/>
      <c r="AP31" s="482"/>
      <c r="AQ31" s="482"/>
      <c r="AR31" s="482"/>
      <c r="AS31" s="482"/>
      <c r="AT31" s="482"/>
      <c r="AU31" s="482"/>
      <c r="AV31" s="482"/>
      <c r="AW31" s="482"/>
      <c r="AX31" s="482"/>
      <c r="AY31" s="482"/>
      <c r="AZ31" s="482"/>
      <c r="BA31" s="482"/>
      <c r="BB31" s="482"/>
      <c r="BC31" s="482"/>
      <c r="BD31" s="482"/>
      <c r="BE31" s="482"/>
      <c r="BF31" s="482"/>
      <c r="BG31" s="482"/>
      <c r="BH31" s="482"/>
      <c r="BI31" s="482"/>
      <c r="BJ31" s="482"/>
      <c r="BK31" s="482"/>
      <c r="BL31" s="482"/>
      <c r="BM31" s="482"/>
      <c r="BN31" s="482"/>
      <c r="BO31" s="482"/>
      <c r="BP31" s="482"/>
      <c r="BQ31" s="482"/>
      <c r="BR31" s="604">
        <f t="shared" si="0"/>
        <v>38.800000000000004</v>
      </c>
      <c r="BS31" s="605" t="s">
        <v>402</v>
      </c>
    </row>
    <row r="32" spans="1:71" x14ac:dyDescent="0.25">
      <c r="A32" s="482">
        <v>23</v>
      </c>
      <c r="B32" s="601" t="s">
        <v>884</v>
      </c>
      <c r="C32" s="607" t="s">
        <v>743</v>
      </c>
      <c r="D32" s="602" t="str">
        <f>+VLOOKUP(C32,Foundation!$C$8:$D$492,2,FALSE)</f>
        <v>DA+0</v>
      </c>
      <c r="E32" s="604">
        <f>+VLOOKUP(C32,'Erection Compiled'!$C$7:$J$333,7,FALSE)</f>
        <v>0</v>
      </c>
      <c r="F32" s="483">
        <v>45882</v>
      </c>
      <c r="G32" s="606">
        <v>45886</v>
      </c>
      <c r="H32" s="621"/>
      <c r="I32" s="621"/>
      <c r="J32" s="621"/>
      <c r="K32" s="621"/>
      <c r="L32" s="621"/>
      <c r="M32" s="621"/>
      <c r="N32" s="621"/>
      <c r="O32" s="621"/>
      <c r="P32" s="621"/>
      <c r="Q32" s="621"/>
      <c r="R32" s="621"/>
      <c r="S32" s="621"/>
      <c r="T32" s="621">
        <v>7.5</v>
      </c>
      <c r="U32" s="621">
        <v>7.5</v>
      </c>
      <c r="V32" s="621">
        <v>7.5</v>
      </c>
      <c r="W32" s="621">
        <v>7.5</v>
      </c>
      <c r="X32" s="621">
        <v>7.5</v>
      </c>
      <c r="Y32" s="621"/>
      <c r="Z32" s="621"/>
      <c r="AA32" s="621"/>
      <c r="AB32" s="621"/>
      <c r="AC32" s="621"/>
      <c r="AD32" s="621"/>
      <c r="AE32" s="621"/>
      <c r="AF32" s="621"/>
      <c r="AG32" s="621"/>
      <c r="AH32" s="621"/>
      <c r="AI32" s="621"/>
      <c r="AJ32" s="621"/>
      <c r="AK32" s="621"/>
      <c r="AL32" s="621"/>
      <c r="AM32" s="482"/>
      <c r="AN32" s="482"/>
      <c r="AO32" s="482"/>
      <c r="AP32" s="482"/>
      <c r="AQ32" s="482"/>
      <c r="AR32" s="482"/>
      <c r="AS32" s="482"/>
      <c r="AT32" s="482"/>
      <c r="AU32" s="482"/>
      <c r="AV32" s="482"/>
      <c r="AW32" s="482"/>
      <c r="AX32" s="482"/>
      <c r="AY32" s="482"/>
      <c r="AZ32" s="482"/>
      <c r="BA32" s="482"/>
      <c r="BB32" s="482"/>
      <c r="BC32" s="482"/>
      <c r="BD32" s="482"/>
      <c r="BE32" s="482"/>
      <c r="BF32" s="482"/>
      <c r="BG32" s="482"/>
      <c r="BH32" s="482"/>
      <c r="BI32" s="482"/>
      <c r="BJ32" s="482"/>
      <c r="BK32" s="482"/>
      <c r="BL32" s="482"/>
      <c r="BM32" s="482"/>
      <c r="BN32" s="482"/>
      <c r="BO32" s="482"/>
      <c r="BP32" s="482"/>
      <c r="BQ32" s="482"/>
      <c r="BR32" s="604">
        <f t="shared" si="0"/>
        <v>37.5</v>
      </c>
      <c r="BS32" s="605" t="s">
        <v>402</v>
      </c>
    </row>
    <row r="33" spans="1:71" x14ac:dyDescent="0.25">
      <c r="A33" s="482">
        <v>24</v>
      </c>
      <c r="B33" s="601" t="s">
        <v>1492</v>
      </c>
      <c r="C33" s="607" t="s">
        <v>573</v>
      </c>
      <c r="D33" s="602" t="str">
        <f>+VLOOKUP(C33,Foundation!$C$8:$D$492,2,FALSE)</f>
        <v>DA+3</v>
      </c>
      <c r="E33" s="604">
        <f>+VLOOKUP(C33,'Erection Compiled'!$C$7:$J$333,7,FALSE)</f>
        <v>0</v>
      </c>
      <c r="F33" s="483">
        <v>45881</v>
      </c>
      <c r="G33" s="606">
        <v>45887</v>
      </c>
      <c r="H33" s="621"/>
      <c r="I33" s="621"/>
      <c r="J33" s="621"/>
      <c r="K33" s="621"/>
      <c r="L33" s="621"/>
      <c r="M33" s="621"/>
      <c r="N33" s="621"/>
      <c r="O33" s="621"/>
      <c r="P33" s="621"/>
      <c r="Q33" s="621"/>
      <c r="R33" s="621"/>
      <c r="S33" s="621">
        <v>5.5428571428571427</v>
      </c>
      <c r="T33" s="621">
        <v>5.5428571428571427</v>
      </c>
      <c r="U33" s="621">
        <v>5.5428571428571427</v>
      </c>
      <c r="V33" s="621">
        <v>5.5428571428571427</v>
      </c>
      <c r="W33" s="621">
        <v>5.5428571428571427</v>
      </c>
      <c r="X33" s="621">
        <v>5.5428571428571427</v>
      </c>
      <c r="Y33" s="621">
        <v>5.5428571428571427</v>
      </c>
      <c r="Z33" s="621"/>
      <c r="AA33" s="621"/>
      <c r="AB33" s="621"/>
      <c r="AC33" s="621"/>
      <c r="AD33" s="621"/>
      <c r="AE33" s="621"/>
      <c r="AF33" s="621"/>
      <c r="AG33" s="621"/>
      <c r="AH33" s="621"/>
      <c r="AI33" s="621"/>
      <c r="AJ33" s="621"/>
      <c r="AK33" s="621"/>
      <c r="AL33" s="621"/>
      <c r="AM33" s="482"/>
      <c r="AN33" s="482"/>
      <c r="AO33" s="482"/>
      <c r="AP33" s="482"/>
      <c r="AQ33" s="482"/>
      <c r="AR33" s="482"/>
      <c r="AS33" s="482"/>
      <c r="AT33" s="482"/>
      <c r="AU33" s="482"/>
      <c r="AV33" s="482"/>
      <c r="AW33" s="482"/>
      <c r="AX33" s="482"/>
      <c r="AY33" s="482"/>
      <c r="AZ33" s="482"/>
      <c r="BA33" s="482"/>
      <c r="BB33" s="482"/>
      <c r="BC33" s="482"/>
      <c r="BD33" s="482"/>
      <c r="BE33" s="482"/>
      <c r="BF33" s="482"/>
      <c r="BG33" s="482"/>
      <c r="BH33" s="482"/>
      <c r="BI33" s="482"/>
      <c r="BJ33" s="482"/>
      <c r="BK33" s="482"/>
      <c r="BL33" s="482"/>
      <c r="BM33" s="482"/>
      <c r="BN33" s="482"/>
      <c r="BO33" s="482"/>
      <c r="BP33" s="482"/>
      <c r="BQ33" s="482"/>
      <c r="BR33" s="604">
        <f t="shared" si="0"/>
        <v>38.800000000000004</v>
      </c>
      <c r="BS33" s="605" t="s">
        <v>402</v>
      </c>
    </row>
    <row r="34" spans="1:71" x14ac:dyDescent="0.25">
      <c r="A34" s="482">
        <v>25</v>
      </c>
      <c r="B34" s="601" t="s">
        <v>1495</v>
      </c>
      <c r="C34" s="607" t="s">
        <v>505</v>
      </c>
      <c r="D34" s="602" t="str">
        <f>+VLOOKUP(C34,Foundation!$C$8:$D$492,2,FALSE)</f>
        <v>DA+3</v>
      </c>
      <c r="E34" s="604">
        <f>+VLOOKUP(C34,'Erection Compiled'!$C$7:$J$333,7,FALSE)</f>
        <v>0</v>
      </c>
      <c r="F34" s="483">
        <v>45882</v>
      </c>
      <c r="G34" s="606">
        <v>45887</v>
      </c>
      <c r="H34" s="621"/>
      <c r="I34" s="621"/>
      <c r="J34" s="621"/>
      <c r="K34" s="621"/>
      <c r="L34" s="621"/>
      <c r="M34" s="621"/>
      <c r="N34" s="621"/>
      <c r="O34" s="621"/>
      <c r="P34" s="621"/>
      <c r="Q34" s="621"/>
      <c r="R34" s="621"/>
      <c r="S34" s="621"/>
      <c r="T34" s="621">
        <v>6.4666666666666659</v>
      </c>
      <c r="U34" s="621">
        <v>6.4666666666666659</v>
      </c>
      <c r="V34" s="621">
        <v>6.4666666666666659</v>
      </c>
      <c r="W34" s="621">
        <v>6.4666666666666659</v>
      </c>
      <c r="X34" s="621">
        <v>6.4666666666666659</v>
      </c>
      <c r="Y34" s="621">
        <v>6.4666666666666659</v>
      </c>
      <c r="Z34" s="621"/>
      <c r="AA34" s="621"/>
      <c r="AB34" s="621"/>
      <c r="AC34" s="621"/>
      <c r="AD34" s="621"/>
      <c r="AE34" s="621"/>
      <c r="AF34" s="621"/>
      <c r="AG34" s="621"/>
      <c r="AH34" s="621"/>
      <c r="AI34" s="621"/>
      <c r="AJ34" s="621"/>
      <c r="AK34" s="621"/>
      <c r="AL34" s="621"/>
      <c r="AM34" s="482"/>
      <c r="AN34" s="482"/>
      <c r="AO34" s="482"/>
      <c r="AP34" s="482"/>
      <c r="AQ34" s="482"/>
      <c r="AR34" s="482"/>
      <c r="AS34" s="482"/>
      <c r="AT34" s="482"/>
      <c r="AU34" s="482"/>
      <c r="AV34" s="482"/>
      <c r="AW34" s="482"/>
      <c r="AX34" s="482"/>
      <c r="AY34" s="482"/>
      <c r="AZ34" s="482"/>
      <c r="BA34" s="482"/>
      <c r="BB34" s="482"/>
      <c r="BC34" s="482"/>
      <c r="BD34" s="482"/>
      <c r="BE34" s="482"/>
      <c r="BF34" s="482"/>
      <c r="BG34" s="482"/>
      <c r="BH34" s="482"/>
      <c r="BI34" s="482"/>
      <c r="BJ34" s="482"/>
      <c r="BK34" s="482"/>
      <c r="BL34" s="482"/>
      <c r="BM34" s="482"/>
      <c r="BN34" s="482"/>
      <c r="BO34" s="482"/>
      <c r="BP34" s="482"/>
      <c r="BQ34" s="482"/>
      <c r="BR34" s="604">
        <f t="shared" si="0"/>
        <v>38.799999999999997</v>
      </c>
      <c r="BS34" s="605" t="s">
        <v>402</v>
      </c>
    </row>
    <row r="35" spans="1:71" x14ac:dyDescent="0.25">
      <c r="A35" s="482">
        <v>26</v>
      </c>
      <c r="B35" s="601" t="s">
        <v>1478</v>
      </c>
      <c r="C35" s="607" t="s">
        <v>449</v>
      </c>
      <c r="D35" s="602" t="str">
        <f>+VLOOKUP(C35,Foundation!$C$8:$D$492,2,FALSE)</f>
        <v>DA+3</v>
      </c>
      <c r="E35" s="604">
        <f>+VLOOKUP(C35,'Erection Compiled'!$C$7:$J$333,7,FALSE)</f>
        <v>0</v>
      </c>
      <c r="F35" s="483">
        <v>45873</v>
      </c>
      <c r="G35" s="606">
        <v>45888</v>
      </c>
      <c r="H35" s="621"/>
      <c r="I35" s="621"/>
      <c r="J35" s="621"/>
      <c r="K35" s="621">
        <v>2.2000000000000002</v>
      </c>
      <c r="L35" s="621">
        <v>2.5</v>
      </c>
      <c r="M35" s="621">
        <v>2.5</v>
      </c>
      <c r="N35" s="621">
        <v>2.8</v>
      </c>
      <c r="O35" s="621">
        <v>2.9</v>
      </c>
      <c r="P35" s="621">
        <v>2.1</v>
      </c>
      <c r="Q35" s="621">
        <v>2.7</v>
      </c>
      <c r="R35" s="621">
        <v>3.0999999999999996</v>
      </c>
      <c r="S35" s="621">
        <v>1.9</v>
      </c>
      <c r="T35" s="621">
        <v>2.4</v>
      </c>
      <c r="U35" s="621">
        <v>2.7</v>
      </c>
      <c r="V35" s="621"/>
      <c r="W35" s="621">
        <v>2.9</v>
      </c>
      <c r="X35" s="621">
        <v>2.1</v>
      </c>
      <c r="Y35" s="621">
        <v>2.2999999999999998</v>
      </c>
      <c r="Z35" s="621">
        <v>2.7</v>
      </c>
      <c r="AA35" s="621"/>
      <c r="AB35" s="621"/>
      <c r="AC35" s="621"/>
      <c r="AD35" s="621"/>
      <c r="AE35" s="621"/>
      <c r="AF35" s="621"/>
      <c r="AG35" s="621"/>
      <c r="AH35" s="621"/>
      <c r="AI35" s="621"/>
      <c r="AJ35" s="621"/>
      <c r="AK35" s="621"/>
      <c r="AL35" s="621"/>
      <c r="AM35" s="482"/>
      <c r="AN35" s="482"/>
      <c r="AO35" s="482"/>
      <c r="AP35" s="482"/>
      <c r="AQ35" s="482"/>
      <c r="AR35" s="482"/>
      <c r="AS35" s="482"/>
      <c r="AT35" s="482"/>
      <c r="AU35" s="482"/>
      <c r="AV35" s="482"/>
      <c r="AW35" s="482"/>
      <c r="AX35" s="482"/>
      <c r="AY35" s="482"/>
      <c r="AZ35" s="482"/>
      <c r="BA35" s="482"/>
      <c r="BB35" s="482"/>
      <c r="BC35" s="482"/>
      <c r="BD35" s="482"/>
      <c r="BE35" s="482"/>
      <c r="BF35" s="482"/>
      <c r="BG35" s="482"/>
      <c r="BH35" s="482"/>
      <c r="BI35" s="482"/>
      <c r="BJ35" s="482"/>
      <c r="BK35" s="482"/>
      <c r="BL35" s="482"/>
      <c r="BM35" s="482"/>
      <c r="BN35" s="482"/>
      <c r="BO35" s="482"/>
      <c r="BP35" s="482"/>
      <c r="BQ35" s="482"/>
      <c r="BR35" s="604">
        <f t="shared" si="0"/>
        <v>37.79999999999999</v>
      </c>
      <c r="BS35" s="605" t="s">
        <v>402</v>
      </c>
    </row>
    <row r="36" spans="1:71" x14ac:dyDescent="0.25">
      <c r="A36" s="482">
        <v>27</v>
      </c>
      <c r="B36" s="601" t="s">
        <v>1389</v>
      </c>
      <c r="C36" s="607" t="s">
        <v>75</v>
      </c>
      <c r="D36" s="602" t="str">
        <f>+VLOOKUP(C36,Foundation!$C$8:$D$492,2,FALSE)</f>
        <v>DA+9</v>
      </c>
      <c r="E36" s="604">
        <f>+VLOOKUP(C36,'Erection Compiled'!$C$7:$J$333,7,FALSE)</f>
        <v>0</v>
      </c>
      <c r="F36" s="483">
        <v>45881</v>
      </c>
      <c r="G36" s="606">
        <v>45888</v>
      </c>
      <c r="H36" s="621"/>
      <c r="I36" s="621"/>
      <c r="J36" s="621"/>
      <c r="K36" s="621"/>
      <c r="L36" s="621"/>
      <c r="M36" s="621"/>
      <c r="N36" s="621"/>
      <c r="O36" s="621"/>
      <c r="P36" s="621"/>
      <c r="Q36" s="621"/>
      <c r="R36" s="621"/>
      <c r="S36" s="621">
        <v>6.9</v>
      </c>
      <c r="T36" s="621">
        <v>6.4</v>
      </c>
      <c r="U36" s="621">
        <v>7.1</v>
      </c>
      <c r="V36" s="621"/>
      <c r="W36" s="621">
        <v>6.9</v>
      </c>
      <c r="X36" s="621">
        <v>6.2</v>
      </c>
      <c r="Y36" s="621">
        <v>6.7</v>
      </c>
      <c r="Z36" s="621">
        <v>6.9</v>
      </c>
      <c r="AA36" s="621"/>
      <c r="AB36" s="621"/>
      <c r="AC36" s="621"/>
      <c r="AD36" s="621"/>
      <c r="AE36" s="621"/>
      <c r="AF36" s="621"/>
      <c r="AG36" s="621"/>
      <c r="AH36" s="621"/>
      <c r="AI36" s="621"/>
      <c r="AJ36" s="621"/>
      <c r="AK36" s="621"/>
      <c r="AL36" s="621"/>
      <c r="AM36" s="482"/>
      <c r="AN36" s="482"/>
      <c r="AO36" s="482"/>
      <c r="AP36" s="482"/>
      <c r="AQ36" s="482"/>
      <c r="AR36" s="482"/>
      <c r="AS36" s="482"/>
      <c r="AT36" s="482"/>
      <c r="AU36" s="482"/>
      <c r="AV36" s="482"/>
      <c r="AW36" s="482"/>
      <c r="AX36" s="482"/>
      <c r="AY36" s="482"/>
      <c r="AZ36" s="482"/>
      <c r="BA36" s="482"/>
      <c r="BB36" s="482"/>
      <c r="BC36" s="482"/>
      <c r="BD36" s="482"/>
      <c r="BE36" s="482"/>
      <c r="BF36" s="482"/>
      <c r="BG36" s="482"/>
      <c r="BH36" s="482"/>
      <c r="BI36" s="482"/>
      <c r="BJ36" s="482"/>
      <c r="BK36" s="482"/>
      <c r="BL36" s="482"/>
      <c r="BM36" s="482"/>
      <c r="BN36" s="482"/>
      <c r="BO36" s="482"/>
      <c r="BP36" s="482"/>
      <c r="BQ36" s="482"/>
      <c r="BR36" s="604">
        <f t="shared" si="0"/>
        <v>47.1</v>
      </c>
      <c r="BS36" s="605" t="s">
        <v>402</v>
      </c>
    </row>
    <row r="37" spans="1:71" x14ac:dyDescent="0.25">
      <c r="A37" s="482">
        <v>28</v>
      </c>
      <c r="B37" s="601" t="s">
        <v>1366</v>
      </c>
      <c r="C37" s="609" t="s">
        <v>443</v>
      </c>
      <c r="D37" s="602" t="s">
        <v>238</v>
      </c>
      <c r="E37" s="604">
        <f>+VLOOKUP(C37,'Erection Compiled'!$C$7:$J$333,7,FALSE)</f>
        <v>0</v>
      </c>
      <c r="F37" s="483">
        <v>45845</v>
      </c>
      <c r="G37" s="606">
        <v>45889</v>
      </c>
      <c r="H37" s="621">
        <v>2.9</v>
      </c>
      <c r="I37" s="621">
        <v>3.1</v>
      </c>
      <c r="J37" s="621">
        <v>2.8</v>
      </c>
      <c r="K37" s="621">
        <v>2.2000000000000002</v>
      </c>
      <c r="L37" s="621">
        <v>2.5</v>
      </c>
      <c r="M37" s="621">
        <v>2.5</v>
      </c>
      <c r="N37" s="621">
        <v>2.8</v>
      </c>
      <c r="O37" s="621">
        <v>2.9</v>
      </c>
      <c r="P37" s="621">
        <v>2.1</v>
      </c>
      <c r="Q37" s="621">
        <v>2.7</v>
      </c>
      <c r="R37" s="621">
        <v>3.0999999999999996</v>
      </c>
      <c r="S37" s="621">
        <v>1.9</v>
      </c>
      <c r="T37" s="621">
        <v>2.4</v>
      </c>
      <c r="U37" s="621">
        <v>2.7</v>
      </c>
      <c r="V37" s="621"/>
      <c r="W37" s="621">
        <v>2.9</v>
      </c>
      <c r="X37" s="621">
        <v>2.1</v>
      </c>
      <c r="Y37" s="621">
        <v>2.2999999999999998</v>
      </c>
      <c r="Z37" s="621">
        <v>2.7</v>
      </c>
      <c r="AA37" s="621">
        <v>2.9</v>
      </c>
      <c r="AB37" s="621"/>
      <c r="AC37" s="621"/>
      <c r="AD37" s="621"/>
      <c r="AE37" s="621"/>
      <c r="AF37" s="621"/>
      <c r="AG37" s="621"/>
      <c r="AH37" s="621"/>
      <c r="AI37" s="621"/>
      <c r="AJ37" s="621"/>
      <c r="AK37" s="621"/>
      <c r="AL37" s="621"/>
      <c r="AM37" s="482"/>
      <c r="AN37" s="482"/>
      <c r="AO37" s="482"/>
      <c r="AP37" s="482"/>
      <c r="AQ37" s="482"/>
      <c r="AR37" s="482"/>
      <c r="AS37" s="482"/>
      <c r="AT37" s="482"/>
      <c r="AU37" s="482"/>
      <c r="AV37" s="482"/>
      <c r="AW37" s="482"/>
      <c r="AX37" s="482"/>
      <c r="AY37" s="482"/>
      <c r="AZ37" s="482"/>
      <c r="BA37" s="482"/>
      <c r="BB37" s="482"/>
      <c r="BC37" s="482"/>
      <c r="BD37" s="482"/>
      <c r="BE37" s="482"/>
      <c r="BF37" s="482"/>
      <c r="BG37" s="482"/>
      <c r="BH37" s="482"/>
      <c r="BI37" s="482"/>
      <c r="BJ37" s="482"/>
      <c r="BK37" s="482"/>
      <c r="BL37" s="482"/>
      <c r="BM37" s="482"/>
      <c r="BN37" s="482"/>
      <c r="BO37" s="482"/>
      <c r="BP37" s="482"/>
      <c r="BQ37" s="482"/>
      <c r="BR37" s="604">
        <f t="shared" si="0"/>
        <v>49.5</v>
      </c>
      <c r="BS37" s="605" t="s">
        <v>402</v>
      </c>
    </row>
    <row r="38" spans="1:71" x14ac:dyDescent="0.25">
      <c r="A38" s="482">
        <v>29</v>
      </c>
      <c r="B38" s="601" t="s">
        <v>1490</v>
      </c>
      <c r="C38" s="607" t="s">
        <v>554</v>
      </c>
      <c r="D38" s="602" t="str">
        <f>+VLOOKUP(C38,Foundation!$C$8:$D$492,2,FALSE)</f>
        <v>DB1+9</v>
      </c>
      <c r="E38" s="604">
        <f>+VLOOKUP(C38,'Erection Compiled'!$C$7:$J$333,7,FALSE)</f>
        <v>0</v>
      </c>
      <c r="F38" s="483">
        <v>45879</v>
      </c>
      <c r="G38" s="483">
        <f>+VLOOKUP(C38,'Erection Compiled'!$C$189:$G$309,4,FALSE)</f>
        <v>45879</v>
      </c>
      <c r="H38" s="621"/>
      <c r="I38" s="621"/>
      <c r="J38" s="621"/>
      <c r="K38" s="621"/>
      <c r="L38" s="621"/>
      <c r="M38" s="621"/>
      <c r="N38" s="621"/>
      <c r="O38" s="621"/>
      <c r="P38" s="621"/>
      <c r="Q38" s="621">
        <v>4.5</v>
      </c>
      <c r="R38" s="621">
        <v>6.6999999999999993</v>
      </c>
      <c r="S38" s="621">
        <v>7.1999999999999993</v>
      </c>
      <c r="T38" s="621">
        <v>7.6</v>
      </c>
      <c r="U38" s="621">
        <v>7.9</v>
      </c>
      <c r="V38" s="621"/>
      <c r="W38" s="621">
        <v>7.1</v>
      </c>
      <c r="X38" s="621">
        <v>6.9</v>
      </c>
      <c r="Y38" s="621">
        <v>7.5</v>
      </c>
      <c r="Z38" s="621">
        <v>7.1999999999999993</v>
      </c>
      <c r="AA38" s="621">
        <v>8.1</v>
      </c>
      <c r="AB38" s="621"/>
      <c r="AC38" s="621"/>
      <c r="AD38" s="621"/>
      <c r="AE38" s="621"/>
      <c r="AF38" s="621"/>
      <c r="AG38" s="621"/>
      <c r="AH38" s="621"/>
      <c r="AI38" s="621"/>
      <c r="AJ38" s="621"/>
      <c r="AK38" s="621"/>
      <c r="AL38" s="621"/>
      <c r="AM38" s="482"/>
      <c r="AN38" s="482"/>
      <c r="AO38" s="482"/>
      <c r="AP38" s="482"/>
      <c r="AQ38" s="482"/>
      <c r="AR38" s="482"/>
      <c r="AS38" s="482"/>
      <c r="AT38" s="482"/>
      <c r="AU38" s="482"/>
      <c r="AV38" s="482"/>
      <c r="AW38" s="482"/>
      <c r="AX38" s="482"/>
      <c r="AY38" s="482"/>
      <c r="AZ38" s="482"/>
      <c r="BA38" s="482"/>
      <c r="BB38" s="482"/>
      <c r="BC38" s="482"/>
      <c r="BD38" s="482"/>
      <c r="BE38" s="482"/>
      <c r="BF38" s="482"/>
      <c r="BG38" s="482"/>
      <c r="BH38" s="482"/>
      <c r="BI38" s="482"/>
      <c r="BJ38" s="482"/>
      <c r="BK38" s="482"/>
      <c r="BL38" s="482"/>
      <c r="BM38" s="482"/>
      <c r="BN38" s="482"/>
      <c r="BO38" s="482"/>
      <c r="BP38" s="482"/>
      <c r="BQ38" s="482"/>
      <c r="BR38" s="604">
        <f t="shared" si="0"/>
        <v>70.699999999999989</v>
      </c>
      <c r="BS38" s="605" t="s">
        <v>402</v>
      </c>
    </row>
    <row r="39" spans="1:71" x14ac:dyDescent="0.25">
      <c r="A39" s="482">
        <v>30</v>
      </c>
      <c r="B39" s="601" t="s">
        <v>1366</v>
      </c>
      <c r="C39" s="607" t="s">
        <v>455</v>
      </c>
      <c r="D39" s="602" t="s">
        <v>231</v>
      </c>
      <c r="E39" s="604">
        <f>+VLOOKUP(C39,'Erection Compiled'!$C$7:$J$333,7,FALSE)</f>
        <v>0</v>
      </c>
      <c r="F39" s="483">
        <v>45868</v>
      </c>
      <c r="G39" s="483">
        <f>+VLOOKUP(C39,'Erection Compiled'!$C$189:$G$309,4,FALSE)</f>
        <v>45868</v>
      </c>
      <c r="H39" s="621">
        <v>1.5626821666666668</v>
      </c>
      <c r="I39" s="621">
        <v>1.5626821666666668</v>
      </c>
      <c r="J39" s="621">
        <v>1.5626821666666668</v>
      </c>
      <c r="K39" s="621">
        <v>1.5626821666666668</v>
      </c>
      <c r="L39" s="621">
        <v>1.5626821666666668</v>
      </c>
      <c r="M39" s="621">
        <v>1.5626821666666668</v>
      </c>
      <c r="N39" s="621">
        <v>1.5626821666666668</v>
      </c>
      <c r="O39" s="621">
        <v>1.5626821666666668</v>
      </c>
      <c r="P39" s="621">
        <v>1.5626821666666668</v>
      </c>
      <c r="Q39" s="621">
        <v>1.5626821666666668</v>
      </c>
      <c r="R39" s="621">
        <v>1.5626821666666668</v>
      </c>
      <c r="S39" s="621">
        <v>1.5626821666666668</v>
      </c>
      <c r="T39" s="621">
        <v>1.5626821666666668</v>
      </c>
      <c r="U39" s="621">
        <v>1.5626821666666668</v>
      </c>
      <c r="V39" s="621">
        <v>1.5626821666666668</v>
      </c>
      <c r="W39" s="621">
        <v>1.5626821666666668</v>
      </c>
      <c r="X39" s="621">
        <v>1.5626821666666668</v>
      </c>
      <c r="Y39" s="621">
        <v>1.5626821666666668</v>
      </c>
      <c r="Z39" s="621">
        <v>1.5626821666666668</v>
      </c>
      <c r="AA39" s="621">
        <v>1.5626821666666668</v>
      </c>
      <c r="AB39" s="621">
        <v>1.5626821666666668</v>
      </c>
      <c r="AC39" s="621">
        <v>1.5626821666666668</v>
      </c>
      <c r="AD39" s="621"/>
      <c r="AE39" s="621"/>
      <c r="AF39" s="621"/>
      <c r="AG39" s="621"/>
      <c r="AH39" s="621"/>
      <c r="AI39" s="621"/>
      <c r="AJ39" s="621"/>
      <c r="AK39" s="621"/>
      <c r="AL39" s="621"/>
      <c r="AM39" s="482"/>
      <c r="AN39" s="482"/>
      <c r="AO39" s="482"/>
      <c r="AP39" s="482"/>
      <c r="AQ39" s="482"/>
      <c r="AR39" s="482"/>
      <c r="AS39" s="482"/>
      <c r="AT39" s="482"/>
      <c r="AU39" s="482"/>
      <c r="AV39" s="482"/>
      <c r="AW39" s="482"/>
      <c r="AX39" s="482"/>
      <c r="AY39" s="482"/>
      <c r="AZ39" s="482"/>
      <c r="BA39" s="482"/>
      <c r="BB39" s="482"/>
      <c r="BC39" s="482"/>
      <c r="BD39" s="482"/>
      <c r="BE39" s="482"/>
      <c r="BF39" s="482"/>
      <c r="BG39" s="482"/>
      <c r="BH39" s="482"/>
      <c r="BI39" s="482"/>
      <c r="BJ39" s="482"/>
      <c r="BK39" s="482"/>
      <c r="BL39" s="482"/>
      <c r="BM39" s="482"/>
      <c r="BN39" s="482"/>
      <c r="BO39" s="482"/>
      <c r="BP39" s="482"/>
      <c r="BQ39" s="482"/>
      <c r="BR39" s="604">
        <f t="shared" si="0"/>
        <v>34.379007666666688</v>
      </c>
      <c r="BS39" s="605" t="s">
        <v>402</v>
      </c>
    </row>
    <row r="40" spans="1:71" x14ac:dyDescent="0.25">
      <c r="A40" s="482">
        <v>31</v>
      </c>
      <c r="B40" s="601" t="s">
        <v>1437</v>
      </c>
      <c r="C40" s="607" t="s">
        <v>681</v>
      </c>
      <c r="D40" s="602" t="str">
        <f>+VLOOKUP(C40,Foundation!$C$8:$D$492,2,FALSE)</f>
        <v>DA+3</v>
      </c>
      <c r="E40" s="604">
        <f>+VLOOKUP(C40,'Erection Compiled'!$C$7:$J$333,7,FALSE)</f>
        <v>0</v>
      </c>
      <c r="F40" s="483">
        <v>45875</v>
      </c>
      <c r="G40" s="483">
        <f>+VLOOKUP(C40,'Erection Compiled'!$C$189:$G$309,4,FALSE)</f>
        <v>45875</v>
      </c>
      <c r="H40" s="621"/>
      <c r="I40" s="621"/>
      <c r="J40" s="621"/>
      <c r="K40" s="621"/>
      <c r="L40" s="621"/>
      <c r="M40" s="621">
        <v>2.2823529411764705</v>
      </c>
      <c r="N40" s="621">
        <v>2.2823529411764705</v>
      </c>
      <c r="O40" s="621">
        <v>2.2823529411764705</v>
      </c>
      <c r="P40" s="621">
        <v>2.2823529411764705</v>
      </c>
      <c r="Q40" s="621">
        <v>2.2823529411764705</v>
      </c>
      <c r="R40" s="621">
        <v>2.2823529411764705</v>
      </c>
      <c r="S40" s="621">
        <v>2.2823529411764705</v>
      </c>
      <c r="T40" s="621">
        <v>2.2823529411764705</v>
      </c>
      <c r="U40" s="621">
        <v>2.2823529411764705</v>
      </c>
      <c r="V40" s="621">
        <v>2.2823529411764705</v>
      </c>
      <c r="W40" s="621">
        <v>2.2823529411764705</v>
      </c>
      <c r="X40" s="621">
        <v>2.2823529411764705</v>
      </c>
      <c r="Y40" s="621">
        <v>2.2823529411764705</v>
      </c>
      <c r="Z40" s="621">
        <v>2.2823529411764705</v>
      </c>
      <c r="AA40" s="621">
        <v>2.2823529411764705</v>
      </c>
      <c r="AB40" s="621">
        <v>2.2823529411764705</v>
      </c>
      <c r="AC40" s="621">
        <v>2.2823529411764705</v>
      </c>
      <c r="AD40" s="621"/>
      <c r="AE40" s="621"/>
      <c r="AF40" s="621"/>
      <c r="AG40" s="621"/>
      <c r="AH40" s="621"/>
      <c r="AI40" s="621"/>
      <c r="AJ40" s="621"/>
      <c r="AK40" s="621"/>
      <c r="AL40" s="621"/>
      <c r="AM40" s="482"/>
      <c r="AN40" s="482"/>
      <c r="AO40" s="482"/>
      <c r="AP40" s="482"/>
      <c r="AQ40" s="482"/>
      <c r="AR40" s="482"/>
      <c r="AS40" s="482"/>
      <c r="AT40" s="482"/>
      <c r="AU40" s="482"/>
      <c r="AV40" s="482"/>
      <c r="AW40" s="482"/>
      <c r="AX40" s="482"/>
      <c r="AY40" s="482"/>
      <c r="AZ40" s="482"/>
      <c r="BA40" s="482"/>
      <c r="BB40" s="482"/>
      <c r="BC40" s="482"/>
      <c r="BD40" s="482"/>
      <c r="BE40" s="482"/>
      <c r="BF40" s="482"/>
      <c r="BG40" s="482"/>
      <c r="BH40" s="482"/>
      <c r="BI40" s="482"/>
      <c r="BJ40" s="482"/>
      <c r="BK40" s="482"/>
      <c r="BL40" s="482"/>
      <c r="BM40" s="482"/>
      <c r="BN40" s="482"/>
      <c r="BO40" s="482"/>
      <c r="BP40" s="482"/>
      <c r="BQ40" s="482"/>
      <c r="BR40" s="604">
        <f t="shared" si="0"/>
        <v>38.79999999999999</v>
      </c>
      <c r="BS40" s="605" t="s">
        <v>402</v>
      </c>
    </row>
    <row r="41" spans="1:71" x14ac:dyDescent="0.25">
      <c r="A41" s="482">
        <v>32</v>
      </c>
      <c r="B41" s="601" t="s">
        <v>1482</v>
      </c>
      <c r="C41" s="607" t="s">
        <v>673</v>
      </c>
      <c r="D41" s="602" t="str">
        <f>+VLOOKUP(C41,Foundation!$C$8:$D$492,2,FALSE)</f>
        <v>DA+9</v>
      </c>
      <c r="E41" s="604">
        <f>+VLOOKUP(C41,'Erection Compiled'!$C$7:$J$333,7,FALSE)</f>
        <v>0</v>
      </c>
      <c r="F41" s="483" t="str">
        <f>+VLOOKUP(C41,'Erection Compiled'!$C$189:$G$309,3,FALSE)</f>
        <v>Sandy</v>
      </c>
      <c r="G41" s="483">
        <f>+VLOOKUP(C41,'Erection Compiled'!$C$189:$G$309,4,FALSE)</f>
        <v>45886</v>
      </c>
      <c r="H41" s="621"/>
      <c r="I41" s="621"/>
      <c r="J41" s="621"/>
      <c r="K41" s="621"/>
      <c r="L41" s="621"/>
      <c r="M41" s="621"/>
      <c r="N41" s="621"/>
      <c r="O41" s="621"/>
      <c r="P41" s="621"/>
      <c r="Q41" s="621"/>
      <c r="R41" s="621"/>
      <c r="S41" s="621"/>
      <c r="T41" s="621"/>
      <c r="U41" s="621"/>
      <c r="V41" s="621"/>
      <c r="W41" s="621"/>
      <c r="X41" s="621">
        <v>5.8979999999999997</v>
      </c>
      <c r="Y41" s="621">
        <v>5.8979999999999997</v>
      </c>
      <c r="Z41" s="621">
        <v>5.8979999999999997</v>
      </c>
      <c r="AA41" s="621">
        <v>5.8979999999999997</v>
      </c>
      <c r="AB41" s="621">
        <v>5.8979999999999997</v>
      </c>
      <c r="AC41" s="621">
        <v>5.8979999999999997</v>
      </c>
      <c r="AD41" s="621">
        <v>5.8979999999999997</v>
      </c>
      <c r="AE41" s="621">
        <v>5.8979999999999997</v>
      </c>
      <c r="AF41" s="621"/>
      <c r="AG41" s="621"/>
      <c r="AH41" s="621"/>
      <c r="AI41" s="621"/>
      <c r="AJ41" s="621"/>
      <c r="AK41" s="621"/>
      <c r="AL41" s="621"/>
      <c r="AM41" s="482"/>
      <c r="AN41" s="482"/>
      <c r="AO41" s="482"/>
      <c r="AP41" s="482"/>
      <c r="AQ41" s="482"/>
      <c r="AR41" s="482"/>
      <c r="AS41" s="482"/>
      <c r="AT41" s="482"/>
      <c r="AU41" s="482"/>
      <c r="AV41" s="482"/>
      <c r="AW41" s="482"/>
      <c r="AX41" s="482"/>
      <c r="AY41" s="482"/>
      <c r="AZ41" s="482"/>
      <c r="BA41" s="482"/>
      <c r="BB41" s="482"/>
      <c r="BC41" s="482"/>
      <c r="BD41" s="482"/>
      <c r="BE41" s="482"/>
      <c r="BF41" s="482"/>
      <c r="BG41" s="482"/>
      <c r="BH41" s="482"/>
      <c r="BI41" s="482"/>
      <c r="BJ41" s="482"/>
      <c r="BK41" s="482"/>
      <c r="BL41" s="482"/>
      <c r="BM41" s="482"/>
      <c r="BN41" s="482"/>
      <c r="BO41" s="482"/>
      <c r="BP41" s="482"/>
      <c r="BQ41" s="482"/>
      <c r="BR41" s="604">
        <f t="shared" si="0"/>
        <v>47.183999999999997</v>
      </c>
      <c r="BS41" s="605" t="s">
        <v>402</v>
      </c>
    </row>
    <row r="42" spans="1:71" x14ac:dyDescent="0.25">
      <c r="A42" s="482">
        <v>33</v>
      </c>
      <c r="B42" s="601" t="s">
        <v>1445</v>
      </c>
      <c r="C42" s="607" t="s">
        <v>203</v>
      </c>
      <c r="D42" s="602" t="str">
        <f>+VLOOKUP(C42,Foundation!$C$8:$D$492,2,FALSE)</f>
        <v>DA+0</v>
      </c>
      <c r="E42" s="604">
        <f>+VLOOKUP(C42,'Erection Compiled'!$C$7:$J$333,7,FALSE)</f>
        <v>0</v>
      </c>
      <c r="F42" s="483" t="str">
        <f>+VLOOKUP(C42,'Erection Compiled'!$C$189:$G$309,3,FALSE)</f>
        <v>DRY</v>
      </c>
      <c r="G42" s="483">
        <f>+VLOOKUP(C42,'Erection Compiled'!$C$189:$G$309,4,FALSE)</f>
        <v>45886</v>
      </c>
      <c r="H42" s="621"/>
      <c r="I42" s="621"/>
      <c r="J42" s="621"/>
      <c r="K42" s="621"/>
      <c r="L42" s="621"/>
      <c r="M42" s="621"/>
      <c r="N42" s="621"/>
      <c r="O42" s="621"/>
      <c r="P42" s="621"/>
      <c r="Q42" s="621"/>
      <c r="R42" s="621"/>
      <c r="S42" s="621"/>
      <c r="T42" s="621"/>
      <c r="U42" s="621"/>
      <c r="V42" s="621"/>
      <c r="W42" s="621"/>
      <c r="X42" s="621">
        <v>7.5008744000000007</v>
      </c>
      <c r="Y42" s="621">
        <v>7.5008744000000007</v>
      </c>
      <c r="Z42" s="621">
        <v>7.5008744000000007</v>
      </c>
      <c r="AA42" s="621">
        <v>7.5008744000000007</v>
      </c>
      <c r="AB42" s="621">
        <v>7.5008744000000007</v>
      </c>
      <c r="AC42" s="621"/>
      <c r="AD42" s="621"/>
      <c r="AE42" s="621"/>
      <c r="AF42" s="621"/>
      <c r="AG42" s="621"/>
      <c r="AH42" s="621"/>
      <c r="AI42" s="621"/>
      <c r="AJ42" s="621"/>
      <c r="AK42" s="621"/>
      <c r="AL42" s="621"/>
      <c r="AM42" s="482"/>
      <c r="AN42" s="482"/>
      <c r="AO42" s="482"/>
      <c r="AP42" s="482"/>
      <c r="AQ42" s="482"/>
      <c r="AR42" s="482"/>
      <c r="AS42" s="482"/>
      <c r="AT42" s="482"/>
      <c r="AU42" s="482"/>
      <c r="AV42" s="482"/>
      <c r="AW42" s="482"/>
      <c r="AX42" s="482"/>
      <c r="AY42" s="482"/>
      <c r="AZ42" s="482"/>
      <c r="BA42" s="482"/>
      <c r="BB42" s="482"/>
      <c r="BC42" s="482"/>
      <c r="BD42" s="482"/>
      <c r="BE42" s="482"/>
      <c r="BF42" s="482"/>
      <c r="BG42" s="482"/>
      <c r="BH42" s="482"/>
      <c r="BI42" s="482"/>
      <c r="BJ42" s="482"/>
      <c r="BK42" s="482"/>
      <c r="BL42" s="482"/>
      <c r="BM42" s="482"/>
      <c r="BN42" s="482"/>
      <c r="BO42" s="482"/>
      <c r="BP42" s="482"/>
      <c r="BQ42" s="482"/>
      <c r="BR42" s="604">
        <f t="shared" si="0"/>
        <v>37.504372000000004</v>
      </c>
      <c r="BS42" s="605" t="s">
        <v>402</v>
      </c>
    </row>
    <row r="43" spans="1:71" x14ac:dyDescent="0.25">
      <c r="A43" s="482">
        <v>34</v>
      </c>
      <c r="B43" s="601" t="s">
        <v>1389</v>
      </c>
      <c r="C43" s="607" t="s">
        <v>72</v>
      </c>
      <c r="D43" s="602" t="str">
        <f>+VLOOKUP(C43,Foundation!$C$8:$D$492,2,FALSE)</f>
        <v>DA+0</v>
      </c>
      <c r="E43" s="604">
        <f>+VLOOKUP(C43,'Erection Compiled'!$C$7:$J$333,7,FALSE)</f>
        <v>0</v>
      </c>
      <c r="F43" s="483" t="str">
        <f>+VLOOKUP(C43,'Erection Compiled'!$C$189:$G$309,3,FALSE)</f>
        <v>DFR</v>
      </c>
      <c r="G43" s="483">
        <f>+VLOOKUP(C43,'Erection Compiled'!$C$189:$G$309,4,FALSE)</f>
        <v>45888</v>
      </c>
      <c r="H43" s="621"/>
      <c r="I43" s="621"/>
      <c r="J43" s="621"/>
      <c r="K43" s="621"/>
      <c r="L43" s="621"/>
      <c r="M43" s="621"/>
      <c r="N43" s="621"/>
      <c r="O43" s="621"/>
      <c r="P43" s="621"/>
      <c r="Q43" s="621"/>
      <c r="R43" s="621"/>
      <c r="S43" s="621"/>
      <c r="T43" s="621"/>
      <c r="U43" s="621"/>
      <c r="V43" s="621"/>
      <c r="W43" s="621"/>
      <c r="X43" s="621"/>
      <c r="Y43" s="621"/>
      <c r="Z43" s="621">
        <v>5.357767428571429</v>
      </c>
      <c r="AA43" s="621">
        <v>5.357767428571429</v>
      </c>
      <c r="AB43" s="621">
        <v>5.357767428571429</v>
      </c>
      <c r="AC43" s="621">
        <v>5.357767428571429</v>
      </c>
      <c r="AD43" s="621">
        <v>5.357767428571429</v>
      </c>
      <c r="AE43" s="621">
        <v>5.357767428571429</v>
      </c>
      <c r="AF43" s="621">
        <v>5.357767428571429</v>
      </c>
      <c r="AG43" s="621"/>
      <c r="AH43" s="621"/>
      <c r="AI43" s="621"/>
      <c r="AJ43" s="621"/>
      <c r="AK43" s="621"/>
      <c r="AL43" s="621"/>
      <c r="AM43" s="482"/>
      <c r="AN43" s="482"/>
      <c r="AO43" s="482"/>
      <c r="AP43" s="482"/>
      <c r="AQ43" s="482"/>
      <c r="AR43" s="482"/>
      <c r="AS43" s="482"/>
      <c r="AT43" s="482"/>
      <c r="AU43" s="482"/>
      <c r="AV43" s="482"/>
      <c r="AW43" s="482"/>
      <c r="AX43" s="482"/>
      <c r="AY43" s="482"/>
      <c r="AZ43" s="482"/>
      <c r="BA43" s="482"/>
      <c r="BB43" s="482"/>
      <c r="BC43" s="482"/>
      <c r="BD43" s="482"/>
      <c r="BE43" s="482"/>
      <c r="BF43" s="482"/>
      <c r="BG43" s="482"/>
      <c r="BH43" s="482"/>
      <c r="BI43" s="482"/>
      <c r="BJ43" s="482"/>
      <c r="BK43" s="482"/>
      <c r="BL43" s="482"/>
      <c r="BM43" s="482"/>
      <c r="BN43" s="482"/>
      <c r="BO43" s="482"/>
      <c r="BP43" s="482"/>
      <c r="BQ43" s="482"/>
      <c r="BR43" s="604">
        <f t="shared" si="0"/>
        <v>37.504372000000004</v>
      </c>
      <c r="BS43" s="605" t="s">
        <v>402</v>
      </c>
    </row>
    <row r="44" spans="1:71" x14ac:dyDescent="0.25">
      <c r="A44" s="482">
        <v>35</v>
      </c>
      <c r="B44" s="601" t="s">
        <v>1483</v>
      </c>
      <c r="C44" s="607" t="s">
        <v>680</v>
      </c>
      <c r="D44" s="602" t="str">
        <f>+VLOOKUP(C44,Foundation!$C$8:$D$492,2,FALSE)</f>
        <v>DA+9</v>
      </c>
      <c r="E44" s="604">
        <f>+VLOOKUP(C44,'Erection Compiled'!$C$7:$J$333,7,FALSE)</f>
        <v>0</v>
      </c>
      <c r="F44" s="483" t="str">
        <f>+VLOOKUP(C44,'Erection Compiled'!$C$189:$G$309,3,FALSE)</f>
        <v>Sandy</v>
      </c>
      <c r="G44" s="483">
        <f>+VLOOKUP(C44,'Erection Compiled'!$C$189:$G$309,4,FALSE)</f>
        <v>45886</v>
      </c>
      <c r="H44" s="621"/>
      <c r="I44" s="621"/>
      <c r="J44" s="621"/>
      <c r="K44" s="621"/>
      <c r="L44" s="621"/>
      <c r="M44" s="621"/>
      <c r="N44" s="621"/>
      <c r="O44" s="621"/>
      <c r="P44" s="621"/>
      <c r="Q44" s="621"/>
      <c r="R44" s="621"/>
      <c r="S44" s="621"/>
      <c r="T44" s="621"/>
      <c r="U44" s="621"/>
      <c r="V44" s="621"/>
      <c r="W44" s="621"/>
      <c r="X44" s="621">
        <v>3.6295384615384614</v>
      </c>
      <c r="Y44" s="621">
        <v>3.6295384615384614</v>
      </c>
      <c r="Z44" s="621">
        <v>3.6295384615384614</v>
      </c>
      <c r="AA44" s="621">
        <v>3.6295384615384614</v>
      </c>
      <c r="AB44" s="621">
        <v>3.6295384615384614</v>
      </c>
      <c r="AC44" s="621">
        <v>3.6295384615384614</v>
      </c>
      <c r="AD44" s="621">
        <v>3.6295384615384614</v>
      </c>
      <c r="AE44" s="621">
        <v>3.6295384615384614</v>
      </c>
      <c r="AF44" s="621">
        <v>3.6295384615384614</v>
      </c>
      <c r="AG44" s="621">
        <v>3.6295384615384614</v>
      </c>
      <c r="AH44" s="621">
        <v>3.6295384615384614</v>
      </c>
      <c r="AI44" s="621">
        <v>3.6295384615384614</v>
      </c>
      <c r="AJ44" s="621">
        <v>3.6295384615384614</v>
      </c>
      <c r="AK44" s="621"/>
      <c r="AL44" s="621"/>
      <c r="AM44" s="482"/>
      <c r="AN44" s="482"/>
      <c r="AO44" s="482"/>
      <c r="AP44" s="482"/>
      <c r="AQ44" s="482"/>
      <c r="AR44" s="482"/>
      <c r="AS44" s="482"/>
      <c r="AT44" s="482"/>
      <c r="AU44" s="482"/>
      <c r="AV44" s="482"/>
      <c r="AW44" s="482"/>
      <c r="AX44" s="482"/>
      <c r="AY44" s="482"/>
      <c r="AZ44" s="482"/>
      <c r="BA44" s="482"/>
      <c r="BB44" s="482"/>
      <c r="BC44" s="482"/>
      <c r="BD44" s="482"/>
      <c r="BE44" s="482"/>
      <c r="BF44" s="482"/>
      <c r="BG44" s="482"/>
      <c r="BH44" s="482"/>
      <c r="BI44" s="482"/>
      <c r="BJ44" s="482"/>
      <c r="BK44" s="482"/>
      <c r="BL44" s="482"/>
      <c r="BM44" s="482"/>
      <c r="BN44" s="482"/>
      <c r="BO44" s="482"/>
      <c r="BP44" s="482"/>
      <c r="BQ44" s="482"/>
      <c r="BR44" s="604">
        <f t="shared" si="0"/>
        <v>47.18399999999999</v>
      </c>
      <c r="BS44" s="605" t="s">
        <v>402</v>
      </c>
    </row>
    <row r="45" spans="1:71" x14ac:dyDescent="0.25">
      <c r="A45" s="482">
        <v>36</v>
      </c>
      <c r="B45" s="601" t="s">
        <v>1489</v>
      </c>
      <c r="C45" s="607" t="s">
        <v>551</v>
      </c>
      <c r="D45" s="602" t="str">
        <f>+VLOOKUP(C45,Foundation!$C$8:$D$492,2,FALSE)</f>
        <v>DA+3</v>
      </c>
      <c r="E45" s="604">
        <f>+VLOOKUP(C45,'Erection Compiled'!$C$7:$J$333,7,FALSE)</f>
        <v>0</v>
      </c>
      <c r="F45" s="483" t="str">
        <f>+VLOOKUP(C45,'Erection Compiled'!$C$189:$G$309,3,FALSE)</f>
        <v>Sandy</v>
      </c>
      <c r="G45" s="483">
        <f>+VLOOKUP(C45,'Erection Compiled'!$C$189:$G$309,4,FALSE)</f>
        <v>45887</v>
      </c>
      <c r="H45" s="621"/>
      <c r="I45" s="621"/>
      <c r="J45" s="621"/>
      <c r="K45" s="621"/>
      <c r="L45" s="621"/>
      <c r="M45" s="621"/>
      <c r="N45" s="621"/>
      <c r="O45" s="621"/>
      <c r="P45" s="621"/>
      <c r="Q45" s="621"/>
      <c r="R45" s="621"/>
      <c r="S45" s="621"/>
      <c r="T45" s="621"/>
      <c r="U45" s="621"/>
      <c r="V45" s="621"/>
      <c r="W45" s="621"/>
      <c r="X45" s="621"/>
      <c r="Y45" s="621">
        <v>5.5428571428571427</v>
      </c>
      <c r="Z45" s="621">
        <v>5.5428571428571427</v>
      </c>
      <c r="AA45" s="621">
        <v>5.5428571428571427</v>
      </c>
      <c r="AB45" s="621">
        <v>5.5428571428571427</v>
      </c>
      <c r="AC45" s="621">
        <v>5.5428571428571427</v>
      </c>
      <c r="AD45" s="621">
        <v>5.5428571428571427</v>
      </c>
      <c r="AE45" s="621">
        <v>5.5428571428571427</v>
      </c>
      <c r="AF45" s="621"/>
      <c r="AG45" s="621"/>
      <c r="AH45" s="621"/>
      <c r="AI45" s="621"/>
      <c r="AJ45" s="621"/>
      <c r="AK45" s="621"/>
      <c r="AL45" s="621"/>
      <c r="AM45" s="482"/>
      <c r="AN45" s="482"/>
      <c r="AO45" s="482"/>
      <c r="AP45" s="482"/>
      <c r="AQ45" s="482"/>
      <c r="AR45" s="482"/>
      <c r="AS45" s="482"/>
      <c r="AT45" s="482"/>
      <c r="AU45" s="482"/>
      <c r="AV45" s="482"/>
      <c r="AW45" s="482"/>
      <c r="AX45" s="482"/>
      <c r="AY45" s="482"/>
      <c r="AZ45" s="482"/>
      <c r="BA45" s="482"/>
      <c r="BB45" s="482"/>
      <c r="BC45" s="482"/>
      <c r="BD45" s="482"/>
      <c r="BE45" s="482"/>
      <c r="BF45" s="482"/>
      <c r="BG45" s="482"/>
      <c r="BH45" s="482"/>
      <c r="BI45" s="482"/>
      <c r="BJ45" s="482"/>
      <c r="BK45" s="482"/>
      <c r="BL45" s="482"/>
      <c r="BM45" s="482"/>
      <c r="BN45" s="482"/>
      <c r="BO45" s="482"/>
      <c r="BP45" s="482"/>
      <c r="BQ45" s="482"/>
      <c r="BR45" s="604">
        <f t="shared" si="0"/>
        <v>38.800000000000004</v>
      </c>
      <c r="BS45" s="605" t="s">
        <v>402</v>
      </c>
    </row>
    <row r="46" spans="1:71" x14ac:dyDescent="0.25">
      <c r="A46" s="482">
        <v>37</v>
      </c>
      <c r="B46" s="601" t="s">
        <v>1493</v>
      </c>
      <c r="C46" s="607" t="s">
        <v>507</v>
      </c>
      <c r="D46" s="602" t="str">
        <f>+VLOOKUP(C46,Foundation!$C$8:$D$492,2,FALSE)</f>
        <v>DC2+0</v>
      </c>
      <c r="E46" s="604">
        <f>+VLOOKUP(C46,'Erection Compiled'!$C$7:$J$333,7,FALSE)</f>
        <v>0</v>
      </c>
      <c r="F46" s="483" t="str">
        <f>+VLOOKUP(C46,'Erection Compiled'!$C$189:$G$309,3,FALSE)</f>
        <v>DRY</v>
      </c>
      <c r="G46" s="483">
        <f>+VLOOKUP(C46,'Erection Compiled'!$C$189:$G$309,4,FALSE)</f>
        <v>45887</v>
      </c>
      <c r="H46" s="621"/>
      <c r="I46" s="621"/>
      <c r="J46" s="621"/>
      <c r="K46" s="621"/>
      <c r="L46" s="621"/>
      <c r="M46" s="621"/>
      <c r="N46" s="621"/>
      <c r="O46" s="621"/>
      <c r="P46" s="621"/>
      <c r="Q46" s="621"/>
      <c r="R46" s="621"/>
      <c r="S46" s="621"/>
      <c r="T46" s="621"/>
      <c r="U46" s="621"/>
      <c r="V46" s="621"/>
      <c r="W46" s="621"/>
      <c r="X46" s="621"/>
      <c r="Y46" s="621">
        <v>8.297625</v>
      </c>
      <c r="Z46" s="621">
        <v>8.297625</v>
      </c>
      <c r="AA46" s="621">
        <v>8.297625</v>
      </c>
      <c r="AB46" s="621">
        <v>8.297625</v>
      </c>
      <c r="AC46" s="621">
        <v>8.297625</v>
      </c>
      <c r="AD46" s="621">
        <v>8.297625</v>
      </c>
      <c r="AE46" s="621">
        <v>8.297625</v>
      </c>
      <c r="AF46" s="621">
        <v>8.297625</v>
      </c>
      <c r="AG46" s="621"/>
      <c r="AH46" s="621"/>
      <c r="AI46" s="621"/>
      <c r="AJ46" s="621"/>
      <c r="AK46" s="621"/>
      <c r="AL46" s="621"/>
      <c r="AM46" s="482"/>
      <c r="AN46" s="482"/>
      <c r="AO46" s="482"/>
      <c r="AP46" s="482"/>
      <c r="AQ46" s="482"/>
      <c r="AR46" s="482"/>
      <c r="AS46" s="482"/>
      <c r="AT46" s="482"/>
      <c r="AU46" s="482"/>
      <c r="AV46" s="482"/>
      <c r="AW46" s="482"/>
      <c r="AX46" s="482"/>
      <c r="AY46" s="482"/>
      <c r="AZ46" s="482"/>
      <c r="BA46" s="482"/>
      <c r="BB46" s="482"/>
      <c r="BC46" s="482"/>
      <c r="BD46" s="482"/>
      <c r="BE46" s="482"/>
      <c r="BF46" s="482"/>
      <c r="BG46" s="482"/>
      <c r="BH46" s="482"/>
      <c r="BI46" s="482"/>
      <c r="BJ46" s="482"/>
      <c r="BK46" s="482"/>
      <c r="BL46" s="482"/>
      <c r="BM46" s="482"/>
      <c r="BN46" s="482"/>
      <c r="BO46" s="482"/>
      <c r="BP46" s="482"/>
      <c r="BQ46" s="482"/>
      <c r="BR46" s="604">
        <f t="shared" si="0"/>
        <v>66.380999999999986</v>
      </c>
      <c r="BS46" s="605" t="s">
        <v>402</v>
      </c>
    </row>
    <row r="47" spans="1:71" x14ac:dyDescent="0.25">
      <c r="A47" s="482">
        <v>38</v>
      </c>
      <c r="B47" s="601" t="s">
        <v>1496</v>
      </c>
      <c r="C47" s="607" t="s">
        <v>64</v>
      </c>
      <c r="D47" s="602" t="str">
        <f>+VLOOKUP(C47,Foundation!$C$8:$D$492,2,FALSE)</f>
        <v>DA+3</v>
      </c>
      <c r="E47" s="604">
        <f>+VLOOKUP(C47,'Erection Compiled'!$C$7:$J$333,7,FALSE)</f>
        <v>0</v>
      </c>
      <c r="F47" s="483" t="str">
        <f>+VLOOKUP(C47,'Erection Compiled'!$C$189:$G$309,3,FALSE)</f>
        <v>DFR</v>
      </c>
      <c r="G47" s="483">
        <f>+VLOOKUP(C47,'Erection Compiled'!$C$189:$G$309,4,FALSE)</f>
        <v>45885</v>
      </c>
      <c r="H47" s="621"/>
      <c r="I47" s="621"/>
      <c r="J47" s="621"/>
      <c r="K47" s="621"/>
      <c r="L47" s="621"/>
      <c r="M47" s="621"/>
      <c r="N47" s="621"/>
      <c r="O47" s="621"/>
      <c r="P47" s="621"/>
      <c r="Q47" s="621"/>
      <c r="R47" s="621"/>
      <c r="S47" s="621"/>
      <c r="T47" s="621"/>
      <c r="U47" s="621"/>
      <c r="V47" s="621"/>
      <c r="W47" s="621">
        <v>4.8499999999999996</v>
      </c>
      <c r="X47" s="621">
        <v>4.8499999999999996</v>
      </c>
      <c r="Y47" s="621">
        <v>4.8499999999999996</v>
      </c>
      <c r="Z47" s="621">
        <v>4.8499999999999996</v>
      </c>
      <c r="AA47" s="621">
        <v>4.8499999999999996</v>
      </c>
      <c r="AB47" s="621">
        <v>4.8499999999999996</v>
      </c>
      <c r="AC47" s="621">
        <v>4.8499999999999996</v>
      </c>
      <c r="AD47" s="621">
        <v>4.8499999999999996</v>
      </c>
      <c r="AE47" s="621"/>
      <c r="AF47" s="621"/>
      <c r="AG47" s="621"/>
      <c r="AH47" s="621"/>
      <c r="AI47" s="621"/>
      <c r="AJ47" s="621"/>
      <c r="AK47" s="621"/>
      <c r="AL47" s="621"/>
      <c r="AM47" s="482"/>
      <c r="AN47" s="482"/>
      <c r="AO47" s="482"/>
      <c r="AP47" s="482"/>
      <c r="AQ47" s="482"/>
      <c r="AR47" s="482"/>
      <c r="AS47" s="482"/>
      <c r="AT47" s="482"/>
      <c r="AU47" s="482"/>
      <c r="AV47" s="482"/>
      <c r="AW47" s="482"/>
      <c r="AX47" s="482"/>
      <c r="AY47" s="482"/>
      <c r="AZ47" s="482"/>
      <c r="BA47" s="482"/>
      <c r="BB47" s="482"/>
      <c r="BC47" s="482"/>
      <c r="BD47" s="482"/>
      <c r="BE47" s="482"/>
      <c r="BF47" s="482"/>
      <c r="BG47" s="482"/>
      <c r="BH47" s="482"/>
      <c r="BI47" s="482"/>
      <c r="BJ47" s="482"/>
      <c r="BK47" s="482"/>
      <c r="BL47" s="482"/>
      <c r="BM47" s="482"/>
      <c r="BN47" s="482"/>
      <c r="BO47" s="482"/>
      <c r="BP47" s="482"/>
      <c r="BQ47" s="482"/>
      <c r="BR47" s="604">
        <f t="shared" si="0"/>
        <v>38.800000000000004</v>
      </c>
      <c r="BS47" s="605" t="s">
        <v>402</v>
      </c>
    </row>
    <row r="48" spans="1:71" x14ac:dyDescent="0.25">
      <c r="A48" s="482">
        <v>39</v>
      </c>
      <c r="B48" s="601" t="s">
        <v>891</v>
      </c>
      <c r="C48" s="607" t="s">
        <v>713</v>
      </c>
      <c r="D48" s="602" t="str">
        <f>+VLOOKUP(C48,Foundation!$C$8:$D$492,2,FALSE)</f>
        <v>DA+9</v>
      </c>
      <c r="E48" s="604">
        <f>+VLOOKUP(C48,'Erection Compiled'!$C$7:$J$333,7,FALSE)</f>
        <v>0</v>
      </c>
      <c r="F48" s="483" t="str">
        <f>+VLOOKUP(C48,'Erection Compiled'!$C$189:$G$309,3,FALSE)</f>
        <v>Sandy</v>
      </c>
      <c r="G48" s="483">
        <f>+VLOOKUP(C48,'Erection Compiled'!$C$189:$G$309,4,FALSE)</f>
        <v>45886</v>
      </c>
      <c r="H48" s="621"/>
      <c r="I48" s="621"/>
      <c r="J48" s="621"/>
      <c r="K48" s="621"/>
      <c r="L48" s="621"/>
      <c r="M48" s="621"/>
      <c r="N48" s="621"/>
      <c r="O48" s="621"/>
      <c r="P48" s="621"/>
      <c r="Q48" s="621"/>
      <c r="R48" s="621"/>
      <c r="S48" s="621"/>
      <c r="T48" s="621"/>
      <c r="U48" s="621"/>
      <c r="V48" s="621"/>
      <c r="W48" s="621"/>
      <c r="X48" s="621">
        <v>3.3702857142857141</v>
      </c>
      <c r="Y48" s="621">
        <v>3.3702857142857141</v>
      </c>
      <c r="Z48" s="621">
        <v>3.3702857142857141</v>
      </c>
      <c r="AA48" s="621">
        <v>3.3702857142857141</v>
      </c>
      <c r="AB48" s="621">
        <v>3.3702857142857141</v>
      </c>
      <c r="AC48" s="621">
        <v>3.3702857142857141</v>
      </c>
      <c r="AD48" s="621">
        <v>3.3702857142857141</v>
      </c>
      <c r="AE48" s="621"/>
      <c r="AF48" s="621"/>
      <c r="AG48" s="621"/>
      <c r="AH48" s="621"/>
      <c r="AI48" s="621"/>
      <c r="AJ48" s="621"/>
      <c r="AK48" s="621"/>
      <c r="AL48" s="621"/>
      <c r="AM48" s="482"/>
      <c r="AN48" s="482"/>
      <c r="AO48" s="482"/>
      <c r="AP48" s="482"/>
      <c r="AQ48" s="482"/>
      <c r="AR48" s="482"/>
      <c r="AS48" s="482"/>
      <c r="AT48" s="482"/>
      <c r="AU48" s="482"/>
      <c r="AV48" s="482"/>
      <c r="AW48" s="482"/>
      <c r="AX48" s="482"/>
      <c r="AY48" s="482"/>
      <c r="AZ48" s="482"/>
      <c r="BA48" s="482"/>
      <c r="BB48" s="482"/>
      <c r="BC48" s="482"/>
      <c r="BD48" s="482"/>
      <c r="BE48" s="482"/>
      <c r="BF48" s="482"/>
      <c r="BG48" s="482"/>
      <c r="BH48" s="482"/>
      <c r="BI48" s="482"/>
      <c r="BJ48" s="482"/>
      <c r="BK48" s="482"/>
      <c r="BL48" s="482"/>
      <c r="BM48" s="482"/>
      <c r="BN48" s="482"/>
      <c r="BO48" s="482"/>
      <c r="BP48" s="482"/>
      <c r="BQ48" s="482"/>
      <c r="BR48" s="604">
        <f t="shared" si="0"/>
        <v>23.591999999999999</v>
      </c>
      <c r="BS48" s="605" t="s">
        <v>402</v>
      </c>
    </row>
    <row r="49" spans="1:73" x14ac:dyDescent="0.25">
      <c r="A49" s="482">
        <v>40</v>
      </c>
      <c r="B49" s="601" t="s">
        <v>1374</v>
      </c>
      <c r="C49" s="607" t="s">
        <v>737</v>
      </c>
      <c r="D49" s="602" t="str">
        <f>+VLOOKUP(C49,Foundation!$C$8:$D$492,2,FALSE)</f>
        <v>DA+0</v>
      </c>
      <c r="E49" s="604">
        <f>+VLOOKUP(C49,'Erection Compiled'!$C$7:$J$333,7,FALSE)</f>
        <v>0</v>
      </c>
      <c r="F49" s="483" t="str">
        <f>+VLOOKUP(C49,'Erection Compiled'!$C$189:$G$309,3,FALSE)</f>
        <v>WFR</v>
      </c>
      <c r="G49" s="483">
        <f>+VLOOKUP(C49,'Erection Compiled'!$C$189:$G$309,4,FALSE)</f>
        <v>45886</v>
      </c>
      <c r="H49" s="621"/>
      <c r="I49" s="621"/>
      <c r="J49" s="621"/>
      <c r="K49" s="621"/>
      <c r="L49" s="621"/>
      <c r="M49" s="621"/>
      <c r="N49" s="621"/>
      <c r="O49" s="621"/>
      <c r="P49" s="621"/>
      <c r="Q49" s="621"/>
      <c r="R49" s="621"/>
      <c r="S49" s="621"/>
      <c r="T49" s="621"/>
      <c r="U49" s="621"/>
      <c r="V49" s="621"/>
      <c r="W49" s="621"/>
      <c r="X49" s="621">
        <v>4.6880465000000004</v>
      </c>
      <c r="Y49" s="621">
        <v>4.6880465000000004</v>
      </c>
      <c r="Z49" s="621">
        <v>4.6880465000000004</v>
      </c>
      <c r="AA49" s="621">
        <v>4.6880465000000004</v>
      </c>
      <c r="AB49" s="621">
        <v>4.6880465000000004</v>
      </c>
      <c r="AC49" s="621">
        <v>4.6880465000000004</v>
      </c>
      <c r="AD49" s="621">
        <v>4.6880465000000004</v>
      </c>
      <c r="AE49" s="621">
        <v>4.6880465000000004</v>
      </c>
      <c r="AF49" s="621"/>
      <c r="AG49" s="621"/>
      <c r="AH49" s="621"/>
      <c r="AI49" s="621"/>
      <c r="AJ49" s="621"/>
      <c r="AK49" s="621"/>
      <c r="AL49" s="621"/>
      <c r="AM49" s="482"/>
      <c r="AN49" s="482"/>
      <c r="AO49" s="482"/>
      <c r="AP49" s="482"/>
      <c r="AQ49" s="482"/>
      <c r="AR49" s="482"/>
      <c r="AS49" s="482"/>
      <c r="AT49" s="482"/>
      <c r="AU49" s="482"/>
      <c r="AV49" s="482"/>
      <c r="AW49" s="482"/>
      <c r="AX49" s="482"/>
      <c r="AY49" s="482"/>
      <c r="AZ49" s="482"/>
      <c r="BA49" s="482"/>
      <c r="BB49" s="482"/>
      <c r="BC49" s="482"/>
      <c r="BD49" s="482"/>
      <c r="BE49" s="482"/>
      <c r="BF49" s="482"/>
      <c r="BG49" s="482"/>
      <c r="BH49" s="482"/>
      <c r="BI49" s="482"/>
      <c r="BJ49" s="482"/>
      <c r="BK49" s="482"/>
      <c r="BL49" s="482"/>
      <c r="BM49" s="482"/>
      <c r="BN49" s="482"/>
      <c r="BO49" s="482"/>
      <c r="BP49" s="482"/>
      <c r="BQ49" s="482"/>
      <c r="BR49" s="604">
        <f t="shared" si="0"/>
        <v>37.504371999999996</v>
      </c>
      <c r="BS49" s="605" t="s">
        <v>402</v>
      </c>
    </row>
    <row r="50" spans="1:73" x14ac:dyDescent="0.25">
      <c r="A50" s="482">
        <v>41</v>
      </c>
      <c r="B50" s="601" t="s">
        <v>890</v>
      </c>
      <c r="C50" s="607" t="s">
        <v>675</v>
      </c>
      <c r="D50" s="602" t="str">
        <f>+VLOOKUP(C50,Foundation!$C$8:$D$492,2,FALSE)</f>
        <v>DA+0</v>
      </c>
      <c r="E50" s="604">
        <f>+VLOOKUP(C50,'Erection Compiled'!$C$7:$J$333,7,FALSE)</f>
        <v>0</v>
      </c>
      <c r="F50" s="483" t="str">
        <f>+VLOOKUP(C50,'Erection Compiled'!$C$189:$G$309,3,FALSE)</f>
        <v>Sandy</v>
      </c>
      <c r="G50" s="483">
        <f>+VLOOKUP(C50,'Erection Compiled'!$C$189:$G$309,4,FALSE)</f>
        <v>45888</v>
      </c>
      <c r="H50" s="621"/>
      <c r="I50" s="621"/>
      <c r="J50" s="621"/>
      <c r="K50" s="621"/>
      <c r="L50" s="621"/>
      <c r="M50" s="621"/>
      <c r="N50" s="621"/>
      <c r="O50" s="621"/>
      <c r="P50" s="621"/>
      <c r="Q50" s="621"/>
      <c r="R50" s="621"/>
      <c r="S50" s="621"/>
      <c r="T50" s="621"/>
      <c r="U50" s="621"/>
      <c r="V50" s="621"/>
      <c r="W50" s="621"/>
      <c r="X50" s="621"/>
      <c r="Y50" s="621"/>
      <c r="Z50" s="621">
        <v>5.357767428571429</v>
      </c>
      <c r="AA50" s="621">
        <v>5.357767428571429</v>
      </c>
      <c r="AB50" s="621">
        <v>5.357767428571429</v>
      </c>
      <c r="AC50" s="621">
        <v>5.357767428571429</v>
      </c>
      <c r="AD50" s="621">
        <v>5.357767428571429</v>
      </c>
      <c r="AE50" s="621">
        <v>5.357767428571429</v>
      </c>
      <c r="AF50" s="621">
        <v>5.357767428571429</v>
      </c>
      <c r="AG50" s="621"/>
      <c r="AH50" s="621"/>
      <c r="AI50" s="621"/>
      <c r="AJ50" s="621"/>
      <c r="AK50" s="621"/>
      <c r="AL50" s="621"/>
      <c r="AM50" s="482"/>
      <c r="AN50" s="482"/>
      <c r="AO50" s="482"/>
      <c r="AP50" s="482"/>
      <c r="AQ50" s="482"/>
      <c r="AR50" s="482"/>
      <c r="AS50" s="482"/>
      <c r="AT50" s="482"/>
      <c r="AU50" s="482"/>
      <c r="AV50" s="482"/>
      <c r="AW50" s="482"/>
      <c r="AX50" s="482"/>
      <c r="AY50" s="482"/>
      <c r="AZ50" s="482"/>
      <c r="BA50" s="482"/>
      <c r="BB50" s="482"/>
      <c r="BC50" s="482"/>
      <c r="BD50" s="482"/>
      <c r="BE50" s="482"/>
      <c r="BF50" s="482"/>
      <c r="BG50" s="482"/>
      <c r="BH50" s="482"/>
      <c r="BI50" s="482"/>
      <c r="BJ50" s="482"/>
      <c r="BK50" s="482"/>
      <c r="BL50" s="482"/>
      <c r="BM50" s="482"/>
      <c r="BN50" s="482"/>
      <c r="BO50" s="482"/>
      <c r="BP50" s="482"/>
      <c r="BQ50" s="482"/>
      <c r="BR50" s="604">
        <f t="shared" si="0"/>
        <v>37.504372000000004</v>
      </c>
      <c r="BS50" s="605" t="s">
        <v>402</v>
      </c>
    </row>
    <row r="51" spans="1:73" x14ac:dyDescent="0.25">
      <c r="A51" s="482">
        <v>42</v>
      </c>
      <c r="B51" s="601" t="s">
        <v>1497</v>
      </c>
      <c r="C51" s="607" t="s">
        <v>457</v>
      </c>
      <c r="D51" s="602" t="str">
        <f>+VLOOKUP(C51,Foundation!$C$8:$D$492,2,FALSE)</f>
        <v>DA+0</v>
      </c>
      <c r="E51" s="604">
        <f>+VLOOKUP(C51,'Erection Compiled'!$C$7:$J$333,7,FALSE)</f>
        <v>0</v>
      </c>
      <c r="F51" s="483" t="str">
        <f>+VLOOKUP(C51,'Erection Compiled'!$C$189:$G$309,3,FALSE)</f>
        <v>DRY</v>
      </c>
      <c r="G51" s="483">
        <f>+VLOOKUP(C51,'Erection Compiled'!$C$189:$G$309,4,FALSE)</f>
        <v>45889</v>
      </c>
      <c r="H51" s="621"/>
      <c r="I51" s="621"/>
      <c r="J51" s="621"/>
      <c r="K51" s="621"/>
      <c r="L51" s="621"/>
      <c r="M51" s="621"/>
      <c r="N51" s="621"/>
      <c r="O51" s="621"/>
      <c r="P51" s="621"/>
      <c r="Q51" s="621"/>
      <c r="R51" s="621"/>
      <c r="S51" s="621"/>
      <c r="T51" s="621"/>
      <c r="U51" s="621"/>
      <c r="V51" s="621"/>
      <c r="W51" s="621"/>
      <c r="X51" s="621"/>
      <c r="Y51" s="621"/>
      <c r="Z51" s="621"/>
      <c r="AA51" s="621">
        <v>6.2507286666666673</v>
      </c>
      <c r="AB51" s="621">
        <v>6.2507286666666673</v>
      </c>
      <c r="AC51" s="621">
        <v>6.2507286666666673</v>
      </c>
      <c r="AD51" s="621">
        <v>6.2507286666666673</v>
      </c>
      <c r="AE51" s="621">
        <v>6.2507286666666673</v>
      </c>
      <c r="AF51" s="621">
        <v>6.2507286666666673</v>
      </c>
      <c r="AG51" s="621"/>
      <c r="AH51" s="621"/>
      <c r="AI51" s="621"/>
      <c r="AJ51" s="621"/>
      <c r="AK51" s="621"/>
      <c r="AL51" s="621"/>
      <c r="AM51" s="482"/>
      <c r="AN51" s="482"/>
      <c r="AO51" s="482"/>
      <c r="AP51" s="482"/>
      <c r="AQ51" s="482"/>
      <c r="AR51" s="482"/>
      <c r="AS51" s="482"/>
      <c r="AT51" s="482"/>
      <c r="AU51" s="482"/>
      <c r="AV51" s="482"/>
      <c r="AW51" s="482"/>
      <c r="AX51" s="482"/>
      <c r="AY51" s="482"/>
      <c r="AZ51" s="482"/>
      <c r="BA51" s="482"/>
      <c r="BB51" s="482"/>
      <c r="BC51" s="482"/>
      <c r="BD51" s="482"/>
      <c r="BE51" s="482"/>
      <c r="BF51" s="482"/>
      <c r="BG51" s="482"/>
      <c r="BH51" s="482"/>
      <c r="BI51" s="482"/>
      <c r="BJ51" s="482"/>
      <c r="BK51" s="482"/>
      <c r="BL51" s="482"/>
      <c r="BM51" s="482"/>
      <c r="BN51" s="482"/>
      <c r="BO51" s="482"/>
      <c r="BP51" s="482"/>
      <c r="BQ51" s="482"/>
      <c r="BR51" s="604">
        <f t="shared" si="0"/>
        <v>37.504372000000004</v>
      </c>
      <c r="BS51" s="605" t="s">
        <v>402</v>
      </c>
    </row>
    <row r="52" spans="1:73" x14ac:dyDescent="0.25">
      <c r="A52" s="482">
        <v>43</v>
      </c>
      <c r="B52" s="601" t="s">
        <v>884</v>
      </c>
      <c r="C52" s="607" t="s">
        <v>746</v>
      </c>
      <c r="D52" s="602" t="str">
        <f>+VLOOKUP(C52,Foundation!$C$8:$D$492,2,FALSE)</f>
        <v>DA+3</v>
      </c>
      <c r="E52" s="604">
        <f>+VLOOKUP(C52,'Erection Compiled'!$C$7:$J$333,7,FALSE)</f>
        <v>0</v>
      </c>
      <c r="F52" s="483" t="str">
        <f>+VLOOKUP(C52,'Erection Compiled'!$C$189:$G$309,3,FALSE)</f>
        <v>DRY</v>
      </c>
      <c r="G52" s="483">
        <f>+VLOOKUP(C52,'Erection Compiled'!$C$189:$G$309,4,FALSE)</f>
        <v>45890</v>
      </c>
      <c r="H52" s="621"/>
      <c r="I52" s="621"/>
      <c r="J52" s="621"/>
      <c r="K52" s="621"/>
      <c r="L52" s="621"/>
      <c r="M52" s="621"/>
      <c r="N52" s="621"/>
      <c r="O52" s="621"/>
      <c r="P52" s="621"/>
      <c r="Q52" s="621"/>
      <c r="R52" s="621"/>
      <c r="S52" s="621"/>
      <c r="T52" s="621"/>
      <c r="U52" s="621"/>
      <c r="V52" s="621"/>
      <c r="W52" s="621"/>
      <c r="X52" s="621"/>
      <c r="Y52" s="621"/>
      <c r="Z52" s="621"/>
      <c r="AA52" s="621"/>
      <c r="AB52" s="621">
        <v>7.76</v>
      </c>
      <c r="AC52" s="621">
        <v>7.76</v>
      </c>
      <c r="AD52" s="621">
        <v>7.76</v>
      </c>
      <c r="AE52" s="621">
        <v>7.76</v>
      </c>
      <c r="AF52" s="621">
        <v>7.76</v>
      </c>
      <c r="AG52" s="621"/>
      <c r="AH52" s="621"/>
      <c r="AI52" s="621"/>
      <c r="AJ52" s="621"/>
      <c r="AK52" s="621"/>
      <c r="AL52" s="621"/>
      <c r="AM52" s="482"/>
      <c r="AN52" s="482"/>
      <c r="AO52" s="482"/>
      <c r="AP52" s="482"/>
      <c r="AQ52" s="482"/>
      <c r="AR52" s="482"/>
      <c r="AS52" s="482"/>
      <c r="AT52" s="482"/>
      <c r="AU52" s="482"/>
      <c r="AV52" s="482"/>
      <c r="AW52" s="482"/>
      <c r="AX52" s="482"/>
      <c r="AY52" s="482"/>
      <c r="AZ52" s="482"/>
      <c r="BA52" s="482"/>
      <c r="BB52" s="482"/>
      <c r="BC52" s="482"/>
      <c r="BD52" s="482"/>
      <c r="BE52" s="482"/>
      <c r="BF52" s="482"/>
      <c r="BG52" s="482"/>
      <c r="BH52" s="482"/>
      <c r="BI52" s="482"/>
      <c r="BJ52" s="482"/>
      <c r="BK52" s="482"/>
      <c r="BL52" s="482"/>
      <c r="BM52" s="482"/>
      <c r="BN52" s="482"/>
      <c r="BO52" s="482"/>
      <c r="BP52" s="482"/>
      <c r="BQ52" s="482"/>
      <c r="BR52" s="604">
        <f t="shared" si="0"/>
        <v>38.799999999999997</v>
      </c>
      <c r="BS52" s="605" t="s">
        <v>402</v>
      </c>
    </row>
    <row r="53" spans="1:73" x14ac:dyDescent="0.25">
      <c r="A53" s="482">
        <v>44</v>
      </c>
      <c r="B53" s="601">
        <f>+VLOOKUP(C53,'Erection Compiled'!$C$186:$H$309,5,FALSE)</f>
        <v>45895</v>
      </c>
      <c r="C53" s="607" t="s">
        <v>27</v>
      </c>
      <c r="D53" s="602" t="str">
        <f>+VLOOKUP(C53,Foundation!$C$8:$D$492,2,FALSE)</f>
        <v>DA+0</v>
      </c>
      <c r="E53" s="604">
        <f>+VLOOKUP(C53,'Erection Compiled'!$C$7:$J$333,7,FALSE)</f>
        <v>0</v>
      </c>
      <c r="F53" s="483" t="str">
        <f>+VLOOKUP(C53,'Erection Compiled'!$C$189:$G$309,3,FALSE)</f>
        <v>DRY</v>
      </c>
      <c r="G53" s="483">
        <f>+VLOOKUP(C53,'Erection Compiled'!$C$189:$G$309,4,FALSE)</f>
        <v>45891</v>
      </c>
      <c r="H53" s="621"/>
      <c r="I53" s="621"/>
      <c r="J53" s="621"/>
      <c r="K53" s="621"/>
      <c r="L53" s="621"/>
      <c r="M53" s="621"/>
      <c r="N53" s="621"/>
      <c r="O53" s="621"/>
      <c r="P53" s="621"/>
      <c r="Q53" s="621"/>
      <c r="R53" s="621"/>
      <c r="S53" s="621"/>
      <c r="T53" s="621"/>
      <c r="U53" s="621"/>
      <c r="V53" s="621"/>
      <c r="W53" s="621"/>
      <c r="X53" s="621"/>
      <c r="Y53" s="621"/>
      <c r="Z53" s="621"/>
      <c r="AA53" s="621"/>
      <c r="AB53" s="621"/>
      <c r="AC53" s="621">
        <v>7.5008744000000007</v>
      </c>
      <c r="AD53" s="621">
        <v>7.5008744000000007</v>
      </c>
      <c r="AE53" s="621">
        <v>7.5008744000000007</v>
      </c>
      <c r="AF53" s="621">
        <v>7.5008744000000007</v>
      </c>
      <c r="AG53" s="621">
        <v>7.5008744000000007</v>
      </c>
      <c r="AH53" s="621"/>
      <c r="AI53" s="621"/>
      <c r="AJ53" s="621"/>
      <c r="AK53" s="621"/>
      <c r="AL53" s="621"/>
      <c r="AM53" s="482"/>
      <c r="AN53" s="482"/>
      <c r="AO53" s="482"/>
      <c r="AP53" s="482"/>
      <c r="AQ53" s="482"/>
      <c r="AR53" s="482"/>
      <c r="AS53" s="482"/>
      <c r="AT53" s="482"/>
      <c r="AU53" s="482"/>
      <c r="AV53" s="482"/>
      <c r="AW53" s="482"/>
      <c r="AX53" s="482"/>
      <c r="AY53" s="482"/>
      <c r="AZ53" s="482"/>
      <c r="BA53" s="482"/>
      <c r="BB53" s="482"/>
      <c r="BC53" s="482"/>
      <c r="BD53" s="482"/>
      <c r="BE53" s="482"/>
      <c r="BF53" s="482"/>
      <c r="BG53" s="482"/>
      <c r="BH53" s="482"/>
      <c r="BI53" s="482"/>
      <c r="BJ53" s="482"/>
      <c r="BK53" s="482"/>
      <c r="BL53" s="482"/>
      <c r="BM53" s="482"/>
      <c r="BN53" s="482"/>
      <c r="BO53" s="482"/>
      <c r="BP53" s="482"/>
      <c r="BQ53" s="482"/>
      <c r="BR53" s="604">
        <f t="shared" si="0"/>
        <v>37.504372000000004</v>
      </c>
      <c r="BS53" s="605" t="s">
        <v>402</v>
      </c>
    </row>
    <row r="54" spans="1:73" x14ac:dyDescent="0.25">
      <c r="A54" s="482">
        <v>45</v>
      </c>
      <c r="B54" s="601">
        <f>+VLOOKUP(C54,'Erection Compiled'!$C$186:$H$309,5,FALSE)</f>
        <v>45898</v>
      </c>
      <c r="C54" s="607" t="s">
        <v>745</v>
      </c>
      <c r="D54" s="602" t="str">
        <f>+VLOOKUP(C54,Foundation!$C$8:$D$492,2,FALSE)</f>
        <v>DA+0</v>
      </c>
      <c r="E54" s="604">
        <f>+VLOOKUP(C54,'Erection Compiled'!$C$7:$J$333,7,FALSE)</f>
        <v>0</v>
      </c>
      <c r="F54" s="483" t="str">
        <f>+VLOOKUP(C54,'Erection Compiled'!$C$189:$G$309,3,FALSE)</f>
        <v>Sandy</v>
      </c>
      <c r="G54" s="483">
        <f>+VLOOKUP(C54,'Erection Compiled'!$C$189:$G$309,4,FALSE)</f>
        <v>45890</v>
      </c>
      <c r="H54" s="621"/>
      <c r="I54" s="621"/>
      <c r="J54" s="621"/>
      <c r="K54" s="621"/>
      <c r="L54" s="621"/>
      <c r="M54" s="621"/>
      <c r="N54" s="621"/>
      <c r="O54" s="621"/>
      <c r="P54" s="621"/>
      <c r="Q54" s="621"/>
      <c r="R54" s="621"/>
      <c r="S54" s="621"/>
      <c r="T54" s="621"/>
      <c r="U54" s="621"/>
      <c r="V54" s="621"/>
      <c r="W54" s="621"/>
      <c r="X54" s="621"/>
      <c r="Y54" s="621"/>
      <c r="Z54" s="621"/>
      <c r="AA54" s="621"/>
      <c r="AB54" s="621">
        <v>4.1671524444444445</v>
      </c>
      <c r="AC54" s="621">
        <v>4.1671524444444445</v>
      </c>
      <c r="AD54" s="621">
        <v>4.1671524444444445</v>
      </c>
      <c r="AE54" s="621">
        <v>4.1671524444444445</v>
      </c>
      <c r="AF54" s="621">
        <v>4.1671524444444445</v>
      </c>
      <c r="AG54" s="621">
        <v>4.1671524444444445</v>
      </c>
      <c r="AH54" s="621">
        <v>4.1671524444444445</v>
      </c>
      <c r="AI54" s="621">
        <v>4.1671524444444445</v>
      </c>
      <c r="AJ54" s="621">
        <v>4.1671524444444445</v>
      </c>
      <c r="AK54" s="621"/>
      <c r="AL54" s="621"/>
      <c r="AM54" s="482"/>
      <c r="AN54" s="482"/>
      <c r="AO54" s="482"/>
      <c r="AP54" s="482"/>
      <c r="AQ54" s="482"/>
      <c r="AR54" s="482"/>
      <c r="AS54" s="482"/>
      <c r="AT54" s="482"/>
      <c r="AU54" s="482"/>
      <c r="AV54" s="482"/>
      <c r="AW54" s="482"/>
      <c r="AX54" s="482"/>
      <c r="AY54" s="482"/>
      <c r="AZ54" s="482"/>
      <c r="BA54" s="482"/>
      <c r="BB54" s="482"/>
      <c r="BC54" s="482"/>
      <c r="BD54" s="482"/>
      <c r="BE54" s="482"/>
      <c r="BF54" s="482"/>
      <c r="BG54" s="482"/>
      <c r="BH54" s="482"/>
      <c r="BI54" s="482"/>
      <c r="BJ54" s="482"/>
      <c r="BK54" s="482"/>
      <c r="BL54" s="482"/>
      <c r="BM54" s="482"/>
      <c r="BN54" s="482"/>
      <c r="BO54" s="482"/>
      <c r="BP54" s="482"/>
      <c r="BQ54" s="482"/>
      <c r="BR54" s="604">
        <f t="shared" si="0"/>
        <v>37.504372000000004</v>
      </c>
      <c r="BS54" s="605" t="s">
        <v>402</v>
      </c>
    </row>
    <row r="55" spans="1:73" x14ac:dyDescent="0.25">
      <c r="A55" s="482">
        <v>46</v>
      </c>
      <c r="B55" s="601">
        <f>+VLOOKUP(C55,'Erection Compiled'!$C$186:$H$309,5,FALSE)</f>
        <v>45899</v>
      </c>
      <c r="C55" s="607" t="s">
        <v>77</v>
      </c>
      <c r="D55" s="602" t="str">
        <f>+VLOOKUP(C55,Foundation!$C$8:$D$492,2,FALSE)</f>
        <v>DA+0</v>
      </c>
      <c r="E55" s="604">
        <f>+VLOOKUP(C55,'Erection Compiled'!$C$7:$J$333,7,FALSE)</f>
        <v>0</v>
      </c>
      <c r="F55" s="483" t="str">
        <f>+VLOOKUP(C55,'Erection Compiled'!$C$189:$G$309,3,FALSE)</f>
        <v>Sandy</v>
      </c>
      <c r="G55" s="483">
        <f>+VLOOKUP(C55,'Erection Compiled'!$C$189:$G$309,4,FALSE)</f>
        <v>45894</v>
      </c>
      <c r="H55" s="621"/>
      <c r="I55" s="621"/>
      <c r="J55" s="621"/>
      <c r="K55" s="621"/>
      <c r="L55" s="621"/>
      <c r="M55" s="621"/>
      <c r="N55" s="621"/>
      <c r="O55" s="621"/>
      <c r="P55" s="621"/>
      <c r="Q55" s="621"/>
      <c r="R55" s="621"/>
      <c r="S55" s="621"/>
      <c r="T55" s="621"/>
      <c r="U55" s="621"/>
      <c r="V55" s="621"/>
      <c r="W55" s="621"/>
      <c r="X55" s="621"/>
      <c r="Y55" s="621"/>
      <c r="Z55" s="621"/>
      <c r="AA55" s="621"/>
      <c r="AB55" s="621"/>
      <c r="AC55" s="621"/>
      <c r="AD55" s="621"/>
      <c r="AE55" s="621"/>
      <c r="AF55" s="621">
        <v>6.2507286666666673</v>
      </c>
      <c r="AG55" s="621">
        <v>6.2507286666666673</v>
      </c>
      <c r="AH55" s="621">
        <v>6.2507286666666673</v>
      </c>
      <c r="AI55" s="621">
        <v>6.2507286666666673</v>
      </c>
      <c r="AJ55" s="621">
        <v>6.2507286666666673</v>
      </c>
      <c r="AK55" s="621">
        <v>6.2507286666666673</v>
      </c>
      <c r="AL55" s="621"/>
      <c r="AM55" s="482"/>
      <c r="AN55" s="482"/>
      <c r="AO55" s="482"/>
      <c r="AP55" s="482"/>
      <c r="AQ55" s="482"/>
      <c r="AR55" s="482"/>
      <c r="AS55" s="482"/>
      <c r="AT55" s="482"/>
      <c r="AU55" s="482"/>
      <c r="AV55" s="482"/>
      <c r="AW55" s="482"/>
      <c r="AX55" s="482"/>
      <c r="AY55" s="482"/>
      <c r="AZ55" s="482"/>
      <c r="BA55" s="482"/>
      <c r="BB55" s="482"/>
      <c r="BC55" s="482"/>
      <c r="BD55" s="482"/>
      <c r="BE55" s="482"/>
      <c r="BF55" s="482"/>
      <c r="BG55" s="482"/>
      <c r="BH55" s="482"/>
      <c r="BI55" s="482"/>
      <c r="BJ55" s="482"/>
      <c r="BK55" s="482"/>
      <c r="BL55" s="482"/>
      <c r="BM55" s="482"/>
      <c r="BN55" s="482"/>
      <c r="BO55" s="482"/>
      <c r="BP55" s="482"/>
      <c r="BQ55" s="482"/>
      <c r="BR55" s="604">
        <f t="shared" si="0"/>
        <v>37.504372000000004</v>
      </c>
      <c r="BS55" s="605" t="s">
        <v>402</v>
      </c>
    </row>
    <row r="56" spans="1:73" x14ac:dyDescent="0.25">
      <c r="A56" s="482">
        <v>47</v>
      </c>
      <c r="B56" s="601">
        <f>+VLOOKUP(C56,'Erection Compiled'!$C$186:$H$309,5,FALSE)</f>
        <v>45899</v>
      </c>
      <c r="C56" s="607" t="s">
        <v>572</v>
      </c>
      <c r="D56" s="602" t="str">
        <f>+VLOOKUP(C56,Foundation!$C$8:$D$492,2,FALSE)</f>
        <v>DA+3</v>
      </c>
      <c r="E56" s="604">
        <f>+VLOOKUP(C56,'Erection Compiled'!$C$7:$J$333,7,FALSE)</f>
        <v>0</v>
      </c>
      <c r="F56" s="483" t="str">
        <f>+VLOOKUP(C56,'Erection Compiled'!$C$189:$G$309,3,FALSE)</f>
        <v>Sandy</v>
      </c>
      <c r="G56" s="483">
        <f>+VLOOKUP(C56,'Erection Compiled'!$C$189:$G$309,4,FALSE)</f>
        <v>45894</v>
      </c>
      <c r="H56" s="621"/>
      <c r="I56" s="621"/>
      <c r="J56" s="621"/>
      <c r="K56" s="621"/>
      <c r="L56" s="621"/>
      <c r="M56" s="621"/>
      <c r="N56" s="621"/>
      <c r="O56" s="621"/>
      <c r="P56" s="621"/>
      <c r="Q56" s="621"/>
      <c r="R56" s="621"/>
      <c r="S56" s="621"/>
      <c r="T56" s="621"/>
      <c r="U56" s="621"/>
      <c r="V56" s="621"/>
      <c r="W56" s="621"/>
      <c r="X56" s="621"/>
      <c r="Y56" s="621"/>
      <c r="Z56" s="621"/>
      <c r="AA56" s="621"/>
      <c r="AB56" s="621"/>
      <c r="AC56" s="621"/>
      <c r="AD56" s="621"/>
      <c r="AE56" s="621"/>
      <c r="AF56" s="621">
        <v>6.4666666666666659</v>
      </c>
      <c r="AG56" s="621">
        <v>6.4666666666666659</v>
      </c>
      <c r="AH56" s="621">
        <v>6.4666666666666659</v>
      </c>
      <c r="AI56" s="621">
        <v>6.4666666666666659</v>
      </c>
      <c r="AJ56" s="621">
        <v>6.4666666666666659</v>
      </c>
      <c r="AK56" s="621">
        <v>6.4666666666666659</v>
      </c>
      <c r="AL56" s="621"/>
      <c r="AM56" s="482"/>
      <c r="AN56" s="482"/>
      <c r="AO56" s="482"/>
      <c r="AP56" s="482"/>
      <c r="AQ56" s="482"/>
      <c r="AR56" s="482"/>
      <c r="AS56" s="482"/>
      <c r="AT56" s="482"/>
      <c r="AU56" s="482"/>
      <c r="AV56" s="482"/>
      <c r="AW56" s="482"/>
      <c r="AX56" s="482"/>
      <c r="AY56" s="482"/>
      <c r="AZ56" s="482"/>
      <c r="BA56" s="482"/>
      <c r="BB56" s="482"/>
      <c r="BC56" s="482"/>
      <c r="BD56" s="482"/>
      <c r="BE56" s="482"/>
      <c r="BF56" s="482"/>
      <c r="BG56" s="482"/>
      <c r="BH56" s="482"/>
      <c r="BI56" s="482"/>
      <c r="BJ56" s="482"/>
      <c r="BK56" s="482"/>
      <c r="BL56" s="482"/>
      <c r="BM56" s="482"/>
      <c r="BN56" s="482"/>
      <c r="BO56" s="482"/>
      <c r="BP56" s="482"/>
      <c r="BQ56" s="482"/>
      <c r="BR56" s="604">
        <f t="shared" si="0"/>
        <v>38.799999999999997</v>
      </c>
      <c r="BS56" s="605" t="s">
        <v>402</v>
      </c>
    </row>
    <row r="57" spans="1:73" x14ac:dyDescent="0.25">
      <c r="A57" s="482">
        <v>48</v>
      </c>
      <c r="B57" s="601">
        <f>+VLOOKUP(C57,'Erection Compiled'!$C$186:$H$309,5,FALSE)</f>
        <v>45899</v>
      </c>
      <c r="C57" s="607" t="s">
        <v>86</v>
      </c>
      <c r="D57" s="602" t="str">
        <f>+VLOOKUP(C57,Foundation!$C$8:$D$492,2,FALSE)</f>
        <v>DA+0</v>
      </c>
      <c r="E57" s="604">
        <f>+VLOOKUP(C57,'Erection Compiled'!$C$7:$J$333,7,FALSE)</f>
        <v>0</v>
      </c>
      <c r="F57" s="483" t="str">
        <f>+VLOOKUP(C57,'Erection Compiled'!$C$189:$G$309,3,FALSE)</f>
        <v>Sandy</v>
      </c>
      <c r="G57" s="483">
        <f>+VLOOKUP(C57,'Erection Compiled'!$C$189:$G$309,4,FALSE)</f>
        <v>45891</v>
      </c>
      <c r="H57" s="621"/>
      <c r="I57" s="621"/>
      <c r="J57" s="621"/>
      <c r="K57" s="621"/>
      <c r="L57" s="621"/>
      <c r="M57" s="621"/>
      <c r="N57" s="621"/>
      <c r="O57" s="621"/>
      <c r="P57" s="621"/>
      <c r="Q57" s="621"/>
      <c r="R57" s="621"/>
      <c r="S57" s="621"/>
      <c r="T57" s="621"/>
      <c r="U57" s="621"/>
      <c r="V57" s="621"/>
      <c r="W57" s="621"/>
      <c r="X57" s="621"/>
      <c r="Y57" s="621"/>
      <c r="Z57" s="621"/>
      <c r="AA57" s="621"/>
      <c r="AB57" s="621"/>
      <c r="AC57" s="621">
        <v>4.1671524444444445</v>
      </c>
      <c r="AD57" s="621">
        <v>4.1671524444444445</v>
      </c>
      <c r="AE57" s="621">
        <v>4.1671524444444445</v>
      </c>
      <c r="AF57" s="621">
        <v>4.1671524444444445</v>
      </c>
      <c r="AG57" s="621">
        <v>4.1671524444444445</v>
      </c>
      <c r="AH57" s="621">
        <v>4.1671524444444445</v>
      </c>
      <c r="AI57" s="621">
        <v>4.1671524444444445</v>
      </c>
      <c r="AJ57" s="621">
        <v>4.1671524444444445</v>
      </c>
      <c r="AK57" s="621">
        <v>4.1671524444444445</v>
      </c>
      <c r="AL57" s="621"/>
      <c r="AM57" s="482"/>
      <c r="AN57" s="482"/>
      <c r="AO57" s="482"/>
      <c r="AP57" s="482"/>
      <c r="AQ57" s="482"/>
      <c r="AR57" s="482"/>
      <c r="AS57" s="482"/>
      <c r="AT57" s="482"/>
      <c r="AU57" s="482"/>
      <c r="AV57" s="482"/>
      <c r="AW57" s="482"/>
      <c r="AX57" s="482"/>
      <c r="AY57" s="482"/>
      <c r="AZ57" s="482"/>
      <c r="BA57" s="482"/>
      <c r="BB57" s="482"/>
      <c r="BC57" s="482"/>
      <c r="BD57" s="482"/>
      <c r="BE57" s="482"/>
      <c r="BF57" s="482"/>
      <c r="BG57" s="482"/>
      <c r="BH57" s="482"/>
      <c r="BI57" s="482"/>
      <c r="BJ57" s="482"/>
      <c r="BK57" s="482"/>
      <c r="BL57" s="482"/>
      <c r="BM57" s="482"/>
      <c r="BN57" s="482"/>
      <c r="BO57" s="482"/>
      <c r="BP57" s="482"/>
      <c r="BQ57" s="482"/>
      <c r="BR57" s="604">
        <f t="shared" si="0"/>
        <v>37.504372000000004</v>
      </c>
      <c r="BS57" s="605" t="s">
        <v>402</v>
      </c>
    </row>
    <row r="58" spans="1:73" x14ac:dyDescent="0.25">
      <c r="A58" s="482">
        <v>49</v>
      </c>
      <c r="B58" s="601">
        <f>+VLOOKUP(C58,'Erection Compiled'!$C$186:$H$309,5,FALSE)</f>
        <v>45900</v>
      </c>
      <c r="C58" s="607" t="s">
        <v>150</v>
      </c>
      <c r="D58" s="602" t="str">
        <f>+VLOOKUP(C58,Foundation!$C$8:$D$492,2,FALSE)</f>
        <v>DA+3</v>
      </c>
      <c r="E58" s="604">
        <f>+VLOOKUP(C58,'Erection Compiled'!$C$7:$J$333,7,FALSE)</f>
        <v>0</v>
      </c>
      <c r="F58" s="483" t="str">
        <f>+VLOOKUP(C58,'Erection Compiled'!$C$189:$G$309,3,FALSE)</f>
        <v>DRY</v>
      </c>
      <c r="G58" s="483">
        <f>+VLOOKUP(C58,'Erection Compiled'!$C$189:$G$309,4,FALSE)</f>
        <v>45892</v>
      </c>
      <c r="H58" s="621"/>
      <c r="I58" s="621"/>
      <c r="J58" s="621"/>
      <c r="K58" s="621"/>
      <c r="L58" s="621"/>
      <c r="M58" s="621"/>
      <c r="N58" s="621"/>
      <c r="O58" s="621"/>
      <c r="P58" s="621"/>
      <c r="Q58" s="621"/>
      <c r="R58" s="621"/>
      <c r="S58" s="621"/>
      <c r="T58" s="621"/>
      <c r="U58" s="621"/>
      <c r="V58" s="621"/>
      <c r="W58" s="621"/>
      <c r="X58" s="621"/>
      <c r="Y58" s="621"/>
      <c r="Z58" s="621"/>
      <c r="AA58" s="621"/>
      <c r="AB58" s="621"/>
      <c r="AC58" s="621"/>
      <c r="AD58" s="621">
        <v>4.3111111111111109</v>
      </c>
      <c r="AE58" s="621">
        <v>4.3111111111111109</v>
      </c>
      <c r="AF58" s="621">
        <v>4.3111111111111109</v>
      </c>
      <c r="AG58" s="621">
        <v>4.3111111111111109</v>
      </c>
      <c r="AH58" s="621">
        <v>4.3111111111111109</v>
      </c>
      <c r="AI58" s="621">
        <v>4.3111111111111109</v>
      </c>
      <c r="AJ58" s="621">
        <v>4.3111111111111109</v>
      </c>
      <c r="AK58" s="621">
        <v>4.3111111111111109</v>
      </c>
      <c r="AL58" s="621">
        <v>4.3111111111111109</v>
      </c>
      <c r="AM58" s="482"/>
      <c r="AN58" s="482"/>
      <c r="AO58" s="482"/>
      <c r="AP58" s="482"/>
      <c r="AQ58" s="482"/>
      <c r="AR58" s="482"/>
      <c r="AS58" s="482"/>
      <c r="AT58" s="482"/>
      <c r="AU58" s="482"/>
      <c r="AV58" s="482"/>
      <c r="AW58" s="482"/>
      <c r="AX58" s="482"/>
      <c r="AY58" s="482"/>
      <c r="AZ58" s="482"/>
      <c r="BA58" s="482"/>
      <c r="BB58" s="482"/>
      <c r="BC58" s="482"/>
      <c r="BD58" s="482"/>
      <c r="BE58" s="482"/>
      <c r="BF58" s="482"/>
      <c r="BG58" s="482"/>
      <c r="BH58" s="482"/>
      <c r="BI58" s="482"/>
      <c r="BJ58" s="482"/>
      <c r="BK58" s="482"/>
      <c r="BL58" s="482"/>
      <c r="BM58" s="482"/>
      <c r="BN58" s="482"/>
      <c r="BO58" s="482"/>
      <c r="BP58" s="482"/>
      <c r="BQ58" s="482"/>
      <c r="BR58" s="604">
        <f t="shared" si="0"/>
        <v>38.799999999999997</v>
      </c>
      <c r="BS58" s="605" t="s">
        <v>402</v>
      </c>
    </row>
    <row r="59" spans="1:73" x14ac:dyDescent="0.25">
      <c r="A59" s="482">
        <v>50</v>
      </c>
      <c r="B59" s="601">
        <f>+VLOOKUP(C59,'Erection Compiled'!$C$186:$H$309,5,FALSE)</f>
        <v>45900</v>
      </c>
      <c r="C59" s="607" t="s">
        <v>735</v>
      </c>
      <c r="D59" s="602" t="str">
        <f>+VLOOKUP(C59,Foundation!$C$8:$D$492,2,FALSE)</f>
        <v>DA+9</v>
      </c>
      <c r="E59" s="604">
        <f>+VLOOKUP(C59,'Erection Compiled'!$C$7:$J$333,7,FALSE)</f>
        <v>0</v>
      </c>
      <c r="F59" s="483" t="str">
        <f>+VLOOKUP(C59,'Erection Compiled'!$C$189:$G$309,3,FALSE)</f>
        <v>Sandy</v>
      </c>
      <c r="G59" s="483">
        <f>+VLOOKUP(C59,'Erection Compiled'!$C$189:$G$309,4,FALSE)</f>
        <v>45886</v>
      </c>
      <c r="H59" s="621"/>
      <c r="I59" s="621"/>
      <c r="J59" s="621"/>
      <c r="K59" s="621"/>
      <c r="L59" s="621"/>
      <c r="M59" s="621"/>
      <c r="N59" s="621"/>
      <c r="O59" s="621"/>
      <c r="P59" s="621"/>
      <c r="Q59" s="621"/>
      <c r="R59" s="621"/>
      <c r="S59" s="621"/>
      <c r="T59" s="621"/>
      <c r="U59" s="621"/>
      <c r="V59" s="621"/>
      <c r="W59" s="621"/>
      <c r="X59" s="621">
        <v>3.1456</v>
      </c>
      <c r="Y59" s="621">
        <v>3.1456</v>
      </c>
      <c r="Z59" s="621">
        <v>3.1456</v>
      </c>
      <c r="AA59" s="621">
        <v>3.1456</v>
      </c>
      <c r="AB59" s="621">
        <v>3.1456</v>
      </c>
      <c r="AC59" s="621">
        <v>3.1456</v>
      </c>
      <c r="AD59" s="621">
        <v>3.1456</v>
      </c>
      <c r="AE59" s="621">
        <v>3.1456</v>
      </c>
      <c r="AF59" s="621">
        <v>3.1456</v>
      </c>
      <c r="AG59" s="621">
        <v>3.1456</v>
      </c>
      <c r="AH59" s="621">
        <v>3.1456</v>
      </c>
      <c r="AI59" s="621">
        <v>3.1456</v>
      </c>
      <c r="AJ59" s="621">
        <v>3.1456</v>
      </c>
      <c r="AK59" s="621">
        <v>3.1456</v>
      </c>
      <c r="AL59" s="621">
        <v>3.1456</v>
      </c>
      <c r="AM59" s="482"/>
      <c r="AN59" s="482"/>
      <c r="AO59" s="482"/>
      <c r="AP59" s="482"/>
      <c r="AQ59" s="482"/>
      <c r="AR59" s="482"/>
      <c r="AS59" s="482"/>
      <c r="AT59" s="482"/>
      <c r="AU59" s="482"/>
      <c r="AV59" s="482"/>
      <c r="AW59" s="482"/>
      <c r="AX59" s="482"/>
      <c r="AY59" s="482"/>
      <c r="AZ59" s="482"/>
      <c r="BA59" s="482"/>
      <c r="BB59" s="482"/>
      <c r="BC59" s="482"/>
      <c r="BD59" s="482"/>
      <c r="BE59" s="482"/>
      <c r="BF59" s="482"/>
      <c r="BG59" s="482"/>
      <c r="BH59" s="482"/>
      <c r="BI59" s="482"/>
      <c r="BJ59" s="482"/>
      <c r="BK59" s="482"/>
      <c r="BL59" s="482"/>
      <c r="BM59" s="482"/>
      <c r="BN59" s="482"/>
      <c r="BO59" s="482"/>
      <c r="BP59" s="482"/>
      <c r="BQ59" s="482"/>
      <c r="BR59" s="604">
        <f t="shared" si="0"/>
        <v>47.184000000000012</v>
      </c>
      <c r="BS59" s="605" t="s">
        <v>402</v>
      </c>
    </row>
    <row r="60" spans="1:73" x14ac:dyDescent="0.25">
      <c r="A60" s="482">
        <v>51</v>
      </c>
      <c r="B60" s="601">
        <f>+VLOOKUP(C60,'Erection Compiled'!$C$186:$H$320,5,FALSE)</f>
        <v>45900</v>
      </c>
      <c r="C60" s="607" t="s">
        <v>456</v>
      </c>
      <c r="D60" s="602" t="str">
        <f>+VLOOKUP(C60,Foundation!$C$8:$D$492,2,FALSE)</f>
        <v>DA+0</v>
      </c>
      <c r="E60" s="604">
        <f>+VLOOKUP(C60,'Erection Compiled'!$C$7:$J$333,7,FALSE)</f>
        <v>0</v>
      </c>
      <c r="F60" s="483" t="str">
        <f>+VLOOKUP(C60,'Erection Compiled'!$C$189:$G$309,3,FALSE)</f>
        <v>DRY</v>
      </c>
      <c r="G60" s="483">
        <f>+VLOOKUP(C60,'Erection Compiled'!$C$189:$G$309,4,FALSE)</f>
        <v>45898</v>
      </c>
      <c r="H60" s="621"/>
      <c r="I60" s="621"/>
      <c r="J60" s="621"/>
      <c r="K60" s="621"/>
      <c r="L60" s="621"/>
      <c r="M60" s="621"/>
      <c r="N60" s="621"/>
      <c r="O60" s="621"/>
      <c r="P60" s="621"/>
      <c r="Q60" s="621"/>
      <c r="R60" s="621"/>
      <c r="S60" s="621"/>
      <c r="T60" s="621"/>
      <c r="U60" s="621"/>
      <c r="V60" s="621"/>
      <c r="W60" s="621"/>
      <c r="X60" s="621"/>
      <c r="Y60" s="621"/>
      <c r="Z60" s="621"/>
      <c r="AA60" s="621"/>
      <c r="AB60" s="621"/>
      <c r="AC60" s="621"/>
      <c r="AD60" s="621"/>
      <c r="AE60" s="621"/>
      <c r="AF60" s="621"/>
      <c r="AG60" s="621"/>
      <c r="AH60" s="621"/>
      <c r="AI60" s="621"/>
      <c r="AJ60" s="621">
        <v>12.501457333333335</v>
      </c>
      <c r="AK60" s="621">
        <v>12.501457333333335</v>
      </c>
      <c r="AL60" s="621">
        <v>12.501457333333335</v>
      </c>
      <c r="AM60" s="482"/>
      <c r="AN60" s="482"/>
      <c r="AO60" s="482"/>
      <c r="AP60" s="482"/>
      <c r="AQ60" s="482"/>
      <c r="AR60" s="482"/>
      <c r="AS60" s="482"/>
      <c r="AT60" s="482"/>
      <c r="AU60" s="482"/>
      <c r="AV60" s="482"/>
      <c r="AW60" s="482"/>
      <c r="AX60" s="482"/>
      <c r="AY60" s="482"/>
      <c r="AZ60" s="482"/>
      <c r="BA60" s="482"/>
      <c r="BB60" s="482"/>
      <c r="BC60" s="482"/>
      <c r="BD60" s="482"/>
      <c r="BE60" s="482"/>
      <c r="BF60" s="482"/>
      <c r="BG60" s="482"/>
      <c r="BH60" s="482"/>
      <c r="BI60" s="482"/>
      <c r="BJ60" s="482"/>
      <c r="BK60" s="482"/>
      <c r="BL60" s="482"/>
      <c r="BM60" s="482"/>
      <c r="BN60" s="482"/>
      <c r="BO60" s="482"/>
      <c r="BP60" s="482"/>
      <c r="BQ60" s="482"/>
      <c r="BR60" s="604">
        <f t="shared" si="0"/>
        <v>37.504372000000004</v>
      </c>
      <c r="BS60" s="605" t="s">
        <v>402</v>
      </c>
    </row>
    <row r="61" spans="1:73" x14ac:dyDescent="0.25">
      <c r="A61" s="482">
        <v>52</v>
      </c>
      <c r="B61" s="601">
        <f>+VLOOKUP(C61,'Erection Compiled'!$C$186:$H$320,5,FALSE)</f>
        <v>45900</v>
      </c>
      <c r="C61" s="607" t="s">
        <v>677</v>
      </c>
      <c r="D61" s="602" t="str">
        <f>+VLOOKUP(C61,Foundation!$C$8:$D$492,2,FALSE)</f>
        <v>DA+9</v>
      </c>
      <c r="E61" s="604">
        <f>+VLOOKUP(C61,'Erection Compiled'!$C$7:$J$333,7,FALSE)</f>
        <v>0</v>
      </c>
      <c r="F61" s="483" t="str">
        <f>+VLOOKUP(C61,'Erection Compiled'!$C$189:$G$320,3,FALSE)</f>
        <v>Sandy</v>
      </c>
      <c r="G61" s="483">
        <f>+VLOOKUP(C61,'Erection Compiled'!$C$189:$G$320,4,FALSE)</f>
        <v>45894</v>
      </c>
      <c r="H61" s="621"/>
      <c r="I61" s="621"/>
      <c r="J61" s="621"/>
      <c r="K61" s="621"/>
      <c r="L61" s="621"/>
      <c r="M61" s="621"/>
      <c r="N61" s="621"/>
      <c r="O61" s="621"/>
      <c r="P61" s="621"/>
      <c r="Q61" s="621"/>
      <c r="R61" s="621"/>
      <c r="S61" s="621"/>
      <c r="T61" s="621"/>
      <c r="U61" s="621"/>
      <c r="V61" s="621"/>
      <c r="W61" s="621"/>
      <c r="X61" s="621"/>
      <c r="Y61" s="621"/>
      <c r="Z61" s="621"/>
      <c r="AA61" s="621"/>
      <c r="AB61" s="621"/>
      <c r="AC61" s="621"/>
      <c r="AD61" s="621"/>
      <c r="AE61" s="621"/>
      <c r="AF61" s="621">
        <v>6.7405714285714282</v>
      </c>
      <c r="AG61" s="621">
        <v>6.7405714285714282</v>
      </c>
      <c r="AH61" s="621">
        <v>6.7405714285714282</v>
      </c>
      <c r="AI61" s="621">
        <v>6.7405714285714282</v>
      </c>
      <c r="AJ61" s="621">
        <v>6.7405714285714282</v>
      </c>
      <c r="AK61" s="621">
        <v>6.7405714285714282</v>
      </c>
      <c r="AL61" s="621">
        <v>6.7405714285714282</v>
      </c>
      <c r="AM61" s="482"/>
      <c r="AN61" s="482"/>
      <c r="AO61" s="482"/>
      <c r="AP61" s="482"/>
      <c r="AQ61" s="482"/>
      <c r="AR61" s="482"/>
      <c r="AS61" s="482"/>
      <c r="AT61" s="482"/>
      <c r="AU61" s="482"/>
      <c r="AV61" s="482"/>
      <c r="AW61" s="482"/>
      <c r="AX61" s="482"/>
      <c r="AY61" s="482"/>
      <c r="AZ61" s="482"/>
      <c r="BA61" s="482"/>
      <c r="BB61" s="482"/>
      <c r="BC61" s="482"/>
      <c r="BD61" s="482"/>
      <c r="BE61" s="482"/>
      <c r="BF61" s="482"/>
      <c r="BG61" s="482"/>
      <c r="BH61" s="482"/>
      <c r="BI61" s="482"/>
      <c r="BJ61" s="482"/>
      <c r="BK61" s="482"/>
      <c r="BL61" s="482"/>
      <c r="BM61" s="482"/>
      <c r="BN61" s="482"/>
      <c r="BO61" s="482"/>
      <c r="BP61" s="482"/>
      <c r="BQ61" s="482"/>
      <c r="BR61" s="604">
        <f t="shared" si="0"/>
        <v>47.183999999999997</v>
      </c>
      <c r="BS61" s="605" t="s">
        <v>402</v>
      </c>
      <c r="BU61" s="639"/>
    </row>
    <row r="62" spans="1:73" x14ac:dyDescent="0.25">
      <c r="A62" s="482">
        <v>1</v>
      </c>
      <c r="B62" s="601">
        <f>+VLOOKUP(C62,'Erection Compiled'!$C$186:$H$356,5,FALSE)</f>
        <v>45903</v>
      </c>
      <c r="C62" s="607" t="s">
        <v>492</v>
      </c>
      <c r="D62" s="602" t="str">
        <f>+VLOOKUP(C62,Foundation!$C$8:$D$492,2,FALSE)</f>
        <v>DC1+0</v>
      </c>
      <c r="E62" s="604">
        <f>+VLOOKUP(C62,'Erection Compiled'!$C$7:$J$356,7,FALSE)</f>
        <v>0</v>
      </c>
      <c r="F62" s="483" t="str">
        <f>+VLOOKUP(C62,'Erection Compiled'!$C$189:$G$356,3,FALSE)</f>
        <v>DRY</v>
      </c>
      <c r="G62" s="483">
        <f>+VLOOKUP(C62,'Erection Compiled'!$C$189:$G$356,4,FALSE)</f>
        <v>45895</v>
      </c>
      <c r="H62" s="603"/>
      <c r="I62" s="604"/>
      <c r="J62" s="603"/>
      <c r="K62" s="603"/>
      <c r="L62" s="482"/>
      <c r="M62" s="482"/>
      <c r="N62" s="482"/>
      <c r="O62" s="482"/>
      <c r="P62" s="482"/>
      <c r="Q62" s="482"/>
      <c r="R62" s="482"/>
      <c r="S62" s="482"/>
      <c r="T62" s="482"/>
      <c r="U62" s="482"/>
      <c r="V62" s="482"/>
      <c r="W62" s="482"/>
      <c r="X62" s="482"/>
      <c r="Y62" s="482"/>
      <c r="Z62" s="482"/>
      <c r="AA62" s="482"/>
      <c r="AB62" s="482"/>
      <c r="AC62" s="482"/>
      <c r="AD62" s="482"/>
      <c r="AE62" s="482"/>
      <c r="AF62" s="482"/>
      <c r="AG62" s="621">
        <v>7.3756666666666666</v>
      </c>
      <c r="AH62" s="621">
        <v>7.3756666666666666</v>
      </c>
      <c r="AI62" s="621">
        <v>7.3756666666666666</v>
      </c>
      <c r="AJ62" s="621">
        <v>7.3756666666666666</v>
      </c>
      <c r="AK62" s="621">
        <v>7.3756666666666666</v>
      </c>
      <c r="AL62" s="621">
        <v>7.3756666666666666</v>
      </c>
      <c r="AM62" s="621">
        <v>7.3756666666666666</v>
      </c>
      <c r="AN62" s="621">
        <v>7.3756666666666666</v>
      </c>
      <c r="AO62" s="621">
        <v>7.3756666666666666</v>
      </c>
      <c r="AP62" s="482"/>
      <c r="AQ62" s="482"/>
      <c r="AR62" s="482"/>
      <c r="AS62" s="482"/>
      <c r="AT62" s="482"/>
      <c r="AU62" s="482"/>
      <c r="AV62" s="482"/>
      <c r="AW62" s="482"/>
      <c r="AX62" s="482"/>
      <c r="AY62" s="482"/>
      <c r="AZ62" s="482"/>
      <c r="BA62" s="482"/>
      <c r="BB62" s="482"/>
      <c r="BC62" s="482"/>
      <c r="BD62" s="482"/>
      <c r="BE62" s="482"/>
      <c r="BF62" s="482"/>
      <c r="BG62" s="482"/>
      <c r="BH62" s="482"/>
      <c r="BI62" s="482"/>
      <c r="BJ62" s="482"/>
      <c r="BK62" s="482"/>
      <c r="BL62" s="482"/>
      <c r="BM62" s="482"/>
      <c r="BN62" s="482"/>
      <c r="BO62" s="482"/>
      <c r="BP62" s="482"/>
      <c r="BQ62" s="482"/>
      <c r="BR62" s="604">
        <f t="shared" si="0"/>
        <v>66.381</v>
      </c>
      <c r="BS62" s="605" t="s">
        <v>402</v>
      </c>
      <c r="BU62" s="639"/>
    </row>
    <row r="63" spans="1:73" x14ac:dyDescent="0.25">
      <c r="A63" s="482">
        <v>2</v>
      </c>
      <c r="B63" s="601">
        <f>+VLOOKUP(C63,'Erection Compiled'!$C$186:$H$356,5,FALSE)</f>
        <v>45903</v>
      </c>
      <c r="C63" s="607" t="s">
        <v>520</v>
      </c>
      <c r="D63" s="602" t="str">
        <f>+VLOOKUP(C63,Foundation!$C$8:$D$492,2,FALSE)</f>
        <v>DA+0</v>
      </c>
      <c r="E63" s="604">
        <f>+VLOOKUP(C63,'Erection Compiled'!$C$7:$J$356,7,FALSE)</f>
        <v>0</v>
      </c>
      <c r="F63" s="483" t="str">
        <f>+VLOOKUP(C63,'Erection Compiled'!$C$189:$G$356,3,FALSE)</f>
        <v>DRY</v>
      </c>
      <c r="G63" s="483">
        <f>+VLOOKUP(C63,'Erection Compiled'!$C$189:$G$356,4,FALSE)</f>
        <v>45895</v>
      </c>
      <c r="H63" s="603"/>
      <c r="I63" s="604"/>
      <c r="J63" s="603"/>
      <c r="K63" s="603"/>
      <c r="L63" s="482"/>
      <c r="M63" s="482"/>
      <c r="N63" s="482"/>
      <c r="O63" s="482"/>
      <c r="P63" s="482"/>
      <c r="Q63" s="482"/>
      <c r="R63" s="482"/>
      <c r="S63" s="482"/>
      <c r="T63" s="482"/>
      <c r="U63" s="482"/>
      <c r="V63" s="482"/>
      <c r="W63" s="482"/>
      <c r="X63" s="482"/>
      <c r="Y63" s="482"/>
      <c r="Z63" s="482"/>
      <c r="AA63" s="482"/>
      <c r="AB63" s="482"/>
      <c r="AC63" s="482"/>
      <c r="AD63" s="482"/>
      <c r="AE63" s="482"/>
      <c r="AF63" s="482"/>
      <c r="AG63" s="640">
        <v>4.1671524444444445</v>
      </c>
      <c r="AH63" s="640">
        <v>4.1671524444444445</v>
      </c>
      <c r="AI63" s="640">
        <v>4.1671524444444445</v>
      </c>
      <c r="AJ63" s="640">
        <v>4.1671524444444445</v>
      </c>
      <c r="AK63" s="640">
        <v>4.1671524444444445</v>
      </c>
      <c r="AL63" s="640">
        <v>4.1671524444444445</v>
      </c>
      <c r="AM63" s="640">
        <v>4.1671524444444445</v>
      </c>
      <c r="AN63" s="640">
        <v>4.1671524444444445</v>
      </c>
      <c r="AO63" s="640">
        <v>4.1671524444444445</v>
      </c>
      <c r="AP63" s="482"/>
      <c r="AQ63" s="482"/>
      <c r="AR63" s="482"/>
      <c r="AS63" s="482"/>
      <c r="AT63" s="482"/>
      <c r="AU63" s="482"/>
      <c r="AV63" s="482"/>
      <c r="AW63" s="482"/>
      <c r="AX63" s="482"/>
      <c r="AY63" s="482"/>
      <c r="AZ63" s="482"/>
      <c r="BA63" s="482"/>
      <c r="BB63" s="482"/>
      <c r="BC63" s="482"/>
      <c r="BD63" s="482"/>
      <c r="BE63" s="482"/>
      <c r="BF63" s="482"/>
      <c r="BG63" s="482"/>
      <c r="BH63" s="482"/>
      <c r="BI63" s="482"/>
      <c r="BJ63" s="482"/>
      <c r="BK63" s="482"/>
      <c r="BL63" s="482"/>
      <c r="BM63" s="482"/>
      <c r="BN63" s="482"/>
      <c r="BO63" s="482"/>
      <c r="BP63" s="482"/>
      <c r="BQ63" s="482"/>
      <c r="BR63" s="604">
        <f t="shared" si="0"/>
        <v>37.504372000000004</v>
      </c>
      <c r="BS63" s="605" t="s">
        <v>402</v>
      </c>
      <c r="BU63" s="639"/>
    </row>
    <row r="64" spans="1:73" x14ac:dyDescent="0.25">
      <c r="A64" s="482">
        <v>3</v>
      </c>
      <c r="B64" s="601">
        <f>+VLOOKUP(C64,'Erection Compiled'!$C$186:$H$356,5,FALSE)</f>
        <v>45902</v>
      </c>
      <c r="C64" s="607" t="s">
        <v>79</v>
      </c>
      <c r="D64" s="602" t="str">
        <f>+VLOOKUP(C64,Foundation!$C$8:$D$492,2,FALSE)</f>
        <v>DA+0</v>
      </c>
      <c r="E64" s="604">
        <f>+VLOOKUP(C64,'Erection Compiled'!$C$7:$J$356,7,FALSE)</f>
        <v>0</v>
      </c>
      <c r="F64" s="483" t="str">
        <f>+VLOOKUP(C64,'Erection Compiled'!$C$189:$G$356,3,FALSE)</f>
        <v>DRY</v>
      </c>
      <c r="G64" s="483">
        <f>+VLOOKUP(C64,'Erection Compiled'!$C$189:$G$356,4,FALSE)</f>
        <v>45895</v>
      </c>
      <c r="H64" s="603"/>
      <c r="I64" s="604"/>
      <c r="J64" s="603"/>
      <c r="K64" s="603"/>
      <c r="L64" s="482"/>
      <c r="M64" s="482"/>
      <c r="N64" s="482"/>
      <c r="O64" s="482"/>
      <c r="P64" s="482"/>
      <c r="Q64" s="482"/>
      <c r="R64" s="482"/>
      <c r="S64" s="482"/>
      <c r="T64" s="482"/>
      <c r="U64" s="482"/>
      <c r="V64" s="482"/>
      <c r="W64" s="482"/>
      <c r="X64" s="482"/>
      <c r="Y64" s="482"/>
      <c r="Z64" s="482"/>
      <c r="AA64" s="482"/>
      <c r="AB64" s="482"/>
      <c r="AC64" s="482"/>
      <c r="AD64" s="482"/>
      <c r="AE64" s="482"/>
      <c r="AF64" s="482"/>
      <c r="AG64" s="621">
        <v>4.6880465000000004</v>
      </c>
      <c r="AH64" s="621">
        <v>4.6880465000000004</v>
      </c>
      <c r="AI64" s="621">
        <v>4.6880465000000004</v>
      </c>
      <c r="AJ64" s="621">
        <v>4.6880465000000004</v>
      </c>
      <c r="AK64" s="621">
        <v>4.6880465000000004</v>
      </c>
      <c r="AL64" s="621">
        <v>4.6880465000000004</v>
      </c>
      <c r="AM64" s="621">
        <v>4.6880465000000004</v>
      </c>
      <c r="AN64" s="621">
        <v>4.6880465000000004</v>
      </c>
      <c r="AO64" s="482"/>
      <c r="AP64" s="482"/>
      <c r="AQ64" s="482"/>
      <c r="AR64" s="482"/>
      <c r="AS64" s="482"/>
      <c r="AT64" s="482"/>
      <c r="AU64" s="482"/>
      <c r="AV64" s="482"/>
      <c r="AW64" s="482"/>
      <c r="AX64" s="482"/>
      <c r="AY64" s="482"/>
      <c r="AZ64" s="482"/>
      <c r="BA64" s="482"/>
      <c r="BB64" s="482"/>
      <c r="BC64" s="482"/>
      <c r="BD64" s="482"/>
      <c r="BE64" s="482"/>
      <c r="BF64" s="482"/>
      <c r="BG64" s="482"/>
      <c r="BH64" s="482"/>
      <c r="BI64" s="482"/>
      <c r="BJ64" s="482"/>
      <c r="BK64" s="482"/>
      <c r="BL64" s="482"/>
      <c r="BM64" s="482"/>
      <c r="BN64" s="482"/>
      <c r="BO64" s="482"/>
      <c r="BP64" s="482"/>
      <c r="BQ64" s="482"/>
      <c r="BR64" s="604">
        <f t="shared" si="0"/>
        <v>37.504371999999996</v>
      </c>
      <c r="BS64" s="605" t="s">
        <v>402</v>
      </c>
      <c r="BU64" s="639"/>
    </row>
    <row r="65" spans="1:73" x14ac:dyDescent="0.25">
      <c r="A65" s="482">
        <v>4</v>
      </c>
      <c r="B65" s="601">
        <f>+VLOOKUP(C65,'Erection Compiled'!$C$186:$H$356,5,FALSE)</f>
        <v>45903</v>
      </c>
      <c r="C65" s="607" t="s">
        <v>63</v>
      </c>
      <c r="D65" s="602" t="str">
        <f>+VLOOKUP(C65,Foundation!$C$8:$D$492,2,FALSE)</f>
        <v>DC1+0</v>
      </c>
      <c r="E65" s="604">
        <f>+VLOOKUP(C65,'Erection Compiled'!$C$7:$J$356,7,FALSE)</f>
        <v>0</v>
      </c>
      <c r="F65" s="483" t="str">
        <f>+VLOOKUP(C65,'Erection Compiled'!$C$189:$G$356,3,FALSE)</f>
        <v>DFR</v>
      </c>
      <c r="G65" s="483">
        <f>+VLOOKUP(C65,'Erection Compiled'!$C$189:$G$356,4,FALSE)</f>
        <v>45892</v>
      </c>
      <c r="H65" s="603"/>
      <c r="I65" s="604"/>
      <c r="J65" s="603"/>
      <c r="K65" s="603"/>
      <c r="L65" s="482"/>
      <c r="M65" s="482"/>
      <c r="N65" s="482"/>
      <c r="O65" s="482"/>
      <c r="P65" s="482"/>
      <c r="Q65" s="482"/>
      <c r="R65" s="482"/>
      <c r="S65" s="482"/>
      <c r="T65" s="482"/>
      <c r="U65" s="482"/>
      <c r="V65" s="482"/>
      <c r="W65" s="482"/>
      <c r="X65" s="482"/>
      <c r="Y65" s="482"/>
      <c r="Z65" s="482"/>
      <c r="AA65" s="482"/>
      <c r="AB65" s="482"/>
      <c r="AC65" s="482"/>
      <c r="AD65" s="640">
        <v>5.5317499999999997</v>
      </c>
      <c r="AE65" s="640">
        <v>5.5317499999999997</v>
      </c>
      <c r="AF65" s="640">
        <v>5.5317499999999997</v>
      </c>
      <c r="AG65" s="640">
        <v>5.5317499999999997</v>
      </c>
      <c r="AH65" s="640">
        <v>5.5317499999999997</v>
      </c>
      <c r="AI65" s="640">
        <v>5.5317499999999997</v>
      </c>
      <c r="AJ65" s="640">
        <v>5.5317499999999997</v>
      </c>
      <c r="AK65" s="640">
        <v>5.5317499999999997</v>
      </c>
      <c r="AL65" s="640">
        <v>5.5317499999999997</v>
      </c>
      <c r="AM65" s="640">
        <v>5.5317499999999997</v>
      </c>
      <c r="AN65" s="640">
        <v>5.5317499999999997</v>
      </c>
      <c r="AO65" s="640">
        <v>5.5317499999999997</v>
      </c>
      <c r="AP65" s="482"/>
      <c r="AQ65" s="482"/>
      <c r="AR65" s="482"/>
      <c r="AS65" s="482"/>
      <c r="AT65" s="482"/>
      <c r="AU65" s="482"/>
      <c r="AV65" s="482"/>
      <c r="AW65" s="482"/>
      <c r="AX65" s="482"/>
      <c r="AY65" s="482"/>
      <c r="AZ65" s="482"/>
      <c r="BA65" s="482"/>
      <c r="BB65" s="482"/>
      <c r="BC65" s="482"/>
      <c r="BD65" s="482"/>
      <c r="BE65" s="482"/>
      <c r="BF65" s="482"/>
      <c r="BG65" s="482"/>
      <c r="BH65" s="482"/>
      <c r="BI65" s="482"/>
      <c r="BJ65" s="482"/>
      <c r="BK65" s="482"/>
      <c r="BL65" s="482"/>
      <c r="BM65" s="482"/>
      <c r="BN65" s="482"/>
      <c r="BO65" s="482"/>
      <c r="BP65" s="482"/>
      <c r="BQ65" s="482"/>
      <c r="BR65" s="604">
        <f t="shared" si="0"/>
        <v>66.381000000000014</v>
      </c>
      <c r="BS65" s="605" t="s">
        <v>402</v>
      </c>
      <c r="BU65" s="639"/>
    </row>
    <row r="66" spans="1:73" x14ac:dyDescent="0.25">
      <c r="A66" s="482">
        <v>5</v>
      </c>
      <c r="B66" s="601">
        <f>+VLOOKUP(C66,'Erection Compiled'!$C$186:$H$356,5,FALSE)</f>
        <v>45903</v>
      </c>
      <c r="C66" s="607" t="s">
        <v>568</v>
      </c>
      <c r="D66" s="602" t="str">
        <f>+VLOOKUP(C66,Foundation!$C$8:$D$492,2,FALSE)</f>
        <v>DA+3</v>
      </c>
      <c r="E66" s="604">
        <f>+VLOOKUP(C66,'Erection Compiled'!$C$7:$J$356,7,FALSE)</f>
        <v>0</v>
      </c>
      <c r="F66" s="483" t="str">
        <f>+VLOOKUP(C66,'Erection Compiled'!$C$189:$G$356,3,FALSE)</f>
        <v>DRY</v>
      </c>
      <c r="G66" s="483">
        <f>+VLOOKUP(C66,'Erection Compiled'!$C$189:$G$356,4,FALSE)</f>
        <v>45898</v>
      </c>
      <c r="H66" s="603"/>
      <c r="I66" s="604"/>
      <c r="J66" s="603"/>
      <c r="K66" s="603"/>
      <c r="L66" s="482"/>
      <c r="M66" s="482"/>
      <c r="N66" s="482"/>
      <c r="O66" s="482"/>
      <c r="P66" s="482"/>
      <c r="Q66" s="482"/>
      <c r="R66" s="482"/>
      <c r="S66" s="482"/>
      <c r="T66" s="482"/>
      <c r="U66" s="482"/>
      <c r="V66" s="482"/>
      <c r="W66" s="482"/>
      <c r="X66" s="482"/>
      <c r="Y66" s="482"/>
      <c r="Z66" s="482"/>
      <c r="AA66" s="482"/>
      <c r="AB66" s="482"/>
      <c r="AC66" s="482"/>
      <c r="AD66" s="482"/>
      <c r="AE66" s="482"/>
      <c r="AF66" s="482"/>
      <c r="AG66" s="482"/>
      <c r="AH66" s="482"/>
      <c r="AI66" s="482"/>
      <c r="AJ66" s="621">
        <v>9.1</v>
      </c>
      <c r="AK66" s="621">
        <v>10.1</v>
      </c>
      <c r="AL66" s="621">
        <v>9.1</v>
      </c>
      <c r="AM66" s="621"/>
      <c r="AN66" s="621"/>
      <c r="AO66" s="621">
        <v>10.5</v>
      </c>
      <c r="AP66" s="482"/>
      <c r="AQ66" s="482"/>
      <c r="AR66" s="482"/>
      <c r="AS66" s="482"/>
      <c r="AT66" s="482"/>
      <c r="AU66" s="482"/>
      <c r="AV66" s="482"/>
      <c r="AW66" s="482"/>
      <c r="AX66" s="482"/>
      <c r="AY66" s="482"/>
      <c r="AZ66" s="482"/>
      <c r="BA66" s="482"/>
      <c r="BB66" s="482"/>
      <c r="BC66" s="482"/>
      <c r="BD66" s="482"/>
      <c r="BE66" s="482"/>
      <c r="BF66" s="482"/>
      <c r="BG66" s="482"/>
      <c r="BH66" s="482"/>
      <c r="BI66" s="482"/>
      <c r="BJ66" s="482"/>
      <c r="BK66" s="482"/>
      <c r="BL66" s="482"/>
      <c r="BM66" s="482"/>
      <c r="BN66" s="482"/>
      <c r="BO66" s="482"/>
      <c r="BP66" s="482"/>
      <c r="BQ66" s="482"/>
      <c r="BR66" s="604">
        <f t="shared" si="0"/>
        <v>38.799999999999997</v>
      </c>
      <c r="BS66" s="605" t="s">
        <v>402</v>
      </c>
      <c r="BU66" s="639"/>
    </row>
    <row r="67" spans="1:73" x14ac:dyDescent="0.25">
      <c r="A67" s="482">
        <v>6</v>
      </c>
      <c r="B67" s="601">
        <f>+VLOOKUP(C67,'Erection Compiled'!$C$186:$H$356,5,FALSE)</f>
        <v>45904</v>
      </c>
      <c r="C67" s="607" t="s">
        <v>461</v>
      </c>
      <c r="D67" s="602" t="str">
        <f>+VLOOKUP(C67,Foundation!$C$8:$D$492,2,FALSE)</f>
        <v>DA+3</v>
      </c>
      <c r="E67" s="604">
        <f>+VLOOKUP(C67,'Erection Compiled'!$C$7:$J$356,7,FALSE)</f>
        <v>0</v>
      </c>
      <c r="F67" s="483" t="str">
        <f>+VLOOKUP(C67,'Erection Compiled'!$C$189:$G$356,3,FALSE)</f>
        <v>DRY</v>
      </c>
      <c r="G67" s="483">
        <f>+VLOOKUP(C67,'Erection Compiled'!$C$189:$G$356,4,FALSE)</f>
        <v>45898</v>
      </c>
      <c r="H67" s="603"/>
      <c r="I67" s="604"/>
      <c r="J67" s="603"/>
      <c r="K67" s="603"/>
      <c r="L67" s="482"/>
      <c r="M67" s="482"/>
      <c r="N67" s="482"/>
      <c r="O67" s="482"/>
      <c r="P67" s="482"/>
      <c r="Q67" s="482"/>
      <c r="R67" s="482"/>
      <c r="S67" s="482"/>
      <c r="T67" s="482"/>
      <c r="U67" s="482"/>
      <c r="V67" s="482"/>
      <c r="W67" s="482"/>
      <c r="X67" s="482"/>
      <c r="Y67" s="482"/>
      <c r="Z67" s="482"/>
      <c r="AA67" s="482"/>
      <c r="AB67" s="482"/>
      <c r="AC67" s="482"/>
      <c r="AD67" s="482"/>
      <c r="AE67" s="482"/>
      <c r="AF67" s="482"/>
      <c r="AG67" s="482"/>
      <c r="AH67" s="482"/>
      <c r="AI67" s="482"/>
      <c r="AJ67" s="621">
        <v>5.5428571428571427</v>
      </c>
      <c r="AK67" s="621">
        <v>5.5428571428571427</v>
      </c>
      <c r="AL67" s="621">
        <v>5.5428571428571427</v>
      </c>
      <c r="AM67" s="621">
        <v>5.5428571428571427</v>
      </c>
      <c r="AN67" s="621">
        <v>5.5428571428571427</v>
      </c>
      <c r="AO67" s="621">
        <v>5.5428571428571427</v>
      </c>
      <c r="AP67" s="621">
        <v>5.5428571428571427</v>
      </c>
      <c r="AQ67" s="482"/>
      <c r="AR67" s="482"/>
      <c r="AS67" s="482"/>
      <c r="AT67" s="482"/>
      <c r="AU67" s="482"/>
      <c r="AV67" s="482"/>
      <c r="AW67" s="482"/>
      <c r="AX67" s="482"/>
      <c r="AY67" s="482"/>
      <c r="AZ67" s="482"/>
      <c r="BA67" s="482"/>
      <c r="BB67" s="482"/>
      <c r="BC67" s="482"/>
      <c r="BD67" s="482"/>
      <c r="BE67" s="482"/>
      <c r="BF67" s="482"/>
      <c r="BG67" s="482"/>
      <c r="BH67" s="482"/>
      <c r="BI67" s="482"/>
      <c r="BJ67" s="482"/>
      <c r="BK67" s="482"/>
      <c r="BL67" s="482"/>
      <c r="BM67" s="482"/>
      <c r="BN67" s="482"/>
      <c r="BO67" s="482"/>
      <c r="BP67" s="482"/>
      <c r="BQ67" s="482"/>
      <c r="BR67" s="604">
        <f t="shared" si="0"/>
        <v>38.800000000000004</v>
      </c>
      <c r="BS67" s="605" t="s">
        <v>402</v>
      </c>
      <c r="BT67" s="639"/>
      <c r="BU67" s="639"/>
    </row>
    <row r="68" spans="1:73" x14ac:dyDescent="0.25">
      <c r="A68" s="482">
        <v>7</v>
      </c>
      <c r="B68" s="601">
        <f>+VLOOKUP(C68,'Erection Compiled'!$C$186:$H$356,5,FALSE)</f>
        <v>45905</v>
      </c>
      <c r="C68" s="607" t="s">
        <v>49</v>
      </c>
      <c r="D68" s="602" t="str">
        <f>+VLOOKUP(C68,Foundation!$C$8:$D$492,2,FALSE)</f>
        <v>DB2+0</v>
      </c>
      <c r="E68" s="604">
        <f>+VLOOKUP(C68,'Erection Compiled'!$C$7:$J$356,7,FALSE)</f>
        <v>0</v>
      </c>
      <c r="F68" s="483" t="str">
        <f>+VLOOKUP(C68,'Erection Compiled'!$C$189:$G$356,3,FALSE)</f>
        <v>DRY</v>
      </c>
      <c r="G68" s="483">
        <f>+VLOOKUP(C68,'Erection Compiled'!$C$189:$G$356,4,FALSE)</f>
        <v>45902</v>
      </c>
      <c r="H68" s="603"/>
      <c r="I68" s="604"/>
      <c r="J68" s="603"/>
      <c r="K68" s="603"/>
      <c r="L68" s="482"/>
      <c r="M68" s="482"/>
      <c r="N68" s="482"/>
      <c r="O68" s="482"/>
      <c r="P68" s="482"/>
      <c r="Q68" s="482"/>
      <c r="R68" s="482"/>
      <c r="S68" s="482"/>
      <c r="T68" s="482"/>
      <c r="U68" s="482"/>
      <c r="V68" s="482"/>
      <c r="W68" s="482"/>
      <c r="X68" s="482"/>
      <c r="Y68" s="482"/>
      <c r="Z68" s="482"/>
      <c r="AA68" s="482"/>
      <c r="AB68" s="482"/>
      <c r="AC68" s="482"/>
      <c r="AD68" s="482"/>
      <c r="AE68" s="482"/>
      <c r="AF68" s="482"/>
      <c r="AG68" s="482"/>
      <c r="AH68" s="482"/>
      <c r="AI68" s="482"/>
      <c r="AJ68" s="621"/>
      <c r="AK68" s="621"/>
      <c r="AL68" s="621"/>
      <c r="AM68" s="621"/>
      <c r="AN68" s="621">
        <v>14.399310249999999</v>
      </c>
      <c r="AO68" s="621">
        <v>14.399310249999999</v>
      </c>
      <c r="AP68" s="621">
        <v>14.399310249999999</v>
      </c>
      <c r="AQ68" s="621">
        <v>14.399310249999999</v>
      </c>
      <c r="AR68" s="482"/>
      <c r="AS68" s="482"/>
      <c r="AT68" s="482"/>
      <c r="AU68" s="482"/>
      <c r="AV68" s="482"/>
      <c r="AW68" s="482"/>
      <c r="AX68" s="482"/>
      <c r="AY68" s="482"/>
      <c r="AZ68" s="482"/>
      <c r="BA68" s="482"/>
      <c r="BB68" s="482"/>
      <c r="BC68" s="482"/>
      <c r="BD68" s="482"/>
      <c r="BE68" s="482"/>
      <c r="BF68" s="482"/>
      <c r="BG68" s="482"/>
      <c r="BH68" s="482"/>
      <c r="BI68" s="482"/>
      <c r="BJ68" s="482"/>
      <c r="BK68" s="482"/>
      <c r="BL68" s="482"/>
      <c r="BM68" s="482"/>
      <c r="BN68" s="482"/>
      <c r="BO68" s="482"/>
      <c r="BP68" s="482"/>
      <c r="BQ68" s="482"/>
      <c r="BR68" s="604">
        <f t="shared" si="0"/>
        <v>57.597240999999997</v>
      </c>
      <c r="BS68" s="605" t="s">
        <v>402</v>
      </c>
      <c r="BT68" s="639"/>
      <c r="BU68" s="639"/>
    </row>
    <row r="69" spans="1:73" x14ac:dyDescent="0.25">
      <c r="A69" s="482">
        <v>8</v>
      </c>
      <c r="B69" s="601">
        <f>+VLOOKUP(C69,'Erection Compiled'!$C$186:$H$356,5,FALSE)</f>
        <v>45906</v>
      </c>
      <c r="C69" s="607" t="s">
        <v>87</v>
      </c>
      <c r="D69" s="602" t="str">
        <f>+VLOOKUP(C69,Foundation!$C$8:$D$492,2,FALSE)</f>
        <v>DA+0</v>
      </c>
      <c r="E69" s="604">
        <f>+VLOOKUP(C69,'Erection Compiled'!$C$7:$J$356,7,FALSE)</f>
        <v>0</v>
      </c>
      <c r="F69" s="483" t="str">
        <f>+VLOOKUP(C69,'Erection Compiled'!$C$189:$G$356,3,FALSE)</f>
        <v>Sandy</v>
      </c>
      <c r="G69" s="483">
        <f>+VLOOKUP(C69,'Erection Compiled'!$C$189:$G$356,4,FALSE)</f>
        <v>45899</v>
      </c>
      <c r="H69" s="603"/>
      <c r="I69" s="604"/>
      <c r="J69" s="603"/>
      <c r="K69" s="603"/>
      <c r="L69" s="482"/>
      <c r="M69" s="482"/>
      <c r="N69" s="482"/>
      <c r="O69" s="482"/>
      <c r="P69" s="482"/>
      <c r="Q69" s="482"/>
      <c r="R69" s="482"/>
      <c r="S69" s="482"/>
      <c r="T69" s="482"/>
      <c r="U69" s="482"/>
      <c r="V69" s="482"/>
      <c r="W69" s="482"/>
      <c r="X69" s="482"/>
      <c r="Y69" s="482"/>
      <c r="Z69" s="482"/>
      <c r="AA69" s="482"/>
      <c r="AB69" s="482"/>
      <c r="AC69" s="482"/>
      <c r="AD69" s="482"/>
      <c r="AE69" s="482"/>
      <c r="AF69" s="482"/>
      <c r="AG69" s="482"/>
      <c r="AH69" s="482"/>
      <c r="AI69" s="482"/>
      <c r="AJ69" s="621"/>
      <c r="AK69" s="621"/>
      <c r="AL69" s="621"/>
      <c r="AM69" s="621">
        <v>4.6880465000000004</v>
      </c>
      <c r="AN69" s="621">
        <v>4.6880465000000004</v>
      </c>
      <c r="AO69" s="621">
        <v>4.6880465000000004</v>
      </c>
      <c r="AP69" s="621">
        <v>4.6880465000000004</v>
      </c>
      <c r="AQ69" s="621">
        <v>4.6880465000000004</v>
      </c>
      <c r="AR69" s="621">
        <v>4.6880465000000004</v>
      </c>
      <c r="AS69" s="621">
        <v>4.6880465000000004</v>
      </c>
      <c r="AT69" s="621">
        <v>4.6880465000000004</v>
      </c>
      <c r="AU69" s="482"/>
      <c r="AV69" s="482"/>
      <c r="AW69" s="482"/>
      <c r="AX69" s="482"/>
      <c r="AY69" s="482"/>
      <c r="AZ69" s="482"/>
      <c r="BA69" s="482"/>
      <c r="BB69" s="482"/>
      <c r="BC69" s="482"/>
      <c r="BD69" s="482"/>
      <c r="BE69" s="482"/>
      <c r="BF69" s="482"/>
      <c r="BG69" s="482"/>
      <c r="BH69" s="482"/>
      <c r="BI69" s="482"/>
      <c r="BJ69" s="482"/>
      <c r="BK69" s="482"/>
      <c r="BL69" s="482"/>
      <c r="BM69" s="482"/>
      <c r="BN69" s="482"/>
      <c r="BO69" s="482"/>
      <c r="BP69" s="482"/>
      <c r="BQ69" s="482"/>
      <c r="BR69" s="604">
        <f t="shared" si="0"/>
        <v>37.504371999999996</v>
      </c>
      <c r="BS69" s="605" t="s">
        <v>402</v>
      </c>
      <c r="BT69" s="639"/>
      <c r="BU69" s="639"/>
    </row>
    <row r="70" spans="1:73" s="656" customFormat="1" x14ac:dyDescent="0.25">
      <c r="A70" s="648">
        <v>9</v>
      </c>
      <c r="B70" s="649">
        <f>+VLOOKUP(C70,'Erection Compiled'!$C$186:$H$356,5,FALSE)</f>
        <v>45906</v>
      </c>
      <c r="C70" s="650" t="s">
        <v>683</v>
      </c>
      <c r="D70" s="651" t="str">
        <f>+VLOOKUP(C70,Foundation!$C$8:$D$492,2,FALSE)</f>
        <v>DA+3</v>
      </c>
      <c r="E70" s="604">
        <f>+VLOOKUP(C70,'Erection Compiled'!$C$7:$J$356,7,FALSE)</f>
        <v>0</v>
      </c>
      <c r="F70" s="653" t="str">
        <f>+VLOOKUP(C70,'Erection Compiled'!$C$189:$G$356,3,FALSE)</f>
        <v>Sandy</v>
      </c>
      <c r="G70" s="653">
        <f>+VLOOKUP(C70,'Erection Compiled'!$C$189:$G$356,4,FALSE)</f>
        <v>45891</v>
      </c>
      <c r="H70" s="654"/>
      <c r="I70" s="652"/>
      <c r="J70" s="654"/>
      <c r="K70" s="654"/>
      <c r="L70" s="648"/>
      <c r="M70" s="648"/>
      <c r="N70" s="648"/>
      <c r="O70" s="648"/>
      <c r="P70" s="648"/>
      <c r="Q70" s="648"/>
      <c r="R70" s="648"/>
      <c r="S70" s="648"/>
      <c r="T70" s="648"/>
      <c r="U70" s="648"/>
      <c r="V70" s="648"/>
      <c r="W70" s="648"/>
      <c r="X70" s="648"/>
      <c r="Y70" s="648"/>
      <c r="Z70" s="648"/>
      <c r="AA70" s="648"/>
      <c r="AB70" s="648"/>
      <c r="AC70" s="648">
        <v>3.5</v>
      </c>
      <c r="AD70" s="652">
        <v>2.2999999999999998</v>
      </c>
      <c r="AE70" s="652">
        <v>2.2999999999999998</v>
      </c>
      <c r="AF70" s="652">
        <v>2.2999999999999998</v>
      </c>
      <c r="AG70" s="652">
        <v>2.2999999999999998</v>
      </c>
      <c r="AH70" s="652">
        <v>2.2999999999999998</v>
      </c>
      <c r="AI70" s="652">
        <v>2.2999999999999998</v>
      </c>
      <c r="AJ70" s="652">
        <v>2.2999999999999998</v>
      </c>
      <c r="AK70" s="652">
        <v>2.2999999999999998</v>
      </c>
      <c r="AL70" s="652">
        <v>2.2999999999999998</v>
      </c>
      <c r="AM70" s="652">
        <v>2.2999999999999998</v>
      </c>
      <c r="AN70" s="652">
        <v>2.2999999999999998</v>
      </c>
      <c r="AO70" s="652">
        <v>2.2999999999999998</v>
      </c>
      <c r="AP70" s="652">
        <v>2.2999999999999998</v>
      </c>
      <c r="AQ70" s="652">
        <f>2.3+0.85</f>
        <v>3.15</v>
      </c>
      <c r="AR70" s="652">
        <v>2.2999999999999998</v>
      </c>
      <c r="AS70" s="652"/>
      <c r="AT70" s="652"/>
      <c r="AU70" s="652"/>
      <c r="AV70" s="652"/>
      <c r="AW70" s="652"/>
      <c r="AX70" s="652"/>
      <c r="AY70" s="652"/>
      <c r="AZ70" s="652"/>
      <c r="BA70" s="652"/>
      <c r="BB70" s="648"/>
      <c r="BC70" s="648"/>
      <c r="BD70" s="648"/>
      <c r="BE70" s="648"/>
      <c r="BF70" s="648"/>
      <c r="BG70" s="648"/>
      <c r="BH70" s="648"/>
      <c r="BI70" s="648"/>
      <c r="BJ70" s="648"/>
      <c r="BK70" s="648"/>
      <c r="BL70" s="648"/>
      <c r="BM70" s="648"/>
      <c r="BN70" s="648"/>
      <c r="BO70" s="648"/>
      <c r="BP70" s="648"/>
      <c r="BQ70" s="648"/>
      <c r="BR70" s="652">
        <f t="shared" si="0"/>
        <v>38.85</v>
      </c>
      <c r="BS70" s="655" t="s">
        <v>402</v>
      </c>
      <c r="BT70" s="657"/>
      <c r="BU70" s="657"/>
    </row>
    <row r="71" spans="1:73" x14ac:dyDescent="0.25">
      <c r="A71" s="482">
        <v>10</v>
      </c>
      <c r="B71" s="601">
        <f>+VLOOKUP(C71,'Erection Compiled'!$C$186:$H$356,5,FALSE)</f>
        <v>45906</v>
      </c>
      <c r="C71" s="607" t="s">
        <v>734</v>
      </c>
      <c r="D71" s="602" t="str">
        <f>+VLOOKUP(C71,Foundation!$C$8:$D$492,2,FALSE)</f>
        <v>DA+9</v>
      </c>
      <c r="E71" s="604">
        <f>+VLOOKUP(C71,'Erection Compiled'!$C$7:$J$356,7,FALSE)</f>
        <v>0</v>
      </c>
      <c r="F71" s="483" t="str">
        <f>+VLOOKUP(C71,'Erection Compiled'!$C$189:$G$356,3,FALSE)</f>
        <v>Sandy</v>
      </c>
      <c r="G71" s="483">
        <f>+VLOOKUP(C71,'Erection Compiled'!$C$189:$G$356,4,FALSE)</f>
        <v>45901</v>
      </c>
      <c r="H71" s="603"/>
      <c r="I71" s="604"/>
      <c r="J71" s="603"/>
      <c r="K71" s="603"/>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621"/>
      <c r="AK71" s="621"/>
      <c r="AL71" s="604"/>
      <c r="AM71" s="604">
        <v>7.8640583333333334</v>
      </c>
      <c r="AN71" s="604">
        <v>7.8640583333333334</v>
      </c>
      <c r="AO71" s="604">
        <v>7.8640583333333334</v>
      </c>
      <c r="AP71" s="604">
        <v>7.8640583333333334</v>
      </c>
      <c r="AQ71" s="604">
        <v>7.8640583333333334</v>
      </c>
      <c r="AR71" s="604">
        <v>7.8640583333333334</v>
      </c>
      <c r="AS71" s="604"/>
      <c r="AT71" s="604"/>
      <c r="AU71" s="604"/>
      <c r="AV71" s="604"/>
      <c r="AW71" s="604"/>
      <c r="AX71" s="604"/>
      <c r="AY71" s="604"/>
      <c r="AZ71" s="604"/>
      <c r="BA71" s="604"/>
      <c r="BB71" s="482"/>
      <c r="BC71" s="482"/>
      <c r="BD71" s="482"/>
      <c r="BE71" s="482"/>
      <c r="BF71" s="482"/>
      <c r="BG71" s="482"/>
      <c r="BH71" s="482"/>
      <c r="BI71" s="482"/>
      <c r="BJ71" s="482"/>
      <c r="BK71" s="482"/>
      <c r="BL71" s="482"/>
      <c r="BM71" s="482"/>
      <c r="BN71" s="482"/>
      <c r="BO71" s="482"/>
      <c r="BP71" s="482"/>
      <c r="BQ71" s="482"/>
      <c r="BR71" s="604">
        <f t="shared" si="0"/>
        <v>47.184350000000002</v>
      </c>
      <c r="BS71" s="605" t="s">
        <v>402</v>
      </c>
      <c r="BT71" s="639"/>
      <c r="BU71" s="639"/>
    </row>
    <row r="72" spans="1:73" s="656" customFormat="1" x14ac:dyDescent="0.25">
      <c r="A72" s="648">
        <v>11</v>
      </c>
      <c r="B72" s="649">
        <f>+VLOOKUP(C72,'Erection Compiled'!$C$186:$H$356,5,FALSE)</f>
        <v>45906</v>
      </c>
      <c r="C72" s="650" t="s">
        <v>36</v>
      </c>
      <c r="D72" s="651" t="str">
        <f>+VLOOKUP(C72,Foundation!$C$8:$D$492,2,FALSE)</f>
        <v>DB1+0</v>
      </c>
      <c r="E72" s="604">
        <f>+VLOOKUP(C72,'Erection Compiled'!$C$7:$J$356,7,FALSE)</f>
        <v>0</v>
      </c>
      <c r="F72" s="653" t="str">
        <f>+VLOOKUP(C72,'Erection Compiled'!$C$189:$G$356,3,FALSE)</f>
        <v>DFR</v>
      </c>
      <c r="G72" s="653">
        <f>+VLOOKUP(C72,'Erection Compiled'!$C$189:$G$356,4,FALSE)</f>
        <v>45895</v>
      </c>
      <c r="H72" s="654"/>
      <c r="I72" s="652"/>
      <c r="J72" s="654"/>
      <c r="K72" s="654"/>
      <c r="L72" s="648"/>
      <c r="M72" s="648"/>
      <c r="N72" s="648"/>
      <c r="O72" s="648"/>
      <c r="P72" s="648"/>
      <c r="Q72" s="648"/>
      <c r="R72" s="648"/>
      <c r="S72" s="648"/>
      <c r="T72" s="648"/>
      <c r="U72" s="648"/>
      <c r="V72" s="648"/>
      <c r="W72" s="648"/>
      <c r="X72" s="648"/>
      <c r="Y72" s="648"/>
      <c r="Z72" s="648"/>
      <c r="AA72" s="648"/>
      <c r="AB72" s="648"/>
      <c r="AC72" s="648"/>
      <c r="AD72" s="648"/>
      <c r="AE72" s="648"/>
      <c r="AF72" s="648"/>
      <c r="AG72" s="652">
        <v>4.7997700833333328</v>
      </c>
      <c r="AH72" s="652">
        <v>4.7997700833333328</v>
      </c>
      <c r="AI72" s="652">
        <v>4.7997700833333328</v>
      </c>
      <c r="AJ72" s="652">
        <v>4.7997700833333328</v>
      </c>
      <c r="AK72" s="652">
        <v>4.7997700833333328</v>
      </c>
      <c r="AL72" s="652">
        <v>4.7997700833333328</v>
      </c>
      <c r="AM72" s="652">
        <v>4.7997700833333328</v>
      </c>
      <c r="AN72" s="652">
        <v>4.7997700833333328</v>
      </c>
      <c r="AO72" s="652">
        <v>4.7997700833333328</v>
      </c>
      <c r="AP72" s="652">
        <v>4.7997700833333328</v>
      </c>
      <c r="AQ72" s="652">
        <v>4.7997700833333328</v>
      </c>
      <c r="AR72" s="652">
        <v>4.7997700833333328</v>
      </c>
      <c r="AS72" s="652"/>
      <c r="AT72" s="652"/>
      <c r="AU72" s="652"/>
      <c r="AV72" s="652"/>
      <c r="AW72" s="652"/>
      <c r="AX72" s="652"/>
      <c r="AY72" s="652"/>
      <c r="AZ72" s="652"/>
      <c r="BA72" s="652"/>
      <c r="BB72" s="648"/>
      <c r="BC72" s="648"/>
      <c r="BD72" s="648"/>
      <c r="BE72" s="648"/>
      <c r="BF72" s="648"/>
      <c r="BG72" s="648"/>
      <c r="BH72" s="648"/>
      <c r="BI72" s="648"/>
      <c r="BJ72" s="648"/>
      <c r="BK72" s="648"/>
      <c r="BL72" s="648"/>
      <c r="BM72" s="648"/>
      <c r="BN72" s="648"/>
      <c r="BO72" s="648"/>
      <c r="BP72" s="648"/>
      <c r="BQ72" s="648"/>
      <c r="BR72" s="652">
        <f t="shared" si="0"/>
        <v>57.597241000000004</v>
      </c>
      <c r="BS72" s="655" t="s">
        <v>402</v>
      </c>
      <c r="BT72" s="657"/>
      <c r="BU72" s="657"/>
    </row>
    <row r="73" spans="1:73" x14ac:dyDescent="0.25">
      <c r="A73" s="482">
        <v>12</v>
      </c>
      <c r="B73" s="601">
        <f>+VLOOKUP(C73,'Erection Compiled'!$C$186:$H$356,5,FALSE)</f>
        <v>45907</v>
      </c>
      <c r="C73" s="607" t="s">
        <v>678</v>
      </c>
      <c r="D73" s="602" t="str">
        <f>+VLOOKUP(C73,Foundation!$C$8:$D$492,2,FALSE)</f>
        <v>DA+3</v>
      </c>
      <c r="E73" s="604">
        <f>+VLOOKUP(C73,'Erection Compiled'!$C$7:$J$356,7,FALSE)</f>
        <v>0</v>
      </c>
      <c r="F73" s="483" t="str">
        <f>+VLOOKUP(C73,'Erection Compiled'!$C$189:$G$356,3,FALSE)</f>
        <v>Sandy</v>
      </c>
      <c r="G73" s="483">
        <f>+VLOOKUP(C73,'Erection Compiled'!$C$189:$G$356,4,FALSE)</f>
        <v>45901</v>
      </c>
      <c r="H73" s="603"/>
      <c r="I73" s="604"/>
      <c r="J73" s="603"/>
      <c r="K73" s="603"/>
      <c r="L73" s="482"/>
      <c r="M73" s="482"/>
      <c r="N73" s="482"/>
      <c r="O73" s="482"/>
      <c r="P73" s="482"/>
      <c r="Q73" s="482"/>
      <c r="R73" s="482"/>
      <c r="S73" s="482"/>
      <c r="T73" s="482"/>
      <c r="U73" s="482"/>
      <c r="V73" s="482"/>
      <c r="W73" s="482"/>
      <c r="X73" s="482"/>
      <c r="Y73" s="482"/>
      <c r="Z73" s="482"/>
      <c r="AA73" s="482"/>
      <c r="AB73" s="482"/>
      <c r="AC73" s="482"/>
      <c r="AD73" s="482"/>
      <c r="AE73" s="482"/>
      <c r="AF73" s="482"/>
      <c r="AG73" s="482"/>
      <c r="AH73" s="482"/>
      <c r="AI73" s="482"/>
      <c r="AJ73" s="621"/>
      <c r="AK73" s="621"/>
      <c r="AL73" s="604"/>
      <c r="AM73" s="604">
        <v>5.5496579999999991</v>
      </c>
      <c r="AN73" s="604">
        <v>5.5496579999999991</v>
      </c>
      <c r="AO73" s="604">
        <v>5.5496579999999991</v>
      </c>
      <c r="AP73" s="604">
        <v>5.5496579999999991</v>
      </c>
      <c r="AQ73" s="604">
        <v>5.5496579999999991</v>
      </c>
      <c r="AR73" s="604">
        <v>5.5496579999999991</v>
      </c>
      <c r="AS73" s="604">
        <v>5.5496579999999991</v>
      </c>
      <c r="AT73" s="604"/>
      <c r="AU73" s="604"/>
      <c r="AV73" s="604"/>
      <c r="AW73" s="604"/>
      <c r="AX73" s="604"/>
      <c r="AY73" s="604"/>
      <c r="AZ73" s="604"/>
      <c r="BA73" s="604"/>
      <c r="BB73" s="482"/>
      <c r="BC73" s="482"/>
      <c r="BD73" s="482"/>
      <c r="BE73" s="482"/>
      <c r="BF73" s="482"/>
      <c r="BG73" s="482"/>
      <c r="BH73" s="482"/>
      <c r="BI73" s="482"/>
      <c r="BJ73" s="482"/>
      <c r="BK73" s="482"/>
      <c r="BL73" s="482"/>
      <c r="BM73" s="482"/>
      <c r="BN73" s="482"/>
      <c r="BO73" s="482"/>
      <c r="BP73" s="482"/>
      <c r="BQ73" s="482"/>
      <c r="BR73" s="604">
        <f t="shared" si="0"/>
        <v>38.847605999999999</v>
      </c>
      <c r="BS73" s="605" t="s">
        <v>402</v>
      </c>
      <c r="BT73" s="639"/>
      <c r="BU73" s="639"/>
    </row>
    <row r="74" spans="1:73" x14ac:dyDescent="0.25">
      <c r="A74" s="482">
        <v>13</v>
      </c>
      <c r="B74" s="601">
        <f>+VLOOKUP(C74,'Erection Compiled'!$C$186:$H$356,5,FALSE)</f>
        <v>45907</v>
      </c>
      <c r="C74" s="607" t="s">
        <v>519</v>
      </c>
      <c r="D74" s="602" t="str">
        <f>+VLOOKUP(C74,Foundation!$C$8:$D$492,2,FALSE)</f>
        <v>DA+0</v>
      </c>
      <c r="E74" s="604">
        <f>+VLOOKUP(C74,'Erection Compiled'!$C$7:$J$356,7,FALSE)</f>
        <v>0</v>
      </c>
      <c r="F74" s="483" t="str">
        <f>+VLOOKUP(C74,'Erection Compiled'!$C$189:$G$356,3,FALSE)</f>
        <v>DRY</v>
      </c>
      <c r="G74" s="483">
        <f>+VLOOKUP(C74,'Erection Compiled'!$C$189:$G$356,4,FALSE)</f>
        <v>45902</v>
      </c>
      <c r="H74" s="603"/>
      <c r="I74" s="604"/>
      <c r="J74" s="603"/>
      <c r="K74" s="603"/>
      <c r="L74" s="482"/>
      <c r="M74" s="482"/>
      <c r="N74" s="482"/>
      <c r="O74" s="482"/>
      <c r="P74" s="482"/>
      <c r="Q74" s="482"/>
      <c r="R74" s="482"/>
      <c r="S74" s="482"/>
      <c r="T74" s="482"/>
      <c r="U74" s="482"/>
      <c r="V74" s="482"/>
      <c r="W74" s="482"/>
      <c r="X74" s="482"/>
      <c r="Y74" s="482"/>
      <c r="Z74" s="482"/>
      <c r="AA74" s="482"/>
      <c r="AB74" s="482"/>
      <c r="AC74" s="482"/>
      <c r="AD74" s="482"/>
      <c r="AE74" s="482"/>
      <c r="AF74" s="482"/>
      <c r="AG74" s="482"/>
      <c r="AH74" s="482"/>
      <c r="AI74" s="482"/>
      <c r="AJ74" s="621"/>
      <c r="AK74" s="621"/>
      <c r="AL74" s="604"/>
      <c r="AM74" s="604"/>
      <c r="AN74" s="604">
        <v>6.2507286666666673</v>
      </c>
      <c r="AO74" s="604">
        <v>6.2507286666666673</v>
      </c>
      <c r="AP74" s="604">
        <v>6.2507286666666673</v>
      </c>
      <c r="AQ74" s="604">
        <v>6.2507286666666673</v>
      </c>
      <c r="AR74" s="604">
        <v>6.2507286666666673</v>
      </c>
      <c r="AS74" s="604">
        <v>6.2507286666666673</v>
      </c>
      <c r="AT74" s="604"/>
      <c r="AU74" s="604"/>
      <c r="AV74" s="604"/>
      <c r="AW74" s="604"/>
      <c r="AX74" s="604"/>
      <c r="AY74" s="604"/>
      <c r="AZ74" s="604"/>
      <c r="BA74" s="604"/>
      <c r="BB74" s="482"/>
      <c r="BC74" s="482"/>
      <c r="BD74" s="482"/>
      <c r="BE74" s="482"/>
      <c r="BF74" s="482"/>
      <c r="BG74" s="482"/>
      <c r="BH74" s="482"/>
      <c r="BI74" s="482"/>
      <c r="BJ74" s="482"/>
      <c r="BK74" s="482"/>
      <c r="BL74" s="482"/>
      <c r="BM74" s="482"/>
      <c r="BN74" s="482"/>
      <c r="BO74" s="482"/>
      <c r="BP74" s="482"/>
      <c r="BQ74" s="482"/>
      <c r="BR74" s="604">
        <f t="shared" si="0"/>
        <v>37.504372000000004</v>
      </c>
      <c r="BS74" s="605" t="s">
        <v>402</v>
      </c>
      <c r="BT74" s="639"/>
      <c r="BU74" s="639"/>
    </row>
    <row r="75" spans="1:73" x14ac:dyDescent="0.25">
      <c r="A75" s="482">
        <v>14</v>
      </c>
      <c r="B75" s="601">
        <f>+VLOOKUP(C75,'Erection Compiled'!$C$186:$H$356,5,FALSE)</f>
        <v>45907</v>
      </c>
      <c r="C75" s="607" t="s">
        <v>33</v>
      </c>
      <c r="D75" s="602" t="str">
        <f>+VLOOKUP(C75,Foundation!$C$8:$D$492,2,FALSE)</f>
        <v>DD45+3</v>
      </c>
      <c r="E75" s="604">
        <f>+VLOOKUP(C75,'Erection Compiled'!$C$7:$J$356,7,FALSE)</f>
        <v>0</v>
      </c>
      <c r="F75" s="483" t="str">
        <f>+VLOOKUP(C75,'Erection Compiled'!$C$189:$G$356,3,FALSE)</f>
        <v>DRY</v>
      </c>
      <c r="G75" s="483">
        <f>+VLOOKUP(C75,'Erection Compiled'!$C$189:$G$356,4,FALSE)</f>
        <v>45895</v>
      </c>
      <c r="H75" s="603"/>
      <c r="I75" s="604"/>
      <c r="J75" s="603"/>
      <c r="K75" s="603"/>
      <c r="L75" s="482"/>
      <c r="M75" s="482"/>
      <c r="N75" s="482"/>
      <c r="O75" s="482"/>
      <c r="P75" s="482"/>
      <c r="Q75" s="482"/>
      <c r="R75" s="482"/>
      <c r="S75" s="482"/>
      <c r="T75" s="482"/>
      <c r="U75" s="482"/>
      <c r="V75" s="482"/>
      <c r="W75" s="482"/>
      <c r="X75" s="482"/>
      <c r="Y75" s="482"/>
      <c r="Z75" s="482"/>
      <c r="AA75" s="482"/>
      <c r="AB75" s="482"/>
      <c r="AC75" s="482"/>
      <c r="AD75" s="482"/>
      <c r="AE75" s="482"/>
      <c r="AF75" s="482"/>
      <c r="AG75" s="604">
        <v>6.9161250000000001</v>
      </c>
      <c r="AH75" s="604">
        <v>6.9161250000000001</v>
      </c>
      <c r="AI75" s="604">
        <v>6.9161250000000001</v>
      </c>
      <c r="AJ75" s="604">
        <v>6.9161250000000001</v>
      </c>
      <c r="AK75" s="604">
        <v>6.9161250000000001</v>
      </c>
      <c r="AL75" s="604">
        <v>6.9161250000000001</v>
      </c>
      <c r="AM75" s="604">
        <v>6.9161250000000001</v>
      </c>
      <c r="AN75" s="604">
        <v>6.9161250000000001</v>
      </c>
      <c r="AO75" s="604">
        <v>6.9161250000000001</v>
      </c>
      <c r="AP75" s="604">
        <v>6.9161250000000001</v>
      </c>
      <c r="AQ75" s="604">
        <v>6.9161250000000001</v>
      </c>
      <c r="AR75" s="604">
        <v>6.9161250000000001</v>
      </c>
      <c r="AS75" s="604">
        <v>6.9161250000000001</v>
      </c>
      <c r="AT75" s="604"/>
      <c r="AU75" s="604"/>
      <c r="AV75" s="604"/>
      <c r="AW75" s="604"/>
      <c r="AX75" s="604"/>
      <c r="AY75" s="604"/>
      <c r="AZ75" s="604"/>
      <c r="BA75" s="604"/>
      <c r="BB75" s="482"/>
      <c r="BC75" s="482"/>
      <c r="BD75" s="482"/>
      <c r="BE75" s="482"/>
      <c r="BF75" s="482"/>
      <c r="BG75" s="482"/>
      <c r="BH75" s="482"/>
      <c r="BI75" s="482"/>
      <c r="BJ75" s="482"/>
      <c r="BK75" s="482"/>
      <c r="BL75" s="482"/>
      <c r="BM75" s="482"/>
      <c r="BN75" s="482"/>
      <c r="BO75" s="482"/>
      <c r="BP75" s="482"/>
      <c r="BQ75" s="482"/>
      <c r="BR75" s="604">
        <f t="shared" ref="BR75:BR99" si="1">+SUM(H75:BQ75)</f>
        <v>89.909624999999977</v>
      </c>
      <c r="BS75" s="605" t="s">
        <v>402</v>
      </c>
      <c r="BT75" s="639"/>
      <c r="BU75" s="639"/>
    </row>
    <row r="76" spans="1:73" x14ac:dyDescent="0.25">
      <c r="A76" s="482">
        <v>15</v>
      </c>
      <c r="B76" s="601">
        <f>+VLOOKUP(C76,'Erection Compiled'!$C$186:$H$356,5,FALSE)</f>
        <v>45909</v>
      </c>
      <c r="C76" s="607" t="s">
        <v>448</v>
      </c>
      <c r="D76" s="602" t="str">
        <f>+VLOOKUP(C76,Foundation!$C$8:$D$492,2,FALSE)</f>
        <v>DA+3</v>
      </c>
      <c r="E76" s="604">
        <f>+VLOOKUP(C76,'Erection Compiled'!$C$7:$J$356,7,FALSE)</f>
        <v>0</v>
      </c>
      <c r="F76" s="483" t="str">
        <f>+VLOOKUP(C76,'Erection Compiled'!$C$189:$G$356,3,FALSE)</f>
        <v>Sandy</v>
      </c>
      <c r="G76" s="483">
        <f>+VLOOKUP(C76,'Erection Compiled'!$C$189:$G$356,4,FALSE)</f>
        <v>45893</v>
      </c>
      <c r="H76" s="603"/>
      <c r="I76" s="604"/>
      <c r="J76" s="603"/>
      <c r="K76" s="603"/>
      <c r="L76" s="482"/>
      <c r="M76" s="482"/>
      <c r="N76" s="482"/>
      <c r="O76" s="482"/>
      <c r="P76" s="482"/>
      <c r="Q76" s="482"/>
      <c r="R76" s="482"/>
      <c r="S76" s="482"/>
      <c r="T76" s="482"/>
      <c r="U76" s="482"/>
      <c r="V76" s="482"/>
      <c r="W76" s="482"/>
      <c r="X76" s="482"/>
      <c r="Y76" s="482"/>
      <c r="Z76" s="482"/>
      <c r="AA76" s="482"/>
      <c r="AB76" s="482"/>
      <c r="AC76" s="482"/>
      <c r="AD76" s="482"/>
      <c r="AE76" s="604">
        <v>2.2851532941176464</v>
      </c>
      <c r="AF76" s="604">
        <v>2.2851532941176464</v>
      </c>
      <c r="AG76" s="604">
        <v>2.2851532941176464</v>
      </c>
      <c r="AH76" s="604">
        <v>2.2851532941176464</v>
      </c>
      <c r="AI76" s="604">
        <v>2.2851532941176464</v>
      </c>
      <c r="AJ76" s="604">
        <v>2.2851532941176464</v>
      </c>
      <c r="AK76" s="604">
        <v>2.2851532941176464</v>
      </c>
      <c r="AL76" s="604">
        <v>2.2851532941176464</v>
      </c>
      <c r="AM76" s="604">
        <v>2.2851532941176464</v>
      </c>
      <c r="AN76" s="604">
        <v>2.2851532941176464</v>
      </c>
      <c r="AO76" s="604">
        <v>2.2851532941176464</v>
      </c>
      <c r="AP76" s="604">
        <v>2.2851532941176464</v>
      </c>
      <c r="AQ76" s="604">
        <v>2.2851532941176464</v>
      </c>
      <c r="AR76" s="604">
        <v>2.2851532941176464</v>
      </c>
      <c r="AS76" s="604">
        <v>2.2851532941176464</v>
      </c>
      <c r="AT76" s="604">
        <v>2.2851532941176464</v>
      </c>
      <c r="AU76" s="604">
        <v>2.2851532941176464</v>
      </c>
      <c r="AV76" s="604"/>
      <c r="AW76" s="604"/>
      <c r="AX76" s="604"/>
      <c r="AY76" s="604"/>
      <c r="AZ76" s="604"/>
      <c r="BA76" s="604"/>
      <c r="BB76" s="482"/>
      <c r="BC76" s="482"/>
      <c r="BD76" s="482"/>
      <c r="BE76" s="482"/>
      <c r="BF76" s="482"/>
      <c r="BG76" s="482"/>
      <c r="BH76" s="482"/>
      <c r="BI76" s="482"/>
      <c r="BJ76" s="482"/>
      <c r="BK76" s="482"/>
      <c r="BL76" s="482"/>
      <c r="BM76" s="482"/>
      <c r="BN76" s="482"/>
      <c r="BO76" s="482"/>
      <c r="BP76" s="482"/>
      <c r="BQ76" s="482"/>
      <c r="BR76" s="604">
        <f t="shared" si="1"/>
        <v>38.847605999999985</v>
      </c>
      <c r="BS76" s="605" t="s">
        <v>402</v>
      </c>
      <c r="BT76" s="639"/>
      <c r="BU76" s="639"/>
    </row>
    <row r="77" spans="1:73" x14ac:dyDescent="0.25">
      <c r="A77" s="482">
        <v>16</v>
      </c>
      <c r="B77" s="601">
        <f>+VLOOKUP(C77,'Erection Compiled'!$C$186:$H$356,5,FALSE)</f>
        <v>45909</v>
      </c>
      <c r="C77" s="607" t="s">
        <v>450</v>
      </c>
      <c r="D77" s="602" t="str">
        <f>+VLOOKUP(C77,Foundation!$C$8:$D$492,2,FALSE)</f>
        <v>DA+3</v>
      </c>
      <c r="E77" s="604">
        <f>+VLOOKUP(C77,'Erection Compiled'!$C$7:$J$356,7,FALSE)</f>
        <v>0</v>
      </c>
      <c r="F77" s="483" t="str">
        <f>+VLOOKUP(C77,'Erection Compiled'!$C$189:$G$356,3,FALSE)</f>
        <v>Sandy</v>
      </c>
      <c r="G77" s="483">
        <f>+VLOOKUP(C77,'Erection Compiled'!$C$189:$G$356,4,FALSE)</f>
        <v>45893</v>
      </c>
      <c r="H77" s="603"/>
      <c r="I77" s="604"/>
      <c r="J77" s="603"/>
      <c r="K77" s="603"/>
      <c r="L77" s="482"/>
      <c r="M77" s="482"/>
      <c r="N77" s="482"/>
      <c r="O77" s="482"/>
      <c r="P77" s="482"/>
      <c r="Q77" s="482"/>
      <c r="R77" s="482"/>
      <c r="S77" s="482"/>
      <c r="T77" s="482"/>
      <c r="U77" s="482"/>
      <c r="V77" s="482"/>
      <c r="W77" s="482"/>
      <c r="X77" s="482"/>
      <c r="Y77" s="482"/>
      <c r="Z77" s="482"/>
      <c r="AA77" s="482"/>
      <c r="AB77" s="482"/>
      <c r="AC77" s="482"/>
      <c r="AD77" s="482"/>
      <c r="AE77" s="604">
        <v>2.2851532941176464</v>
      </c>
      <c r="AF77" s="604">
        <v>2.2851532941176464</v>
      </c>
      <c r="AG77" s="604">
        <v>2.2851532941176464</v>
      </c>
      <c r="AH77" s="604">
        <v>2.2851532941176464</v>
      </c>
      <c r="AI77" s="604">
        <v>2.2851532941176464</v>
      </c>
      <c r="AJ77" s="604">
        <v>2.2851532941176464</v>
      </c>
      <c r="AK77" s="604">
        <v>2.2851532941176464</v>
      </c>
      <c r="AL77" s="604">
        <v>2.2851532941176464</v>
      </c>
      <c r="AM77" s="604">
        <v>2.2851532941176464</v>
      </c>
      <c r="AN77" s="604">
        <v>2.2851532941176464</v>
      </c>
      <c r="AO77" s="604">
        <v>2.2851532941176464</v>
      </c>
      <c r="AP77" s="604">
        <v>2.2851532941176464</v>
      </c>
      <c r="AQ77" s="604">
        <v>2.2851532941176464</v>
      </c>
      <c r="AR77" s="604">
        <v>2.2851532941176464</v>
      </c>
      <c r="AS77" s="604">
        <v>2.2851532941176464</v>
      </c>
      <c r="AT77" s="604">
        <v>2.2851532941176464</v>
      </c>
      <c r="AU77" s="604">
        <v>2.2851532941176464</v>
      </c>
      <c r="AV77" s="604"/>
      <c r="AW77" s="604"/>
      <c r="AX77" s="604"/>
      <c r="AY77" s="604"/>
      <c r="AZ77" s="604"/>
      <c r="BA77" s="604"/>
      <c r="BB77" s="482"/>
      <c r="BC77" s="482"/>
      <c r="BD77" s="482"/>
      <c r="BE77" s="482"/>
      <c r="BF77" s="482"/>
      <c r="BG77" s="482"/>
      <c r="BH77" s="482"/>
      <c r="BI77" s="482"/>
      <c r="BJ77" s="482"/>
      <c r="BK77" s="482"/>
      <c r="BL77" s="482"/>
      <c r="BM77" s="482"/>
      <c r="BN77" s="482"/>
      <c r="BO77" s="482"/>
      <c r="BP77" s="482"/>
      <c r="BQ77" s="482"/>
      <c r="BR77" s="604">
        <f t="shared" si="1"/>
        <v>38.847605999999985</v>
      </c>
      <c r="BS77" s="605" t="s">
        <v>402</v>
      </c>
      <c r="BT77" s="639"/>
      <c r="BU77" s="639"/>
    </row>
    <row r="78" spans="1:73" x14ac:dyDescent="0.25">
      <c r="A78" s="482">
        <v>17</v>
      </c>
      <c r="B78" s="601">
        <f>+VLOOKUP(C78,'Erection Compiled'!$C$186:$H$356,5,FALSE)</f>
        <v>45910</v>
      </c>
      <c r="C78" s="607" t="s">
        <v>81</v>
      </c>
      <c r="D78" s="602" t="str">
        <f>+VLOOKUP(C78,Foundation!$C$8:$D$492,2,FALSE)</f>
        <v>DA+3</v>
      </c>
      <c r="E78" s="604">
        <f>+VLOOKUP(C78,'Erection Compiled'!$C$7:$J$356,7,FALSE)</f>
        <v>0</v>
      </c>
      <c r="F78" s="483" t="str">
        <f>+VLOOKUP(C78,'Erection Compiled'!$C$189:$G$356,3,FALSE)</f>
        <v>Sandy</v>
      </c>
      <c r="G78" s="483">
        <f>+VLOOKUP(C78,'Erection Compiled'!$C$189:$G$356,4,FALSE)</f>
        <v>45903</v>
      </c>
      <c r="H78" s="603"/>
      <c r="I78" s="604"/>
      <c r="J78" s="603"/>
      <c r="K78" s="603"/>
      <c r="L78" s="482"/>
      <c r="M78" s="482"/>
      <c r="N78" s="482"/>
      <c r="O78" s="482"/>
      <c r="P78" s="482"/>
      <c r="Q78" s="482"/>
      <c r="R78" s="482"/>
      <c r="S78" s="482"/>
      <c r="T78" s="482"/>
      <c r="U78" s="482"/>
      <c r="V78" s="482"/>
      <c r="W78" s="482"/>
      <c r="X78" s="482"/>
      <c r="Y78" s="482"/>
      <c r="Z78" s="482"/>
      <c r="AA78" s="482"/>
      <c r="AB78" s="482"/>
      <c r="AC78" s="482"/>
      <c r="AD78" s="482"/>
      <c r="AE78" s="482"/>
      <c r="AF78" s="482"/>
      <c r="AG78" s="482"/>
      <c r="AH78" s="482"/>
      <c r="AI78" s="482"/>
      <c r="AJ78" s="621"/>
      <c r="AK78" s="621"/>
      <c r="AL78" s="604"/>
      <c r="AM78" s="604"/>
      <c r="AN78" s="604"/>
      <c r="AO78" s="604">
        <v>4.855950749999999</v>
      </c>
      <c r="AP78" s="604">
        <v>4.855950749999999</v>
      </c>
      <c r="AQ78" s="604">
        <v>4.855950749999999</v>
      </c>
      <c r="AR78" s="604">
        <v>4.855950749999999</v>
      </c>
      <c r="AS78" s="604">
        <v>4.855950749999999</v>
      </c>
      <c r="AT78" s="604">
        <v>4.855950749999999</v>
      </c>
      <c r="AU78" s="604">
        <v>4.855950749999999</v>
      </c>
      <c r="AV78" s="604">
        <v>4.855950749999999</v>
      </c>
      <c r="AW78" s="604"/>
      <c r="AX78" s="604"/>
      <c r="AY78" s="604"/>
      <c r="AZ78" s="604"/>
      <c r="BA78" s="604"/>
      <c r="BB78" s="482"/>
      <c r="BC78" s="482"/>
      <c r="BD78" s="482"/>
      <c r="BE78" s="482"/>
      <c r="BF78" s="482"/>
      <c r="BG78" s="482"/>
      <c r="BH78" s="482"/>
      <c r="BI78" s="482"/>
      <c r="BJ78" s="482"/>
      <c r="BK78" s="482"/>
      <c r="BL78" s="482"/>
      <c r="BM78" s="482"/>
      <c r="BN78" s="482"/>
      <c r="BO78" s="482"/>
      <c r="BP78" s="482"/>
      <c r="BQ78" s="482"/>
      <c r="BR78" s="604">
        <f t="shared" si="1"/>
        <v>38.847605999999992</v>
      </c>
      <c r="BS78" s="605" t="s">
        <v>402</v>
      </c>
      <c r="BT78" s="639"/>
      <c r="BU78" s="639"/>
    </row>
    <row r="79" spans="1:73" x14ac:dyDescent="0.25">
      <c r="A79" s="482">
        <v>18</v>
      </c>
      <c r="B79" s="601">
        <f>+VLOOKUP(C79,'Erection Compiled'!$C$186:$H$356,5,FALSE)</f>
        <v>45910</v>
      </c>
      <c r="C79" s="607" t="s">
        <v>714</v>
      </c>
      <c r="D79" s="602" t="str">
        <f>+VLOOKUP(C79,Foundation!$C$8:$D$492,2,FALSE)</f>
        <v>DA+9</v>
      </c>
      <c r="E79" s="604">
        <f>+VLOOKUP(C79,'Erection Compiled'!$C$7:$J$356,7,FALSE)</f>
        <v>0</v>
      </c>
      <c r="F79" s="483" t="str">
        <f>+VLOOKUP(C79,'Erection Compiled'!$C$189:$G$356,3,FALSE)</f>
        <v>Sandy</v>
      </c>
      <c r="G79" s="483">
        <f>+VLOOKUP(C79,'Erection Compiled'!$C$189:$G$356,4,FALSE)</f>
        <v>45901</v>
      </c>
      <c r="H79" s="603"/>
      <c r="I79" s="604"/>
      <c r="J79" s="603"/>
      <c r="K79" s="603"/>
      <c r="L79" s="482"/>
      <c r="M79" s="482"/>
      <c r="N79" s="482"/>
      <c r="O79" s="482"/>
      <c r="P79" s="482"/>
      <c r="Q79" s="482"/>
      <c r="R79" s="482"/>
      <c r="S79" s="482"/>
      <c r="T79" s="482"/>
      <c r="U79" s="482"/>
      <c r="V79" s="482"/>
      <c r="W79" s="482"/>
      <c r="X79" s="482"/>
      <c r="Y79" s="482"/>
      <c r="Z79" s="482"/>
      <c r="AA79" s="482"/>
      <c r="AB79" s="482"/>
      <c r="AC79" s="482"/>
      <c r="AD79" s="482"/>
      <c r="AE79" s="482"/>
      <c r="AF79" s="482"/>
      <c r="AG79" s="482"/>
      <c r="AH79" s="482"/>
      <c r="AI79" s="482"/>
      <c r="AJ79" s="621"/>
      <c r="AK79" s="621"/>
      <c r="AL79" s="604"/>
      <c r="AM79" s="604">
        <v>4.7184350000000004</v>
      </c>
      <c r="AN79" s="604">
        <v>4.7184350000000004</v>
      </c>
      <c r="AO79" s="604">
        <v>4.7184350000000004</v>
      </c>
      <c r="AP79" s="604">
        <v>4.7184350000000004</v>
      </c>
      <c r="AQ79" s="604">
        <v>4.7184350000000004</v>
      </c>
      <c r="AR79" s="604">
        <v>4.7184350000000004</v>
      </c>
      <c r="AS79" s="604">
        <v>4.7184350000000004</v>
      </c>
      <c r="AT79" s="604">
        <v>4.7184350000000004</v>
      </c>
      <c r="AU79" s="604">
        <v>4.7184350000000004</v>
      </c>
      <c r="AV79" s="604">
        <v>4.7184350000000004</v>
      </c>
      <c r="AW79" s="604"/>
      <c r="AX79" s="604"/>
      <c r="AY79" s="604"/>
      <c r="AZ79" s="604"/>
      <c r="BA79" s="604"/>
      <c r="BB79" s="482"/>
      <c r="BC79" s="482"/>
      <c r="BD79" s="482"/>
      <c r="BE79" s="482"/>
      <c r="BF79" s="482"/>
      <c r="BG79" s="482"/>
      <c r="BH79" s="482"/>
      <c r="BI79" s="482"/>
      <c r="BJ79" s="482"/>
      <c r="BK79" s="482"/>
      <c r="BL79" s="482"/>
      <c r="BM79" s="482"/>
      <c r="BN79" s="482"/>
      <c r="BO79" s="482"/>
      <c r="BP79" s="482"/>
      <c r="BQ79" s="482"/>
      <c r="BR79" s="604">
        <f t="shared" si="1"/>
        <v>47.184350000000002</v>
      </c>
      <c r="BS79" s="605" t="s">
        <v>402</v>
      </c>
      <c r="BT79" s="639"/>
      <c r="BU79" s="639"/>
    </row>
    <row r="80" spans="1:73" x14ac:dyDescent="0.25">
      <c r="A80" s="482">
        <v>19</v>
      </c>
      <c r="B80" s="601">
        <f>+VLOOKUP(C80,'Erection Compiled'!$C$186:$H$356,5,FALSE)</f>
        <v>45911</v>
      </c>
      <c r="C80" s="607" t="s">
        <v>208</v>
      </c>
      <c r="D80" s="602" t="str">
        <f>+VLOOKUP(C80,Foundation!$C$8:$D$492,2,FALSE)</f>
        <v>DA+0</v>
      </c>
      <c r="E80" s="604">
        <f>+VLOOKUP(C80,'Erection Compiled'!$C$7:$J$356,7,FALSE)</f>
        <v>0</v>
      </c>
      <c r="F80" s="483" t="str">
        <f>+VLOOKUP(C80,'Erection Compiled'!$C$189:$G$356,3,FALSE)</f>
        <v>Sandy</v>
      </c>
      <c r="G80" s="483">
        <f>+VLOOKUP(C80,'Erection Compiled'!$C$189:$G$356,4,FALSE)</f>
        <v>45903</v>
      </c>
      <c r="H80" s="603"/>
      <c r="I80" s="604"/>
      <c r="J80" s="603"/>
      <c r="K80" s="603"/>
      <c r="L80" s="482"/>
      <c r="M80" s="482"/>
      <c r="N80" s="482"/>
      <c r="O80" s="482"/>
      <c r="P80" s="482"/>
      <c r="Q80" s="482"/>
      <c r="R80" s="482"/>
      <c r="S80" s="482"/>
      <c r="T80" s="482"/>
      <c r="U80" s="482"/>
      <c r="V80" s="482"/>
      <c r="W80" s="482"/>
      <c r="X80" s="482"/>
      <c r="Y80" s="482"/>
      <c r="Z80" s="482"/>
      <c r="AA80" s="482"/>
      <c r="AB80" s="482"/>
      <c r="AC80" s="482"/>
      <c r="AD80" s="482"/>
      <c r="AE80" s="482"/>
      <c r="AF80" s="482"/>
      <c r="AG80" s="482"/>
      <c r="AH80" s="482"/>
      <c r="AI80" s="482"/>
      <c r="AJ80" s="621"/>
      <c r="AK80" s="621"/>
      <c r="AL80" s="604"/>
      <c r="AM80" s="604"/>
      <c r="AN80" s="604"/>
      <c r="AO80" s="604">
        <v>4.1671524444444445</v>
      </c>
      <c r="AP80" s="604">
        <v>4.1671524444444445</v>
      </c>
      <c r="AQ80" s="604">
        <v>4.1671524444444445</v>
      </c>
      <c r="AR80" s="604">
        <v>4.1671524444444445</v>
      </c>
      <c r="AS80" s="604">
        <v>4.1671524444444445</v>
      </c>
      <c r="AT80" s="604">
        <v>4.1671524444444445</v>
      </c>
      <c r="AU80" s="604">
        <v>4.1671524444444445</v>
      </c>
      <c r="AV80" s="604">
        <v>4.1671524444444445</v>
      </c>
      <c r="AW80" s="604">
        <v>4.1671524444444445</v>
      </c>
      <c r="AX80" s="604"/>
      <c r="AY80" s="604"/>
      <c r="AZ80" s="604"/>
      <c r="BA80" s="604"/>
      <c r="BB80" s="482"/>
      <c r="BC80" s="482"/>
      <c r="BD80" s="482"/>
      <c r="BE80" s="482"/>
      <c r="BF80" s="482"/>
      <c r="BG80" s="482"/>
      <c r="BH80" s="482"/>
      <c r="BI80" s="482"/>
      <c r="BJ80" s="482"/>
      <c r="BK80" s="482"/>
      <c r="BL80" s="482"/>
      <c r="BM80" s="482"/>
      <c r="BN80" s="482"/>
      <c r="BO80" s="482"/>
      <c r="BP80" s="482"/>
      <c r="BQ80" s="482"/>
      <c r="BR80" s="604">
        <f t="shared" si="1"/>
        <v>37.504372000000004</v>
      </c>
      <c r="BS80" s="605" t="s">
        <v>402</v>
      </c>
      <c r="BT80" s="639"/>
      <c r="BU80" s="639"/>
    </row>
    <row r="81" spans="1:73" x14ac:dyDescent="0.25">
      <c r="A81" s="482">
        <v>20</v>
      </c>
      <c r="B81" s="601">
        <f>+VLOOKUP(C81,'Erection Compiled'!$C$186:$H$356,5,FALSE)</f>
        <v>45912</v>
      </c>
      <c r="C81" s="607" t="s">
        <v>524</v>
      </c>
      <c r="D81" s="602" t="str">
        <f>+VLOOKUP(C81,Foundation!$C$8:$D$492,2,FALSE)</f>
        <v>DA+3</v>
      </c>
      <c r="E81" s="604">
        <f>+VLOOKUP(C81,'Erection Compiled'!$C$7:$J$356,7,FALSE)</f>
        <v>0</v>
      </c>
      <c r="F81" s="483" t="str">
        <f>+VLOOKUP(C81,'Erection Compiled'!$C$189:$G$356,3,FALSE)</f>
        <v>Sandy</v>
      </c>
      <c r="G81" s="483">
        <f>+VLOOKUP(C81,'Erection Compiled'!$C$189:$G$356,4,FALSE)</f>
        <v>45909</v>
      </c>
      <c r="H81" s="603"/>
      <c r="I81" s="604"/>
      <c r="J81" s="603"/>
      <c r="K81" s="603"/>
      <c r="L81" s="482"/>
      <c r="M81" s="482"/>
      <c r="N81" s="482"/>
      <c r="O81" s="482"/>
      <c r="P81" s="482"/>
      <c r="Q81" s="482"/>
      <c r="R81" s="482"/>
      <c r="S81" s="482"/>
      <c r="T81" s="482"/>
      <c r="U81" s="482"/>
      <c r="V81" s="482"/>
      <c r="W81" s="482"/>
      <c r="X81" s="482"/>
      <c r="Y81" s="482"/>
      <c r="Z81" s="482"/>
      <c r="AA81" s="482"/>
      <c r="AB81" s="482"/>
      <c r="AC81" s="482"/>
      <c r="AD81" s="482"/>
      <c r="AE81" s="482"/>
      <c r="AF81" s="482"/>
      <c r="AG81" s="482"/>
      <c r="AH81" s="482"/>
      <c r="AI81" s="482"/>
      <c r="AJ81" s="621"/>
      <c r="AK81" s="621"/>
      <c r="AL81" s="604"/>
      <c r="AM81" s="604"/>
      <c r="AN81" s="604"/>
      <c r="AO81" s="604"/>
      <c r="AP81" s="604"/>
      <c r="AQ81" s="604"/>
      <c r="AR81" s="604"/>
      <c r="AS81" s="604"/>
      <c r="AT81" s="604"/>
      <c r="AU81" s="604">
        <v>9.711901499999998</v>
      </c>
      <c r="AV81" s="604">
        <v>9.711901499999998</v>
      </c>
      <c r="AW81" s="604">
        <v>9.711901499999998</v>
      </c>
      <c r="AX81" s="604">
        <v>9.711901499999998</v>
      </c>
      <c r="AY81" s="604"/>
      <c r="AZ81" s="604"/>
      <c r="BA81" s="604"/>
      <c r="BB81" s="482"/>
      <c r="BC81" s="482"/>
      <c r="BD81" s="482"/>
      <c r="BE81" s="482"/>
      <c r="BF81" s="482"/>
      <c r="BG81" s="482"/>
      <c r="BH81" s="482"/>
      <c r="BI81" s="482"/>
      <c r="BJ81" s="482"/>
      <c r="BK81" s="482"/>
      <c r="BL81" s="482"/>
      <c r="BM81" s="482"/>
      <c r="BN81" s="482"/>
      <c r="BO81" s="482"/>
      <c r="BP81" s="482"/>
      <c r="BQ81" s="482"/>
      <c r="BR81" s="604">
        <f t="shared" si="1"/>
        <v>38.847605999999992</v>
      </c>
      <c r="BS81" s="605" t="s">
        <v>402</v>
      </c>
      <c r="BT81" s="639"/>
      <c r="BU81" s="639"/>
    </row>
    <row r="82" spans="1:73" s="656" customFormat="1" x14ac:dyDescent="0.25">
      <c r="A82" s="648">
        <v>21</v>
      </c>
      <c r="B82" s="649">
        <f>+VLOOKUP(C82,'Erection Compiled'!$C$186:$H$356,5,FALSE)</f>
        <v>45912</v>
      </c>
      <c r="C82" s="650" t="s">
        <v>70</v>
      </c>
      <c r="D82" s="602" t="str">
        <f>+VLOOKUP(C82,Foundation!$C$8:$D$492,2,FALSE)</f>
        <v>DB2+0</v>
      </c>
      <c r="E82" s="604">
        <f>+VLOOKUP(C82,'Erection Compiled'!$C$7:$J$356,7,FALSE)</f>
        <v>0</v>
      </c>
      <c r="F82" s="653" t="str">
        <f>+VLOOKUP(C82,'Erection Compiled'!$C$189:$G$356,3,FALSE)</f>
        <v>DFR</v>
      </c>
      <c r="G82" s="653">
        <f>+VLOOKUP(C82,'Erection Compiled'!$C$189:$G$356,4,FALSE)</f>
        <v>45903</v>
      </c>
      <c r="H82" s="654"/>
      <c r="I82" s="652"/>
      <c r="J82" s="654"/>
      <c r="K82" s="654"/>
      <c r="L82" s="648"/>
      <c r="M82" s="648"/>
      <c r="N82" s="648"/>
      <c r="O82" s="648"/>
      <c r="P82" s="648"/>
      <c r="Q82" s="648"/>
      <c r="R82" s="648"/>
      <c r="S82" s="648"/>
      <c r="T82" s="648"/>
      <c r="U82" s="648"/>
      <c r="V82" s="648"/>
      <c r="W82" s="648"/>
      <c r="X82" s="648"/>
      <c r="Y82" s="648"/>
      <c r="Z82" s="648"/>
      <c r="AA82" s="648"/>
      <c r="AB82" s="648"/>
      <c r="AC82" s="648"/>
      <c r="AD82" s="648"/>
      <c r="AE82" s="648"/>
      <c r="AF82" s="648"/>
      <c r="AG82" s="648"/>
      <c r="AH82" s="648"/>
      <c r="AI82" s="648"/>
      <c r="AJ82" s="648"/>
      <c r="AK82" s="648"/>
      <c r="AL82" s="652"/>
      <c r="AM82" s="652"/>
      <c r="AN82" s="652"/>
      <c r="AO82" s="652">
        <v>4.3</v>
      </c>
      <c r="AP82" s="652">
        <v>3.6</v>
      </c>
      <c r="AQ82" s="652">
        <v>2.9</v>
      </c>
      <c r="AR82" s="652">
        <v>4.0999999999999996</v>
      </c>
      <c r="AS82" s="652">
        <v>1.2</v>
      </c>
      <c r="AT82" s="652">
        <v>1.1000000000000001</v>
      </c>
      <c r="AU82" s="652">
        <v>10.1</v>
      </c>
      <c r="AV82" s="652">
        <v>10.3</v>
      </c>
      <c r="AW82" s="652">
        <v>9.9</v>
      </c>
      <c r="AX82" s="652">
        <v>10.1</v>
      </c>
      <c r="AY82" s="652"/>
      <c r="AZ82" s="652"/>
      <c r="BA82" s="652"/>
      <c r="BB82" s="648"/>
      <c r="BC82" s="648"/>
      <c r="BD82" s="648"/>
      <c r="BE82" s="648"/>
      <c r="BF82" s="648"/>
      <c r="BG82" s="648"/>
      <c r="BH82" s="648"/>
      <c r="BI82" s="648"/>
      <c r="BJ82" s="648"/>
      <c r="BK82" s="648"/>
      <c r="BL82" s="648"/>
      <c r="BM82" s="648"/>
      <c r="BN82" s="648"/>
      <c r="BO82" s="648"/>
      <c r="BP82" s="648"/>
      <c r="BQ82" s="648"/>
      <c r="BR82" s="652">
        <f t="shared" si="1"/>
        <v>57.600000000000009</v>
      </c>
      <c r="BS82" s="655" t="s">
        <v>402</v>
      </c>
      <c r="BT82" s="657"/>
    </row>
    <row r="83" spans="1:73" s="656" customFormat="1" x14ac:dyDescent="0.25">
      <c r="A83" s="648">
        <v>22</v>
      </c>
      <c r="B83" s="649">
        <f>+VLOOKUP(C83,'Erection Compiled'!$C$186:$H$356,5,FALSE)</f>
        <v>45912</v>
      </c>
      <c r="C83" s="650" t="s">
        <v>42</v>
      </c>
      <c r="D83" s="602" t="str">
        <f>+VLOOKUP(C83,Foundation!$C$8:$D$492,2,FALSE)</f>
        <v>DA+0</v>
      </c>
      <c r="E83" s="604">
        <f>+VLOOKUP(C83,'Erection Compiled'!$C$7:$J$356,7,FALSE)</f>
        <v>0</v>
      </c>
      <c r="F83" s="653" t="str">
        <f>+VLOOKUP(C83,'Erection Compiled'!$C$189:$G$356,3,FALSE)</f>
        <v>DFR</v>
      </c>
      <c r="G83" s="653">
        <f>+VLOOKUP(C83,'Erection Compiled'!$C$189:$G$356,4,FALSE)</f>
        <v>45905</v>
      </c>
      <c r="H83" s="654"/>
      <c r="I83" s="652"/>
      <c r="J83" s="654"/>
      <c r="K83" s="654"/>
      <c r="L83" s="648"/>
      <c r="M83" s="648"/>
      <c r="N83" s="648"/>
      <c r="O83" s="648"/>
      <c r="P83" s="648"/>
      <c r="Q83" s="648"/>
      <c r="R83" s="648"/>
      <c r="S83" s="648"/>
      <c r="T83" s="648"/>
      <c r="U83" s="648"/>
      <c r="V83" s="648"/>
      <c r="W83" s="648"/>
      <c r="X83" s="648"/>
      <c r="Y83" s="648"/>
      <c r="Z83" s="648"/>
      <c r="AA83" s="648"/>
      <c r="AB83" s="648"/>
      <c r="AC83" s="648"/>
      <c r="AD83" s="648"/>
      <c r="AE83" s="648"/>
      <c r="AF83" s="648"/>
      <c r="AG83" s="648"/>
      <c r="AH83" s="648"/>
      <c r="AI83" s="648"/>
      <c r="AJ83" s="648"/>
      <c r="AK83" s="648"/>
      <c r="AL83" s="652"/>
      <c r="AM83" s="652"/>
      <c r="AN83" s="652"/>
      <c r="AO83" s="652"/>
      <c r="AP83" s="652"/>
      <c r="AQ83" s="652"/>
      <c r="AR83" s="652"/>
      <c r="AS83" s="652">
        <v>6.25</v>
      </c>
      <c r="AT83" s="652">
        <v>6.25</v>
      </c>
      <c r="AU83" s="652">
        <v>6.25</v>
      </c>
      <c r="AV83" s="652">
        <v>6.25</v>
      </c>
      <c r="AW83" s="652">
        <v>6.25</v>
      </c>
      <c r="AX83" s="652">
        <v>6.25</v>
      </c>
      <c r="AY83" s="652"/>
      <c r="AZ83" s="652"/>
      <c r="BA83" s="652"/>
      <c r="BB83" s="648"/>
      <c r="BC83" s="648"/>
      <c r="BD83" s="648"/>
      <c r="BE83" s="648"/>
      <c r="BF83" s="648"/>
      <c r="BG83" s="648"/>
      <c r="BH83" s="648"/>
      <c r="BI83" s="648"/>
      <c r="BJ83" s="648"/>
      <c r="BK83" s="648"/>
      <c r="BL83" s="648"/>
      <c r="BM83" s="648"/>
      <c r="BN83" s="648"/>
      <c r="BO83" s="648"/>
      <c r="BP83" s="648"/>
      <c r="BQ83" s="648"/>
      <c r="BR83" s="652">
        <f t="shared" si="1"/>
        <v>37.5</v>
      </c>
      <c r="BS83" s="655" t="s">
        <v>402</v>
      </c>
      <c r="BT83" s="657"/>
    </row>
    <row r="84" spans="1:73" x14ac:dyDescent="0.25">
      <c r="A84" s="482">
        <v>23</v>
      </c>
      <c r="B84" s="601">
        <f>+VLOOKUP(C84,'Erection Compiled'!$C$186:$H$356,5,FALSE)</f>
        <v>45912</v>
      </c>
      <c r="C84" s="607" t="s">
        <v>733</v>
      </c>
      <c r="D84" s="602" t="str">
        <f>+VLOOKUP(C84,Foundation!$C$8:$D$492,2,FALSE)</f>
        <v>DA+6</v>
      </c>
      <c r="E84" s="604">
        <f>+VLOOKUP(C84,'Erection Compiled'!$C$7:$J$356,7,FALSE)</f>
        <v>0</v>
      </c>
      <c r="F84" s="483" t="str">
        <f>+VLOOKUP(C84,'Erection Compiled'!$C$189:$G$356,3,FALSE)</f>
        <v>Sandy</v>
      </c>
      <c r="G84" s="483">
        <f>+VLOOKUP(C84,'Erection Compiled'!$C$189:$G$356,4,FALSE)</f>
        <v>45907</v>
      </c>
      <c r="H84" s="603"/>
      <c r="I84" s="604"/>
      <c r="J84" s="603"/>
      <c r="K84" s="603"/>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604"/>
      <c r="AM84" s="604"/>
      <c r="AN84" s="604"/>
      <c r="AO84" s="604"/>
      <c r="AP84" s="604"/>
      <c r="AQ84" s="604"/>
      <c r="AR84" s="604"/>
      <c r="AS84" s="604">
        <v>7.5688380000000004</v>
      </c>
      <c r="AT84" s="604">
        <v>7.5688380000000004</v>
      </c>
      <c r="AU84" s="604">
        <v>7.5688380000000004</v>
      </c>
      <c r="AV84" s="604">
        <v>7.5688380000000004</v>
      </c>
      <c r="AW84" s="604">
        <v>7.5688380000000004</v>
      </c>
      <c r="AX84" s="604">
        <v>7.5688380000000004</v>
      </c>
      <c r="AY84" s="604"/>
      <c r="AZ84" s="604"/>
      <c r="BA84" s="604"/>
      <c r="BB84" s="482"/>
      <c r="BC84" s="482"/>
      <c r="BD84" s="482"/>
      <c r="BE84" s="482"/>
      <c r="BF84" s="482"/>
      <c r="BG84" s="482"/>
      <c r="BH84" s="482"/>
      <c r="BI84" s="482"/>
      <c r="BJ84" s="482"/>
      <c r="BK84" s="482"/>
      <c r="BL84" s="482"/>
      <c r="BM84" s="482"/>
      <c r="BN84" s="482"/>
      <c r="BO84" s="482"/>
      <c r="BP84" s="482"/>
      <c r="BQ84" s="482"/>
      <c r="BR84" s="604">
        <f t="shared" si="1"/>
        <v>45.413028000000004</v>
      </c>
      <c r="BS84" s="605" t="s">
        <v>402</v>
      </c>
      <c r="BT84" s="639"/>
    </row>
    <row r="85" spans="1:73" x14ac:dyDescent="0.25">
      <c r="A85" s="482">
        <v>24</v>
      </c>
      <c r="B85" s="601">
        <f>+VLOOKUP(C85,'Erection Compiled'!$C$186:$H$356,5,FALSE)</f>
        <v>45913</v>
      </c>
      <c r="C85" s="607" t="s">
        <v>445</v>
      </c>
      <c r="D85" s="602" t="str">
        <f>+VLOOKUP(C85,Foundation!$C$8:$D$492,2,FALSE)</f>
        <v>DA+3</v>
      </c>
      <c r="E85" s="604">
        <f>+VLOOKUP(C85,'Erection Compiled'!$C$7:$J$356,7,FALSE)</f>
        <v>0</v>
      </c>
      <c r="F85" s="483" t="str">
        <f>+VLOOKUP(C85,'Erection Compiled'!$C$189:$G$356,3,FALSE)</f>
        <v>Sandy</v>
      </c>
      <c r="G85" s="483">
        <f>+VLOOKUP(C85,'Erection Compiled'!$C$189:$G$356,4,FALSE)</f>
        <v>45903</v>
      </c>
      <c r="H85" s="603"/>
      <c r="I85" s="604"/>
      <c r="J85" s="603"/>
      <c r="K85" s="603"/>
      <c r="L85" s="482"/>
      <c r="M85" s="482"/>
      <c r="N85" s="482"/>
      <c r="O85" s="482"/>
      <c r="P85" s="482"/>
      <c r="Q85" s="482"/>
      <c r="R85" s="482"/>
      <c r="S85" s="482"/>
      <c r="T85" s="482"/>
      <c r="U85" s="482"/>
      <c r="V85" s="482"/>
      <c r="W85" s="482"/>
      <c r="X85" s="482"/>
      <c r="Y85" s="482"/>
      <c r="Z85" s="482"/>
      <c r="AA85" s="482"/>
      <c r="AB85" s="482"/>
      <c r="AC85" s="482"/>
      <c r="AD85" s="482"/>
      <c r="AE85" s="482"/>
      <c r="AF85" s="482"/>
      <c r="AG85" s="482"/>
      <c r="AH85" s="482"/>
      <c r="AI85" s="482"/>
      <c r="AJ85" s="482"/>
      <c r="AK85" s="482"/>
      <c r="AL85" s="604"/>
      <c r="AM85" s="604"/>
      <c r="AN85" s="604"/>
      <c r="AO85" s="604">
        <v>3.5316005454545447</v>
      </c>
      <c r="AP85" s="604">
        <v>3.5316005454545447</v>
      </c>
      <c r="AQ85" s="604">
        <v>3.5316005454545447</v>
      </c>
      <c r="AR85" s="604">
        <v>3.5316005454545447</v>
      </c>
      <c r="AS85" s="604">
        <v>3.5316005454545447</v>
      </c>
      <c r="AT85" s="604">
        <v>3.5316005454545447</v>
      </c>
      <c r="AU85" s="604">
        <v>3.5316005454545447</v>
      </c>
      <c r="AV85" s="604">
        <v>3.5316005454545447</v>
      </c>
      <c r="AW85" s="604">
        <v>3.5316005454545447</v>
      </c>
      <c r="AX85" s="604">
        <v>3.5316005454545447</v>
      </c>
      <c r="AY85" s="604">
        <v>3.5316005454545447</v>
      </c>
      <c r="AZ85" s="604"/>
      <c r="BA85" s="604"/>
      <c r="BB85" s="482"/>
      <c r="BC85" s="482"/>
      <c r="BD85" s="482"/>
      <c r="BE85" s="482"/>
      <c r="BF85" s="482"/>
      <c r="BG85" s="482"/>
      <c r="BH85" s="482"/>
      <c r="BI85" s="482"/>
      <c r="BJ85" s="482"/>
      <c r="BK85" s="482"/>
      <c r="BL85" s="482"/>
      <c r="BM85" s="482"/>
      <c r="BN85" s="482"/>
      <c r="BO85" s="482"/>
      <c r="BP85" s="482"/>
      <c r="BQ85" s="482"/>
      <c r="BR85" s="604">
        <f t="shared" si="1"/>
        <v>38.847605999999992</v>
      </c>
      <c r="BS85" s="605" t="s">
        <v>402</v>
      </c>
      <c r="BT85" s="639"/>
    </row>
    <row r="86" spans="1:73" x14ac:dyDescent="0.25">
      <c r="A86" s="482">
        <v>25</v>
      </c>
      <c r="B86" s="601">
        <f>+VLOOKUP(C86,'Erection Compiled'!$C$186:$H$356,5,FALSE)</f>
        <v>45914</v>
      </c>
      <c r="C86" s="607" t="s">
        <v>93</v>
      </c>
      <c r="D86" s="602" t="str">
        <f>+VLOOKUP(C86,Foundation!$C$8:$D$492,2,FALSE)</f>
        <v>DD60+25</v>
      </c>
      <c r="E86" s="604">
        <f>+VLOOKUP(C86,'Erection Compiled'!$C$7:$J$356,7,FALSE)</f>
        <v>0</v>
      </c>
      <c r="F86" s="483" t="str">
        <f>+VLOOKUP(C86,'Erection Compiled'!$C$189:$G$356,3,FALSE)</f>
        <v>Sandy</v>
      </c>
      <c r="G86" s="483">
        <f>+VLOOKUP(C86,'Erection Compiled'!$C$189:$G$356,4,FALSE)</f>
        <v>45899</v>
      </c>
      <c r="H86" s="603"/>
      <c r="I86" s="604"/>
      <c r="J86" s="603"/>
      <c r="K86" s="603"/>
      <c r="L86" s="482"/>
      <c r="M86" s="482"/>
      <c r="N86" s="482"/>
      <c r="O86" s="482"/>
      <c r="P86" s="482"/>
      <c r="Q86" s="482"/>
      <c r="R86" s="482"/>
      <c r="S86" s="482"/>
      <c r="T86" s="482"/>
      <c r="U86" s="482"/>
      <c r="V86" s="482"/>
      <c r="W86" s="482"/>
      <c r="X86" s="482"/>
      <c r="Y86" s="482"/>
      <c r="Z86" s="482"/>
      <c r="AA86" s="482"/>
      <c r="AB86" s="482"/>
      <c r="AC86" s="482"/>
      <c r="AD86" s="482"/>
      <c r="AE86" s="482"/>
      <c r="AF86" s="482"/>
      <c r="AG86" s="482"/>
      <c r="AH86" s="482"/>
      <c r="AI86" s="482"/>
      <c r="AJ86" s="482"/>
      <c r="AK86" s="604">
        <v>8.9</v>
      </c>
      <c r="AL86" s="604">
        <v>8.9</v>
      </c>
      <c r="AM86" s="604">
        <v>8.9</v>
      </c>
      <c r="AN86" s="604">
        <v>8.9</v>
      </c>
      <c r="AO86" s="604">
        <v>8.9</v>
      </c>
      <c r="AP86" s="604">
        <v>8.1999999999999993</v>
      </c>
      <c r="AQ86" s="604">
        <v>8.9</v>
      </c>
      <c r="AR86" s="604">
        <v>9.1999999999999993</v>
      </c>
      <c r="AS86" s="604">
        <v>10.4</v>
      </c>
      <c r="AT86" s="604">
        <v>10.6</v>
      </c>
      <c r="AU86" s="604">
        <v>10.6</v>
      </c>
      <c r="AV86" s="604">
        <v>10.6</v>
      </c>
      <c r="AW86" s="604">
        <v>10.6</v>
      </c>
      <c r="AX86" s="604">
        <v>10.6</v>
      </c>
      <c r="AY86" s="604">
        <f>10.6-1.7</f>
        <v>8.9</v>
      </c>
      <c r="AZ86" s="604"/>
      <c r="BA86" s="604"/>
      <c r="BB86" s="482"/>
      <c r="BC86" s="482"/>
      <c r="BD86" s="482"/>
      <c r="BE86" s="482"/>
      <c r="BF86" s="482"/>
      <c r="BG86" s="482"/>
      <c r="BH86" s="482"/>
      <c r="BI86" s="482"/>
      <c r="BJ86" s="482"/>
      <c r="BK86" s="482"/>
      <c r="BL86" s="482"/>
      <c r="BM86" s="482"/>
      <c r="BN86" s="482"/>
      <c r="BO86" s="482"/>
      <c r="BP86" s="482"/>
      <c r="BQ86" s="482"/>
      <c r="BR86" s="604">
        <f t="shared" si="1"/>
        <v>143.1</v>
      </c>
      <c r="BS86" s="605" t="s">
        <v>402</v>
      </c>
      <c r="BT86" s="639"/>
    </row>
    <row r="87" spans="1:73" s="656" customFormat="1" x14ac:dyDescent="0.25">
      <c r="A87" s="648">
        <v>26</v>
      </c>
      <c r="B87" s="649">
        <f>+VLOOKUP(C87,'Erection Compiled'!$C$186:$H$356,5,FALSE)</f>
        <v>45916</v>
      </c>
      <c r="C87" s="650" t="s">
        <v>58</v>
      </c>
      <c r="D87" s="602" t="str">
        <f>+VLOOKUP(C87,Foundation!$C$8:$D$492,2,FALSE)</f>
        <v>DA+0</v>
      </c>
      <c r="E87" s="604">
        <f>+VLOOKUP(C87,'Erection Compiled'!$C$7:$J$356,7,FALSE)</f>
        <v>0</v>
      </c>
      <c r="F87" s="653" t="str">
        <f>+VLOOKUP(C87,'Erection Compiled'!$C$189:$G$356,3,FALSE)</f>
        <v>DRY</v>
      </c>
      <c r="G87" s="653">
        <f>+VLOOKUP(C87,'Erection Compiled'!$C$189:$G$356,4,FALSE)</f>
        <v>45907</v>
      </c>
      <c r="H87" s="654"/>
      <c r="I87" s="652"/>
      <c r="J87" s="654"/>
      <c r="K87" s="654"/>
      <c r="L87" s="648"/>
      <c r="M87" s="648"/>
      <c r="N87" s="648"/>
      <c r="O87" s="648"/>
      <c r="P87" s="648"/>
      <c r="Q87" s="648"/>
      <c r="R87" s="648"/>
      <c r="S87" s="648"/>
      <c r="T87" s="648"/>
      <c r="U87" s="648"/>
      <c r="V87" s="648"/>
      <c r="W87" s="648"/>
      <c r="X87" s="648"/>
      <c r="Y87" s="648"/>
      <c r="Z87" s="648"/>
      <c r="AA87" s="648"/>
      <c r="AB87" s="648"/>
      <c r="AC87" s="648"/>
      <c r="AD87" s="648"/>
      <c r="AE87" s="648"/>
      <c r="AF87" s="648"/>
      <c r="AG87" s="648"/>
      <c r="AH87" s="648"/>
      <c r="AI87" s="648"/>
      <c r="AJ87" s="648"/>
      <c r="AK87" s="648"/>
      <c r="AL87" s="648"/>
      <c r="AM87" s="648"/>
      <c r="AN87" s="648"/>
      <c r="AO87" s="648"/>
      <c r="AP87" s="648"/>
      <c r="AQ87" s="648"/>
      <c r="AR87" s="648"/>
      <c r="AS87" s="648"/>
      <c r="AT87" s="648">
        <v>1.2</v>
      </c>
      <c r="AU87" s="648">
        <v>1.3</v>
      </c>
      <c r="AV87" s="648">
        <v>1.5</v>
      </c>
      <c r="AW87" s="648">
        <v>1.3</v>
      </c>
      <c r="AX87" s="648">
        <v>1.1000000000000001</v>
      </c>
      <c r="AY87" s="648">
        <v>2.1</v>
      </c>
      <c r="AZ87" s="648">
        <v>9</v>
      </c>
      <c r="BA87" s="648">
        <v>10.1</v>
      </c>
      <c r="BB87" s="648">
        <v>9.9</v>
      </c>
      <c r="BC87" s="648"/>
      <c r="BD87" s="648"/>
      <c r="BE87" s="648"/>
      <c r="BF87" s="648"/>
      <c r="BG87" s="648"/>
      <c r="BH87" s="648"/>
      <c r="BI87" s="648"/>
      <c r="BJ87" s="648"/>
      <c r="BK87" s="648"/>
      <c r="BL87" s="648"/>
      <c r="BM87" s="648"/>
      <c r="BN87" s="648"/>
      <c r="BO87" s="648"/>
      <c r="BP87" s="648"/>
      <c r="BQ87" s="648"/>
      <c r="BR87" s="652">
        <f t="shared" si="1"/>
        <v>37.5</v>
      </c>
      <c r="BS87" s="655" t="s">
        <v>402</v>
      </c>
      <c r="BT87" s="657"/>
    </row>
    <row r="88" spans="1:73" x14ac:dyDescent="0.25">
      <c r="A88" s="482">
        <v>27</v>
      </c>
      <c r="B88" s="601">
        <f>+VLOOKUP(C88,'Erection Compiled'!$C$186:$H$356,5,FALSE)</f>
        <v>45920</v>
      </c>
      <c r="C88" s="607" t="s">
        <v>712</v>
      </c>
      <c r="D88" s="602" t="str">
        <f>+VLOOKUP(C88,Foundation!$C$8:$D$492,2,FALSE)</f>
        <v>DA+6</v>
      </c>
      <c r="E88" s="604">
        <f>+VLOOKUP(C88,'Erection Compiled'!$C$7:$J$356,7,FALSE)</f>
        <v>0</v>
      </c>
      <c r="F88" s="483" t="str">
        <f>+VLOOKUP(C88,'Erection Compiled'!$C$189:$G$356,3,FALSE)</f>
        <v>Sandy</v>
      </c>
      <c r="G88" s="483">
        <f>+VLOOKUP(C88,'Erection Compiled'!$C$189:$G$356,4,FALSE)</f>
        <v>45910</v>
      </c>
      <c r="H88" s="603"/>
      <c r="I88" s="604"/>
      <c r="J88" s="603"/>
      <c r="K88" s="603"/>
      <c r="L88" s="482"/>
      <c r="M88" s="482"/>
      <c r="N88" s="482"/>
      <c r="O88" s="482"/>
      <c r="P88" s="482"/>
      <c r="Q88" s="482"/>
      <c r="R88" s="482"/>
      <c r="S88" s="482"/>
      <c r="T88" s="482"/>
      <c r="U88" s="482"/>
      <c r="V88" s="482"/>
      <c r="W88" s="482"/>
      <c r="X88" s="482"/>
      <c r="Y88" s="482"/>
      <c r="Z88" s="482"/>
      <c r="AA88" s="482"/>
      <c r="AB88" s="482"/>
      <c r="AC88" s="482"/>
      <c r="AD88" s="482"/>
      <c r="AE88" s="482"/>
      <c r="AF88" s="482"/>
      <c r="AG88" s="482"/>
      <c r="AH88" s="482"/>
      <c r="AI88" s="482"/>
      <c r="AJ88" s="482"/>
      <c r="AK88" s="482"/>
      <c r="AL88" s="482"/>
      <c r="AM88" s="482"/>
      <c r="AN88" s="482"/>
      <c r="AO88" s="482"/>
      <c r="AP88" s="482"/>
      <c r="AQ88" s="482"/>
      <c r="AR88" s="482"/>
      <c r="AS88" s="482"/>
      <c r="AT88" s="482"/>
      <c r="AU88" s="482"/>
      <c r="AV88" s="482">
        <v>5.7</v>
      </c>
      <c r="AW88" s="482">
        <v>6.2</v>
      </c>
      <c r="AX88" s="482"/>
      <c r="AY88" s="482"/>
      <c r="AZ88" s="482">
        <v>4.128457090909091</v>
      </c>
      <c r="BA88" s="482">
        <v>4.128457090909091</v>
      </c>
      <c r="BB88" s="482">
        <v>4.128457090909091</v>
      </c>
      <c r="BC88" s="482">
        <v>4.128457090909091</v>
      </c>
      <c r="BD88" s="482">
        <f>4.12845709090909+0.47</f>
        <v>4.5984570909090898</v>
      </c>
      <c r="BE88" s="482">
        <v>6.2</v>
      </c>
      <c r="BF88" s="482">
        <v>6.2</v>
      </c>
      <c r="BG88" s="482"/>
      <c r="BH88" s="482"/>
      <c r="BI88" s="482"/>
      <c r="BJ88" s="482"/>
      <c r="BK88" s="482"/>
      <c r="BL88" s="482"/>
      <c r="BM88" s="482"/>
      <c r="BN88" s="482"/>
      <c r="BO88" s="482"/>
      <c r="BP88" s="482"/>
      <c r="BQ88" s="482"/>
      <c r="BR88" s="604">
        <f t="shared" si="1"/>
        <v>45.412285454545462</v>
      </c>
      <c r="BS88" s="605" t="s">
        <v>402</v>
      </c>
      <c r="BT88" s="639"/>
    </row>
    <row r="89" spans="1:73" x14ac:dyDescent="0.25">
      <c r="A89" s="482">
        <v>28</v>
      </c>
      <c r="B89" s="601">
        <f>+VLOOKUP(C89,'Erection Compiled'!$C$186:$H$356,5,FALSE)</f>
        <v>45918</v>
      </c>
      <c r="C89" s="607" t="s">
        <v>731</v>
      </c>
      <c r="D89" s="602" t="str">
        <f>+VLOOKUP(C89,Foundation!$C$8:$D$492,2,FALSE)</f>
        <v>DA+3</v>
      </c>
      <c r="E89" s="604">
        <f>+VLOOKUP(C89,'Erection Compiled'!$C$7:$J$356,7,FALSE)</f>
        <v>0</v>
      </c>
      <c r="F89" s="483" t="str">
        <f>+VLOOKUP(C89,'Erection Compiled'!$C$189:$G$356,3,FALSE)</f>
        <v>Sandy</v>
      </c>
      <c r="G89" s="483">
        <f>+VLOOKUP(C89,'Erection Compiled'!$C$189:$G$356,4,FALSE)</f>
        <v>45913</v>
      </c>
      <c r="H89" s="603"/>
      <c r="I89" s="604"/>
      <c r="J89" s="603"/>
      <c r="K89" s="603"/>
      <c r="L89" s="482"/>
      <c r="M89" s="482"/>
      <c r="N89" s="482"/>
      <c r="O89" s="482"/>
      <c r="P89" s="482"/>
      <c r="Q89" s="482"/>
      <c r="R89" s="482"/>
      <c r="S89" s="482"/>
      <c r="T89" s="482"/>
      <c r="U89" s="482"/>
      <c r="V89" s="482"/>
      <c r="W89" s="482"/>
      <c r="X89" s="482"/>
      <c r="Y89" s="482"/>
      <c r="Z89" s="482"/>
      <c r="AA89" s="482"/>
      <c r="AB89" s="482"/>
      <c r="AC89" s="482"/>
      <c r="AD89" s="482"/>
      <c r="AE89" s="482"/>
      <c r="AF89" s="482"/>
      <c r="AG89" s="482"/>
      <c r="AH89" s="482"/>
      <c r="AI89" s="482"/>
      <c r="AJ89" s="482"/>
      <c r="AK89" s="482"/>
      <c r="AL89" s="482"/>
      <c r="AM89" s="482"/>
      <c r="AN89" s="482"/>
      <c r="AO89" s="482"/>
      <c r="AP89" s="482"/>
      <c r="AQ89" s="482"/>
      <c r="AR89" s="482"/>
      <c r="AS89" s="482"/>
      <c r="AT89" s="482"/>
      <c r="AU89" s="482"/>
      <c r="AV89" s="482"/>
      <c r="AW89" s="482"/>
      <c r="AX89" s="482">
        <f>2.1+4.37</f>
        <v>6.4700000000000006</v>
      </c>
      <c r="AY89" s="482"/>
      <c r="AZ89" s="482">
        <v>6.4746009999999989</v>
      </c>
      <c r="BA89" s="482">
        <v>6.4746009999999989</v>
      </c>
      <c r="BB89" s="482">
        <v>6.4746009999999989</v>
      </c>
      <c r="BC89" s="482">
        <v>6.4746009999999989</v>
      </c>
      <c r="BD89" s="482">
        <v>6.4746009999999989</v>
      </c>
      <c r="BE89" s="482"/>
      <c r="BF89" s="482"/>
      <c r="BG89" s="482"/>
      <c r="BH89" s="482"/>
      <c r="BI89" s="482"/>
      <c r="BJ89" s="482"/>
      <c r="BK89" s="482"/>
      <c r="BL89" s="482"/>
      <c r="BM89" s="482"/>
      <c r="BN89" s="482"/>
      <c r="BO89" s="482"/>
      <c r="BP89" s="482"/>
      <c r="BQ89" s="482"/>
      <c r="BR89" s="604">
        <f t="shared" si="1"/>
        <v>38.843004999999998</v>
      </c>
      <c r="BS89" s="605" t="s">
        <v>402</v>
      </c>
      <c r="BT89" s="639"/>
    </row>
    <row r="90" spans="1:73" x14ac:dyDescent="0.25">
      <c r="A90" s="482">
        <v>29</v>
      </c>
      <c r="B90" s="601">
        <f>+VLOOKUP(C90,'Erection Compiled'!$C$186:$H$356,5,FALSE)</f>
        <v>45925</v>
      </c>
      <c r="C90" s="607" t="s">
        <v>90</v>
      </c>
      <c r="D90" s="602" t="str">
        <f>+VLOOKUP(C90,Foundation!$C$8:$D$492,2,FALSE)</f>
        <v>DD60+25</v>
      </c>
      <c r="E90" s="604">
        <f>+VLOOKUP(C90,'Erection Compiled'!$C$7:$J$356,7,FALSE)</f>
        <v>0</v>
      </c>
      <c r="F90" s="483" t="str">
        <f>+VLOOKUP(C90,'Erection Compiled'!$C$189:$G$356,3,FALSE)</f>
        <v>Sandy</v>
      </c>
      <c r="G90" s="483">
        <f>+VLOOKUP(C90,'Erection Compiled'!$C$189:$G$356,4,FALSE)</f>
        <v>45909</v>
      </c>
      <c r="H90" s="603"/>
      <c r="I90" s="604"/>
      <c r="J90" s="603"/>
      <c r="K90" s="603"/>
      <c r="L90" s="482"/>
      <c r="M90" s="482"/>
      <c r="N90" s="482"/>
      <c r="O90" s="482"/>
      <c r="P90" s="482"/>
      <c r="Q90" s="482"/>
      <c r="R90" s="482"/>
      <c r="S90" s="482"/>
      <c r="T90" s="482"/>
      <c r="U90" s="482"/>
      <c r="V90" s="482"/>
      <c r="W90" s="482"/>
      <c r="X90" s="482"/>
      <c r="Y90" s="482"/>
      <c r="Z90" s="482"/>
      <c r="AA90" s="482"/>
      <c r="AB90" s="482"/>
      <c r="AC90" s="482"/>
      <c r="AD90" s="482"/>
      <c r="AE90" s="482"/>
      <c r="AF90" s="482"/>
      <c r="AG90" s="482"/>
      <c r="AH90" s="482"/>
      <c r="AI90" s="482"/>
      <c r="AJ90" s="482"/>
      <c r="AK90" s="482"/>
      <c r="AL90" s="482"/>
      <c r="AM90" s="482"/>
      <c r="AN90" s="482"/>
      <c r="AO90" s="482"/>
      <c r="AP90" s="482"/>
      <c r="AQ90" s="482"/>
      <c r="AR90" s="482"/>
      <c r="AS90" s="482"/>
      <c r="AT90" s="482"/>
      <c r="AU90" s="482">
        <v>8.4176470588235297</v>
      </c>
      <c r="AV90" s="482">
        <v>8.4176470588235297</v>
      </c>
      <c r="AW90" s="482">
        <v>8.4176470588235297</v>
      </c>
      <c r="AX90" s="482">
        <v>8.4176470588235297</v>
      </c>
      <c r="AY90" s="482">
        <v>8.4176470588235297</v>
      </c>
      <c r="AZ90" s="482">
        <v>8.4176470588235297</v>
      </c>
      <c r="BA90" s="482">
        <v>8.4176470588235297</v>
      </c>
      <c r="BB90" s="482">
        <v>8.4176470588235297</v>
      </c>
      <c r="BC90" s="482">
        <v>8.4176470588235297</v>
      </c>
      <c r="BD90" s="482">
        <v>8.4176470588235297</v>
      </c>
      <c r="BE90" s="482">
        <v>8.4176470588235297</v>
      </c>
      <c r="BF90" s="482">
        <v>8.4176470588235297</v>
      </c>
      <c r="BG90" s="482">
        <v>8.4176470588235297</v>
      </c>
      <c r="BH90" s="482">
        <v>8.4176470588235297</v>
      </c>
      <c r="BI90" s="482">
        <v>8.4176470588235297</v>
      </c>
      <c r="BJ90" s="482">
        <v>8.4176470588235297</v>
      </c>
      <c r="BK90" s="482">
        <v>8.4176470588235297</v>
      </c>
      <c r="BL90" s="482"/>
      <c r="BM90" s="482"/>
      <c r="BN90" s="482"/>
      <c r="BO90" s="482"/>
      <c r="BP90" s="482"/>
      <c r="BQ90" s="482"/>
      <c r="BR90" s="604">
        <f t="shared" si="1"/>
        <v>143.10000000000002</v>
      </c>
      <c r="BS90" s="605" t="s">
        <v>402</v>
      </c>
      <c r="BT90" s="639"/>
    </row>
    <row r="91" spans="1:73" x14ac:dyDescent="0.25">
      <c r="A91" s="482">
        <v>30</v>
      </c>
      <c r="B91" s="601">
        <f>+VLOOKUP(C91,'Erection Compiled'!$C$186:$H$356,5,FALSE)</f>
        <v>45916</v>
      </c>
      <c r="C91" s="607" t="s">
        <v>215</v>
      </c>
      <c r="D91" s="602" t="str">
        <f>+VLOOKUP(C91,Foundation!$C$8:$D$492,2,FALSE)</f>
        <v>DA+6</v>
      </c>
      <c r="E91" s="604">
        <f>+VLOOKUP(C91,'Erection Compiled'!$C$7:$J$356,7,FALSE)</f>
        <v>0</v>
      </c>
      <c r="F91" s="483" t="str">
        <f>+VLOOKUP(C91,'Erection Compiled'!$C$189:$G$356,3,FALSE)</f>
        <v>Sandy</v>
      </c>
      <c r="G91" s="483">
        <f>+VLOOKUP(C91,'Erection Compiled'!$C$189:$G$356,4,FALSE)</f>
        <v>45907</v>
      </c>
      <c r="H91" s="603"/>
      <c r="I91" s="604"/>
      <c r="J91" s="603"/>
      <c r="K91" s="603"/>
      <c r="L91" s="482"/>
      <c r="M91" s="482"/>
      <c r="N91" s="482"/>
      <c r="O91" s="482"/>
      <c r="P91" s="482"/>
      <c r="Q91" s="482"/>
      <c r="R91" s="482"/>
      <c r="S91" s="482"/>
      <c r="T91" s="482"/>
      <c r="U91" s="482"/>
      <c r="V91" s="482"/>
      <c r="W91" s="482"/>
      <c r="X91" s="482"/>
      <c r="Y91" s="482"/>
      <c r="Z91" s="482"/>
      <c r="AA91" s="482"/>
      <c r="AB91" s="482"/>
      <c r="AC91" s="482"/>
      <c r="AD91" s="482"/>
      <c r="AE91" s="482"/>
      <c r="AF91" s="482"/>
      <c r="AG91" s="482"/>
      <c r="AH91" s="482"/>
      <c r="AI91" s="482"/>
      <c r="AJ91" s="482"/>
      <c r="AK91" s="482"/>
      <c r="AL91" s="482"/>
      <c r="AM91" s="482"/>
      <c r="AN91" s="482"/>
      <c r="AO91" s="482"/>
      <c r="AP91" s="482"/>
      <c r="AQ91" s="482"/>
      <c r="AR91" s="482"/>
      <c r="AS91" s="482">
        <v>3.9</v>
      </c>
      <c r="AT91" s="482">
        <v>4.9000000000000004</v>
      </c>
      <c r="AU91" s="482">
        <v>4.5999999999999996</v>
      </c>
      <c r="AV91" s="482">
        <v>4.2</v>
      </c>
      <c r="AW91" s="482">
        <v>5.0999999999999996</v>
      </c>
      <c r="AX91" s="482">
        <v>5.2</v>
      </c>
      <c r="AY91" s="482">
        <v>5.6</v>
      </c>
      <c r="AZ91" s="482">
        <v>4.5413028000000004</v>
      </c>
      <c r="BA91" s="482">
        <v>4.5413028000000004</v>
      </c>
      <c r="BB91" s="482">
        <f>4.5413028-1.71</f>
        <v>2.8313028000000005</v>
      </c>
      <c r="BC91" s="482"/>
      <c r="BD91" s="482"/>
      <c r="BE91" s="482"/>
      <c r="BF91" s="482"/>
      <c r="BG91" s="482"/>
      <c r="BH91" s="482"/>
      <c r="BI91" s="482"/>
      <c r="BJ91" s="482"/>
      <c r="BK91" s="482"/>
      <c r="BL91" s="482"/>
      <c r="BM91" s="482"/>
      <c r="BN91" s="482"/>
      <c r="BO91" s="482"/>
      <c r="BP91" s="482"/>
      <c r="BQ91" s="482"/>
      <c r="BR91" s="604">
        <f t="shared" si="1"/>
        <v>45.413908399999997</v>
      </c>
      <c r="BS91" s="605" t="s">
        <v>402</v>
      </c>
      <c r="BT91" s="639"/>
    </row>
    <row r="92" spans="1:73" x14ac:dyDescent="0.25">
      <c r="A92" s="482">
        <v>31</v>
      </c>
      <c r="B92" s="601">
        <f>+VLOOKUP(C92,'Erection Compiled'!$C$186:$H$356,5,FALSE)</f>
        <v>45929</v>
      </c>
      <c r="C92" s="607" t="s">
        <v>682</v>
      </c>
      <c r="D92" s="602" t="str">
        <f>+VLOOKUP(C92,Foundation!$C$8:$D$492,2,FALSE)</f>
        <v>DA+0</v>
      </c>
      <c r="E92" s="604">
        <f>+VLOOKUP(C92,'Erection Compiled'!$C$7:$J$356,7,FALSE)</f>
        <v>0</v>
      </c>
      <c r="F92" s="483" t="str">
        <f>+VLOOKUP(C92,'Erection Compiled'!$C$189:$G$356,3,FALSE)</f>
        <v>Sandy</v>
      </c>
      <c r="G92" s="483">
        <f>+VLOOKUP(C92,'Erection Compiled'!$C$189:$G$356,4,FALSE)</f>
        <v>45907</v>
      </c>
      <c r="H92" s="603"/>
      <c r="I92" s="604"/>
      <c r="J92" s="603"/>
      <c r="K92" s="603"/>
      <c r="L92" s="482"/>
      <c r="M92" s="482"/>
      <c r="N92" s="482"/>
      <c r="O92" s="482"/>
      <c r="P92" s="482"/>
      <c r="Q92" s="482"/>
      <c r="R92" s="482"/>
      <c r="S92" s="482"/>
      <c r="T92" s="482"/>
      <c r="U92" s="482"/>
      <c r="V92" s="482"/>
      <c r="W92" s="482"/>
      <c r="X92" s="482"/>
      <c r="Y92" s="482"/>
      <c r="Z92" s="482"/>
      <c r="AA92" s="482"/>
      <c r="AB92" s="482"/>
      <c r="AC92" s="482"/>
      <c r="AD92" s="482"/>
      <c r="AE92" s="482"/>
      <c r="AF92" s="482"/>
      <c r="AG92" s="482"/>
      <c r="AH92" s="482"/>
      <c r="AI92" s="482"/>
      <c r="AJ92" s="482"/>
      <c r="AK92" s="482"/>
      <c r="AL92" s="482"/>
      <c r="AM92" s="482"/>
      <c r="AN92" s="482"/>
      <c r="AO92" s="482"/>
      <c r="AP92" s="482"/>
      <c r="AQ92" s="482"/>
      <c r="AR92" s="482"/>
      <c r="AS92" s="482">
        <v>2.9</v>
      </c>
      <c r="AT92" s="482">
        <v>3.9</v>
      </c>
      <c r="AU92" s="482"/>
      <c r="AV92" s="482"/>
      <c r="AW92" s="482"/>
      <c r="AX92" s="482"/>
      <c r="AY92" s="482"/>
      <c r="AZ92" s="482"/>
      <c r="BA92" s="482"/>
      <c r="BB92" s="482"/>
      <c r="BC92" s="482"/>
      <c r="BD92" s="482"/>
      <c r="BE92" s="482"/>
      <c r="BF92" s="482"/>
      <c r="BG92" s="482"/>
      <c r="BH92" s="482"/>
      <c r="BI92" s="482"/>
      <c r="BJ92" s="482"/>
      <c r="BK92" s="482">
        <f>3.8+2.55</f>
        <v>6.35</v>
      </c>
      <c r="BL92" s="482">
        <v>5.0999999999999996</v>
      </c>
      <c r="BM92" s="482">
        <v>6.4176470588235297</v>
      </c>
      <c r="BN92" s="482">
        <v>6.4176470588235297</v>
      </c>
      <c r="BO92" s="482">
        <v>6.4176470588235297</v>
      </c>
      <c r="BP92" s="482"/>
      <c r="BQ92" s="482"/>
      <c r="BR92" s="604">
        <f t="shared" si="1"/>
        <v>37.502941176470586</v>
      </c>
      <c r="BS92" s="605" t="s">
        <v>402</v>
      </c>
      <c r="BT92" s="639"/>
    </row>
    <row r="93" spans="1:73" x14ac:dyDescent="0.25">
      <c r="A93" s="482">
        <v>32</v>
      </c>
      <c r="B93" s="601">
        <f>+VLOOKUP(C93,'Erection Compiled'!$C$186:$H$356,5,FALSE)</f>
        <v>45926</v>
      </c>
      <c r="C93" s="607" t="s">
        <v>190</v>
      </c>
      <c r="D93" s="602" t="str">
        <f>+VLOOKUP(C93,Foundation!$C$8:$D$492,2,FALSE)</f>
        <v>DA+3</v>
      </c>
      <c r="E93" s="604">
        <f>+VLOOKUP(C93,'Erection Compiled'!$C$7:$J$356,7,FALSE)</f>
        <v>0</v>
      </c>
      <c r="F93" s="483" t="str">
        <f>+VLOOKUP(C93,'Erection Compiled'!$C$189:$G$356,3,FALSE)</f>
        <v>DRY</v>
      </c>
      <c r="G93" s="483">
        <f>+VLOOKUP(C93,'Erection Compiled'!$C$189:$G$356,4,FALSE)</f>
        <v>45898</v>
      </c>
      <c r="H93" s="603"/>
      <c r="I93" s="604"/>
      <c r="J93" s="603"/>
      <c r="K93" s="603"/>
      <c r="L93" s="482"/>
      <c r="M93" s="482"/>
      <c r="N93" s="482"/>
      <c r="O93" s="482"/>
      <c r="P93" s="482"/>
      <c r="Q93" s="482"/>
      <c r="R93" s="482"/>
      <c r="S93" s="482"/>
      <c r="T93" s="482"/>
      <c r="U93" s="482"/>
      <c r="V93" s="482"/>
      <c r="W93" s="482"/>
      <c r="X93" s="482"/>
      <c r="Y93" s="482">
        <v>4.3</v>
      </c>
      <c r="Z93" s="482"/>
      <c r="AA93" s="482"/>
      <c r="AB93" s="482"/>
      <c r="AC93" s="482"/>
      <c r="AD93" s="482"/>
      <c r="AE93" s="482"/>
      <c r="AF93" s="482"/>
      <c r="AG93" s="482"/>
      <c r="AH93" s="482"/>
      <c r="AI93" s="482"/>
      <c r="AJ93" s="482">
        <v>4.5999999999999996</v>
      </c>
      <c r="AK93" s="482">
        <v>5.0999999999999996</v>
      </c>
      <c r="AL93" s="482">
        <v>4.5</v>
      </c>
      <c r="AM93" s="482">
        <v>6.6</v>
      </c>
      <c r="AN93" s="482">
        <v>5.2</v>
      </c>
      <c r="AO93" s="482"/>
      <c r="AP93" s="482"/>
      <c r="AQ93" s="482"/>
      <c r="AR93" s="482"/>
      <c r="AS93" s="482"/>
      <c r="AT93" s="482"/>
      <c r="AU93" s="482"/>
      <c r="AV93" s="482"/>
      <c r="AW93" s="482"/>
      <c r="AX93" s="482"/>
      <c r="AY93" s="482"/>
      <c r="AZ93" s="482"/>
      <c r="BA93" s="482"/>
      <c r="BB93" s="482"/>
      <c r="BC93" s="482"/>
      <c r="BD93" s="482"/>
      <c r="BE93" s="482">
        <v>4.5</v>
      </c>
      <c r="BF93" s="482"/>
      <c r="BG93" s="482"/>
      <c r="BH93" s="482"/>
      <c r="BI93" s="482"/>
      <c r="BJ93" s="482"/>
      <c r="BK93" s="482"/>
      <c r="BL93" s="482">
        <v>4</v>
      </c>
      <c r="BM93" s="482"/>
      <c r="BN93" s="482"/>
      <c r="BO93" s="482"/>
      <c r="BP93" s="482"/>
      <c r="BQ93" s="482"/>
      <c r="BR93" s="604">
        <f t="shared" si="1"/>
        <v>38.799999999999997</v>
      </c>
      <c r="BS93" s="605" t="s">
        <v>402</v>
      </c>
      <c r="BT93" s="639"/>
    </row>
    <row r="94" spans="1:73" x14ac:dyDescent="0.25">
      <c r="A94" s="482">
        <v>33</v>
      </c>
      <c r="B94" s="601">
        <f>+VLOOKUP(C94,'Erection Compiled'!$C$186:$H$356,5,FALSE)</f>
        <v>45916</v>
      </c>
      <c r="C94" s="607" t="s">
        <v>85</v>
      </c>
      <c r="D94" s="602" t="str">
        <f>+VLOOKUP(C94,Foundation!$C$8:$D$492,2,FALSE)</f>
        <v>DA+3</v>
      </c>
      <c r="E94" s="604">
        <f>+VLOOKUP(C94,'Erection Compiled'!$C$7:$J$356,7,FALSE)</f>
        <v>0</v>
      </c>
      <c r="F94" s="483" t="str">
        <f>+VLOOKUP(C94,'Erection Compiled'!$C$189:$G$356,3,FALSE)</f>
        <v>Sandy</v>
      </c>
      <c r="G94" s="483">
        <f>+VLOOKUP(C94,'Erection Compiled'!$C$189:$G$356,4,FALSE)</f>
        <v>45898</v>
      </c>
      <c r="H94" s="603"/>
      <c r="I94" s="604"/>
      <c r="J94" s="603"/>
      <c r="K94" s="603"/>
      <c r="L94" s="482"/>
      <c r="M94" s="482"/>
      <c r="N94" s="482"/>
      <c r="O94" s="482"/>
      <c r="P94" s="482"/>
      <c r="Q94" s="482"/>
      <c r="R94" s="482"/>
      <c r="S94" s="482"/>
      <c r="T94" s="482"/>
      <c r="U94" s="482"/>
      <c r="V94" s="482"/>
      <c r="W94" s="482"/>
      <c r="X94" s="482"/>
      <c r="Y94" s="482"/>
      <c r="Z94" s="482"/>
      <c r="AA94" s="482"/>
      <c r="AB94" s="482"/>
      <c r="AC94" s="482"/>
      <c r="AD94" s="482"/>
      <c r="AE94" s="482"/>
      <c r="AF94" s="482"/>
      <c r="AG94" s="482"/>
      <c r="AH94" s="482"/>
      <c r="AI94" s="482"/>
      <c r="AJ94" s="482"/>
      <c r="AK94" s="482"/>
      <c r="AL94" s="482"/>
      <c r="AM94" s="645">
        <v>3.2</v>
      </c>
      <c r="AN94" s="645">
        <v>3.2</v>
      </c>
      <c r="AO94" s="645">
        <v>3.2</v>
      </c>
      <c r="AP94" s="645"/>
      <c r="AQ94" s="645">
        <v>3.2</v>
      </c>
      <c r="AR94" s="645">
        <v>3.2</v>
      </c>
      <c r="AS94" s="645">
        <v>3.2</v>
      </c>
      <c r="AT94" s="482">
        <v>4.0999999999999996</v>
      </c>
      <c r="AU94" s="482">
        <v>4.3</v>
      </c>
      <c r="AV94" s="482">
        <v>3.9</v>
      </c>
      <c r="AW94" s="482">
        <v>5.0999999999999996</v>
      </c>
      <c r="AX94" s="482">
        <v>4.8</v>
      </c>
      <c r="AY94" s="482">
        <v>4.2</v>
      </c>
      <c r="AZ94" s="482">
        <v>2.0446108421052629</v>
      </c>
      <c r="BA94" s="482">
        <v>2.0446108421052629</v>
      </c>
      <c r="BB94" s="482">
        <v>2.0446108421052629</v>
      </c>
      <c r="BC94" s="482"/>
      <c r="BD94" s="482"/>
      <c r="BE94" s="482"/>
      <c r="BF94" s="482"/>
      <c r="BG94" s="482"/>
      <c r="BH94" s="482"/>
      <c r="BI94" s="482"/>
      <c r="BJ94" s="482"/>
      <c r="BK94" s="482"/>
      <c r="BL94" s="482"/>
      <c r="BM94" s="482"/>
      <c r="BN94" s="482"/>
      <c r="BO94" s="482"/>
      <c r="BP94" s="482"/>
      <c r="BQ94" s="482"/>
      <c r="BR94" s="604">
        <f t="shared" si="1"/>
        <v>51.733832526315787</v>
      </c>
      <c r="BS94" s="605" t="s">
        <v>402</v>
      </c>
      <c r="BT94" s="639"/>
    </row>
    <row r="95" spans="1:73" x14ac:dyDescent="0.25">
      <c r="A95" s="482">
        <v>34</v>
      </c>
      <c r="B95" s="601">
        <f>+VLOOKUP(C95,'Erection Compiled'!$C$186:$H$356,5,FALSE)</f>
        <v>45922</v>
      </c>
      <c r="C95" s="607" t="s">
        <v>446</v>
      </c>
      <c r="D95" s="602" t="str">
        <f>+VLOOKUP(C95,Foundation!$C$8:$D$492,2,FALSE)</f>
        <v>DA+3</v>
      </c>
      <c r="E95" s="604">
        <f>+VLOOKUP(C95,'Erection Compiled'!$C$7:$J$356,7,FALSE)</f>
        <v>0</v>
      </c>
      <c r="F95" s="483" t="str">
        <f>+VLOOKUP(C95,'Erection Compiled'!$C$189:$G$356,3,FALSE)</f>
        <v>Sandy</v>
      </c>
      <c r="G95" s="483">
        <f>+VLOOKUP(C95,'Erection Compiled'!$C$189:$G$356,4,FALSE)</f>
        <v>45909</v>
      </c>
      <c r="H95" s="603"/>
      <c r="I95" s="604"/>
      <c r="J95" s="603"/>
      <c r="K95" s="603"/>
      <c r="L95" s="482"/>
      <c r="M95" s="482"/>
      <c r="N95" s="482"/>
      <c r="O95" s="482"/>
      <c r="P95" s="482"/>
      <c r="Q95" s="482"/>
      <c r="R95" s="482"/>
      <c r="S95" s="482"/>
      <c r="T95" s="482"/>
      <c r="U95" s="482"/>
      <c r="V95" s="482"/>
      <c r="W95" s="482"/>
      <c r="X95" s="482"/>
      <c r="Y95" s="482"/>
      <c r="Z95" s="482"/>
      <c r="AA95" s="482"/>
      <c r="AB95" s="482"/>
      <c r="AC95" s="482"/>
      <c r="AD95" s="482"/>
      <c r="AE95" s="482"/>
      <c r="AF95" s="482"/>
      <c r="AG95" s="482"/>
      <c r="AH95" s="482"/>
      <c r="AI95" s="482"/>
      <c r="AJ95" s="482"/>
      <c r="AK95" s="482"/>
      <c r="AL95" s="482"/>
      <c r="AM95" s="482"/>
      <c r="AN95" s="482"/>
      <c r="AO95" s="482"/>
      <c r="AP95" s="482"/>
      <c r="AQ95" s="482"/>
      <c r="AR95" s="482"/>
      <c r="AS95" s="482"/>
      <c r="AT95" s="482"/>
      <c r="AU95" s="482">
        <v>2.1</v>
      </c>
      <c r="AV95" s="482">
        <v>2.9</v>
      </c>
      <c r="AW95" s="482">
        <v>3.1</v>
      </c>
      <c r="AX95" s="482">
        <v>3.5</v>
      </c>
      <c r="AY95" s="482">
        <v>3.3</v>
      </c>
      <c r="AZ95" s="482">
        <v>2.7748289999999995</v>
      </c>
      <c r="BA95" s="482">
        <v>2.7748289999999995</v>
      </c>
      <c r="BB95" s="482">
        <v>2.7748289999999995</v>
      </c>
      <c r="BC95" s="482">
        <v>2.7748289999999995</v>
      </c>
      <c r="BD95" s="482">
        <v>2.7748289999999995</v>
      </c>
      <c r="BE95" s="482">
        <v>2.7748289999999995</v>
      </c>
      <c r="BF95" s="482">
        <v>2.7748289999999995</v>
      </c>
      <c r="BG95" s="482">
        <v>2.7748289999999995</v>
      </c>
      <c r="BH95" s="482">
        <f>2.774829-1.03</f>
        <v>1.744829</v>
      </c>
      <c r="BI95" s="482"/>
      <c r="BJ95" s="482"/>
      <c r="BK95" s="482"/>
      <c r="BL95" s="482"/>
      <c r="BM95" s="482"/>
      <c r="BN95" s="482"/>
      <c r="BO95" s="482"/>
      <c r="BP95" s="482"/>
      <c r="BQ95" s="482"/>
      <c r="BR95" s="604">
        <f t="shared" si="1"/>
        <v>38.843460999999998</v>
      </c>
      <c r="BS95" s="605" t="s">
        <v>402</v>
      </c>
      <c r="BT95" s="639"/>
    </row>
    <row r="96" spans="1:73" x14ac:dyDescent="0.25">
      <c r="A96" s="482">
        <v>35</v>
      </c>
      <c r="B96" s="601">
        <f>+VLOOKUP(C96,'Erection Compiled'!$C$186:$H$356,5,FALSE)</f>
        <v>45922</v>
      </c>
      <c r="C96" s="607" t="s">
        <v>566</v>
      </c>
      <c r="D96" s="602" t="str">
        <f>+VLOOKUP(C96,Foundation!$C$8:$D$492,2,FALSE)</f>
        <v>DA+0</v>
      </c>
      <c r="E96" s="604">
        <f>+VLOOKUP(C96,'Erection Compiled'!$C$7:$J$356,7,FALSE)</f>
        <v>0</v>
      </c>
      <c r="F96" s="483" t="str">
        <f>+VLOOKUP(C96,'Erection Compiled'!$C$189:$G$356,3,FALSE)</f>
        <v>DRY</v>
      </c>
      <c r="G96" s="483">
        <f>+VLOOKUP(C96,'Erection Compiled'!$C$189:$G$356,4,FALSE)</f>
        <v>45909</v>
      </c>
      <c r="H96" s="603"/>
      <c r="I96" s="604"/>
      <c r="J96" s="603"/>
      <c r="K96" s="603"/>
      <c r="L96" s="482"/>
      <c r="M96" s="482"/>
      <c r="N96" s="482"/>
      <c r="O96" s="482"/>
      <c r="P96" s="482"/>
      <c r="Q96" s="482"/>
      <c r="R96" s="482"/>
      <c r="S96" s="482"/>
      <c r="T96" s="482"/>
      <c r="U96" s="482"/>
      <c r="V96" s="482"/>
      <c r="W96" s="482"/>
      <c r="X96" s="482"/>
      <c r="Y96" s="482"/>
      <c r="Z96" s="482"/>
      <c r="AA96" s="482"/>
      <c r="AB96" s="482"/>
      <c r="AC96" s="482"/>
      <c r="AD96" s="482"/>
      <c r="AE96" s="482"/>
      <c r="AF96" s="482"/>
      <c r="AG96" s="482"/>
      <c r="AH96" s="482"/>
      <c r="AI96" s="482"/>
      <c r="AJ96" s="482"/>
      <c r="AK96" s="482"/>
      <c r="AL96" s="482"/>
      <c r="AM96" s="482"/>
      <c r="AN96" s="482"/>
      <c r="AO96" s="482"/>
      <c r="AP96" s="482"/>
      <c r="AQ96" s="482"/>
      <c r="AR96" s="482"/>
      <c r="AS96" s="482"/>
      <c r="AT96" s="482"/>
      <c r="AU96" s="482">
        <v>2.1</v>
      </c>
      <c r="AV96" s="482">
        <v>2.9</v>
      </c>
      <c r="AW96" s="482">
        <v>3.1</v>
      </c>
      <c r="AX96" s="482">
        <v>3.5</v>
      </c>
      <c r="AY96" s="482">
        <v>3.3</v>
      </c>
      <c r="AZ96" s="482">
        <v>2.6788837142857145</v>
      </c>
      <c r="BA96" s="482">
        <v>2.6788837142857145</v>
      </c>
      <c r="BB96" s="482">
        <v>2.1</v>
      </c>
      <c r="BC96" s="482">
        <v>2.1</v>
      </c>
      <c r="BD96" s="482">
        <v>2.1</v>
      </c>
      <c r="BE96" s="482">
        <v>2.6788837142857145</v>
      </c>
      <c r="BF96" s="482">
        <v>2.6788837142857145</v>
      </c>
      <c r="BG96" s="482">
        <v>2.6788837142857145</v>
      </c>
      <c r="BH96" s="482">
        <v>2.9</v>
      </c>
      <c r="BI96" s="482"/>
      <c r="BJ96" s="482"/>
      <c r="BK96" s="482"/>
      <c r="BL96" s="482"/>
      <c r="BM96" s="482"/>
      <c r="BN96" s="482"/>
      <c r="BO96" s="482"/>
      <c r="BP96" s="482"/>
      <c r="BQ96" s="482"/>
      <c r="BR96" s="604">
        <f t="shared" si="1"/>
        <v>37.494418571428575</v>
      </c>
      <c r="BS96" s="605" t="s">
        <v>402</v>
      </c>
      <c r="BT96" s="639"/>
    </row>
    <row r="97" spans="1:72" x14ac:dyDescent="0.25">
      <c r="A97" s="482">
        <v>36</v>
      </c>
      <c r="B97" s="601">
        <f>+VLOOKUP(C97,'Erection Compiled'!$C$186:$H$356,5,FALSE)</f>
        <v>45930</v>
      </c>
      <c r="C97" s="607" t="s">
        <v>523</v>
      </c>
      <c r="D97" s="602" t="str">
        <f>+VLOOKUP(C97,Foundation!$C$8:$D$492,2,FALSE)</f>
        <v>DA+6</v>
      </c>
      <c r="E97" s="604">
        <f>+VLOOKUP(C97,'Erection Compiled'!$C$7:$J$356,7,FALSE)</f>
        <v>0</v>
      </c>
      <c r="F97" s="483" t="str">
        <f>+VLOOKUP(C97,'Erection Compiled'!$C$189:$G$356,3,FALSE)</f>
        <v>Sandy</v>
      </c>
      <c r="G97" s="483">
        <f>+VLOOKUP(C97,'Erection Compiled'!$C$189:$G$356,4,FALSE)</f>
        <v>45910</v>
      </c>
      <c r="H97" s="603"/>
      <c r="I97" s="604"/>
      <c r="J97" s="603"/>
      <c r="K97" s="603"/>
      <c r="L97" s="482"/>
      <c r="M97" s="482"/>
      <c r="N97" s="482"/>
      <c r="O97" s="482"/>
      <c r="P97" s="482"/>
      <c r="Q97" s="482"/>
      <c r="R97" s="482"/>
      <c r="S97" s="482"/>
      <c r="T97" s="482"/>
      <c r="U97" s="482"/>
      <c r="V97" s="482"/>
      <c r="W97" s="482"/>
      <c r="X97" s="482"/>
      <c r="Y97" s="482"/>
      <c r="Z97" s="482"/>
      <c r="AA97" s="482"/>
      <c r="AB97" s="482"/>
      <c r="AC97" s="482"/>
      <c r="AD97" s="482"/>
      <c r="AE97" s="482"/>
      <c r="AF97" s="482"/>
      <c r="AG97" s="482"/>
      <c r="AH97" s="482"/>
      <c r="AI97" s="482"/>
      <c r="AJ97" s="482"/>
      <c r="AK97" s="482"/>
      <c r="AL97" s="482"/>
      <c r="AM97" s="482"/>
      <c r="AN97" s="482"/>
      <c r="AO97" s="482"/>
      <c r="AP97" s="482"/>
      <c r="AQ97" s="482"/>
      <c r="AR97" s="482"/>
      <c r="AS97" s="482"/>
      <c r="AT97" s="482"/>
      <c r="AU97" s="482">
        <v>2.6</v>
      </c>
      <c r="AV97" s="482">
        <v>2.8</v>
      </c>
      <c r="AW97" s="482"/>
      <c r="AX97" s="482"/>
      <c r="AY97" s="482"/>
      <c r="AZ97" s="482">
        <v>2.162525142857143</v>
      </c>
      <c r="BA97" s="482">
        <v>2.162525142857143</v>
      </c>
      <c r="BB97" s="482">
        <v>2.162525142857143</v>
      </c>
      <c r="BC97" s="482">
        <v>2.162525142857143</v>
      </c>
      <c r="BD97" s="482">
        <v>2.162525142857143</v>
      </c>
      <c r="BE97" s="482">
        <v>2.162525142857143</v>
      </c>
      <c r="BF97" s="482">
        <v>2.162525142857143</v>
      </c>
      <c r="BG97" s="482">
        <v>2.162525142857143</v>
      </c>
      <c r="BH97" s="482">
        <v>2.162525142857143</v>
      </c>
      <c r="BI97" s="482">
        <v>2.162525142857143</v>
      </c>
      <c r="BJ97" s="482">
        <v>2.162525142857143</v>
      </c>
      <c r="BK97" s="482"/>
      <c r="BL97" s="482">
        <v>3.02</v>
      </c>
      <c r="BM97" s="482">
        <v>3.61</v>
      </c>
      <c r="BN97" s="482">
        <v>3.1</v>
      </c>
      <c r="BO97" s="482">
        <v>3.4</v>
      </c>
      <c r="BP97" s="482">
        <v>3.1</v>
      </c>
      <c r="BQ97" s="482"/>
      <c r="BR97" s="604">
        <f t="shared" si="1"/>
        <v>45.417776571428568</v>
      </c>
      <c r="BS97" s="605" t="s">
        <v>402</v>
      </c>
      <c r="BT97" s="639"/>
    </row>
    <row r="98" spans="1:72" x14ac:dyDescent="0.25">
      <c r="A98" s="482">
        <v>37</v>
      </c>
      <c r="B98" s="601">
        <f>+VLOOKUP(C98,'Erection Compiled'!$C$186:$H$356,5,FALSE)</f>
        <v>45918</v>
      </c>
      <c r="C98" s="607" t="s">
        <v>462</v>
      </c>
      <c r="D98" s="602" t="str">
        <f>+VLOOKUP(C98,Foundation!$C$8:$D$492,2,FALSE)</f>
        <v>DA+3</v>
      </c>
      <c r="E98" s="604">
        <f>+VLOOKUP(C98,'Erection Compiled'!$C$7:$J$356,7,FALSE)</f>
        <v>0</v>
      </c>
      <c r="F98" s="483" t="str">
        <f>+VLOOKUP(C98,'Erection Compiled'!$C$189:$G$356,3,FALSE)</f>
        <v>DRY</v>
      </c>
      <c r="G98" s="483">
        <f>+VLOOKUP(C98,'Erection Compiled'!$C$189:$G$356,4,FALSE)</f>
        <v>45912</v>
      </c>
      <c r="H98" s="603"/>
      <c r="I98" s="604"/>
      <c r="J98" s="603"/>
      <c r="K98" s="603"/>
      <c r="L98" s="482"/>
      <c r="M98" s="482"/>
      <c r="N98" s="482"/>
      <c r="O98" s="482"/>
      <c r="P98" s="482"/>
      <c r="Q98" s="482"/>
      <c r="R98" s="482"/>
      <c r="S98" s="482"/>
      <c r="T98" s="482"/>
      <c r="U98" s="482"/>
      <c r="V98" s="482"/>
      <c r="W98" s="482"/>
      <c r="X98" s="482"/>
      <c r="Y98" s="482"/>
      <c r="Z98" s="482"/>
      <c r="AA98" s="482"/>
      <c r="AB98" s="482"/>
      <c r="AC98" s="482"/>
      <c r="AD98" s="482"/>
      <c r="AE98" s="482"/>
      <c r="AF98" s="482"/>
      <c r="AG98" s="482"/>
      <c r="AH98" s="482"/>
      <c r="AI98" s="482"/>
      <c r="AJ98" s="482"/>
      <c r="AK98" s="482"/>
      <c r="AL98" s="482"/>
      <c r="AM98" s="482"/>
      <c r="AN98" s="482"/>
      <c r="AO98" s="482"/>
      <c r="AP98" s="482"/>
      <c r="AQ98" s="482"/>
      <c r="AR98" s="482"/>
      <c r="AS98" s="482"/>
      <c r="AT98" s="482"/>
      <c r="AU98" s="482"/>
      <c r="AV98" s="482"/>
      <c r="AW98" s="482"/>
      <c r="AX98" s="482">
        <v>2.9</v>
      </c>
      <c r="AY98" s="482">
        <v>4.0999999999999996</v>
      </c>
      <c r="AZ98" s="482">
        <v>6.5</v>
      </c>
      <c r="BA98" s="482">
        <v>6.7</v>
      </c>
      <c r="BB98" s="482">
        <v>6.4</v>
      </c>
      <c r="BC98" s="482">
        <v>6.7</v>
      </c>
      <c r="BD98" s="482">
        <v>5.5496579999999991</v>
      </c>
      <c r="BE98" s="482"/>
      <c r="BF98" s="482"/>
      <c r="BG98" s="482"/>
      <c r="BH98" s="482"/>
      <c r="BI98" s="482"/>
      <c r="BJ98" s="482"/>
      <c r="BK98" s="482"/>
      <c r="BL98" s="482"/>
      <c r="BM98" s="482"/>
      <c r="BN98" s="482"/>
      <c r="BO98" s="482"/>
      <c r="BP98" s="482"/>
      <c r="BQ98" s="482"/>
      <c r="BR98" s="604">
        <f t="shared" si="1"/>
        <v>38.849658000000005</v>
      </c>
      <c r="BS98" s="605" t="s">
        <v>402</v>
      </c>
      <c r="BT98" s="639"/>
    </row>
    <row r="99" spans="1:72" x14ac:dyDescent="0.25">
      <c r="A99" s="482">
        <v>38</v>
      </c>
      <c r="B99" s="601">
        <f>+VLOOKUP(C99,'Erection Compiled'!$C$186:$H$356,5,FALSE)</f>
        <v>45923</v>
      </c>
      <c r="C99" s="607" t="s">
        <v>459</v>
      </c>
      <c r="D99" s="602" t="str">
        <f>+VLOOKUP(C99,Foundation!$C$8:$D$492,2,FALSE)</f>
        <v>DA+3</v>
      </c>
      <c r="E99" s="604">
        <f>+VLOOKUP(C99,'Erection Compiled'!$C$7:$J$356,7,FALSE)</f>
        <v>0</v>
      </c>
      <c r="F99" s="483" t="str">
        <f>+VLOOKUP(C99,'Erection Compiled'!$C$189:$G$356,3,FALSE)</f>
        <v>DRY</v>
      </c>
      <c r="G99" s="483">
        <f>+VLOOKUP(C99,'Erection Compiled'!$C$189:$G$356,4,FALSE)</f>
        <v>45912</v>
      </c>
      <c r="H99" s="603"/>
      <c r="I99" s="604"/>
      <c r="J99" s="603"/>
      <c r="K99" s="603"/>
      <c r="L99" s="482"/>
      <c r="M99" s="482"/>
      <c r="N99" s="482"/>
      <c r="O99" s="482"/>
      <c r="P99" s="482"/>
      <c r="Q99" s="482"/>
      <c r="R99" s="482"/>
      <c r="S99" s="482"/>
      <c r="T99" s="482"/>
      <c r="U99" s="482"/>
      <c r="V99" s="482"/>
      <c r="W99" s="482"/>
      <c r="X99" s="482"/>
      <c r="Y99" s="482"/>
      <c r="Z99" s="482"/>
      <c r="AA99" s="482"/>
      <c r="AB99" s="482"/>
      <c r="AC99" s="482"/>
      <c r="AD99" s="482"/>
      <c r="AE99" s="482"/>
      <c r="AF99" s="482"/>
      <c r="AG99" s="482"/>
      <c r="AH99" s="482"/>
      <c r="AI99" s="482"/>
      <c r="AJ99" s="482"/>
      <c r="AK99" s="482"/>
      <c r="AL99" s="482"/>
      <c r="AM99" s="482"/>
      <c r="AN99" s="482"/>
      <c r="AO99" s="482"/>
      <c r="AP99" s="482"/>
      <c r="AQ99" s="482"/>
      <c r="AR99" s="482"/>
      <c r="AS99" s="482"/>
      <c r="AT99" s="482"/>
      <c r="AU99" s="482"/>
      <c r="AV99" s="482"/>
      <c r="AW99" s="482"/>
      <c r="AX99" s="482">
        <v>2.6</v>
      </c>
      <c r="AY99" s="482">
        <v>3.1</v>
      </c>
      <c r="AZ99" s="482">
        <v>3.2373004999999995</v>
      </c>
      <c r="BA99" s="482">
        <v>3.2373004999999995</v>
      </c>
      <c r="BB99" s="482">
        <v>3.2373004999999995</v>
      </c>
      <c r="BC99" s="482">
        <v>3.2373004999999995</v>
      </c>
      <c r="BD99" s="482">
        <v>3.2373004999999995</v>
      </c>
      <c r="BE99" s="482">
        <v>3.2373004999999995</v>
      </c>
      <c r="BF99" s="482">
        <v>3.2373004999999995</v>
      </c>
      <c r="BG99" s="482">
        <v>3.2373004999999995</v>
      </c>
      <c r="BH99" s="482">
        <v>3.2373004999999995</v>
      </c>
      <c r="BI99" s="482">
        <f>3.2373005+0.77</f>
        <v>4.0073004999999995</v>
      </c>
      <c r="BJ99" s="482"/>
      <c r="BK99" s="482"/>
      <c r="BL99" s="482"/>
      <c r="BM99" s="482"/>
      <c r="BN99" s="482"/>
      <c r="BO99" s="482"/>
      <c r="BP99" s="482"/>
      <c r="BQ99" s="482"/>
      <c r="BR99" s="604">
        <f t="shared" si="1"/>
        <v>38.843004999999998</v>
      </c>
      <c r="BS99" s="605" t="s">
        <v>402</v>
      </c>
      <c r="BT99" s="639"/>
    </row>
    <row r="100" spans="1:72" x14ac:dyDescent="0.25">
      <c r="A100" s="482">
        <v>39</v>
      </c>
      <c r="B100" s="601">
        <f>+VLOOKUP(C100,'Erection Compiled'!$C$186:$H$356,5,FALSE)</f>
        <v>45922</v>
      </c>
      <c r="C100" s="607" t="s">
        <v>525</v>
      </c>
      <c r="D100" s="602" t="str">
        <f>+VLOOKUP(C100,Foundation!$C$8:$D$492,2,FALSE)</f>
        <v>DA+6</v>
      </c>
      <c r="E100" s="604">
        <f>+VLOOKUP(C100,'Erection Compiled'!$C$7:$J$356,7,FALSE)</f>
        <v>0</v>
      </c>
      <c r="F100" s="483" t="str">
        <f>+VLOOKUP(C100,'Erection Compiled'!$C$189:$G$356,3,FALSE)</f>
        <v>DFR</v>
      </c>
      <c r="G100" s="483">
        <f>+VLOOKUP(C100,'Erection Compiled'!$C$189:$G$356,4,FALSE)</f>
        <v>45919</v>
      </c>
      <c r="H100" s="603"/>
      <c r="I100" s="604"/>
      <c r="J100" s="603"/>
      <c r="K100" s="603"/>
      <c r="L100" s="482"/>
      <c r="M100" s="482"/>
      <c r="N100" s="482"/>
      <c r="O100" s="482"/>
      <c r="P100" s="482"/>
      <c r="Q100" s="482"/>
      <c r="R100" s="482"/>
      <c r="S100" s="482"/>
      <c r="T100" s="482"/>
      <c r="U100" s="482"/>
      <c r="V100" s="482"/>
      <c r="W100" s="482"/>
      <c r="X100" s="482"/>
      <c r="Y100" s="482"/>
      <c r="Z100" s="482"/>
      <c r="AA100" s="482"/>
      <c r="AB100" s="482"/>
      <c r="AC100" s="482"/>
      <c r="AD100" s="482"/>
      <c r="AE100" s="482"/>
      <c r="AF100" s="482"/>
      <c r="AG100" s="482"/>
      <c r="AH100" s="482"/>
      <c r="AI100" s="482"/>
      <c r="AJ100" s="482"/>
      <c r="AK100" s="482"/>
      <c r="AL100" s="482"/>
      <c r="AM100" s="482"/>
      <c r="AN100" s="482"/>
      <c r="AO100" s="482"/>
      <c r="AP100" s="482"/>
      <c r="AQ100" s="482"/>
      <c r="AR100" s="482"/>
      <c r="AS100" s="482"/>
      <c r="AT100" s="482"/>
      <c r="AU100" s="482"/>
      <c r="AV100" s="482"/>
      <c r="AW100" s="482"/>
      <c r="AX100" s="482"/>
      <c r="AY100" s="482"/>
      <c r="AZ100" s="482"/>
      <c r="BA100" s="482"/>
      <c r="BB100" s="482"/>
      <c r="BC100" s="482"/>
      <c r="BD100" s="482"/>
      <c r="BE100" s="482">
        <v>11.353257000000001</v>
      </c>
      <c r="BF100" s="482">
        <v>11.353257000000001</v>
      </c>
      <c r="BG100" s="482">
        <v>11.353257000000001</v>
      </c>
      <c r="BH100" s="482">
        <v>11.353257000000001</v>
      </c>
      <c r="BI100" s="482"/>
      <c r="BJ100" s="482"/>
      <c r="BK100" s="482"/>
      <c r="BL100" s="482"/>
      <c r="BM100" s="482"/>
      <c r="BN100" s="482"/>
      <c r="BO100" s="482"/>
      <c r="BP100" s="482"/>
      <c r="BQ100" s="482"/>
      <c r="BR100" s="604">
        <f t="shared" ref="BR100:BR114" si="2">+SUM(H100:BQ100)</f>
        <v>45.413028000000004</v>
      </c>
      <c r="BS100" s="605" t="s">
        <v>402</v>
      </c>
      <c r="BT100" s="639"/>
    </row>
    <row r="101" spans="1:72" x14ac:dyDescent="0.25">
      <c r="A101" s="482">
        <v>40</v>
      </c>
      <c r="B101" s="601">
        <f>+VLOOKUP(C101,'Erection Compiled'!$C$186:$H$356,5,FALSE)</f>
        <v>45922</v>
      </c>
      <c r="C101" s="607" t="s">
        <v>732</v>
      </c>
      <c r="D101" s="602" t="str">
        <f>+VLOOKUP(C101,Foundation!$C$8:$D$492,2,FALSE)</f>
        <v>DA+3</v>
      </c>
      <c r="E101" s="604">
        <f>+VLOOKUP(C101,'Erection Compiled'!$C$7:$J$356,7,FALSE)</f>
        <v>0</v>
      </c>
      <c r="F101" s="483" t="str">
        <f>+VLOOKUP(C101,'Erection Compiled'!$C$189:$G$356,3,FALSE)</f>
        <v>Sandy</v>
      </c>
      <c r="G101" s="483">
        <f>+VLOOKUP(C101,'Erection Compiled'!$C$189:$G$356,4,FALSE)</f>
        <v>45919</v>
      </c>
      <c r="H101" s="603"/>
      <c r="I101" s="604"/>
      <c r="J101" s="603"/>
      <c r="K101" s="603"/>
      <c r="L101" s="482"/>
      <c r="M101" s="482"/>
      <c r="N101" s="482"/>
      <c r="O101" s="482"/>
      <c r="P101" s="482"/>
      <c r="Q101" s="482"/>
      <c r="R101" s="482"/>
      <c r="S101" s="482"/>
      <c r="T101" s="482"/>
      <c r="U101" s="482"/>
      <c r="V101" s="482"/>
      <c r="W101" s="482"/>
      <c r="X101" s="482"/>
      <c r="Y101" s="482"/>
      <c r="Z101" s="482"/>
      <c r="AA101" s="482"/>
      <c r="AB101" s="482"/>
      <c r="AC101" s="482"/>
      <c r="AD101" s="482"/>
      <c r="AE101" s="482"/>
      <c r="AF101" s="482"/>
      <c r="AG101" s="482"/>
      <c r="AH101" s="482"/>
      <c r="AI101" s="482"/>
      <c r="AJ101" s="482"/>
      <c r="AK101" s="482"/>
      <c r="AL101" s="482"/>
      <c r="AM101" s="482"/>
      <c r="AN101" s="482"/>
      <c r="AO101" s="482"/>
      <c r="AP101" s="482"/>
      <c r="AQ101" s="482"/>
      <c r="AR101" s="482"/>
      <c r="AS101" s="482"/>
      <c r="AT101" s="482"/>
      <c r="AU101" s="482"/>
      <c r="AV101" s="482"/>
      <c r="AW101" s="482"/>
      <c r="AX101" s="482"/>
      <c r="AY101" s="482"/>
      <c r="AZ101" s="482"/>
      <c r="BA101" s="482"/>
      <c r="BB101" s="482"/>
      <c r="BC101" s="482"/>
      <c r="BD101" s="482"/>
      <c r="BE101" s="482">
        <v>9.711901499999998</v>
      </c>
      <c r="BF101" s="482">
        <v>9.711901499999998</v>
      </c>
      <c r="BG101" s="482">
        <v>9.711901499999998</v>
      </c>
      <c r="BH101" s="482">
        <v>9.711901499999998</v>
      </c>
      <c r="BI101" s="482"/>
      <c r="BJ101" s="482"/>
      <c r="BK101" s="482"/>
      <c r="BL101" s="482"/>
      <c r="BM101" s="482"/>
      <c r="BN101" s="482"/>
      <c r="BO101" s="482"/>
      <c r="BP101" s="482"/>
      <c r="BQ101" s="482"/>
      <c r="BR101" s="604">
        <f t="shared" si="2"/>
        <v>38.847605999999992</v>
      </c>
      <c r="BS101" s="605" t="s">
        <v>402</v>
      </c>
      <c r="BT101" s="639"/>
    </row>
    <row r="102" spans="1:72" s="656" customFormat="1" x14ac:dyDescent="0.25">
      <c r="A102" s="648">
        <v>41</v>
      </c>
      <c r="B102" s="649">
        <f>+VLOOKUP(C102,'Erection Compiled'!$C$186:$H$356,5,FALSE)</f>
        <v>45923</v>
      </c>
      <c r="C102" s="650" t="s">
        <v>197</v>
      </c>
      <c r="D102" s="602" t="str">
        <f>+VLOOKUP(C102,Foundation!$C$8:$D$492,2,FALSE)</f>
        <v>DA+0</v>
      </c>
      <c r="E102" s="604">
        <f>+VLOOKUP(C102,'Erection Compiled'!$C$7:$J$356,7,FALSE)</f>
        <v>0</v>
      </c>
      <c r="F102" s="653" t="str">
        <f>+VLOOKUP(C102,'Erection Compiled'!$C$189:$G$356,3,FALSE)</f>
        <v>Sandy</v>
      </c>
      <c r="G102" s="653">
        <f>+VLOOKUP(C102,'Erection Compiled'!$C$189:$G$356,4,FALSE)</f>
        <v>45910</v>
      </c>
      <c r="H102" s="654"/>
      <c r="I102" s="652"/>
      <c r="J102" s="654"/>
      <c r="K102" s="654"/>
      <c r="L102" s="648"/>
      <c r="M102" s="648"/>
      <c r="N102" s="648"/>
      <c r="O102" s="648"/>
      <c r="P102" s="648"/>
      <c r="Q102" s="648"/>
      <c r="R102" s="648"/>
      <c r="S102" s="648"/>
      <c r="T102" s="648"/>
      <c r="U102" s="648"/>
      <c r="V102" s="648"/>
      <c r="W102" s="648"/>
      <c r="X102" s="648"/>
      <c r="Y102" s="648"/>
      <c r="Z102" s="648"/>
      <c r="AA102" s="648"/>
      <c r="AB102" s="648"/>
      <c r="AC102" s="648"/>
      <c r="AD102" s="648"/>
      <c r="AE102" s="648"/>
      <c r="AF102" s="648"/>
      <c r="AG102" s="648"/>
      <c r="AH102" s="648"/>
      <c r="AI102" s="648"/>
      <c r="AJ102" s="648"/>
      <c r="AK102" s="648"/>
      <c r="AL102" s="648"/>
      <c r="AM102" s="648"/>
      <c r="AN102" s="648"/>
      <c r="AO102" s="648"/>
      <c r="AP102" s="648"/>
      <c r="AQ102" s="648"/>
      <c r="AR102" s="648"/>
      <c r="AS102" s="648"/>
      <c r="AT102" s="648"/>
      <c r="AU102" s="648"/>
      <c r="AV102" s="648">
        <v>3.5</v>
      </c>
      <c r="AW102" s="648">
        <v>3.5</v>
      </c>
      <c r="AX102" s="648">
        <v>3.5</v>
      </c>
      <c r="AY102" s="648">
        <v>3.5</v>
      </c>
      <c r="AZ102" s="648">
        <v>3.5</v>
      </c>
      <c r="BA102" s="648">
        <v>3.5</v>
      </c>
      <c r="BB102" s="648">
        <v>3.5</v>
      </c>
      <c r="BC102" s="648">
        <v>3.5</v>
      </c>
      <c r="BD102" s="648">
        <v>3.5</v>
      </c>
      <c r="BE102" s="648">
        <v>3.5</v>
      </c>
      <c r="BF102" s="648"/>
      <c r="BG102" s="648"/>
      <c r="BH102" s="648"/>
      <c r="BI102" s="648">
        <f>3.85-1.35</f>
        <v>2.5</v>
      </c>
      <c r="BJ102" s="648"/>
      <c r="BK102" s="648"/>
      <c r="BL102" s="648"/>
      <c r="BM102" s="648"/>
      <c r="BN102" s="648"/>
      <c r="BO102" s="648"/>
      <c r="BP102" s="648"/>
      <c r="BQ102" s="648"/>
      <c r="BR102" s="652">
        <f t="shared" si="2"/>
        <v>37.5</v>
      </c>
      <c r="BS102" s="655" t="s">
        <v>402</v>
      </c>
      <c r="BT102" s="657"/>
    </row>
    <row r="103" spans="1:72" x14ac:dyDescent="0.25">
      <c r="A103" s="482">
        <v>42</v>
      </c>
      <c r="B103" s="601">
        <f>+VLOOKUP(C103,'Erection Compiled'!$C$186:$H$356,5,FALSE)</f>
        <v>45927</v>
      </c>
      <c r="C103" s="607" t="s">
        <v>30</v>
      </c>
      <c r="D103" s="602" t="str">
        <f>+VLOOKUP(C103,Foundation!$C$8:$D$492,2,FALSE)</f>
        <v>DB2+0</v>
      </c>
      <c r="E103" s="604">
        <f>+VLOOKUP(C103,'Erection Compiled'!$C$7:$J$356,7,FALSE)</f>
        <v>0</v>
      </c>
      <c r="F103" s="483" t="str">
        <f>+VLOOKUP(C103,'Erection Compiled'!$C$189:$G$356,3,FALSE)</f>
        <v>Sandy</v>
      </c>
      <c r="G103" s="483">
        <f>+VLOOKUP(C103,'Erection Compiled'!$C$189:$G$356,4,FALSE)</f>
        <v>45916</v>
      </c>
      <c r="H103" s="603"/>
      <c r="I103" s="604"/>
      <c r="J103" s="603"/>
      <c r="K103" s="603"/>
      <c r="L103" s="482"/>
      <c r="M103" s="482"/>
      <c r="N103" s="482"/>
      <c r="O103" s="482"/>
      <c r="P103" s="482"/>
      <c r="Q103" s="482"/>
      <c r="R103" s="482"/>
      <c r="S103" s="482"/>
      <c r="T103" s="482"/>
      <c r="U103" s="482"/>
      <c r="V103" s="482"/>
      <c r="W103" s="482"/>
      <c r="X103" s="482"/>
      <c r="Y103" s="482"/>
      <c r="Z103" s="482"/>
      <c r="AA103" s="482"/>
      <c r="AB103" s="482"/>
      <c r="AC103" s="482"/>
      <c r="AD103" s="482"/>
      <c r="AE103" s="482"/>
      <c r="AF103" s="482"/>
      <c r="AG103" s="482"/>
      <c r="AH103" s="482"/>
      <c r="AI103" s="482"/>
      <c r="AJ103" s="482"/>
      <c r="AK103" s="482"/>
      <c r="AL103" s="482"/>
      <c r="AM103" s="482"/>
      <c r="AN103" s="482"/>
      <c r="AO103" s="482"/>
      <c r="AP103" s="482"/>
      <c r="AQ103" s="482"/>
      <c r="AR103" s="482"/>
      <c r="AS103" s="482"/>
      <c r="AT103" s="482"/>
      <c r="AU103" s="482"/>
      <c r="AV103" s="482"/>
      <c r="AW103" s="482"/>
      <c r="AX103" s="482"/>
      <c r="AY103" s="482"/>
      <c r="AZ103" s="482"/>
      <c r="BA103" s="482"/>
      <c r="BB103" s="480">
        <v>4.7997700833333328</v>
      </c>
      <c r="BC103" s="480">
        <v>4.7997700833333328</v>
      </c>
      <c r="BD103" s="480">
        <v>4.7997700833333328</v>
      </c>
      <c r="BE103" s="480">
        <v>4.7997700833333328</v>
      </c>
      <c r="BF103" s="480">
        <v>4.7997700833333328</v>
      </c>
      <c r="BG103" s="480">
        <v>4.7997700833333328</v>
      </c>
      <c r="BH103" s="480">
        <v>4.7997700833333328</v>
      </c>
      <c r="BI103" s="480">
        <v>4.7997700833333328</v>
      </c>
      <c r="BJ103" s="480">
        <v>4.7997700833333328</v>
      </c>
      <c r="BK103" s="480">
        <v>4.7997700833333328</v>
      </c>
      <c r="BL103" s="480">
        <v>4.7997700833333328</v>
      </c>
      <c r="BM103" s="480">
        <v>4.7997700833333328</v>
      </c>
      <c r="BN103" s="482"/>
      <c r="BO103" s="482"/>
      <c r="BP103" s="482"/>
      <c r="BQ103" s="482"/>
      <c r="BR103" s="604">
        <f t="shared" si="2"/>
        <v>57.597241000000004</v>
      </c>
      <c r="BS103" s="605" t="s">
        <v>402</v>
      </c>
      <c r="BT103" s="639"/>
    </row>
    <row r="104" spans="1:72" x14ac:dyDescent="0.25">
      <c r="A104" s="482">
        <v>43</v>
      </c>
      <c r="B104" s="601">
        <f>+VLOOKUP(C104,'Erection Compiled'!$C$186:$H$356,5,FALSE)</f>
        <v>45927</v>
      </c>
      <c r="C104" s="607" t="s">
        <v>88</v>
      </c>
      <c r="D104" s="602" t="str">
        <f>+VLOOKUP(C104,Foundation!$C$8:$D$492,2,FALSE)</f>
        <v>DB2+0</v>
      </c>
      <c r="E104" s="604">
        <f>+VLOOKUP(C104,'Erection Compiled'!$C$7:$J$356,7,FALSE)</f>
        <v>0</v>
      </c>
      <c r="F104" s="483" t="str">
        <f>+VLOOKUP(C104,'Erection Compiled'!$C$189:$G$356,3,FALSE)</f>
        <v>Sandy</v>
      </c>
      <c r="G104" s="483">
        <f>+VLOOKUP(C104,'Erection Compiled'!$C$189:$G$356,4,FALSE)</f>
        <v>45916</v>
      </c>
      <c r="H104" s="603"/>
      <c r="I104" s="604"/>
      <c r="J104" s="603"/>
      <c r="K104" s="603"/>
      <c r="L104" s="482"/>
      <c r="M104" s="482"/>
      <c r="N104" s="482"/>
      <c r="O104" s="482"/>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2"/>
      <c r="AN104" s="482"/>
      <c r="AO104" s="482"/>
      <c r="AP104" s="482"/>
      <c r="AQ104" s="482"/>
      <c r="AR104" s="482"/>
      <c r="AS104" s="482"/>
      <c r="AT104" s="482"/>
      <c r="AU104" s="482"/>
      <c r="AV104" s="482"/>
      <c r="AW104" s="482"/>
      <c r="AX104" s="482"/>
      <c r="AY104" s="482"/>
      <c r="AZ104" s="482"/>
      <c r="BA104" s="482"/>
      <c r="BB104" s="480">
        <v>4.7997700833333328</v>
      </c>
      <c r="BC104" s="480">
        <v>4.7997700833333328</v>
      </c>
      <c r="BD104" s="480">
        <v>4.7997700833333328</v>
      </c>
      <c r="BE104" s="480">
        <v>4.7997700833333328</v>
      </c>
      <c r="BF104" s="480">
        <v>4.7997700833333328</v>
      </c>
      <c r="BG104" s="480">
        <v>4.7997700833333328</v>
      </c>
      <c r="BH104" s="480">
        <v>4.7997700833333328</v>
      </c>
      <c r="BI104" s="480">
        <v>4.7997700833333328</v>
      </c>
      <c r="BJ104" s="480">
        <v>4.7997700833333328</v>
      </c>
      <c r="BK104" s="480">
        <v>4.7997700833333328</v>
      </c>
      <c r="BL104" s="480">
        <v>4.7997700833333328</v>
      </c>
      <c r="BM104" s="480">
        <v>4.7997700833333328</v>
      </c>
      <c r="BN104" s="482"/>
      <c r="BO104" s="482"/>
      <c r="BP104" s="482"/>
      <c r="BQ104" s="482"/>
      <c r="BR104" s="604">
        <f t="shared" si="2"/>
        <v>57.597241000000004</v>
      </c>
      <c r="BS104" s="605" t="s">
        <v>402</v>
      </c>
      <c r="BT104" s="639"/>
    </row>
    <row r="105" spans="1:72" x14ac:dyDescent="0.25">
      <c r="A105" s="482">
        <v>44</v>
      </c>
      <c r="B105" s="601">
        <f>+VLOOKUP(C105,'Erection Compiled'!$C$186:$H$356,5,FALSE)</f>
        <v>45929</v>
      </c>
      <c r="C105" s="607" t="s">
        <v>31</v>
      </c>
      <c r="D105" s="602" t="str">
        <f>+VLOOKUP(C105,Foundation!$C$8:$D$492,2,FALSE)</f>
        <v>DB2+0</v>
      </c>
      <c r="E105" s="604">
        <f>+VLOOKUP(C105,'Erection Compiled'!$C$7:$J$356,7,FALSE)</f>
        <v>0</v>
      </c>
      <c r="F105" s="483" t="str">
        <f>+VLOOKUP(C105,'Erection Compiled'!$C$189:$G$356,3,FALSE)</f>
        <v>Sandy</v>
      </c>
      <c r="G105" s="483">
        <f>+VLOOKUP(C105,'Erection Compiled'!$C$189:$G$356,4,FALSE)</f>
        <v>45920</v>
      </c>
      <c r="H105" s="603"/>
      <c r="I105" s="604"/>
      <c r="J105" s="603"/>
      <c r="K105" s="603"/>
      <c r="L105" s="482"/>
      <c r="M105" s="482"/>
      <c r="N105" s="482"/>
      <c r="O105" s="482"/>
      <c r="P105" s="482"/>
      <c r="Q105" s="482"/>
      <c r="R105" s="482"/>
      <c r="S105" s="482"/>
      <c r="T105" s="482"/>
      <c r="U105" s="482"/>
      <c r="V105" s="482"/>
      <c r="W105" s="482"/>
      <c r="X105" s="482"/>
      <c r="Y105" s="482"/>
      <c r="Z105" s="482"/>
      <c r="AA105" s="482"/>
      <c r="AB105" s="482"/>
      <c r="AC105" s="482"/>
      <c r="AD105" s="482"/>
      <c r="AE105" s="482"/>
      <c r="AF105" s="482"/>
      <c r="AG105" s="482"/>
      <c r="AH105" s="482"/>
      <c r="AI105" s="482"/>
      <c r="AJ105" s="482"/>
      <c r="AK105" s="482"/>
      <c r="AL105" s="482"/>
      <c r="AM105" s="482"/>
      <c r="AN105" s="482"/>
      <c r="AO105" s="482"/>
      <c r="AP105" s="482"/>
      <c r="AQ105" s="482"/>
      <c r="AR105" s="482"/>
      <c r="AS105" s="482"/>
      <c r="AT105" s="482"/>
      <c r="AU105" s="482"/>
      <c r="AV105" s="482"/>
      <c r="AW105" s="482"/>
      <c r="AX105" s="482"/>
      <c r="AY105" s="482"/>
      <c r="AZ105" s="482"/>
      <c r="BA105" s="482"/>
      <c r="BB105" s="482"/>
      <c r="BC105" s="482"/>
      <c r="BD105" s="482"/>
      <c r="BE105" s="482"/>
      <c r="BF105" s="482">
        <v>5.76</v>
      </c>
      <c r="BG105" s="482">
        <v>5.76</v>
      </c>
      <c r="BH105" s="482">
        <v>5.76</v>
      </c>
      <c r="BI105" s="482">
        <v>5.76</v>
      </c>
      <c r="BJ105" s="482">
        <v>5.76</v>
      </c>
      <c r="BK105" s="482">
        <v>5.76</v>
      </c>
      <c r="BL105" s="482">
        <v>5.76</v>
      </c>
      <c r="BM105" s="482">
        <v>5.76</v>
      </c>
      <c r="BN105" s="482">
        <v>5.76</v>
      </c>
      <c r="BO105" s="482">
        <v>5.76</v>
      </c>
      <c r="BP105" s="482"/>
      <c r="BQ105" s="482"/>
      <c r="BR105" s="604">
        <f t="shared" si="2"/>
        <v>57.599999999999987</v>
      </c>
      <c r="BS105" s="605" t="s">
        <v>402</v>
      </c>
      <c r="BT105" s="639"/>
    </row>
    <row r="106" spans="1:72" x14ac:dyDescent="0.25">
      <c r="A106" s="482">
        <v>45</v>
      </c>
      <c r="B106" s="601">
        <f>+VLOOKUP(C106,'Erection Compiled'!$C$186:$H$356,5,FALSE)</f>
        <v>45929</v>
      </c>
      <c r="C106" s="607" t="s">
        <v>94</v>
      </c>
      <c r="D106" s="602" t="str">
        <f>+VLOOKUP(C106,Foundation!$C$8:$D$492,2,FALSE)</f>
        <v>DD60+25</v>
      </c>
      <c r="E106" s="604">
        <f>+VLOOKUP(C106,'Erection Compiled'!$C$7:$J$356,7,FALSE)</f>
        <v>0</v>
      </c>
      <c r="F106" s="483" t="str">
        <f>+VLOOKUP(C106,'Erection Compiled'!$C$189:$G$356,3,FALSE)</f>
        <v>Sandy</v>
      </c>
      <c r="G106" s="483">
        <f>+VLOOKUP(C106,'Erection Compiled'!$C$189:$G$356,4,FALSE)</f>
        <v>45915</v>
      </c>
      <c r="H106" s="603"/>
      <c r="I106" s="604"/>
      <c r="J106" s="603"/>
      <c r="K106" s="603"/>
      <c r="L106" s="482"/>
      <c r="M106" s="482"/>
      <c r="N106" s="482"/>
      <c r="O106" s="482"/>
      <c r="P106" s="482"/>
      <c r="Q106" s="482"/>
      <c r="R106" s="482"/>
      <c r="S106" s="482"/>
      <c r="T106" s="482"/>
      <c r="U106" s="482"/>
      <c r="V106" s="482"/>
      <c r="W106" s="482"/>
      <c r="X106" s="482"/>
      <c r="Y106" s="482"/>
      <c r="Z106" s="482"/>
      <c r="AA106" s="482"/>
      <c r="AB106" s="482"/>
      <c r="AC106" s="482"/>
      <c r="AD106" s="482"/>
      <c r="AE106" s="482"/>
      <c r="AF106" s="482"/>
      <c r="AG106" s="482"/>
      <c r="AH106" s="482"/>
      <c r="AI106" s="482"/>
      <c r="AJ106" s="482"/>
      <c r="AK106" s="482"/>
      <c r="AL106" s="482"/>
      <c r="AM106" s="482"/>
      <c r="AN106" s="482"/>
      <c r="AO106" s="482"/>
      <c r="AP106" s="482"/>
      <c r="AQ106" s="482"/>
      <c r="AR106" s="482"/>
      <c r="AS106" s="482"/>
      <c r="AT106" s="482"/>
      <c r="AU106" s="482"/>
      <c r="AV106" s="482"/>
      <c r="AW106" s="482"/>
      <c r="AX106" s="482"/>
      <c r="AY106" s="482"/>
      <c r="AZ106" s="482"/>
      <c r="BA106" s="482">
        <v>9.573458200000001</v>
      </c>
      <c r="BB106" s="482">
        <v>9.573458200000001</v>
      </c>
      <c r="BC106" s="482">
        <v>9.573458200000001</v>
      </c>
      <c r="BD106" s="482">
        <v>9.573458200000001</v>
      </c>
      <c r="BE106" s="482">
        <v>9.573458200000001</v>
      </c>
      <c r="BF106" s="482">
        <v>9.573458200000001</v>
      </c>
      <c r="BG106" s="482">
        <v>9.573458200000001</v>
      </c>
      <c r="BH106" s="482">
        <v>9.573458200000001</v>
      </c>
      <c r="BI106" s="482">
        <v>9.573458200000001</v>
      </c>
      <c r="BJ106" s="482">
        <v>9.573458200000001</v>
      </c>
      <c r="BK106" s="482">
        <v>9.573458200000001</v>
      </c>
      <c r="BL106" s="482">
        <v>9.573458200000001</v>
      </c>
      <c r="BM106" s="482">
        <v>9.573458200000001</v>
      </c>
      <c r="BN106" s="482">
        <v>9.573458200000001</v>
      </c>
      <c r="BO106" s="482">
        <v>9.573458200000001</v>
      </c>
      <c r="BP106" s="482"/>
      <c r="BQ106" s="482"/>
      <c r="BR106" s="604">
        <f t="shared" si="2"/>
        <v>143.60187300000004</v>
      </c>
      <c r="BS106" s="605" t="s">
        <v>402</v>
      </c>
      <c r="BT106" s="639"/>
    </row>
    <row r="107" spans="1:72" x14ac:dyDescent="0.25">
      <c r="A107" s="482">
        <v>46</v>
      </c>
      <c r="B107" s="601">
        <f>+VLOOKUP(C107,'Erection Compiled'!$C$186:$H$356,5,FALSE)</f>
        <v>45930</v>
      </c>
      <c r="C107" s="607" t="s">
        <v>711</v>
      </c>
      <c r="D107" s="602" t="str">
        <f>+VLOOKUP(C107,Foundation!$C$8:$D$492,2,FALSE)</f>
        <v>DA+6</v>
      </c>
      <c r="E107" s="604">
        <f>+VLOOKUP(C107,'Erection Compiled'!$C$7:$J$356,7,FALSE)</f>
        <v>0</v>
      </c>
      <c r="F107" s="483" t="str">
        <f>+VLOOKUP(C107,'Erection Compiled'!$C$189:$G$356,3,FALSE)</f>
        <v>Sandy</v>
      </c>
      <c r="G107" s="483">
        <f>+VLOOKUP(C107,'Erection Compiled'!$C$189:$G$356,4,FALSE)</f>
        <v>45920</v>
      </c>
      <c r="H107" s="603"/>
      <c r="I107" s="604"/>
      <c r="J107" s="603"/>
      <c r="K107" s="603"/>
      <c r="L107" s="482"/>
      <c r="M107" s="482"/>
      <c r="N107" s="482"/>
      <c r="O107" s="482"/>
      <c r="P107" s="482"/>
      <c r="Q107" s="482"/>
      <c r="R107" s="482"/>
      <c r="S107" s="482"/>
      <c r="T107" s="482"/>
      <c r="U107" s="482"/>
      <c r="V107" s="482"/>
      <c r="W107" s="482"/>
      <c r="X107" s="482"/>
      <c r="Y107" s="482"/>
      <c r="Z107" s="482"/>
      <c r="AA107" s="482"/>
      <c r="AB107" s="482"/>
      <c r="AC107" s="482"/>
      <c r="AD107" s="482"/>
      <c r="AE107" s="482"/>
      <c r="AF107" s="482"/>
      <c r="AG107" s="482"/>
      <c r="AH107" s="482"/>
      <c r="AI107" s="482"/>
      <c r="AJ107" s="482"/>
      <c r="AK107" s="482"/>
      <c r="AL107" s="482"/>
      <c r="AM107" s="482"/>
      <c r="AN107" s="482"/>
      <c r="AO107" s="482"/>
      <c r="AP107" s="482"/>
      <c r="AQ107" s="482"/>
      <c r="AR107" s="482"/>
      <c r="AS107" s="482"/>
      <c r="AT107" s="482"/>
      <c r="AU107" s="482"/>
      <c r="AV107" s="482"/>
      <c r="AW107" s="482"/>
      <c r="AX107" s="482"/>
      <c r="AY107" s="482"/>
      <c r="AZ107" s="482"/>
      <c r="BA107" s="482"/>
      <c r="BB107" s="482"/>
      <c r="BC107" s="482"/>
      <c r="BD107" s="482"/>
      <c r="BE107" s="482"/>
      <c r="BF107" s="482">
        <v>4.128457090909091</v>
      </c>
      <c r="BG107" s="482">
        <v>4.128457090909091</v>
      </c>
      <c r="BH107" s="482">
        <v>4.128457090909091</v>
      </c>
      <c r="BI107" s="482">
        <v>4.128457090909091</v>
      </c>
      <c r="BJ107" s="482">
        <v>4.128457090909091</v>
      </c>
      <c r="BK107" s="482">
        <v>4.128457090909091</v>
      </c>
      <c r="BL107" s="482">
        <v>4.128457090909091</v>
      </c>
      <c r="BM107" s="482">
        <v>4.128457090909091</v>
      </c>
      <c r="BN107" s="482">
        <v>4.128457090909091</v>
      </c>
      <c r="BO107" s="482">
        <v>4.128457090909091</v>
      </c>
      <c r="BP107" s="482">
        <v>4.128457090909091</v>
      </c>
      <c r="BQ107" s="482"/>
      <c r="BR107" s="604">
        <f>+SUM(H107:BQ107)</f>
        <v>45.413028000000011</v>
      </c>
      <c r="BS107" s="605" t="s">
        <v>402</v>
      </c>
      <c r="BT107" s="639"/>
    </row>
    <row r="108" spans="1:72" x14ac:dyDescent="0.25">
      <c r="A108" s="482">
        <v>47</v>
      </c>
      <c r="B108" s="601">
        <f>+VLOOKUP(C108,'Erection Compiled'!$C$186:$H$356,5,FALSE)</f>
        <v>45930</v>
      </c>
      <c r="C108" s="607" t="s">
        <v>730</v>
      </c>
      <c r="D108" s="602" t="str">
        <f>+VLOOKUP(C108,Foundation!$C$8:$D$492,2,FALSE)</f>
        <v>DB1+6</v>
      </c>
      <c r="E108" s="604">
        <f>+VLOOKUP(C108,'Erection Compiled'!$C$7:$J$356,7,FALSE)</f>
        <v>0</v>
      </c>
      <c r="F108" s="483" t="str">
        <f>+VLOOKUP(C108,'Erection Compiled'!$C$189:$G$356,3,FALSE)</f>
        <v>Sandy</v>
      </c>
      <c r="G108" s="483">
        <f>+VLOOKUP(C108,'Erection Compiled'!$C$189:$G$356,4,FALSE)</f>
        <v>45922</v>
      </c>
      <c r="H108" s="603"/>
      <c r="I108" s="604"/>
      <c r="J108" s="603"/>
      <c r="K108" s="603"/>
      <c r="L108" s="482"/>
      <c r="M108" s="482"/>
      <c r="N108" s="482"/>
      <c r="O108" s="482"/>
      <c r="P108" s="482"/>
      <c r="Q108" s="482"/>
      <c r="R108" s="482"/>
      <c r="S108" s="482"/>
      <c r="T108" s="482"/>
      <c r="U108" s="482"/>
      <c r="V108" s="482"/>
      <c r="W108" s="482"/>
      <c r="X108" s="482"/>
      <c r="Y108" s="482"/>
      <c r="Z108" s="482"/>
      <c r="AA108" s="482"/>
      <c r="AB108" s="482"/>
      <c r="AC108" s="482"/>
      <c r="AD108" s="482"/>
      <c r="AE108" s="482"/>
      <c r="AF108" s="482"/>
      <c r="AG108" s="482"/>
      <c r="AH108" s="482"/>
      <c r="AI108" s="482"/>
      <c r="AJ108" s="482"/>
      <c r="AK108" s="482"/>
      <c r="AL108" s="482"/>
      <c r="AM108" s="482"/>
      <c r="AN108" s="482"/>
      <c r="AO108" s="482"/>
      <c r="AP108" s="482"/>
      <c r="AQ108" s="482"/>
      <c r="AR108" s="482"/>
      <c r="AS108" s="482"/>
      <c r="AT108" s="482"/>
      <c r="AU108" s="482"/>
      <c r="AV108" s="482"/>
      <c r="AW108" s="482"/>
      <c r="AX108" s="482"/>
      <c r="AY108" s="482"/>
      <c r="AZ108" s="482"/>
      <c r="BA108" s="482"/>
      <c r="BB108" s="482"/>
      <c r="BC108" s="482"/>
      <c r="BD108" s="482"/>
      <c r="BE108" s="482"/>
      <c r="BF108" s="482"/>
      <c r="BG108" s="482"/>
      <c r="BH108" s="482">
        <v>7.541516777777777</v>
      </c>
      <c r="BI108" s="482">
        <v>7.541516777777777</v>
      </c>
      <c r="BJ108" s="482">
        <v>7.541516777777777</v>
      </c>
      <c r="BK108" s="482">
        <v>7.541516777777777</v>
      </c>
      <c r="BL108" s="482">
        <v>7.541516777777777</v>
      </c>
      <c r="BM108" s="482">
        <v>7.541516777777777</v>
      </c>
      <c r="BN108" s="482">
        <v>7.541516777777777</v>
      </c>
      <c r="BO108" s="482">
        <v>7.541516777777777</v>
      </c>
      <c r="BP108" s="482">
        <v>7.541516777777777</v>
      </c>
      <c r="BQ108" s="482"/>
      <c r="BR108" s="604">
        <f t="shared" si="2"/>
        <v>67.873650999999995</v>
      </c>
      <c r="BS108" s="605" t="s">
        <v>402</v>
      </c>
      <c r="BT108" s="639"/>
    </row>
    <row r="109" spans="1:72" x14ac:dyDescent="0.25">
      <c r="A109" s="482">
        <v>48</v>
      </c>
      <c r="B109" s="601" t="s">
        <v>1481</v>
      </c>
      <c r="C109" s="607" t="s">
        <v>540</v>
      </c>
      <c r="D109" s="602" t="str">
        <f>+VLOOKUP(C109,Foundation!$C$8:$D$492,2,FALSE)</f>
        <v>DC2+0</v>
      </c>
      <c r="E109" s="604">
        <v>66.381106999999986</v>
      </c>
      <c r="F109" s="483">
        <v>45929</v>
      </c>
      <c r="G109" s="483" t="s">
        <v>124</v>
      </c>
      <c r="H109" s="603"/>
      <c r="I109" s="604"/>
      <c r="J109" s="603"/>
      <c r="K109" s="603"/>
      <c r="L109" s="482"/>
      <c r="M109" s="482"/>
      <c r="N109" s="482"/>
      <c r="O109" s="482"/>
      <c r="P109" s="482"/>
      <c r="Q109" s="482"/>
      <c r="R109" s="482"/>
      <c r="S109" s="482"/>
      <c r="T109" s="482"/>
      <c r="U109" s="482"/>
      <c r="V109" s="482"/>
      <c r="W109" s="482"/>
      <c r="X109" s="482"/>
      <c r="Y109" s="482"/>
      <c r="Z109" s="482"/>
      <c r="AA109" s="482"/>
      <c r="AB109" s="482"/>
      <c r="AC109" s="482"/>
      <c r="AD109" s="482"/>
      <c r="AE109" s="482"/>
      <c r="AF109" s="482"/>
      <c r="AG109" s="482"/>
      <c r="AH109" s="482"/>
      <c r="AI109" s="482"/>
      <c r="AJ109" s="482"/>
      <c r="AK109" s="482"/>
      <c r="AL109" s="482"/>
      <c r="AM109" s="482"/>
      <c r="AN109" s="482"/>
      <c r="AO109" s="482"/>
      <c r="AP109" s="482"/>
      <c r="AQ109" s="482"/>
      <c r="AR109" s="482"/>
      <c r="AS109" s="482"/>
      <c r="AT109" s="482"/>
      <c r="AU109" s="482"/>
      <c r="AV109" s="482"/>
      <c r="AW109" s="482"/>
      <c r="AX109" s="482"/>
      <c r="AY109" s="482"/>
      <c r="AZ109" s="482"/>
      <c r="BA109" s="482"/>
      <c r="BB109" s="482"/>
      <c r="BC109" s="482"/>
      <c r="BD109" s="482"/>
      <c r="BE109" s="482"/>
      <c r="BF109" s="482"/>
      <c r="BG109" s="482"/>
      <c r="BH109" s="482"/>
      <c r="BI109" s="482"/>
      <c r="BJ109" s="482"/>
      <c r="BK109" s="482"/>
      <c r="BL109" s="482"/>
      <c r="BM109" s="482"/>
      <c r="BN109" s="482"/>
      <c r="BO109" s="482"/>
      <c r="BP109" s="482">
        <v>3.2</v>
      </c>
      <c r="BQ109" s="482"/>
      <c r="BR109" s="604">
        <f t="shared" si="2"/>
        <v>3.2</v>
      </c>
      <c r="BS109" s="605" t="s">
        <v>124</v>
      </c>
      <c r="BT109" s="639"/>
    </row>
    <row r="110" spans="1:72" ht="25.5" x14ac:dyDescent="0.25">
      <c r="A110" s="482">
        <v>49</v>
      </c>
      <c r="B110" s="601" t="s">
        <v>1576</v>
      </c>
      <c r="C110" s="607" t="s">
        <v>89</v>
      </c>
      <c r="D110" s="602" t="str">
        <f>+VLOOKUP(C110,Foundation!$C$8:$D$492,2,FALSE)</f>
        <v>DD60+25</v>
      </c>
      <c r="E110" s="604">
        <v>143.60187300000001</v>
      </c>
      <c r="F110" s="483">
        <v>45929</v>
      </c>
      <c r="G110" s="483" t="s">
        <v>124</v>
      </c>
      <c r="H110" s="603"/>
      <c r="I110" s="604"/>
      <c r="J110" s="603"/>
      <c r="K110" s="603"/>
      <c r="L110" s="482"/>
      <c r="M110" s="482"/>
      <c r="N110" s="482"/>
      <c r="O110" s="482"/>
      <c r="P110" s="482"/>
      <c r="Q110" s="482"/>
      <c r="R110" s="482"/>
      <c r="S110" s="482"/>
      <c r="T110" s="482"/>
      <c r="U110" s="482"/>
      <c r="V110" s="482"/>
      <c r="W110" s="482"/>
      <c r="X110" s="482"/>
      <c r="Y110" s="482"/>
      <c r="Z110" s="482"/>
      <c r="AA110" s="482"/>
      <c r="AB110" s="482"/>
      <c r="AC110" s="482"/>
      <c r="AD110" s="482"/>
      <c r="AE110" s="482"/>
      <c r="AF110" s="482"/>
      <c r="AG110" s="482"/>
      <c r="AH110" s="482"/>
      <c r="AI110" s="482"/>
      <c r="AJ110" s="482"/>
      <c r="AK110" s="482"/>
      <c r="AL110" s="482"/>
      <c r="AM110" s="482"/>
      <c r="AN110" s="482"/>
      <c r="AO110" s="482"/>
      <c r="AP110" s="482"/>
      <c r="AQ110" s="482"/>
      <c r="AR110" s="482"/>
      <c r="AS110" s="482"/>
      <c r="AT110" s="482"/>
      <c r="AU110" s="482"/>
      <c r="AV110" s="482"/>
      <c r="AW110" s="482"/>
      <c r="AX110" s="482"/>
      <c r="AY110" s="482"/>
      <c r="AZ110" s="482"/>
      <c r="BA110" s="482"/>
      <c r="BB110" s="482"/>
      <c r="BC110" s="482"/>
      <c r="BD110" s="482"/>
      <c r="BE110" s="482"/>
      <c r="BF110" s="482"/>
      <c r="BG110" s="482"/>
      <c r="BH110" s="482"/>
      <c r="BI110" s="482"/>
      <c r="BJ110" s="482"/>
      <c r="BK110" s="482"/>
      <c r="BL110" s="482"/>
      <c r="BM110" s="482"/>
      <c r="BN110" s="482"/>
      <c r="BO110" s="482"/>
      <c r="BP110" s="482">
        <v>2.9</v>
      </c>
      <c r="BQ110" s="482"/>
      <c r="BR110" s="604">
        <f t="shared" si="2"/>
        <v>2.9</v>
      </c>
      <c r="BS110" s="605" t="s">
        <v>124</v>
      </c>
      <c r="BT110" s="639"/>
    </row>
    <row r="111" spans="1:72" x14ac:dyDescent="0.25">
      <c r="A111" s="482">
        <v>50</v>
      </c>
      <c r="B111" s="601" t="s">
        <v>591</v>
      </c>
      <c r="C111" s="607" t="s">
        <v>214</v>
      </c>
      <c r="D111" s="602" t="str">
        <f>+VLOOKUP(C111,Foundation!$C$8:$D$492,2,FALSE)</f>
        <v>DA+0</v>
      </c>
      <c r="E111" s="604">
        <v>37.5</v>
      </c>
      <c r="F111" s="483">
        <v>45927</v>
      </c>
      <c r="G111" s="483" t="s">
        <v>124</v>
      </c>
      <c r="H111" s="603"/>
      <c r="I111" s="604"/>
      <c r="J111" s="603"/>
      <c r="K111" s="603"/>
      <c r="L111" s="482"/>
      <c r="M111" s="482"/>
      <c r="N111" s="482"/>
      <c r="O111" s="482"/>
      <c r="P111" s="482"/>
      <c r="Q111" s="482"/>
      <c r="R111" s="482"/>
      <c r="S111" s="482"/>
      <c r="T111" s="482"/>
      <c r="U111" s="482"/>
      <c r="V111" s="482"/>
      <c r="W111" s="482"/>
      <c r="X111" s="482"/>
      <c r="Y111" s="482"/>
      <c r="Z111" s="482"/>
      <c r="AA111" s="482"/>
      <c r="AB111" s="482"/>
      <c r="AC111" s="482"/>
      <c r="AD111" s="482"/>
      <c r="AE111" s="482"/>
      <c r="AF111" s="482"/>
      <c r="AG111" s="482"/>
      <c r="AH111" s="482"/>
      <c r="AI111" s="482"/>
      <c r="AJ111" s="482"/>
      <c r="AK111" s="482"/>
      <c r="AL111" s="482"/>
      <c r="AM111" s="482"/>
      <c r="AN111" s="482"/>
      <c r="AO111" s="482"/>
      <c r="AP111" s="482"/>
      <c r="AQ111" s="482"/>
      <c r="AR111" s="482"/>
      <c r="AS111" s="482"/>
      <c r="AT111" s="482"/>
      <c r="AU111" s="482"/>
      <c r="AV111" s="482"/>
      <c r="AW111" s="482"/>
      <c r="AX111" s="482"/>
      <c r="AY111" s="482"/>
      <c r="AZ111" s="482"/>
      <c r="BA111" s="482"/>
      <c r="BB111" s="482"/>
      <c r="BC111" s="482"/>
      <c r="BD111" s="482"/>
      <c r="BE111" s="482"/>
      <c r="BF111" s="482"/>
      <c r="BG111" s="482"/>
      <c r="BH111" s="482"/>
      <c r="BI111" s="482"/>
      <c r="BJ111" s="482"/>
      <c r="BK111" s="482"/>
      <c r="BL111" s="482"/>
      <c r="BM111" s="482">
        <v>1.8</v>
      </c>
      <c r="BN111" s="482">
        <v>2.1</v>
      </c>
      <c r="BO111" s="482">
        <v>2.2999999999999998</v>
      </c>
      <c r="BP111" s="482">
        <v>2.2999999999999998</v>
      </c>
      <c r="BQ111" s="482"/>
      <c r="BR111" s="604">
        <f t="shared" si="2"/>
        <v>8.5</v>
      </c>
      <c r="BS111" s="605" t="s">
        <v>124</v>
      </c>
      <c r="BT111" s="639"/>
    </row>
    <row r="112" spans="1:72" x14ac:dyDescent="0.25">
      <c r="A112" s="482">
        <v>51</v>
      </c>
      <c r="B112" s="601" t="s">
        <v>1564</v>
      </c>
      <c r="C112" s="607" t="s">
        <v>562</v>
      </c>
      <c r="D112" s="602" t="str">
        <f>+VLOOKUP(C112,Foundation!$C$8:$D$492,2,FALSE)</f>
        <v>DA+0</v>
      </c>
      <c r="E112" s="604">
        <v>37.5</v>
      </c>
      <c r="F112" s="483">
        <v>45922</v>
      </c>
      <c r="G112" s="483" t="s">
        <v>124</v>
      </c>
      <c r="H112" s="603"/>
      <c r="I112" s="604"/>
      <c r="J112" s="603"/>
      <c r="K112" s="603"/>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2"/>
      <c r="AN112" s="482"/>
      <c r="AO112" s="482"/>
      <c r="AP112" s="482"/>
      <c r="AQ112" s="482"/>
      <c r="AR112" s="482"/>
      <c r="AS112" s="482"/>
      <c r="AT112" s="482"/>
      <c r="AU112" s="482"/>
      <c r="AV112" s="482"/>
      <c r="AW112" s="482"/>
      <c r="AX112" s="482"/>
      <c r="AY112" s="482"/>
      <c r="AZ112" s="482"/>
      <c r="BA112" s="482"/>
      <c r="BB112" s="482"/>
      <c r="BC112" s="482"/>
      <c r="BD112" s="482"/>
      <c r="BE112" s="482"/>
      <c r="BF112" s="482"/>
      <c r="BG112" s="482"/>
      <c r="BH112" s="482">
        <v>2.9</v>
      </c>
      <c r="BI112" s="482">
        <v>2.9</v>
      </c>
      <c r="BJ112" s="482">
        <v>2.9</v>
      </c>
      <c r="BK112" s="482">
        <v>2.9</v>
      </c>
      <c r="BL112" s="482">
        <v>2.9</v>
      </c>
      <c r="BM112" s="482">
        <v>2.9</v>
      </c>
      <c r="BN112" s="482">
        <v>2.9</v>
      </c>
      <c r="BO112" s="482">
        <v>2.9</v>
      </c>
      <c r="BP112" s="482">
        <v>2.9</v>
      </c>
      <c r="BQ112" s="482"/>
      <c r="BR112" s="604">
        <f t="shared" si="2"/>
        <v>26.099999999999994</v>
      </c>
      <c r="BS112" s="605" t="s">
        <v>124</v>
      </c>
      <c r="BT112" s="639"/>
    </row>
    <row r="113" spans="1:72" x14ac:dyDescent="0.25">
      <c r="A113" s="482">
        <v>52</v>
      </c>
      <c r="B113" s="601" t="s">
        <v>1524</v>
      </c>
      <c r="C113" s="607" t="s">
        <v>458</v>
      </c>
      <c r="D113" s="602" t="str">
        <f>+VLOOKUP(C113,Foundation!$C$8:$D$492,2,FALSE)</f>
        <v>DA+0</v>
      </c>
      <c r="E113" s="604">
        <v>37.5</v>
      </c>
      <c r="F113" s="483">
        <v>45925</v>
      </c>
      <c r="G113" s="483" t="s">
        <v>124</v>
      </c>
      <c r="H113" s="603"/>
      <c r="I113" s="604"/>
      <c r="J113" s="603"/>
      <c r="K113" s="603"/>
      <c r="L113" s="482"/>
      <c r="M113" s="482"/>
      <c r="N113" s="482"/>
      <c r="O113" s="482"/>
      <c r="P113" s="482"/>
      <c r="Q113" s="482"/>
      <c r="R113" s="482"/>
      <c r="S113" s="482"/>
      <c r="T113" s="482"/>
      <c r="U113" s="482"/>
      <c r="V113" s="482"/>
      <c r="W113" s="482"/>
      <c r="X113" s="482"/>
      <c r="Y113" s="482"/>
      <c r="Z113" s="482"/>
      <c r="AA113" s="482"/>
      <c r="AB113" s="482"/>
      <c r="AC113" s="482"/>
      <c r="AD113" s="482"/>
      <c r="AE113" s="482"/>
      <c r="AF113" s="482"/>
      <c r="AG113" s="482"/>
      <c r="AH113" s="482"/>
      <c r="AI113" s="482"/>
      <c r="AJ113" s="482"/>
      <c r="AK113" s="482"/>
      <c r="AL113" s="482"/>
      <c r="AM113" s="482"/>
      <c r="AN113" s="482"/>
      <c r="AO113" s="482"/>
      <c r="AP113" s="482"/>
      <c r="AQ113" s="482"/>
      <c r="AR113" s="482"/>
      <c r="AS113" s="482"/>
      <c r="AT113" s="482"/>
      <c r="AU113" s="482"/>
      <c r="AV113" s="482"/>
      <c r="AW113" s="482"/>
      <c r="AX113" s="482"/>
      <c r="AY113" s="482"/>
      <c r="AZ113" s="482"/>
      <c r="BA113" s="482"/>
      <c r="BB113" s="482"/>
      <c r="BC113" s="482"/>
      <c r="BD113" s="482"/>
      <c r="BE113" s="482"/>
      <c r="BF113" s="482"/>
      <c r="BG113" s="482"/>
      <c r="BH113" s="482"/>
      <c r="BI113" s="482"/>
      <c r="BJ113" s="482"/>
      <c r="BK113" s="482">
        <v>5.0999999999999996</v>
      </c>
      <c r="BL113" s="482">
        <v>5.0999999999999996</v>
      </c>
      <c r="BM113" s="482">
        <v>5.0999999999999996</v>
      </c>
      <c r="BN113" s="482">
        <v>5.0999999999999996</v>
      </c>
      <c r="BO113" s="482">
        <v>5.0999999999999996</v>
      </c>
      <c r="BP113" s="482">
        <v>5.0999999999999996</v>
      </c>
      <c r="BQ113" s="482"/>
      <c r="BR113" s="604">
        <f t="shared" si="2"/>
        <v>30.6</v>
      </c>
      <c r="BS113" s="605" t="s">
        <v>124</v>
      </c>
      <c r="BT113" s="639"/>
    </row>
    <row r="114" spans="1:72" x14ac:dyDescent="0.25">
      <c r="A114" s="482">
        <v>53</v>
      </c>
      <c r="B114" s="601" t="s">
        <v>1574</v>
      </c>
      <c r="C114" s="607" t="s">
        <v>177</v>
      </c>
      <c r="D114" s="602" t="str">
        <f>+VLOOKUP(C114,Foundation!$C$8:$D$492,2,FALSE)</f>
        <v>DA+6</v>
      </c>
      <c r="E114" s="604">
        <v>45.413028000000004</v>
      </c>
      <c r="F114" s="483">
        <v>45929</v>
      </c>
      <c r="G114" s="483" t="s">
        <v>124</v>
      </c>
      <c r="H114" s="603"/>
      <c r="I114" s="604"/>
      <c r="J114" s="603"/>
      <c r="K114" s="603"/>
      <c r="L114" s="482"/>
      <c r="M114" s="482"/>
      <c r="N114" s="482"/>
      <c r="O114" s="482"/>
      <c r="P114" s="482"/>
      <c r="Q114" s="482"/>
      <c r="R114" s="482"/>
      <c r="S114" s="482"/>
      <c r="T114" s="482"/>
      <c r="U114" s="482"/>
      <c r="V114" s="482"/>
      <c r="W114" s="482"/>
      <c r="X114" s="482"/>
      <c r="Y114" s="482"/>
      <c r="Z114" s="482"/>
      <c r="AA114" s="482"/>
      <c r="AB114" s="482"/>
      <c r="AC114" s="482"/>
      <c r="AD114" s="482"/>
      <c r="AE114" s="482"/>
      <c r="AF114" s="482"/>
      <c r="AG114" s="482"/>
      <c r="AH114" s="482"/>
      <c r="AI114" s="482"/>
      <c r="AJ114" s="482"/>
      <c r="AK114" s="482"/>
      <c r="AL114" s="482"/>
      <c r="AM114" s="482"/>
      <c r="AN114" s="482"/>
      <c r="AO114" s="482"/>
      <c r="AP114" s="482"/>
      <c r="AQ114" s="482"/>
      <c r="AR114" s="482"/>
      <c r="AS114" s="482"/>
      <c r="AT114" s="482"/>
      <c r="AU114" s="482"/>
      <c r="AV114" s="482"/>
      <c r="AW114" s="482"/>
      <c r="AX114" s="482"/>
      <c r="AY114" s="482"/>
      <c r="AZ114" s="482"/>
      <c r="BA114" s="482"/>
      <c r="BB114" s="482"/>
      <c r="BC114" s="482"/>
      <c r="BD114" s="482"/>
      <c r="BE114" s="482"/>
      <c r="BF114" s="482"/>
      <c r="BG114" s="482"/>
      <c r="BH114" s="482"/>
      <c r="BI114" s="482"/>
      <c r="BJ114" s="482"/>
      <c r="BK114" s="482"/>
      <c r="BL114" s="482"/>
      <c r="BM114" s="482"/>
      <c r="BN114" s="482"/>
      <c r="BO114" s="482"/>
      <c r="BP114" s="482">
        <v>1.8</v>
      </c>
      <c r="BQ114" s="482"/>
      <c r="BR114" s="604">
        <f t="shared" si="2"/>
        <v>1.8</v>
      </c>
      <c r="BS114" s="605" t="s">
        <v>124</v>
      </c>
      <c r="BT114" s="639"/>
    </row>
    <row r="115" spans="1:72" x14ac:dyDescent="0.25">
      <c r="A115" s="482"/>
      <c r="B115" s="601"/>
      <c r="C115" s="607"/>
      <c r="D115" s="602"/>
      <c r="E115" s="624"/>
      <c r="F115" s="483"/>
      <c r="G115" s="483"/>
      <c r="H115" s="603"/>
      <c r="I115" s="604"/>
      <c r="J115" s="603"/>
      <c r="K115" s="603"/>
      <c r="L115" s="482"/>
      <c r="M115" s="482"/>
      <c r="N115" s="482"/>
      <c r="O115" s="482"/>
      <c r="P115" s="482"/>
      <c r="Q115" s="482"/>
      <c r="R115" s="482"/>
      <c r="S115" s="482"/>
      <c r="T115" s="482"/>
      <c r="U115" s="482"/>
      <c r="V115" s="482"/>
      <c r="W115" s="482"/>
      <c r="X115" s="482"/>
      <c r="Y115" s="482"/>
      <c r="Z115" s="482"/>
      <c r="AA115" s="482"/>
      <c r="AB115" s="482"/>
      <c r="AC115" s="482"/>
      <c r="AD115" s="482"/>
      <c r="AE115" s="482"/>
      <c r="AF115" s="482"/>
      <c r="AG115" s="482"/>
      <c r="AH115" s="482"/>
      <c r="AI115" s="482"/>
      <c r="AJ115" s="482"/>
      <c r="AK115" s="482"/>
      <c r="AL115" s="482"/>
      <c r="AM115" s="482"/>
      <c r="AN115" s="482"/>
      <c r="AO115" s="482"/>
      <c r="AP115" s="482"/>
      <c r="AQ115" s="482"/>
      <c r="AR115" s="482"/>
      <c r="AS115" s="482"/>
      <c r="AT115" s="482"/>
      <c r="AU115" s="482"/>
      <c r="AV115" s="482"/>
      <c r="AW115" s="482"/>
      <c r="AX115" s="482"/>
      <c r="AY115" s="482"/>
      <c r="AZ115" s="482"/>
      <c r="BA115" s="482"/>
      <c r="BB115" s="482"/>
      <c r="BC115" s="482"/>
      <c r="BD115" s="482"/>
      <c r="BE115" s="482"/>
      <c r="BF115" s="482"/>
      <c r="BG115" s="482"/>
      <c r="BH115" s="482"/>
      <c r="BI115" s="482"/>
      <c r="BJ115" s="482"/>
      <c r="BK115" s="482"/>
      <c r="BL115" s="482"/>
      <c r="BM115" s="482"/>
      <c r="BN115" s="482"/>
      <c r="BO115" s="482"/>
      <c r="BP115" s="482"/>
      <c r="BQ115" s="482"/>
      <c r="BR115" s="604"/>
      <c r="BS115" s="605"/>
      <c r="BT115" s="639"/>
    </row>
    <row r="116" spans="1:72" x14ac:dyDescent="0.25">
      <c r="A116" s="482"/>
      <c r="B116" s="601"/>
      <c r="C116" s="607"/>
      <c r="D116" s="602"/>
      <c r="E116" s="624"/>
      <c r="F116" s="483"/>
      <c r="G116" s="483"/>
      <c r="H116" s="603"/>
      <c r="I116" s="604"/>
      <c r="J116" s="603"/>
      <c r="K116" s="603"/>
      <c r="L116" s="482"/>
      <c r="M116" s="482"/>
      <c r="N116" s="482"/>
      <c r="O116" s="482"/>
      <c r="P116" s="482"/>
      <c r="Q116" s="482"/>
      <c r="R116" s="482"/>
      <c r="S116" s="482"/>
      <c r="T116" s="482"/>
      <c r="U116" s="482"/>
      <c r="V116" s="482"/>
      <c r="W116" s="482"/>
      <c r="X116" s="482"/>
      <c r="Y116" s="482"/>
      <c r="Z116" s="482"/>
      <c r="AA116" s="482"/>
      <c r="AB116" s="482"/>
      <c r="AC116" s="482"/>
      <c r="AD116" s="482"/>
      <c r="AE116" s="482"/>
      <c r="AF116" s="482"/>
      <c r="AG116" s="482"/>
      <c r="AH116" s="482"/>
      <c r="AI116" s="482"/>
      <c r="AJ116" s="482"/>
      <c r="AK116" s="482"/>
      <c r="AL116" s="482"/>
      <c r="AM116" s="482"/>
      <c r="AN116" s="482"/>
      <c r="AO116" s="482"/>
      <c r="AP116" s="482"/>
      <c r="AQ116" s="482"/>
      <c r="AR116" s="482"/>
      <c r="AS116" s="482"/>
      <c r="AT116" s="482"/>
      <c r="AU116" s="482"/>
      <c r="AV116" s="482"/>
      <c r="AW116" s="482"/>
      <c r="AX116" s="482"/>
      <c r="AY116" s="482"/>
      <c r="AZ116" s="482"/>
      <c r="BA116" s="482"/>
      <c r="BB116" s="482"/>
      <c r="BC116" s="482"/>
      <c r="BD116" s="482"/>
      <c r="BE116" s="482"/>
      <c r="BF116" s="482"/>
      <c r="BG116" s="482"/>
      <c r="BH116" s="482"/>
      <c r="BI116" s="482"/>
      <c r="BJ116" s="482"/>
      <c r="BK116" s="482"/>
      <c r="BL116" s="482"/>
      <c r="BM116" s="482"/>
      <c r="BN116" s="482"/>
      <c r="BO116" s="482"/>
      <c r="BP116" s="482"/>
      <c r="BQ116" s="482"/>
      <c r="BR116" s="604"/>
      <c r="BS116" s="605"/>
      <c r="BT116" s="639"/>
    </row>
    <row r="117" spans="1:72" x14ac:dyDescent="0.25">
      <c r="A117" s="482"/>
      <c r="B117" s="601"/>
      <c r="C117" s="607"/>
      <c r="D117" s="602"/>
      <c r="E117" s="624"/>
      <c r="F117" s="483"/>
      <c r="G117" s="606"/>
      <c r="H117" s="603"/>
      <c r="I117" s="604"/>
      <c r="J117" s="603"/>
      <c r="K117" s="603"/>
      <c r="L117" s="482"/>
      <c r="M117" s="482"/>
      <c r="N117" s="482"/>
      <c r="O117" s="482"/>
      <c r="P117" s="482"/>
      <c r="Q117" s="482"/>
      <c r="R117" s="482"/>
      <c r="S117" s="482"/>
      <c r="T117" s="482"/>
      <c r="U117" s="482"/>
      <c r="V117" s="482"/>
      <c r="W117" s="482"/>
      <c r="X117" s="482"/>
      <c r="Y117" s="482"/>
      <c r="Z117" s="482"/>
      <c r="AA117" s="482"/>
      <c r="AB117" s="482"/>
      <c r="AC117" s="482"/>
      <c r="AD117" s="482"/>
      <c r="AE117" s="482"/>
      <c r="AF117" s="482"/>
      <c r="AG117" s="482"/>
      <c r="AH117" s="482"/>
      <c r="AI117" s="482"/>
      <c r="AJ117" s="482"/>
      <c r="AK117" s="482"/>
      <c r="AL117" s="482"/>
      <c r="AM117" s="482"/>
      <c r="AN117" s="482"/>
      <c r="AO117" s="482"/>
      <c r="AP117" s="482"/>
      <c r="AQ117" s="482"/>
      <c r="AR117" s="482"/>
      <c r="AS117" s="482"/>
      <c r="AT117" s="482"/>
      <c r="AU117" s="482"/>
      <c r="AV117" s="482"/>
      <c r="AW117" s="482"/>
      <c r="AX117" s="482"/>
      <c r="AY117" s="482"/>
      <c r="AZ117" s="482"/>
      <c r="BA117" s="482"/>
      <c r="BB117" s="482"/>
      <c r="BC117" s="482"/>
      <c r="BD117" s="482"/>
      <c r="BE117" s="482"/>
      <c r="BF117" s="482"/>
      <c r="BG117" s="482"/>
      <c r="BH117" s="482"/>
      <c r="BI117" s="482"/>
      <c r="BJ117" s="482"/>
      <c r="BK117" s="482"/>
      <c r="BL117" s="482"/>
      <c r="BM117" s="482"/>
      <c r="BN117" s="482"/>
      <c r="BO117" s="482"/>
      <c r="BP117" s="482"/>
      <c r="BQ117" s="482"/>
      <c r="BR117" s="604"/>
      <c r="BS117" s="605"/>
    </row>
    <row r="118" spans="1:72" x14ac:dyDescent="0.25">
      <c r="A118" s="482"/>
      <c r="B118" s="601"/>
      <c r="C118" s="607"/>
      <c r="D118" s="602"/>
      <c r="E118" s="608"/>
      <c r="F118" s="483"/>
      <c r="G118" s="606"/>
      <c r="H118" s="603"/>
      <c r="I118" s="604"/>
      <c r="J118" s="603"/>
      <c r="K118" s="603"/>
      <c r="L118" s="482"/>
      <c r="M118" s="482"/>
      <c r="N118" s="482"/>
      <c r="O118" s="482"/>
      <c r="P118" s="482"/>
      <c r="Q118" s="482"/>
      <c r="R118" s="482"/>
      <c r="S118" s="482"/>
      <c r="T118" s="482"/>
      <c r="U118" s="482"/>
      <c r="V118" s="482"/>
      <c r="W118" s="482"/>
      <c r="X118" s="482"/>
      <c r="Y118" s="482"/>
      <c r="Z118" s="482"/>
      <c r="AA118" s="482"/>
      <c r="AB118" s="482"/>
      <c r="AC118" s="482"/>
      <c r="AD118" s="482"/>
      <c r="AE118" s="482"/>
      <c r="AF118" s="482"/>
      <c r="AG118" s="482"/>
      <c r="AH118" s="482"/>
      <c r="AI118" s="482"/>
      <c r="AJ118" s="482"/>
      <c r="AK118" s="482"/>
      <c r="AL118" s="482"/>
      <c r="AM118" s="482"/>
      <c r="AN118" s="482"/>
      <c r="AO118" s="482"/>
      <c r="AP118" s="482"/>
      <c r="AQ118" s="482"/>
      <c r="AR118" s="482"/>
      <c r="AS118" s="482"/>
      <c r="AT118" s="482"/>
      <c r="AU118" s="482"/>
      <c r="AV118" s="482"/>
      <c r="AW118" s="482"/>
      <c r="AX118" s="482"/>
      <c r="AY118" s="482"/>
      <c r="AZ118" s="482"/>
      <c r="BA118" s="482"/>
      <c r="BB118" s="482"/>
      <c r="BC118" s="482"/>
      <c r="BD118" s="482"/>
      <c r="BE118" s="482"/>
      <c r="BF118" s="482"/>
      <c r="BG118" s="482"/>
      <c r="BH118" s="482"/>
      <c r="BI118" s="482"/>
      <c r="BJ118" s="482"/>
      <c r="BK118" s="482"/>
      <c r="BL118" s="482"/>
      <c r="BM118" s="482"/>
      <c r="BN118" s="482"/>
      <c r="BO118" s="482"/>
      <c r="BP118" s="482"/>
      <c r="BQ118" s="482"/>
      <c r="BR118" s="604"/>
      <c r="BS118" s="605"/>
    </row>
    <row r="119" spans="1:72" x14ac:dyDescent="0.25">
      <c r="A119" s="987" t="s">
        <v>19</v>
      </c>
      <c r="B119" s="987"/>
      <c r="C119" s="987"/>
      <c r="D119" s="987"/>
      <c r="E119" s="623">
        <f>SUM(E10:E118)</f>
        <v>367.89600799999999</v>
      </c>
      <c r="F119" s="485"/>
      <c r="G119" s="485"/>
      <c r="H119" s="610">
        <f>SUM(H10:H118)</f>
        <v>65.862682166666659</v>
      </c>
      <c r="I119" s="610">
        <f t="shared" ref="I119:BR119" si="3">SUM(I10:I118)</f>
        <v>68.962682166666653</v>
      </c>
      <c r="J119" s="610">
        <f t="shared" si="3"/>
        <v>67.462682166666667</v>
      </c>
      <c r="K119" s="610">
        <f t="shared" si="3"/>
        <v>72.834110738095234</v>
      </c>
      <c r="L119" s="610">
        <f t="shared" si="3"/>
        <v>71.83411073809522</v>
      </c>
      <c r="M119" s="610">
        <f t="shared" si="3"/>
        <v>63.281547012605046</v>
      </c>
      <c r="N119" s="610">
        <f t="shared" si="3"/>
        <v>62.081547012605043</v>
      </c>
      <c r="O119" s="610">
        <f t="shared" si="3"/>
        <v>63.481547012605049</v>
      </c>
      <c r="P119" s="610">
        <f t="shared" si="3"/>
        <v>70.99265812371614</v>
      </c>
      <c r="Q119" s="610">
        <f t="shared" si="3"/>
        <v>65.942658123716171</v>
      </c>
      <c r="R119" s="610">
        <f t="shared" si="3"/>
        <v>68.442658123716157</v>
      </c>
      <c r="S119" s="610">
        <f t="shared" si="3"/>
        <v>80.185515266573304</v>
      </c>
      <c r="T119" s="610">
        <f t="shared" si="3"/>
        <v>88.552181933239964</v>
      </c>
      <c r="U119" s="610">
        <f t="shared" si="3"/>
        <v>76.752181933239967</v>
      </c>
      <c r="V119" s="610">
        <f t="shared" si="3"/>
        <v>44.052181933239964</v>
      </c>
      <c r="W119" s="610">
        <f t="shared" si="3"/>
        <v>83.102181933239947</v>
      </c>
      <c r="X119" s="610">
        <f t="shared" si="3"/>
        <v>94.434527009064141</v>
      </c>
      <c r="Y119" s="610">
        <f t="shared" si="3"/>
        <v>85.877386136048258</v>
      </c>
      <c r="Z119" s="610">
        <f t="shared" si="3"/>
        <v>80.983397183667321</v>
      </c>
      <c r="AA119" s="610">
        <f t="shared" si="3"/>
        <v>78.734125850333982</v>
      </c>
      <c r="AB119" s="610">
        <f t="shared" si="3"/>
        <v>79.661278294778427</v>
      </c>
      <c r="AC119" s="610">
        <f t="shared" si="3"/>
        <v>87.328430739222867</v>
      </c>
      <c r="AD119" s="610">
        <f t="shared" si="3"/>
        <v>92.126256742490838</v>
      </c>
      <c r="AE119" s="610">
        <f t="shared" si="3"/>
        <v>88.476277616440427</v>
      </c>
      <c r="AF119" s="610">
        <f t="shared" si="3"/>
        <v>91.805340735488059</v>
      </c>
      <c r="AG119" s="610">
        <f t="shared" si="3"/>
        <v>86.728212906122948</v>
      </c>
      <c r="AH119" s="610">
        <f t="shared" si="3"/>
        <v>79.227338506122962</v>
      </c>
      <c r="AI119" s="610">
        <f t="shared" si="3"/>
        <v>79.227338506122962</v>
      </c>
      <c r="AJ119" s="610">
        <f t="shared" si="3"/>
        <v>110.97165298231343</v>
      </c>
      <c r="AK119" s="610">
        <f t="shared" si="3"/>
        <v>113.57496207633052</v>
      </c>
      <c r="AL119" s="610">
        <f t="shared" si="3"/>
        <v>95.090414298552759</v>
      </c>
      <c r="AM119" s="610">
        <f t="shared" si="3"/>
        <v>87.411872258870218</v>
      </c>
      <c r="AN119" s="610">
        <f t="shared" si="3"/>
        <v>106.66191117553689</v>
      </c>
      <c r="AO119" s="610">
        <f t="shared" si="3"/>
        <v>124.12856841543585</v>
      </c>
      <c r="AP119" s="610">
        <f t="shared" si="3"/>
        <v>91.953999304324768</v>
      </c>
      <c r="AQ119" s="610">
        <f t="shared" si="3"/>
        <v>90.461142161467635</v>
      </c>
      <c r="AR119" s="610">
        <f t="shared" si="3"/>
        <v>76.711831911467627</v>
      </c>
      <c r="AS119" s="610">
        <f t="shared" si="3"/>
        <v>80.666841494800963</v>
      </c>
      <c r="AT119" s="610">
        <f t="shared" si="3"/>
        <v>66.150329828134289</v>
      </c>
      <c r="AU119" s="610">
        <f t="shared" si="3"/>
        <v>91.491831886957783</v>
      </c>
      <c r="AV119" s="610">
        <f t="shared" si="3"/>
        <v>97.521525298722537</v>
      </c>
      <c r="AW119" s="610">
        <f t="shared" si="3"/>
        <v>87.547139548722498</v>
      </c>
      <c r="AX119" s="610">
        <f t="shared" si="3"/>
        <v>89.749987104278077</v>
      </c>
      <c r="AY119" s="610">
        <f t="shared" si="3"/>
        <v>50.049247604278072</v>
      </c>
      <c r="AZ119" s="610">
        <f t="shared" si="3"/>
        <v>55.460157148980734</v>
      </c>
      <c r="BA119" s="610">
        <f t="shared" si="3"/>
        <v>66.333615348980743</v>
      </c>
      <c r="BB119" s="610">
        <f t="shared" si="3"/>
        <v>73.144271801361683</v>
      </c>
      <c r="BC119" s="610">
        <f t="shared" si="3"/>
        <v>58.668358159256428</v>
      </c>
      <c r="BD119" s="610">
        <f t="shared" si="3"/>
        <v>57.988016159256432</v>
      </c>
      <c r="BE119" s="610">
        <f t="shared" si="3"/>
        <v>73.70934228263306</v>
      </c>
      <c r="BF119" s="610">
        <f t="shared" si="3"/>
        <v>75.597799373542145</v>
      </c>
      <c r="BG119" s="610">
        <f t="shared" si="3"/>
        <v>69.397799373542142</v>
      </c>
      <c r="BH119" s="610">
        <f t="shared" si="3"/>
        <v>79.030432437034207</v>
      </c>
      <c r="BI119" s="610">
        <f t="shared" si="3"/>
        <v>56.590444937034206</v>
      </c>
      <c r="BJ119" s="610">
        <f t="shared" si="3"/>
        <v>50.083144437034207</v>
      </c>
      <c r="BK119" s="610">
        <f t="shared" si="3"/>
        <v>59.370619294177068</v>
      </c>
      <c r="BL119" s="610">
        <f t="shared" si="3"/>
        <v>56.722972235353545</v>
      </c>
      <c r="BM119" s="610">
        <f t="shared" si="3"/>
        <v>56.43061929417707</v>
      </c>
      <c r="BN119" s="610">
        <f t="shared" si="3"/>
        <v>46.621079127510399</v>
      </c>
      <c r="BO119" s="610">
        <f t="shared" si="3"/>
        <v>47.121079127510399</v>
      </c>
      <c r="BP119" s="610">
        <f t="shared" si="3"/>
        <v>32.969973868686864</v>
      </c>
      <c r="BQ119" s="610">
        <f t="shared" si="3"/>
        <v>0</v>
      </c>
      <c r="BR119" s="610">
        <f t="shared" si="3"/>
        <v>4613.8160183668542</v>
      </c>
      <c r="BS119" s="486"/>
    </row>
    <row r="121" spans="1:72" x14ac:dyDescent="0.25">
      <c r="BR121" s="487"/>
    </row>
  </sheetData>
  <autoFilter ref="A8:BS61" xr:uid="{15245B2F-174C-44EA-8770-313546983B96}">
    <filterColumn colId="2" showButton="0"/>
    <filterColumn colId="3" showButton="0"/>
  </autoFilter>
  <mergeCells count="76">
    <mergeCell ref="AK8:AK9"/>
    <mergeCell ref="AJ8:AJ9"/>
    <mergeCell ref="AI8:AI9"/>
    <mergeCell ref="AH8:AH9"/>
    <mergeCell ref="A7:BS7"/>
    <mergeCell ref="BS8:BS9"/>
    <mergeCell ref="M8:M9"/>
    <mergeCell ref="BR8:BR9"/>
    <mergeCell ref="N8:N9"/>
    <mergeCell ref="O8:O9"/>
    <mergeCell ref="Q8:Q9"/>
    <mergeCell ref="R8:R9"/>
    <mergeCell ref="S8:S9"/>
    <mergeCell ref="Y8:Y9"/>
    <mergeCell ref="P8:P9"/>
    <mergeCell ref="AF8:AF9"/>
    <mergeCell ref="A1:A2"/>
    <mergeCell ref="B1:B2"/>
    <mergeCell ref="C1:C2"/>
    <mergeCell ref="G1:I1"/>
    <mergeCell ref="J1:J2"/>
    <mergeCell ref="A119:D119"/>
    <mergeCell ref="I8:I9"/>
    <mergeCell ref="J8:J9"/>
    <mergeCell ref="K8:K9"/>
    <mergeCell ref="L8:L9"/>
    <mergeCell ref="A8:A9"/>
    <mergeCell ref="B8:B9"/>
    <mergeCell ref="C8:E8"/>
    <mergeCell ref="F8:F9"/>
    <mergeCell ref="G8:G9"/>
    <mergeCell ref="H8:H9"/>
    <mergeCell ref="AG8:AG9"/>
    <mergeCell ref="AE8:AE9"/>
    <mergeCell ref="AD8:AD9"/>
    <mergeCell ref="AB8:AB9"/>
    <mergeCell ref="AC8:AC9"/>
    <mergeCell ref="Z8:Z9"/>
    <mergeCell ref="AA8:AA9"/>
    <mergeCell ref="T8:T9"/>
    <mergeCell ref="U8:U9"/>
    <mergeCell ref="V8:V9"/>
    <mergeCell ref="W8:W9"/>
    <mergeCell ref="X8:X9"/>
    <mergeCell ref="AL8:AL9"/>
    <mergeCell ref="AM8:AM9"/>
    <mergeCell ref="AN8:AN9"/>
    <mergeCell ref="AO8:AO9"/>
    <mergeCell ref="AP8:AP9"/>
    <mergeCell ref="AQ8:AQ9"/>
    <mergeCell ref="AR8:AR9"/>
    <mergeCell ref="AS8:AS9"/>
    <mergeCell ref="AT8:AT9"/>
    <mergeCell ref="AU8:AU9"/>
    <mergeCell ref="AV8:AV9"/>
    <mergeCell ref="AW8:AW9"/>
    <mergeCell ref="AX8:AX9"/>
    <mergeCell ref="AY8:AY9"/>
    <mergeCell ref="AZ8:AZ9"/>
    <mergeCell ref="BA8:BA9"/>
    <mergeCell ref="BB8:BB9"/>
    <mergeCell ref="BC8:BC9"/>
    <mergeCell ref="BD8:BD9"/>
    <mergeCell ref="BE8:BE9"/>
    <mergeCell ref="BF8:BF9"/>
    <mergeCell ref="BG8:BG9"/>
    <mergeCell ref="BH8:BH9"/>
    <mergeCell ref="BI8:BI9"/>
    <mergeCell ref="BJ8:BJ9"/>
    <mergeCell ref="BP8:BP9"/>
    <mergeCell ref="BQ8:BQ9"/>
    <mergeCell ref="BK8:BK9"/>
    <mergeCell ref="BL8:BL9"/>
    <mergeCell ref="BM8:BM9"/>
    <mergeCell ref="BN8:BN9"/>
    <mergeCell ref="BO8:BO9"/>
  </mergeCells>
  <conditionalFormatting sqref="C1:C1048576">
    <cfRule type="duplicateValues" dxfId="169" priority="1"/>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1C5A7-10D1-4C95-ABEA-376C28BEBAF3}">
  <sheetPr codeName="Sheet15"/>
  <dimension ref="A4:P20"/>
  <sheetViews>
    <sheetView topLeftCell="A2" zoomScaleNormal="90" workbookViewId="0">
      <selection activeCell="B6" sqref="B6:D14"/>
    </sheetView>
  </sheetViews>
  <sheetFormatPr defaultRowHeight="15" x14ac:dyDescent="0.25"/>
  <cols>
    <col min="1" max="1" width="4.42578125" style="747" customWidth="1"/>
    <col min="2" max="2" width="5.140625" style="747" bestFit="1" customWidth="1"/>
    <col min="3" max="3" width="7.5703125" style="747" bestFit="1" customWidth="1"/>
    <col min="4" max="4" width="11.140625" style="747" bestFit="1" customWidth="1"/>
    <col min="5" max="5" width="14.28515625" style="747" customWidth="1"/>
    <col min="6" max="6" width="11.7109375" style="747" bestFit="1" customWidth="1"/>
    <col min="7" max="7" width="8.42578125" style="747" bestFit="1" customWidth="1"/>
    <col min="8" max="8" width="27.5703125" style="747" bestFit="1" customWidth="1"/>
    <col min="9" max="9" width="11.85546875" style="755" bestFit="1" customWidth="1"/>
    <col min="10" max="10" width="11.42578125" style="747" bestFit="1" customWidth="1"/>
    <col min="11" max="11" width="15.7109375" style="747" bestFit="1" customWidth="1"/>
    <col min="12" max="12" width="11.7109375" style="747" bestFit="1" customWidth="1"/>
    <col min="13" max="13" width="8.42578125" style="747" bestFit="1" customWidth="1"/>
    <col min="14" max="14" width="11.85546875" style="747" bestFit="1" customWidth="1"/>
    <col min="15" max="15" width="27.5703125" style="747" bestFit="1" customWidth="1"/>
    <col min="16" max="16" width="4.7109375" style="747" bestFit="1" customWidth="1"/>
    <col min="17" max="16384" width="9.140625" style="747"/>
  </cols>
  <sheetData>
    <row r="4" spans="1:16" ht="15.75" x14ac:dyDescent="0.25">
      <c r="A4" s="1002" t="s">
        <v>1393</v>
      </c>
      <c r="B4" s="1002" t="s">
        <v>1394</v>
      </c>
      <c r="C4" s="1002" t="s">
        <v>138</v>
      </c>
      <c r="D4" s="1002" t="s">
        <v>1395</v>
      </c>
      <c r="E4" s="1002"/>
      <c r="F4" s="1002"/>
      <c r="G4" s="1002"/>
      <c r="H4" s="1002"/>
      <c r="I4" s="1002"/>
      <c r="J4" s="999" t="s">
        <v>1396</v>
      </c>
      <c r="K4" s="1000"/>
      <c r="L4" s="1000"/>
      <c r="M4" s="1000"/>
      <c r="N4" s="1000"/>
      <c r="O4" s="1001"/>
    </row>
    <row r="5" spans="1:16" s="748" customFormat="1" ht="31.5" x14ac:dyDescent="0.25">
      <c r="A5" s="1002"/>
      <c r="B5" s="1002"/>
      <c r="C5" s="1002"/>
      <c r="D5" s="746" t="s">
        <v>6</v>
      </c>
      <c r="E5" s="746" t="s">
        <v>1398</v>
      </c>
      <c r="F5" s="746" t="s">
        <v>1399</v>
      </c>
      <c r="G5" s="746" t="s">
        <v>1287</v>
      </c>
      <c r="H5" s="746" t="s">
        <v>1400</v>
      </c>
      <c r="I5" s="746" t="s">
        <v>1401</v>
      </c>
      <c r="J5" s="746" t="s">
        <v>6</v>
      </c>
      <c r="K5" s="746" t="s">
        <v>1398</v>
      </c>
      <c r="L5" s="746" t="s">
        <v>1399</v>
      </c>
      <c r="M5" s="746" t="s">
        <v>1287</v>
      </c>
      <c r="N5" s="746" t="s">
        <v>1401</v>
      </c>
      <c r="O5" s="746" t="s">
        <v>1397</v>
      </c>
    </row>
    <row r="6" spans="1:16" x14ac:dyDescent="0.25">
      <c r="A6" s="749">
        <v>1</v>
      </c>
      <c r="B6" s="749" t="s">
        <v>628</v>
      </c>
      <c r="C6" s="749" t="s">
        <v>20</v>
      </c>
      <c r="D6" s="750">
        <v>45787</v>
      </c>
      <c r="E6" s="750">
        <v>45791</v>
      </c>
      <c r="F6" s="749">
        <f>+_xlfn.DAYS(E6,D6)+1</f>
        <v>5</v>
      </c>
      <c r="G6" s="751">
        <v>14.78</v>
      </c>
      <c r="H6" s="752" t="s">
        <v>1404</v>
      </c>
      <c r="I6" s="749">
        <v>42</v>
      </c>
      <c r="J6" s="753">
        <v>45812</v>
      </c>
      <c r="K6" s="753">
        <v>45819</v>
      </c>
      <c r="L6" s="749">
        <f t="shared" ref="L6:L13" si="0">(K6-J6)+1</f>
        <v>8</v>
      </c>
      <c r="M6" s="751">
        <f>P6-G6</f>
        <v>24.067605999999991</v>
      </c>
      <c r="N6" s="749">
        <v>30</v>
      </c>
      <c r="O6" s="752" t="s">
        <v>1404</v>
      </c>
      <c r="P6" s="754">
        <v>38.847605999999992</v>
      </c>
    </row>
    <row r="7" spans="1:16" x14ac:dyDescent="0.25">
      <c r="A7" s="749">
        <v>2</v>
      </c>
      <c r="B7" s="749" t="s">
        <v>630</v>
      </c>
      <c r="C7" s="749" t="s">
        <v>231</v>
      </c>
      <c r="D7" s="750">
        <v>45805</v>
      </c>
      <c r="E7" s="750">
        <v>45808</v>
      </c>
      <c r="F7" s="749">
        <f t="shared" ref="F7:F13" si="1">+_xlfn.DAYS(E7,D7)+1</f>
        <v>4</v>
      </c>
      <c r="G7" s="751">
        <v>14.875</v>
      </c>
      <c r="H7" s="752" t="s">
        <v>1404</v>
      </c>
      <c r="I7" s="749">
        <v>42</v>
      </c>
      <c r="J7" s="753">
        <v>45820</v>
      </c>
      <c r="K7" s="753">
        <v>45828</v>
      </c>
      <c r="L7" s="749">
        <f t="shared" si="0"/>
        <v>9</v>
      </c>
      <c r="M7" s="751">
        <f t="shared" ref="M7:M13" si="2">P7-G7</f>
        <v>22.629372000000004</v>
      </c>
      <c r="N7" s="749">
        <v>30</v>
      </c>
      <c r="O7" s="752" t="s">
        <v>1404</v>
      </c>
      <c r="P7" s="754">
        <v>37.504372000000004</v>
      </c>
    </row>
    <row r="8" spans="1:16" x14ac:dyDescent="0.25">
      <c r="A8" s="749">
        <v>3</v>
      </c>
      <c r="B8" s="749" t="s">
        <v>631</v>
      </c>
      <c r="C8" s="749" t="s">
        <v>20</v>
      </c>
      <c r="D8" s="750">
        <v>45813</v>
      </c>
      <c r="E8" s="750">
        <v>45816</v>
      </c>
      <c r="F8" s="749">
        <f t="shared" si="1"/>
        <v>4</v>
      </c>
      <c r="G8" s="751">
        <v>14.78</v>
      </c>
      <c r="H8" s="752" t="s">
        <v>1385</v>
      </c>
      <c r="I8" s="749">
        <v>42</v>
      </c>
      <c r="J8" s="753">
        <v>45831</v>
      </c>
      <c r="K8" s="753">
        <v>45838</v>
      </c>
      <c r="L8" s="749">
        <f t="shared" si="0"/>
        <v>8</v>
      </c>
      <c r="M8" s="751">
        <f t="shared" si="2"/>
        <v>24.067999999999998</v>
      </c>
      <c r="N8" s="749">
        <v>30</v>
      </c>
      <c r="O8" s="752" t="s">
        <v>1407</v>
      </c>
      <c r="P8" s="754">
        <v>38.847999999999999</v>
      </c>
    </row>
    <row r="9" spans="1:16" x14ac:dyDescent="0.25">
      <c r="A9" s="749">
        <v>4</v>
      </c>
      <c r="B9" s="749" t="s">
        <v>632</v>
      </c>
      <c r="C9" s="749" t="s">
        <v>231</v>
      </c>
      <c r="D9" s="750">
        <v>45820</v>
      </c>
      <c r="E9" s="750">
        <v>45824</v>
      </c>
      <c r="F9" s="749">
        <f t="shared" si="1"/>
        <v>5</v>
      </c>
      <c r="G9" s="751">
        <v>14.875</v>
      </c>
      <c r="H9" s="752" t="s">
        <v>1385</v>
      </c>
      <c r="I9" s="749">
        <v>42</v>
      </c>
      <c r="J9" s="753">
        <v>45847</v>
      </c>
      <c r="K9" s="753">
        <v>45853</v>
      </c>
      <c r="L9" s="749">
        <f t="shared" si="0"/>
        <v>7</v>
      </c>
      <c r="M9" s="751">
        <f t="shared" si="2"/>
        <v>22.625</v>
      </c>
      <c r="N9" s="749">
        <v>20</v>
      </c>
      <c r="O9" s="752" t="s">
        <v>1407</v>
      </c>
      <c r="P9" s="754">
        <v>37.5</v>
      </c>
    </row>
    <row r="10" spans="1:16" x14ac:dyDescent="0.25">
      <c r="A10" s="749">
        <v>5</v>
      </c>
      <c r="B10" s="752" t="s">
        <v>624</v>
      </c>
      <c r="C10" s="752" t="s">
        <v>238</v>
      </c>
      <c r="D10" s="750">
        <v>45839</v>
      </c>
      <c r="E10" s="750">
        <v>45845</v>
      </c>
      <c r="F10" s="749">
        <f t="shared" si="1"/>
        <v>7</v>
      </c>
      <c r="G10" s="751">
        <v>41.773000000000003</v>
      </c>
      <c r="H10" s="752" t="s">
        <v>1404</v>
      </c>
      <c r="I10" s="749"/>
      <c r="J10" s="753">
        <v>45861</v>
      </c>
      <c r="K10" s="753">
        <v>45867</v>
      </c>
      <c r="L10" s="749">
        <f t="shared" si="0"/>
        <v>7</v>
      </c>
      <c r="M10" s="751">
        <f t="shared" si="2"/>
        <v>44.356278999999994</v>
      </c>
      <c r="N10" s="749">
        <v>28</v>
      </c>
      <c r="O10" s="752" t="s">
        <v>1486</v>
      </c>
      <c r="P10" s="755">
        <v>86.129278999999997</v>
      </c>
    </row>
    <row r="11" spans="1:16" x14ac:dyDescent="0.25">
      <c r="A11" s="749">
        <v>6</v>
      </c>
      <c r="B11" s="752" t="s">
        <v>443</v>
      </c>
      <c r="C11" s="752" t="s">
        <v>238</v>
      </c>
      <c r="D11" s="753">
        <v>45845</v>
      </c>
      <c r="E11" s="750">
        <v>45849</v>
      </c>
      <c r="F11" s="749">
        <f t="shared" si="1"/>
        <v>5</v>
      </c>
      <c r="G11" s="751">
        <v>41.773000000000003</v>
      </c>
      <c r="H11" s="752" t="s">
        <v>1404</v>
      </c>
      <c r="I11" s="749"/>
      <c r="J11" s="753">
        <v>45871</v>
      </c>
      <c r="K11" s="753">
        <v>45889</v>
      </c>
      <c r="L11" s="749">
        <f t="shared" si="0"/>
        <v>19</v>
      </c>
      <c r="M11" s="751">
        <f t="shared" si="2"/>
        <v>44.356278999999994</v>
      </c>
      <c r="N11" s="749">
        <v>28</v>
      </c>
      <c r="O11" s="752" t="s">
        <v>1407</v>
      </c>
      <c r="P11" s="755">
        <v>86.129278999999997</v>
      </c>
    </row>
    <row r="12" spans="1:16" x14ac:dyDescent="0.25">
      <c r="A12" s="749">
        <v>7</v>
      </c>
      <c r="B12" s="756" t="s">
        <v>629</v>
      </c>
      <c r="C12" s="749" t="s">
        <v>231</v>
      </c>
      <c r="D12" s="753">
        <v>45848</v>
      </c>
      <c r="E12" s="752"/>
      <c r="F12" s="752"/>
      <c r="G12" s="751">
        <v>14.875</v>
      </c>
      <c r="H12" s="752" t="s">
        <v>1404</v>
      </c>
      <c r="I12" s="749">
        <v>38</v>
      </c>
      <c r="J12" s="753">
        <v>45854</v>
      </c>
      <c r="K12" s="753">
        <v>45864</v>
      </c>
      <c r="L12" s="749">
        <f t="shared" si="0"/>
        <v>11</v>
      </c>
      <c r="M12" s="751">
        <f t="shared" si="2"/>
        <v>22.625</v>
      </c>
      <c r="N12" s="749">
        <v>20</v>
      </c>
      <c r="O12" s="752" t="s">
        <v>1407</v>
      </c>
      <c r="P12" s="754">
        <v>37.5</v>
      </c>
    </row>
    <row r="13" spans="1:16" x14ac:dyDescent="0.25">
      <c r="A13" s="749">
        <v>8</v>
      </c>
      <c r="B13" s="756" t="s">
        <v>454</v>
      </c>
      <c r="C13" s="749" t="s">
        <v>231</v>
      </c>
      <c r="D13" s="753">
        <v>45863</v>
      </c>
      <c r="E13" s="753">
        <v>45867</v>
      </c>
      <c r="F13" s="749">
        <f t="shared" si="1"/>
        <v>5</v>
      </c>
      <c r="G13" s="751">
        <v>14.875</v>
      </c>
      <c r="H13" s="752" t="s">
        <v>1404</v>
      </c>
      <c r="I13" s="749"/>
      <c r="J13" s="753">
        <v>45875</v>
      </c>
      <c r="K13" s="753">
        <v>45878</v>
      </c>
      <c r="L13" s="749">
        <f t="shared" si="0"/>
        <v>4</v>
      </c>
      <c r="M13" s="751">
        <f t="shared" si="2"/>
        <v>22.625</v>
      </c>
      <c r="N13" s="749">
        <v>30</v>
      </c>
      <c r="O13" s="752" t="s">
        <v>1404</v>
      </c>
      <c r="P13" s="754">
        <v>37.5</v>
      </c>
    </row>
    <row r="14" spans="1:16" x14ac:dyDescent="0.25">
      <c r="A14" s="749">
        <v>9</v>
      </c>
      <c r="B14" s="756" t="s">
        <v>455</v>
      </c>
      <c r="C14" s="749" t="s">
        <v>231</v>
      </c>
      <c r="D14" s="753">
        <v>45868</v>
      </c>
      <c r="E14" s="753"/>
      <c r="F14" s="749"/>
      <c r="G14" s="751"/>
      <c r="H14" s="752"/>
      <c r="I14" s="749"/>
      <c r="J14" s="752"/>
      <c r="K14" s="752"/>
      <c r="L14" s="752"/>
      <c r="M14" s="752"/>
      <c r="N14" s="752"/>
      <c r="O14" s="752"/>
    </row>
    <row r="15" spans="1:16" x14ac:dyDescent="0.25">
      <c r="A15" s="752"/>
      <c r="B15" s="752"/>
      <c r="C15" s="752"/>
      <c r="D15" s="752"/>
      <c r="E15" s="752"/>
      <c r="F15" s="752"/>
      <c r="G15" s="752"/>
      <c r="H15" s="752"/>
      <c r="I15" s="749"/>
      <c r="J15" s="752"/>
      <c r="K15" s="752"/>
      <c r="L15" s="752"/>
      <c r="M15" s="752"/>
      <c r="N15" s="752"/>
      <c r="O15" s="752"/>
    </row>
    <row r="16" spans="1:16" ht="15.75" x14ac:dyDescent="0.25">
      <c r="A16" s="998" t="s">
        <v>1402</v>
      </c>
      <c r="B16" s="998"/>
      <c r="C16" s="998"/>
      <c r="D16" s="998"/>
      <c r="E16" s="998"/>
      <c r="F16" s="757">
        <f>SUM(F6:F15)</f>
        <v>35</v>
      </c>
      <c r="G16" s="758">
        <f>SUM(G6:G15)</f>
        <v>172.60599999999999</v>
      </c>
      <c r="H16" s="758"/>
      <c r="I16" s="758"/>
      <c r="J16" s="757"/>
      <c r="K16" s="757"/>
      <c r="L16" s="757">
        <f>SUM(L6:L15)</f>
        <v>73</v>
      </c>
      <c r="M16" s="758">
        <f>SUM(M6:M15)</f>
        <v>227.35253599999999</v>
      </c>
      <c r="N16" s="758"/>
      <c r="O16" s="752"/>
    </row>
    <row r="17" spans="1:15" ht="15.75" x14ac:dyDescent="0.25">
      <c r="A17" s="998" t="s">
        <v>1403</v>
      </c>
      <c r="B17" s="998"/>
      <c r="C17" s="998"/>
      <c r="D17" s="998"/>
      <c r="E17" s="998"/>
      <c r="F17" s="585"/>
      <c r="G17" s="586">
        <f>G16/F16</f>
        <v>4.9315999999999995</v>
      </c>
      <c r="H17" s="586"/>
      <c r="I17" s="586"/>
      <c r="J17" s="585"/>
      <c r="K17" s="585"/>
      <c r="L17" s="585"/>
      <c r="M17" s="586">
        <f>M16/L16</f>
        <v>3.114418301369863</v>
      </c>
      <c r="N17" s="586"/>
      <c r="O17" s="759"/>
    </row>
    <row r="19" spans="1:15" x14ac:dyDescent="0.25">
      <c r="F19" s="760"/>
      <c r="M19" s="747">
        <v>113.7</v>
      </c>
    </row>
    <row r="20" spans="1:15" x14ac:dyDescent="0.25">
      <c r="M20" s="747">
        <v>59.223999999999997</v>
      </c>
    </row>
  </sheetData>
  <mergeCells count="7">
    <mergeCell ref="A16:E16"/>
    <mergeCell ref="A17:E17"/>
    <mergeCell ref="J4:O4"/>
    <mergeCell ref="A4:A5"/>
    <mergeCell ref="B4:B5"/>
    <mergeCell ref="C4:C5"/>
    <mergeCell ref="D4:I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43F34-D5BF-47F4-AA9C-4A420D7D6691}">
  <sheetPr codeName="Sheet10">
    <tabColor theme="8" tint="0.59999389629810485"/>
  </sheetPr>
  <dimension ref="A1:AN652"/>
  <sheetViews>
    <sheetView zoomScale="88" workbookViewId="0">
      <pane ySplit="4" topLeftCell="A465" activePane="bottomLeft" state="frozen"/>
      <selection activeCell="N8" sqref="N8"/>
      <selection pane="bottomLeft" activeCell="C478" sqref="C8:C478"/>
    </sheetView>
  </sheetViews>
  <sheetFormatPr defaultRowHeight="12.75" x14ac:dyDescent="0.2"/>
  <cols>
    <col min="1" max="1" width="6.140625" style="357" customWidth="1"/>
    <col min="2" max="2" width="8.42578125" style="357" customWidth="1"/>
    <col min="3" max="3" width="12" style="357" customWidth="1"/>
    <col min="4" max="4" width="8.28515625" style="357" customWidth="1"/>
    <col min="5" max="5" width="14.28515625" style="357" customWidth="1"/>
    <col min="6" max="7" width="16.5703125" style="357" bestFit="1" customWidth="1"/>
    <col min="8" max="8" width="31.5703125" style="358" bestFit="1" customWidth="1"/>
    <col min="9" max="10" width="12" style="359" customWidth="1"/>
    <col min="11" max="11" width="24" style="357" bestFit="1" customWidth="1"/>
    <col min="12" max="12" width="23.140625" style="357" bestFit="1" customWidth="1"/>
    <col min="13" max="13" width="9.140625" style="627"/>
    <col min="14" max="16384" width="9.140625" style="357"/>
  </cols>
  <sheetData>
    <row r="1" spans="1:40" x14ac:dyDescent="0.2">
      <c r="A1" s="391" t="s">
        <v>1257</v>
      </c>
      <c r="I1" s="699" t="s">
        <v>1288</v>
      </c>
      <c r="J1" s="698">
        <v>22212.28</v>
      </c>
    </row>
    <row r="2" spans="1:40" ht="25.5" x14ac:dyDescent="0.2">
      <c r="A2" s="341" t="s">
        <v>1223</v>
      </c>
      <c r="B2" s="342"/>
      <c r="C2" s="342"/>
      <c r="D2" s="342"/>
      <c r="E2" s="342"/>
      <c r="F2" s="342"/>
      <c r="G2" s="342"/>
      <c r="H2" s="362"/>
      <c r="I2" s="363" t="s">
        <v>1289</v>
      </c>
      <c r="J2" s="697">
        <f>+SUM(J7:J1048576)</f>
        <v>21573.731740999898</v>
      </c>
      <c r="K2" s="360"/>
      <c r="L2" s="360"/>
      <c r="M2" s="342"/>
      <c r="N2" s="360"/>
      <c r="O2" s="360"/>
      <c r="P2" s="360"/>
      <c r="Q2" s="360"/>
      <c r="R2" s="360"/>
      <c r="S2" s="360"/>
      <c r="T2" s="360"/>
      <c r="U2" s="361"/>
    </row>
    <row r="3" spans="1:40" x14ac:dyDescent="0.2">
      <c r="A3" s="341" t="s">
        <v>117</v>
      </c>
      <c r="B3" s="342"/>
      <c r="C3" s="342"/>
      <c r="D3" s="342"/>
      <c r="E3" s="342"/>
      <c r="F3" s="342"/>
      <c r="G3" s="342"/>
      <c r="H3" s="362"/>
      <c r="I3" s="363" t="s">
        <v>16</v>
      </c>
      <c r="J3" s="696">
        <f>J1-J2</f>
        <v>638.5482590001011</v>
      </c>
      <c r="K3" s="700">
        <f>J3/46</f>
        <v>13.881483891306546</v>
      </c>
      <c r="L3" s="360"/>
      <c r="M3" s="342"/>
      <c r="N3" s="360"/>
      <c r="O3" s="360"/>
      <c r="P3" s="360"/>
      <c r="Q3" s="360"/>
      <c r="R3" s="360"/>
      <c r="S3" s="360"/>
      <c r="T3" s="360"/>
      <c r="U3" s="361"/>
    </row>
    <row r="4" spans="1:40" ht="25.5" x14ac:dyDescent="0.2">
      <c r="A4" s="667" t="s">
        <v>2</v>
      </c>
      <c r="B4" s="668" t="s">
        <v>114</v>
      </c>
      <c r="C4" s="665" t="s">
        <v>3</v>
      </c>
      <c r="D4" s="665" t="s">
        <v>4</v>
      </c>
      <c r="E4" s="665" t="s">
        <v>122</v>
      </c>
      <c r="F4" s="669" t="s">
        <v>1591</v>
      </c>
      <c r="G4" s="665" t="s">
        <v>140</v>
      </c>
      <c r="H4" s="666" t="s">
        <v>7</v>
      </c>
      <c r="I4" s="664" t="s">
        <v>1592</v>
      </c>
      <c r="J4" s="664" t="s">
        <v>1358</v>
      </c>
      <c r="K4" s="666" t="s">
        <v>1164</v>
      </c>
    </row>
    <row r="5" spans="1:40" x14ac:dyDescent="0.2">
      <c r="A5" s="364"/>
      <c r="B5" s="365"/>
      <c r="C5" s="366"/>
      <c r="D5" s="367"/>
      <c r="E5" s="367"/>
      <c r="F5" s="368"/>
      <c r="G5" s="349"/>
      <c r="H5" s="369"/>
      <c r="I5" s="370"/>
      <c r="J5" s="370"/>
      <c r="K5" s="369"/>
    </row>
    <row r="6" spans="1:40" x14ac:dyDescent="0.2">
      <c r="A6" s="371"/>
      <c r="B6" s="365"/>
      <c r="C6" s="366"/>
      <c r="D6" s="367"/>
      <c r="E6" s="367"/>
      <c r="F6" s="349"/>
      <c r="G6" s="349"/>
      <c r="H6" s="369"/>
      <c r="I6" s="372"/>
      <c r="J6" s="372"/>
      <c r="K6" s="369"/>
    </row>
    <row r="7" spans="1:40" x14ac:dyDescent="0.2">
      <c r="A7" s="371">
        <f>+SUBTOTAL(3,$G$7:$G7)</f>
        <v>1</v>
      </c>
      <c r="B7" s="365">
        <v>45323</v>
      </c>
      <c r="C7" s="347" t="s">
        <v>772</v>
      </c>
      <c r="D7" s="367" t="str">
        <f>+VLOOKUP(C7,Foundation!$C$8:$D$524,2,FALSE)</f>
        <v>DA+3</v>
      </c>
      <c r="E7" s="367" t="str">
        <f>+VLOOKUP(C7,Foundation!$C$8:$E$492,3,FALSE)</f>
        <v>DRY</v>
      </c>
      <c r="F7" s="349">
        <v>45319</v>
      </c>
      <c r="G7" s="349">
        <v>45326</v>
      </c>
      <c r="H7" s="369" t="s">
        <v>886</v>
      </c>
      <c r="I7" s="372"/>
      <c r="J7" s="672">
        <f>+VLOOKUP(D7,$AB$7:$AC$35,2,FALSE)</f>
        <v>38.847605999999992</v>
      </c>
      <c r="K7" s="369"/>
      <c r="M7" s="627">
        <f>G7-F7</f>
        <v>7</v>
      </c>
      <c r="AB7" s="357" t="s">
        <v>231</v>
      </c>
      <c r="AC7" s="470">
        <v>37.504372000000004</v>
      </c>
    </row>
    <row r="8" spans="1:40" x14ac:dyDescent="0.2">
      <c r="A8" s="371">
        <f>+SUBTOTAL(3,$G$7:$G8)</f>
        <v>2</v>
      </c>
      <c r="B8" s="365">
        <v>45323</v>
      </c>
      <c r="C8" s="366" t="s">
        <v>762</v>
      </c>
      <c r="D8" s="367" t="str">
        <f>+VLOOKUP(C8,Foundation!$C$8:$D$524,2,FALSE)</f>
        <v>DA+3</v>
      </c>
      <c r="E8" s="367" t="str">
        <f>+VLOOKUP(C8,Foundation!$C$8:$E$492,3,FALSE)</f>
        <v>DRY</v>
      </c>
      <c r="F8" s="349">
        <v>45323</v>
      </c>
      <c r="G8" s="349">
        <v>45329</v>
      </c>
      <c r="H8" s="369" t="s">
        <v>890</v>
      </c>
      <c r="I8" s="372"/>
      <c r="J8" s="672">
        <f t="shared" ref="J8:J71" si="0">+VLOOKUP(D8,$AB$7:$AC$35,2,FALSE)</f>
        <v>38.847605999999992</v>
      </c>
      <c r="K8" s="369"/>
      <c r="M8" s="627">
        <f t="shared" ref="M8:M71" si="1">G8-F8</f>
        <v>6</v>
      </c>
      <c r="N8" s="724"/>
      <c r="AB8" s="357" t="s">
        <v>20</v>
      </c>
      <c r="AC8" s="470">
        <v>38.847605999999992</v>
      </c>
    </row>
    <row r="9" spans="1:40" x14ac:dyDescent="0.2">
      <c r="A9" s="371">
        <f>+SUBTOTAL(3,$G$7:$G9)</f>
        <v>3</v>
      </c>
      <c r="B9" s="365">
        <v>45323</v>
      </c>
      <c r="C9" s="347" t="s">
        <v>803</v>
      </c>
      <c r="D9" s="367" t="str">
        <f>+VLOOKUP(C9,Foundation!$C$8:$D$524,2,FALSE)</f>
        <v>DA+3</v>
      </c>
      <c r="E9" s="367" t="str">
        <f>+VLOOKUP(C9,Foundation!$C$8:$E$492,3,FALSE)</f>
        <v>DRY</v>
      </c>
      <c r="F9" s="349">
        <v>45325</v>
      </c>
      <c r="G9" s="349">
        <v>45332</v>
      </c>
      <c r="H9" s="369" t="s">
        <v>895</v>
      </c>
      <c r="I9" s="372"/>
      <c r="J9" s="672">
        <f t="shared" si="0"/>
        <v>38.847605999999992</v>
      </c>
      <c r="K9" s="369"/>
      <c r="M9" s="627">
        <f t="shared" si="1"/>
        <v>7</v>
      </c>
      <c r="AB9" s="357" t="s">
        <v>232</v>
      </c>
      <c r="AC9" s="470">
        <v>45.413028000000004</v>
      </c>
    </row>
    <row r="10" spans="1:40" x14ac:dyDescent="0.2">
      <c r="A10" s="371">
        <f>+SUBTOTAL(3,$G$7:$G10)</f>
        <v>4</v>
      </c>
      <c r="B10" s="365">
        <v>45323</v>
      </c>
      <c r="C10" s="347" t="s">
        <v>754</v>
      </c>
      <c r="D10" s="367" t="str">
        <f>+VLOOKUP(C10,Foundation!$C$8:$D$524,2,FALSE)</f>
        <v>DA+3</v>
      </c>
      <c r="E10" s="367" t="str">
        <f>+VLOOKUP(C10,Foundation!$C$8:$E$492,3,FALSE)</f>
        <v>DFR</v>
      </c>
      <c r="F10" s="349">
        <v>45327</v>
      </c>
      <c r="G10" s="349">
        <v>45333</v>
      </c>
      <c r="H10" s="369" t="s">
        <v>896</v>
      </c>
      <c r="I10" s="372"/>
      <c r="J10" s="672">
        <f t="shared" si="0"/>
        <v>38.847605999999992</v>
      </c>
      <c r="K10" s="369"/>
      <c r="M10" s="627">
        <f t="shared" si="1"/>
        <v>6</v>
      </c>
      <c r="AB10" s="357" t="s">
        <v>233</v>
      </c>
      <c r="AC10" s="470">
        <v>47.184350000000002</v>
      </c>
      <c r="AN10" s="357" t="s">
        <v>1415</v>
      </c>
    </row>
    <row r="11" spans="1:40" x14ac:dyDescent="0.2">
      <c r="A11" s="371">
        <f>+SUBTOTAL(3,$G$7:$G11)</f>
        <v>5</v>
      </c>
      <c r="B11" s="365">
        <v>45323</v>
      </c>
      <c r="C11" s="347" t="s">
        <v>763</v>
      </c>
      <c r="D11" s="367" t="str">
        <f>+VLOOKUP(C11,Foundation!$C$8:$D$524,2,FALSE)</f>
        <v>DA+6</v>
      </c>
      <c r="E11" s="367" t="str">
        <f>+VLOOKUP(C11,Foundation!$C$8:$E$492,3,FALSE)</f>
        <v>DRY</v>
      </c>
      <c r="F11" s="349">
        <v>45330</v>
      </c>
      <c r="G11" s="349">
        <v>45335</v>
      </c>
      <c r="H11" s="369" t="s">
        <v>890</v>
      </c>
      <c r="I11" s="372"/>
      <c r="J11" s="672">
        <f t="shared" si="0"/>
        <v>45.413028000000004</v>
      </c>
      <c r="K11" s="369"/>
      <c r="M11" s="627">
        <f t="shared" si="1"/>
        <v>5</v>
      </c>
      <c r="AB11" s="357" t="s">
        <v>242</v>
      </c>
      <c r="AC11" s="470">
        <v>57.597240999999997</v>
      </c>
    </row>
    <row r="12" spans="1:40" x14ac:dyDescent="0.2">
      <c r="A12" s="371">
        <f>+SUBTOTAL(3,$G$7:$G12)</f>
        <v>6</v>
      </c>
      <c r="B12" s="365">
        <v>45323</v>
      </c>
      <c r="C12" s="347" t="s">
        <v>773</v>
      </c>
      <c r="D12" s="367" t="str">
        <f>+VLOOKUP(C12,Foundation!$C$8:$D$524,2,FALSE)</f>
        <v>DA+0</v>
      </c>
      <c r="E12" s="367" t="str">
        <f>+VLOOKUP(C12,Foundation!$C$8:$E$492,3,FALSE)</f>
        <v>DRY</v>
      </c>
      <c r="F12" s="349">
        <v>45331</v>
      </c>
      <c r="G12" s="349">
        <v>45337</v>
      </c>
      <c r="H12" s="369" t="s">
        <v>886</v>
      </c>
      <c r="I12" s="372"/>
      <c r="J12" s="672">
        <f t="shared" si="0"/>
        <v>37.504372000000004</v>
      </c>
      <c r="K12" s="369"/>
      <c r="M12" s="627">
        <f t="shared" si="1"/>
        <v>6</v>
      </c>
      <c r="AB12" s="357" t="s">
        <v>243</v>
      </c>
      <c r="AC12" s="470">
        <v>60.096777000000003</v>
      </c>
    </row>
    <row r="13" spans="1:40" x14ac:dyDescent="0.2">
      <c r="A13" s="371">
        <f>+SUBTOTAL(3,$G$7:$G13)</f>
        <v>7</v>
      </c>
      <c r="B13" s="365">
        <v>45323</v>
      </c>
      <c r="C13" s="347" t="s">
        <v>804</v>
      </c>
      <c r="D13" s="367" t="str">
        <f>+VLOOKUP(C13,Foundation!$C$8:$D$524,2,FALSE)</f>
        <v>DA+3</v>
      </c>
      <c r="E13" s="367" t="str">
        <f>+VLOOKUP(C13,Foundation!$C$8:$E$492,3,FALSE)</f>
        <v>DRY</v>
      </c>
      <c r="F13" s="349">
        <v>45333</v>
      </c>
      <c r="G13" s="349">
        <v>45337</v>
      </c>
      <c r="H13" s="369" t="s">
        <v>895</v>
      </c>
      <c r="I13" s="372"/>
      <c r="J13" s="672">
        <f t="shared" si="0"/>
        <v>38.847605999999992</v>
      </c>
      <c r="K13" s="369"/>
      <c r="M13" s="627">
        <f t="shared" si="1"/>
        <v>4</v>
      </c>
      <c r="AB13" s="357" t="s">
        <v>246</v>
      </c>
      <c r="AC13" s="470">
        <v>67.873650999999995</v>
      </c>
    </row>
    <row r="14" spans="1:40" x14ac:dyDescent="0.2">
      <c r="A14" s="371">
        <f>+SUBTOTAL(3,$G$7:$G14)</f>
        <v>8</v>
      </c>
      <c r="B14" s="365">
        <v>45323</v>
      </c>
      <c r="C14" s="347" t="s">
        <v>755</v>
      </c>
      <c r="D14" s="367" t="str">
        <f>+VLOOKUP(C14,Foundation!$C$8:$D$524,2,FALSE)</f>
        <v>DA+3</v>
      </c>
      <c r="E14" s="367" t="str">
        <f>+VLOOKUP(C14,Foundation!$C$8:$E$492,3,FALSE)</f>
        <v>DFR</v>
      </c>
      <c r="F14" s="349">
        <v>45334</v>
      </c>
      <c r="G14" s="349">
        <v>45340</v>
      </c>
      <c r="H14" s="369" t="s">
        <v>896</v>
      </c>
      <c r="I14" s="372"/>
      <c r="J14" s="672">
        <f t="shared" si="0"/>
        <v>38.847605999999992</v>
      </c>
      <c r="K14" s="369"/>
      <c r="M14" s="627">
        <f t="shared" si="1"/>
        <v>6</v>
      </c>
      <c r="AB14" s="357" t="s">
        <v>240</v>
      </c>
      <c r="AC14" s="470">
        <v>70.701702999999995</v>
      </c>
    </row>
    <row r="15" spans="1:40" x14ac:dyDescent="0.2">
      <c r="A15" s="371">
        <f>+SUBTOTAL(3,$G$7:$G15)</f>
        <v>9</v>
      </c>
      <c r="B15" s="365">
        <v>45323</v>
      </c>
      <c r="C15" s="347" t="s">
        <v>761</v>
      </c>
      <c r="D15" s="367" t="str">
        <f>+VLOOKUP(C15,Foundation!$C$8:$D$524,2,FALSE)</f>
        <v>DA+6</v>
      </c>
      <c r="E15" s="367" t="str">
        <f>+VLOOKUP(C15,Foundation!$C$8:$E$492,3,FALSE)</f>
        <v>DFR</v>
      </c>
      <c r="F15" s="349">
        <v>45335</v>
      </c>
      <c r="G15" s="349">
        <v>45342</v>
      </c>
      <c r="H15" s="369" t="s">
        <v>890</v>
      </c>
      <c r="I15" s="372"/>
      <c r="J15" s="672">
        <f t="shared" si="0"/>
        <v>45.413028000000004</v>
      </c>
      <c r="K15" s="369"/>
      <c r="M15" s="627">
        <f t="shared" si="1"/>
        <v>7</v>
      </c>
      <c r="AB15" s="357" t="s">
        <v>245</v>
      </c>
      <c r="AC15" s="470">
        <v>57.597240999999997</v>
      </c>
    </row>
    <row r="16" spans="1:40" x14ac:dyDescent="0.2">
      <c r="A16" s="371">
        <f>+SUBTOTAL(3,$G$7:$G16)</f>
        <v>10</v>
      </c>
      <c r="B16" s="365">
        <v>45323</v>
      </c>
      <c r="C16" s="347" t="s">
        <v>805</v>
      </c>
      <c r="D16" s="367" t="str">
        <f>+VLOOKUP(C16,Foundation!$C$8:$D$524,2,FALSE)</f>
        <v>DA+3</v>
      </c>
      <c r="E16" s="367" t="str">
        <f>+VLOOKUP(C16,Foundation!$C$8:$E$492,3,FALSE)</f>
        <v>DRY</v>
      </c>
      <c r="F16" s="349">
        <v>45337</v>
      </c>
      <c r="G16" s="349">
        <v>45342</v>
      </c>
      <c r="H16" s="369" t="s">
        <v>895</v>
      </c>
      <c r="I16" s="372"/>
      <c r="J16" s="672">
        <f t="shared" si="0"/>
        <v>38.847605999999992</v>
      </c>
      <c r="K16" s="369"/>
      <c r="M16" s="627">
        <f t="shared" si="1"/>
        <v>5</v>
      </c>
      <c r="AB16" s="357" t="s">
        <v>249</v>
      </c>
      <c r="AC16" s="470">
        <v>60.096777000000003</v>
      </c>
    </row>
    <row r="17" spans="1:29" x14ac:dyDescent="0.2">
      <c r="A17" s="371">
        <f>+SUBTOTAL(3,$G$7:$G17)</f>
        <v>11</v>
      </c>
      <c r="B17" s="365">
        <v>45323</v>
      </c>
      <c r="C17" s="347" t="s">
        <v>775</v>
      </c>
      <c r="D17" s="367" t="str">
        <f>+VLOOKUP(C17,Foundation!$C$8:$D$524,2,FALSE)</f>
        <v>DA+0</v>
      </c>
      <c r="E17" s="367" t="str">
        <f>+VLOOKUP(C17,Foundation!$C$8:$E$492,3,FALSE)</f>
        <v>DFR</v>
      </c>
      <c r="F17" s="349">
        <v>45337</v>
      </c>
      <c r="G17" s="349">
        <v>45343</v>
      </c>
      <c r="H17" s="369" t="s">
        <v>886</v>
      </c>
      <c r="I17" s="372"/>
      <c r="J17" s="672">
        <f t="shared" si="0"/>
        <v>37.504372000000004</v>
      </c>
      <c r="K17" s="369"/>
      <c r="M17" s="627">
        <f t="shared" si="1"/>
        <v>6</v>
      </c>
      <c r="AB17" s="357" t="s">
        <v>234</v>
      </c>
      <c r="AC17" s="470">
        <v>67.873650999999995</v>
      </c>
    </row>
    <row r="18" spans="1:29" x14ac:dyDescent="0.2">
      <c r="A18" s="371">
        <f>+SUBTOTAL(3,$G$7:$G18)</f>
        <v>12</v>
      </c>
      <c r="B18" s="365">
        <v>45323</v>
      </c>
      <c r="C18" s="366" t="s">
        <v>791</v>
      </c>
      <c r="D18" s="367" t="str">
        <f>+VLOOKUP(C18,Foundation!$C$8:$D$524,2,FALSE)</f>
        <v>DA+0</v>
      </c>
      <c r="E18" s="367" t="str">
        <f>+VLOOKUP(C18,Foundation!$C$8:$E$492,3,FALSE)</f>
        <v>DRY</v>
      </c>
      <c r="F18" s="349">
        <v>45339</v>
      </c>
      <c r="G18" s="349">
        <v>45344</v>
      </c>
      <c r="H18" s="369" t="s">
        <v>884</v>
      </c>
      <c r="I18" s="372"/>
      <c r="J18" s="672">
        <f t="shared" si="0"/>
        <v>37.504372000000004</v>
      </c>
      <c r="K18" s="369"/>
      <c r="M18" s="627">
        <f t="shared" si="1"/>
        <v>5</v>
      </c>
      <c r="AB18" s="357" t="s">
        <v>241</v>
      </c>
      <c r="AC18" s="470">
        <v>70.701702999999995</v>
      </c>
    </row>
    <row r="19" spans="1:29" x14ac:dyDescent="0.2">
      <c r="A19" s="371">
        <f>+SUBTOTAL(3,$G$7:$G19)</f>
        <v>13</v>
      </c>
      <c r="B19" s="365">
        <v>45323</v>
      </c>
      <c r="C19" s="347" t="s">
        <v>756</v>
      </c>
      <c r="D19" s="367" t="str">
        <f>+VLOOKUP(C19,Foundation!$C$8:$D$524,2,FALSE)</f>
        <v>DA+3</v>
      </c>
      <c r="E19" s="367" t="str">
        <f>+VLOOKUP(C19,Foundation!$C$8:$E$492,3,FALSE)</f>
        <v>DRY</v>
      </c>
      <c r="F19" s="349">
        <v>45340</v>
      </c>
      <c r="G19" s="349">
        <v>45346</v>
      </c>
      <c r="H19" s="369" t="s">
        <v>896</v>
      </c>
      <c r="I19" s="372"/>
      <c r="J19" s="672">
        <f t="shared" si="0"/>
        <v>38.847605999999992</v>
      </c>
      <c r="K19" s="369"/>
      <c r="M19" s="627">
        <f t="shared" si="1"/>
        <v>6</v>
      </c>
      <c r="AB19" s="357" t="s">
        <v>239</v>
      </c>
      <c r="AC19" s="470">
        <v>66.381106999999986</v>
      </c>
    </row>
    <row r="20" spans="1:29" x14ac:dyDescent="0.2">
      <c r="A20" s="371">
        <f>+SUBTOTAL(3,$G$7:$G20)</f>
        <v>14</v>
      </c>
      <c r="B20" s="365">
        <v>45323</v>
      </c>
      <c r="C20" s="347" t="s">
        <v>759</v>
      </c>
      <c r="D20" s="367" t="str">
        <f>+VLOOKUP(C20,Foundation!$C$8:$D$524,2,FALSE)</f>
        <v>DA+0</v>
      </c>
      <c r="E20" s="367" t="str">
        <f>+VLOOKUP(C20,Foundation!$C$8:$E$492,3,FALSE)</f>
        <v>DRY</v>
      </c>
      <c r="F20" s="349">
        <v>45342</v>
      </c>
      <c r="G20" s="349">
        <v>45346</v>
      </c>
      <c r="H20" s="369" t="s">
        <v>890</v>
      </c>
      <c r="I20" s="372"/>
      <c r="J20" s="672">
        <f t="shared" si="0"/>
        <v>37.504372000000004</v>
      </c>
      <c r="K20" s="369"/>
      <c r="M20" s="627">
        <f t="shared" si="1"/>
        <v>4</v>
      </c>
      <c r="AB20" s="357" t="s">
        <v>864</v>
      </c>
      <c r="AC20" s="470">
        <v>94.219902999999988</v>
      </c>
    </row>
    <row r="21" spans="1:29" x14ac:dyDescent="0.2">
      <c r="A21" s="371">
        <f>+SUBTOTAL(3,$G$7:$G21)</f>
        <v>15</v>
      </c>
      <c r="B21" s="365">
        <v>45323</v>
      </c>
      <c r="C21" s="347" t="s">
        <v>807</v>
      </c>
      <c r="D21" s="367" t="str">
        <f>+VLOOKUP(C21,Foundation!$C$8:$D$524,2,FALSE)</f>
        <v>DA+0</v>
      </c>
      <c r="E21" s="367" t="str">
        <f>+VLOOKUP(C21,Foundation!$C$8:$E$492,3,FALSE)</f>
        <v>DRY</v>
      </c>
      <c r="F21" s="349">
        <v>45342</v>
      </c>
      <c r="G21" s="349">
        <v>45346</v>
      </c>
      <c r="H21" s="369" t="s">
        <v>895</v>
      </c>
      <c r="I21" s="372"/>
      <c r="J21" s="672">
        <f t="shared" si="0"/>
        <v>37.504372000000004</v>
      </c>
      <c r="K21" s="369"/>
      <c r="M21" s="627">
        <f t="shared" si="1"/>
        <v>4</v>
      </c>
      <c r="AB21" s="357" t="s">
        <v>866</v>
      </c>
      <c r="AC21" s="470">
        <v>69.228687000000008</v>
      </c>
    </row>
    <row r="22" spans="1:29" x14ac:dyDescent="0.2">
      <c r="A22" s="371">
        <f>+SUBTOTAL(3,$G$7:$G22)</f>
        <v>16</v>
      </c>
      <c r="B22" s="365">
        <v>45323</v>
      </c>
      <c r="C22" s="347" t="s">
        <v>776</v>
      </c>
      <c r="D22" s="367" t="str">
        <f>+VLOOKUP(C22,Foundation!$C$8:$D$524,2,FALSE)</f>
        <v>DA+3</v>
      </c>
      <c r="E22" s="367" t="str">
        <f>+VLOOKUP(C22,Foundation!$C$8:$E$492,3,FALSE)</f>
        <v>DRY</v>
      </c>
      <c r="F22" s="349">
        <v>45343</v>
      </c>
      <c r="G22" s="349">
        <v>45348</v>
      </c>
      <c r="H22" s="369" t="s">
        <v>886</v>
      </c>
      <c r="I22" s="372"/>
      <c r="J22" s="672">
        <f t="shared" si="0"/>
        <v>38.847605999999992</v>
      </c>
      <c r="K22" s="369"/>
      <c r="M22" s="627">
        <f t="shared" si="1"/>
        <v>5</v>
      </c>
      <c r="AB22" s="357" t="s">
        <v>359</v>
      </c>
      <c r="AC22" s="470">
        <v>78.132046999999986</v>
      </c>
    </row>
    <row r="23" spans="1:29" x14ac:dyDescent="0.2">
      <c r="A23" s="371">
        <f>+SUBTOTAL(3,$G$7:$G23)</f>
        <v>17</v>
      </c>
      <c r="B23" s="365">
        <v>45323</v>
      </c>
      <c r="C23" s="347" t="s">
        <v>790</v>
      </c>
      <c r="D23" s="367" t="str">
        <f>+VLOOKUP(C23,Foundation!$C$8:$D$524,2,FALSE)</f>
        <v>DA+3</v>
      </c>
      <c r="E23" s="367" t="str">
        <f>+VLOOKUP(C23,Foundation!$C$8:$E$492,3,FALSE)</f>
        <v>DRY</v>
      </c>
      <c r="F23" s="349">
        <v>45344</v>
      </c>
      <c r="G23" s="349">
        <v>45348</v>
      </c>
      <c r="H23" s="369" t="s">
        <v>884</v>
      </c>
      <c r="I23" s="372"/>
      <c r="J23" s="672">
        <f t="shared" si="0"/>
        <v>38.847605999999992</v>
      </c>
      <c r="K23" s="369"/>
      <c r="M23" s="627">
        <f t="shared" si="1"/>
        <v>4</v>
      </c>
      <c r="AB23" s="357" t="s">
        <v>868</v>
      </c>
      <c r="AC23" s="470">
        <v>81.494626999999994</v>
      </c>
    </row>
    <row r="24" spans="1:29" x14ac:dyDescent="0.2">
      <c r="A24" s="371">
        <f>+SUBTOTAL(3,$G$7:$G24)</f>
        <v>18</v>
      </c>
      <c r="B24" s="365">
        <v>45323</v>
      </c>
      <c r="C24" s="347" t="s">
        <v>758</v>
      </c>
      <c r="D24" s="367" t="str">
        <f>+VLOOKUP(C24,Foundation!$C$8:$D$524,2,FALSE)</f>
        <v>DA+3</v>
      </c>
      <c r="E24" s="367" t="str">
        <f>+VLOOKUP(C24,Foundation!$C$8:$E$492,3,FALSE)</f>
        <v>DRY</v>
      </c>
      <c r="F24" s="349">
        <v>45346</v>
      </c>
      <c r="G24" s="349">
        <v>45350</v>
      </c>
      <c r="H24" s="369" t="s">
        <v>890</v>
      </c>
      <c r="I24" s="372"/>
      <c r="J24" s="672">
        <f t="shared" si="0"/>
        <v>38.847605999999992</v>
      </c>
      <c r="K24" s="369"/>
      <c r="M24" s="627">
        <f t="shared" si="1"/>
        <v>4</v>
      </c>
      <c r="AB24" s="357" t="s">
        <v>244</v>
      </c>
      <c r="AC24" s="470">
        <v>66.381106999999986</v>
      </c>
    </row>
    <row r="25" spans="1:29" x14ac:dyDescent="0.2">
      <c r="A25" s="371">
        <f>+SUBTOTAL(3,$G$7:$G25)</f>
        <v>19</v>
      </c>
      <c r="B25" s="365">
        <v>45323</v>
      </c>
      <c r="C25" s="366" t="s">
        <v>789</v>
      </c>
      <c r="D25" s="367" t="str">
        <f>+VLOOKUP(C25,Foundation!$C$8:$D$524,2,FALSE)</f>
        <v>DA+0</v>
      </c>
      <c r="E25" s="367" t="str">
        <f>+VLOOKUP(C25,Foundation!$C$8:$E$492,3,FALSE)</f>
        <v>DRY</v>
      </c>
      <c r="F25" s="349">
        <v>45348</v>
      </c>
      <c r="G25" s="349">
        <v>45350</v>
      </c>
      <c r="H25" s="369" t="s">
        <v>884</v>
      </c>
      <c r="I25" s="372"/>
      <c r="J25" s="672">
        <f t="shared" si="0"/>
        <v>37.504372000000004</v>
      </c>
      <c r="K25" s="369"/>
      <c r="M25" s="627">
        <f t="shared" si="1"/>
        <v>2</v>
      </c>
      <c r="AB25" s="357" t="s">
        <v>903</v>
      </c>
      <c r="AC25" s="470">
        <v>69.228687000000008</v>
      </c>
    </row>
    <row r="26" spans="1:29" x14ac:dyDescent="0.2">
      <c r="A26" s="371">
        <f>+SUBTOTAL(3,$G$7:$G26)</f>
        <v>20</v>
      </c>
      <c r="B26" s="365">
        <v>45323</v>
      </c>
      <c r="C26" s="347" t="s">
        <v>757</v>
      </c>
      <c r="D26" s="367" t="str">
        <f>+VLOOKUP(C26,Foundation!$C$8:$D$524,2,FALSE)</f>
        <v>DB1+3</v>
      </c>
      <c r="E26" s="367" t="str">
        <f>+VLOOKUP(C26,Foundation!$C$8:$E$492,3,FALSE)</f>
        <v>DRY</v>
      </c>
      <c r="F26" s="349">
        <v>45346</v>
      </c>
      <c r="G26" s="349">
        <v>45351</v>
      </c>
      <c r="H26" s="369" t="s">
        <v>896</v>
      </c>
      <c r="I26" s="372"/>
      <c r="J26" s="672">
        <f t="shared" si="0"/>
        <v>60.096777000000003</v>
      </c>
      <c r="K26" s="369"/>
      <c r="M26" s="627">
        <f t="shared" si="1"/>
        <v>5</v>
      </c>
      <c r="AB26" s="357" t="s">
        <v>867</v>
      </c>
      <c r="AC26" s="470">
        <v>78.132046999999986</v>
      </c>
    </row>
    <row r="27" spans="1:29" x14ac:dyDescent="0.2">
      <c r="A27" s="371">
        <f>+SUBTOTAL(3,$G$7:$G27)</f>
        <v>21</v>
      </c>
      <c r="B27" s="365">
        <v>45323</v>
      </c>
      <c r="C27" s="347" t="s">
        <v>810</v>
      </c>
      <c r="D27" s="367" t="str">
        <f>+VLOOKUP(C27,Foundation!$C$8:$D$524,2,FALSE)</f>
        <v>DA+3</v>
      </c>
      <c r="E27" s="367" t="str">
        <f>+VLOOKUP(C27,Foundation!$C$8:$E$492,3,FALSE)</f>
        <v>DRY</v>
      </c>
      <c r="F27" s="349">
        <v>45346</v>
      </c>
      <c r="G27" s="349">
        <v>45351</v>
      </c>
      <c r="H27" s="369" t="s">
        <v>895</v>
      </c>
      <c r="I27" s="372"/>
      <c r="J27" s="672">
        <f t="shared" si="0"/>
        <v>38.847605999999992</v>
      </c>
      <c r="K27" s="369"/>
      <c r="M27" s="627">
        <f t="shared" si="1"/>
        <v>5</v>
      </c>
      <c r="AB27" s="357" t="s">
        <v>248</v>
      </c>
      <c r="AC27" s="470">
        <v>81.494626999999994</v>
      </c>
    </row>
    <row r="28" spans="1:29" x14ac:dyDescent="0.2">
      <c r="A28" s="371">
        <f>+SUBTOTAL(3,$G$7:$G28)</f>
        <v>22</v>
      </c>
      <c r="B28" s="365">
        <v>45323</v>
      </c>
      <c r="C28" s="366" t="s">
        <v>771</v>
      </c>
      <c r="D28" s="367" t="str">
        <f>+VLOOKUP(C28,Foundation!$C$8:$D$524,2,FALSE)</f>
        <v>DA+0</v>
      </c>
      <c r="E28" s="367" t="str">
        <f>+VLOOKUP(C28,Foundation!$C$8:$E$492,3,FALSE)</f>
        <v>DRY</v>
      </c>
      <c r="F28" s="349">
        <v>45348</v>
      </c>
      <c r="G28" s="349">
        <v>45351</v>
      </c>
      <c r="H28" s="369" t="s">
        <v>886</v>
      </c>
      <c r="I28" s="372"/>
      <c r="J28" s="672">
        <f t="shared" si="0"/>
        <v>37.504372000000004</v>
      </c>
      <c r="K28" s="369"/>
      <c r="M28" s="627">
        <f t="shared" si="1"/>
        <v>3</v>
      </c>
      <c r="AB28" s="357" t="s">
        <v>865</v>
      </c>
      <c r="AC28" s="470">
        <v>86.129278999999997</v>
      </c>
    </row>
    <row r="29" spans="1:29" x14ac:dyDescent="0.2">
      <c r="A29" s="371">
        <f>+SUBTOTAL(3,$G$7:$G29)</f>
        <v>23</v>
      </c>
      <c r="B29" s="365">
        <v>45352</v>
      </c>
      <c r="C29" s="366" t="s">
        <v>788</v>
      </c>
      <c r="D29" s="367" t="str">
        <f>+VLOOKUP(C29,Foundation!$C$8:$D$524,2,FALSE)</f>
        <v>DA+3</v>
      </c>
      <c r="E29" s="367" t="str">
        <f>+VLOOKUP(C29,Foundation!$C$8:$E$492,3,FALSE)</f>
        <v>DRY</v>
      </c>
      <c r="F29" s="349">
        <v>45351</v>
      </c>
      <c r="G29" s="349">
        <v>45354</v>
      </c>
      <c r="H29" s="369" t="s">
        <v>884</v>
      </c>
      <c r="I29" s="372"/>
      <c r="J29" s="672">
        <f t="shared" si="0"/>
        <v>38.847605999999992</v>
      </c>
      <c r="K29" s="369"/>
      <c r="M29" s="627">
        <f t="shared" si="1"/>
        <v>3</v>
      </c>
      <c r="AB29" s="357" t="s">
        <v>247</v>
      </c>
      <c r="AC29" s="470">
        <v>89.909625000000005</v>
      </c>
    </row>
    <row r="30" spans="1:29" x14ac:dyDescent="0.2">
      <c r="A30" s="371">
        <f>+SUBTOTAL(3,$G$7:$G30)</f>
        <v>24</v>
      </c>
      <c r="B30" s="365">
        <v>45352</v>
      </c>
      <c r="C30" s="366" t="s">
        <v>811</v>
      </c>
      <c r="D30" s="367" t="str">
        <f>+VLOOKUP(C30,Foundation!$C$8:$D$524,2,FALSE)</f>
        <v>DA+3</v>
      </c>
      <c r="E30" s="367" t="str">
        <f>+VLOOKUP(C30,Foundation!$C$8:$E$492,3,FALSE)</f>
        <v>DRY</v>
      </c>
      <c r="F30" s="349">
        <v>45351</v>
      </c>
      <c r="G30" s="349">
        <v>45355</v>
      </c>
      <c r="H30" s="369" t="s">
        <v>895</v>
      </c>
      <c r="I30" s="372"/>
      <c r="J30" s="672">
        <f t="shared" si="0"/>
        <v>38.847605999999992</v>
      </c>
      <c r="K30" s="369"/>
      <c r="M30" s="627">
        <f t="shared" si="1"/>
        <v>4</v>
      </c>
      <c r="AB30" s="357" t="s">
        <v>238</v>
      </c>
      <c r="AC30" s="470">
        <v>86.129278999999997</v>
      </c>
    </row>
    <row r="31" spans="1:29" x14ac:dyDescent="0.2">
      <c r="A31" s="371">
        <f>+SUBTOTAL(3,$G$7:$G31)</f>
        <v>25</v>
      </c>
      <c r="B31" s="365">
        <v>45352</v>
      </c>
      <c r="C31" s="366" t="s">
        <v>820</v>
      </c>
      <c r="D31" s="367" t="str">
        <f>+VLOOKUP(C31,Foundation!$C$8:$D$524,2,FALSE)</f>
        <v>DA+0</v>
      </c>
      <c r="E31" s="367" t="str">
        <f>+VLOOKUP(C31,Foundation!$C$8:$E$492,3,FALSE)</f>
        <v>DRY</v>
      </c>
      <c r="F31" s="349">
        <v>45351</v>
      </c>
      <c r="G31" s="349">
        <v>45357</v>
      </c>
      <c r="H31" s="369" t="s">
        <v>890</v>
      </c>
      <c r="I31" s="372"/>
      <c r="J31" s="672">
        <f t="shared" si="0"/>
        <v>37.504372000000004</v>
      </c>
      <c r="K31" s="369"/>
      <c r="M31" s="627">
        <f t="shared" si="1"/>
        <v>6</v>
      </c>
      <c r="AB31" s="357" t="s">
        <v>360</v>
      </c>
      <c r="AC31" s="470">
        <v>89.909625000000005</v>
      </c>
    </row>
    <row r="32" spans="1:29" x14ac:dyDescent="0.2">
      <c r="A32" s="371">
        <f>+SUBTOTAL(3,$G$7:$G32)</f>
        <v>26</v>
      </c>
      <c r="B32" s="365">
        <v>45352</v>
      </c>
      <c r="C32" s="366" t="s">
        <v>793</v>
      </c>
      <c r="D32" s="367" t="str">
        <f>+VLOOKUP(C32,Foundation!$C$8:$D$524,2,FALSE)</f>
        <v>DA+3</v>
      </c>
      <c r="E32" s="367" t="str">
        <f>+VLOOKUP(C32,Foundation!$C$8:$E$492,3,FALSE)</f>
        <v>DRY</v>
      </c>
      <c r="F32" s="349">
        <v>45355</v>
      </c>
      <c r="G32" s="349">
        <v>45358</v>
      </c>
      <c r="H32" s="369" t="s">
        <v>884</v>
      </c>
      <c r="I32" s="372"/>
      <c r="J32" s="672">
        <f t="shared" si="0"/>
        <v>38.847605999999992</v>
      </c>
      <c r="K32" s="369"/>
      <c r="M32" s="627">
        <f t="shared" si="1"/>
        <v>3</v>
      </c>
      <c r="AB32" s="357" t="s">
        <v>649</v>
      </c>
      <c r="AC32" s="470">
        <v>100.96800900000001</v>
      </c>
    </row>
    <row r="33" spans="1:29" x14ac:dyDescent="0.2">
      <c r="A33" s="371">
        <f>+SUBTOTAL(3,$G$7:$G33)</f>
        <v>27</v>
      </c>
      <c r="B33" s="365">
        <v>45352</v>
      </c>
      <c r="C33" s="366" t="s">
        <v>765</v>
      </c>
      <c r="D33" s="367" t="str">
        <f>+VLOOKUP(C33,Foundation!$C$8:$D$524,2,FALSE)</f>
        <v>DA+9</v>
      </c>
      <c r="E33" s="367" t="str">
        <f>+VLOOKUP(C33,Foundation!$C$8:$E$492,3,FALSE)</f>
        <v>Dry</v>
      </c>
      <c r="F33" s="349">
        <v>45351</v>
      </c>
      <c r="G33" s="349">
        <v>45362</v>
      </c>
      <c r="H33" s="369" t="s">
        <v>887</v>
      </c>
      <c r="I33" s="372"/>
      <c r="J33" s="672">
        <f t="shared" si="0"/>
        <v>47.184350000000002</v>
      </c>
      <c r="K33" s="369"/>
      <c r="M33" s="627">
        <f t="shared" si="1"/>
        <v>11</v>
      </c>
      <c r="AB33" s="357" t="s">
        <v>355</v>
      </c>
      <c r="AC33" s="470">
        <v>105.06815699999999</v>
      </c>
    </row>
    <row r="34" spans="1:29" x14ac:dyDescent="0.2">
      <c r="A34" s="371">
        <f>+SUBTOTAL(3,$G$7:$G34)</f>
        <v>28</v>
      </c>
      <c r="B34" s="365">
        <v>45352</v>
      </c>
      <c r="C34" s="366" t="s">
        <v>822</v>
      </c>
      <c r="D34" s="367" t="str">
        <f>+VLOOKUP(C34,Foundation!$C$8:$D$524,2,FALSE)</f>
        <v>DA+0</v>
      </c>
      <c r="E34" s="367" t="str">
        <f>+VLOOKUP(C34,Foundation!$C$8:$E$492,3,FALSE)</f>
        <v>DRY</v>
      </c>
      <c r="F34" s="349">
        <v>45357</v>
      </c>
      <c r="G34" s="349">
        <v>45362</v>
      </c>
      <c r="H34" s="369" t="s">
        <v>890</v>
      </c>
      <c r="I34" s="372"/>
      <c r="J34" s="672">
        <f t="shared" si="0"/>
        <v>37.504372000000004</v>
      </c>
      <c r="K34" s="369"/>
      <c r="M34" s="627">
        <f t="shared" si="1"/>
        <v>5</v>
      </c>
      <c r="AB34" s="357" t="s">
        <v>650</v>
      </c>
      <c r="AC34" s="470">
        <v>129.110961</v>
      </c>
    </row>
    <row r="35" spans="1:29" x14ac:dyDescent="0.2">
      <c r="A35" s="371">
        <f>+SUBTOTAL(3,$G$7:$G35)</f>
        <v>29</v>
      </c>
      <c r="B35" s="365">
        <v>45352</v>
      </c>
      <c r="C35" s="366" t="s">
        <v>794</v>
      </c>
      <c r="D35" s="367" t="str">
        <f>+VLOOKUP(C35,Foundation!$C$8:$D$524,2,FALSE)</f>
        <v>DA+0</v>
      </c>
      <c r="E35" s="367" t="str">
        <f>+VLOOKUP(C35,Foundation!$C$8:$E$492,3,FALSE)</f>
        <v>DFR</v>
      </c>
      <c r="F35" s="349">
        <v>45358</v>
      </c>
      <c r="G35" s="349">
        <v>45362</v>
      </c>
      <c r="H35" s="369" t="s">
        <v>884</v>
      </c>
      <c r="I35" s="372"/>
      <c r="J35" s="672">
        <f t="shared" si="0"/>
        <v>37.504372000000004</v>
      </c>
      <c r="K35" s="369"/>
      <c r="M35" s="627">
        <f t="shared" si="1"/>
        <v>4</v>
      </c>
      <c r="AB35" s="357" t="s">
        <v>651</v>
      </c>
      <c r="AC35" s="470">
        <v>143.60187300000001</v>
      </c>
    </row>
    <row r="36" spans="1:29" x14ac:dyDescent="0.2">
      <c r="A36" s="371">
        <f>+SUBTOTAL(3,$G$7:$G36)</f>
        <v>30</v>
      </c>
      <c r="B36" s="365">
        <v>45352</v>
      </c>
      <c r="C36" s="366" t="s">
        <v>795</v>
      </c>
      <c r="D36" s="367" t="str">
        <f>+VLOOKUP(C36,Foundation!$C$8:$D$524,2,FALSE)</f>
        <v>DA+3</v>
      </c>
      <c r="E36" s="367" t="str">
        <f>+VLOOKUP(C36,Foundation!$C$8:$E$492,3,FALSE)</f>
        <v>DFR</v>
      </c>
      <c r="F36" s="349">
        <v>45362</v>
      </c>
      <c r="G36" s="349">
        <v>45366</v>
      </c>
      <c r="H36" s="369" t="s">
        <v>884</v>
      </c>
      <c r="I36" s="372"/>
      <c r="J36" s="672">
        <f t="shared" si="0"/>
        <v>38.847605999999992</v>
      </c>
      <c r="K36" s="369"/>
      <c r="M36" s="627">
        <f t="shared" si="1"/>
        <v>4</v>
      </c>
    </row>
    <row r="37" spans="1:29" x14ac:dyDescent="0.2">
      <c r="A37" s="371">
        <f>+SUBTOTAL(3,$G$7:$G37)</f>
        <v>31</v>
      </c>
      <c r="B37" s="365">
        <v>45352</v>
      </c>
      <c r="C37" s="366" t="s">
        <v>821</v>
      </c>
      <c r="D37" s="367" t="str">
        <f>+VLOOKUP(C37,Foundation!$C$8:$D$524,2,FALSE)</f>
        <v>DA+3</v>
      </c>
      <c r="E37" s="367" t="str">
        <f>+VLOOKUP(C37,Foundation!$C$8:$E$492,3,FALSE)</f>
        <v>DRY</v>
      </c>
      <c r="F37" s="349">
        <v>45362</v>
      </c>
      <c r="G37" s="349">
        <v>45367</v>
      </c>
      <c r="H37" s="369" t="s">
        <v>890</v>
      </c>
      <c r="I37" s="372"/>
      <c r="J37" s="672">
        <f t="shared" si="0"/>
        <v>38.847605999999992</v>
      </c>
      <c r="K37" s="369"/>
      <c r="M37" s="627">
        <f t="shared" si="1"/>
        <v>5</v>
      </c>
    </row>
    <row r="38" spans="1:29" x14ac:dyDescent="0.2">
      <c r="A38" s="371">
        <f>+SUBTOTAL(3,$G$7:$G38)</f>
        <v>32</v>
      </c>
      <c r="B38" s="365">
        <v>45352</v>
      </c>
      <c r="C38" s="366" t="s">
        <v>770</v>
      </c>
      <c r="D38" s="367" t="str">
        <f>+VLOOKUP(C38,Foundation!$C$8:$D$524,2,FALSE)</f>
        <v>DA+3</v>
      </c>
      <c r="E38" s="367" t="str">
        <f>+VLOOKUP(C38,Foundation!$C$8:$E$492,3,FALSE)</f>
        <v>DRY</v>
      </c>
      <c r="F38" s="349">
        <v>45362</v>
      </c>
      <c r="G38" s="349">
        <v>45368</v>
      </c>
      <c r="H38" s="369" t="s">
        <v>887</v>
      </c>
      <c r="I38" s="372"/>
      <c r="J38" s="672">
        <f t="shared" si="0"/>
        <v>38.847605999999992</v>
      </c>
      <c r="K38" s="369"/>
      <c r="M38" s="627">
        <f t="shared" si="1"/>
        <v>6</v>
      </c>
    </row>
    <row r="39" spans="1:29" x14ac:dyDescent="0.2">
      <c r="A39" s="371">
        <f>+SUBTOTAL(3,$G$7:$G39)</f>
        <v>33</v>
      </c>
      <c r="B39" s="365">
        <v>45352</v>
      </c>
      <c r="C39" s="366" t="s">
        <v>796</v>
      </c>
      <c r="D39" s="367" t="str">
        <f>+VLOOKUP(C39,Foundation!$C$8:$D$524,2,FALSE)</f>
        <v>DA+0</v>
      </c>
      <c r="E39" s="367" t="str">
        <f>+VLOOKUP(C39,Foundation!$C$8:$E$492,3,FALSE)</f>
        <v>DFR</v>
      </c>
      <c r="F39" s="349">
        <v>45366</v>
      </c>
      <c r="G39" s="349">
        <v>45369</v>
      </c>
      <c r="H39" s="369" t="s">
        <v>884</v>
      </c>
      <c r="I39" s="372"/>
      <c r="J39" s="672">
        <f t="shared" si="0"/>
        <v>37.504372000000004</v>
      </c>
      <c r="K39" s="369"/>
      <c r="M39" s="627">
        <f t="shared" si="1"/>
        <v>3</v>
      </c>
    </row>
    <row r="40" spans="1:29" x14ac:dyDescent="0.2">
      <c r="A40" s="371">
        <f>+SUBTOTAL(3,$G$7:$G40)</f>
        <v>34</v>
      </c>
      <c r="B40" s="365">
        <v>45352</v>
      </c>
      <c r="C40" s="366" t="s">
        <v>823</v>
      </c>
      <c r="D40" s="367" t="str">
        <f>+VLOOKUP(C40,Foundation!$C$8:$D$524,2,FALSE)</f>
        <v>DA+0</v>
      </c>
      <c r="E40" s="367" t="str">
        <f>+VLOOKUP(C40,Foundation!$C$8:$E$492,3,FALSE)</f>
        <v>DRY</v>
      </c>
      <c r="F40" s="349">
        <v>45367</v>
      </c>
      <c r="G40" s="349">
        <v>45371</v>
      </c>
      <c r="H40" s="369" t="s">
        <v>890</v>
      </c>
      <c r="I40" s="372"/>
      <c r="J40" s="672">
        <f t="shared" si="0"/>
        <v>37.504372000000004</v>
      </c>
      <c r="K40" s="369"/>
      <c r="M40" s="627">
        <f t="shared" si="1"/>
        <v>4</v>
      </c>
    </row>
    <row r="41" spans="1:29" x14ac:dyDescent="0.2">
      <c r="A41" s="371">
        <f>+SUBTOTAL(3,$G$7:$G41)</f>
        <v>35</v>
      </c>
      <c r="B41" s="365">
        <v>45352</v>
      </c>
      <c r="C41" s="366" t="s">
        <v>782</v>
      </c>
      <c r="D41" s="367" t="str">
        <f>+VLOOKUP(C41,Foundation!$C$8:$D$524,2,FALSE)</f>
        <v>DA+3</v>
      </c>
      <c r="E41" s="367" t="str">
        <f>+VLOOKUP(C41,Foundation!$C$8:$E$492,3,FALSE)</f>
        <v>DRY</v>
      </c>
      <c r="F41" s="349">
        <v>45369</v>
      </c>
      <c r="G41" s="349">
        <v>45373</v>
      </c>
      <c r="H41" s="369" t="s">
        <v>884</v>
      </c>
      <c r="I41" s="372"/>
      <c r="J41" s="672">
        <f t="shared" si="0"/>
        <v>38.847605999999992</v>
      </c>
      <c r="K41" s="369"/>
      <c r="M41" s="627">
        <f t="shared" si="1"/>
        <v>4</v>
      </c>
    </row>
    <row r="42" spans="1:29" x14ac:dyDescent="0.2">
      <c r="A42" s="371">
        <f>+SUBTOTAL(3,$G$7:$G42)</f>
        <v>36</v>
      </c>
      <c r="B42" s="365">
        <v>45352</v>
      </c>
      <c r="C42" s="366" t="s">
        <v>769</v>
      </c>
      <c r="D42" s="367" t="str">
        <f>+VLOOKUP(C42,Foundation!$C$8:$D$524,2,FALSE)</f>
        <v>DA+3</v>
      </c>
      <c r="E42" s="367" t="str">
        <f>+VLOOKUP(C42,Foundation!$C$8:$E$492,3,FALSE)</f>
        <v>DFR</v>
      </c>
      <c r="F42" s="349">
        <v>45369</v>
      </c>
      <c r="G42" s="349">
        <v>45374</v>
      </c>
      <c r="H42" s="369" t="s">
        <v>887</v>
      </c>
      <c r="I42" s="372"/>
      <c r="J42" s="672">
        <f t="shared" si="0"/>
        <v>38.847605999999992</v>
      </c>
      <c r="K42" s="369"/>
      <c r="M42" s="627">
        <f t="shared" si="1"/>
        <v>5</v>
      </c>
    </row>
    <row r="43" spans="1:29" x14ac:dyDescent="0.2">
      <c r="A43" s="371">
        <f>+SUBTOTAL(3,$G$7:$G43)</f>
        <v>37</v>
      </c>
      <c r="B43" s="365">
        <v>45352</v>
      </c>
      <c r="C43" s="366" t="s">
        <v>824</v>
      </c>
      <c r="D43" s="367" t="str">
        <f>+VLOOKUP(C43,Foundation!$C$8:$D$524,2,FALSE)</f>
        <v>DA+0</v>
      </c>
      <c r="E43" s="367" t="str">
        <f>+VLOOKUP(C43,Foundation!$C$8:$E$492,3,FALSE)</f>
        <v>DRY</v>
      </c>
      <c r="F43" s="349">
        <v>45371</v>
      </c>
      <c r="G43" s="349">
        <v>45377</v>
      </c>
      <c r="H43" s="369" t="s">
        <v>890</v>
      </c>
      <c r="I43" s="372"/>
      <c r="J43" s="672">
        <f t="shared" si="0"/>
        <v>37.504372000000004</v>
      </c>
      <c r="K43" s="369"/>
      <c r="M43" s="627">
        <f t="shared" si="1"/>
        <v>6</v>
      </c>
    </row>
    <row r="44" spans="1:29" x14ac:dyDescent="0.2">
      <c r="A44" s="371">
        <f>+SUBTOTAL(3,$G$7:$G44)</f>
        <v>38</v>
      </c>
      <c r="B44" s="365">
        <v>45352</v>
      </c>
      <c r="C44" s="366" t="s">
        <v>812</v>
      </c>
      <c r="D44" s="367" t="str">
        <f>+VLOOKUP(C44,Foundation!$C$8:$D$524,2,FALSE)</f>
        <v>DA+0</v>
      </c>
      <c r="E44" s="367" t="str">
        <f>+VLOOKUP(C44,Foundation!$C$8:$E$492,3,FALSE)</f>
        <v>DRY</v>
      </c>
      <c r="F44" s="349">
        <v>45372</v>
      </c>
      <c r="G44" s="349">
        <v>45377</v>
      </c>
      <c r="H44" s="369" t="s">
        <v>895</v>
      </c>
      <c r="I44" s="372"/>
      <c r="J44" s="672">
        <f t="shared" si="0"/>
        <v>37.504372000000004</v>
      </c>
      <c r="K44" s="369"/>
      <c r="M44" s="627">
        <f t="shared" si="1"/>
        <v>5</v>
      </c>
    </row>
    <row r="45" spans="1:29" x14ac:dyDescent="0.2">
      <c r="A45" s="371">
        <f>+SUBTOTAL(3,$G$7:$G45)</f>
        <v>39</v>
      </c>
      <c r="B45" s="365">
        <v>45352</v>
      </c>
      <c r="C45" s="366" t="s">
        <v>783</v>
      </c>
      <c r="D45" s="367" t="str">
        <f>+VLOOKUP(C45,Foundation!$C$8:$D$524,2,FALSE)</f>
        <v>DA+9</v>
      </c>
      <c r="E45" s="367" t="str">
        <f>+VLOOKUP(C45,Foundation!$C$8:$E$492,3,FALSE)</f>
        <v>Dry</v>
      </c>
      <c r="F45" s="349">
        <v>45373</v>
      </c>
      <c r="G45" s="349">
        <v>45379</v>
      </c>
      <c r="H45" s="369" t="s">
        <v>884</v>
      </c>
      <c r="I45" s="372"/>
      <c r="J45" s="672">
        <f t="shared" si="0"/>
        <v>47.184350000000002</v>
      </c>
      <c r="K45" s="369"/>
      <c r="M45" s="627">
        <f t="shared" si="1"/>
        <v>6</v>
      </c>
    </row>
    <row r="46" spans="1:29" x14ac:dyDescent="0.2">
      <c r="A46" s="371">
        <f>+SUBTOTAL(3,$G$7:$G46)</f>
        <v>40</v>
      </c>
      <c r="B46" s="365">
        <v>45352</v>
      </c>
      <c r="C46" s="366" t="s">
        <v>813</v>
      </c>
      <c r="D46" s="367" t="str">
        <f>+VLOOKUP(C46,Foundation!$C$8:$D$524,2,FALSE)</f>
        <v>DA+3</v>
      </c>
      <c r="E46" s="367" t="str">
        <f>+VLOOKUP(C46,Foundation!$C$8:$E$492,3,FALSE)</f>
        <v>DRY</v>
      </c>
      <c r="F46" s="349">
        <v>45377</v>
      </c>
      <c r="G46" s="349">
        <v>45381</v>
      </c>
      <c r="H46" s="369" t="s">
        <v>895</v>
      </c>
      <c r="I46" s="372"/>
      <c r="J46" s="672">
        <f t="shared" si="0"/>
        <v>38.847605999999992</v>
      </c>
      <c r="K46" s="369"/>
      <c r="M46" s="627">
        <f t="shared" si="1"/>
        <v>4</v>
      </c>
    </row>
    <row r="47" spans="1:29" x14ac:dyDescent="0.2">
      <c r="A47" s="371">
        <f>+SUBTOTAL(3,$G$7:$G47)</f>
        <v>41</v>
      </c>
      <c r="B47" s="365">
        <v>45352</v>
      </c>
      <c r="C47" s="366" t="s">
        <v>768</v>
      </c>
      <c r="D47" s="367" t="str">
        <f>+VLOOKUP(C47,Foundation!$C$8:$D$524,2,FALSE)</f>
        <v>DA+3</v>
      </c>
      <c r="E47" s="367" t="str">
        <f>+VLOOKUP(C47,Foundation!$C$8:$E$492,3,FALSE)</f>
        <v>DFR</v>
      </c>
      <c r="F47" s="349">
        <v>45374</v>
      </c>
      <c r="G47" s="349">
        <v>45382</v>
      </c>
      <c r="H47" s="369" t="s">
        <v>887</v>
      </c>
      <c r="I47" s="372"/>
      <c r="J47" s="672">
        <f t="shared" si="0"/>
        <v>38.847605999999992</v>
      </c>
      <c r="K47" s="369"/>
      <c r="M47" s="627">
        <f t="shared" si="1"/>
        <v>8</v>
      </c>
    </row>
    <row r="48" spans="1:29" x14ac:dyDescent="0.2">
      <c r="A48" s="371">
        <f>+SUBTOTAL(3,$G$7:$G48)</f>
        <v>42</v>
      </c>
      <c r="B48" s="365">
        <v>45352</v>
      </c>
      <c r="C48" s="366" t="s">
        <v>825</v>
      </c>
      <c r="D48" s="367" t="str">
        <f>+VLOOKUP(C48,Foundation!$C$8:$D$524,2,FALSE)</f>
        <v>DA+0</v>
      </c>
      <c r="E48" s="367" t="str">
        <f>+VLOOKUP(C48,Foundation!$C$8:$E$492,3,FALSE)</f>
        <v>DRY</v>
      </c>
      <c r="F48" s="349">
        <v>45377</v>
      </c>
      <c r="G48" s="349">
        <v>45382</v>
      </c>
      <c r="H48" s="369" t="s">
        <v>890</v>
      </c>
      <c r="I48" s="372"/>
      <c r="J48" s="672">
        <f t="shared" si="0"/>
        <v>37.504372000000004</v>
      </c>
      <c r="K48" s="369"/>
      <c r="M48" s="627">
        <f t="shared" si="1"/>
        <v>5</v>
      </c>
    </row>
    <row r="49" spans="1:13" x14ac:dyDescent="0.2">
      <c r="A49" s="371">
        <f>+SUBTOTAL(3,$G$7:$G49)</f>
        <v>43</v>
      </c>
      <c r="B49" s="365">
        <v>45383</v>
      </c>
      <c r="C49" s="347" t="s">
        <v>814</v>
      </c>
      <c r="D49" s="367" t="str">
        <f>+VLOOKUP(C49,Foundation!$C$8:$D$524,2,FALSE)</f>
        <v>DA+3</v>
      </c>
      <c r="E49" s="367" t="str">
        <f>+VLOOKUP(C49,Foundation!$C$8:$E$492,3,FALSE)</f>
        <v>DRY</v>
      </c>
      <c r="F49" s="349">
        <v>45381</v>
      </c>
      <c r="G49" s="349">
        <v>45385</v>
      </c>
      <c r="H49" s="369" t="s">
        <v>895</v>
      </c>
      <c r="I49" s="372"/>
      <c r="J49" s="672">
        <f t="shared" si="0"/>
        <v>38.847605999999992</v>
      </c>
      <c r="K49" s="369"/>
      <c r="M49" s="627">
        <f t="shared" si="1"/>
        <v>4</v>
      </c>
    </row>
    <row r="50" spans="1:13" x14ac:dyDescent="0.2">
      <c r="A50" s="371">
        <f>+SUBTOTAL(3,$G$7:$G50)</f>
        <v>44</v>
      </c>
      <c r="B50" s="365">
        <v>45383</v>
      </c>
      <c r="C50" s="347" t="s">
        <v>827</v>
      </c>
      <c r="D50" s="367" t="str">
        <f>+VLOOKUP(C50,Foundation!$C$8:$D$524,2,FALSE)</f>
        <v>DA+0</v>
      </c>
      <c r="E50" s="367" t="str">
        <f>+VLOOKUP(C50,Foundation!$C$8:$E$492,3,FALSE)</f>
        <v>DRY</v>
      </c>
      <c r="F50" s="349">
        <v>45382</v>
      </c>
      <c r="G50" s="349">
        <v>45386</v>
      </c>
      <c r="H50" s="369" t="s">
        <v>890</v>
      </c>
      <c r="I50" s="372"/>
      <c r="J50" s="672">
        <f t="shared" si="0"/>
        <v>37.504372000000004</v>
      </c>
      <c r="K50" s="369"/>
      <c r="M50" s="627">
        <f t="shared" si="1"/>
        <v>4</v>
      </c>
    </row>
    <row r="51" spans="1:13" x14ac:dyDescent="0.2">
      <c r="A51" s="371">
        <f>+SUBTOTAL(3,$G$7:$G51)</f>
        <v>45</v>
      </c>
      <c r="B51" s="365">
        <v>45383</v>
      </c>
      <c r="C51" s="347" t="s">
        <v>767</v>
      </c>
      <c r="D51" s="367" t="str">
        <f>+VLOOKUP(C51,Foundation!$C$8:$D$524,2,FALSE)</f>
        <v>DA+3</v>
      </c>
      <c r="E51" s="367" t="str">
        <f>+VLOOKUP(C51,Foundation!$C$8:$E$492,3,FALSE)</f>
        <v>DFR</v>
      </c>
      <c r="F51" s="349">
        <v>45382</v>
      </c>
      <c r="G51" s="349">
        <v>45389</v>
      </c>
      <c r="H51" s="369" t="s">
        <v>887</v>
      </c>
      <c r="I51" s="372"/>
      <c r="J51" s="672">
        <f t="shared" si="0"/>
        <v>38.847605999999992</v>
      </c>
      <c r="K51" s="369"/>
      <c r="M51" s="627">
        <f t="shared" si="1"/>
        <v>7</v>
      </c>
    </row>
    <row r="52" spans="1:13" x14ac:dyDescent="0.2">
      <c r="A52" s="371">
        <f>+SUBTOTAL(3,$G$7:$G52)</f>
        <v>46</v>
      </c>
      <c r="B52" s="365">
        <v>45383</v>
      </c>
      <c r="C52" s="347" t="s">
        <v>802</v>
      </c>
      <c r="D52" s="367" t="str">
        <f>+VLOOKUP(C52,Foundation!$C$8:$D$524,2,FALSE)</f>
        <v>DA+3</v>
      </c>
      <c r="E52" s="367" t="str">
        <f>+VLOOKUP(C52,Foundation!$C$8:$E$492,3,FALSE)</f>
        <v>DFR</v>
      </c>
      <c r="F52" s="349">
        <v>45383</v>
      </c>
      <c r="G52" s="349">
        <v>45389</v>
      </c>
      <c r="H52" s="369" t="s">
        <v>897</v>
      </c>
      <c r="I52" s="372"/>
      <c r="J52" s="672">
        <f t="shared" si="0"/>
        <v>38.847605999999992</v>
      </c>
      <c r="K52" s="369"/>
      <c r="M52" s="627">
        <f t="shared" si="1"/>
        <v>6</v>
      </c>
    </row>
    <row r="53" spans="1:13" x14ac:dyDescent="0.2">
      <c r="A53" s="371">
        <f>+SUBTOTAL(3,$G$7:$G53)</f>
        <v>47</v>
      </c>
      <c r="B53" s="365">
        <v>45383</v>
      </c>
      <c r="C53" s="347" t="s">
        <v>815</v>
      </c>
      <c r="D53" s="367" t="str">
        <f>+VLOOKUP(C53,Foundation!$C$8:$D$524,2,FALSE)</f>
        <v>DA+3</v>
      </c>
      <c r="E53" s="367" t="str">
        <f>+VLOOKUP(C53,Foundation!$C$8:$E$492,3,FALSE)</f>
        <v>DRY</v>
      </c>
      <c r="F53" s="349">
        <v>45385</v>
      </c>
      <c r="G53" s="349">
        <v>45390</v>
      </c>
      <c r="H53" s="369" t="s">
        <v>895</v>
      </c>
      <c r="I53" s="372"/>
      <c r="J53" s="672">
        <f t="shared" si="0"/>
        <v>38.847605999999992</v>
      </c>
      <c r="K53" s="369"/>
      <c r="M53" s="627">
        <f t="shared" si="1"/>
        <v>5</v>
      </c>
    </row>
    <row r="54" spans="1:13" x14ac:dyDescent="0.2">
      <c r="A54" s="371">
        <f>+SUBTOTAL(3,$G$7:$G54)</f>
        <v>48</v>
      </c>
      <c r="B54" s="365">
        <v>45383</v>
      </c>
      <c r="C54" s="347" t="s">
        <v>828</v>
      </c>
      <c r="D54" s="367" t="str">
        <f>+VLOOKUP(C54,Foundation!$C$8:$D$524,2,FALSE)</f>
        <v>DA+0</v>
      </c>
      <c r="E54" s="367" t="str">
        <f>+VLOOKUP(C54,Foundation!$C$8:$E$492,3,FALSE)</f>
        <v>DRY</v>
      </c>
      <c r="F54" s="349">
        <v>45388</v>
      </c>
      <c r="G54" s="349">
        <v>45392</v>
      </c>
      <c r="H54" s="369" t="s">
        <v>890</v>
      </c>
      <c r="I54" s="372"/>
      <c r="J54" s="672">
        <f t="shared" si="0"/>
        <v>37.504372000000004</v>
      </c>
      <c r="K54" s="369"/>
      <c r="M54" s="627">
        <f t="shared" si="1"/>
        <v>4</v>
      </c>
    </row>
    <row r="55" spans="1:13" x14ac:dyDescent="0.2">
      <c r="A55" s="371">
        <f>+SUBTOTAL(3,$G$7:$G55)</f>
        <v>49</v>
      </c>
      <c r="B55" s="365">
        <v>45383</v>
      </c>
      <c r="C55" s="366" t="s">
        <v>98</v>
      </c>
      <c r="D55" s="367" t="str">
        <f>+VLOOKUP(C55,Foundation!$C$8:$D$524,2,FALSE)</f>
        <v>DB2+0</v>
      </c>
      <c r="E55" s="367" t="str">
        <f>+VLOOKUP(C55,Foundation!$C$8:$E$492,3,FALSE)</f>
        <v>DRY</v>
      </c>
      <c r="F55" s="349">
        <v>45388</v>
      </c>
      <c r="G55" s="349">
        <v>45393</v>
      </c>
      <c r="H55" s="369" t="s">
        <v>884</v>
      </c>
      <c r="I55" s="372"/>
      <c r="J55" s="672">
        <f t="shared" si="0"/>
        <v>57.597240999999997</v>
      </c>
      <c r="K55" s="369"/>
      <c r="M55" s="627">
        <f t="shared" si="1"/>
        <v>5</v>
      </c>
    </row>
    <row r="56" spans="1:13" x14ac:dyDescent="0.2">
      <c r="A56" s="371">
        <f>+SUBTOTAL(3,$G$7:$G56)</f>
        <v>50</v>
      </c>
      <c r="B56" s="365">
        <v>45383</v>
      </c>
      <c r="C56" s="366" t="s">
        <v>801</v>
      </c>
      <c r="D56" s="367" t="str">
        <f>+VLOOKUP(C56,Foundation!$C$8:$D$524,2,FALSE)</f>
        <v>DA+0</v>
      </c>
      <c r="E56" s="367" t="str">
        <f>+VLOOKUP(C56,Foundation!$C$8:$E$492,3,FALSE)</f>
        <v>DRY</v>
      </c>
      <c r="F56" s="349">
        <v>45389</v>
      </c>
      <c r="G56" s="349">
        <v>45395</v>
      </c>
      <c r="H56" s="369" t="s">
        <v>897</v>
      </c>
      <c r="I56" s="372"/>
      <c r="J56" s="672">
        <f t="shared" si="0"/>
        <v>37.504372000000004</v>
      </c>
      <c r="K56" s="369"/>
      <c r="M56" s="627">
        <f t="shared" si="1"/>
        <v>6</v>
      </c>
    </row>
    <row r="57" spans="1:13" x14ac:dyDescent="0.2">
      <c r="A57" s="371">
        <f>+SUBTOTAL(3,$G$7:$G57)</f>
        <v>51</v>
      </c>
      <c r="B57" s="365">
        <v>45383</v>
      </c>
      <c r="C57" s="366" t="s">
        <v>829</v>
      </c>
      <c r="D57" s="367" t="str">
        <f>+VLOOKUP(C57,Foundation!$C$8:$D$524,2,FALSE)</f>
        <v>DA+0</v>
      </c>
      <c r="E57" s="367" t="str">
        <f>+VLOOKUP(C57,Foundation!$C$8:$E$492,3,FALSE)</f>
        <v>DRY</v>
      </c>
      <c r="F57" s="349">
        <v>45392</v>
      </c>
      <c r="G57" s="349">
        <v>45397</v>
      </c>
      <c r="H57" s="369" t="s">
        <v>890</v>
      </c>
      <c r="I57" s="372"/>
      <c r="J57" s="672">
        <f t="shared" si="0"/>
        <v>37.504372000000004</v>
      </c>
      <c r="K57" s="369"/>
      <c r="M57" s="627">
        <f t="shared" si="1"/>
        <v>5</v>
      </c>
    </row>
    <row r="58" spans="1:13" x14ac:dyDescent="0.2">
      <c r="A58" s="371">
        <f>+SUBTOTAL(3,$G$7:$G58)</f>
        <v>52</v>
      </c>
      <c r="B58" s="365">
        <v>45383</v>
      </c>
      <c r="C58" s="347" t="s">
        <v>800</v>
      </c>
      <c r="D58" s="367" t="str">
        <f>+VLOOKUP(C58,Foundation!$C$8:$D$524,2,FALSE)</f>
        <v>DA+3</v>
      </c>
      <c r="E58" s="367" t="str">
        <f>+VLOOKUP(C58,Foundation!$C$8:$E$492,3,FALSE)</f>
        <v>DFR</v>
      </c>
      <c r="F58" s="349">
        <v>45395</v>
      </c>
      <c r="G58" s="349">
        <v>45399</v>
      </c>
      <c r="H58" s="369" t="s">
        <v>897</v>
      </c>
      <c r="I58" s="372"/>
      <c r="J58" s="672">
        <f t="shared" si="0"/>
        <v>38.847605999999992</v>
      </c>
      <c r="K58" s="369"/>
      <c r="M58" s="627">
        <f t="shared" si="1"/>
        <v>4</v>
      </c>
    </row>
    <row r="59" spans="1:13" x14ac:dyDescent="0.2">
      <c r="A59" s="371">
        <f>+SUBTOTAL(3,$G$7:$G59)</f>
        <v>53</v>
      </c>
      <c r="B59" s="365">
        <v>45383</v>
      </c>
      <c r="C59" s="367" t="s">
        <v>816</v>
      </c>
      <c r="D59" s="367" t="str">
        <f>+VLOOKUP(C59,Foundation!$C$8:$D$524,2,FALSE)</f>
        <v>DA+3</v>
      </c>
      <c r="E59" s="367" t="str">
        <f>+VLOOKUP(C59,Foundation!$C$8:$E$492,3,FALSE)</f>
        <v>DRY</v>
      </c>
      <c r="F59" s="349">
        <v>45397</v>
      </c>
      <c r="G59" s="349">
        <v>45402</v>
      </c>
      <c r="H59" s="369" t="s">
        <v>890</v>
      </c>
      <c r="I59" s="372"/>
      <c r="J59" s="672">
        <f t="shared" si="0"/>
        <v>38.847605999999992</v>
      </c>
      <c r="K59" s="369"/>
      <c r="M59" s="627">
        <f t="shared" si="1"/>
        <v>5</v>
      </c>
    </row>
    <row r="60" spans="1:13" x14ac:dyDescent="0.2">
      <c r="A60" s="371">
        <f>+SUBTOTAL(3,$G$7:$G60)</f>
        <v>54</v>
      </c>
      <c r="B60" s="365">
        <v>45383</v>
      </c>
      <c r="C60" s="367" t="s">
        <v>808</v>
      </c>
      <c r="D60" s="367" t="str">
        <f>+VLOOKUP(C60,Foundation!$C$8:$D$524,2,FALSE)</f>
        <v>DA+3</v>
      </c>
      <c r="E60" s="367" t="str">
        <f>+VLOOKUP(C60,Foundation!$C$8:$E$492,3,FALSE)</f>
        <v>DRY</v>
      </c>
      <c r="F60" s="349">
        <v>45398</v>
      </c>
      <c r="G60" s="349">
        <v>45403</v>
      </c>
      <c r="H60" s="369" t="s">
        <v>895</v>
      </c>
      <c r="I60" s="372"/>
      <c r="J60" s="672">
        <f t="shared" si="0"/>
        <v>38.847605999999992</v>
      </c>
      <c r="K60" s="369"/>
      <c r="M60" s="627">
        <f t="shared" si="1"/>
        <v>5</v>
      </c>
    </row>
    <row r="61" spans="1:13" x14ac:dyDescent="0.2">
      <c r="A61" s="371">
        <f>+SUBTOTAL(3,$G$7:$G61)</f>
        <v>55</v>
      </c>
      <c r="B61" s="365">
        <v>45383</v>
      </c>
      <c r="C61" s="367" t="s">
        <v>778</v>
      </c>
      <c r="D61" s="367" t="str">
        <f>+VLOOKUP(C61,Foundation!$C$8:$D$524,2,FALSE)</f>
        <v>DA+6</v>
      </c>
      <c r="E61" s="367" t="str">
        <f>+VLOOKUP(C61,Foundation!$C$8:$E$492,3,FALSE)</f>
        <v>DFR</v>
      </c>
      <c r="F61" s="349">
        <v>45398</v>
      </c>
      <c r="G61" s="349">
        <v>45404</v>
      </c>
      <c r="H61" s="369" t="s">
        <v>884</v>
      </c>
      <c r="I61" s="372"/>
      <c r="J61" s="672">
        <f t="shared" si="0"/>
        <v>45.413028000000004</v>
      </c>
      <c r="K61" s="369"/>
      <c r="M61" s="627">
        <f t="shared" si="1"/>
        <v>6</v>
      </c>
    </row>
    <row r="62" spans="1:13" x14ac:dyDescent="0.2">
      <c r="A62" s="371">
        <f>+SUBTOTAL(3,$G$7:$G62)</f>
        <v>56</v>
      </c>
      <c r="B62" s="365">
        <v>45383</v>
      </c>
      <c r="C62" s="347" t="s">
        <v>799</v>
      </c>
      <c r="D62" s="367" t="str">
        <f>+VLOOKUP(C62,Foundation!$C$8:$D$524,2,FALSE)</f>
        <v>DA+0</v>
      </c>
      <c r="E62" s="367" t="str">
        <f>+VLOOKUP(C62,Foundation!$C$8:$E$492,3,FALSE)</f>
        <v>DFR</v>
      </c>
      <c r="F62" s="349">
        <v>45399</v>
      </c>
      <c r="G62" s="349">
        <v>45404</v>
      </c>
      <c r="H62" s="369" t="s">
        <v>886</v>
      </c>
      <c r="I62" s="372"/>
      <c r="J62" s="672">
        <f t="shared" si="0"/>
        <v>37.504372000000004</v>
      </c>
      <c r="K62" s="369"/>
      <c r="M62" s="627">
        <f t="shared" si="1"/>
        <v>5</v>
      </c>
    </row>
    <row r="63" spans="1:13" x14ac:dyDescent="0.2">
      <c r="A63" s="371">
        <f>+SUBTOTAL(3,$G$7:$G63)</f>
        <v>57</v>
      </c>
      <c r="B63" s="365">
        <v>45383</v>
      </c>
      <c r="C63" s="366" t="s">
        <v>766</v>
      </c>
      <c r="D63" s="367" t="str">
        <f>+VLOOKUP(C63,Foundation!$C$8:$D$524,2,FALSE)</f>
        <v>DA+6</v>
      </c>
      <c r="E63" s="367" t="str">
        <f>+VLOOKUP(C63,Foundation!$C$8:$E$492,3,FALSE)</f>
        <v>DRY</v>
      </c>
      <c r="F63" s="349">
        <v>45400</v>
      </c>
      <c r="G63" s="349">
        <v>45407</v>
      </c>
      <c r="H63" s="369" t="s">
        <v>887</v>
      </c>
      <c r="I63" s="372"/>
      <c r="J63" s="672">
        <f t="shared" si="0"/>
        <v>45.413028000000004</v>
      </c>
      <c r="K63" s="369"/>
      <c r="M63" s="627">
        <f t="shared" si="1"/>
        <v>7</v>
      </c>
    </row>
    <row r="64" spans="1:13" x14ac:dyDescent="0.2">
      <c r="A64" s="371">
        <f>+SUBTOTAL(3,$G$7:$G64)</f>
        <v>58</v>
      </c>
      <c r="B64" s="365">
        <v>45383</v>
      </c>
      <c r="C64" s="347" t="s">
        <v>809</v>
      </c>
      <c r="D64" s="367" t="str">
        <f>+VLOOKUP(C64,Foundation!$C$8:$D$524,2,FALSE)</f>
        <v>DA+0</v>
      </c>
      <c r="E64" s="367" t="str">
        <f>+VLOOKUP(C64,Foundation!$C$8:$E$492,3,FALSE)</f>
        <v>DRY</v>
      </c>
      <c r="F64" s="349">
        <v>45403</v>
      </c>
      <c r="G64" s="349">
        <v>45408</v>
      </c>
      <c r="H64" s="369" t="s">
        <v>895</v>
      </c>
      <c r="I64" s="372"/>
      <c r="J64" s="672">
        <f t="shared" si="0"/>
        <v>37.504372000000004</v>
      </c>
      <c r="K64" s="369"/>
      <c r="M64" s="627">
        <f t="shared" si="1"/>
        <v>5</v>
      </c>
    </row>
    <row r="65" spans="1:13" x14ac:dyDescent="0.2">
      <c r="A65" s="371">
        <f>+SUBTOTAL(3,$G$7:$G65)</f>
        <v>59</v>
      </c>
      <c r="B65" s="365">
        <v>45383</v>
      </c>
      <c r="C65" s="347" t="s">
        <v>818</v>
      </c>
      <c r="D65" s="367" t="str">
        <f>+VLOOKUP(C65,Foundation!$C$8:$D$524,2,FALSE)</f>
        <v>DB1+0</v>
      </c>
      <c r="E65" s="367" t="str">
        <f>+VLOOKUP(C65,Foundation!$C$8:$E$492,3,FALSE)</f>
        <v>DRY</v>
      </c>
      <c r="F65" s="349">
        <v>45403</v>
      </c>
      <c r="G65" s="349">
        <v>45409</v>
      </c>
      <c r="H65" s="369" t="s">
        <v>890</v>
      </c>
      <c r="I65" s="372"/>
      <c r="J65" s="672">
        <f t="shared" si="0"/>
        <v>57.597240999999997</v>
      </c>
      <c r="K65" s="369"/>
      <c r="M65" s="627">
        <f t="shared" si="1"/>
        <v>6</v>
      </c>
    </row>
    <row r="66" spans="1:13" x14ac:dyDescent="0.2">
      <c r="A66" s="371">
        <f>+SUBTOTAL(3,$G$7:$G66)</f>
        <v>60</v>
      </c>
      <c r="B66" s="365">
        <v>45383</v>
      </c>
      <c r="C66" s="373" t="s">
        <v>798</v>
      </c>
      <c r="D66" s="367" t="str">
        <f>+VLOOKUP(C66,Foundation!$C$8:$D$524,2,FALSE)</f>
        <v>DA+3</v>
      </c>
      <c r="E66" s="367" t="str">
        <f>+VLOOKUP(C66,Foundation!$C$8:$E$492,3,FALSE)</f>
        <v>DFR</v>
      </c>
      <c r="F66" s="349">
        <v>45404</v>
      </c>
      <c r="G66" s="349">
        <v>45409</v>
      </c>
      <c r="H66" s="369" t="s">
        <v>886</v>
      </c>
      <c r="I66" s="372"/>
      <c r="J66" s="672">
        <f t="shared" si="0"/>
        <v>38.847605999999992</v>
      </c>
      <c r="K66" s="369"/>
      <c r="M66" s="627">
        <f t="shared" si="1"/>
        <v>5</v>
      </c>
    </row>
    <row r="67" spans="1:13" x14ac:dyDescent="0.2">
      <c r="A67" s="371">
        <f>+SUBTOTAL(3,$G$7:$G67)</f>
        <v>61</v>
      </c>
      <c r="B67" s="365">
        <v>45383</v>
      </c>
      <c r="C67" s="373" t="s">
        <v>777</v>
      </c>
      <c r="D67" s="367" t="str">
        <f>+VLOOKUP(C67,Foundation!$C$8:$D$524,2,FALSE)</f>
        <v>DA+6</v>
      </c>
      <c r="E67" s="367" t="str">
        <f>+VLOOKUP(C67,Foundation!$C$8:$E$492,3,FALSE)</f>
        <v>DFR</v>
      </c>
      <c r="F67" s="349">
        <v>45404</v>
      </c>
      <c r="G67" s="349">
        <v>45411</v>
      </c>
      <c r="H67" s="369" t="s">
        <v>884</v>
      </c>
      <c r="I67" s="372"/>
      <c r="J67" s="672">
        <f t="shared" si="0"/>
        <v>45.413028000000004</v>
      </c>
      <c r="K67" s="369"/>
      <c r="M67" s="627">
        <f t="shared" si="1"/>
        <v>7</v>
      </c>
    </row>
    <row r="68" spans="1:13" x14ac:dyDescent="0.2">
      <c r="A68" s="371">
        <f>+SUBTOTAL(3,$G$7:$G68)</f>
        <v>62</v>
      </c>
      <c r="B68" s="365">
        <v>45413</v>
      </c>
      <c r="C68" s="367" t="s">
        <v>819</v>
      </c>
      <c r="D68" s="367" t="str">
        <f>+VLOOKUP(C68,Foundation!$C$8:$D$524,2,FALSE)</f>
        <v>DA+0</v>
      </c>
      <c r="E68" s="367" t="str">
        <f>+VLOOKUP(C68,Foundation!$C$8:$E$492,3,FALSE)</f>
        <v>DRY</v>
      </c>
      <c r="F68" s="349">
        <v>45409</v>
      </c>
      <c r="G68" s="349">
        <v>45415</v>
      </c>
      <c r="H68" s="369" t="s">
        <v>890</v>
      </c>
      <c r="I68" s="372"/>
      <c r="J68" s="672">
        <f t="shared" si="0"/>
        <v>37.504372000000004</v>
      </c>
      <c r="K68" s="369"/>
      <c r="M68" s="627">
        <f t="shared" si="1"/>
        <v>6</v>
      </c>
    </row>
    <row r="69" spans="1:13" x14ac:dyDescent="0.2">
      <c r="A69" s="371">
        <f>+SUBTOTAL(3,$G$7:$G69)</f>
        <v>63</v>
      </c>
      <c r="B69" s="365">
        <v>45413</v>
      </c>
      <c r="C69" s="347" t="s">
        <v>797</v>
      </c>
      <c r="D69" s="367" t="str">
        <f>+VLOOKUP(C69,Foundation!$C$8:$D$524,2,FALSE)</f>
        <v>DA+3</v>
      </c>
      <c r="E69" s="367" t="str">
        <f>+VLOOKUP(C69,Foundation!$C$8:$E$492,3,FALSE)</f>
        <v>DRY</v>
      </c>
      <c r="F69" s="349">
        <v>45409</v>
      </c>
      <c r="G69" s="349">
        <v>45415</v>
      </c>
      <c r="H69" s="369" t="s">
        <v>886</v>
      </c>
      <c r="I69" s="372"/>
      <c r="J69" s="672">
        <f t="shared" si="0"/>
        <v>38.847605999999992</v>
      </c>
      <c r="K69" s="369"/>
      <c r="M69" s="627">
        <f t="shared" si="1"/>
        <v>6</v>
      </c>
    </row>
    <row r="70" spans="1:13" x14ac:dyDescent="0.2">
      <c r="A70" s="371">
        <f>+SUBTOTAL(3,$G$7:$G70)</f>
        <v>64</v>
      </c>
      <c r="B70" s="365">
        <v>45413</v>
      </c>
      <c r="C70" s="347" t="s">
        <v>806</v>
      </c>
      <c r="D70" s="367" t="str">
        <f>+VLOOKUP(C70,Foundation!$C$8:$D$524,2,FALSE)</f>
        <v>DB2+0</v>
      </c>
      <c r="E70" s="367" t="str">
        <f>+VLOOKUP(C70,Foundation!$C$8:$E$492,3,FALSE)</f>
        <v>DRY</v>
      </c>
      <c r="F70" s="349">
        <v>45409</v>
      </c>
      <c r="G70" s="349">
        <v>45417</v>
      </c>
      <c r="H70" s="369" t="s">
        <v>895</v>
      </c>
      <c r="I70" s="372"/>
      <c r="J70" s="672">
        <f t="shared" si="0"/>
        <v>57.597240999999997</v>
      </c>
      <c r="K70" s="369"/>
      <c r="M70" s="627">
        <f t="shared" si="1"/>
        <v>8</v>
      </c>
    </row>
    <row r="71" spans="1:13" x14ac:dyDescent="0.2">
      <c r="A71" s="371">
        <f>+SUBTOTAL(3,$G$7:$G71)</f>
        <v>65</v>
      </c>
      <c r="B71" s="365">
        <v>45413</v>
      </c>
      <c r="C71" s="347" t="s">
        <v>774</v>
      </c>
      <c r="D71" s="367" t="str">
        <f>+VLOOKUP(C71,Foundation!$C$8:$D$524,2,FALSE)</f>
        <v>DA+3</v>
      </c>
      <c r="E71" s="367" t="str">
        <f>+VLOOKUP(C71,Foundation!$C$8:$E$492,3,FALSE)</f>
        <v>DRY</v>
      </c>
      <c r="F71" s="349">
        <v>45411</v>
      </c>
      <c r="G71" s="349">
        <v>45417</v>
      </c>
      <c r="H71" s="369" t="s">
        <v>884</v>
      </c>
      <c r="I71" s="372"/>
      <c r="J71" s="672">
        <f t="shared" si="0"/>
        <v>38.847605999999992</v>
      </c>
      <c r="K71" s="369"/>
      <c r="M71" s="627">
        <f t="shared" si="1"/>
        <v>6</v>
      </c>
    </row>
    <row r="72" spans="1:13" x14ac:dyDescent="0.2">
      <c r="A72" s="371">
        <f>+SUBTOTAL(3,$G$7:$G72)</f>
        <v>66</v>
      </c>
      <c r="B72" s="365">
        <v>45413</v>
      </c>
      <c r="C72" s="347" t="s">
        <v>779</v>
      </c>
      <c r="D72" s="367" t="str">
        <f>+VLOOKUP(C72,Foundation!$C$8:$D$524,2,FALSE)</f>
        <v>DA+6</v>
      </c>
      <c r="E72" s="367" t="str">
        <f>+VLOOKUP(C72,Foundation!$C$8:$E$492,3,FALSE)</f>
        <v>DRY</v>
      </c>
      <c r="F72" s="349">
        <v>45417</v>
      </c>
      <c r="G72" s="349">
        <v>45423</v>
      </c>
      <c r="H72" s="369" t="s">
        <v>884</v>
      </c>
      <c r="I72" s="372"/>
      <c r="J72" s="672">
        <f t="shared" ref="J72:J135" si="2">+VLOOKUP(D72,$AB$7:$AC$35,2,FALSE)</f>
        <v>45.413028000000004</v>
      </c>
      <c r="K72" s="369"/>
      <c r="M72" s="627">
        <f t="shared" ref="M72:M135" si="3">G72-F72</f>
        <v>6</v>
      </c>
    </row>
    <row r="73" spans="1:13" x14ac:dyDescent="0.2">
      <c r="A73" s="371">
        <f>+SUBTOTAL(3,$G$7:$G73)</f>
        <v>67</v>
      </c>
      <c r="B73" s="365">
        <v>45413</v>
      </c>
      <c r="C73" s="347" t="s">
        <v>100</v>
      </c>
      <c r="D73" s="367" t="str">
        <f>+VLOOKUP(C73,Foundation!$C$8:$D$524,2,FALSE)</f>
        <v>DC1+0</v>
      </c>
      <c r="E73" s="367" t="str">
        <f>+VLOOKUP(C73,Foundation!$C$8:$E$492,3,FALSE)</f>
        <v>DFR</v>
      </c>
      <c r="F73" s="349">
        <v>45415</v>
      </c>
      <c r="G73" s="349">
        <v>45424</v>
      </c>
      <c r="H73" s="369" t="s">
        <v>886</v>
      </c>
      <c r="I73" s="372"/>
      <c r="J73" s="672">
        <f t="shared" si="2"/>
        <v>66.381106999999986</v>
      </c>
      <c r="K73" s="369"/>
      <c r="M73" s="627">
        <f t="shared" si="3"/>
        <v>9</v>
      </c>
    </row>
    <row r="74" spans="1:13" x14ac:dyDescent="0.2">
      <c r="A74" s="371">
        <f>+SUBTOTAL(3,$G$7:$G74)</f>
        <v>68</v>
      </c>
      <c r="B74" s="365">
        <v>45413</v>
      </c>
      <c r="C74" s="347" t="s">
        <v>780</v>
      </c>
      <c r="D74" s="367" t="str">
        <f>+VLOOKUP(C74,Foundation!$C$8:$D$524,2,FALSE)</f>
        <v>DA+3</v>
      </c>
      <c r="E74" s="367" t="str">
        <f>+VLOOKUP(C74,Foundation!$C$8:$E$492,3,FALSE)</f>
        <v>DRY</v>
      </c>
      <c r="F74" s="349">
        <v>45423</v>
      </c>
      <c r="G74" s="349">
        <v>45428</v>
      </c>
      <c r="H74" s="369" t="s">
        <v>884</v>
      </c>
      <c r="I74" s="372"/>
      <c r="J74" s="672">
        <f t="shared" si="2"/>
        <v>38.847605999999992</v>
      </c>
      <c r="K74" s="369"/>
      <c r="M74" s="627">
        <f t="shared" si="3"/>
        <v>5</v>
      </c>
    </row>
    <row r="75" spans="1:13" x14ac:dyDescent="0.2">
      <c r="A75" s="371">
        <f>+SUBTOTAL(3,$G$7:$G75)</f>
        <v>69</v>
      </c>
      <c r="B75" s="365">
        <v>45413</v>
      </c>
      <c r="C75" s="347" t="s">
        <v>97</v>
      </c>
      <c r="D75" s="367" t="str">
        <f>+VLOOKUP(C75,Foundation!$C$8:$D$524,2,FALSE)</f>
        <v>DC1+0</v>
      </c>
      <c r="E75" s="367" t="str">
        <f>+VLOOKUP(C75,Foundation!$C$8:$E$492,3,FALSE)</f>
        <v>DRY</v>
      </c>
      <c r="F75" s="349">
        <v>45417</v>
      </c>
      <c r="G75" s="349">
        <v>45430</v>
      </c>
      <c r="H75" s="369" t="s">
        <v>898</v>
      </c>
      <c r="I75" s="372"/>
      <c r="J75" s="672">
        <f t="shared" si="2"/>
        <v>66.381106999999986</v>
      </c>
      <c r="K75" s="369"/>
      <c r="M75" s="627">
        <f t="shared" si="3"/>
        <v>13</v>
      </c>
    </row>
    <row r="76" spans="1:13" x14ac:dyDescent="0.2">
      <c r="A76" s="371">
        <f>+SUBTOTAL(3,$G$7:$G76)</f>
        <v>70</v>
      </c>
      <c r="B76" s="365">
        <v>45413</v>
      </c>
      <c r="C76" s="347" t="s">
        <v>786</v>
      </c>
      <c r="D76" s="367" t="str">
        <f>+VLOOKUP(C76,Foundation!$C$8:$D$524,2,FALSE)</f>
        <v>DA+9</v>
      </c>
      <c r="E76" s="367" t="str">
        <f>+VLOOKUP(C76,Foundation!$C$8:$E$492,3,FALSE)</f>
        <v>DRY</v>
      </c>
      <c r="F76" s="349">
        <v>45424</v>
      </c>
      <c r="G76" s="349">
        <v>45431</v>
      </c>
      <c r="H76" s="369" t="s">
        <v>886</v>
      </c>
      <c r="I76" s="372"/>
      <c r="J76" s="672">
        <f t="shared" si="2"/>
        <v>47.184350000000002</v>
      </c>
      <c r="K76" s="369"/>
      <c r="M76" s="627">
        <f t="shared" si="3"/>
        <v>7</v>
      </c>
    </row>
    <row r="77" spans="1:13" x14ac:dyDescent="0.2">
      <c r="A77" s="371">
        <f>+SUBTOTAL(3,$G$7:$G77)</f>
        <v>71</v>
      </c>
      <c r="B77" s="365">
        <v>45413</v>
      </c>
      <c r="C77" s="367" t="s">
        <v>781</v>
      </c>
      <c r="D77" s="367" t="str">
        <f>+VLOOKUP(C77,Foundation!$C$8:$D$524,2,FALSE)</f>
        <v>DA+3</v>
      </c>
      <c r="E77" s="367" t="str">
        <f>+VLOOKUP(C77,Foundation!$C$8:$E$492,3,FALSE)</f>
        <v>DRY</v>
      </c>
      <c r="F77" s="349">
        <v>45428</v>
      </c>
      <c r="G77" s="349">
        <v>45434</v>
      </c>
      <c r="H77" s="369" t="s">
        <v>884</v>
      </c>
      <c r="I77" s="372"/>
      <c r="J77" s="672">
        <f t="shared" si="2"/>
        <v>38.847605999999992</v>
      </c>
      <c r="K77" s="369"/>
      <c r="M77" s="627">
        <f t="shared" si="3"/>
        <v>6</v>
      </c>
    </row>
    <row r="78" spans="1:13" x14ac:dyDescent="0.2">
      <c r="A78" s="371">
        <f>+SUBTOTAL(3,$G$7:$G78)</f>
        <v>72</v>
      </c>
      <c r="B78" s="365">
        <v>45413</v>
      </c>
      <c r="C78" s="343" t="s">
        <v>785</v>
      </c>
      <c r="D78" s="367" t="str">
        <f>+VLOOKUP(C78,Foundation!$C$8:$D$524,2,FALSE)</f>
        <v>DA+0</v>
      </c>
      <c r="E78" s="367" t="str">
        <f>+VLOOKUP(C78,Foundation!$C$8:$E$492,3,FALSE)</f>
        <v>Dry</v>
      </c>
      <c r="F78" s="349">
        <v>45431</v>
      </c>
      <c r="G78" s="349">
        <v>45435</v>
      </c>
      <c r="H78" s="369" t="s">
        <v>886</v>
      </c>
      <c r="I78" s="372"/>
      <c r="J78" s="672">
        <f t="shared" si="2"/>
        <v>37.504372000000004</v>
      </c>
      <c r="K78" s="369"/>
      <c r="M78" s="627">
        <f t="shared" si="3"/>
        <v>4</v>
      </c>
    </row>
    <row r="79" spans="1:13" x14ac:dyDescent="0.2">
      <c r="A79" s="371">
        <f>+SUBTOTAL(3,$G$7:$G79)</f>
        <v>73</v>
      </c>
      <c r="B79" s="365">
        <v>45413</v>
      </c>
      <c r="C79" s="343" t="s">
        <v>764</v>
      </c>
      <c r="D79" s="367" t="str">
        <f>+VLOOKUP(C79,Foundation!$C$8:$D$524,2,FALSE)</f>
        <v>DA+6</v>
      </c>
      <c r="E79" s="367" t="str">
        <f>+VLOOKUP(C79,Foundation!$C$8:$E$492,3,FALSE)</f>
        <v>DRY</v>
      </c>
      <c r="F79" s="349">
        <v>45430</v>
      </c>
      <c r="G79" s="349">
        <v>45442</v>
      </c>
      <c r="H79" s="369" t="s">
        <v>898</v>
      </c>
      <c r="I79" s="372"/>
      <c r="J79" s="672">
        <f t="shared" si="2"/>
        <v>45.413028000000004</v>
      </c>
      <c r="K79" s="369"/>
      <c r="M79" s="627">
        <f t="shared" si="3"/>
        <v>12</v>
      </c>
    </row>
    <row r="80" spans="1:13" x14ac:dyDescent="0.2">
      <c r="A80" s="371">
        <f>+SUBTOTAL(3,$G$7:$G80)</f>
        <v>74</v>
      </c>
      <c r="B80" s="365">
        <v>45413</v>
      </c>
      <c r="C80" s="367" t="s">
        <v>784</v>
      </c>
      <c r="D80" s="367" t="str">
        <f>+VLOOKUP(C80,Foundation!$C$8:$D$524,2,FALSE)</f>
        <v>DA+6</v>
      </c>
      <c r="E80" s="367" t="str">
        <f>+VLOOKUP(C80,Foundation!$C$8:$E$492,3,FALSE)</f>
        <v>DRY</v>
      </c>
      <c r="F80" s="349">
        <v>45435</v>
      </c>
      <c r="G80" s="349">
        <v>45442</v>
      </c>
      <c r="H80" s="369" t="s">
        <v>886</v>
      </c>
      <c r="I80" s="372"/>
      <c r="J80" s="672">
        <f t="shared" si="2"/>
        <v>45.413028000000004</v>
      </c>
      <c r="K80" s="369"/>
      <c r="M80" s="627">
        <f t="shared" si="3"/>
        <v>7</v>
      </c>
    </row>
    <row r="81" spans="1:13" x14ac:dyDescent="0.2">
      <c r="A81" s="371">
        <f>+SUBTOTAL(3,$G$7:$G81)</f>
        <v>75</v>
      </c>
      <c r="B81" s="365">
        <v>45413</v>
      </c>
      <c r="C81" s="367" t="s">
        <v>739</v>
      </c>
      <c r="D81" s="367" t="str">
        <f>+VLOOKUP(C81,Foundation!$C$8:$D$524,2,FALSE)</f>
        <v>DA+0</v>
      </c>
      <c r="E81" s="367" t="str">
        <f>+VLOOKUP(C81,Foundation!$C$8:$E$492,3,FALSE)</f>
        <v>Sandy</v>
      </c>
      <c r="F81" s="349">
        <v>45424</v>
      </c>
      <c r="G81" s="349">
        <v>45443</v>
      </c>
      <c r="H81" s="369" t="s">
        <v>899</v>
      </c>
      <c r="I81" s="372"/>
      <c r="J81" s="672">
        <f t="shared" si="2"/>
        <v>37.504372000000004</v>
      </c>
      <c r="K81" s="369"/>
      <c r="M81" s="627">
        <f t="shared" si="3"/>
        <v>19</v>
      </c>
    </row>
    <row r="82" spans="1:13" x14ac:dyDescent="0.2">
      <c r="A82" s="371">
        <f>+SUBTOTAL(3,$G$7:$G82)</f>
        <v>76</v>
      </c>
      <c r="B82" s="365">
        <v>45444</v>
      </c>
      <c r="C82" s="367" t="s">
        <v>747</v>
      </c>
      <c r="D82" s="367" t="str">
        <f>+VLOOKUP(C82,Foundation!$C$8:$D$524,2,FALSE)</f>
        <v>DA+0</v>
      </c>
      <c r="E82" s="367" t="str">
        <f>+VLOOKUP(C82,Foundation!$C$8:$E$492,3,FALSE)</f>
        <v>DRY</v>
      </c>
      <c r="F82" s="349">
        <v>45441</v>
      </c>
      <c r="G82" s="349">
        <v>45454</v>
      </c>
      <c r="H82" s="369" t="s">
        <v>900</v>
      </c>
      <c r="I82" s="372"/>
      <c r="J82" s="672">
        <f t="shared" si="2"/>
        <v>37.504372000000004</v>
      </c>
      <c r="K82" s="369"/>
      <c r="M82" s="627">
        <f t="shared" si="3"/>
        <v>13</v>
      </c>
    </row>
    <row r="83" spans="1:13" x14ac:dyDescent="0.2">
      <c r="A83" s="371">
        <f>+SUBTOTAL(3,$G$7:$G83)</f>
        <v>77</v>
      </c>
      <c r="B83" s="365">
        <v>45444</v>
      </c>
      <c r="C83" s="367" t="s">
        <v>740</v>
      </c>
      <c r="D83" s="367" t="str">
        <f>+VLOOKUP(C83,Foundation!$C$8:$D$524,2,FALSE)</f>
        <v>DA+0</v>
      </c>
      <c r="E83" s="367" t="str">
        <f>+VLOOKUP(C83,Foundation!$C$8:$E$492,3,FALSE)</f>
        <v>Sandy</v>
      </c>
      <c r="F83" s="349">
        <v>45444</v>
      </c>
      <c r="G83" s="349">
        <v>45462</v>
      </c>
      <c r="H83" s="369" t="s">
        <v>899</v>
      </c>
      <c r="I83" s="372"/>
      <c r="J83" s="672">
        <f t="shared" si="2"/>
        <v>37.504372000000004</v>
      </c>
      <c r="K83" s="369"/>
      <c r="M83" s="627">
        <f t="shared" si="3"/>
        <v>18</v>
      </c>
    </row>
    <row r="84" spans="1:13" x14ac:dyDescent="0.2">
      <c r="A84" s="371">
        <f>+SUBTOTAL(3,$G$7:$G84)</f>
        <v>78</v>
      </c>
      <c r="B84" s="365">
        <v>45444</v>
      </c>
      <c r="C84" s="367" t="s">
        <v>748</v>
      </c>
      <c r="D84" s="367" t="str">
        <f>+VLOOKUP(C84,Foundation!$C$8:$D$524,2,FALSE)</f>
        <v>DA+0</v>
      </c>
      <c r="E84" s="367" t="str">
        <f>+VLOOKUP(C84,Foundation!$C$8:$E$492,3,FALSE)</f>
        <v>Sandy</v>
      </c>
      <c r="F84" s="349">
        <v>45455</v>
      </c>
      <c r="G84" s="349">
        <v>45470</v>
      </c>
      <c r="H84" s="369" t="s">
        <v>900</v>
      </c>
      <c r="I84" s="372"/>
      <c r="J84" s="672">
        <f t="shared" si="2"/>
        <v>37.504372000000004</v>
      </c>
      <c r="K84" s="369"/>
      <c r="M84" s="627">
        <f t="shared" si="3"/>
        <v>15</v>
      </c>
    </row>
    <row r="85" spans="1:13" x14ac:dyDescent="0.2">
      <c r="A85" s="371">
        <f>+SUBTOTAL(3,$G$7:$G85)</f>
        <v>79</v>
      </c>
      <c r="B85" s="365">
        <v>45474</v>
      </c>
      <c r="C85" s="367" t="s">
        <v>787</v>
      </c>
      <c r="D85" s="367" t="str">
        <f>+VLOOKUP(C85,Foundation!$C$8:$D$524,2,FALSE)</f>
        <v>DA+3</v>
      </c>
      <c r="E85" s="367" t="str">
        <f>+VLOOKUP(C85,Foundation!$C$8:$E$492,3,FALSE)</f>
        <v>Sandy</v>
      </c>
      <c r="F85" s="349">
        <v>45477</v>
      </c>
      <c r="G85" s="349">
        <v>45485</v>
      </c>
      <c r="H85" s="369" t="s">
        <v>900</v>
      </c>
      <c r="I85" s="372"/>
      <c r="J85" s="672">
        <f t="shared" si="2"/>
        <v>38.847605999999992</v>
      </c>
      <c r="K85" s="369"/>
      <c r="M85" s="627">
        <f t="shared" si="3"/>
        <v>8</v>
      </c>
    </row>
    <row r="86" spans="1:13" x14ac:dyDescent="0.2">
      <c r="A86" s="371">
        <f>+SUBTOTAL(3,$G$7:$G86)</f>
        <v>80</v>
      </c>
      <c r="B86" s="365">
        <v>45474</v>
      </c>
      <c r="C86" s="367" t="s">
        <v>792</v>
      </c>
      <c r="D86" s="367" t="str">
        <f>+VLOOKUP(C86,Foundation!$C$8:$D$524,2,FALSE)</f>
        <v>DA+3</v>
      </c>
      <c r="E86" s="367" t="str">
        <f>+VLOOKUP(C86,Foundation!$C$8:$E$492,3,FALSE)</f>
        <v>DRY</v>
      </c>
      <c r="F86" s="349">
        <v>45488</v>
      </c>
      <c r="G86" s="349">
        <v>45499</v>
      </c>
      <c r="H86" s="369" t="s">
        <v>900</v>
      </c>
      <c r="I86" s="372"/>
      <c r="J86" s="672">
        <f t="shared" si="2"/>
        <v>38.847605999999992</v>
      </c>
      <c r="K86" s="369"/>
      <c r="M86" s="627">
        <f t="shared" si="3"/>
        <v>11</v>
      </c>
    </row>
    <row r="87" spans="1:13" x14ac:dyDescent="0.2">
      <c r="A87" s="371">
        <f>+SUBTOTAL(3,$G$7:$G87)</f>
        <v>81</v>
      </c>
      <c r="B87" s="365">
        <v>45505</v>
      </c>
      <c r="C87" s="367" t="s">
        <v>750</v>
      </c>
      <c r="D87" s="367" t="str">
        <f>+VLOOKUP(C87,Foundation!$C$8:$D$524,2,FALSE)</f>
        <v>DA+3</v>
      </c>
      <c r="E87" s="367" t="str">
        <f>+VLOOKUP(C87,Foundation!$C$8:$E$492,3,FALSE)</f>
        <v>Sandy</v>
      </c>
      <c r="F87" s="349">
        <v>45517</v>
      </c>
      <c r="G87" s="349">
        <v>45524</v>
      </c>
      <c r="H87" s="369" t="s">
        <v>889</v>
      </c>
      <c r="I87" s="372"/>
      <c r="J87" s="672">
        <f t="shared" si="2"/>
        <v>38.847605999999992</v>
      </c>
      <c r="K87" s="369"/>
      <c r="M87" s="627">
        <f t="shared" si="3"/>
        <v>7</v>
      </c>
    </row>
    <row r="88" spans="1:13" x14ac:dyDescent="0.2">
      <c r="A88" s="371">
        <f>+SUBTOTAL(3,$G$7:$G88)</f>
        <v>82</v>
      </c>
      <c r="B88" s="365">
        <v>45505</v>
      </c>
      <c r="C88" s="367" t="s">
        <v>749</v>
      </c>
      <c r="D88" s="367" t="str">
        <f>+VLOOKUP(C88,Foundation!$C$8:$D$524,2,FALSE)</f>
        <v>DA+3</v>
      </c>
      <c r="E88" s="367" t="str">
        <f>+VLOOKUP(C88,Foundation!$C$8:$E$492,3,FALSE)</f>
        <v>Sandy</v>
      </c>
      <c r="F88" s="349">
        <v>45524</v>
      </c>
      <c r="G88" s="349">
        <v>45530</v>
      </c>
      <c r="H88" s="369" t="s">
        <v>889</v>
      </c>
      <c r="I88" s="372"/>
      <c r="J88" s="672">
        <f t="shared" si="2"/>
        <v>38.847605999999992</v>
      </c>
      <c r="K88" s="369"/>
      <c r="M88" s="627">
        <f t="shared" si="3"/>
        <v>6</v>
      </c>
    </row>
    <row r="89" spans="1:13" x14ac:dyDescent="0.2">
      <c r="A89" s="371">
        <f>+SUBTOTAL(3,$G$7:$G89)</f>
        <v>83</v>
      </c>
      <c r="B89" s="365">
        <v>45505</v>
      </c>
      <c r="C89" s="367" t="s">
        <v>168</v>
      </c>
      <c r="D89" s="367" t="str">
        <f>+VLOOKUP(C89,Foundation!$C$8:$D$524,2,FALSE)</f>
        <v>DA+3</v>
      </c>
      <c r="E89" s="367" t="str">
        <f>+VLOOKUP(C89,Foundation!$C$8:$E$492,3,FALSE)</f>
        <v>DFR</v>
      </c>
      <c r="F89" s="349">
        <v>45527</v>
      </c>
      <c r="G89" s="349">
        <v>45534</v>
      </c>
      <c r="H89" s="369" t="s">
        <v>587</v>
      </c>
      <c r="I89" s="372"/>
      <c r="J89" s="672">
        <f t="shared" si="2"/>
        <v>38.847605999999992</v>
      </c>
      <c r="K89" s="369"/>
      <c r="M89" s="627">
        <f t="shared" si="3"/>
        <v>7</v>
      </c>
    </row>
    <row r="90" spans="1:13" x14ac:dyDescent="0.2">
      <c r="A90" s="371">
        <f>+SUBTOTAL(3,$G$7:$G90)</f>
        <v>84</v>
      </c>
      <c r="B90" s="365">
        <v>45536</v>
      </c>
      <c r="C90" s="367" t="s">
        <v>156</v>
      </c>
      <c r="D90" s="367" t="str">
        <f>+VLOOKUP(C90,Foundation!$C$8:$D$524,2,FALSE)</f>
        <v>DA+0</v>
      </c>
      <c r="E90" s="367" t="str">
        <f>+VLOOKUP(C90,Foundation!$C$8:$E$492,3,FALSE)</f>
        <v>DFR</v>
      </c>
      <c r="F90" s="349">
        <v>45532</v>
      </c>
      <c r="G90" s="349">
        <v>45541</v>
      </c>
      <c r="H90" s="369" t="s">
        <v>594</v>
      </c>
      <c r="I90" s="372"/>
      <c r="J90" s="672">
        <f t="shared" si="2"/>
        <v>37.504372000000004</v>
      </c>
      <c r="K90" s="369"/>
      <c r="M90" s="627">
        <f t="shared" si="3"/>
        <v>9</v>
      </c>
    </row>
    <row r="91" spans="1:13" x14ac:dyDescent="0.2">
      <c r="A91" s="371">
        <f>+SUBTOTAL(3,$G$7:$G91)</f>
        <v>85</v>
      </c>
      <c r="B91" s="365">
        <v>45536</v>
      </c>
      <c r="C91" s="367" t="s">
        <v>167</v>
      </c>
      <c r="D91" s="367" t="str">
        <f>+VLOOKUP(C91,Foundation!$C$8:$D$524,2,FALSE)</f>
        <v>DA+3</v>
      </c>
      <c r="E91" s="367" t="str">
        <f>+VLOOKUP(C91,Foundation!$C$8:$E$492,3,FALSE)</f>
        <v>DFR</v>
      </c>
      <c r="F91" s="349">
        <v>45534</v>
      </c>
      <c r="G91" s="349">
        <v>45543</v>
      </c>
      <c r="H91" s="369" t="s">
        <v>587</v>
      </c>
      <c r="I91" s="372"/>
      <c r="J91" s="672">
        <f t="shared" si="2"/>
        <v>38.847605999999992</v>
      </c>
      <c r="K91" s="369"/>
      <c r="M91" s="627">
        <f t="shared" si="3"/>
        <v>9</v>
      </c>
    </row>
    <row r="92" spans="1:13" x14ac:dyDescent="0.2">
      <c r="A92" s="371">
        <f>+SUBTOTAL(3,$G$7:$G92)</f>
        <v>86</v>
      </c>
      <c r="B92" s="365">
        <v>45536</v>
      </c>
      <c r="C92" s="367" t="s">
        <v>99</v>
      </c>
      <c r="D92" s="367" t="str">
        <f>+VLOOKUP(C92,Foundation!$C$8:$D$524,2,FALSE)</f>
        <v>DB2+0</v>
      </c>
      <c r="E92" s="367" t="str">
        <f>+VLOOKUP(C92,Foundation!$C$8:$E$492,3,FALSE)</f>
        <v>DRY</v>
      </c>
      <c r="F92" s="349">
        <v>45535</v>
      </c>
      <c r="G92" s="349">
        <v>45543</v>
      </c>
      <c r="H92" s="369" t="s">
        <v>889</v>
      </c>
      <c r="I92" s="372"/>
      <c r="J92" s="672">
        <f t="shared" si="2"/>
        <v>57.597240999999997</v>
      </c>
      <c r="K92" s="369"/>
      <c r="M92" s="627">
        <f t="shared" si="3"/>
        <v>8</v>
      </c>
    </row>
    <row r="93" spans="1:13" x14ac:dyDescent="0.2">
      <c r="A93" s="371">
        <f>+SUBTOTAL(3,$G$7:$G93)</f>
        <v>87</v>
      </c>
      <c r="B93" s="365">
        <v>45536</v>
      </c>
      <c r="C93" s="367" t="s">
        <v>705</v>
      </c>
      <c r="D93" s="367" t="str">
        <f>+VLOOKUP(C93,Foundation!$C$8:$D$524,2,FALSE)</f>
        <v>DA+0</v>
      </c>
      <c r="E93" s="367" t="str">
        <f>+VLOOKUP(C93,Foundation!$C$8:$E$492,3,FALSE)</f>
        <v>Sandy</v>
      </c>
      <c r="F93" s="349">
        <v>45532</v>
      </c>
      <c r="G93" s="349">
        <v>45544</v>
      </c>
      <c r="H93" s="369" t="s">
        <v>901</v>
      </c>
      <c r="I93" s="372"/>
      <c r="J93" s="672">
        <f t="shared" si="2"/>
        <v>37.504372000000004</v>
      </c>
      <c r="K93" s="369"/>
      <c r="M93" s="627">
        <f t="shared" si="3"/>
        <v>12</v>
      </c>
    </row>
    <row r="94" spans="1:13" x14ac:dyDescent="0.2">
      <c r="A94" s="371">
        <f>+SUBTOTAL(3,$G$7:$G94)</f>
        <v>88</v>
      </c>
      <c r="B94" s="365">
        <v>45536</v>
      </c>
      <c r="C94" s="367" t="s">
        <v>173</v>
      </c>
      <c r="D94" s="367" t="str">
        <f>+VLOOKUP(C94,Foundation!$C$8:$D$524,2,FALSE)</f>
        <v>DA+3</v>
      </c>
      <c r="E94" s="367" t="str">
        <f>+VLOOKUP(C94,Foundation!$C$8:$E$492,3,FALSE)</f>
        <v>DRY</v>
      </c>
      <c r="F94" s="349">
        <v>45541</v>
      </c>
      <c r="G94" s="349">
        <v>45548</v>
      </c>
      <c r="H94" s="369" t="s">
        <v>591</v>
      </c>
      <c r="I94" s="372"/>
      <c r="J94" s="672">
        <f t="shared" si="2"/>
        <v>38.847605999999992</v>
      </c>
      <c r="K94" s="369"/>
      <c r="M94" s="627">
        <f t="shared" si="3"/>
        <v>7</v>
      </c>
    </row>
    <row r="95" spans="1:13" x14ac:dyDescent="0.2">
      <c r="A95" s="371">
        <f>+SUBTOTAL(3,$G$7:$G95)</f>
        <v>89</v>
      </c>
      <c r="B95" s="365">
        <v>45536</v>
      </c>
      <c r="C95" s="367" t="s">
        <v>169</v>
      </c>
      <c r="D95" s="367" t="str">
        <f>+VLOOKUP(C95,Foundation!$C$8:$D$524,2,FALSE)</f>
        <v>DA+0</v>
      </c>
      <c r="E95" s="367" t="str">
        <f>+VLOOKUP(C95,Foundation!$C$8:$E$492,3,FALSE)</f>
        <v>DRY</v>
      </c>
      <c r="F95" s="349">
        <v>45544</v>
      </c>
      <c r="G95" s="349">
        <v>45553</v>
      </c>
      <c r="H95" s="369" t="s">
        <v>587</v>
      </c>
      <c r="I95" s="372"/>
      <c r="J95" s="672">
        <f t="shared" si="2"/>
        <v>37.504372000000004</v>
      </c>
      <c r="K95" s="369"/>
      <c r="M95" s="627">
        <f t="shared" si="3"/>
        <v>9</v>
      </c>
    </row>
    <row r="96" spans="1:13" x14ac:dyDescent="0.2">
      <c r="A96" s="371">
        <f>+SUBTOTAL(3,$G$7:$G96)</f>
        <v>90</v>
      </c>
      <c r="B96" s="365">
        <v>45536</v>
      </c>
      <c r="C96" s="367" t="s">
        <v>715</v>
      </c>
      <c r="D96" s="367" t="str">
        <f>+VLOOKUP(C96,Foundation!$C$8:$D$524,2,FALSE)</f>
        <v>DA+9</v>
      </c>
      <c r="E96" s="367" t="str">
        <f>+VLOOKUP(C96,Foundation!$C$8:$E$492,3,FALSE)</f>
        <v>Sandy</v>
      </c>
      <c r="F96" s="349">
        <v>45531</v>
      </c>
      <c r="G96" s="349">
        <v>45554</v>
      </c>
      <c r="H96" s="369" t="s">
        <v>893</v>
      </c>
      <c r="I96" s="372"/>
      <c r="J96" s="672">
        <f t="shared" si="2"/>
        <v>47.184350000000002</v>
      </c>
      <c r="K96" s="369"/>
      <c r="M96" s="627">
        <f t="shared" si="3"/>
        <v>23</v>
      </c>
    </row>
    <row r="97" spans="1:13" x14ac:dyDescent="0.2">
      <c r="A97" s="371">
        <f>+SUBTOTAL(3,$G$7:$G97)</f>
        <v>91</v>
      </c>
      <c r="B97" s="365">
        <v>45536</v>
      </c>
      <c r="C97" s="367" t="s">
        <v>706</v>
      </c>
      <c r="D97" s="367" t="str">
        <f>+VLOOKUP(C97,Foundation!$C$8:$D$524,2,FALSE)</f>
        <v>DA+0</v>
      </c>
      <c r="E97" s="367" t="str">
        <f>+VLOOKUP(C97,Foundation!$C$8:$E$492,3,FALSE)</f>
        <v>Sandy</v>
      </c>
      <c r="F97" s="349">
        <v>45545</v>
      </c>
      <c r="G97" s="349">
        <v>45554</v>
      </c>
      <c r="H97" s="369" t="s">
        <v>901</v>
      </c>
      <c r="I97" s="372"/>
      <c r="J97" s="672">
        <f t="shared" si="2"/>
        <v>37.504372000000004</v>
      </c>
      <c r="K97" s="369"/>
      <c r="M97" s="627">
        <f t="shared" si="3"/>
        <v>9</v>
      </c>
    </row>
    <row r="98" spans="1:13" x14ac:dyDescent="0.2">
      <c r="A98" s="371">
        <f>+SUBTOTAL(3,$G$7:$G98)</f>
        <v>92</v>
      </c>
      <c r="B98" s="365">
        <v>45536</v>
      </c>
      <c r="C98" s="367" t="s">
        <v>509</v>
      </c>
      <c r="D98" s="367" t="str">
        <f>+VLOOKUP(C98,Foundation!$C$8:$D$524,2,FALSE)</f>
        <v>DA+0</v>
      </c>
      <c r="E98" s="367" t="str">
        <f>+VLOOKUP(C98,Foundation!$C$8:$E$492,3,FALSE)</f>
        <v>DRY</v>
      </c>
      <c r="F98" s="349">
        <v>45553</v>
      </c>
      <c r="G98" s="349">
        <v>45557</v>
      </c>
      <c r="H98" s="369" t="s">
        <v>593</v>
      </c>
      <c r="I98" s="372"/>
      <c r="J98" s="672">
        <f t="shared" si="2"/>
        <v>37.504372000000004</v>
      </c>
      <c r="K98" s="369"/>
      <c r="M98" s="627">
        <f t="shared" si="3"/>
        <v>4</v>
      </c>
    </row>
    <row r="99" spans="1:13" x14ac:dyDescent="0.2">
      <c r="A99" s="371">
        <f>+SUBTOTAL(3,$G$7:$G99)</f>
        <v>93</v>
      </c>
      <c r="B99" s="365">
        <v>45536</v>
      </c>
      <c r="C99" s="367" t="s">
        <v>470</v>
      </c>
      <c r="D99" s="367" t="str">
        <f>+VLOOKUP(C99,Foundation!$C$8:$D$524,2,FALSE)</f>
        <v>DA+3</v>
      </c>
      <c r="E99" s="367" t="str">
        <f>+VLOOKUP(C99,Foundation!$C$8:$E$492,3,FALSE)</f>
        <v>DFR</v>
      </c>
      <c r="F99" s="349">
        <v>45554</v>
      </c>
      <c r="G99" s="349">
        <v>45560</v>
      </c>
      <c r="H99" s="369" t="s">
        <v>587</v>
      </c>
      <c r="I99" s="372"/>
      <c r="J99" s="672">
        <f t="shared" si="2"/>
        <v>38.847605999999992</v>
      </c>
      <c r="K99" s="369"/>
      <c r="M99" s="627">
        <f t="shared" si="3"/>
        <v>6</v>
      </c>
    </row>
    <row r="100" spans="1:13" x14ac:dyDescent="0.2">
      <c r="A100" s="371">
        <f>+SUBTOTAL(3,$G$7:$G100)</f>
        <v>94</v>
      </c>
      <c r="B100" s="365">
        <v>45536</v>
      </c>
      <c r="C100" s="367" t="s">
        <v>689</v>
      </c>
      <c r="D100" s="367" t="str">
        <f>+VLOOKUP(C100,Foundation!$C$8:$D$524,2,FALSE)</f>
        <v>DA+9</v>
      </c>
      <c r="E100" s="367" t="str">
        <f>+VLOOKUP(C100,Foundation!$C$8:$E$492,3,FALSE)</f>
        <v>Sandy</v>
      </c>
      <c r="F100" s="349">
        <v>45543</v>
      </c>
      <c r="G100" s="349">
        <v>45560</v>
      </c>
      <c r="H100" s="369" t="s">
        <v>902</v>
      </c>
      <c r="I100" s="372"/>
      <c r="J100" s="672">
        <f t="shared" si="2"/>
        <v>47.184350000000002</v>
      </c>
      <c r="K100" s="369"/>
      <c r="M100" s="627">
        <f t="shared" si="3"/>
        <v>17</v>
      </c>
    </row>
    <row r="101" spans="1:13" x14ac:dyDescent="0.2">
      <c r="A101" s="371">
        <f>+SUBTOTAL(3,$G$7:$G101)</f>
        <v>95</v>
      </c>
      <c r="B101" s="365">
        <v>45536</v>
      </c>
      <c r="C101" s="367" t="s">
        <v>496</v>
      </c>
      <c r="D101" s="367" t="str">
        <f>+VLOOKUP(C101,Foundation!$C$8:$D$524,2,FALSE)</f>
        <v>DA+3</v>
      </c>
      <c r="E101" s="367" t="str">
        <f>+VLOOKUP(C101,Foundation!$C$8:$E$492,3,FALSE)</f>
        <v>DRY</v>
      </c>
      <c r="F101" s="349">
        <v>45556</v>
      </c>
      <c r="G101" s="349">
        <v>45561</v>
      </c>
      <c r="H101" s="369" t="s">
        <v>596</v>
      </c>
      <c r="I101" s="372"/>
      <c r="J101" s="672">
        <f t="shared" si="2"/>
        <v>38.847605999999992</v>
      </c>
      <c r="K101" s="369"/>
      <c r="M101" s="627">
        <f t="shared" si="3"/>
        <v>5</v>
      </c>
    </row>
    <row r="102" spans="1:13" x14ac:dyDescent="0.2">
      <c r="A102" s="371">
        <f>+SUBTOTAL(3,$G$7:$G102)</f>
        <v>96</v>
      </c>
      <c r="B102" s="365">
        <v>45536</v>
      </c>
      <c r="C102" s="366" t="s">
        <v>708</v>
      </c>
      <c r="D102" s="367" t="str">
        <f>+VLOOKUP(C102,Foundation!$C$8:$D$524,2,FALSE)</f>
        <v>DA+0</v>
      </c>
      <c r="E102" s="367" t="str">
        <f>+VLOOKUP(C102,Foundation!$C$8:$E$492,3,FALSE)</f>
        <v>Sandy</v>
      </c>
      <c r="F102" s="349">
        <v>45554</v>
      </c>
      <c r="G102" s="349">
        <v>45561</v>
      </c>
      <c r="H102" s="369" t="s">
        <v>901</v>
      </c>
      <c r="I102" s="372"/>
      <c r="J102" s="672">
        <f t="shared" si="2"/>
        <v>37.504372000000004</v>
      </c>
      <c r="K102" s="369"/>
      <c r="M102" s="627">
        <f t="shared" si="3"/>
        <v>7</v>
      </c>
    </row>
    <row r="103" spans="1:13" x14ac:dyDescent="0.2">
      <c r="A103" s="371">
        <f>+SUBTOTAL(3,$G$7:$G103)</f>
        <v>97</v>
      </c>
      <c r="B103" s="365">
        <v>45536</v>
      </c>
      <c r="C103" s="366" t="s">
        <v>511</v>
      </c>
      <c r="D103" s="367" t="str">
        <f>+VLOOKUP(C103,Foundation!$C$8:$D$524,2,FALSE)</f>
        <v>DA+0</v>
      </c>
      <c r="E103" s="367" t="str">
        <f>+VLOOKUP(C103,Foundation!$C$8:$E$492,3,FALSE)</f>
        <v>DRY</v>
      </c>
      <c r="F103" s="349">
        <v>45558</v>
      </c>
      <c r="G103" s="349">
        <v>45562</v>
      </c>
      <c r="H103" s="369" t="s">
        <v>593</v>
      </c>
      <c r="I103" s="372"/>
      <c r="J103" s="672">
        <f t="shared" si="2"/>
        <v>37.504372000000004</v>
      </c>
      <c r="K103" s="369"/>
      <c r="M103" s="627">
        <f t="shared" si="3"/>
        <v>4</v>
      </c>
    </row>
    <row r="104" spans="1:13" x14ac:dyDescent="0.2">
      <c r="A104" s="371">
        <f>+SUBTOTAL(3,$G$7:$G104)</f>
        <v>98</v>
      </c>
      <c r="B104" s="365">
        <v>45536</v>
      </c>
      <c r="C104" s="366" t="s">
        <v>158</v>
      </c>
      <c r="D104" s="367" t="str">
        <f>+VLOOKUP(C104,Foundation!$C$8:$D$524,2,FALSE)</f>
        <v>DA+0</v>
      </c>
      <c r="E104" s="367" t="str">
        <f>+VLOOKUP(C104,Foundation!$C$8:$E$492,3,FALSE)</f>
        <v>DFR</v>
      </c>
      <c r="F104" s="349">
        <v>45560</v>
      </c>
      <c r="G104" s="349">
        <v>45564</v>
      </c>
      <c r="H104" s="369" t="s">
        <v>594</v>
      </c>
      <c r="I104" s="372"/>
      <c r="J104" s="672">
        <f t="shared" si="2"/>
        <v>37.504372000000004</v>
      </c>
      <c r="K104" s="369"/>
      <c r="M104" s="627">
        <f t="shared" si="3"/>
        <v>4</v>
      </c>
    </row>
    <row r="105" spans="1:13" x14ac:dyDescent="0.2">
      <c r="A105" s="371">
        <f>+SUBTOTAL(3,$G$7:$G105)</f>
        <v>99</v>
      </c>
      <c r="B105" s="365">
        <v>45536</v>
      </c>
      <c r="C105" s="366" t="s">
        <v>716</v>
      </c>
      <c r="D105" s="367" t="str">
        <f>+VLOOKUP(C105,Foundation!$C$8:$D$524,2,FALSE)</f>
        <v>DA+6</v>
      </c>
      <c r="E105" s="367" t="str">
        <f>+VLOOKUP(C105,Foundation!$C$8:$E$492,3,FALSE)</f>
        <v>Sandy</v>
      </c>
      <c r="F105" s="349">
        <v>45554</v>
      </c>
      <c r="G105" s="349">
        <v>45565</v>
      </c>
      <c r="H105" s="369" t="s">
        <v>893</v>
      </c>
      <c r="I105" s="372"/>
      <c r="J105" s="672">
        <f t="shared" si="2"/>
        <v>45.413028000000004</v>
      </c>
      <c r="K105" s="369"/>
      <c r="M105" s="627">
        <f t="shared" si="3"/>
        <v>11</v>
      </c>
    </row>
    <row r="106" spans="1:13" x14ac:dyDescent="0.2">
      <c r="A106" s="371">
        <f>+SUBTOTAL(3,$G$7:$G106)</f>
        <v>100</v>
      </c>
      <c r="B106" s="365">
        <v>45566</v>
      </c>
      <c r="C106" s="366" t="s">
        <v>751</v>
      </c>
      <c r="D106" s="367" t="str">
        <f>+VLOOKUP(C106,Foundation!$C$8:$D$524,2,FALSE)</f>
        <v>DA+3</v>
      </c>
      <c r="E106" s="367" t="str">
        <f>+VLOOKUP(C106,Foundation!$C$8:$E$492,3,FALSE)</f>
        <v>DFR</v>
      </c>
      <c r="F106" s="349">
        <v>45562</v>
      </c>
      <c r="G106" s="349">
        <v>45566</v>
      </c>
      <c r="H106" s="369" t="s">
        <v>889</v>
      </c>
      <c r="I106" s="372"/>
      <c r="J106" s="672">
        <f t="shared" si="2"/>
        <v>38.847605999999992</v>
      </c>
      <c r="K106" s="369"/>
      <c r="M106" s="627">
        <f t="shared" si="3"/>
        <v>4</v>
      </c>
    </row>
    <row r="107" spans="1:13" x14ac:dyDescent="0.2">
      <c r="A107" s="371">
        <f>+SUBTOTAL(3,$G$7:$G107)</f>
        <v>101</v>
      </c>
      <c r="B107" s="365">
        <v>45566</v>
      </c>
      <c r="C107" s="366" t="s">
        <v>174</v>
      </c>
      <c r="D107" s="367" t="str">
        <f>+VLOOKUP(C107,Foundation!$C$8:$D$524,2,FALSE)</f>
        <v>DA+0</v>
      </c>
      <c r="E107" s="367" t="str">
        <f>+VLOOKUP(C107,Foundation!$C$8:$E$492,3,FALSE)</f>
        <v>DRY</v>
      </c>
      <c r="F107" s="349">
        <v>45563</v>
      </c>
      <c r="G107" s="349">
        <v>45568</v>
      </c>
      <c r="H107" s="369" t="s">
        <v>591</v>
      </c>
      <c r="I107" s="372"/>
      <c r="J107" s="672">
        <f t="shared" si="2"/>
        <v>37.504372000000004</v>
      </c>
      <c r="K107" s="369"/>
      <c r="M107" s="627">
        <f t="shared" si="3"/>
        <v>5</v>
      </c>
    </row>
    <row r="108" spans="1:13" x14ac:dyDescent="0.2">
      <c r="A108" s="371">
        <f>+SUBTOTAL(3,$G$7:$G108)</f>
        <v>102</v>
      </c>
      <c r="B108" s="365">
        <v>45566</v>
      </c>
      <c r="C108" s="373" t="s">
        <v>493</v>
      </c>
      <c r="D108" s="367" t="str">
        <f>+VLOOKUP(C108,Foundation!$C$8:$D$524,2,FALSE)</f>
        <v>DA+3</v>
      </c>
      <c r="E108" s="367" t="str">
        <f>+VLOOKUP(C108,Foundation!$C$8:$E$492,3,FALSE)</f>
        <v>DRY</v>
      </c>
      <c r="F108" s="349">
        <v>45563</v>
      </c>
      <c r="G108" s="349">
        <v>45568</v>
      </c>
      <c r="H108" s="369" t="s">
        <v>596</v>
      </c>
      <c r="I108" s="372"/>
      <c r="J108" s="672">
        <f t="shared" si="2"/>
        <v>38.847605999999992</v>
      </c>
      <c r="K108" s="369"/>
      <c r="M108" s="627">
        <f t="shared" si="3"/>
        <v>5</v>
      </c>
    </row>
    <row r="109" spans="1:13" x14ac:dyDescent="0.2">
      <c r="A109" s="371">
        <f>+SUBTOTAL(3,$G$7:$G109)</f>
        <v>103</v>
      </c>
      <c r="B109" s="365">
        <v>45566</v>
      </c>
      <c r="C109" s="367" t="s">
        <v>709</v>
      </c>
      <c r="D109" s="367" t="str">
        <f>+VLOOKUP(C109,Foundation!$C$8:$D$524,2,FALSE)</f>
        <v>DA+0</v>
      </c>
      <c r="E109" s="367" t="str">
        <f>+VLOOKUP(C109,Foundation!$C$8:$E$492,3,FALSE)</f>
        <v>Sandy</v>
      </c>
      <c r="F109" s="349">
        <v>45561</v>
      </c>
      <c r="G109" s="349">
        <v>45569</v>
      </c>
      <c r="H109" s="369" t="s">
        <v>901</v>
      </c>
      <c r="I109" s="372"/>
      <c r="J109" s="672">
        <f t="shared" si="2"/>
        <v>37.504372000000004</v>
      </c>
      <c r="K109" s="369"/>
      <c r="M109" s="627">
        <f t="shared" si="3"/>
        <v>8</v>
      </c>
    </row>
    <row r="110" spans="1:13" x14ac:dyDescent="0.2">
      <c r="A110" s="371">
        <f>+SUBTOTAL(3,$G$7:$G110)</f>
        <v>104</v>
      </c>
      <c r="B110" s="365">
        <v>45566</v>
      </c>
      <c r="C110" s="367" t="s">
        <v>166</v>
      </c>
      <c r="D110" s="367" t="str">
        <f>+VLOOKUP(C110,Foundation!$C$8:$D$524,2,FALSE)</f>
        <v>DA+3</v>
      </c>
      <c r="E110" s="367" t="str">
        <f>+VLOOKUP(C110,Foundation!$C$8:$E$492,3,FALSE)</f>
        <v>DRY</v>
      </c>
      <c r="F110" s="349">
        <v>45562</v>
      </c>
      <c r="G110" s="349">
        <v>45571</v>
      </c>
      <c r="H110" s="369" t="s">
        <v>598</v>
      </c>
      <c r="I110" s="372"/>
      <c r="J110" s="672">
        <f t="shared" si="2"/>
        <v>38.847605999999992</v>
      </c>
      <c r="K110" s="369"/>
      <c r="M110" s="627">
        <f t="shared" si="3"/>
        <v>9</v>
      </c>
    </row>
    <row r="111" spans="1:13" x14ac:dyDescent="0.2">
      <c r="A111" s="371">
        <f>+SUBTOTAL(3,$G$7:$G111)</f>
        <v>105</v>
      </c>
      <c r="B111" s="365">
        <v>45566</v>
      </c>
      <c r="C111" s="347" t="s">
        <v>480</v>
      </c>
      <c r="D111" s="367" t="str">
        <f>+VLOOKUP(C111,Foundation!$C$8:$D$524,2,FALSE)</f>
        <v>DA+0</v>
      </c>
      <c r="E111" s="367" t="str">
        <f>+VLOOKUP(C111,Foundation!$C$8:$E$492,3,FALSE)</f>
        <v>DRY</v>
      </c>
      <c r="F111" s="349">
        <v>45562</v>
      </c>
      <c r="G111" s="349">
        <v>45572</v>
      </c>
      <c r="H111" s="369" t="s">
        <v>603</v>
      </c>
      <c r="I111" s="372"/>
      <c r="J111" s="672">
        <f t="shared" si="2"/>
        <v>37.504372000000004</v>
      </c>
      <c r="K111" s="369"/>
      <c r="M111" s="627">
        <f t="shared" si="3"/>
        <v>10</v>
      </c>
    </row>
    <row r="112" spans="1:13" x14ac:dyDescent="0.2">
      <c r="A112" s="371">
        <f>+SUBTOTAL(3,$G$7:$G112)</f>
        <v>106</v>
      </c>
      <c r="B112" s="365">
        <v>45566</v>
      </c>
      <c r="C112" s="366" t="s">
        <v>92</v>
      </c>
      <c r="D112" s="367" t="str">
        <f>+VLOOKUP(C112,Foundation!$C$8:$D$524,2,FALSE)</f>
        <v>DB2+0</v>
      </c>
      <c r="E112" s="367" t="str">
        <f>+VLOOKUP(C112,Foundation!$C$8:$E$492,3,FALSE)</f>
        <v>Sandy</v>
      </c>
      <c r="F112" s="349">
        <v>45567</v>
      </c>
      <c r="G112" s="349">
        <v>45572</v>
      </c>
      <c r="H112" s="369" t="s">
        <v>889</v>
      </c>
      <c r="I112" s="372"/>
      <c r="J112" s="672">
        <f t="shared" si="2"/>
        <v>57.597240999999997</v>
      </c>
      <c r="K112" s="369"/>
      <c r="M112" s="627">
        <f t="shared" si="3"/>
        <v>5</v>
      </c>
    </row>
    <row r="113" spans="1:13" x14ac:dyDescent="0.2">
      <c r="A113" s="371">
        <f>+SUBTOTAL(3,$G$7:$G113)</f>
        <v>107</v>
      </c>
      <c r="B113" s="365">
        <v>45566</v>
      </c>
      <c r="C113" s="347" t="s">
        <v>717</v>
      </c>
      <c r="D113" s="367" t="str">
        <f>+VLOOKUP(C113,Foundation!$C$8:$D$524,2,FALSE)</f>
        <v>DA+3</v>
      </c>
      <c r="E113" s="367" t="str">
        <f>+VLOOKUP(C113,Foundation!$C$8:$E$492,3,FALSE)</f>
        <v>Sandy</v>
      </c>
      <c r="F113" s="349">
        <v>45566</v>
      </c>
      <c r="G113" s="349">
        <v>45572</v>
      </c>
      <c r="H113" s="369" t="s">
        <v>893</v>
      </c>
      <c r="I113" s="372"/>
      <c r="J113" s="672">
        <f t="shared" si="2"/>
        <v>38.847605999999992</v>
      </c>
      <c r="K113" s="369"/>
      <c r="M113" s="627">
        <f t="shared" si="3"/>
        <v>6</v>
      </c>
    </row>
    <row r="114" spans="1:13" x14ac:dyDescent="0.2">
      <c r="A114" s="371">
        <f>+SUBTOTAL(3,$G$7:$G114)</f>
        <v>108</v>
      </c>
      <c r="B114" s="365">
        <v>45566</v>
      </c>
      <c r="C114" s="374" t="s">
        <v>161</v>
      </c>
      <c r="D114" s="367" t="str">
        <f>+VLOOKUP(C114,Foundation!$C$8:$D$524,2,FALSE)</f>
        <v>DA+0</v>
      </c>
      <c r="E114" s="367" t="str">
        <f>+VLOOKUP(C114,Foundation!$C$8:$E$492,3,FALSE)</f>
        <v>DRY</v>
      </c>
      <c r="F114" s="349">
        <v>45570</v>
      </c>
      <c r="G114" s="349">
        <v>45573</v>
      </c>
      <c r="H114" s="369" t="s">
        <v>594</v>
      </c>
      <c r="I114" s="372"/>
      <c r="J114" s="672">
        <f t="shared" si="2"/>
        <v>37.504372000000004</v>
      </c>
      <c r="K114" s="369"/>
      <c r="M114" s="627">
        <f t="shared" si="3"/>
        <v>3</v>
      </c>
    </row>
    <row r="115" spans="1:13" x14ac:dyDescent="0.2">
      <c r="A115" s="371">
        <f>+SUBTOTAL(3,$G$7:$G115)</f>
        <v>109</v>
      </c>
      <c r="B115" s="365">
        <v>45566</v>
      </c>
      <c r="C115" s="373" t="s">
        <v>508</v>
      </c>
      <c r="D115" s="367" t="str">
        <f>+VLOOKUP(C115,Foundation!$C$8:$D$524,2,FALSE)</f>
        <v>DA+0</v>
      </c>
      <c r="E115" s="367" t="str">
        <f>+VLOOKUP(C115,Foundation!$C$8:$E$492,3,FALSE)</f>
        <v>DRY</v>
      </c>
      <c r="F115" s="349">
        <v>45569</v>
      </c>
      <c r="G115" s="349">
        <v>45573</v>
      </c>
      <c r="H115" s="369" t="s">
        <v>593</v>
      </c>
      <c r="I115" s="372"/>
      <c r="J115" s="672">
        <f t="shared" si="2"/>
        <v>37.504372000000004</v>
      </c>
      <c r="K115" s="369"/>
      <c r="M115" s="627">
        <f t="shared" si="3"/>
        <v>4</v>
      </c>
    </row>
    <row r="116" spans="1:13" x14ac:dyDescent="0.2">
      <c r="A116" s="371">
        <f>+SUBTOTAL(3,$G$7:$G116)</f>
        <v>110</v>
      </c>
      <c r="B116" s="365">
        <v>45566</v>
      </c>
      <c r="C116" s="373" t="s">
        <v>471</v>
      </c>
      <c r="D116" s="367" t="str">
        <f>+VLOOKUP(C116,Foundation!$C$8:$D$524,2,FALSE)</f>
        <v>DA+3</v>
      </c>
      <c r="E116" s="367" t="str">
        <f>+VLOOKUP(C116,Foundation!$C$8:$E$492,3,FALSE)</f>
        <v>DFR</v>
      </c>
      <c r="F116" s="349">
        <v>45572</v>
      </c>
      <c r="G116" s="349">
        <v>45575</v>
      </c>
      <c r="H116" s="369" t="s">
        <v>597</v>
      </c>
      <c r="I116" s="372"/>
      <c r="J116" s="672">
        <f t="shared" si="2"/>
        <v>38.847605999999992</v>
      </c>
      <c r="K116" s="369"/>
      <c r="M116" s="627">
        <f t="shared" si="3"/>
        <v>3</v>
      </c>
    </row>
    <row r="117" spans="1:13" x14ac:dyDescent="0.2">
      <c r="A117" s="371">
        <f>+SUBTOTAL(3,$G$7:$G117)</f>
        <v>111</v>
      </c>
      <c r="B117" s="365">
        <v>45566</v>
      </c>
      <c r="C117" s="373" t="s">
        <v>502</v>
      </c>
      <c r="D117" s="367" t="str">
        <f>+VLOOKUP(C117,Foundation!$C$8:$D$524,2,FALSE)</f>
        <v>DA+3</v>
      </c>
      <c r="E117" s="367" t="str">
        <f>+VLOOKUP(C117,Foundation!$C$8:$E$492,3,FALSE)</f>
        <v>DRY</v>
      </c>
      <c r="F117" s="349">
        <v>45570</v>
      </c>
      <c r="G117" s="349">
        <v>45575</v>
      </c>
      <c r="H117" s="369" t="s">
        <v>591</v>
      </c>
      <c r="I117" s="372"/>
      <c r="J117" s="672">
        <f t="shared" si="2"/>
        <v>38.847605999999992</v>
      </c>
      <c r="K117" s="369"/>
      <c r="M117" s="627">
        <f t="shared" si="3"/>
        <v>5</v>
      </c>
    </row>
    <row r="118" spans="1:13" x14ac:dyDescent="0.2">
      <c r="A118" s="371">
        <f>+SUBTOTAL(3,$G$7:$G118)</f>
        <v>112</v>
      </c>
      <c r="B118" s="365">
        <v>45566</v>
      </c>
      <c r="C118" s="373" t="s">
        <v>697</v>
      </c>
      <c r="D118" s="367" t="str">
        <f>+VLOOKUP(C118,Foundation!$C$8:$D$524,2,FALSE)</f>
        <v>DA+6</v>
      </c>
      <c r="E118" s="367" t="str">
        <f>+VLOOKUP(C118,Foundation!$C$8:$E$492,3,FALSE)</f>
        <v>Sandy</v>
      </c>
      <c r="F118" s="349">
        <v>45572</v>
      </c>
      <c r="G118" s="349">
        <v>45580</v>
      </c>
      <c r="H118" s="369" t="s">
        <v>884</v>
      </c>
      <c r="I118" s="372"/>
      <c r="J118" s="672">
        <f t="shared" si="2"/>
        <v>45.413028000000004</v>
      </c>
      <c r="K118" s="369"/>
      <c r="M118" s="627">
        <f t="shared" si="3"/>
        <v>8</v>
      </c>
    </row>
    <row r="119" spans="1:13" x14ac:dyDescent="0.2">
      <c r="A119" s="371">
        <f>+SUBTOTAL(3,$G$7:$G119)</f>
        <v>113</v>
      </c>
      <c r="B119" s="365">
        <v>45566</v>
      </c>
      <c r="C119" s="373" t="s">
        <v>704</v>
      </c>
      <c r="D119" s="367" t="str">
        <f>+VLOOKUP(C119,Foundation!$C$8:$D$524,2,FALSE)</f>
        <v>DA+9</v>
      </c>
      <c r="E119" s="367" t="str">
        <f>+VLOOKUP(C119,Foundation!$C$8:$E$492,3,FALSE)</f>
        <v>Sandy</v>
      </c>
      <c r="F119" s="349">
        <v>45572</v>
      </c>
      <c r="G119" s="349">
        <v>45581</v>
      </c>
      <c r="H119" s="369" t="s">
        <v>901</v>
      </c>
      <c r="I119" s="372"/>
      <c r="J119" s="672">
        <f t="shared" si="2"/>
        <v>47.184350000000002</v>
      </c>
      <c r="K119" s="369"/>
      <c r="M119" s="627">
        <f t="shared" si="3"/>
        <v>9</v>
      </c>
    </row>
    <row r="120" spans="1:13" x14ac:dyDescent="0.2">
      <c r="A120" s="371">
        <f>+SUBTOTAL(3,$G$7:$G120)</f>
        <v>114</v>
      </c>
      <c r="B120" s="365">
        <v>45566</v>
      </c>
      <c r="C120" s="373" t="s">
        <v>467</v>
      </c>
      <c r="D120" s="367" t="str">
        <f>+VLOOKUP(C120,Foundation!$C$8:$D$524,2,FALSE)</f>
        <v>DA+3</v>
      </c>
      <c r="E120" s="367" t="str">
        <f>+VLOOKUP(C120,Foundation!$C$8:$E$492,3,FALSE)</f>
        <v>DFR</v>
      </c>
      <c r="F120" s="349">
        <v>45577</v>
      </c>
      <c r="G120" s="349">
        <v>45582</v>
      </c>
      <c r="H120" s="369" t="s">
        <v>594</v>
      </c>
      <c r="I120" s="372"/>
      <c r="J120" s="672">
        <f t="shared" si="2"/>
        <v>38.847605999999992</v>
      </c>
      <c r="K120" s="369"/>
      <c r="M120" s="627">
        <f t="shared" si="3"/>
        <v>5</v>
      </c>
    </row>
    <row r="121" spans="1:13" x14ac:dyDescent="0.2">
      <c r="A121" s="371">
        <f>+SUBTOTAL(3,$G$7:$G121)</f>
        <v>115</v>
      </c>
      <c r="B121" s="365">
        <v>45566</v>
      </c>
      <c r="C121" s="374" t="s">
        <v>699</v>
      </c>
      <c r="D121" s="367" t="str">
        <f>+VLOOKUP(C121,Foundation!$C$8:$D$524,2,FALSE)</f>
        <v>DA+6</v>
      </c>
      <c r="E121" s="367" t="str">
        <f>+VLOOKUP(C121,Foundation!$C$8:$E$492,3,FALSE)</f>
        <v>Sandy</v>
      </c>
      <c r="F121" s="349">
        <v>45578</v>
      </c>
      <c r="G121" s="349">
        <v>45583</v>
      </c>
      <c r="H121" s="369" t="s">
        <v>884</v>
      </c>
      <c r="I121" s="372"/>
      <c r="J121" s="672">
        <f t="shared" si="2"/>
        <v>45.413028000000004</v>
      </c>
      <c r="K121" s="369"/>
      <c r="M121" s="627">
        <f t="shared" si="3"/>
        <v>5</v>
      </c>
    </row>
    <row r="122" spans="1:13" x14ac:dyDescent="0.2">
      <c r="A122" s="371">
        <f>+SUBTOTAL(3,$G$7:$G122)</f>
        <v>116</v>
      </c>
      <c r="B122" s="365">
        <v>45566</v>
      </c>
      <c r="C122" s="374" t="s">
        <v>503</v>
      </c>
      <c r="D122" s="367" t="str">
        <f>+VLOOKUP(C122,Foundation!$C$8:$D$524,2,FALSE)</f>
        <v>DA+6</v>
      </c>
      <c r="E122" s="367" t="str">
        <f>+VLOOKUP(C122,Foundation!$C$8:$E$492,3,FALSE)</f>
        <v>DRY</v>
      </c>
      <c r="F122" s="349">
        <v>45576</v>
      </c>
      <c r="G122" s="349">
        <v>45584</v>
      </c>
      <c r="H122" s="369" t="s">
        <v>591</v>
      </c>
      <c r="I122" s="372"/>
      <c r="J122" s="672">
        <f t="shared" si="2"/>
        <v>45.413028000000004</v>
      </c>
      <c r="K122" s="369"/>
      <c r="M122" s="627">
        <f t="shared" si="3"/>
        <v>8</v>
      </c>
    </row>
    <row r="123" spans="1:13" x14ac:dyDescent="0.2">
      <c r="A123" s="371">
        <f>+SUBTOTAL(3,$G$7:$G123)</f>
        <v>117</v>
      </c>
      <c r="B123" s="365">
        <v>45566</v>
      </c>
      <c r="C123" s="373" t="s">
        <v>688</v>
      </c>
      <c r="D123" s="367" t="str">
        <f>+VLOOKUP(C123,Foundation!$C$8:$D$524,2,FALSE)</f>
        <v>DC2+0</v>
      </c>
      <c r="E123" s="367" t="str">
        <f>+VLOOKUP(C123,Foundation!$C$8:$E$492,3,FALSE)</f>
        <v>Sandy</v>
      </c>
      <c r="F123" s="349">
        <v>45563</v>
      </c>
      <c r="G123" s="349">
        <v>45584</v>
      </c>
      <c r="H123" s="369" t="s">
        <v>902</v>
      </c>
      <c r="I123" s="372"/>
      <c r="J123" s="672">
        <f t="shared" si="2"/>
        <v>66.381106999999986</v>
      </c>
      <c r="K123" s="369"/>
      <c r="M123" s="627">
        <f t="shared" si="3"/>
        <v>21</v>
      </c>
    </row>
    <row r="124" spans="1:13" x14ac:dyDescent="0.2">
      <c r="A124" s="371">
        <f>+SUBTOTAL(3,$G$7:$G124)</f>
        <v>118</v>
      </c>
      <c r="B124" s="365">
        <v>45566</v>
      </c>
      <c r="C124" s="373" t="s">
        <v>718</v>
      </c>
      <c r="D124" s="367" t="str">
        <f>+VLOOKUP(C124,Foundation!$C$8:$D$524,2,FALSE)</f>
        <v>DA+6</v>
      </c>
      <c r="E124" s="367" t="str">
        <f>+VLOOKUP(C124,Foundation!$C$8:$E$492,3,FALSE)</f>
        <v>Sandy</v>
      </c>
      <c r="F124" s="349">
        <v>45573</v>
      </c>
      <c r="G124" s="349">
        <v>45584</v>
      </c>
      <c r="H124" s="369" t="s">
        <v>893</v>
      </c>
      <c r="I124" s="372"/>
      <c r="J124" s="672">
        <f t="shared" si="2"/>
        <v>45.413028000000004</v>
      </c>
      <c r="K124" s="369"/>
      <c r="M124" s="627">
        <f t="shared" si="3"/>
        <v>11</v>
      </c>
    </row>
    <row r="125" spans="1:13" x14ac:dyDescent="0.2">
      <c r="A125" s="371">
        <f>+SUBTOTAL(3,$G$7:$G125)</f>
        <v>119</v>
      </c>
      <c r="B125" s="365">
        <v>45566</v>
      </c>
      <c r="C125" s="373" t="s">
        <v>855</v>
      </c>
      <c r="D125" s="367" t="str">
        <f>+VLOOKUP(C125,Foundation!$C$8:$D$524,2,FALSE)</f>
        <v>DA+0</v>
      </c>
      <c r="E125" s="367" t="str">
        <f>+VLOOKUP(C125,Foundation!$C$8:$E$492,3,FALSE)</f>
        <v>DRY</v>
      </c>
      <c r="F125" s="349">
        <v>45575</v>
      </c>
      <c r="G125" s="349">
        <v>45585</v>
      </c>
      <c r="H125" s="369" t="s">
        <v>892</v>
      </c>
      <c r="I125" s="372"/>
      <c r="J125" s="672">
        <f t="shared" si="2"/>
        <v>37.504372000000004</v>
      </c>
      <c r="K125" s="369"/>
      <c r="M125" s="627">
        <f t="shared" si="3"/>
        <v>10</v>
      </c>
    </row>
    <row r="126" spans="1:13" x14ac:dyDescent="0.2">
      <c r="A126" s="371">
        <f>+SUBTOTAL(3,$G$7:$G126)</f>
        <v>120</v>
      </c>
      <c r="B126" s="365">
        <v>45566</v>
      </c>
      <c r="C126" s="373" t="s">
        <v>160</v>
      </c>
      <c r="D126" s="367" t="str">
        <f>+VLOOKUP(C126,Foundation!$C$8:$D$524,2,FALSE)</f>
        <v>DA+3</v>
      </c>
      <c r="E126" s="367" t="str">
        <f>+VLOOKUP(C126,Foundation!$C$8:$E$492,3,FALSE)</f>
        <v>DFR</v>
      </c>
      <c r="F126" s="349">
        <v>45584</v>
      </c>
      <c r="G126" s="349">
        <v>45587</v>
      </c>
      <c r="H126" s="369" t="s">
        <v>594</v>
      </c>
      <c r="I126" s="372"/>
      <c r="J126" s="672">
        <f t="shared" si="2"/>
        <v>38.847605999999992</v>
      </c>
      <c r="K126" s="369"/>
      <c r="M126" s="627">
        <f t="shared" si="3"/>
        <v>3</v>
      </c>
    </row>
    <row r="127" spans="1:13" x14ac:dyDescent="0.2">
      <c r="A127" s="371">
        <f>+SUBTOTAL(3,$G$7:$G127)</f>
        <v>121</v>
      </c>
      <c r="B127" s="365">
        <v>45566</v>
      </c>
      <c r="C127" s="373" t="s">
        <v>698</v>
      </c>
      <c r="D127" s="367" t="str">
        <f>+VLOOKUP(C127,Foundation!$C$8:$D$524,2,FALSE)</f>
        <v>DA+9</v>
      </c>
      <c r="E127" s="367" t="str">
        <f>+VLOOKUP(C127,Foundation!$C$8:$E$492,3,FALSE)</f>
        <v>Sandy</v>
      </c>
      <c r="F127" s="349">
        <v>45583</v>
      </c>
      <c r="G127" s="349">
        <v>45589</v>
      </c>
      <c r="H127" s="369" t="s">
        <v>884</v>
      </c>
      <c r="I127" s="372"/>
      <c r="J127" s="672">
        <f t="shared" si="2"/>
        <v>47.184350000000002</v>
      </c>
      <c r="K127" s="369"/>
      <c r="M127" s="627">
        <f t="shared" si="3"/>
        <v>6</v>
      </c>
    </row>
    <row r="128" spans="1:13" x14ac:dyDescent="0.2">
      <c r="A128" s="371">
        <f>+SUBTOTAL(3,$G$7:$G128)</f>
        <v>122</v>
      </c>
      <c r="B128" s="365">
        <v>45566</v>
      </c>
      <c r="C128" s="373" t="s">
        <v>817</v>
      </c>
      <c r="D128" s="367" t="str">
        <f>+VLOOKUP(C128,Foundation!$C$8:$D$524,2,FALSE)</f>
        <v>DA+3</v>
      </c>
      <c r="E128" s="367" t="str">
        <f>+VLOOKUP(C128,Foundation!$C$8:$E$492,3,FALSE)</f>
        <v>DRY</v>
      </c>
      <c r="F128" s="349">
        <v>45585</v>
      </c>
      <c r="G128" s="349">
        <v>45589</v>
      </c>
      <c r="H128" s="369" t="s">
        <v>888</v>
      </c>
      <c r="I128" s="372"/>
      <c r="J128" s="672">
        <f t="shared" si="2"/>
        <v>38.847605999999992</v>
      </c>
      <c r="K128" s="369"/>
      <c r="M128" s="627">
        <f t="shared" si="3"/>
        <v>4</v>
      </c>
    </row>
    <row r="129" spans="1:13" x14ac:dyDescent="0.2">
      <c r="A129" s="371">
        <f>+SUBTOTAL(3,$G$7:$G129)</f>
        <v>123</v>
      </c>
      <c r="B129" s="365">
        <v>45566</v>
      </c>
      <c r="C129" s="373" t="s">
        <v>499</v>
      </c>
      <c r="D129" s="367" t="str">
        <f>+VLOOKUP(C129,Foundation!$C$8:$D$524,2,FALSE)</f>
        <v>DA+0</v>
      </c>
      <c r="E129" s="367" t="str">
        <f>+VLOOKUP(C129,Foundation!$C$8:$E$492,3,FALSE)</f>
        <v>DRY</v>
      </c>
      <c r="F129" s="349">
        <v>45585</v>
      </c>
      <c r="G129" s="349">
        <v>45591</v>
      </c>
      <c r="H129" s="369" t="s">
        <v>591</v>
      </c>
      <c r="I129" s="372"/>
      <c r="J129" s="672">
        <f t="shared" si="2"/>
        <v>37.504372000000004</v>
      </c>
      <c r="K129" s="369"/>
      <c r="M129" s="627">
        <f t="shared" si="3"/>
        <v>6</v>
      </c>
    </row>
    <row r="130" spans="1:13" x14ac:dyDescent="0.2">
      <c r="A130" s="371">
        <f>+SUBTOTAL(3,$G$7:$G130)</f>
        <v>124</v>
      </c>
      <c r="B130" s="365">
        <v>45566</v>
      </c>
      <c r="C130" s="373" t="s">
        <v>512</v>
      </c>
      <c r="D130" s="367" t="str">
        <f>+VLOOKUP(C130,Foundation!$C$8:$D$524,2,FALSE)</f>
        <v>DC2+0</v>
      </c>
      <c r="E130" s="367" t="str">
        <f>+VLOOKUP(C130,Foundation!$C$8:$E$492,3,FALSE)</f>
        <v>DRY</v>
      </c>
      <c r="F130" s="349">
        <v>45584</v>
      </c>
      <c r="G130" s="349">
        <v>45591</v>
      </c>
      <c r="H130" s="369" t="s">
        <v>593</v>
      </c>
      <c r="I130" s="372"/>
      <c r="J130" s="672">
        <f t="shared" si="2"/>
        <v>66.381106999999986</v>
      </c>
      <c r="K130" s="369"/>
      <c r="M130" s="627">
        <f t="shared" si="3"/>
        <v>7</v>
      </c>
    </row>
    <row r="131" spans="1:13" x14ac:dyDescent="0.2">
      <c r="A131" s="371">
        <f>+SUBTOTAL(3,$G$7:$G131)</f>
        <v>125</v>
      </c>
      <c r="B131" s="365">
        <v>45566</v>
      </c>
      <c r="C131" s="373" t="s">
        <v>760</v>
      </c>
      <c r="D131" s="367" t="str">
        <f>+VLOOKUP(C131,Foundation!$C$8:$D$524,2,FALSE)</f>
        <v>DA+6</v>
      </c>
      <c r="E131" s="367" t="str">
        <f>+VLOOKUP(C131,Foundation!$C$8:$E$492,3,FALSE)</f>
        <v>DFR</v>
      </c>
      <c r="F131" s="349">
        <v>45582</v>
      </c>
      <c r="G131" s="349">
        <v>45591</v>
      </c>
      <c r="H131" s="369" t="s">
        <v>901</v>
      </c>
      <c r="I131" s="372"/>
      <c r="J131" s="672">
        <f t="shared" si="2"/>
        <v>45.413028000000004</v>
      </c>
      <c r="K131" s="369"/>
      <c r="M131" s="627">
        <f t="shared" si="3"/>
        <v>9</v>
      </c>
    </row>
    <row r="132" spans="1:13" s="376" customFormat="1" x14ac:dyDescent="0.2">
      <c r="A132" s="371">
        <f>+SUBTOTAL(3,$G$7:$G132)</f>
        <v>126</v>
      </c>
      <c r="B132" s="365">
        <v>45566</v>
      </c>
      <c r="C132" s="373" t="s">
        <v>497</v>
      </c>
      <c r="D132" s="367" t="str">
        <f>+VLOOKUP(C132,Foundation!$C$8:$D$524,2,FALSE)</f>
        <v>DC1+0</v>
      </c>
      <c r="E132" s="367" t="str">
        <f>+VLOOKUP(C132,Foundation!$C$8:$E$492,3,FALSE)</f>
        <v>DRY</v>
      </c>
      <c r="F132" s="349">
        <v>45583</v>
      </c>
      <c r="G132" s="349">
        <v>45592</v>
      </c>
      <c r="H132" s="369" t="s">
        <v>596</v>
      </c>
      <c r="I132" s="372"/>
      <c r="J132" s="672">
        <f t="shared" si="2"/>
        <v>66.381106999999986</v>
      </c>
      <c r="K132" s="369"/>
      <c r="L132" s="357"/>
      <c r="M132" s="627">
        <f t="shared" si="3"/>
        <v>9</v>
      </c>
    </row>
    <row r="133" spans="1:13" s="376" customFormat="1" x14ac:dyDescent="0.2">
      <c r="A133" s="371">
        <f>+SUBTOTAL(3,$G$7:$G133)</f>
        <v>127</v>
      </c>
      <c r="B133" s="365">
        <v>45566</v>
      </c>
      <c r="C133" s="373" t="s">
        <v>504</v>
      </c>
      <c r="D133" s="367" t="str">
        <f>+VLOOKUP(C133,Foundation!$C$8:$D$524,2,FALSE)</f>
        <v>DA+0</v>
      </c>
      <c r="E133" s="367" t="str">
        <f>+VLOOKUP(C133,Foundation!$C$8:$E$492,3,FALSE)</f>
        <v>DRY</v>
      </c>
      <c r="F133" s="349">
        <v>45586</v>
      </c>
      <c r="G133" s="349">
        <v>45592</v>
      </c>
      <c r="H133" s="369" t="s">
        <v>597</v>
      </c>
      <c r="I133" s="372"/>
      <c r="J133" s="672">
        <f t="shared" si="2"/>
        <v>37.504372000000004</v>
      </c>
      <c r="K133" s="369"/>
      <c r="L133" s="357"/>
      <c r="M133" s="627">
        <f t="shared" si="3"/>
        <v>6</v>
      </c>
    </row>
    <row r="134" spans="1:13" x14ac:dyDescent="0.2">
      <c r="A134" s="371">
        <f>+SUBTOTAL(3,$G$7:$G134)</f>
        <v>128</v>
      </c>
      <c r="B134" s="365">
        <v>45566</v>
      </c>
      <c r="C134" s="373" t="s">
        <v>854</v>
      </c>
      <c r="D134" s="367" t="str">
        <f>+VLOOKUP(C134,Foundation!$C$8:$D$524,2,FALSE)</f>
        <v>DA+0</v>
      </c>
      <c r="E134" s="367" t="str">
        <f>+VLOOKUP(C134,Foundation!$C$8:$E$492,3,FALSE)</f>
        <v>DRY</v>
      </c>
      <c r="F134" s="349">
        <v>45586</v>
      </c>
      <c r="G134" s="349">
        <v>45594</v>
      </c>
      <c r="H134" s="369" t="s">
        <v>892</v>
      </c>
      <c r="I134" s="372"/>
      <c r="J134" s="672">
        <f t="shared" si="2"/>
        <v>37.504372000000004</v>
      </c>
      <c r="K134" s="369"/>
      <c r="M134" s="627">
        <f t="shared" si="3"/>
        <v>8</v>
      </c>
    </row>
    <row r="135" spans="1:13" x14ac:dyDescent="0.2">
      <c r="A135" s="371">
        <f>+SUBTOTAL(3,$G$7:$G135)</f>
        <v>129</v>
      </c>
      <c r="B135" s="365">
        <v>45566</v>
      </c>
      <c r="C135" s="373" t="s">
        <v>700</v>
      </c>
      <c r="D135" s="367" t="str">
        <f>+VLOOKUP(C135,Foundation!$C$8:$D$524,2,FALSE)</f>
        <v>DA+9</v>
      </c>
      <c r="E135" s="367" t="str">
        <f>+VLOOKUP(C135,Foundation!$C$8:$E$492,3,FALSE)</f>
        <v>Sandy</v>
      </c>
      <c r="F135" s="349">
        <v>45589</v>
      </c>
      <c r="G135" s="349">
        <v>45595</v>
      </c>
      <c r="H135" s="369" t="s">
        <v>884</v>
      </c>
      <c r="I135" s="372"/>
      <c r="J135" s="672">
        <f t="shared" si="2"/>
        <v>47.184350000000002</v>
      </c>
      <c r="K135" s="369"/>
      <c r="M135" s="627">
        <f t="shared" si="3"/>
        <v>6</v>
      </c>
    </row>
    <row r="136" spans="1:13" s="376" customFormat="1" x14ac:dyDescent="0.2">
      <c r="A136" s="371">
        <f>+SUBTOTAL(3,$G$7:$G136)</f>
        <v>130</v>
      </c>
      <c r="B136" s="365">
        <v>45597</v>
      </c>
      <c r="C136" s="375" t="s">
        <v>742</v>
      </c>
      <c r="D136" s="367" t="str">
        <f>+VLOOKUP(C136,Foundation!$C$8:$D$524,2,FALSE)</f>
        <v>DA+0</v>
      </c>
      <c r="E136" s="367" t="str">
        <f>+VLOOKUP(C136,Foundation!$C$8:$E$492,3,FALSE)</f>
        <v>Sandy</v>
      </c>
      <c r="F136" s="349">
        <v>45588</v>
      </c>
      <c r="G136" s="349">
        <v>45597</v>
      </c>
      <c r="H136" s="369" t="s">
        <v>891</v>
      </c>
      <c r="I136" s="372"/>
      <c r="J136" s="672">
        <f t="shared" ref="J136:J199" si="4">+VLOOKUP(D136,$AB$7:$AC$35,2,FALSE)</f>
        <v>37.504372000000004</v>
      </c>
      <c r="K136" s="369"/>
      <c r="L136" s="357"/>
      <c r="M136" s="627">
        <f t="shared" ref="M136:M199" si="5">G136-F136</f>
        <v>9</v>
      </c>
    </row>
    <row r="137" spans="1:13" x14ac:dyDescent="0.2">
      <c r="A137" s="371">
        <f>+SUBTOTAL(3,$G$7:$G137)</f>
        <v>131</v>
      </c>
      <c r="B137" s="365">
        <v>45597</v>
      </c>
      <c r="C137" s="373" t="s">
        <v>171</v>
      </c>
      <c r="D137" s="367" t="str">
        <f>+VLOOKUP(C137,Foundation!$C$8:$D$524,2,FALSE)</f>
        <v>DB1+0</v>
      </c>
      <c r="E137" s="367" t="str">
        <f>+VLOOKUP(C137,Foundation!$C$8:$E$492,3,FALSE)</f>
        <v>DRY</v>
      </c>
      <c r="F137" s="349">
        <v>45581</v>
      </c>
      <c r="G137" s="349">
        <v>45598</v>
      </c>
      <c r="H137" s="369" t="s">
        <v>603</v>
      </c>
      <c r="I137" s="372"/>
      <c r="J137" s="672">
        <f t="shared" si="4"/>
        <v>57.597240999999997</v>
      </c>
      <c r="K137" s="369"/>
      <c r="M137" s="627">
        <f t="shared" si="5"/>
        <v>17</v>
      </c>
    </row>
    <row r="138" spans="1:13" x14ac:dyDescent="0.2">
      <c r="A138" s="371">
        <f>+SUBTOTAL(3,$G$7:$G138)</f>
        <v>132</v>
      </c>
      <c r="B138" s="365">
        <v>45597</v>
      </c>
      <c r="C138" s="373" t="s">
        <v>218</v>
      </c>
      <c r="D138" s="367" t="str">
        <f>+VLOOKUP(C138,Foundation!$C$8:$D$524,2,FALSE)</f>
        <v>DA+3</v>
      </c>
      <c r="E138" s="367" t="str">
        <f>+VLOOKUP(C138,Foundation!$C$8:$E$492,3,FALSE)</f>
        <v>DFR</v>
      </c>
      <c r="F138" s="349">
        <v>45592</v>
      </c>
      <c r="G138" s="349">
        <v>45598</v>
      </c>
      <c r="H138" s="369" t="s">
        <v>901</v>
      </c>
      <c r="I138" s="372"/>
      <c r="J138" s="672">
        <f t="shared" si="4"/>
        <v>38.847605999999992</v>
      </c>
      <c r="K138" s="369"/>
      <c r="M138" s="627">
        <f t="shared" si="5"/>
        <v>6</v>
      </c>
    </row>
    <row r="139" spans="1:13" x14ac:dyDescent="0.2">
      <c r="A139" s="371">
        <f>+SUBTOTAL(3,$G$7:$G139)</f>
        <v>133</v>
      </c>
      <c r="B139" s="365">
        <v>45597</v>
      </c>
      <c r="C139" s="373" t="s">
        <v>703</v>
      </c>
      <c r="D139" s="367" t="str">
        <f>+VLOOKUP(C139,Foundation!$C$8:$D$524,2,FALSE)</f>
        <v>DA+0</v>
      </c>
      <c r="E139" s="367" t="str">
        <f>+VLOOKUP(C139,Foundation!$C$8:$E$492,3,FALSE)</f>
        <v>Sandy</v>
      </c>
      <c r="F139" s="349">
        <v>45597</v>
      </c>
      <c r="G139" s="349">
        <v>45600</v>
      </c>
      <c r="H139" s="369" t="s">
        <v>884</v>
      </c>
      <c r="I139" s="372"/>
      <c r="J139" s="672">
        <f t="shared" si="4"/>
        <v>37.504372000000004</v>
      </c>
      <c r="K139" s="369"/>
      <c r="M139" s="627">
        <f t="shared" si="5"/>
        <v>3</v>
      </c>
    </row>
    <row r="140" spans="1:13" x14ac:dyDescent="0.2">
      <c r="A140" s="371">
        <f>+SUBTOTAL(3,$G$7:$G140)</f>
        <v>134</v>
      </c>
      <c r="B140" s="365">
        <v>45597</v>
      </c>
      <c r="C140" s="373" t="s">
        <v>163</v>
      </c>
      <c r="D140" s="367" t="str">
        <f>+VLOOKUP(C140,Foundation!$C$8:$D$524,2,FALSE)</f>
        <v>DA+3</v>
      </c>
      <c r="E140" s="367" t="str">
        <f>+VLOOKUP(C140,Foundation!$C$8:$E$492,3,FALSE)</f>
        <v>DRY</v>
      </c>
      <c r="F140" s="349">
        <v>45598</v>
      </c>
      <c r="G140" s="349">
        <v>45601</v>
      </c>
      <c r="H140" s="369" t="s">
        <v>594</v>
      </c>
      <c r="I140" s="372"/>
      <c r="J140" s="672">
        <f t="shared" si="4"/>
        <v>38.847605999999992</v>
      </c>
      <c r="K140" s="369"/>
      <c r="M140" s="627">
        <f t="shared" si="5"/>
        <v>3</v>
      </c>
    </row>
    <row r="141" spans="1:13" x14ac:dyDescent="0.2">
      <c r="A141" s="371">
        <f>+SUBTOTAL(3,$G$7:$G141)</f>
        <v>135</v>
      </c>
      <c r="B141" s="365">
        <v>45597</v>
      </c>
      <c r="C141" s="373" t="s">
        <v>479</v>
      </c>
      <c r="D141" s="367" t="str">
        <f>+VLOOKUP(C141,Foundation!$C$8:$D$524,2,FALSE)</f>
        <v>DA+3</v>
      </c>
      <c r="E141" s="367" t="str">
        <f>+VLOOKUP(C141,Foundation!$C$8:$E$492,3,FALSE)</f>
        <v>DRY</v>
      </c>
      <c r="F141" s="349">
        <v>45583</v>
      </c>
      <c r="G141" s="349">
        <v>45604</v>
      </c>
      <c r="H141" s="369" t="s">
        <v>603</v>
      </c>
      <c r="I141" s="372"/>
      <c r="J141" s="672">
        <f t="shared" si="4"/>
        <v>38.847605999999992</v>
      </c>
      <c r="K141" s="369"/>
      <c r="M141" s="627">
        <f t="shared" si="5"/>
        <v>21</v>
      </c>
    </row>
    <row r="142" spans="1:13" x14ac:dyDescent="0.2">
      <c r="A142" s="371">
        <f>+SUBTOTAL(3,$G$7:$G142)</f>
        <v>136</v>
      </c>
      <c r="B142" s="365">
        <v>45597</v>
      </c>
      <c r="C142" s="373" t="s">
        <v>500</v>
      </c>
      <c r="D142" s="367" t="str">
        <f>+VLOOKUP(C142,Foundation!$C$8:$D$524,2,FALSE)</f>
        <v>DA+3</v>
      </c>
      <c r="E142" s="367" t="str">
        <f>+VLOOKUP(C142,Foundation!$C$8:$E$492,3,FALSE)</f>
        <v>DRY</v>
      </c>
      <c r="F142" s="349">
        <v>45599</v>
      </c>
      <c r="G142" s="349">
        <v>45605</v>
      </c>
      <c r="H142" s="369" t="s">
        <v>597</v>
      </c>
      <c r="I142" s="372"/>
      <c r="J142" s="672">
        <f t="shared" si="4"/>
        <v>38.847605999999992</v>
      </c>
      <c r="K142" s="369"/>
      <c r="M142" s="627">
        <f t="shared" si="5"/>
        <v>6</v>
      </c>
    </row>
    <row r="143" spans="1:13" x14ac:dyDescent="0.2">
      <c r="A143" s="371">
        <f>+SUBTOTAL(3,$G$7:$G143)</f>
        <v>137</v>
      </c>
      <c r="B143" s="365">
        <v>45597</v>
      </c>
      <c r="C143" s="373" t="s">
        <v>498</v>
      </c>
      <c r="D143" s="367" t="str">
        <f>+VLOOKUP(C143,Foundation!$C$8:$D$524,2,FALSE)</f>
        <v>DA+0</v>
      </c>
      <c r="E143" s="367" t="str">
        <f>+VLOOKUP(C143,Foundation!$C$8:$E$492,3,FALSE)</f>
        <v>DRY</v>
      </c>
      <c r="F143" s="349">
        <v>45601</v>
      </c>
      <c r="G143" s="349">
        <v>45605</v>
      </c>
      <c r="H143" s="369" t="s">
        <v>596</v>
      </c>
      <c r="I143" s="372"/>
      <c r="J143" s="672">
        <f t="shared" si="4"/>
        <v>37.504372000000004</v>
      </c>
      <c r="K143" s="369"/>
      <c r="M143" s="627">
        <f t="shared" si="5"/>
        <v>4</v>
      </c>
    </row>
    <row r="144" spans="1:13" x14ac:dyDescent="0.2">
      <c r="A144" s="371">
        <f>+SUBTOTAL(3,$G$7:$G144)</f>
        <v>138</v>
      </c>
      <c r="B144" s="365">
        <v>45597</v>
      </c>
      <c r="C144" s="373" t="s">
        <v>753</v>
      </c>
      <c r="D144" s="367" t="str">
        <f>+VLOOKUP(C144,Foundation!$C$8:$D$524,2,FALSE)</f>
        <v>DA+3</v>
      </c>
      <c r="E144" s="367" t="str">
        <f>+VLOOKUP(C144,Foundation!$C$8:$E$492,3,FALSE)</f>
        <v>DFR</v>
      </c>
      <c r="F144" s="349">
        <v>45597</v>
      </c>
      <c r="G144" s="349">
        <v>45605</v>
      </c>
      <c r="H144" s="369" t="s">
        <v>901</v>
      </c>
      <c r="I144" s="372"/>
      <c r="J144" s="672">
        <f t="shared" si="4"/>
        <v>38.847605999999992</v>
      </c>
      <c r="K144" s="369"/>
      <c r="M144" s="627">
        <f t="shared" si="5"/>
        <v>8</v>
      </c>
    </row>
    <row r="145" spans="1:13" x14ac:dyDescent="0.2">
      <c r="A145" s="371">
        <f>+SUBTOTAL(3,$G$7:$G145)</f>
        <v>139</v>
      </c>
      <c r="B145" s="365">
        <v>45597</v>
      </c>
      <c r="C145" s="373" t="s">
        <v>702</v>
      </c>
      <c r="D145" s="367" t="str">
        <f>+VLOOKUP(C145,Foundation!$C$8:$D$524,2,FALSE)</f>
        <v>DA+9</v>
      </c>
      <c r="E145" s="367" t="str">
        <f>+VLOOKUP(C145,Foundation!$C$8:$E$492,3,FALSE)</f>
        <v>Sandy</v>
      </c>
      <c r="F145" s="349">
        <v>45600</v>
      </c>
      <c r="G145" s="349">
        <v>45606</v>
      </c>
      <c r="H145" s="369" t="s">
        <v>884</v>
      </c>
      <c r="I145" s="372"/>
      <c r="J145" s="672">
        <f t="shared" si="4"/>
        <v>47.184350000000002</v>
      </c>
      <c r="K145" s="369"/>
      <c r="M145" s="627">
        <f t="shared" si="5"/>
        <v>6</v>
      </c>
    </row>
    <row r="146" spans="1:13" x14ac:dyDescent="0.2">
      <c r="A146" s="371">
        <f>+SUBTOTAL(3,$G$7:$G146)</f>
        <v>140</v>
      </c>
      <c r="B146" s="365">
        <v>45597</v>
      </c>
      <c r="C146" s="373" t="s">
        <v>741</v>
      </c>
      <c r="D146" s="367" t="str">
        <f>+VLOOKUP(C146,Foundation!$C$8:$D$524,2,FALSE)</f>
        <v>DA+0</v>
      </c>
      <c r="E146" s="367" t="str">
        <f>+VLOOKUP(C146,Foundation!$C$8:$E$492,3,FALSE)</f>
        <v>Sandy</v>
      </c>
      <c r="F146" s="349">
        <v>45597</v>
      </c>
      <c r="G146" s="349">
        <v>45608</v>
      </c>
      <c r="H146" s="369" t="s">
        <v>891</v>
      </c>
      <c r="I146" s="372"/>
      <c r="J146" s="672">
        <f t="shared" si="4"/>
        <v>37.504372000000004</v>
      </c>
      <c r="K146" s="369"/>
      <c r="M146" s="627">
        <f t="shared" si="5"/>
        <v>11</v>
      </c>
    </row>
    <row r="147" spans="1:13" x14ac:dyDescent="0.2">
      <c r="A147" s="371">
        <f>+SUBTOTAL(3,$G$7:$G147)</f>
        <v>141</v>
      </c>
      <c r="B147" s="365">
        <v>45597</v>
      </c>
      <c r="C147" s="366" t="s">
        <v>862</v>
      </c>
      <c r="D147" s="367" t="str">
        <f>+VLOOKUP(C147,Foundation!$C$8:$D$524,2,FALSE)</f>
        <v>DA+0</v>
      </c>
      <c r="E147" s="367" t="str">
        <f>+VLOOKUP(C147,Foundation!$C$8:$E$492,3,FALSE)</f>
        <v>DRY</v>
      </c>
      <c r="F147" s="349">
        <v>45605</v>
      </c>
      <c r="G147" s="349">
        <v>45609</v>
      </c>
      <c r="H147" s="369" t="s">
        <v>888</v>
      </c>
      <c r="I147" s="372"/>
      <c r="J147" s="672">
        <f t="shared" si="4"/>
        <v>37.504372000000004</v>
      </c>
      <c r="K147" s="369"/>
      <c r="M147" s="627">
        <f t="shared" si="5"/>
        <v>4</v>
      </c>
    </row>
    <row r="148" spans="1:13" s="376" customFormat="1" x14ac:dyDescent="0.2">
      <c r="A148" s="371">
        <f>+SUBTOTAL(3,$G$7:$G148)</f>
        <v>142</v>
      </c>
      <c r="B148" s="365">
        <v>45597</v>
      </c>
      <c r="C148" s="373" t="s">
        <v>501</v>
      </c>
      <c r="D148" s="367" t="str">
        <f>+VLOOKUP(C148,Foundation!$C$8:$D$524,2,FALSE)</f>
        <v>DB2+3</v>
      </c>
      <c r="E148" s="367" t="str">
        <f>+VLOOKUP(C148,Foundation!$C$8:$E$492,3,FALSE)</f>
        <v>DRY</v>
      </c>
      <c r="F148" s="349">
        <v>45600</v>
      </c>
      <c r="G148" s="349">
        <v>45610</v>
      </c>
      <c r="H148" s="369" t="s">
        <v>591</v>
      </c>
      <c r="I148" s="372"/>
      <c r="J148" s="672">
        <f t="shared" si="4"/>
        <v>60.096777000000003</v>
      </c>
      <c r="K148" s="369"/>
      <c r="L148" s="357"/>
      <c r="M148" s="627">
        <f t="shared" si="5"/>
        <v>10</v>
      </c>
    </row>
    <row r="149" spans="1:13" s="376" customFormat="1" x14ac:dyDescent="0.2">
      <c r="A149" s="371">
        <f>+SUBTOTAL(3,$G$7:$G149)</f>
        <v>143</v>
      </c>
      <c r="B149" s="365">
        <v>45597</v>
      </c>
      <c r="C149" s="373" t="s">
        <v>696</v>
      </c>
      <c r="D149" s="367" t="str">
        <f>+VLOOKUP(C149,Foundation!$C$8:$D$524,2,FALSE)</f>
        <v>DA+0</v>
      </c>
      <c r="E149" s="367" t="str">
        <f>+VLOOKUP(C149,Foundation!$C$8:$E$492,3,FALSE)</f>
        <v>Sandy</v>
      </c>
      <c r="F149" s="349">
        <v>45607</v>
      </c>
      <c r="G149" s="349">
        <v>45610</v>
      </c>
      <c r="H149" s="369" t="s">
        <v>884</v>
      </c>
      <c r="I149" s="372"/>
      <c r="J149" s="672">
        <f t="shared" si="4"/>
        <v>37.504372000000004</v>
      </c>
      <c r="K149" s="369"/>
      <c r="L149" s="357"/>
      <c r="M149" s="627">
        <f t="shared" si="5"/>
        <v>3</v>
      </c>
    </row>
    <row r="150" spans="1:13" x14ac:dyDescent="0.2">
      <c r="A150" s="371">
        <f>+SUBTOTAL(3,$G$7:$G150)</f>
        <v>144</v>
      </c>
      <c r="B150" s="365">
        <v>45597</v>
      </c>
      <c r="C150" s="366" t="s">
        <v>861</v>
      </c>
      <c r="D150" s="367" t="str">
        <f>+VLOOKUP(C150,Foundation!$C$8:$D$524,2,FALSE)</f>
        <v>DA+3</v>
      </c>
      <c r="E150" s="367" t="str">
        <f>+VLOOKUP(C150,Foundation!$C$8:$E$492,3,FALSE)</f>
        <v>DRY</v>
      </c>
      <c r="F150" s="349">
        <v>45609</v>
      </c>
      <c r="G150" s="349">
        <v>45613</v>
      </c>
      <c r="H150" s="369" t="s">
        <v>888</v>
      </c>
      <c r="I150" s="372"/>
      <c r="J150" s="672">
        <f t="shared" si="4"/>
        <v>38.847605999999992</v>
      </c>
      <c r="K150" s="369"/>
      <c r="M150" s="627">
        <f t="shared" si="5"/>
        <v>4</v>
      </c>
    </row>
    <row r="151" spans="1:13" x14ac:dyDescent="0.2">
      <c r="A151" s="371">
        <f>+SUBTOTAL(3,$G$7:$G151)</f>
        <v>145</v>
      </c>
      <c r="B151" s="365">
        <v>45597</v>
      </c>
      <c r="C151" s="366" t="s">
        <v>170</v>
      </c>
      <c r="D151" s="367" t="str">
        <f>+VLOOKUP(C151,Foundation!$C$8:$D$524,2,FALSE)</f>
        <v>DA+0</v>
      </c>
      <c r="E151" s="367" t="str">
        <f>+VLOOKUP(C151,Foundation!$C$8:$E$492,3,FALSE)</f>
        <v>DFR</v>
      </c>
      <c r="F151" s="349">
        <v>45606</v>
      </c>
      <c r="G151" s="349">
        <v>45614</v>
      </c>
      <c r="H151" s="369" t="s">
        <v>603</v>
      </c>
      <c r="I151" s="372"/>
      <c r="J151" s="672">
        <f t="shared" si="4"/>
        <v>37.504372000000004</v>
      </c>
      <c r="K151" s="369"/>
      <c r="M151" s="627">
        <f t="shared" si="5"/>
        <v>8</v>
      </c>
    </row>
    <row r="152" spans="1:13" x14ac:dyDescent="0.2">
      <c r="A152" s="371">
        <f>+SUBTOTAL(3,$G$7:$G152)</f>
        <v>146</v>
      </c>
      <c r="B152" s="365">
        <v>45597</v>
      </c>
      <c r="C152" s="366" t="s">
        <v>489</v>
      </c>
      <c r="D152" s="367" t="str">
        <f>+VLOOKUP(C152,Foundation!$C$8:$D$524,2,FALSE)</f>
        <v>DA+3</v>
      </c>
      <c r="E152" s="367" t="str">
        <f>+VLOOKUP(C152,Foundation!$C$8:$E$492,3,FALSE)</f>
        <v>DRY</v>
      </c>
      <c r="F152" s="349">
        <v>45607</v>
      </c>
      <c r="G152" s="349">
        <v>45614</v>
      </c>
      <c r="H152" s="369" t="s">
        <v>596</v>
      </c>
      <c r="I152" s="372"/>
      <c r="J152" s="672">
        <f t="shared" si="4"/>
        <v>38.847605999999992</v>
      </c>
      <c r="K152" s="369"/>
      <c r="M152" s="627">
        <f t="shared" si="5"/>
        <v>7</v>
      </c>
    </row>
    <row r="153" spans="1:13" x14ac:dyDescent="0.2">
      <c r="A153" s="371">
        <f>+SUBTOTAL(3,$G$7:$G153)</f>
        <v>147</v>
      </c>
      <c r="B153" s="365">
        <v>45597</v>
      </c>
      <c r="C153" s="366" t="s">
        <v>571</v>
      </c>
      <c r="D153" s="367" t="str">
        <f>+VLOOKUP(C153,Foundation!$C$8:$D$524,2,FALSE)</f>
        <v>DA+9</v>
      </c>
      <c r="E153" s="367" t="str">
        <f>+VLOOKUP(C153,Foundation!$C$8:$E$492,3,FALSE)</f>
        <v>Sandy</v>
      </c>
      <c r="F153" s="349">
        <v>45603</v>
      </c>
      <c r="G153" s="349">
        <v>45614</v>
      </c>
      <c r="H153" s="369" t="s">
        <v>587</v>
      </c>
      <c r="I153" s="372"/>
      <c r="J153" s="672">
        <f t="shared" si="4"/>
        <v>47.184350000000002</v>
      </c>
      <c r="K153" s="369"/>
      <c r="M153" s="627">
        <f t="shared" si="5"/>
        <v>11</v>
      </c>
    </row>
    <row r="154" spans="1:13" x14ac:dyDescent="0.2">
      <c r="A154" s="371">
        <f>+SUBTOTAL(3,$G$7:$G154)</f>
        <v>148</v>
      </c>
      <c r="B154" s="365">
        <v>45597</v>
      </c>
      <c r="C154" s="366" t="s">
        <v>695</v>
      </c>
      <c r="D154" s="367" t="str">
        <f>+VLOOKUP(C154,Foundation!$C$8:$D$524,2,FALSE)</f>
        <v>DA+0</v>
      </c>
      <c r="E154" s="367" t="str">
        <f>+VLOOKUP(C154,Foundation!$C$8:$E$492,3,FALSE)</f>
        <v>Sandy</v>
      </c>
      <c r="F154" s="349">
        <v>45611</v>
      </c>
      <c r="G154" s="349">
        <v>45614</v>
      </c>
      <c r="H154" s="369" t="s">
        <v>884</v>
      </c>
      <c r="I154" s="372"/>
      <c r="J154" s="672">
        <f t="shared" si="4"/>
        <v>37.504372000000004</v>
      </c>
      <c r="K154" s="369"/>
      <c r="M154" s="627">
        <f t="shared" si="5"/>
        <v>3</v>
      </c>
    </row>
    <row r="155" spans="1:13" x14ac:dyDescent="0.2">
      <c r="A155" s="371">
        <f>+SUBTOTAL(3,$G$7:$G155)</f>
        <v>149</v>
      </c>
      <c r="B155" s="365">
        <v>45597</v>
      </c>
      <c r="C155" s="377" t="s">
        <v>859</v>
      </c>
      <c r="D155" s="367" t="str">
        <f>+VLOOKUP(C155,Foundation!$C$8:$D$524,2,FALSE)</f>
        <v>DA+0</v>
      </c>
      <c r="E155" s="367" t="str">
        <f>+VLOOKUP(C155,Foundation!$C$8:$E$492,3,FALSE)</f>
        <v>DRY</v>
      </c>
      <c r="F155" s="349">
        <v>45613</v>
      </c>
      <c r="G155" s="349">
        <v>45616</v>
      </c>
      <c r="H155" s="369" t="s">
        <v>888</v>
      </c>
      <c r="I155" s="372"/>
      <c r="J155" s="672">
        <f t="shared" si="4"/>
        <v>37.504372000000004</v>
      </c>
      <c r="K155" s="369"/>
      <c r="M155" s="627">
        <f t="shared" si="5"/>
        <v>3</v>
      </c>
    </row>
    <row r="156" spans="1:13" x14ac:dyDescent="0.2">
      <c r="A156" s="371">
        <f>+SUBTOTAL(3,$G$7:$G156)</f>
        <v>150</v>
      </c>
      <c r="B156" s="365">
        <v>45597</v>
      </c>
      <c r="C156" s="377" t="s">
        <v>687</v>
      </c>
      <c r="D156" s="367" t="str">
        <f>+VLOOKUP(C156,Foundation!$C$8:$D$524,2,FALSE)</f>
        <v>DA+6</v>
      </c>
      <c r="E156" s="367" t="str">
        <f>+VLOOKUP(C156,Foundation!$C$8:$E$492,3,FALSE)</f>
        <v>Sandy</v>
      </c>
      <c r="F156" s="349">
        <v>45598</v>
      </c>
      <c r="G156" s="349">
        <v>45618</v>
      </c>
      <c r="H156" s="369" t="s">
        <v>902</v>
      </c>
      <c r="I156" s="372"/>
      <c r="J156" s="672">
        <f t="shared" si="4"/>
        <v>45.413028000000004</v>
      </c>
      <c r="K156" s="369"/>
      <c r="M156" s="627">
        <f t="shared" si="5"/>
        <v>20</v>
      </c>
    </row>
    <row r="157" spans="1:13" x14ac:dyDescent="0.2">
      <c r="A157" s="371">
        <f>+SUBTOTAL(3,$G$7:$G157)</f>
        <v>151</v>
      </c>
      <c r="B157" s="365">
        <v>45597</v>
      </c>
      <c r="C157" s="377" t="s">
        <v>693</v>
      </c>
      <c r="D157" s="367" t="str">
        <f>+VLOOKUP(C157,Foundation!$C$8:$D$524,2,FALSE)</f>
        <v>DA+3</v>
      </c>
      <c r="E157" s="367" t="str">
        <f>+VLOOKUP(C157,Foundation!$C$8:$E$492,3,FALSE)</f>
        <v>Sandy</v>
      </c>
      <c r="F157" s="349">
        <v>45614</v>
      </c>
      <c r="G157" s="349">
        <v>45618</v>
      </c>
      <c r="H157" s="369" t="s">
        <v>884</v>
      </c>
      <c r="I157" s="372"/>
      <c r="J157" s="672">
        <f t="shared" si="4"/>
        <v>38.847605999999992</v>
      </c>
      <c r="K157" s="369"/>
      <c r="M157" s="627">
        <f t="shared" si="5"/>
        <v>4</v>
      </c>
    </row>
    <row r="158" spans="1:13" x14ac:dyDescent="0.2">
      <c r="A158" s="371">
        <f>+SUBTOTAL(3,$G$7:$G158)</f>
        <v>152</v>
      </c>
      <c r="B158" s="365">
        <v>45597</v>
      </c>
      <c r="C158" s="366" t="s">
        <v>96</v>
      </c>
      <c r="D158" s="367" t="str">
        <f>+VLOOKUP(C158,Foundation!$C$8:$D$524,2,FALSE)</f>
        <v>DA+3</v>
      </c>
      <c r="E158" s="367" t="str">
        <f>+VLOOKUP(C158,Foundation!$C$8:$E$492,3,FALSE)</f>
        <v>DFR</v>
      </c>
      <c r="F158" s="349">
        <v>45608</v>
      </c>
      <c r="G158" s="349">
        <v>45620</v>
      </c>
      <c r="H158" s="369" t="s">
        <v>891</v>
      </c>
      <c r="I158" s="372"/>
      <c r="J158" s="672">
        <f t="shared" si="4"/>
        <v>38.847605999999992</v>
      </c>
      <c r="K158" s="369"/>
      <c r="M158" s="627">
        <f t="shared" si="5"/>
        <v>12</v>
      </c>
    </row>
    <row r="159" spans="1:13" x14ac:dyDescent="0.2">
      <c r="A159" s="371">
        <f>+SUBTOTAL(3,$G$7:$G159)</f>
        <v>153</v>
      </c>
      <c r="B159" s="365">
        <v>45597</v>
      </c>
      <c r="C159" s="366" t="s">
        <v>720</v>
      </c>
      <c r="D159" s="367" t="str">
        <f>+VLOOKUP(C159,Foundation!$C$8:$D$524,2,FALSE)</f>
        <v>DA+9</v>
      </c>
      <c r="E159" s="367" t="str">
        <f>+VLOOKUP(C159,Foundation!$C$8:$E$492,3,FALSE)</f>
        <v>Sandy</v>
      </c>
      <c r="F159" s="349">
        <v>45609</v>
      </c>
      <c r="G159" s="349">
        <v>45621</v>
      </c>
      <c r="H159" s="369" t="s">
        <v>893</v>
      </c>
      <c r="I159" s="372"/>
      <c r="J159" s="672">
        <f t="shared" si="4"/>
        <v>47.184350000000002</v>
      </c>
      <c r="K159" s="369"/>
      <c r="M159" s="627">
        <f t="shared" si="5"/>
        <v>12</v>
      </c>
    </row>
    <row r="160" spans="1:13" x14ac:dyDescent="0.2">
      <c r="A160" s="371">
        <f>+SUBTOTAL(3,$G$7:$G160)</f>
        <v>154</v>
      </c>
      <c r="B160" s="365">
        <v>45597</v>
      </c>
      <c r="C160" s="366" t="s">
        <v>570</v>
      </c>
      <c r="D160" s="367" t="str">
        <f>+VLOOKUP(C160,Foundation!$C$8:$D$524,2,FALSE)</f>
        <v>DA+9</v>
      </c>
      <c r="E160" s="367" t="str">
        <f>+VLOOKUP(C160,Foundation!$C$8:$E$492,3,FALSE)</f>
        <v>Sandy</v>
      </c>
      <c r="F160" s="349">
        <v>45615</v>
      </c>
      <c r="G160" s="349">
        <v>45623</v>
      </c>
      <c r="H160" s="369" t="s">
        <v>587</v>
      </c>
      <c r="I160" s="372"/>
      <c r="J160" s="672">
        <f t="shared" si="4"/>
        <v>47.184350000000002</v>
      </c>
      <c r="K160" s="369"/>
      <c r="M160" s="627">
        <f t="shared" si="5"/>
        <v>8</v>
      </c>
    </row>
    <row r="161" spans="1:13" x14ac:dyDescent="0.2">
      <c r="A161" s="371">
        <f>+SUBTOTAL(3,$G$7:$G161)</f>
        <v>155</v>
      </c>
      <c r="B161" s="365">
        <v>45597</v>
      </c>
      <c r="C161" s="366" t="s">
        <v>694</v>
      </c>
      <c r="D161" s="367" t="str">
        <f>+VLOOKUP(C161,Foundation!$C$8:$D$524,2,FALSE)</f>
        <v>DA+3</v>
      </c>
      <c r="E161" s="367" t="str">
        <f>+VLOOKUP(C161,Foundation!$C$8:$E$492,3,FALSE)</f>
        <v>Sandy</v>
      </c>
      <c r="F161" s="349">
        <v>45619</v>
      </c>
      <c r="G161" s="349">
        <v>45623</v>
      </c>
      <c r="H161" s="369" t="s">
        <v>884</v>
      </c>
      <c r="I161" s="372"/>
      <c r="J161" s="672">
        <f t="shared" si="4"/>
        <v>38.847605999999992</v>
      </c>
      <c r="K161" s="369"/>
      <c r="M161" s="627">
        <f t="shared" si="5"/>
        <v>4</v>
      </c>
    </row>
    <row r="162" spans="1:13" x14ac:dyDescent="0.2">
      <c r="A162" s="371">
        <f>+SUBTOTAL(3,$G$7:$G162)</f>
        <v>156</v>
      </c>
      <c r="B162" s="365">
        <v>45597</v>
      </c>
      <c r="C162" s="366" t="s">
        <v>506</v>
      </c>
      <c r="D162" s="367" t="str">
        <f>+VLOOKUP(C162,Foundation!$C$8:$D$524,2,FALSE)</f>
        <v>DA+3</v>
      </c>
      <c r="E162" s="367" t="str">
        <f>+VLOOKUP(C162,Foundation!$C$8:$E$492,3,FALSE)</f>
        <v>DRY</v>
      </c>
      <c r="F162" s="349">
        <v>45618</v>
      </c>
      <c r="G162" s="349">
        <v>45626</v>
      </c>
      <c r="H162" s="369" t="s">
        <v>597</v>
      </c>
      <c r="I162" s="372"/>
      <c r="J162" s="672">
        <f t="shared" si="4"/>
        <v>38.847605999999992</v>
      </c>
      <c r="K162" s="369"/>
      <c r="M162" s="627">
        <f t="shared" si="5"/>
        <v>8</v>
      </c>
    </row>
    <row r="163" spans="1:13" x14ac:dyDescent="0.2">
      <c r="A163" s="371">
        <f>+SUBTOTAL(3,$G$7:$G163)</f>
        <v>157</v>
      </c>
      <c r="B163" s="365">
        <v>45597</v>
      </c>
      <c r="C163" s="366" t="s">
        <v>487</v>
      </c>
      <c r="D163" s="367" t="str">
        <f>+VLOOKUP(C163,Foundation!$C$8:$D$524,2,FALSE)</f>
        <v>DA+3</v>
      </c>
      <c r="E163" s="367" t="str">
        <f>+VLOOKUP(C163,Foundation!$C$8:$E$492,3,FALSE)</f>
        <v>DRY</v>
      </c>
      <c r="F163" s="349">
        <v>45620</v>
      </c>
      <c r="G163" s="349">
        <v>45626</v>
      </c>
      <c r="H163" s="369" t="s">
        <v>593</v>
      </c>
      <c r="I163" s="372"/>
      <c r="J163" s="672">
        <f t="shared" si="4"/>
        <v>38.847605999999992</v>
      </c>
      <c r="K163" s="369"/>
      <c r="M163" s="627">
        <f t="shared" si="5"/>
        <v>6</v>
      </c>
    </row>
    <row r="164" spans="1:13" x14ac:dyDescent="0.2">
      <c r="A164" s="371">
        <f>+SUBTOTAL(3,$G$7:$G164)</f>
        <v>158</v>
      </c>
      <c r="B164" s="365">
        <v>45597</v>
      </c>
      <c r="C164" s="366" t="s">
        <v>691</v>
      </c>
      <c r="D164" s="367" t="str">
        <f>+VLOOKUP(C164,Foundation!$C$8:$D$524,2,FALSE)</f>
        <v>DA+3</v>
      </c>
      <c r="E164" s="367" t="str">
        <f>+VLOOKUP(C164,Foundation!$C$8:$E$492,3,FALSE)</f>
        <v>Sandy</v>
      </c>
      <c r="F164" s="349">
        <v>45623</v>
      </c>
      <c r="G164" s="349">
        <v>45626</v>
      </c>
      <c r="H164" s="369" t="s">
        <v>884</v>
      </c>
      <c r="I164" s="372"/>
      <c r="J164" s="672">
        <f t="shared" si="4"/>
        <v>38.847605999999992</v>
      </c>
      <c r="K164" s="369"/>
      <c r="M164" s="627">
        <f t="shared" si="5"/>
        <v>3</v>
      </c>
    </row>
    <row r="165" spans="1:13" x14ac:dyDescent="0.2">
      <c r="A165" s="371">
        <f>+SUBTOTAL(3,$G$7:$G165)</f>
        <v>159</v>
      </c>
      <c r="B165" s="365">
        <v>45597</v>
      </c>
      <c r="C165" s="366" t="s">
        <v>221</v>
      </c>
      <c r="D165" s="367" t="str">
        <f>+VLOOKUP(C165,Foundation!$C$8:$D$524,2,FALSE)</f>
        <v>DA+3</v>
      </c>
      <c r="E165" s="367" t="str">
        <f>+VLOOKUP(C165,Foundation!$C$8:$E$492,3,FALSE)</f>
        <v>DRY</v>
      </c>
      <c r="F165" s="349">
        <v>45620</v>
      </c>
      <c r="G165" s="349">
        <v>45626</v>
      </c>
      <c r="H165" s="369" t="s">
        <v>892</v>
      </c>
      <c r="I165" s="372"/>
      <c r="J165" s="672">
        <f t="shared" si="4"/>
        <v>38.847605999999992</v>
      </c>
      <c r="K165" s="369"/>
      <c r="M165" s="627">
        <f t="shared" si="5"/>
        <v>6</v>
      </c>
    </row>
    <row r="166" spans="1:13" x14ac:dyDescent="0.2">
      <c r="A166" s="371">
        <f>+SUBTOTAL(3,$G$7:$G166)</f>
        <v>160</v>
      </c>
      <c r="B166" s="365">
        <v>45627</v>
      </c>
      <c r="C166" s="378" t="s">
        <v>752</v>
      </c>
      <c r="D166" s="367" t="str">
        <f>+VLOOKUP(C166,Foundation!$C$8:$D$524,2,FALSE)</f>
        <v>DA+3</v>
      </c>
      <c r="E166" s="367" t="str">
        <f>+VLOOKUP(C166,Foundation!$C$8:$E$492,3,FALSE)</f>
        <v>DRY</v>
      </c>
      <c r="F166" s="349">
        <v>45621</v>
      </c>
      <c r="G166" s="349">
        <v>45629</v>
      </c>
      <c r="H166" s="369" t="s">
        <v>891</v>
      </c>
      <c r="I166" s="372"/>
      <c r="J166" s="672">
        <f t="shared" si="4"/>
        <v>38.847605999999992</v>
      </c>
      <c r="K166" s="369"/>
      <c r="M166" s="627">
        <f t="shared" si="5"/>
        <v>8</v>
      </c>
    </row>
    <row r="167" spans="1:13" x14ac:dyDescent="0.2">
      <c r="A167" s="371">
        <f>+SUBTOTAL(3,$G$7:$G167)</f>
        <v>161</v>
      </c>
      <c r="B167" s="365">
        <v>45627</v>
      </c>
      <c r="C167" s="378" t="s">
        <v>719</v>
      </c>
      <c r="D167" s="367" t="str">
        <f>+VLOOKUP(C167,Foundation!$C$8:$D$524,2,FALSE)</f>
        <v>DA+3</v>
      </c>
      <c r="E167" s="367" t="str">
        <f>+VLOOKUP(C167,Foundation!$C$8:$E$492,3,FALSE)</f>
        <v>Sandy</v>
      </c>
      <c r="F167" s="349">
        <v>45622</v>
      </c>
      <c r="G167" s="349">
        <v>45631</v>
      </c>
      <c r="H167" s="369" t="s">
        <v>893</v>
      </c>
      <c r="I167" s="372"/>
      <c r="J167" s="672">
        <f t="shared" si="4"/>
        <v>38.847605999999992</v>
      </c>
      <c r="K167" s="369"/>
      <c r="M167" s="627">
        <f t="shared" si="5"/>
        <v>9</v>
      </c>
    </row>
    <row r="168" spans="1:13" x14ac:dyDescent="0.2">
      <c r="A168" s="371">
        <f>+SUBTOTAL(3,$G$7:$G168)</f>
        <v>162</v>
      </c>
      <c r="B168" s="365">
        <v>45627</v>
      </c>
      <c r="C168" s="378" t="s">
        <v>692</v>
      </c>
      <c r="D168" s="367" t="str">
        <f>+VLOOKUP(C168,Foundation!$C$8:$D$524,2,FALSE)</f>
        <v>DA+3</v>
      </c>
      <c r="E168" s="367" t="str">
        <f>+VLOOKUP(C168,Foundation!$C$8:$E$492,3,FALSE)</f>
        <v>Sandy</v>
      </c>
      <c r="F168" s="349">
        <v>45628</v>
      </c>
      <c r="G168" s="349">
        <v>45631</v>
      </c>
      <c r="H168" s="369" t="s">
        <v>884</v>
      </c>
      <c r="I168" s="372"/>
      <c r="J168" s="672">
        <f t="shared" si="4"/>
        <v>38.847605999999992</v>
      </c>
      <c r="K168" s="369"/>
      <c r="M168" s="627">
        <f t="shared" si="5"/>
        <v>3</v>
      </c>
    </row>
    <row r="169" spans="1:13" x14ac:dyDescent="0.2">
      <c r="A169" s="371">
        <f>+SUBTOTAL(3,$G$7:$G169)</f>
        <v>163</v>
      </c>
      <c r="B169" s="365">
        <v>45627</v>
      </c>
      <c r="C169" s="378" t="s">
        <v>485</v>
      </c>
      <c r="D169" s="367" t="str">
        <f>+VLOOKUP(C169,Foundation!$C$8:$D$524,2,FALSE)</f>
        <v>DA+9</v>
      </c>
      <c r="E169" s="367" t="str">
        <f>+VLOOKUP(C169,Foundation!$C$8:$E$492,3,FALSE)</f>
        <v>Sandy</v>
      </c>
      <c r="F169" s="349">
        <v>45624</v>
      </c>
      <c r="G169" s="349">
        <v>45632</v>
      </c>
      <c r="H169" s="369" t="s">
        <v>596</v>
      </c>
      <c r="I169" s="372"/>
      <c r="J169" s="672">
        <f t="shared" si="4"/>
        <v>47.184350000000002</v>
      </c>
      <c r="K169" s="369"/>
      <c r="M169" s="627">
        <f t="shared" si="5"/>
        <v>8</v>
      </c>
    </row>
    <row r="170" spans="1:13" x14ac:dyDescent="0.2">
      <c r="A170" s="371">
        <f>+SUBTOTAL(3,$G$7:$G170)</f>
        <v>164</v>
      </c>
      <c r="B170" s="365">
        <v>45627</v>
      </c>
      <c r="C170" s="378" t="s">
        <v>481</v>
      </c>
      <c r="D170" s="367" t="str">
        <f>+VLOOKUP(C170,Foundation!$C$8:$D$524,2,FALSE)</f>
        <v>DA+3</v>
      </c>
      <c r="E170" s="367" t="str">
        <f>+VLOOKUP(C170,Foundation!$C$8:$E$492,3,FALSE)</f>
        <v>DRY</v>
      </c>
      <c r="F170" s="349">
        <v>45627</v>
      </c>
      <c r="G170" s="349">
        <v>45633</v>
      </c>
      <c r="H170" s="369" t="s">
        <v>593</v>
      </c>
      <c r="I170" s="372"/>
      <c r="J170" s="672">
        <f t="shared" si="4"/>
        <v>38.847605999999992</v>
      </c>
      <c r="K170" s="369"/>
      <c r="M170" s="627">
        <f t="shared" si="5"/>
        <v>6</v>
      </c>
    </row>
    <row r="171" spans="1:13" x14ac:dyDescent="0.2">
      <c r="A171" s="371">
        <f>+SUBTOTAL(3,$G$7:$G171)</f>
        <v>165</v>
      </c>
      <c r="B171" s="365">
        <v>45627</v>
      </c>
      <c r="C171" s="378" t="s">
        <v>690</v>
      </c>
      <c r="D171" s="367" t="str">
        <f>+VLOOKUP(C171,Foundation!$C$8:$D$524,2,FALSE)</f>
        <v>DA+0</v>
      </c>
      <c r="E171" s="367" t="str">
        <f>+VLOOKUP(C171,Foundation!$C$8:$E$492,3,FALSE)</f>
        <v>Sandy</v>
      </c>
      <c r="F171" s="349">
        <v>45632</v>
      </c>
      <c r="G171" s="349">
        <v>45635</v>
      </c>
      <c r="H171" s="369" t="s">
        <v>884</v>
      </c>
      <c r="I171" s="372"/>
      <c r="J171" s="672">
        <f t="shared" si="4"/>
        <v>37.504372000000004</v>
      </c>
      <c r="K171" s="369"/>
      <c r="M171" s="627">
        <f t="shared" si="5"/>
        <v>3</v>
      </c>
    </row>
    <row r="172" spans="1:13" x14ac:dyDescent="0.2">
      <c r="A172" s="371">
        <f>+SUBTOTAL(3,$G$7:$G172)</f>
        <v>166</v>
      </c>
      <c r="B172" s="365">
        <v>45627</v>
      </c>
      <c r="C172" s="378" t="s">
        <v>164</v>
      </c>
      <c r="D172" s="367" t="str">
        <f>+VLOOKUP(C172,Foundation!$C$8:$D$524,2,FALSE)</f>
        <v>DB1+0</v>
      </c>
      <c r="E172" s="367" t="str">
        <f>+VLOOKUP(C172,Foundation!$C$8:$E$492,3,FALSE)</f>
        <v>DRY</v>
      </c>
      <c r="F172" s="349">
        <v>45626</v>
      </c>
      <c r="G172" s="349">
        <v>45637</v>
      </c>
      <c r="H172" s="369" t="s">
        <v>594</v>
      </c>
      <c r="I172" s="372"/>
      <c r="J172" s="672">
        <f t="shared" si="4"/>
        <v>57.597240999999997</v>
      </c>
      <c r="K172" s="369"/>
      <c r="M172" s="627">
        <f t="shared" si="5"/>
        <v>11</v>
      </c>
    </row>
    <row r="173" spans="1:13" x14ac:dyDescent="0.2">
      <c r="A173" s="371">
        <f>+SUBTOTAL(3,$G$7:$G173)</f>
        <v>167</v>
      </c>
      <c r="B173" s="365">
        <v>45627</v>
      </c>
      <c r="C173" s="378" t="s">
        <v>856</v>
      </c>
      <c r="D173" s="367" t="str">
        <f>+VLOOKUP(C173,Foundation!$C$8:$D$524,2,FALSE)</f>
        <v>DA+0</v>
      </c>
      <c r="E173" s="367" t="str">
        <f>+VLOOKUP(C173,Foundation!$C$8:$E$492,3,FALSE)</f>
        <v>DRY</v>
      </c>
      <c r="F173" s="349">
        <v>45635</v>
      </c>
      <c r="G173" s="349">
        <v>45639</v>
      </c>
      <c r="H173" s="369" t="s">
        <v>888</v>
      </c>
      <c r="I173" s="372"/>
      <c r="J173" s="672">
        <f t="shared" si="4"/>
        <v>37.504372000000004</v>
      </c>
      <c r="K173" s="369"/>
      <c r="M173" s="627">
        <f t="shared" si="5"/>
        <v>4</v>
      </c>
    </row>
    <row r="174" spans="1:13" x14ac:dyDescent="0.2">
      <c r="A174" s="371">
        <f>+SUBTOTAL(3,$G$7:$G174)</f>
        <v>168</v>
      </c>
      <c r="B174" s="365">
        <v>45627</v>
      </c>
      <c r="C174" s="366" t="s">
        <v>484</v>
      </c>
      <c r="D174" s="367" t="str">
        <f>+VLOOKUP(C174,Foundation!$C$8:$D$524,2,FALSE)</f>
        <v>DA+6</v>
      </c>
      <c r="E174" s="367" t="str">
        <f>+VLOOKUP(C174,Foundation!$C$8:$E$492,3,FALSE)</f>
        <v>DRY</v>
      </c>
      <c r="F174" s="349">
        <v>45635</v>
      </c>
      <c r="G174" s="349">
        <v>45642</v>
      </c>
      <c r="H174" s="369" t="s">
        <v>593</v>
      </c>
      <c r="I174" s="372"/>
      <c r="J174" s="672">
        <f t="shared" si="4"/>
        <v>45.413028000000004</v>
      </c>
      <c r="K174" s="369"/>
      <c r="M174" s="627">
        <f t="shared" si="5"/>
        <v>7</v>
      </c>
    </row>
    <row r="175" spans="1:13" x14ac:dyDescent="0.2">
      <c r="A175" s="371">
        <f>+SUBTOTAL(3,$G$7:$G175)</f>
        <v>169</v>
      </c>
      <c r="B175" s="365">
        <v>45627</v>
      </c>
      <c r="C175" s="366" t="s">
        <v>35</v>
      </c>
      <c r="D175" s="367" t="str">
        <f>+VLOOKUP(C175,Foundation!$C$8:$D$524,2,FALSE)</f>
        <v>DC2+0</v>
      </c>
      <c r="E175" s="367" t="str">
        <f>+VLOOKUP(C175,Foundation!$C$8:$E$492,3,FALSE)</f>
        <v>DRY</v>
      </c>
      <c r="F175" s="349">
        <v>45629</v>
      </c>
      <c r="G175" s="349">
        <v>45642</v>
      </c>
      <c r="H175" s="369" t="s">
        <v>891</v>
      </c>
      <c r="I175" s="372"/>
      <c r="J175" s="672">
        <f t="shared" si="4"/>
        <v>66.381106999999986</v>
      </c>
      <c r="K175" s="369"/>
      <c r="M175" s="627">
        <f t="shared" si="5"/>
        <v>13</v>
      </c>
    </row>
    <row r="176" spans="1:13" x14ac:dyDescent="0.2">
      <c r="A176" s="371">
        <f>+SUBTOTAL(3,$G$7:$G176)</f>
        <v>170</v>
      </c>
      <c r="B176" s="365">
        <v>45627</v>
      </c>
      <c r="C176" s="366" t="s">
        <v>220</v>
      </c>
      <c r="D176" s="367" t="str">
        <f>+VLOOKUP(C176,Foundation!$C$8:$D$524,2,FALSE)</f>
        <v>DA+0</v>
      </c>
      <c r="E176" s="367" t="str">
        <f>+VLOOKUP(C176,Foundation!$C$8:$E$492,3,FALSE)</f>
        <v>DRY</v>
      </c>
      <c r="F176" s="349">
        <v>45646</v>
      </c>
      <c r="G176" s="349">
        <v>45653</v>
      </c>
      <c r="H176" s="369" t="s">
        <v>892</v>
      </c>
      <c r="I176" s="372"/>
      <c r="J176" s="672">
        <f t="shared" si="4"/>
        <v>37.504372000000004</v>
      </c>
      <c r="K176" s="369"/>
      <c r="M176" s="627">
        <f t="shared" si="5"/>
        <v>7</v>
      </c>
    </row>
    <row r="177" spans="1:13" x14ac:dyDescent="0.2">
      <c r="A177" s="371">
        <f>+SUBTOTAL(3,$G$7:$G177)</f>
        <v>171</v>
      </c>
      <c r="B177" s="365">
        <v>45658</v>
      </c>
      <c r="C177" s="366" t="s">
        <v>483</v>
      </c>
      <c r="D177" s="367" t="str">
        <f>+VLOOKUP(C177,Foundation!$C$8:$D$524,2,FALSE)</f>
        <v>DA+3</v>
      </c>
      <c r="E177" s="367" t="str">
        <f>+VLOOKUP(C177,Foundation!$C$8:$E$492,3,FALSE)</f>
        <v>DRY</v>
      </c>
      <c r="F177" s="349">
        <v>45651</v>
      </c>
      <c r="G177" s="349">
        <v>45661</v>
      </c>
      <c r="H177" s="369" t="s">
        <v>593</v>
      </c>
      <c r="I177" s="372"/>
      <c r="J177" s="672">
        <f t="shared" si="4"/>
        <v>38.847605999999992</v>
      </c>
      <c r="K177" s="369"/>
      <c r="M177" s="627">
        <f t="shared" si="5"/>
        <v>10</v>
      </c>
    </row>
    <row r="178" spans="1:13" x14ac:dyDescent="0.2">
      <c r="A178" s="371">
        <f>+SUBTOTAL(3,$G$7:$G178)</f>
        <v>172</v>
      </c>
      <c r="B178" s="365">
        <v>45658</v>
      </c>
      <c r="C178" s="366" t="s">
        <v>219</v>
      </c>
      <c r="D178" s="367" t="str">
        <f>+VLOOKUP(C178,Foundation!$C$8:$D$524,2,FALSE)</f>
        <v>DA+0</v>
      </c>
      <c r="E178" s="367" t="str">
        <f>+VLOOKUP(C178,Foundation!$C$8:$E$492,3,FALSE)</f>
        <v>DRY</v>
      </c>
      <c r="F178" s="349">
        <v>45654</v>
      </c>
      <c r="G178" s="349">
        <v>45661</v>
      </c>
      <c r="H178" s="369" t="s">
        <v>892</v>
      </c>
      <c r="I178" s="372"/>
      <c r="J178" s="672">
        <f t="shared" si="4"/>
        <v>37.504372000000004</v>
      </c>
      <c r="K178" s="369"/>
      <c r="M178" s="627">
        <f t="shared" si="5"/>
        <v>7</v>
      </c>
    </row>
    <row r="179" spans="1:13" x14ac:dyDescent="0.2">
      <c r="A179" s="371">
        <f>+SUBTOTAL(3,$G$7:$G179)</f>
        <v>173</v>
      </c>
      <c r="B179" s="365">
        <v>45658</v>
      </c>
      <c r="C179" s="366" t="s">
        <v>563</v>
      </c>
      <c r="D179" s="367" t="str">
        <f>+VLOOKUP(C179,Foundation!$C$8:$D$524,2,FALSE)</f>
        <v>DB1+0</v>
      </c>
      <c r="E179" s="367" t="str">
        <f>+VLOOKUP(C179,Foundation!$C$8:$E$492,3,FALSE)</f>
        <v>Sandy</v>
      </c>
      <c r="F179" s="349">
        <v>45651</v>
      </c>
      <c r="G179" s="349">
        <v>45664</v>
      </c>
      <c r="H179" s="369" t="s">
        <v>587</v>
      </c>
      <c r="I179" s="372"/>
      <c r="J179" s="672">
        <f t="shared" si="4"/>
        <v>57.597240999999997</v>
      </c>
      <c r="K179" s="369"/>
      <c r="M179" s="627">
        <f t="shared" si="5"/>
        <v>13</v>
      </c>
    </row>
    <row r="180" spans="1:13" x14ac:dyDescent="0.2">
      <c r="A180" s="371">
        <f>+SUBTOTAL(3,$G$7:$G180)</f>
        <v>174</v>
      </c>
      <c r="B180" s="365">
        <v>45658</v>
      </c>
      <c r="C180" s="366" t="s">
        <v>853</v>
      </c>
      <c r="D180" s="367" t="str">
        <f>+VLOOKUP(C180,Foundation!$C$8:$D$524,2,FALSE)</f>
        <v>DB2+0</v>
      </c>
      <c r="E180" s="367" t="str">
        <f>+VLOOKUP(C180,Foundation!$C$8:$E$492,3,FALSE)</f>
        <v>DRY</v>
      </c>
      <c r="F180" s="349">
        <v>45660</v>
      </c>
      <c r="G180" s="349">
        <v>45666</v>
      </c>
      <c r="H180" s="369" t="s">
        <v>888</v>
      </c>
      <c r="I180" s="372"/>
      <c r="J180" s="672">
        <f t="shared" si="4"/>
        <v>57.597240999999997</v>
      </c>
      <c r="K180" s="369"/>
      <c r="M180" s="627">
        <f t="shared" si="5"/>
        <v>6</v>
      </c>
    </row>
    <row r="181" spans="1:13" x14ac:dyDescent="0.2">
      <c r="A181" s="371">
        <f>+SUBTOTAL(3,$G$7:$G181)</f>
        <v>175</v>
      </c>
      <c r="B181" s="365">
        <v>45658</v>
      </c>
      <c r="C181" s="366" t="s">
        <v>729</v>
      </c>
      <c r="D181" s="367" t="str">
        <f>+VLOOKUP(C181,Foundation!$C$8:$D$524,2,FALSE)</f>
        <v>DA+3</v>
      </c>
      <c r="E181" s="367" t="str">
        <f>+VLOOKUP(C181,Foundation!$C$8:$E$492,3,FALSE)</f>
        <v>Sandy</v>
      </c>
      <c r="F181" s="349">
        <v>45661</v>
      </c>
      <c r="G181" s="349">
        <v>45666</v>
      </c>
      <c r="H181" s="369" t="s">
        <v>893</v>
      </c>
      <c r="I181" s="372"/>
      <c r="J181" s="672">
        <f t="shared" si="4"/>
        <v>38.847605999999992</v>
      </c>
      <c r="K181" s="369"/>
      <c r="M181" s="627">
        <f t="shared" si="5"/>
        <v>5</v>
      </c>
    </row>
    <row r="182" spans="1:13" x14ac:dyDescent="0.2">
      <c r="A182" s="371">
        <f>+SUBTOTAL(3,$G$7:$G182)</f>
        <v>176</v>
      </c>
      <c r="B182" s="365">
        <v>45658</v>
      </c>
      <c r="C182" s="378" t="s">
        <v>863</v>
      </c>
      <c r="D182" s="367" t="str">
        <f>+VLOOKUP(C182,Foundation!$C$8:$D$524,2,FALSE)</f>
        <v>DB2+0</v>
      </c>
      <c r="E182" s="367" t="str">
        <f>+VLOOKUP(C182,Foundation!$C$8:$E$492,3,FALSE)</f>
        <v>Sandy</v>
      </c>
      <c r="F182" s="349">
        <v>45662</v>
      </c>
      <c r="G182" s="349">
        <v>45670</v>
      </c>
      <c r="H182" s="369" t="s">
        <v>885</v>
      </c>
      <c r="I182" s="372"/>
      <c r="J182" s="672">
        <f t="shared" si="4"/>
        <v>57.597240999999997</v>
      </c>
      <c r="K182" s="369"/>
      <c r="M182" s="627">
        <f t="shared" si="5"/>
        <v>8</v>
      </c>
    </row>
    <row r="183" spans="1:13" x14ac:dyDescent="0.2">
      <c r="A183" s="371">
        <f>+SUBTOTAL(3,$G$7:$G183)</f>
        <v>177</v>
      </c>
      <c r="B183" s="365">
        <v>45658</v>
      </c>
      <c r="C183" s="378" t="s">
        <v>857</v>
      </c>
      <c r="D183" s="367" t="str">
        <f>+VLOOKUP(C183,Foundation!$C$8:$D$524,2,FALSE)</f>
        <v>DA+0</v>
      </c>
      <c r="E183" s="367" t="str">
        <f>+VLOOKUP(C183,Foundation!$C$8:$E$492,3,FALSE)</f>
        <v>DRY</v>
      </c>
      <c r="F183" s="349">
        <v>45667</v>
      </c>
      <c r="G183" s="349">
        <v>45671</v>
      </c>
      <c r="H183" s="369" t="s">
        <v>888</v>
      </c>
      <c r="I183" s="372"/>
      <c r="J183" s="672">
        <f t="shared" si="4"/>
        <v>37.504372000000004</v>
      </c>
      <c r="K183" s="369"/>
      <c r="M183" s="627">
        <f t="shared" si="5"/>
        <v>4</v>
      </c>
    </row>
    <row r="184" spans="1:13" x14ac:dyDescent="0.2">
      <c r="A184" s="371">
        <f>+SUBTOTAL(3,$G$7:$G184)</f>
        <v>178</v>
      </c>
      <c r="B184" s="365">
        <v>45658</v>
      </c>
      <c r="C184" s="378" t="s">
        <v>564</v>
      </c>
      <c r="D184" s="367" t="str">
        <f>+VLOOKUP(C184,Foundation!$C$8:$D$524,2,FALSE)</f>
        <v>DA+3</v>
      </c>
      <c r="E184" s="367" t="str">
        <f>+VLOOKUP(C184,Foundation!$C$8:$E$492,3,FALSE)</f>
        <v>Sandy</v>
      </c>
      <c r="F184" s="349">
        <v>45665</v>
      </c>
      <c r="G184" s="349">
        <v>45674</v>
      </c>
      <c r="H184" s="369" t="s">
        <v>587</v>
      </c>
      <c r="I184" s="372"/>
      <c r="J184" s="672">
        <f t="shared" si="4"/>
        <v>38.847605999999992</v>
      </c>
      <c r="K184" s="369"/>
      <c r="M184" s="627">
        <f t="shared" si="5"/>
        <v>9</v>
      </c>
    </row>
    <row r="185" spans="1:13" x14ac:dyDescent="0.2">
      <c r="A185" s="371">
        <f>+SUBTOTAL(3,$G$7:$G185)</f>
        <v>179</v>
      </c>
      <c r="B185" s="365">
        <v>45658</v>
      </c>
      <c r="C185" s="378" t="s">
        <v>569</v>
      </c>
      <c r="D185" s="367" t="str">
        <f>+VLOOKUP(C185,Foundation!$C$8:$D$524,2,FALSE)</f>
        <v>DA+3</v>
      </c>
      <c r="E185" s="367" t="str">
        <f>+VLOOKUP(C185,Foundation!$C$8:$E$492,3,FALSE)</f>
        <v>Sandy</v>
      </c>
      <c r="F185" s="349">
        <v>45668</v>
      </c>
      <c r="G185" s="349">
        <v>45675</v>
      </c>
      <c r="H185" s="369" t="s">
        <v>597</v>
      </c>
      <c r="I185" s="372"/>
      <c r="J185" s="672">
        <f t="shared" si="4"/>
        <v>38.847605999999992</v>
      </c>
      <c r="K185" s="369"/>
      <c r="M185" s="627">
        <f t="shared" si="5"/>
        <v>7</v>
      </c>
    </row>
    <row r="186" spans="1:13" x14ac:dyDescent="0.2">
      <c r="A186" s="371">
        <f>+SUBTOTAL(3,$G$7:$G186)</f>
        <v>180</v>
      </c>
      <c r="B186" s="365">
        <v>45658</v>
      </c>
      <c r="C186" s="366" t="s">
        <v>728</v>
      </c>
      <c r="D186" s="367" t="str">
        <f>+VLOOKUP(C186,Foundation!$C$8:$D$524,2,FALSE)</f>
        <v>DA+3</v>
      </c>
      <c r="E186" s="367" t="str">
        <f>+VLOOKUP(C186,Foundation!$C$8:$E$492,3,FALSE)</f>
        <v>Sandy</v>
      </c>
      <c r="F186" s="349">
        <v>45667</v>
      </c>
      <c r="G186" s="349">
        <v>45675</v>
      </c>
      <c r="H186" s="369" t="s">
        <v>893</v>
      </c>
      <c r="I186" s="372"/>
      <c r="J186" s="672">
        <f t="shared" si="4"/>
        <v>38.847605999999992</v>
      </c>
      <c r="K186" s="369"/>
      <c r="M186" s="627">
        <f t="shared" si="5"/>
        <v>8</v>
      </c>
    </row>
    <row r="187" spans="1:13" x14ac:dyDescent="0.2">
      <c r="A187" s="371">
        <f>+SUBTOTAL(3,$G$7:$G187)</f>
        <v>181</v>
      </c>
      <c r="B187" s="365">
        <v>45658</v>
      </c>
      <c r="C187" s="366" t="s">
        <v>858</v>
      </c>
      <c r="D187" s="367" t="str">
        <f>+VLOOKUP(C187,Foundation!$C$8:$D$524,2,FALSE)</f>
        <v>DA+0</v>
      </c>
      <c r="E187" s="367" t="str">
        <f>+VLOOKUP(C187,Foundation!$C$8:$E$492,3,FALSE)</f>
        <v>DRY</v>
      </c>
      <c r="F187" s="349">
        <v>45672</v>
      </c>
      <c r="G187" s="349">
        <v>45676</v>
      </c>
      <c r="H187" s="369" t="s">
        <v>888</v>
      </c>
      <c r="I187" s="372"/>
      <c r="J187" s="672">
        <f t="shared" si="4"/>
        <v>37.504372000000004</v>
      </c>
      <c r="K187" s="369"/>
      <c r="M187" s="627">
        <f t="shared" si="5"/>
        <v>4</v>
      </c>
    </row>
    <row r="188" spans="1:13" x14ac:dyDescent="0.2">
      <c r="A188" s="371">
        <f>+SUBTOTAL(3,$G$7:$G188)</f>
        <v>182</v>
      </c>
      <c r="B188" s="365">
        <v>45658</v>
      </c>
      <c r="C188" s="378" t="s">
        <v>860</v>
      </c>
      <c r="D188" s="367" t="str">
        <f>+VLOOKUP(C188,Foundation!$C$8:$D$524,2,FALSE)</f>
        <v>DA+0</v>
      </c>
      <c r="E188" s="367" t="str">
        <f>+VLOOKUP(C188,Foundation!$C$8:$E$492,3,FALSE)</f>
        <v>DRY</v>
      </c>
      <c r="F188" s="349">
        <v>45671</v>
      </c>
      <c r="G188" s="349">
        <v>45676</v>
      </c>
      <c r="H188" s="369" t="s">
        <v>885</v>
      </c>
      <c r="I188" s="372"/>
      <c r="J188" s="672">
        <f t="shared" si="4"/>
        <v>37.504372000000004</v>
      </c>
      <c r="K188" s="369"/>
      <c r="M188" s="627">
        <f t="shared" si="5"/>
        <v>5</v>
      </c>
    </row>
    <row r="189" spans="1:13" x14ac:dyDescent="0.2">
      <c r="A189" s="371">
        <f>+SUBTOTAL(3,$G$7:$G189)</f>
        <v>183</v>
      </c>
      <c r="B189" s="365">
        <v>45658</v>
      </c>
      <c r="C189" s="378" t="s">
        <v>850</v>
      </c>
      <c r="D189" s="367" t="str">
        <f>+VLOOKUP(C189,Foundation!$C$8:$D$524,2,FALSE)</f>
        <v>DB2+3</v>
      </c>
      <c r="E189" s="367" t="str">
        <f>+VLOOKUP(C189,Foundation!$C$8:$E$492,3,FALSE)</f>
        <v>DRY</v>
      </c>
      <c r="F189" s="349">
        <v>45678</v>
      </c>
      <c r="G189" s="349">
        <v>45684</v>
      </c>
      <c r="H189" s="369" t="s">
        <v>890</v>
      </c>
      <c r="I189" s="372"/>
      <c r="J189" s="672">
        <f t="shared" si="4"/>
        <v>60.096777000000003</v>
      </c>
      <c r="K189" s="369"/>
      <c r="M189" s="627">
        <f t="shared" si="5"/>
        <v>6</v>
      </c>
    </row>
    <row r="190" spans="1:13" x14ac:dyDescent="0.2">
      <c r="A190" s="371">
        <f>+SUBTOTAL(3,$G$7:$G190)</f>
        <v>184</v>
      </c>
      <c r="B190" s="365">
        <v>45658</v>
      </c>
      <c r="C190" s="378" t="s">
        <v>217</v>
      </c>
      <c r="D190" s="367" t="str">
        <f>+VLOOKUP(C190,Foundation!$C$8:$D$524,2,FALSE)</f>
        <v>DA+3</v>
      </c>
      <c r="E190" s="367" t="str">
        <f>+VLOOKUP(C190,Foundation!$C$8:$E$492,3,FALSE)</f>
        <v>Sandy</v>
      </c>
      <c r="F190" s="349">
        <v>45676</v>
      </c>
      <c r="G190" s="349">
        <v>45686</v>
      </c>
      <c r="H190" s="369" t="s">
        <v>597</v>
      </c>
      <c r="I190" s="372"/>
      <c r="J190" s="672">
        <f t="shared" si="4"/>
        <v>38.847605999999992</v>
      </c>
      <c r="K190" s="369"/>
      <c r="M190" s="627">
        <f t="shared" si="5"/>
        <v>10</v>
      </c>
    </row>
    <row r="191" spans="1:13" x14ac:dyDescent="0.2">
      <c r="A191" s="371">
        <f>+SUBTOTAL(3,$G$7:$G191)</f>
        <v>185</v>
      </c>
      <c r="B191" s="365">
        <v>45658</v>
      </c>
      <c r="C191" s="378" t="s">
        <v>101</v>
      </c>
      <c r="D191" s="367" t="str">
        <f>+VLOOKUP(C191,Foundation!$C$8:$D$524,2,FALSE)</f>
        <v>DC2+6</v>
      </c>
      <c r="E191" s="367" t="str">
        <f>+VLOOKUP(C191,Foundation!$C$8:$E$492,3,FALSE)</f>
        <v>DRY</v>
      </c>
      <c r="F191" s="349">
        <v>45668</v>
      </c>
      <c r="G191" s="349">
        <v>45686</v>
      </c>
      <c r="H191" s="369" t="s">
        <v>892</v>
      </c>
      <c r="I191" s="372"/>
      <c r="J191" s="672">
        <f t="shared" si="4"/>
        <v>78.132046999999986</v>
      </c>
      <c r="K191" s="369"/>
      <c r="M191" s="627">
        <f t="shared" si="5"/>
        <v>18</v>
      </c>
    </row>
    <row r="192" spans="1:13" x14ac:dyDescent="0.2">
      <c r="A192" s="371">
        <f>+SUBTOTAL(3,$G$7:$G192)</f>
        <v>186</v>
      </c>
      <c r="B192" s="365">
        <v>45658</v>
      </c>
      <c r="C192" s="378" t="s">
        <v>727</v>
      </c>
      <c r="D192" s="367" t="str">
        <f>+VLOOKUP(C192,Foundation!$C$8:$D$524,2,FALSE)</f>
        <v>DA+6</v>
      </c>
      <c r="E192" s="367" t="str">
        <f>+VLOOKUP(C192,Foundation!$C$8:$E$492,3,FALSE)</f>
        <v>Sandy</v>
      </c>
      <c r="F192" s="349">
        <v>45676</v>
      </c>
      <c r="G192" s="349">
        <v>45687</v>
      </c>
      <c r="H192" s="369" t="s">
        <v>893</v>
      </c>
      <c r="I192" s="372"/>
      <c r="J192" s="672">
        <f t="shared" si="4"/>
        <v>45.413028000000004</v>
      </c>
      <c r="K192" s="369"/>
      <c r="M192" s="627">
        <f t="shared" si="5"/>
        <v>11</v>
      </c>
    </row>
    <row r="193" spans="1:13" x14ac:dyDescent="0.2">
      <c r="A193" s="371">
        <f>+SUBTOTAL(3,$G$7:$G193)</f>
        <v>187</v>
      </c>
      <c r="B193" s="365">
        <v>45689</v>
      </c>
      <c r="C193" s="378" t="s">
        <v>851</v>
      </c>
      <c r="D193" s="367" t="str">
        <f>+VLOOKUP(C193,Foundation!$C$8:$D$524,2,FALSE)</f>
        <v>DA+3</v>
      </c>
      <c r="E193" s="367" t="str">
        <f>+VLOOKUP(C193,Foundation!$C$8:$E$492,3,FALSE)</f>
        <v>DRY</v>
      </c>
      <c r="F193" s="349">
        <v>45685</v>
      </c>
      <c r="G193" s="349">
        <v>45690</v>
      </c>
      <c r="H193" s="369" t="s">
        <v>890</v>
      </c>
      <c r="I193" s="372"/>
      <c r="J193" s="672">
        <f t="shared" si="4"/>
        <v>38.847605999999992</v>
      </c>
      <c r="K193" s="369"/>
      <c r="M193" s="627">
        <f t="shared" si="5"/>
        <v>5</v>
      </c>
    </row>
    <row r="194" spans="1:13" x14ac:dyDescent="0.2">
      <c r="A194" s="371">
        <f>+SUBTOTAL(3,$G$7:$G194)</f>
        <v>188</v>
      </c>
      <c r="B194" s="365">
        <v>45689</v>
      </c>
      <c r="C194" s="378" t="s">
        <v>826</v>
      </c>
      <c r="D194" s="367" t="str">
        <f>+VLOOKUP(C194,Foundation!$C$8:$D$524,2,FALSE)</f>
        <v>DA+0</v>
      </c>
      <c r="E194" s="367" t="str">
        <f>+VLOOKUP(C194,Foundation!$C$8:$E$492,3,FALSE)</f>
        <v>DRY</v>
      </c>
      <c r="F194" s="349">
        <v>45686</v>
      </c>
      <c r="G194" s="349">
        <v>45694</v>
      </c>
      <c r="H194" s="369" t="s">
        <v>892</v>
      </c>
      <c r="I194" s="372"/>
      <c r="J194" s="672">
        <f t="shared" si="4"/>
        <v>37.504372000000004</v>
      </c>
      <c r="K194" s="369"/>
      <c r="M194" s="627">
        <f t="shared" si="5"/>
        <v>8</v>
      </c>
    </row>
    <row r="195" spans="1:13" x14ac:dyDescent="0.2">
      <c r="A195" s="371">
        <f>+SUBTOTAL(3,$G$7:$G195)</f>
        <v>189</v>
      </c>
      <c r="B195" s="365">
        <v>45689</v>
      </c>
      <c r="C195" s="378" t="s">
        <v>852</v>
      </c>
      <c r="D195" s="367" t="str">
        <f>+VLOOKUP(C195,Foundation!$C$8:$D$524,2,FALSE)</f>
        <v>DA+0</v>
      </c>
      <c r="E195" s="367" t="str">
        <f>+VLOOKUP(C195,Foundation!$C$8:$E$492,3,FALSE)</f>
        <v>DRY</v>
      </c>
      <c r="F195" s="349">
        <v>45690</v>
      </c>
      <c r="G195" s="349">
        <v>45694</v>
      </c>
      <c r="H195" s="369" t="s">
        <v>890</v>
      </c>
      <c r="I195" s="372"/>
      <c r="J195" s="672">
        <f t="shared" si="4"/>
        <v>37.504372000000004</v>
      </c>
      <c r="K195" s="369"/>
      <c r="M195" s="627">
        <f t="shared" si="5"/>
        <v>4</v>
      </c>
    </row>
    <row r="196" spans="1:13" x14ac:dyDescent="0.2">
      <c r="A196" s="371">
        <f>+SUBTOTAL(3,$G$7:$G196)</f>
        <v>190</v>
      </c>
      <c r="B196" s="365">
        <v>45689</v>
      </c>
      <c r="C196" s="378" t="s">
        <v>707</v>
      </c>
      <c r="D196" s="367" t="str">
        <f>+VLOOKUP(C196,Foundation!$C$8:$D$524,2,FALSE)</f>
        <v>DC2+0</v>
      </c>
      <c r="E196" s="367" t="str">
        <f>+VLOOKUP(C196,Foundation!$C$8:$E$492,3,FALSE)</f>
        <v>Sandy</v>
      </c>
      <c r="F196" s="349">
        <v>45688</v>
      </c>
      <c r="G196" s="349">
        <v>45695</v>
      </c>
      <c r="H196" s="369" t="s">
        <v>895</v>
      </c>
      <c r="I196" s="372"/>
      <c r="J196" s="672">
        <f t="shared" si="4"/>
        <v>66.381106999999986</v>
      </c>
      <c r="K196" s="369"/>
      <c r="M196" s="627">
        <f t="shared" si="5"/>
        <v>7</v>
      </c>
    </row>
    <row r="197" spans="1:13" x14ac:dyDescent="0.2">
      <c r="A197" s="371">
        <f>+SUBTOTAL(3,$G$7:$G197)</f>
        <v>191</v>
      </c>
      <c r="B197" s="365">
        <v>45689</v>
      </c>
      <c r="C197" s="378" t="s">
        <v>625</v>
      </c>
      <c r="D197" s="367" t="str">
        <f>+VLOOKUP(C197,Foundation!$C$8:$D$524,2,FALSE)</f>
        <v>DA+6</v>
      </c>
      <c r="E197" s="367" t="str">
        <f>+VLOOKUP(C197,Foundation!$C$8:$E$492,3,FALSE)</f>
        <v>DFR</v>
      </c>
      <c r="F197" s="349">
        <v>45688</v>
      </c>
      <c r="G197" s="349">
        <v>45698</v>
      </c>
      <c r="H197" s="369" t="s">
        <v>597</v>
      </c>
      <c r="I197" s="372"/>
      <c r="J197" s="672">
        <f t="shared" si="4"/>
        <v>45.413028000000004</v>
      </c>
      <c r="K197" s="369"/>
      <c r="M197" s="627">
        <f t="shared" si="5"/>
        <v>10</v>
      </c>
    </row>
    <row r="198" spans="1:13" x14ac:dyDescent="0.2">
      <c r="A198" s="371">
        <f>+SUBTOTAL(3,$G$7:$G198)</f>
        <v>192</v>
      </c>
      <c r="B198" s="365">
        <v>45689</v>
      </c>
      <c r="C198" s="378" t="s">
        <v>849</v>
      </c>
      <c r="D198" s="367" t="str">
        <f>+VLOOKUP(C198,Foundation!$C$8:$D$524,2,FALSE)</f>
        <v>DA+3</v>
      </c>
      <c r="E198" s="367" t="str">
        <f>+VLOOKUP(C198,Foundation!$C$8:$E$492,3,FALSE)</f>
        <v>DRY</v>
      </c>
      <c r="F198" s="349">
        <v>45695</v>
      </c>
      <c r="G198" s="349">
        <v>45698</v>
      </c>
      <c r="H198" s="369" t="s">
        <v>890</v>
      </c>
      <c r="I198" s="372"/>
      <c r="J198" s="672">
        <f t="shared" si="4"/>
        <v>38.847605999999992</v>
      </c>
      <c r="K198" s="369"/>
      <c r="M198" s="627">
        <f t="shared" si="5"/>
        <v>3</v>
      </c>
    </row>
    <row r="199" spans="1:13" x14ac:dyDescent="0.2">
      <c r="A199" s="371">
        <f>+SUBTOTAL(3,$G$7:$G199)</f>
        <v>193</v>
      </c>
      <c r="B199" s="365">
        <v>45689</v>
      </c>
      <c r="C199" s="378" t="s">
        <v>710</v>
      </c>
      <c r="D199" s="367" t="str">
        <f>+VLOOKUP(C199,Foundation!$C$8:$D$524,2,FALSE)</f>
        <v>DC2+0</v>
      </c>
      <c r="E199" s="367" t="str">
        <f>+VLOOKUP(C199,Foundation!$C$8:$E$492,3,FALSE)</f>
        <v>Sandy</v>
      </c>
      <c r="F199" s="349">
        <v>45696</v>
      </c>
      <c r="G199" s="349">
        <v>45702</v>
      </c>
      <c r="H199" s="369" t="s">
        <v>895</v>
      </c>
      <c r="I199" s="372"/>
      <c r="J199" s="672">
        <f t="shared" si="4"/>
        <v>66.381106999999986</v>
      </c>
      <c r="K199" s="369"/>
      <c r="M199" s="627">
        <f t="shared" si="5"/>
        <v>6</v>
      </c>
    </row>
    <row r="200" spans="1:13" x14ac:dyDescent="0.2">
      <c r="A200" s="371">
        <f>+SUBTOTAL(3,$G$7:$G200)</f>
        <v>194</v>
      </c>
      <c r="B200" s="365">
        <v>45689</v>
      </c>
      <c r="C200" s="378" t="s">
        <v>91</v>
      </c>
      <c r="D200" s="367" t="str">
        <f>+VLOOKUP(C200,Foundation!$C$8:$D$524,2,FALSE)</f>
        <v>DD45+0</v>
      </c>
      <c r="E200" s="367" t="str">
        <f>+VLOOKUP(C200,Foundation!$C$8:$E$492,3,FALSE)</f>
        <v>Sandy</v>
      </c>
      <c r="F200" s="349">
        <v>45693</v>
      </c>
      <c r="G200" s="349">
        <v>45702</v>
      </c>
      <c r="H200" s="369" t="s">
        <v>884</v>
      </c>
      <c r="I200" s="372"/>
      <c r="J200" s="672">
        <f t="shared" ref="J200:J234" si="6">+VLOOKUP(D200,$AB$7:$AC$35,2,FALSE)</f>
        <v>86.129278999999997</v>
      </c>
      <c r="K200" s="369"/>
      <c r="M200" s="627">
        <f t="shared" ref="M200:M263" si="7">G200-F200</f>
        <v>9</v>
      </c>
    </row>
    <row r="201" spans="1:13" x14ac:dyDescent="0.2">
      <c r="A201" s="371">
        <f>+SUBTOTAL(3,$G$7:$G201)</f>
        <v>195</v>
      </c>
      <c r="B201" s="365">
        <v>45689</v>
      </c>
      <c r="C201" s="378" t="s">
        <v>848</v>
      </c>
      <c r="D201" s="367" t="str">
        <f>+VLOOKUP(C201,Foundation!$C$8:$D$524,2,FALSE)</f>
        <v>DA+3</v>
      </c>
      <c r="E201" s="367" t="str">
        <f>+VLOOKUP(C201,Foundation!$C$8:$E$492,3,FALSE)</f>
        <v>DRY</v>
      </c>
      <c r="F201" s="349">
        <v>45699</v>
      </c>
      <c r="G201" s="349">
        <v>45703</v>
      </c>
      <c r="H201" s="369" t="s">
        <v>890</v>
      </c>
      <c r="I201" s="372"/>
      <c r="J201" s="672">
        <f t="shared" si="6"/>
        <v>38.847605999999992</v>
      </c>
      <c r="K201" s="369"/>
      <c r="M201" s="627">
        <f t="shared" si="7"/>
        <v>4</v>
      </c>
    </row>
    <row r="202" spans="1:13" x14ac:dyDescent="0.2">
      <c r="A202" s="371">
        <f>+SUBTOTAL(3,$G$7:$G202)</f>
        <v>196</v>
      </c>
      <c r="B202" s="365">
        <v>45689</v>
      </c>
      <c r="C202" s="378" t="s">
        <v>626</v>
      </c>
      <c r="D202" s="367" t="str">
        <f>+VLOOKUP(C202,Foundation!$C$8:$D$524,2,FALSE)</f>
        <v>DA+0</v>
      </c>
      <c r="E202" s="367" t="str">
        <f>+VLOOKUP(C202,Foundation!$C$8:$E$492,3,FALSE)</f>
        <v>DRY</v>
      </c>
      <c r="F202" s="349">
        <v>45699</v>
      </c>
      <c r="G202" s="349">
        <v>45706</v>
      </c>
      <c r="H202" s="369" t="s">
        <v>597</v>
      </c>
      <c r="I202" s="372"/>
      <c r="J202" s="672">
        <f t="shared" si="6"/>
        <v>37.504372000000004</v>
      </c>
      <c r="K202" s="369"/>
      <c r="M202" s="627">
        <f t="shared" si="7"/>
        <v>7</v>
      </c>
    </row>
    <row r="203" spans="1:13" x14ac:dyDescent="0.2">
      <c r="A203" s="371">
        <f>+SUBTOTAL(3,$G$7:$G203)</f>
        <v>197</v>
      </c>
      <c r="B203" s="365">
        <v>45689</v>
      </c>
      <c r="C203" s="378" t="s">
        <v>847</v>
      </c>
      <c r="D203" s="367" t="str">
        <f>+VLOOKUP(C203,Foundation!$C$8:$D$524,2,FALSE)</f>
        <v>DA+0</v>
      </c>
      <c r="E203" s="367" t="str">
        <f>+VLOOKUP(C203,Foundation!$C$8:$E$492,3,FALSE)</f>
        <v>DRY</v>
      </c>
      <c r="F203" s="349">
        <v>45704</v>
      </c>
      <c r="G203" s="349">
        <v>45707</v>
      </c>
      <c r="H203" s="369" t="s">
        <v>890</v>
      </c>
      <c r="I203" s="372"/>
      <c r="J203" s="672">
        <f t="shared" si="6"/>
        <v>37.504372000000004</v>
      </c>
      <c r="K203" s="369"/>
      <c r="M203" s="627">
        <f t="shared" si="7"/>
        <v>3</v>
      </c>
    </row>
    <row r="204" spans="1:13" x14ac:dyDescent="0.2">
      <c r="A204" s="371">
        <f>+SUBTOTAL(3,$G$7:$G204)</f>
        <v>198</v>
      </c>
      <c r="B204" s="365">
        <v>45689</v>
      </c>
      <c r="C204" s="378" t="s">
        <v>701</v>
      </c>
      <c r="D204" s="367" t="str">
        <f>+VLOOKUP(C204,Foundation!$C$8:$D$524,2,FALSE)</f>
        <v>DA+9</v>
      </c>
      <c r="E204" s="367" t="str">
        <f>+VLOOKUP(C204,Foundation!$C$8:$E$492,3,FALSE)</f>
        <v>Sandy</v>
      </c>
      <c r="F204" s="349">
        <v>45703</v>
      </c>
      <c r="G204" s="349">
        <v>45708</v>
      </c>
      <c r="H204" s="369" t="s">
        <v>884</v>
      </c>
      <c r="I204" s="372"/>
      <c r="J204" s="672">
        <f t="shared" si="6"/>
        <v>47.184350000000002</v>
      </c>
      <c r="K204" s="369"/>
      <c r="M204" s="627">
        <f t="shared" si="7"/>
        <v>5</v>
      </c>
    </row>
    <row r="205" spans="1:13" x14ac:dyDescent="0.2">
      <c r="A205" s="371">
        <f>+SUBTOTAL(3,$G$7:$G205)</f>
        <v>199</v>
      </c>
      <c r="B205" s="365">
        <v>45689</v>
      </c>
      <c r="C205" s="378" t="s">
        <v>846</v>
      </c>
      <c r="D205" s="367" t="str">
        <f>+VLOOKUP(C205,Foundation!$C$8:$D$524,2,FALSE)</f>
        <v>DA+3</v>
      </c>
      <c r="E205" s="367" t="str">
        <f>+VLOOKUP(C205,Foundation!$C$8:$E$492,3,FALSE)</f>
        <v>DRY</v>
      </c>
      <c r="F205" s="349">
        <v>45708</v>
      </c>
      <c r="G205" s="349">
        <v>45712</v>
      </c>
      <c r="H205" s="369" t="s">
        <v>890</v>
      </c>
      <c r="I205" s="372"/>
      <c r="J205" s="672">
        <f t="shared" si="6"/>
        <v>38.847605999999992</v>
      </c>
      <c r="K205" s="369"/>
      <c r="M205" s="627">
        <f t="shared" si="7"/>
        <v>4</v>
      </c>
    </row>
    <row r="206" spans="1:13" x14ac:dyDescent="0.2">
      <c r="A206" s="371">
        <f>+SUBTOTAL(3,$G$7:$G206)</f>
        <v>200</v>
      </c>
      <c r="B206" s="365">
        <v>45689</v>
      </c>
      <c r="C206" s="378" t="s">
        <v>627</v>
      </c>
      <c r="D206" s="367" t="str">
        <f>+VLOOKUP(C206,Foundation!$C$8:$D$524,2,FALSE)</f>
        <v>DA+0</v>
      </c>
      <c r="E206" s="367" t="str">
        <f>+VLOOKUP(C206,Foundation!$C$8:$E$492,3,FALSE)</f>
        <v>DRY</v>
      </c>
      <c r="F206" s="349">
        <v>45707</v>
      </c>
      <c r="G206" s="349">
        <v>45716</v>
      </c>
      <c r="H206" s="369" t="s">
        <v>597</v>
      </c>
      <c r="I206" s="372"/>
      <c r="J206" s="672">
        <f t="shared" si="6"/>
        <v>37.504372000000004</v>
      </c>
      <c r="K206" s="369"/>
      <c r="M206" s="627">
        <f t="shared" si="7"/>
        <v>9</v>
      </c>
    </row>
    <row r="207" spans="1:13" x14ac:dyDescent="0.2">
      <c r="A207" s="371">
        <f>+SUBTOTAL(3,$G$7:$G207)</f>
        <v>201</v>
      </c>
      <c r="B207" s="365">
        <v>45717</v>
      </c>
      <c r="C207" s="378" t="s">
        <v>845</v>
      </c>
      <c r="D207" s="367" t="str">
        <f>+VLOOKUP(C207,Foundation!$C$8:$D$524,2,FALSE)</f>
        <v>DA+3</v>
      </c>
      <c r="E207" s="367" t="str">
        <f>+VLOOKUP(C207,Foundation!$C$8:$E$492,3,FALSE)</f>
        <v>DRY</v>
      </c>
      <c r="F207" s="349">
        <v>45713</v>
      </c>
      <c r="G207" s="349">
        <v>45717</v>
      </c>
      <c r="H207" s="369" t="s">
        <v>890</v>
      </c>
      <c r="I207" s="372"/>
      <c r="J207" s="672">
        <f t="shared" si="6"/>
        <v>38.847605999999992</v>
      </c>
      <c r="K207" s="369"/>
      <c r="M207" s="627">
        <f t="shared" si="7"/>
        <v>4</v>
      </c>
    </row>
    <row r="208" spans="1:13" x14ac:dyDescent="0.2">
      <c r="A208" s="371">
        <f>+SUBTOTAL(3,$G$7:$G208)</f>
        <v>202</v>
      </c>
      <c r="B208" s="365">
        <v>45717</v>
      </c>
      <c r="C208" s="378" t="s">
        <v>726</v>
      </c>
      <c r="D208" s="367" t="str">
        <f>+VLOOKUP(C208,Foundation!$C$8:$D$524,2,FALSE)</f>
        <v>DA+3</v>
      </c>
      <c r="E208" s="367" t="str">
        <f>+VLOOKUP(C208,Foundation!$C$8:$E$492,3,FALSE)</f>
        <v>Sandy</v>
      </c>
      <c r="F208" s="349">
        <v>45717</v>
      </c>
      <c r="G208" s="349">
        <v>45723</v>
      </c>
      <c r="H208" s="369" t="s">
        <v>893</v>
      </c>
      <c r="I208" s="372"/>
      <c r="J208" s="672">
        <f t="shared" si="6"/>
        <v>38.847605999999992</v>
      </c>
      <c r="K208" s="369"/>
      <c r="M208" s="627">
        <f t="shared" si="7"/>
        <v>6</v>
      </c>
    </row>
    <row r="209" spans="1:13" x14ac:dyDescent="0.2">
      <c r="A209" s="371">
        <f>+SUBTOTAL(3,$G$7:$G209)</f>
        <v>203</v>
      </c>
      <c r="B209" s="365">
        <v>45717</v>
      </c>
      <c r="C209" s="366" t="s">
        <v>844</v>
      </c>
      <c r="D209" s="367" t="str">
        <f>+VLOOKUP(C209,Foundation!$C$8:$D$524,2,FALSE)</f>
        <v>DA+6</v>
      </c>
      <c r="E209" s="367" t="str">
        <f>+VLOOKUP(C209,Foundation!$C$8:$E$492,3,FALSE)</f>
        <v>DRY</v>
      </c>
      <c r="F209" s="349">
        <v>45718</v>
      </c>
      <c r="G209" s="349">
        <v>45723</v>
      </c>
      <c r="H209" s="369" t="s">
        <v>890</v>
      </c>
      <c r="I209" s="372"/>
      <c r="J209" s="672">
        <f t="shared" si="6"/>
        <v>45.413028000000004</v>
      </c>
      <c r="K209" s="369"/>
      <c r="M209" s="627">
        <f t="shared" si="7"/>
        <v>5</v>
      </c>
    </row>
    <row r="210" spans="1:13" x14ac:dyDescent="0.2">
      <c r="A210" s="371">
        <f>+SUBTOTAL(3,$G$7:$G210)</f>
        <v>204</v>
      </c>
      <c r="B210" s="365">
        <v>45717</v>
      </c>
      <c r="C210" s="366" t="s">
        <v>95</v>
      </c>
      <c r="D210" s="367" t="str">
        <f>+VLOOKUP(C210,Foundation!$C$8:$D$524,2,FALSE)</f>
        <v>DC1+3</v>
      </c>
      <c r="E210" s="367" t="str">
        <f>+VLOOKUP(C210,Foundation!$C$8:$E$492,3,FALSE)</f>
        <v>DFR</v>
      </c>
      <c r="F210" s="349">
        <v>45714</v>
      </c>
      <c r="G210" s="349">
        <v>45726</v>
      </c>
      <c r="H210" s="369" t="s">
        <v>891</v>
      </c>
      <c r="I210" s="372"/>
      <c r="J210" s="672">
        <f t="shared" si="6"/>
        <v>69.228687000000008</v>
      </c>
      <c r="K210" s="369"/>
      <c r="M210" s="627">
        <f t="shared" si="7"/>
        <v>12</v>
      </c>
    </row>
    <row r="211" spans="1:13" x14ac:dyDescent="0.2">
      <c r="A211" s="371">
        <f>+SUBTOTAL(3,$G$7:$G211)</f>
        <v>205</v>
      </c>
      <c r="B211" s="365">
        <v>45717</v>
      </c>
      <c r="C211" s="366" t="s">
        <v>843</v>
      </c>
      <c r="D211" s="367" t="str">
        <f>+VLOOKUP(C211,Foundation!$C$8:$D$524,2,FALSE)</f>
        <v>DA+3</v>
      </c>
      <c r="E211" s="367" t="str">
        <f>+VLOOKUP(C211,Foundation!$C$8:$E$492,3,FALSE)</f>
        <v>DRY</v>
      </c>
      <c r="F211" s="349">
        <v>45724</v>
      </c>
      <c r="G211" s="349">
        <v>45728</v>
      </c>
      <c r="H211" s="369" t="s">
        <v>890</v>
      </c>
      <c r="I211" s="372"/>
      <c r="J211" s="672">
        <f t="shared" si="6"/>
        <v>38.847605999999992</v>
      </c>
      <c r="K211" s="369"/>
      <c r="M211" s="627">
        <f t="shared" si="7"/>
        <v>4</v>
      </c>
    </row>
    <row r="212" spans="1:13" x14ac:dyDescent="0.2">
      <c r="A212" s="371">
        <f>+SUBTOTAL(3,$G$7:$G212)</f>
        <v>206</v>
      </c>
      <c r="B212" s="365">
        <v>45717</v>
      </c>
      <c r="C212" s="366" t="s">
        <v>833</v>
      </c>
      <c r="D212" s="367" t="str">
        <f>+VLOOKUP(C212,Foundation!$C$8:$D$524,2,FALSE)</f>
        <v>DA+3</v>
      </c>
      <c r="E212" s="367" t="str">
        <f>+VLOOKUP(C212,Foundation!$C$8:$E$492,3,FALSE)</f>
        <v>DRY</v>
      </c>
      <c r="F212" s="349">
        <v>45724</v>
      </c>
      <c r="G212" s="349">
        <v>45732</v>
      </c>
      <c r="H212" s="369" t="s">
        <v>894</v>
      </c>
      <c r="I212" s="372"/>
      <c r="J212" s="672">
        <f t="shared" si="6"/>
        <v>38.847605999999992</v>
      </c>
      <c r="K212" s="369"/>
      <c r="M212" s="627">
        <f t="shared" si="7"/>
        <v>8</v>
      </c>
    </row>
    <row r="213" spans="1:13" x14ac:dyDescent="0.2">
      <c r="A213" s="371">
        <f>+SUBTOTAL(3,$G$7:$G213)</f>
        <v>207</v>
      </c>
      <c r="B213" s="365">
        <v>45717</v>
      </c>
      <c r="C213" s="366" t="s">
        <v>725</v>
      </c>
      <c r="D213" s="367" t="str">
        <f>+VLOOKUP(C213,Foundation!$C$8:$D$524,2,FALSE)</f>
        <v>DA+0</v>
      </c>
      <c r="E213" s="367" t="str">
        <f>+VLOOKUP(C213,Foundation!$C$8:$E$492,3,FALSE)</f>
        <v>Sandy</v>
      </c>
      <c r="F213" s="349">
        <v>45725</v>
      </c>
      <c r="G213" s="349">
        <v>45733</v>
      </c>
      <c r="H213" s="369" t="s">
        <v>893</v>
      </c>
      <c r="I213" s="372"/>
      <c r="J213" s="672">
        <f t="shared" si="6"/>
        <v>37.504372000000004</v>
      </c>
      <c r="K213" s="369"/>
      <c r="M213" s="627">
        <f t="shared" si="7"/>
        <v>8</v>
      </c>
    </row>
    <row r="214" spans="1:13" x14ac:dyDescent="0.2">
      <c r="A214" s="371">
        <f>+SUBTOTAL(3,$G$7:$G214)</f>
        <v>208</v>
      </c>
      <c r="B214" s="365">
        <v>45717</v>
      </c>
      <c r="C214" s="366" t="s">
        <v>842</v>
      </c>
      <c r="D214" s="367" t="str">
        <f>+VLOOKUP(C214,Foundation!$C$8:$D$524,2,FALSE)</f>
        <v>DA+3</v>
      </c>
      <c r="E214" s="367" t="str">
        <f>+VLOOKUP(C214,Foundation!$C$8:$E$492,3,FALSE)</f>
        <v>DRY</v>
      </c>
      <c r="F214" s="349">
        <v>45729</v>
      </c>
      <c r="G214" s="349">
        <v>45734</v>
      </c>
      <c r="H214" s="369" t="s">
        <v>890</v>
      </c>
      <c r="I214" s="372"/>
      <c r="J214" s="672">
        <f t="shared" si="6"/>
        <v>38.847605999999992</v>
      </c>
      <c r="K214" s="369"/>
      <c r="M214" s="627">
        <f t="shared" si="7"/>
        <v>5</v>
      </c>
    </row>
    <row r="215" spans="1:13" x14ac:dyDescent="0.2">
      <c r="A215" s="371">
        <f>+SUBTOTAL(3,$G$7:$G215)</f>
        <v>209</v>
      </c>
      <c r="B215" s="365">
        <v>45717</v>
      </c>
      <c r="C215" s="366" t="s">
        <v>724</v>
      </c>
      <c r="D215" s="367" t="str">
        <f>+VLOOKUP(C215,Foundation!$C$8:$D$524,2,FALSE)</f>
        <v>DA+6</v>
      </c>
      <c r="E215" s="367" t="str">
        <f>+VLOOKUP(C215,Foundation!$C$8:$E$492,3,FALSE)</f>
        <v>Sandy</v>
      </c>
      <c r="F215" s="349">
        <v>45734</v>
      </c>
      <c r="G215" s="349">
        <v>45741</v>
      </c>
      <c r="H215" s="369" t="s">
        <v>893</v>
      </c>
      <c r="I215" s="372"/>
      <c r="J215" s="672">
        <f t="shared" si="6"/>
        <v>45.413028000000004</v>
      </c>
      <c r="K215" s="369"/>
      <c r="M215" s="627">
        <f t="shared" si="7"/>
        <v>7</v>
      </c>
    </row>
    <row r="216" spans="1:13" x14ac:dyDescent="0.2">
      <c r="A216" s="371">
        <f>+SUBTOTAL(3,$G$7:$G216)</f>
        <v>210</v>
      </c>
      <c r="B216" s="365">
        <v>45717</v>
      </c>
      <c r="C216" s="366" t="s">
        <v>106</v>
      </c>
      <c r="D216" s="367" t="str">
        <f>+VLOOKUP(C216,Foundation!$C$8:$D$524,2,FALSE)</f>
        <v>DB2+3</v>
      </c>
      <c r="E216" s="367" t="str">
        <f>+VLOOKUP(C216,Foundation!$C$8:$E$492,3,FALSE)</f>
        <v>DRY</v>
      </c>
      <c r="F216" s="349">
        <v>45735</v>
      </c>
      <c r="G216" s="349">
        <v>45741</v>
      </c>
      <c r="H216" s="369" t="s">
        <v>890</v>
      </c>
      <c r="I216" s="372"/>
      <c r="J216" s="672">
        <f t="shared" si="6"/>
        <v>60.096777000000003</v>
      </c>
      <c r="K216" s="369"/>
      <c r="M216" s="627">
        <f t="shared" si="7"/>
        <v>6</v>
      </c>
    </row>
    <row r="217" spans="1:13" x14ac:dyDescent="0.2">
      <c r="A217" s="371">
        <f>+SUBTOTAL(3,$G$7:$G217)</f>
        <v>211</v>
      </c>
      <c r="B217" s="365">
        <v>45717</v>
      </c>
      <c r="C217" s="366" t="s">
        <v>835</v>
      </c>
      <c r="D217" s="367" t="str">
        <f>+VLOOKUP(C217,Foundation!$C$8:$D$524,2,FALSE)</f>
        <v>DA+3</v>
      </c>
      <c r="E217" s="367" t="str">
        <f>+VLOOKUP(C217,Foundation!$C$8:$E$492,3,FALSE)</f>
        <v>DRY</v>
      </c>
      <c r="F217" s="349">
        <v>45736</v>
      </c>
      <c r="G217" s="349">
        <v>45745</v>
      </c>
      <c r="H217" s="369" t="s">
        <v>894</v>
      </c>
      <c r="I217" s="372"/>
      <c r="J217" s="672">
        <f t="shared" si="6"/>
        <v>38.847605999999992</v>
      </c>
      <c r="K217" s="369"/>
      <c r="M217" s="627">
        <f t="shared" si="7"/>
        <v>9</v>
      </c>
    </row>
    <row r="218" spans="1:13" x14ac:dyDescent="0.2">
      <c r="A218" s="371">
        <f>+SUBTOTAL(3,$G$7:$G218)</f>
        <v>212</v>
      </c>
      <c r="B218" s="365">
        <v>45717</v>
      </c>
      <c r="C218" s="366" t="s">
        <v>723</v>
      </c>
      <c r="D218" s="367" t="str">
        <f>+VLOOKUP(C218,Foundation!$C$8:$D$524,2,FALSE)</f>
        <v>DA+0</v>
      </c>
      <c r="E218" s="367" t="str">
        <f>+VLOOKUP(C218,Foundation!$C$8:$E$492,3,FALSE)</f>
        <v>Sandy</v>
      </c>
      <c r="F218" s="349">
        <v>45742</v>
      </c>
      <c r="G218" s="349">
        <v>45747</v>
      </c>
      <c r="H218" s="369" t="s">
        <v>893</v>
      </c>
      <c r="I218" s="372"/>
      <c r="J218" s="672">
        <f t="shared" si="6"/>
        <v>37.504372000000004</v>
      </c>
      <c r="K218" s="369"/>
      <c r="M218" s="627">
        <f t="shared" si="7"/>
        <v>5</v>
      </c>
    </row>
    <row r="219" spans="1:13" x14ac:dyDescent="0.2">
      <c r="A219" s="371">
        <f>+SUBTOTAL(3,$G$7:$G219)</f>
        <v>213</v>
      </c>
      <c r="B219" s="365">
        <v>45717</v>
      </c>
      <c r="C219" s="366" t="s">
        <v>841</v>
      </c>
      <c r="D219" s="367" t="str">
        <f>+VLOOKUP(C219,Foundation!$C$8:$D$524,2,FALSE)</f>
        <v>DA+3</v>
      </c>
      <c r="E219" s="367" t="str">
        <f>+VLOOKUP(C219,Foundation!$C$8:$E$492,3,FALSE)</f>
        <v>DRY</v>
      </c>
      <c r="F219" s="349">
        <v>45742</v>
      </c>
      <c r="G219" s="349">
        <v>45747</v>
      </c>
      <c r="H219" s="369" t="s">
        <v>890</v>
      </c>
      <c r="I219" s="372"/>
      <c r="J219" s="672">
        <f t="shared" si="6"/>
        <v>38.847605999999992</v>
      </c>
      <c r="K219" s="369"/>
      <c r="M219" s="627">
        <f t="shared" si="7"/>
        <v>5</v>
      </c>
    </row>
    <row r="220" spans="1:13" x14ac:dyDescent="0.2">
      <c r="A220" s="371">
        <f>+SUBTOTAL(3,$G$7:$G220)</f>
        <v>214</v>
      </c>
      <c r="B220" s="365">
        <v>45748</v>
      </c>
      <c r="C220" s="366" t="s">
        <v>686</v>
      </c>
      <c r="D220" s="367" t="str">
        <f>+VLOOKUP(C220,Foundation!$C$8:$D$524,2,FALSE)</f>
        <v>DA+3</v>
      </c>
      <c r="E220" s="367" t="str">
        <f>+VLOOKUP(C220,Foundation!$C$8:$E$492,3,FALSE)</f>
        <v>Sandy</v>
      </c>
      <c r="F220" s="349">
        <v>45747</v>
      </c>
      <c r="G220" s="349">
        <v>45749</v>
      </c>
      <c r="H220" s="369" t="s">
        <v>884</v>
      </c>
      <c r="I220" s="372"/>
      <c r="J220" s="672">
        <f t="shared" si="6"/>
        <v>38.847605999999992</v>
      </c>
      <c r="K220" s="369"/>
      <c r="M220" s="627">
        <f t="shared" si="7"/>
        <v>2</v>
      </c>
    </row>
    <row r="221" spans="1:13" x14ac:dyDescent="0.2">
      <c r="A221" s="371">
        <f>+SUBTOTAL(3,$G$7:$G221)</f>
        <v>215</v>
      </c>
      <c r="B221" s="365">
        <v>45748</v>
      </c>
      <c r="C221" s="379" t="s">
        <v>840</v>
      </c>
      <c r="D221" s="367" t="str">
        <f>+VLOOKUP(C221,Foundation!$C$8:$D$524,2,FALSE)</f>
        <v>DA+3</v>
      </c>
      <c r="E221" s="367" t="str">
        <f>+VLOOKUP(C221,Foundation!$C$8:$E$492,3,FALSE)</f>
        <v>DRY</v>
      </c>
      <c r="F221" s="349">
        <v>45747</v>
      </c>
      <c r="G221" s="349">
        <v>45751</v>
      </c>
      <c r="H221" s="369" t="s">
        <v>890</v>
      </c>
      <c r="I221" s="372"/>
      <c r="J221" s="672">
        <f t="shared" si="6"/>
        <v>38.847605999999992</v>
      </c>
      <c r="K221" s="369"/>
      <c r="M221" s="627">
        <f t="shared" si="7"/>
        <v>4</v>
      </c>
    </row>
    <row r="222" spans="1:13" x14ac:dyDescent="0.2">
      <c r="A222" s="371">
        <f>+SUBTOTAL(3,$G$7:$G222)</f>
        <v>216</v>
      </c>
      <c r="B222" s="365">
        <v>45748</v>
      </c>
      <c r="C222" s="366" t="s">
        <v>685</v>
      </c>
      <c r="D222" s="367" t="str">
        <f>+VLOOKUP(C222,Foundation!$C$8:$D$524,2,FALSE)</f>
        <v>DA+0</v>
      </c>
      <c r="E222" s="367" t="str">
        <f>+VLOOKUP(C222,Foundation!$C$8:$E$492,3,FALSE)</f>
        <v>Sandy</v>
      </c>
      <c r="F222" s="349">
        <v>45750</v>
      </c>
      <c r="G222" s="349">
        <v>45753</v>
      </c>
      <c r="H222" s="369" t="s">
        <v>884</v>
      </c>
      <c r="I222" s="372"/>
      <c r="J222" s="672">
        <f t="shared" si="6"/>
        <v>37.504372000000004</v>
      </c>
      <c r="K222" s="369"/>
      <c r="M222" s="627">
        <f t="shared" si="7"/>
        <v>3</v>
      </c>
    </row>
    <row r="223" spans="1:13" x14ac:dyDescent="0.2">
      <c r="A223" s="371">
        <f>+SUBTOTAL(3,$G$7:$G223)</f>
        <v>217</v>
      </c>
      <c r="B223" s="365">
        <v>45748</v>
      </c>
      <c r="C223" s="366" t="s">
        <v>839</v>
      </c>
      <c r="D223" s="367" t="str">
        <f>+VLOOKUP(C223,Foundation!$C$8:$D$524,2,FALSE)</f>
        <v>DA+3</v>
      </c>
      <c r="E223" s="367" t="str">
        <f>+VLOOKUP(C223,Foundation!$C$8:$E$492,3,FALSE)</f>
        <v>DRY</v>
      </c>
      <c r="F223" s="349">
        <v>45753</v>
      </c>
      <c r="G223" s="349">
        <v>45756</v>
      </c>
      <c r="H223" s="372" t="s">
        <v>890</v>
      </c>
      <c r="I223" s="380"/>
      <c r="J223" s="672">
        <f t="shared" si="6"/>
        <v>38.847605999999992</v>
      </c>
      <c r="K223" s="372"/>
      <c r="M223" s="627">
        <f t="shared" si="7"/>
        <v>3</v>
      </c>
    </row>
    <row r="224" spans="1:13" x14ac:dyDescent="0.2">
      <c r="A224" s="371">
        <f>+SUBTOTAL(3,$G$7:$G224)</f>
        <v>218</v>
      </c>
      <c r="B224" s="365">
        <v>45748</v>
      </c>
      <c r="C224" s="366" t="s">
        <v>722</v>
      </c>
      <c r="D224" s="367" t="str">
        <f>+VLOOKUP(C224,Foundation!$C$8:$D$524,2,FALSE)</f>
        <v>DA+9</v>
      </c>
      <c r="E224" s="367" t="str">
        <f>+VLOOKUP(C224,Foundation!$C$8:$E$492,3,FALSE)</f>
        <v>Sandy</v>
      </c>
      <c r="F224" s="349">
        <v>45749</v>
      </c>
      <c r="G224" s="349">
        <v>45758</v>
      </c>
      <c r="H224" s="369" t="s">
        <v>893</v>
      </c>
      <c r="I224" s="380"/>
      <c r="J224" s="672">
        <f t="shared" si="6"/>
        <v>47.184350000000002</v>
      </c>
      <c r="K224" s="369"/>
      <c r="M224" s="627">
        <f t="shared" si="7"/>
        <v>9</v>
      </c>
    </row>
    <row r="225" spans="1:13" x14ac:dyDescent="0.2">
      <c r="A225" s="371">
        <f>+SUBTOTAL(3,$G$7:$G225)</f>
        <v>219</v>
      </c>
      <c r="B225" s="365">
        <v>45748</v>
      </c>
      <c r="C225" s="366" t="s">
        <v>103</v>
      </c>
      <c r="D225" s="367" t="str">
        <f>+VLOOKUP(C225,Foundation!$C$8:$D$524,2,FALSE)</f>
        <v>DD45+0</v>
      </c>
      <c r="E225" s="367" t="str">
        <f>+VLOOKUP(C225,Foundation!$C$8:$E$492,3,FALSE)</f>
        <v>DRY</v>
      </c>
      <c r="F225" s="349">
        <v>45729</v>
      </c>
      <c r="G225" s="349">
        <v>45761</v>
      </c>
      <c r="H225" s="372" t="s">
        <v>895</v>
      </c>
      <c r="I225" s="380"/>
      <c r="J225" s="672">
        <f t="shared" si="6"/>
        <v>86.129278999999997</v>
      </c>
      <c r="K225" s="372"/>
      <c r="M225" s="627">
        <f t="shared" si="7"/>
        <v>32</v>
      </c>
    </row>
    <row r="226" spans="1:13" x14ac:dyDescent="0.2">
      <c r="A226" s="371">
        <f>+SUBTOTAL(3,$G$7:$G226)</f>
        <v>220</v>
      </c>
      <c r="B226" s="365">
        <v>45748</v>
      </c>
      <c r="C226" s="366" t="s">
        <v>721</v>
      </c>
      <c r="D226" s="367" t="str">
        <f>+VLOOKUP(C226,Foundation!$C$8:$D$524,2,FALSE)</f>
        <v>DB2+9</v>
      </c>
      <c r="E226" s="367" t="str">
        <f>+VLOOKUP(C226,Foundation!$C$8:$E$492,3,FALSE)</f>
        <v>Sandy</v>
      </c>
      <c r="F226" s="349">
        <v>45759</v>
      </c>
      <c r="G226" s="349">
        <v>45775</v>
      </c>
      <c r="H226" s="369" t="s">
        <v>893</v>
      </c>
      <c r="I226" s="380"/>
      <c r="J226" s="672">
        <f t="shared" si="6"/>
        <v>70.701702999999995</v>
      </c>
      <c r="K226" s="369"/>
      <c r="M226" s="627">
        <f t="shared" si="7"/>
        <v>16</v>
      </c>
    </row>
    <row r="227" spans="1:13" x14ac:dyDescent="0.2">
      <c r="A227" s="371">
        <f>+SUBTOTAL(3,$G$7:$G227)</f>
        <v>221</v>
      </c>
      <c r="B227" s="365">
        <v>45778</v>
      </c>
      <c r="C227" s="366" t="s">
        <v>834</v>
      </c>
      <c r="D227" s="367" t="str">
        <f>+VLOOKUP(C227,Foundation!$C$8:$D$524,2,FALSE)</f>
        <v>DA+3</v>
      </c>
      <c r="E227" s="367" t="str">
        <f>+VLOOKUP(C227,Foundation!$C$8:$E$492,3,FALSE)</f>
        <v>DRY</v>
      </c>
      <c r="F227" s="349">
        <v>45774</v>
      </c>
      <c r="G227" s="349">
        <v>45779</v>
      </c>
      <c r="H227" s="369" t="s">
        <v>888</v>
      </c>
      <c r="I227" s="380"/>
      <c r="J227" s="672">
        <f t="shared" si="6"/>
        <v>38.847605999999992</v>
      </c>
      <c r="K227" s="369"/>
      <c r="M227" s="627">
        <f t="shared" si="7"/>
        <v>5</v>
      </c>
    </row>
    <row r="228" spans="1:13" x14ac:dyDescent="0.2">
      <c r="A228" s="371">
        <f>+SUBTOTAL(3,$G$7:$G228)</f>
        <v>222</v>
      </c>
      <c r="B228" s="365">
        <v>45778</v>
      </c>
      <c r="C228" s="366" t="s">
        <v>102</v>
      </c>
      <c r="D228" s="367" t="str">
        <f>+VLOOKUP(C228,Foundation!$C$8:$D$524,2,FALSE)</f>
        <v>DC1+9</v>
      </c>
      <c r="E228" s="367" t="str">
        <f>+VLOOKUP(C228,Foundation!$C$8:$E$492,3,FALSE)</f>
        <v>DRY</v>
      </c>
      <c r="F228" s="349">
        <v>45797</v>
      </c>
      <c r="G228" s="349">
        <v>45806</v>
      </c>
      <c r="H228" s="372" t="s">
        <v>1374</v>
      </c>
      <c r="I228" s="380"/>
      <c r="J228" s="672">
        <f t="shared" si="6"/>
        <v>81.494626999999994</v>
      </c>
      <c r="K228" s="372"/>
      <c r="M228" s="627">
        <f t="shared" si="7"/>
        <v>9</v>
      </c>
    </row>
    <row r="229" spans="1:13" x14ac:dyDescent="0.2">
      <c r="A229" s="371">
        <f>+SUBTOTAL(3,$G$7:$G229)</f>
        <v>223</v>
      </c>
      <c r="B229" s="365">
        <v>45809</v>
      </c>
      <c r="C229" s="366" t="s">
        <v>628</v>
      </c>
      <c r="D229" s="367" t="str">
        <f>+VLOOKUP(C229,Foundation!$C$8:$D$524,2,FALSE)</f>
        <v>DA+3</v>
      </c>
      <c r="E229" s="367" t="str">
        <f>+VLOOKUP(C229,Foundation!$C$8:$E$492,3,FALSE)</f>
        <v>DFR</v>
      </c>
      <c r="F229" s="349">
        <v>45787</v>
      </c>
      <c r="G229" s="349">
        <v>45819</v>
      </c>
      <c r="H229" s="372" t="s">
        <v>1366</v>
      </c>
      <c r="I229" s="380"/>
      <c r="J229" s="672">
        <f t="shared" si="6"/>
        <v>38.847605999999992</v>
      </c>
      <c r="K229" s="372" t="s">
        <v>1384</v>
      </c>
      <c r="M229" s="627">
        <f t="shared" si="7"/>
        <v>32</v>
      </c>
    </row>
    <row r="230" spans="1:13" x14ac:dyDescent="0.2">
      <c r="A230" s="371">
        <f>+SUBTOTAL(3,$G$7:$G230)</f>
        <v>224</v>
      </c>
      <c r="B230" s="365">
        <v>45809</v>
      </c>
      <c r="C230" s="347" t="s">
        <v>630</v>
      </c>
      <c r="D230" s="367" t="str">
        <f>+VLOOKUP(C230,Foundation!$C$8:$D$524,2,FALSE)</f>
        <v>DA+0</v>
      </c>
      <c r="E230" s="367" t="str">
        <f>+VLOOKUP(C230,Foundation!$C$8:$E$492,3,FALSE)</f>
        <v>Sandy</v>
      </c>
      <c r="F230" s="349">
        <v>45819</v>
      </c>
      <c r="G230" s="349">
        <v>45828</v>
      </c>
      <c r="H230" s="372" t="s">
        <v>1366</v>
      </c>
      <c r="I230" s="380"/>
      <c r="J230" s="672">
        <f t="shared" si="6"/>
        <v>37.504372000000004</v>
      </c>
      <c r="K230" s="372" t="s">
        <v>1384</v>
      </c>
      <c r="M230" s="627">
        <f t="shared" si="7"/>
        <v>9</v>
      </c>
    </row>
    <row r="231" spans="1:13" x14ac:dyDescent="0.2">
      <c r="A231" s="371">
        <f>+SUBTOTAL(3,$G$7:$G231)</f>
        <v>225</v>
      </c>
      <c r="B231" s="365">
        <v>45809</v>
      </c>
      <c r="C231" s="347" t="s">
        <v>837</v>
      </c>
      <c r="D231" s="367" t="str">
        <f>+VLOOKUP(C231,Foundation!$C$8:$D$524,2,FALSE)</f>
        <v>DA+3</v>
      </c>
      <c r="E231" s="367" t="str">
        <f>+VLOOKUP(C231,Foundation!$C$8:$E$492,3,FALSE)</f>
        <v>DRY</v>
      </c>
      <c r="F231" s="349">
        <v>45825</v>
      </c>
      <c r="G231" s="349">
        <v>45830</v>
      </c>
      <c r="H231" s="372" t="s">
        <v>1389</v>
      </c>
      <c r="I231" s="380"/>
      <c r="J231" s="672">
        <f t="shared" si="6"/>
        <v>38.847605999999992</v>
      </c>
      <c r="K231" s="372" t="s">
        <v>1390</v>
      </c>
      <c r="M231" s="627">
        <f t="shared" si="7"/>
        <v>5</v>
      </c>
    </row>
    <row r="232" spans="1:13" x14ac:dyDescent="0.2">
      <c r="A232" s="371">
        <f>+SUBTOTAL(3,$G$7:$G232)</f>
        <v>226</v>
      </c>
      <c r="B232" s="365">
        <v>45809</v>
      </c>
      <c r="C232" s="366" t="s">
        <v>836</v>
      </c>
      <c r="D232" s="367" t="str">
        <f>+VLOOKUP(C232,Foundation!$C$8:$D$524,2,FALSE)</f>
        <v>DA+3</v>
      </c>
      <c r="E232" s="367" t="str">
        <f>+VLOOKUP(C232,Foundation!$C$8:$E$492,3,FALSE)</f>
        <v>DRY</v>
      </c>
      <c r="F232" s="349">
        <v>45796</v>
      </c>
      <c r="G232" s="349">
        <v>45836</v>
      </c>
      <c r="H232" s="372" t="s">
        <v>1391</v>
      </c>
      <c r="I232" s="380"/>
      <c r="J232" s="672">
        <f t="shared" si="6"/>
        <v>38.847605999999992</v>
      </c>
      <c r="K232" s="372" t="s">
        <v>1390</v>
      </c>
      <c r="M232" s="627">
        <f t="shared" si="7"/>
        <v>40</v>
      </c>
    </row>
    <row r="233" spans="1:13" x14ac:dyDescent="0.2">
      <c r="A233" s="371">
        <f>+SUBTOTAL(3,$G$7:$G233)</f>
        <v>227</v>
      </c>
      <c r="B233" s="365">
        <v>45809</v>
      </c>
      <c r="C233" s="366" t="s">
        <v>631</v>
      </c>
      <c r="D233" s="367" t="str">
        <f>+VLOOKUP(C233,Foundation!$C$8:$D$524,2,FALSE)</f>
        <v>DA+3</v>
      </c>
      <c r="E233" s="367" t="str">
        <f>+VLOOKUP(C233,Foundation!$C$8:$E$492,3,FALSE)</f>
        <v>Sandy</v>
      </c>
      <c r="F233" s="349">
        <v>45812</v>
      </c>
      <c r="G233" s="349">
        <v>45838</v>
      </c>
      <c r="H233" s="372" t="s">
        <v>1408</v>
      </c>
      <c r="I233" s="380"/>
      <c r="J233" s="672">
        <f t="shared" si="6"/>
        <v>38.847605999999992</v>
      </c>
      <c r="K233" s="372" t="s">
        <v>1384</v>
      </c>
      <c r="M233" s="627">
        <f t="shared" si="7"/>
        <v>26</v>
      </c>
    </row>
    <row r="234" spans="1:13" x14ac:dyDescent="0.2">
      <c r="A234" s="371">
        <f>+SUBTOTAL(3,$G$7:$G234)</f>
        <v>228</v>
      </c>
      <c r="B234" s="365">
        <v>45809</v>
      </c>
      <c r="C234" s="366" t="s">
        <v>832</v>
      </c>
      <c r="D234" s="367" t="str">
        <f>+VLOOKUP(C234,Foundation!$C$8:$D$524,2,FALSE)</f>
        <v>DA+3</v>
      </c>
      <c r="E234" s="367" t="str">
        <f>+VLOOKUP(C234,Foundation!$C$8:$E$492,3,FALSE)</f>
        <v>DRY</v>
      </c>
      <c r="F234" s="349">
        <v>45830</v>
      </c>
      <c r="G234" s="349">
        <v>45838</v>
      </c>
      <c r="H234" s="372" t="s">
        <v>1406</v>
      </c>
      <c r="I234" s="380"/>
      <c r="J234" s="672">
        <f t="shared" si="6"/>
        <v>38.847605999999992</v>
      </c>
      <c r="K234" s="372" t="s">
        <v>1390</v>
      </c>
      <c r="M234" s="627">
        <f t="shared" si="7"/>
        <v>8</v>
      </c>
    </row>
    <row r="235" spans="1:13" x14ac:dyDescent="0.2">
      <c r="A235" s="371">
        <f>+SUBTOTAL(3,$G$7:$G235)</f>
        <v>229</v>
      </c>
      <c r="B235" s="365">
        <v>45839</v>
      </c>
      <c r="C235" s="366" t="s">
        <v>463</v>
      </c>
      <c r="D235" s="367" t="str">
        <f>+VLOOKUP(C235,Foundation!$C$8:$D$524,2,FALSE)</f>
        <v>DA+3</v>
      </c>
      <c r="E235" s="367" t="str">
        <f>+VLOOKUP(C235,Foundation!$C$8:$E$492,3,FALSE)</f>
        <v>DFR</v>
      </c>
      <c r="F235" s="349">
        <v>45835</v>
      </c>
      <c r="G235" s="349">
        <v>45839</v>
      </c>
      <c r="H235" s="372" t="s">
        <v>1389</v>
      </c>
      <c r="I235" s="380"/>
      <c r="J235" s="672">
        <f t="shared" ref="J235" si="8">+VLOOKUP(D235,$AB$7:$AC$35,2,FALSE)</f>
        <v>38.847605999999992</v>
      </c>
      <c r="K235" s="372" t="s">
        <v>1390</v>
      </c>
      <c r="M235" s="627">
        <f t="shared" si="7"/>
        <v>4</v>
      </c>
    </row>
    <row r="236" spans="1:13" x14ac:dyDescent="0.2">
      <c r="A236" s="371">
        <f>+SUBTOTAL(3,$G$7:$G236)</f>
        <v>230</v>
      </c>
      <c r="B236" s="365">
        <v>45839</v>
      </c>
      <c r="C236" s="366" t="s">
        <v>830</v>
      </c>
      <c r="D236" s="367" t="str">
        <f>+VLOOKUP(C236,Foundation!$C$8:$D$524,2,FALSE)</f>
        <v>DA+3</v>
      </c>
      <c r="E236" s="367" t="str">
        <f>+VLOOKUP(C236,Foundation!$C$8:$E$492,3,FALSE)</f>
        <v>DRY</v>
      </c>
      <c r="F236" s="349">
        <v>45836</v>
      </c>
      <c r="G236" s="349">
        <v>45841</v>
      </c>
      <c r="H236" s="372" t="s">
        <v>1410</v>
      </c>
      <c r="I236" s="380"/>
      <c r="J236" s="672">
        <f t="shared" ref="J236:J246" si="9">+VLOOKUP(D236,$AB$7:$AC$35,2,FALSE)</f>
        <v>38.847605999999992</v>
      </c>
      <c r="K236" s="372" t="s">
        <v>1390</v>
      </c>
      <c r="M236" s="627">
        <f t="shared" si="7"/>
        <v>5</v>
      </c>
    </row>
    <row r="237" spans="1:13" x14ac:dyDescent="0.2">
      <c r="A237" s="371">
        <f>+SUBTOTAL(3,$G$7:$G237)</f>
        <v>231</v>
      </c>
      <c r="B237" s="365">
        <v>45839</v>
      </c>
      <c r="C237" s="366" t="s">
        <v>831</v>
      </c>
      <c r="D237" s="367" t="str">
        <f>+VLOOKUP(C237,Foundation!$C$8:$D$524,2,FALSE)</f>
        <v>DA+3</v>
      </c>
      <c r="E237" s="367" t="str">
        <f>+VLOOKUP(C237,Foundation!$C$8:$E$492,3,FALSE)</f>
        <v>DRY</v>
      </c>
      <c r="F237" s="349">
        <v>45839</v>
      </c>
      <c r="G237" s="349">
        <v>45846</v>
      </c>
      <c r="H237" s="372" t="s">
        <v>1406</v>
      </c>
      <c r="I237" s="380"/>
      <c r="J237" s="672">
        <f t="shared" ref="J237" si="10">+VLOOKUP(D237,$AB$7:$AC$35,2,FALSE)</f>
        <v>38.847605999999992</v>
      </c>
      <c r="K237" s="372" t="s">
        <v>1390</v>
      </c>
      <c r="M237" s="627">
        <f t="shared" si="7"/>
        <v>7</v>
      </c>
    </row>
    <row r="238" spans="1:13" x14ac:dyDescent="0.2">
      <c r="A238" s="371">
        <f>+SUBTOTAL(3,$G$7:$G238)</f>
        <v>232</v>
      </c>
      <c r="B238" s="365">
        <v>45839</v>
      </c>
      <c r="C238" s="366" t="s">
        <v>154</v>
      </c>
      <c r="D238" s="367" t="str">
        <f>+VLOOKUP(C238,Foundation!$C$8:$D$524,2,FALSE)</f>
        <v>DA+3</v>
      </c>
      <c r="E238" s="367" t="str">
        <f>+VLOOKUP(C238,Foundation!$C$8:$E$492,3,FALSE)</f>
        <v>DFR</v>
      </c>
      <c r="F238" s="349">
        <v>45845</v>
      </c>
      <c r="G238" s="349">
        <v>45857</v>
      </c>
      <c r="H238" s="372" t="s">
        <v>1389</v>
      </c>
      <c r="I238" s="380"/>
      <c r="J238" s="672">
        <f t="shared" ref="J238:J242" si="11">+VLOOKUP(D238,$AB$7:$AC$35,2,FALSE)</f>
        <v>38.847605999999992</v>
      </c>
      <c r="K238" s="372" t="s">
        <v>1390</v>
      </c>
      <c r="M238" s="627">
        <f t="shared" si="7"/>
        <v>12</v>
      </c>
    </row>
    <row r="239" spans="1:13" x14ac:dyDescent="0.2">
      <c r="A239" s="371">
        <f>+SUBTOTAL(3,$G$7:$G239)</f>
        <v>233</v>
      </c>
      <c r="B239" s="365">
        <v>45839</v>
      </c>
      <c r="C239" s="366" t="s">
        <v>105</v>
      </c>
      <c r="D239" s="367" t="str">
        <f>+VLOOKUP(C239,Foundation!$C$8:$D$524,2,FALSE)</f>
        <v>DC1+0</v>
      </c>
      <c r="E239" s="367" t="str">
        <f>+VLOOKUP(C239,Foundation!$C$8:$E$492,3,FALSE)</f>
        <v>DRY</v>
      </c>
      <c r="F239" s="349">
        <v>45841</v>
      </c>
      <c r="G239" s="349">
        <v>45852</v>
      </c>
      <c r="H239" s="372" t="s">
        <v>1410</v>
      </c>
      <c r="I239" s="380"/>
      <c r="J239" s="672">
        <f t="shared" si="11"/>
        <v>66.381106999999986</v>
      </c>
      <c r="K239" s="372" t="s">
        <v>1390</v>
      </c>
      <c r="M239" s="627">
        <f t="shared" si="7"/>
        <v>11</v>
      </c>
    </row>
    <row r="240" spans="1:13" x14ac:dyDescent="0.2">
      <c r="A240" s="371">
        <f>+SUBTOTAL(3,$G$7:$G240)</f>
        <v>234</v>
      </c>
      <c r="B240" s="365">
        <v>45839</v>
      </c>
      <c r="C240" s="366" t="s">
        <v>838</v>
      </c>
      <c r="D240" s="367" t="str">
        <f>+VLOOKUP(C240,Foundation!$C$8:$D$524,2,FALSE)</f>
        <v>DA+3</v>
      </c>
      <c r="E240" s="367" t="str">
        <f>+VLOOKUP(C240,Foundation!$C$8:$E$492,3,FALSE)</f>
        <v>DRY</v>
      </c>
      <c r="F240" s="349">
        <v>45846</v>
      </c>
      <c r="G240" s="349">
        <v>45852</v>
      </c>
      <c r="H240" s="372" t="s">
        <v>1406</v>
      </c>
      <c r="I240" s="380"/>
      <c r="J240" s="672">
        <f t="shared" si="11"/>
        <v>38.847605999999992</v>
      </c>
      <c r="K240" s="372" t="s">
        <v>1390</v>
      </c>
      <c r="M240" s="627">
        <f t="shared" si="7"/>
        <v>6</v>
      </c>
    </row>
    <row r="241" spans="1:13" x14ac:dyDescent="0.2">
      <c r="A241" s="371">
        <f>+SUBTOTAL(3,$G$7:$G241)</f>
        <v>235</v>
      </c>
      <c r="B241" s="365">
        <v>45839</v>
      </c>
      <c r="C241" s="366" t="s">
        <v>632</v>
      </c>
      <c r="D241" s="367" t="str">
        <f>+VLOOKUP(C241,Foundation!$C$8:$D$524,2,FALSE)</f>
        <v>DA+0</v>
      </c>
      <c r="E241" s="367" t="str">
        <f>+VLOOKUP(C241,Foundation!$C$8:$E$492,3,FALSE)</f>
        <v>Sandy</v>
      </c>
      <c r="F241" s="349">
        <v>45819</v>
      </c>
      <c r="G241" s="349">
        <v>45853</v>
      </c>
      <c r="H241" s="372" t="s">
        <v>1408</v>
      </c>
      <c r="I241" s="380"/>
      <c r="J241" s="672">
        <f t="shared" si="11"/>
        <v>37.504372000000004</v>
      </c>
      <c r="K241" s="372" t="s">
        <v>1384</v>
      </c>
      <c r="M241" s="627">
        <f t="shared" si="7"/>
        <v>34</v>
      </c>
    </row>
    <row r="242" spans="1:13" x14ac:dyDescent="0.2">
      <c r="A242" s="371">
        <f>+SUBTOTAL(3,$G$7:$G242)</f>
        <v>236</v>
      </c>
      <c r="B242" s="365">
        <v>45839</v>
      </c>
      <c r="C242" s="366" t="s">
        <v>452</v>
      </c>
      <c r="D242" s="367" t="str">
        <f>+VLOOKUP(C242,Foundation!$C$8:$D$524,2,FALSE)</f>
        <v>DA+0</v>
      </c>
      <c r="E242" s="367" t="str">
        <f>+VLOOKUP(C242,Foundation!$C$8:$E$492,3,FALSE)</f>
        <v>Sandy</v>
      </c>
      <c r="F242" s="349">
        <v>45849</v>
      </c>
      <c r="G242" s="349">
        <v>45854</v>
      </c>
      <c r="H242" s="372" t="s">
        <v>1424</v>
      </c>
      <c r="I242" s="380"/>
      <c r="J242" s="672">
        <f t="shared" si="11"/>
        <v>37.504372000000004</v>
      </c>
      <c r="K242" s="372" t="s">
        <v>1390</v>
      </c>
      <c r="M242" s="627">
        <f t="shared" si="7"/>
        <v>5</v>
      </c>
    </row>
    <row r="243" spans="1:13" x14ac:dyDescent="0.2">
      <c r="A243" s="371">
        <f>+SUBTOTAL(3,$G$7:$G243)</f>
        <v>237</v>
      </c>
      <c r="B243" s="365">
        <v>45839</v>
      </c>
      <c r="C243" s="366" t="s">
        <v>104</v>
      </c>
      <c r="D243" s="367" t="str">
        <f>+VLOOKUP(C243,Foundation!$C$8:$D$524,2,FALSE)</f>
        <v>DB2+0</v>
      </c>
      <c r="E243" s="367" t="str">
        <f>+VLOOKUP(C243,Foundation!$C$8:$E$492,3,FALSE)</f>
        <v>DFR</v>
      </c>
      <c r="F243" s="589">
        <v>45852</v>
      </c>
      <c r="G243" s="589">
        <v>45859</v>
      </c>
      <c r="H243" s="372" t="s">
        <v>1410</v>
      </c>
      <c r="I243" s="590"/>
      <c r="J243" s="672">
        <f t="shared" si="9"/>
        <v>57.597240999999997</v>
      </c>
      <c r="K243" s="372" t="s">
        <v>1390</v>
      </c>
      <c r="M243" s="627">
        <f t="shared" si="7"/>
        <v>7</v>
      </c>
    </row>
    <row r="244" spans="1:13" x14ac:dyDescent="0.2">
      <c r="A244" s="371">
        <f>+SUBTOTAL(3,$G$7:$G244)</f>
        <v>238</v>
      </c>
      <c r="B244" s="365">
        <v>45839</v>
      </c>
      <c r="C244" s="366" t="s">
        <v>667</v>
      </c>
      <c r="D244" s="367" t="str">
        <f>+VLOOKUP(C244,Foundation!$C$8:$D$524,2,FALSE)</f>
        <v>DA+0</v>
      </c>
      <c r="E244" s="367" t="str">
        <f>+VLOOKUP(C244,Foundation!$C$8:$E$492,3,FALSE)</f>
        <v>Sandy</v>
      </c>
      <c r="F244" s="589">
        <v>45857</v>
      </c>
      <c r="G244" s="589">
        <v>45860</v>
      </c>
      <c r="H244" s="372" t="s">
        <v>1482</v>
      </c>
      <c r="I244" s="590"/>
      <c r="J244" s="672">
        <f t="shared" si="9"/>
        <v>37.504372000000004</v>
      </c>
      <c r="K244" s="372" t="s">
        <v>1390</v>
      </c>
      <c r="M244" s="627">
        <f t="shared" si="7"/>
        <v>3</v>
      </c>
    </row>
    <row r="245" spans="1:13" x14ac:dyDescent="0.2">
      <c r="A245" s="371">
        <f>+SUBTOTAL(3,$G$7:$G245)</f>
        <v>239</v>
      </c>
      <c r="B245" s="365">
        <v>45839</v>
      </c>
      <c r="C245" s="366" t="s">
        <v>453</v>
      </c>
      <c r="D245" s="367" t="str">
        <f>+VLOOKUP(C245,Foundation!$C$8:$D$524,2,FALSE)</f>
        <v>DA+0</v>
      </c>
      <c r="E245" s="367" t="str">
        <f>+VLOOKUP(C245,Foundation!$C$8:$E$492,3,FALSE)</f>
        <v>DRY</v>
      </c>
      <c r="F245" s="349">
        <v>45854</v>
      </c>
      <c r="G245" s="349">
        <v>45861</v>
      </c>
      <c r="H245" s="372" t="s">
        <v>1424</v>
      </c>
      <c r="I245" s="380"/>
      <c r="J245" s="672">
        <f t="shared" si="9"/>
        <v>37.504372000000004</v>
      </c>
      <c r="K245" s="372" t="s">
        <v>1390</v>
      </c>
      <c r="M245" s="627">
        <f t="shared" si="7"/>
        <v>7</v>
      </c>
    </row>
    <row r="246" spans="1:13" x14ac:dyDescent="0.2">
      <c r="A246" s="371">
        <f>+SUBTOTAL(3,$G$7:$G246)</f>
        <v>240</v>
      </c>
      <c r="B246" s="365">
        <v>45839</v>
      </c>
      <c r="C246" s="366" t="s">
        <v>510</v>
      </c>
      <c r="D246" s="367" t="str">
        <f>+VLOOKUP(C246,Foundation!$C$8:$D$524,2,FALSE)</f>
        <v>DA+0</v>
      </c>
      <c r="E246" s="367" t="str">
        <f>+VLOOKUP(C246,Foundation!$C$8:$E$492,3,FALSE)</f>
        <v>DRY</v>
      </c>
      <c r="F246" s="349">
        <v>45852</v>
      </c>
      <c r="G246" s="349">
        <v>45861</v>
      </c>
      <c r="H246" s="372" t="s">
        <v>1427</v>
      </c>
      <c r="I246" s="380"/>
      <c r="J246" s="672">
        <f t="shared" si="9"/>
        <v>37.504372000000004</v>
      </c>
      <c r="K246" s="372" t="s">
        <v>1390</v>
      </c>
      <c r="M246" s="627">
        <f t="shared" si="7"/>
        <v>9</v>
      </c>
    </row>
    <row r="247" spans="1:13" x14ac:dyDescent="0.2">
      <c r="A247" s="371">
        <f>+SUBTOTAL(3,$G$7:$G247)</f>
        <v>241</v>
      </c>
      <c r="B247" s="365">
        <v>45839</v>
      </c>
      <c r="C247" s="366" t="s">
        <v>59</v>
      </c>
      <c r="D247" s="367" t="str">
        <f>+VLOOKUP(C247,Foundation!$C$8:$D$524,2,FALSE)</f>
        <v>DA+3</v>
      </c>
      <c r="E247" s="367" t="str">
        <f>+VLOOKUP(C247,Foundation!$C$8:$E$492,3,FALSE)</f>
        <v>DFR</v>
      </c>
      <c r="F247" s="349">
        <v>45859</v>
      </c>
      <c r="G247" s="349">
        <v>45862</v>
      </c>
      <c r="H247" s="372" t="s">
        <v>1433</v>
      </c>
      <c r="I247" s="380"/>
      <c r="J247" s="672">
        <f t="shared" ref="J247" si="12">+VLOOKUP(D247,$AB$7:$AC$35,2,FALSE)</f>
        <v>38.847605999999992</v>
      </c>
      <c r="K247" s="372" t="s">
        <v>1390</v>
      </c>
      <c r="M247" s="627">
        <f t="shared" si="7"/>
        <v>3</v>
      </c>
    </row>
    <row r="248" spans="1:13" x14ac:dyDescent="0.2">
      <c r="A248" s="371">
        <f>+SUBTOTAL(3,$G$7:$G248)</f>
        <v>242</v>
      </c>
      <c r="B248" s="365">
        <v>45839</v>
      </c>
      <c r="C248" s="366" t="s">
        <v>629</v>
      </c>
      <c r="D248" s="367" t="str">
        <f>+VLOOKUP(C248,Foundation!$C$8:$D$524,2,FALSE)</f>
        <v>DA+0</v>
      </c>
      <c r="E248" s="367" t="str">
        <f>+VLOOKUP(C248,Foundation!$C$8:$E$492,3,FALSE)</f>
        <v>DRY</v>
      </c>
      <c r="F248" s="589">
        <v>45848</v>
      </c>
      <c r="G248" s="349">
        <v>45864</v>
      </c>
      <c r="H248" s="616" t="s">
        <v>1429</v>
      </c>
      <c r="I248" s="380"/>
      <c r="J248" s="672">
        <f t="shared" ref="J248" si="13">+VLOOKUP(D248,$AB$7:$AC$35,2,FALSE)</f>
        <v>37.504372000000004</v>
      </c>
      <c r="K248" s="616" t="s">
        <v>1390</v>
      </c>
      <c r="M248" s="627">
        <f t="shared" si="7"/>
        <v>16</v>
      </c>
    </row>
    <row r="249" spans="1:13" x14ac:dyDescent="0.2">
      <c r="A249" s="371">
        <f>+SUBTOTAL(3,$G$7:$G249)</f>
        <v>243</v>
      </c>
      <c r="B249" s="365">
        <v>45839</v>
      </c>
      <c r="C249" s="366" t="s">
        <v>666</v>
      </c>
      <c r="D249" s="367" t="str">
        <f>+VLOOKUP(C249,Foundation!$C$8:$D$524,2,FALSE)</f>
        <v>DA+0</v>
      </c>
      <c r="E249" s="367" t="str">
        <f>+VLOOKUP(C249,Foundation!$C$8:$E$492,3,FALSE)</f>
        <v>Sandy</v>
      </c>
      <c r="F249" s="349">
        <v>45861</v>
      </c>
      <c r="G249" s="349">
        <v>45864</v>
      </c>
      <c r="H249" s="372" t="s">
        <v>1482</v>
      </c>
      <c r="I249" s="380"/>
      <c r="J249" s="672">
        <f t="shared" ref="J249:J250" si="14">+VLOOKUP(D249,$AB$7:$AC$35,2,FALSE)</f>
        <v>37.504372000000004</v>
      </c>
      <c r="K249" s="372" t="s">
        <v>1390</v>
      </c>
      <c r="M249" s="627">
        <f t="shared" si="7"/>
        <v>3</v>
      </c>
    </row>
    <row r="250" spans="1:13" x14ac:dyDescent="0.2">
      <c r="A250" s="371">
        <f>+SUBTOTAL(3,$G$7:$G250)</f>
        <v>244</v>
      </c>
      <c r="B250" s="365">
        <v>45839</v>
      </c>
      <c r="C250" s="366" t="s">
        <v>60</v>
      </c>
      <c r="D250" s="367" t="str">
        <f>+VLOOKUP(C250,Foundation!$C$8:$D$524,2,FALSE)</f>
        <v>DA+0</v>
      </c>
      <c r="E250" s="367" t="str">
        <f>+VLOOKUP(C250,Foundation!$C$8:$E$492,3,FALSE)</f>
        <v>DRY</v>
      </c>
      <c r="F250" s="589">
        <v>45863</v>
      </c>
      <c r="G250" s="349">
        <v>45866</v>
      </c>
      <c r="H250" s="616" t="s">
        <v>1433</v>
      </c>
      <c r="I250" s="380"/>
      <c r="J250" s="672">
        <f t="shared" si="14"/>
        <v>37.504372000000004</v>
      </c>
      <c r="K250" s="616" t="s">
        <v>1390</v>
      </c>
      <c r="M250" s="627">
        <f t="shared" si="7"/>
        <v>3</v>
      </c>
    </row>
    <row r="251" spans="1:13" x14ac:dyDescent="0.2">
      <c r="A251" s="371">
        <f>+SUBTOTAL(3,$G$7:$G251)</f>
        <v>245</v>
      </c>
      <c r="B251" s="365">
        <v>45839</v>
      </c>
      <c r="C251" s="366" t="s">
        <v>668</v>
      </c>
      <c r="D251" s="367" t="str">
        <f>+VLOOKUP(C251,Foundation!$C$8:$D$524,2,FALSE)</f>
        <v>DA+9</v>
      </c>
      <c r="E251" s="367" t="str">
        <f>+VLOOKUP(C251,Foundation!$C$8:$E$492,3,FALSE)</f>
        <v>Sandy</v>
      </c>
      <c r="F251" s="349">
        <v>45861</v>
      </c>
      <c r="G251" s="349">
        <v>45866</v>
      </c>
      <c r="H251" s="372" t="s">
        <v>1482</v>
      </c>
      <c r="I251" s="380"/>
      <c r="J251" s="672">
        <f t="shared" ref="J251:J252" si="15">+VLOOKUP(D251,$AB$7:$AC$35,2,FALSE)</f>
        <v>47.184350000000002</v>
      </c>
      <c r="K251" s="372" t="s">
        <v>1390</v>
      </c>
      <c r="M251" s="627">
        <f t="shared" si="7"/>
        <v>5</v>
      </c>
    </row>
    <row r="252" spans="1:13" x14ac:dyDescent="0.2">
      <c r="A252" s="371">
        <f>+SUBTOTAL(3,$G$7:$G252)</f>
        <v>246</v>
      </c>
      <c r="B252" s="365">
        <v>45839</v>
      </c>
      <c r="C252" s="366" t="s">
        <v>665</v>
      </c>
      <c r="D252" s="367" t="str">
        <f>+VLOOKUP(C252,Foundation!$C$8:$D$524,2,FALSE)</f>
        <v>DA+0</v>
      </c>
      <c r="E252" s="367" t="str">
        <f>+VLOOKUP(C252,Foundation!$C$8:$E$492,3,FALSE)</f>
        <v>Sandy</v>
      </c>
      <c r="F252" s="349">
        <v>45864</v>
      </c>
      <c r="G252" s="349">
        <v>45867</v>
      </c>
      <c r="H252" s="372" t="s">
        <v>1482</v>
      </c>
      <c r="I252" s="380"/>
      <c r="J252" s="672">
        <f t="shared" si="15"/>
        <v>37.504372000000004</v>
      </c>
      <c r="K252" s="372" t="s">
        <v>1390</v>
      </c>
      <c r="M252" s="627">
        <f t="shared" si="7"/>
        <v>3</v>
      </c>
    </row>
    <row r="253" spans="1:13" x14ac:dyDescent="0.2">
      <c r="A253" s="371">
        <f>+SUBTOTAL(3,$G$7:$G253)</f>
        <v>247</v>
      </c>
      <c r="B253" s="365">
        <v>45839</v>
      </c>
      <c r="C253" s="366" t="s">
        <v>624</v>
      </c>
      <c r="D253" s="367" t="str">
        <f>+VLOOKUP(C253,Foundation!$C$8:$D$524,2,FALSE)</f>
        <v>DD60+0</v>
      </c>
      <c r="E253" s="367" t="str">
        <f>+VLOOKUP(C253,Foundation!$C$8:$E$492,3,FALSE)</f>
        <v>DRY</v>
      </c>
      <c r="F253" s="349">
        <v>45839</v>
      </c>
      <c r="G253" s="349">
        <v>45867</v>
      </c>
      <c r="H253" s="372" t="s">
        <v>1485</v>
      </c>
      <c r="I253" s="380"/>
      <c r="J253" s="672">
        <f t="shared" ref="J253:J254" si="16">+VLOOKUP(D253,$AB$7:$AC$35,2,FALSE)</f>
        <v>86.129278999999997</v>
      </c>
      <c r="K253" s="372" t="s">
        <v>1428</v>
      </c>
      <c r="M253" s="627">
        <f t="shared" si="7"/>
        <v>28</v>
      </c>
    </row>
    <row r="254" spans="1:13" x14ac:dyDescent="0.2">
      <c r="A254" s="371">
        <f>+SUBTOTAL(3,$G$7:$G254)</f>
        <v>248</v>
      </c>
      <c r="B254" s="365">
        <v>45839</v>
      </c>
      <c r="C254" s="366" t="s">
        <v>451</v>
      </c>
      <c r="D254" s="367" t="str">
        <f>+VLOOKUP(C254,Foundation!$C$8:$D$524,2,FALSE)</f>
        <v>DA+3</v>
      </c>
      <c r="E254" s="367" t="str">
        <f>+VLOOKUP(C254,Foundation!$C$8:$E$492,3,FALSE)</f>
        <v>Sandy</v>
      </c>
      <c r="F254" s="589">
        <v>45861</v>
      </c>
      <c r="G254" s="349">
        <v>45868</v>
      </c>
      <c r="H254" s="616" t="s">
        <v>1424</v>
      </c>
      <c r="I254" s="380"/>
      <c r="J254" s="672">
        <f t="shared" si="16"/>
        <v>38.847605999999992</v>
      </c>
      <c r="K254" s="616" t="s">
        <v>1390</v>
      </c>
      <c r="M254" s="627">
        <f t="shared" si="7"/>
        <v>7</v>
      </c>
    </row>
    <row r="255" spans="1:13" x14ac:dyDescent="0.2">
      <c r="A255" s="371">
        <f>+SUBTOTAL(3,$G$7:$G255)</f>
        <v>249</v>
      </c>
      <c r="B255" s="365">
        <v>45839</v>
      </c>
      <c r="C255" s="366" t="s">
        <v>182</v>
      </c>
      <c r="D255" s="367" t="str">
        <f>+VLOOKUP(C255,Foundation!$C$8:$D$524,2,FALSE)</f>
        <v>DA+0</v>
      </c>
      <c r="E255" s="367" t="str">
        <f>+VLOOKUP(C255,Foundation!$C$8:$E$492,3,FALSE)</f>
        <v>Sandy</v>
      </c>
      <c r="F255" s="589">
        <v>45865</v>
      </c>
      <c r="G255" s="349">
        <v>45869</v>
      </c>
      <c r="H255" s="616" t="s">
        <v>1444</v>
      </c>
      <c r="I255" s="380"/>
      <c r="J255" s="672">
        <f t="shared" ref="J255" si="17">+VLOOKUP(D255,$AB$7:$AC$35,2,FALSE)</f>
        <v>37.504372000000004</v>
      </c>
      <c r="K255" s="616" t="s">
        <v>1390</v>
      </c>
      <c r="M255" s="627">
        <f t="shared" si="7"/>
        <v>4</v>
      </c>
    </row>
    <row r="256" spans="1:13" x14ac:dyDescent="0.2">
      <c r="A256" s="371">
        <f>+SUBTOTAL(3,$G$7:$G256)</f>
        <v>250</v>
      </c>
      <c r="B256" s="365">
        <v>45839</v>
      </c>
      <c r="C256" s="366" t="s">
        <v>65</v>
      </c>
      <c r="D256" s="367" t="str">
        <f>+VLOOKUP(C256,Foundation!$C$8:$D$524,2,FALSE)</f>
        <v>DA+3</v>
      </c>
      <c r="E256" s="367" t="str">
        <f>+VLOOKUP(C256,Foundation!$C$8:$E$492,3,FALSE)</f>
        <v>DFR</v>
      </c>
      <c r="F256" s="589">
        <v>45859</v>
      </c>
      <c r="G256" s="349">
        <v>45869</v>
      </c>
      <c r="H256" s="616" t="s">
        <v>1484</v>
      </c>
      <c r="I256" s="380"/>
      <c r="J256" s="672">
        <f t="shared" ref="J256" si="18">+VLOOKUP(D256,$AB$7:$AC$35,2,FALSE)</f>
        <v>38.847605999999992</v>
      </c>
      <c r="K256" s="616" t="s">
        <v>1390</v>
      </c>
      <c r="M256" s="627">
        <f t="shared" si="7"/>
        <v>10</v>
      </c>
    </row>
    <row r="257" spans="1:13" x14ac:dyDescent="0.2">
      <c r="A257" s="371">
        <f>+SUBTOTAL(3,$G$7:$G257)</f>
        <v>251</v>
      </c>
      <c r="B257" s="365">
        <v>45839</v>
      </c>
      <c r="C257" s="366" t="s">
        <v>66</v>
      </c>
      <c r="D257" s="367" t="str">
        <f>+VLOOKUP(C257,Foundation!$C$8:$D$524,2,FALSE)</f>
        <v>DA+3</v>
      </c>
      <c r="E257" s="367" t="str">
        <f>+VLOOKUP(C257,Foundation!$C$8:$E$492,3,FALSE)</f>
        <v>DFR</v>
      </c>
      <c r="F257" s="589">
        <v>45865</v>
      </c>
      <c r="G257" s="349">
        <v>45869</v>
      </c>
      <c r="H257" s="616" t="s">
        <v>1445</v>
      </c>
      <c r="I257" s="380"/>
      <c r="J257" s="672">
        <f t="shared" ref="J257" si="19">+VLOOKUP(D257,$AB$7:$AC$35,2,FALSE)</f>
        <v>38.847605999999992</v>
      </c>
      <c r="K257" s="616" t="s">
        <v>1390</v>
      </c>
      <c r="M257" s="627">
        <f t="shared" si="7"/>
        <v>4</v>
      </c>
    </row>
    <row r="258" spans="1:13" x14ac:dyDescent="0.2">
      <c r="A258" s="371">
        <f>+SUBTOTAL(3,$G$7:$G258)</f>
        <v>252</v>
      </c>
      <c r="B258" s="365">
        <v>45870</v>
      </c>
      <c r="C258" s="366" t="s">
        <v>664</v>
      </c>
      <c r="D258" s="367" t="str">
        <f>+VLOOKUP(C258,Foundation!$C$8:$D$524,2,FALSE)</f>
        <v>DB1+3</v>
      </c>
      <c r="E258" s="367" t="str">
        <f>+VLOOKUP(C258,Foundation!$C$8:$E$492,3,FALSE)</f>
        <v>Sandy</v>
      </c>
      <c r="F258" s="349">
        <v>45867</v>
      </c>
      <c r="G258" s="349">
        <v>45872</v>
      </c>
      <c r="H258" s="372" t="s">
        <v>1482</v>
      </c>
      <c r="I258" s="380"/>
      <c r="J258" s="672">
        <f t="shared" ref="J258" si="20">+VLOOKUP(D258,$AB$7:$AC$35,2,FALSE)</f>
        <v>60.096777000000003</v>
      </c>
      <c r="K258" s="372" t="s">
        <v>1390</v>
      </c>
      <c r="M258" s="627">
        <f t="shared" si="7"/>
        <v>5</v>
      </c>
    </row>
    <row r="259" spans="1:13" x14ac:dyDescent="0.2">
      <c r="A259" s="371">
        <f>+SUBTOTAL(3,$G$7:$G259)</f>
        <v>253</v>
      </c>
      <c r="B259" s="365">
        <v>45870</v>
      </c>
      <c r="C259" s="366" t="s">
        <v>47</v>
      </c>
      <c r="D259" s="367" t="str">
        <f>+VLOOKUP(C259,Foundation!$C$8:$D$524,2,FALSE)</f>
        <v>DD60+0</v>
      </c>
      <c r="E259" s="367" t="str">
        <f>+VLOOKUP(C259,Foundation!$C$8:$E$492,3,FALSE)</f>
        <v>DRY</v>
      </c>
      <c r="F259" s="349">
        <v>45863</v>
      </c>
      <c r="G259" s="349">
        <v>45871</v>
      </c>
      <c r="H259" s="372" t="s">
        <v>1435</v>
      </c>
      <c r="I259" s="380"/>
      <c r="J259" s="672">
        <f t="shared" ref="J259:J260" si="21">+VLOOKUP(D259,$AB$7:$AC$35,2,FALSE)</f>
        <v>86.129278999999997</v>
      </c>
      <c r="K259" s="372" t="s">
        <v>1390</v>
      </c>
      <c r="M259" s="627">
        <f t="shared" si="7"/>
        <v>8</v>
      </c>
    </row>
    <row r="260" spans="1:13" x14ac:dyDescent="0.2">
      <c r="A260" s="371">
        <f>+SUBTOTAL(3,$G$7:$G260)</f>
        <v>254</v>
      </c>
      <c r="B260" s="365">
        <v>45870</v>
      </c>
      <c r="C260" s="366" t="s">
        <v>195</v>
      </c>
      <c r="D260" s="367" t="str">
        <f>+VLOOKUP(C260,Foundation!$C$8:$D$524,2,FALSE)</f>
        <v>DA+3</v>
      </c>
      <c r="E260" s="367" t="str">
        <f>+VLOOKUP(C260,Foundation!$C$8:$E$492,3,FALSE)</f>
        <v>DRY</v>
      </c>
      <c r="F260" s="349">
        <v>45868</v>
      </c>
      <c r="G260" s="349">
        <v>45873</v>
      </c>
      <c r="H260" s="372" t="s">
        <v>1389</v>
      </c>
      <c r="I260" s="380"/>
      <c r="J260" s="672">
        <f t="shared" si="21"/>
        <v>38.847605999999992</v>
      </c>
      <c r="K260" s="372" t="s">
        <v>1390</v>
      </c>
      <c r="M260" s="627">
        <f t="shared" si="7"/>
        <v>5</v>
      </c>
    </row>
    <row r="261" spans="1:13" x14ac:dyDescent="0.2">
      <c r="A261" s="371">
        <f>+SUBTOTAL(3,$G$7:$G261)</f>
        <v>255</v>
      </c>
      <c r="B261" s="365">
        <v>45870</v>
      </c>
      <c r="C261" s="366" t="s">
        <v>671</v>
      </c>
      <c r="D261" s="367" t="str">
        <f>+VLOOKUP(C261,Foundation!$C$8:$D$524,2,FALSE)</f>
        <v>DA+9</v>
      </c>
      <c r="E261" s="367" t="str">
        <f>+VLOOKUP(C261,Foundation!$C$8:$E$492,3,FALSE)</f>
        <v>Sandy</v>
      </c>
      <c r="F261" s="349">
        <v>45866</v>
      </c>
      <c r="G261" s="349">
        <v>45872</v>
      </c>
      <c r="H261" s="372" t="s">
        <v>1482</v>
      </c>
      <c r="I261" s="380"/>
      <c r="J261" s="672">
        <f t="shared" ref="J261" si="22">+VLOOKUP(D261,$AB$7:$AC$35,2,FALSE)</f>
        <v>47.184350000000002</v>
      </c>
      <c r="K261" s="372" t="s">
        <v>1390</v>
      </c>
      <c r="M261" s="627">
        <f t="shared" si="7"/>
        <v>6</v>
      </c>
    </row>
    <row r="262" spans="1:13" x14ac:dyDescent="0.2">
      <c r="A262" s="371">
        <f>+SUBTOTAL(3,$G$7:$G262)</f>
        <v>256</v>
      </c>
      <c r="B262" s="365">
        <v>45870</v>
      </c>
      <c r="C262" s="366" t="s">
        <v>684</v>
      </c>
      <c r="D262" s="367" t="str">
        <f>+VLOOKUP(C262,Foundation!$C$8:$D$524,2,FALSE)</f>
        <v>DA+3</v>
      </c>
      <c r="E262" s="367" t="str">
        <f>+VLOOKUP(C262,Foundation!$C$8:$E$492,3,FALSE)</f>
        <v>Sandy</v>
      </c>
      <c r="F262" s="349">
        <v>45864</v>
      </c>
      <c r="G262" s="349">
        <v>45874</v>
      </c>
      <c r="H262" s="372" t="s">
        <v>1483</v>
      </c>
      <c r="I262" s="380"/>
      <c r="J262" s="672">
        <f t="shared" ref="J262" si="23">+VLOOKUP(D262,$AB$7:$AC$35,2,FALSE)</f>
        <v>38.847605999999992</v>
      </c>
      <c r="K262" s="372" t="s">
        <v>1390</v>
      </c>
      <c r="M262" s="627">
        <f t="shared" si="7"/>
        <v>10</v>
      </c>
    </row>
    <row r="263" spans="1:13" x14ac:dyDescent="0.2">
      <c r="A263" s="371">
        <f>+SUBTOTAL(3,$G$7:$G263)</f>
        <v>257</v>
      </c>
      <c r="B263" s="365">
        <v>45870</v>
      </c>
      <c r="C263" s="366" t="s">
        <v>517</v>
      </c>
      <c r="D263" s="367" t="str">
        <f>+VLOOKUP(C263,Foundation!$C$8:$D$524,2,FALSE)</f>
        <v>DA+0</v>
      </c>
      <c r="E263" s="367" t="str">
        <f>+VLOOKUP(C263,Foundation!$C$8:$E$492,3,FALSE)</f>
        <v>DRY</v>
      </c>
      <c r="F263" s="589">
        <v>45870</v>
      </c>
      <c r="G263" s="349">
        <v>45874</v>
      </c>
      <c r="H263" s="616" t="s">
        <v>1446</v>
      </c>
      <c r="I263" s="380"/>
      <c r="J263" s="672">
        <f t="shared" ref="J263" si="24">+VLOOKUP(D263,$AB$7:$AC$35,2,FALSE)</f>
        <v>37.504372000000004</v>
      </c>
      <c r="K263" s="616" t="s">
        <v>1390</v>
      </c>
      <c r="M263" s="627">
        <f t="shared" si="7"/>
        <v>4</v>
      </c>
    </row>
    <row r="264" spans="1:13" x14ac:dyDescent="0.2">
      <c r="A264" s="371">
        <f>+SUBTOTAL(3,$G$7:$G264)</f>
        <v>258</v>
      </c>
      <c r="B264" s="365">
        <v>45870</v>
      </c>
      <c r="C264" s="366" t="s">
        <v>200</v>
      </c>
      <c r="D264" s="367" t="str">
        <f>+VLOOKUP(C264,Foundation!$C$8:$D$524,2,FALSE)</f>
        <v>DA+3</v>
      </c>
      <c r="E264" s="367" t="str">
        <f>+VLOOKUP(C264,Foundation!$C$8:$E$492,3,FALSE)</f>
        <v>Sandy</v>
      </c>
      <c r="F264" s="349">
        <v>45870</v>
      </c>
      <c r="G264" s="349">
        <v>45875</v>
      </c>
      <c r="H264" s="372" t="s">
        <v>1445</v>
      </c>
      <c r="I264" s="380"/>
      <c r="J264" s="672">
        <f t="shared" ref="J264:J265" si="25">+VLOOKUP(D264,$AB$7:$AC$35,2,FALSE)</f>
        <v>38.847605999999992</v>
      </c>
      <c r="K264" s="372" t="s">
        <v>1390</v>
      </c>
      <c r="M264" s="627">
        <f t="shared" ref="M264:M327" si="26">G264-F264</f>
        <v>5</v>
      </c>
    </row>
    <row r="265" spans="1:13" x14ac:dyDescent="0.2">
      <c r="A265" s="371">
        <f>+SUBTOTAL(3,$G$7:$G265)</f>
        <v>259</v>
      </c>
      <c r="B265" s="365">
        <v>45870</v>
      </c>
      <c r="C265" s="366" t="s">
        <v>674</v>
      </c>
      <c r="D265" s="367" t="str">
        <f>+VLOOKUP(C265,Foundation!$C$8:$D$524,2,FALSE)</f>
        <v>DB1+9</v>
      </c>
      <c r="E265" s="367" t="str">
        <f>+VLOOKUP(C265,Foundation!$C$8:$E$492,3,FALSE)</f>
        <v>Sandy</v>
      </c>
      <c r="F265" s="349">
        <v>45866</v>
      </c>
      <c r="G265" s="349">
        <v>45875</v>
      </c>
      <c r="H265" s="372" t="s">
        <v>1482</v>
      </c>
      <c r="I265" s="380"/>
      <c r="J265" s="672">
        <f t="shared" si="25"/>
        <v>70.701702999999995</v>
      </c>
      <c r="K265" s="372" t="s">
        <v>1390</v>
      </c>
      <c r="M265" s="627">
        <f t="shared" si="26"/>
        <v>9</v>
      </c>
    </row>
    <row r="266" spans="1:13" x14ac:dyDescent="0.2">
      <c r="A266" s="371">
        <f>+SUBTOTAL(3,$G$7:$G266)</f>
        <v>260</v>
      </c>
      <c r="B266" s="365">
        <v>45870</v>
      </c>
      <c r="C266" s="366" t="s">
        <v>181</v>
      </c>
      <c r="D266" s="367" t="str">
        <f>+VLOOKUP(C266,Foundation!$C$8:$D$524,2,FALSE)</f>
        <v>DA+0</v>
      </c>
      <c r="E266" s="367" t="str">
        <f>+VLOOKUP(C266,Foundation!$C$8:$E$492,3,FALSE)</f>
        <v>Sandy</v>
      </c>
      <c r="F266" s="349">
        <v>45869</v>
      </c>
      <c r="G266" s="349">
        <v>45878</v>
      </c>
      <c r="H266" s="372" t="s">
        <v>1444</v>
      </c>
      <c r="I266" s="380"/>
      <c r="J266" s="672">
        <f t="shared" ref="J266:J267" si="27">+VLOOKUP(D266,$AB$7:$AC$35,2,FALSE)</f>
        <v>37.504372000000004</v>
      </c>
      <c r="K266" s="372" t="s">
        <v>1390</v>
      </c>
      <c r="M266" s="627">
        <f t="shared" si="26"/>
        <v>9</v>
      </c>
    </row>
    <row r="267" spans="1:13" x14ac:dyDescent="0.2">
      <c r="A267" s="371">
        <f>+SUBTOTAL(3,$G$7:$G267)</f>
        <v>261</v>
      </c>
      <c r="B267" s="365">
        <v>45870</v>
      </c>
      <c r="C267" s="366" t="s">
        <v>669</v>
      </c>
      <c r="D267" s="367" t="str">
        <f>+VLOOKUP(C267,Foundation!$C$8:$D$524,2,FALSE)</f>
        <v>DA+9</v>
      </c>
      <c r="E267" s="367" t="str">
        <f>+VLOOKUP(C267,Foundation!$C$8:$E$492,3,FALSE)</f>
        <v>Sandy</v>
      </c>
      <c r="F267" s="349">
        <v>45873</v>
      </c>
      <c r="G267" s="349">
        <v>45878</v>
      </c>
      <c r="H267" s="372" t="s">
        <v>1482</v>
      </c>
      <c r="I267" s="380"/>
      <c r="J267" s="672">
        <f t="shared" si="27"/>
        <v>47.184350000000002</v>
      </c>
      <c r="K267" s="372" t="s">
        <v>1390</v>
      </c>
      <c r="M267" s="627">
        <f t="shared" si="26"/>
        <v>5</v>
      </c>
    </row>
    <row r="268" spans="1:13" x14ac:dyDescent="0.2">
      <c r="A268" s="371">
        <f>+SUBTOTAL(3,$G$7:$G268)</f>
        <v>262</v>
      </c>
      <c r="B268" s="365">
        <v>45870</v>
      </c>
      <c r="C268" s="366" t="s">
        <v>454</v>
      </c>
      <c r="D268" s="367" t="str">
        <f>+VLOOKUP(C268,Foundation!$C$8:$D$524,2,FALSE)</f>
        <v>DA+0</v>
      </c>
      <c r="E268" s="367" t="str">
        <f>+VLOOKUP(C268,Foundation!$C$8:$E$492,3,FALSE)</f>
        <v>DRY</v>
      </c>
      <c r="F268" s="349">
        <v>45863</v>
      </c>
      <c r="G268" s="349">
        <v>45878</v>
      </c>
      <c r="H268" s="372" t="s">
        <v>1366</v>
      </c>
      <c r="I268" s="380"/>
      <c r="J268" s="672">
        <f t="shared" ref="J268:J269" si="28">+VLOOKUP(D268,$AB$7:$AC$35,2,FALSE)</f>
        <v>37.504372000000004</v>
      </c>
      <c r="K268" s="372" t="s">
        <v>1390</v>
      </c>
      <c r="M268" s="627">
        <f t="shared" si="26"/>
        <v>15</v>
      </c>
    </row>
    <row r="269" spans="1:13" x14ac:dyDescent="0.2">
      <c r="A269" s="371">
        <f>+SUBTOTAL(3,$G$7:$G269)</f>
        <v>263</v>
      </c>
      <c r="B269" s="365">
        <v>45870</v>
      </c>
      <c r="C269" s="366" t="s">
        <v>464</v>
      </c>
      <c r="D269" s="367" t="str">
        <f>+VLOOKUP(C269,Foundation!$C$8:$D$524,2,FALSE)</f>
        <v>DA+0</v>
      </c>
      <c r="E269" s="367" t="str">
        <f>+VLOOKUP(C269,Foundation!$C$8:$E$492,3,FALSE)</f>
        <v>DRY</v>
      </c>
      <c r="F269" s="349">
        <v>45873</v>
      </c>
      <c r="G269" s="349">
        <v>45878</v>
      </c>
      <c r="H269" s="372" t="s">
        <v>1389</v>
      </c>
      <c r="I269" s="380"/>
      <c r="J269" s="672">
        <f t="shared" si="28"/>
        <v>37.504372000000004</v>
      </c>
      <c r="K269" s="372" t="s">
        <v>1390</v>
      </c>
      <c r="M269" s="627">
        <f t="shared" si="26"/>
        <v>5</v>
      </c>
    </row>
    <row r="270" spans="1:13" x14ac:dyDescent="0.2">
      <c r="A270" s="371">
        <f>+SUBTOTAL(3,$G$7:$G270)</f>
        <v>264</v>
      </c>
      <c r="B270" s="365">
        <v>45870</v>
      </c>
      <c r="C270" s="366" t="s">
        <v>76</v>
      </c>
      <c r="D270" s="367" t="str">
        <f>+VLOOKUP(C270,Foundation!$C$8:$D$524,2,FALSE)</f>
        <v>DB1+0</v>
      </c>
      <c r="E270" s="367" t="str">
        <f>+VLOOKUP(C270,Foundation!$C$8:$E$492,3,FALSE)</f>
        <v>DRY</v>
      </c>
      <c r="F270" s="349">
        <v>45868</v>
      </c>
      <c r="G270" s="349">
        <v>45881</v>
      </c>
      <c r="H270" s="372" t="s">
        <v>1389</v>
      </c>
      <c r="I270" s="380"/>
      <c r="J270" s="672">
        <f t="shared" ref="J270" si="29">+VLOOKUP(D270,$AB$7:$AC$35,2,FALSE)</f>
        <v>57.597240999999997</v>
      </c>
      <c r="K270" s="372" t="s">
        <v>1390</v>
      </c>
      <c r="M270" s="627">
        <f t="shared" si="26"/>
        <v>13</v>
      </c>
    </row>
    <row r="271" spans="1:13" x14ac:dyDescent="0.2">
      <c r="A271" s="371">
        <f>+SUBTOTAL(3,$G$7:$G271)</f>
        <v>265</v>
      </c>
      <c r="B271" s="365">
        <v>45870</v>
      </c>
      <c r="C271" s="366" t="s">
        <v>744</v>
      </c>
      <c r="D271" s="367" t="str">
        <f>+VLOOKUP(C271,Foundation!$C$8:$D$524,2,FALSE)</f>
        <v>DA+6</v>
      </c>
      <c r="E271" s="367" t="str">
        <f>+VLOOKUP(C271,Foundation!$C$8:$E$492,3,FALSE)</f>
        <v>Sandy</v>
      </c>
      <c r="F271" s="349">
        <v>45876</v>
      </c>
      <c r="G271" s="349">
        <v>45882</v>
      </c>
      <c r="H271" s="381" t="s">
        <v>1481</v>
      </c>
      <c r="I271" s="380"/>
      <c r="J271" s="672">
        <f t="shared" ref="J271" si="30">+VLOOKUP(D271,$AB$7:$AC$35,2,FALSE)</f>
        <v>45.413028000000004</v>
      </c>
      <c r="K271" s="381" t="s">
        <v>1390</v>
      </c>
      <c r="M271" s="627">
        <f t="shared" si="26"/>
        <v>6</v>
      </c>
    </row>
    <row r="272" spans="1:13" x14ac:dyDescent="0.2">
      <c r="A272" s="371">
        <f>+SUBTOTAL(3,$G$7:$G272)</f>
        <v>266</v>
      </c>
      <c r="B272" s="365">
        <v>45870</v>
      </c>
      <c r="C272" s="366" t="s">
        <v>444</v>
      </c>
      <c r="D272" s="367" t="str">
        <f>+VLOOKUP(C272,Foundation!$C$8:$D$524,2,FALSE)</f>
        <v>DC1+0</v>
      </c>
      <c r="E272" s="367" t="str">
        <f>+VLOOKUP(C272,Foundation!$C$8:$E$492,3,FALSE)</f>
        <v>DRY</v>
      </c>
      <c r="F272" s="349">
        <v>45867</v>
      </c>
      <c r="G272" s="349">
        <v>45882</v>
      </c>
      <c r="H272" s="381" t="s">
        <v>1486</v>
      </c>
      <c r="I272" s="380"/>
      <c r="J272" s="672">
        <f t="shared" ref="J272" si="31">+VLOOKUP(D272,$AB$7:$AC$35,2,FALSE)</f>
        <v>66.381106999999986</v>
      </c>
      <c r="K272" s="381" t="s">
        <v>1390</v>
      </c>
      <c r="M272" s="627">
        <f t="shared" si="26"/>
        <v>15</v>
      </c>
    </row>
    <row r="273" spans="1:13" x14ac:dyDescent="0.2">
      <c r="A273" s="371">
        <f>+SUBTOTAL(3,$G$7:$G273)</f>
        <v>267</v>
      </c>
      <c r="B273" s="365">
        <v>45870</v>
      </c>
      <c r="C273" s="366" t="s">
        <v>670</v>
      </c>
      <c r="D273" s="367" t="str">
        <f>+VLOOKUP(C273,Foundation!$C$8:$D$524,2,FALSE)</f>
        <v>DB1+3</v>
      </c>
      <c r="E273" s="367" t="str">
        <f>+VLOOKUP(C273,Foundation!$C$8:$E$492,3,FALSE)</f>
        <v>Sandy</v>
      </c>
      <c r="F273" s="349">
        <v>45878</v>
      </c>
      <c r="G273" s="349">
        <v>45885</v>
      </c>
      <c r="H273" s="381" t="s">
        <v>1482</v>
      </c>
      <c r="I273" s="380"/>
      <c r="J273" s="672">
        <f t="shared" ref="J273:J277" si="32">+VLOOKUP(D273,$AB$7:$AC$35,2,FALSE)</f>
        <v>60.096777000000003</v>
      </c>
      <c r="K273" s="381" t="s">
        <v>1390</v>
      </c>
      <c r="M273" s="627">
        <f t="shared" si="26"/>
        <v>7</v>
      </c>
    </row>
    <row r="274" spans="1:13" x14ac:dyDescent="0.2">
      <c r="A274" s="371">
        <f>+SUBTOTAL(3,$G$7:$G274)</f>
        <v>268</v>
      </c>
      <c r="B274" s="365">
        <v>45870</v>
      </c>
      <c r="C274" s="366" t="s">
        <v>679</v>
      </c>
      <c r="D274" s="367" t="str">
        <f>+VLOOKUP(C274,Foundation!$C$8:$D$524,2,FALSE)</f>
        <v>DA+9</v>
      </c>
      <c r="E274" s="367" t="str">
        <f>+VLOOKUP(C274,Foundation!$C$8:$E$492,3,FALSE)</f>
        <v>Sandy</v>
      </c>
      <c r="F274" s="349">
        <v>45873</v>
      </c>
      <c r="G274" s="349">
        <v>45885</v>
      </c>
      <c r="H274" s="381" t="s">
        <v>1483</v>
      </c>
      <c r="I274" s="380"/>
      <c r="J274" s="672">
        <f t="shared" si="32"/>
        <v>47.184350000000002</v>
      </c>
      <c r="K274" s="381" t="s">
        <v>1390</v>
      </c>
      <c r="M274" s="627">
        <f t="shared" si="26"/>
        <v>12</v>
      </c>
    </row>
    <row r="275" spans="1:13" x14ac:dyDescent="0.2">
      <c r="A275" s="371">
        <f>+SUBTOTAL(3,$G$7:$G275)</f>
        <v>269</v>
      </c>
      <c r="B275" s="365">
        <v>45870</v>
      </c>
      <c r="C275" s="366" t="s">
        <v>552</v>
      </c>
      <c r="D275" s="367" t="str">
        <f>+VLOOKUP(C275,Foundation!$C$8:$D$524,2,FALSE)</f>
        <v>DA+3</v>
      </c>
      <c r="E275" s="367" t="str">
        <f>+VLOOKUP(C275,Foundation!$C$8:$E$492,3,FALSE)</f>
        <v>Sandy</v>
      </c>
      <c r="F275" s="349">
        <v>45879</v>
      </c>
      <c r="G275" s="349">
        <v>45886</v>
      </c>
      <c r="H275" s="381" t="s">
        <v>1489</v>
      </c>
      <c r="I275" s="380"/>
      <c r="J275" s="672">
        <f t="shared" si="32"/>
        <v>38.847605999999992</v>
      </c>
      <c r="K275" s="381" t="s">
        <v>1390</v>
      </c>
      <c r="M275" s="627">
        <f t="shared" si="26"/>
        <v>7</v>
      </c>
    </row>
    <row r="276" spans="1:13" x14ac:dyDescent="0.2">
      <c r="A276" s="371">
        <f>+SUBTOTAL(3,$G$7:$G276)</f>
        <v>270</v>
      </c>
      <c r="B276" s="365">
        <v>45870</v>
      </c>
      <c r="C276" s="366" t="s">
        <v>676</v>
      </c>
      <c r="D276" s="367" t="str">
        <f>+VLOOKUP(C276,Foundation!$C$8:$D$524,2,FALSE)</f>
        <v>DC2+0</v>
      </c>
      <c r="E276" s="367" t="str">
        <f>+VLOOKUP(C276,Foundation!$C$8:$E$492,3,FALSE)</f>
        <v>Sandy</v>
      </c>
      <c r="F276" s="349">
        <v>45875</v>
      </c>
      <c r="G276" s="349">
        <v>45886</v>
      </c>
      <c r="H276" s="381" t="s">
        <v>1443</v>
      </c>
      <c r="I276" s="380"/>
      <c r="J276" s="672">
        <f t="shared" si="32"/>
        <v>66.381106999999986</v>
      </c>
      <c r="K276" s="381" t="s">
        <v>1390</v>
      </c>
      <c r="M276" s="627">
        <f t="shared" si="26"/>
        <v>11</v>
      </c>
    </row>
    <row r="277" spans="1:13" x14ac:dyDescent="0.2">
      <c r="A277" s="371">
        <f>+SUBTOTAL(3,$G$7:$G277)</f>
        <v>271</v>
      </c>
      <c r="B277" s="365">
        <v>45870</v>
      </c>
      <c r="C277" s="366" t="s">
        <v>743</v>
      </c>
      <c r="D277" s="367" t="str">
        <f>+VLOOKUP(C277,Foundation!$C$8:$D$524,2,FALSE)</f>
        <v>DA+0</v>
      </c>
      <c r="E277" s="367" t="str">
        <f>+VLOOKUP(C277,Foundation!$C$8:$E$492,3,FALSE)</f>
        <v>Sandy</v>
      </c>
      <c r="F277" s="349">
        <v>45882</v>
      </c>
      <c r="G277" s="349">
        <v>45886</v>
      </c>
      <c r="H277" s="381" t="s">
        <v>1481</v>
      </c>
      <c r="I277" s="380"/>
      <c r="J277" s="672">
        <f t="shared" si="32"/>
        <v>37.504372000000004</v>
      </c>
      <c r="K277" s="381" t="s">
        <v>1390</v>
      </c>
      <c r="M277" s="627">
        <f t="shared" si="26"/>
        <v>4</v>
      </c>
    </row>
    <row r="278" spans="1:13" x14ac:dyDescent="0.2">
      <c r="A278" s="371">
        <f>+SUBTOTAL(3,$G$7:$G278)</f>
        <v>272</v>
      </c>
      <c r="B278" s="365">
        <v>45870</v>
      </c>
      <c r="C278" s="366" t="s">
        <v>447</v>
      </c>
      <c r="D278" s="367" t="str">
        <f>+VLOOKUP(C278,Foundation!$C$8:$D$524,2,FALSE)</f>
        <v>DA+3</v>
      </c>
      <c r="E278" s="367" t="str">
        <f>+VLOOKUP(C278,Foundation!$C$8:$E$492,3,FALSE)</f>
        <v>Sandy</v>
      </c>
      <c r="F278" s="349">
        <v>45873</v>
      </c>
      <c r="G278" s="349">
        <v>45886</v>
      </c>
      <c r="H278" s="381" t="s">
        <v>1477</v>
      </c>
      <c r="I278" s="380"/>
      <c r="J278" s="672">
        <f t="shared" ref="J278" si="33">+VLOOKUP(D278,$AB$7:$AC$35,2,FALSE)</f>
        <v>38.847605999999992</v>
      </c>
      <c r="K278" s="381" t="s">
        <v>1390</v>
      </c>
      <c r="M278" s="627">
        <f t="shared" si="26"/>
        <v>13</v>
      </c>
    </row>
    <row r="279" spans="1:13" x14ac:dyDescent="0.2">
      <c r="A279" s="371">
        <f>+SUBTOTAL(3,$G$7:$G279)</f>
        <v>273</v>
      </c>
      <c r="B279" s="365">
        <v>45870</v>
      </c>
      <c r="C279" s="366" t="s">
        <v>202</v>
      </c>
      <c r="D279" s="367" t="str">
        <f>+VLOOKUP(C279,Foundation!$C$8:$D$524,2,FALSE)</f>
        <v>DA+3</v>
      </c>
      <c r="E279" s="367" t="str">
        <f>+VLOOKUP(C279,Foundation!$C$8:$E$492,3,FALSE)</f>
        <v>DRY</v>
      </c>
      <c r="F279" s="349">
        <v>45875</v>
      </c>
      <c r="G279" s="349">
        <v>45886</v>
      </c>
      <c r="H279" s="381" t="s">
        <v>1445</v>
      </c>
      <c r="I279" s="380"/>
      <c r="J279" s="672">
        <f t="shared" ref="J279" si="34">+VLOOKUP(D279,$AB$7:$AC$35,2,FALSE)</f>
        <v>38.847605999999992</v>
      </c>
      <c r="K279" s="381" t="s">
        <v>1390</v>
      </c>
      <c r="M279" s="627">
        <f t="shared" si="26"/>
        <v>11</v>
      </c>
    </row>
    <row r="280" spans="1:13" x14ac:dyDescent="0.2">
      <c r="A280" s="371">
        <f>+SUBTOTAL(3,$G$7:$G280)</f>
        <v>274</v>
      </c>
      <c r="B280" s="365">
        <v>45870</v>
      </c>
      <c r="C280" s="366" t="s">
        <v>67</v>
      </c>
      <c r="D280" s="367" t="str">
        <f>+VLOOKUP(C280,Foundation!$C$8:$D$524,2,FALSE)</f>
        <v>DA+3</v>
      </c>
      <c r="E280" s="367" t="str">
        <f>+VLOOKUP(C280,Foundation!$C$8:$E$492,3,FALSE)</f>
        <v>DFR</v>
      </c>
      <c r="F280" s="349">
        <v>45878</v>
      </c>
      <c r="G280" s="349">
        <v>45886</v>
      </c>
      <c r="H280" s="381" t="s">
        <v>1487</v>
      </c>
      <c r="I280" s="380"/>
      <c r="J280" s="672">
        <f t="shared" ref="J280" si="35">+VLOOKUP(D280,$AB$7:$AC$35,2,FALSE)</f>
        <v>38.847605999999992</v>
      </c>
      <c r="K280" s="381" t="s">
        <v>1390</v>
      </c>
      <c r="M280" s="627">
        <f t="shared" si="26"/>
        <v>8</v>
      </c>
    </row>
    <row r="281" spans="1:13" x14ac:dyDescent="0.2">
      <c r="A281" s="371">
        <f>+SUBTOTAL(3,$G$7:$G281)</f>
        <v>275</v>
      </c>
      <c r="B281" s="365">
        <v>45870</v>
      </c>
      <c r="C281" s="366" t="s">
        <v>573</v>
      </c>
      <c r="D281" s="367" t="str">
        <f>+VLOOKUP(C281,Foundation!$C$8:$D$524,2,FALSE)</f>
        <v>DA+3</v>
      </c>
      <c r="E281" s="367" t="str">
        <f>+VLOOKUP(C281,Foundation!$C$8:$E$492,3,FALSE)</f>
        <v>Sandy</v>
      </c>
      <c r="F281" s="349">
        <v>45881</v>
      </c>
      <c r="G281" s="349">
        <v>45887</v>
      </c>
      <c r="H281" s="381" t="s">
        <v>1492</v>
      </c>
      <c r="I281" s="380"/>
      <c r="J281" s="672">
        <f t="shared" ref="J281:J282" si="36">+VLOOKUP(D281,$AB$7:$AC$35,2,FALSE)</f>
        <v>38.847605999999992</v>
      </c>
      <c r="K281" s="381" t="s">
        <v>1390</v>
      </c>
      <c r="M281" s="627">
        <f t="shared" si="26"/>
        <v>6</v>
      </c>
    </row>
    <row r="282" spans="1:13" x14ac:dyDescent="0.2">
      <c r="A282" s="371">
        <f>+SUBTOTAL(3,$G$7:$G282)</f>
        <v>276</v>
      </c>
      <c r="B282" s="365">
        <v>45870</v>
      </c>
      <c r="C282" s="366" t="s">
        <v>505</v>
      </c>
      <c r="D282" s="367" t="str">
        <f>+VLOOKUP(C282,Foundation!$C$8:$D$524,2,FALSE)</f>
        <v>DA+3</v>
      </c>
      <c r="E282" s="367" t="str">
        <f>+VLOOKUP(C282,Foundation!$C$8:$E$492,3,FALSE)</f>
        <v>DRY</v>
      </c>
      <c r="F282" s="349">
        <v>45882</v>
      </c>
      <c r="G282" s="349">
        <v>45887</v>
      </c>
      <c r="H282" s="381" t="s">
        <v>1495</v>
      </c>
      <c r="I282" s="380"/>
      <c r="J282" s="672">
        <f t="shared" si="36"/>
        <v>38.847605999999992</v>
      </c>
      <c r="K282" s="381" t="s">
        <v>1390</v>
      </c>
      <c r="M282" s="627">
        <f t="shared" si="26"/>
        <v>5</v>
      </c>
    </row>
    <row r="283" spans="1:13" x14ac:dyDescent="0.2">
      <c r="A283" s="371">
        <f>+SUBTOTAL(3,$G$7:$G283)</f>
        <v>277</v>
      </c>
      <c r="B283" s="365">
        <v>45870</v>
      </c>
      <c r="C283" s="366" t="s">
        <v>75</v>
      </c>
      <c r="D283" s="367" t="str">
        <f>+VLOOKUP(C283,Foundation!$C$8:$D$524,2,FALSE)</f>
        <v>DA+9</v>
      </c>
      <c r="E283" s="367" t="str">
        <f>+VLOOKUP(C283,Foundation!$C$8:$E$492,3,FALSE)</f>
        <v>Sandy</v>
      </c>
      <c r="F283" s="349">
        <v>45881</v>
      </c>
      <c r="G283" s="349">
        <v>45888</v>
      </c>
      <c r="H283" s="381" t="s">
        <v>1389</v>
      </c>
      <c r="I283" s="380"/>
      <c r="J283" s="672">
        <f t="shared" ref="J283" si="37">+VLOOKUP(D283,$AB$7:$AC$35,2,FALSE)</f>
        <v>47.184350000000002</v>
      </c>
      <c r="K283" s="381" t="s">
        <v>1390</v>
      </c>
      <c r="M283" s="627">
        <f t="shared" si="26"/>
        <v>7</v>
      </c>
    </row>
    <row r="284" spans="1:13" x14ac:dyDescent="0.2">
      <c r="A284" s="371">
        <f>+SUBTOTAL(3,$G$7:$G284)</f>
        <v>278</v>
      </c>
      <c r="B284" s="365">
        <v>45870</v>
      </c>
      <c r="C284" s="366" t="s">
        <v>449</v>
      </c>
      <c r="D284" s="367" t="str">
        <f>+VLOOKUP(C284,Foundation!$C$8:$D$524,2,FALSE)</f>
        <v>DA+3</v>
      </c>
      <c r="E284" s="367" t="str">
        <f>+VLOOKUP(C284,Foundation!$C$8:$E$492,3,FALSE)</f>
        <v>Sandy</v>
      </c>
      <c r="F284" s="349">
        <v>45873</v>
      </c>
      <c r="G284" s="349">
        <v>45888</v>
      </c>
      <c r="H284" s="381" t="s">
        <v>1478</v>
      </c>
      <c r="I284" s="380"/>
      <c r="J284" s="672">
        <f t="shared" ref="J284" si="38">+VLOOKUP(D284,$AB$7:$AC$35,2,FALSE)</f>
        <v>38.847605999999992</v>
      </c>
      <c r="K284" s="381" t="s">
        <v>1390</v>
      </c>
      <c r="M284" s="627">
        <f t="shared" si="26"/>
        <v>15</v>
      </c>
    </row>
    <row r="285" spans="1:13" x14ac:dyDescent="0.2">
      <c r="A285" s="371">
        <f>+SUBTOTAL(3,$G$7:$G285)</f>
        <v>279</v>
      </c>
      <c r="B285" s="365">
        <v>45870</v>
      </c>
      <c r="C285" s="366" t="s">
        <v>443</v>
      </c>
      <c r="D285" s="367" t="str">
        <f>+VLOOKUP(C285,Foundation!$C$8:$D$524,2,FALSE)</f>
        <v>DD60+0</v>
      </c>
      <c r="E285" s="367" t="str">
        <f>+VLOOKUP(C285,Foundation!$C$8:$E$492,3,FALSE)</f>
        <v>DRY</v>
      </c>
      <c r="F285" s="349">
        <v>45845</v>
      </c>
      <c r="G285" s="349">
        <v>45889</v>
      </c>
      <c r="H285" s="381" t="s">
        <v>1429</v>
      </c>
      <c r="I285" s="380"/>
      <c r="J285" s="672">
        <f t="shared" ref="J285" si="39">+VLOOKUP(D285,$AB$7:$AC$35,2,FALSE)</f>
        <v>86.129278999999997</v>
      </c>
      <c r="K285" s="381" t="s">
        <v>1390</v>
      </c>
      <c r="M285" s="627">
        <f t="shared" si="26"/>
        <v>44</v>
      </c>
    </row>
    <row r="286" spans="1:13" x14ac:dyDescent="0.2">
      <c r="A286" s="371">
        <f>+SUBTOTAL(3,$G$7:$G286)</f>
        <v>280</v>
      </c>
      <c r="B286" s="365">
        <v>45870</v>
      </c>
      <c r="C286" s="366" t="s">
        <v>554</v>
      </c>
      <c r="D286" s="367" t="str">
        <f>+VLOOKUP(C286,Foundation!$C$8:$D$524,2,FALSE)</f>
        <v>DB1+9</v>
      </c>
      <c r="E286" s="367" t="str">
        <f>+VLOOKUP(C286,Foundation!$C$8:$E$492,3,FALSE)</f>
        <v>Sandy</v>
      </c>
      <c r="F286" s="349">
        <v>45879</v>
      </c>
      <c r="G286" s="349">
        <v>45890</v>
      </c>
      <c r="H286" s="381" t="s">
        <v>1490</v>
      </c>
      <c r="I286" s="380"/>
      <c r="J286" s="672">
        <f t="shared" ref="J286" si="40">+VLOOKUP(D286,$AB$7:$AC$35,2,FALSE)</f>
        <v>70.701702999999995</v>
      </c>
      <c r="K286" s="381" t="s">
        <v>1390</v>
      </c>
      <c r="M286" s="627">
        <f t="shared" si="26"/>
        <v>11</v>
      </c>
    </row>
    <row r="287" spans="1:13" x14ac:dyDescent="0.2">
      <c r="A287" s="371">
        <f>+SUBTOTAL(3,$G$7:$G287)</f>
        <v>281</v>
      </c>
      <c r="B287" s="365">
        <v>45870</v>
      </c>
      <c r="C287" s="366" t="s">
        <v>203</v>
      </c>
      <c r="D287" s="367" t="str">
        <f>+VLOOKUP(C287,Foundation!$C$8:$D$524,2,FALSE)</f>
        <v>DA+0</v>
      </c>
      <c r="E287" s="367" t="str">
        <f>+VLOOKUP(C287,Foundation!$C$8:$E$492,3,FALSE)</f>
        <v>DRY</v>
      </c>
      <c r="F287" s="349">
        <v>45886</v>
      </c>
      <c r="G287" s="349">
        <v>45890</v>
      </c>
      <c r="H287" s="381" t="s">
        <v>1445</v>
      </c>
      <c r="I287" s="380"/>
      <c r="J287" s="672">
        <f t="shared" ref="J287" si="41">+VLOOKUP(D287,$AB$7:$AC$35,2,FALSE)</f>
        <v>37.504372000000004</v>
      </c>
      <c r="K287" s="381" t="s">
        <v>1390</v>
      </c>
      <c r="M287" s="627">
        <f t="shared" si="26"/>
        <v>4</v>
      </c>
    </row>
    <row r="288" spans="1:13" x14ac:dyDescent="0.2">
      <c r="A288" s="371">
        <f>+SUBTOTAL(3,$G$7:$G288)</f>
        <v>282</v>
      </c>
      <c r="B288" s="365">
        <v>45870</v>
      </c>
      <c r="C288" s="366" t="s">
        <v>455</v>
      </c>
      <c r="D288" s="367" t="str">
        <f>+VLOOKUP(C288,Foundation!$C$8:$D$524,2,FALSE)</f>
        <v>DA+0</v>
      </c>
      <c r="E288" s="367" t="str">
        <f>+VLOOKUP(C288,Foundation!$C$8:$E$492,3,FALSE)</f>
        <v>DRY</v>
      </c>
      <c r="F288" s="349">
        <v>45868</v>
      </c>
      <c r="G288" s="349">
        <v>45891</v>
      </c>
      <c r="H288" s="381" t="s">
        <v>1366</v>
      </c>
      <c r="I288" s="380"/>
      <c r="J288" s="672">
        <f t="shared" ref="J288" si="42">+VLOOKUP(D288,$AB$7:$AC$35,2,FALSE)</f>
        <v>37.504372000000004</v>
      </c>
      <c r="K288" s="381" t="s">
        <v>1390</v>
      </c>
      <c r="M288" s="627">
        <f t="shared" si="26"/>
        <v>23</v>
      </c>
    </row>
    <row r="289" spans="1:13" x14ac:dyDescent="0.2">
      <c r="A289" s="371">
        <f>+SUBTOTAL(3,$G$7:$G289)</f>
        <v>283</v>
      </c>
      <c r="B289" s="365">
        <v>45870</v>
      </c>
      <c r="C289" s="366" t="s">
        <v>681</v>
      </c>
      <c r="D289" s="367" t="str">
        <f>+VLOOKUP(C289,Foundation!$C$8:$D$524,2,FALSE)</f>
        <v>DA+3</v>
      </c>
      <c r="E289" s="367" t="str">
        <f>+VLOOKUP(C289,Foundation!$C$8:$E$492,3,FALSE)</f>
        <v>Sandy</v>
      </c>
      <c r="F289" s="349">
        <v>45875</v>
      </c>
      <c r="G289" s="349">
        <v>45891</v>
      </c>
      <c r="H289" s="381" t="s">
        <v>1483</v>
      </c>
      <c r="I289" s="380"/>
      <c r="J289" s="672">
        <f t="shared" ref="J289" si="43">+VLOOKUP(D289,$AB$7:$AC$35,2,FALSE)</f>
        <v>38.847605999999992</v>
      </c>
      <c r="K289" s="381" t="s">
        <v>1390</v>
      </c>
      <c r="M289" s="627">
        <f t="shared" si="26"/>
        <v>16</v>
      </c>
    </row>
    <row r="290" spans="1:13" x14ac:dyDescent="0.2">
      <c r="A290" s="371">
        <f>+SUBTOTAL(3,$G$7:$G290)</f>
        <v>284</v>
      </c>
      <c r="B290" s="365">
        <v>45870</v>
      </c>
      <c r="C290" s="366" t="s">
        <v>64</v>
      </c>
      <c r="D290" s="367" t="str">
        <f>+VLOOKUP(C290,Foundation!$C$8:$D$524,2,FALSE)</f>
        <v>DA+3</v>
      </c>
      <c r="E290" s="367" t="str">
        <f>+VLOOKUP(C290,Foundation!$C$8:$E$492,3,FALSE)</f>
        <v>DFR</v>
      </c>
      <c r="F290" s="349">
        <v>45885</v>
      </c>
      <c r="G290" s="349">
        <v>45892</v>
      </c>
      <c r="H290" s="381" t="s">
        <v>1496</v>
      </c>
      <c r="I290" s="380"/>
      <c r="J290" s="672">
        <f t="shared" ref="J290" si="44">+VLOOKUP(D290,$AB$7:$AC$35,2,FALSE)</f>
        <v>38.847605999999992</v>
      </c>
      <c r="K290" s="381" t="s">
        <v>1390</v>
      </c>
      <c r="M290" s="627">
        <f t="shared" si="26"/>
        <v>7</v>
      </c>
    </row>
    <row r="291" spans="1:13" x14ac:dyDescent="0.2">
      <c r="A291" s="371">
        <f>+SUBTOTAL(3,$G$7:$G291)</f>
        <v>285</v>
      </c>
      <c r="B291" s="365">
        <v>45870</v>
      </c>
      <c r="C291" s="366" t="s">
        <v>673</v>
      </c>
      <c r="D291" s="367" t="str">
        <f>+VLOOKUP(C291,Foundation!$C$8:$D$524,2,FALSE)</f>
        <v>DA+9</v>
      </c>
      <c r="E291" s="367" t="str">
        <f>+VLOOKUP(C291,Foundation!$C$8:$E$492,3,FALSE)</f>
        <v>Sandy</v>
      </c>
      <c r="F291" s="349">
        <v>45886</v>
      </c>
      <c r="G291" s="349">
        <v>45893</v>
      </c>
      <c r="H291" s="381" t="s">
        <v>1482</v>
      </c>
      <c r="I291" s="380"/>
      <c r="J291" s="672">
        <f t="shared" ref="J291:J293" si="45">+VLOOKUP(D291,$AB$7:$AC$35,2,FALSE)</f>
        <v>47.184350000000002</v>
      </c>
      <c r="K291" s="381" t="s">
        <v>1390</v>
      </c>
      <c r="M291" s="627">
        <f t="shared" si="26"/>
        <v>7</v>
      </c>
    </row>
    <row r="292" spans="1:13" x14ac:dyDescent="0.2">
      <c r="A292" s="371">
        <f>+SUBTOTAL(3,$G$7:$G292)</f>
        <v>286</v>
      </c>
      <c r="B292" s="365">
        <v>45870</v>
      </c>
      <c r="C292" s="366" t="s">
        <v>737</v>
      </c>
      <c r="D292" s="367" t="str">
        <f>+VLOOKUP(C292,Foundation!$C$8:$D$524,2,FALSE)</f>
        <v>DA+0</v>
      </c>
      <c r="E292" s="367" t="str">
        <f>+VLOOKUP(C292,Foundation!$C$8:$E$492,3,FALSE)</f>
        <v>WFR</v>
      </c>
      <c r="F292" s="349">
        <v>45886</v>
      </c>
      <c r="G292" s="349">
        <v>45893</v>
      </c>
      <c r="H292" s="381" t="s">
        <v>1374</v>
      </c>
      <c r="I292" s="380"/>
      <c r="J292" s="672">
        <f t="shared" si="45"/>
        <v>37.504372000000004</v>
      </c>
      <c r="K292" s="381" t="s">
        <v>1390</v>
      </c>
      <c r="M292" s="627">
        <f t="shared" si="26"/>
        <v>7</v>
      </c>
    </row>
    <row r="293" spans="1:13" x14ac:dyDescent="0.2">
      <c r="A293" s="371">
        <f>+SUBTOTAL(3,$G$7:$G293)</f>
        <v>287</v>
      </c>
      <c r="B293" s="365">
        <v>45870</v>
      </c>
      <c r="C293" s="366" t="s">
        <v>551</v>
      </c>
      <c r="D293" s="367" t="str">
        <f>+VLOOKUP(C293,Foundation!$C$8:$D$524,2,FALSE)</f>
        <v>DA+3</v>
      </c>
      <c r="E293" s="367" t="str">
        <f>+VLOOKUP(C293,Foundation!$C$8:$E$492,3,FALSE)</f>
        <v>Sandy</v>
      </c>
      <c r="F293" s="349">
        <v>45887</v>
      </c>
      <c r="G293" s="349">
        <v>45893</v>
      </c>
      <c r="H293" s="372" t="s">
        <v>1489</v>
      </c>
      <c r="I293" s="380"/>
      <c r="J293" s="672">
        <f t="shared" si="45"/>
        <v>38.847605999999992</v>
      </c>
      <c r="K293" s="372" t="s">
        <v>1390</v>
      </c>
      <c r="M293" s="627">
        <f t="shared" si="26"/>
        <v>6</v>
      </c>
    </row>
    <row r="294" spans="1:13" x14ac:dyDescent="0.2">
      <c r="A294" s="371">
        <f>+SUBTOTAL(3,$G$7:$G294)</f>
        <v>288</v>
      </c>
      <c r="B294" s="365">
        <v>45870</v>
      </c>
      <c r="C294" s="366" t="s">
        <v>72</v>
      </c>
      <c r="D294" s="367" t="str">
        <f>+VLOOKUP(C294,Foundation!$C$8:$D$524,2,FALSE)</f>
        <v>DA+0</v>
      </c>
      <c r="E294" s="367" t="str">
        <f>+VLOOKUP(C294,Foundation!$C$8:$E$492,3,FALSE)</f>
        <v>DFR</v>
      </c>
      <c r="F294" s="349">
        <v>45888</v>
      </c>
      <c r="G294" s="349">
        <v>45894</v>
      </c>
      <c r="H294" s="372" t="s">
        <v>1389</v>
      </c>
      <c r="I294" s="380"/>
      <c r="J294" s="672">
        <f t="shared" ref="J294" si="46">+VLOOKUP(D294,$AB$7:$AC$35,2,FALSE)</f>
        <v>37.504372000000004</v>
      </c>
      <c r="K294" s="372" t="s">
        <v>1390</v>
      </c>
      <c r="M294" s="627">
        <f t="shared" si="26"/>
        <v>6</v>
      </c>
    </row>
    <row r="295" spans="1:13" x14ac:dyDescent="0.2">
      <c r="A295" s="371">
        <f>+SUBTOTAL(3,$G$7:$G295)</f>
        <v>289</v>
      </c>
      <c r="B295" s="365">
        <v>45870</v>
      </c>
      <c r="C295" s="366" t="s">
        <v>507</v>
      </c>
      <c r="D295" s="367" t="str">
        <f>+VLOOKUP(C295,Foundation!$C$8:$D$524,2,FALSE)</f>
        <v>DC2+0</v>
      </c>
      <c r="E295" s="367" t="str">
        <f>+VLOOKUP(C295,Foundation!$C$8:$E$492,3,FALSE)</f>
        <v>DRY</v>
      </c>
      <c r="F295" s="349">
        <v>45887</v>
      </c>
      <c r="G295" s="349">
        <v>45894</v>
      </c>
      <c r="H295" s="372" t="s">
        <v>1493</v>
      </c>
      <c r="I295" s="380"/>
      <c r="J295" s="672">
        <f t="shared" ref="J295" si="47">+VLOOKUP(D295,$AB$7:$AC$35,2,FALSE)</f>
        <v>66.381106999999986</v>
      </c>
      <c r="K295" s="372" t="s">
        <v>1390</v>
      </c>
      <c r="M295" s="627">
        <f t="shared" si="26"/>
        <v>7</v>
      </c>
    </row>
    <row r="296" spans="1:13" x14ac:dyDescent="0.2">
      <c r="A296" s="371">
        <f>+SUBTOTAL(3,$G$7:$G296)</f>
        <v>290</v>
      </c>
      <c r="B296" s="365">
        <v>45870</v>
      </c>
      <c r="C296" s="366" t="s">
        <v>457</v>
      </c>
      <c r="D296" s="367" t="str">
        <f>+VLOOKUP(C296,Foundation!$C$8:$D$524,2,FALSE)</f>
        <v>DA+0</v>
      </c>
      <c r="E296" s="367" t="str">
        <f>+VLOOKUP(C296,Foundation!$C$8:$E$492,3,FALSE)</f>
        <v>DRY</v>
      </c>
      <c r="F296" s="349">
        <v>45889</v>
      </c>
      <c r="G296" s="349">
        <v>45894</v>
      </c>
      <c r="H296" s="372" t="s">
        <v>1497</v>
      </c>
      <c r="I296" s="380"/>
      <c r="J296" s="672">
        <f t="shared" ref="J296" si="48">+VLOOKUP(D296,$AB$7:$AC$35,2,FALSE)</f>
        <v>37.504372000000004</v>
      </c>
      <c r="K296" s="372" t="s">
        <v>1390</v>
      </c>
      <c r="M296" s="627">
        <f t="shared" si="26"/>
        <v>5</v>
      </c>
    </row>
    <row r="297" spans="1:13" x14ac:dyDescent="0.2">
      <c r="A297" s="371">
        <f>+SUBTOTAL(3,$G$7:$G297)</f>
        <v>291</v>
      </c>
      <c r="B297" s="365">
        <v>45870</v>
      </c>
      <c r="C297" s="366" t="s">
        <v>746</v>
      </c>
      <c r="D297" s="367" t="str">
        <f>+VLOOKUP(C297,Foundation!$C$8:$D$524,2,FALSE)</f>
        <v>DA+3</v>
      </c>
      <c r="E297" s="367" t="str">
        <f>+VLOOKUP(C297,Foundation!$C$8:$E$492,3,FALSE)</f>
        <v>DRY</v>
      </c>
      <c r="F297" s="349">
        <v>45890</v>
      </c>
      <c r="G297" s="349">
        <v>45894</v>
      </c>
      <c r="H297" s="372" t="s">
        <v>884</v>
      </c>
      <c r="I297" s="380"/>
      <c r="J297" s="672">
        <f t="shared" ref="J297" si="49">+VLOOKUP(D297,$AB$7:$AC$35,2,FALSE)</f>
        <v>38.847605999999992</v>
      </c>
      <c r="K297" s="372" t="s">
        <v>1390</v>
      </c>
      <c r="M297" s="627">
        <f t="shared" si="26"/>
        <v>4</v>
      </c>
    </row>
    <row r="298" spans="1:13" x14ac:dyDescent="0.2">
      <c r="A298" s="371">
        <f>+SUBTOTAL(3,$G$7:$G298)</f>
        <v>292</v>
      </c>
      <c r="B298" s="365">
        <v>45870</v>
      </c>
      <c r="C298" s="366" t="s">
        <v>675</v>
      </c>
      <c r="D298" s="367" t="str">
        <f>+VLOOKUP(C298,Foundation!$C$8:$D$524,2,FALSE)</f>
        <v>DA+0</v>
      </c>
      <c r="E298" s="367" t="str">
        <f>+VLOOKUP(C298,Foundation!$C$8:$E$492,3,FALSE)</f>
        <v>Sandy</v>
      </c>
      <c r="F298" s="349">
        <v>45888</v>
      </c>
      <c r="G298" s="349">
        <v>45894</v>
      </c>
      <c r="H298" s="372" t="s">
        <v>890</v>
      </c>
      <c r="I298" s="380"/>
      <c r="J298" s="672">
        <f t="shared" ref="J298" si="50">+VLOOKUP(D298,$AB$7:$AC$35,2,FALSE)</f>
        <v>37.504372000000004</v>
      </c>
      <c r="K298" s="372" t="s">
        <v>1390</v>
      </c>
      <c r="M298" s="627">
        <f t="shared" si="26"/>
        <v>6</v>
      </c>
    </row>
    <row r="299" spans="1:13" x14ac:dyDescent="0.2">
      <c r="A299" s="371">
        <f>+SUBTOTAL(3,$G$7:$G299)</f>
        <v>293</v>
      </c>
      <c r="B299" s="365">
        <v>45870</v>
      </c>
      <c r="C299" s="366" t="s">
        <v>27</v>
      </c>
      <c r="D299" s="367" t="str">
        <f>+VLOOKUP(C299,Foundation!$C$8:$D$524,2,FALSE)</f>
        <v>DA+0</v>
      </c>
      <c r="E299" s="367" t="str">
        <f>+VLOOKUP(C299,Foundation!$C$8:$E$492,3,FALSE)</f>
        <v>DRY</v>
      </c>
      <c r="F299" s="349">
        <v>45891</v>
      </c>
      <c r="G299" s="349">
        <v>45895</v>
      </c>
      <c r="H299" s="372" t="s">
        <v>1445</v>
      </c>
      <c r="I299" s="380"/>
      <c r="J299" s="672">
        <f t="shared" ref="J299" si="51">+VLOOKUP(D299,$AB$7:$AC$35,2,FALSE)</f>
        <v>37.504372000000004</v>
      </c>
      <c r="K299" s="372" t="s">
        <v>1390</v>
      </c>
      <c r="M299" s="627">
        <f t="shared" si="26"/>
        <v>4</v>
      </c>
    </row>
    <row r="300" spans="1:13" x14ac:dyDescent="0.2">
      <c r="A300" s="371">
        <f>+SUBTOTAL(3,$G$7:$G300)</f>
        <v>294</v>
      </c>
      <c r="B300" s="365">
        <v>45870</v>
      </c>
      <c r="C300" s="366" t="s">
        <v>680</v>
      </c>
      <c r="D300" s="367" t="str">
        <f>+VLOOKUP(C300,Foundation!$C$8:$D$524,2,FALSE)</f>
        <v>DA+9</v>
      </c>
      <c r="E300" s="367" t="str">
        <f>+VLOOKUP(C300,Foundation!$C$8:$E$492,3,FALSE)</f>
        <v>Sandy</v>
      </c>
      <c r="F300" s="349">
        <v>45886</v>
      </c>
      <c r="G300" s="349">
        <v>45898</v>
      </c>
      <c r="H300" s="372" t="s">
        <v>1483</v>
      </c>
      <c r="I300" s="380"/>
      <c r="J300" s="672">
        <f t="shared" ref="J300:J301" si="52">+VLOOKUP(D300,$AB$7:$AC$35,2,FALSE)</f>
        <v>47.184350000000002</v>
      </c>
      <c r="K300" s="372" t="s">
        <v>1390</v>
      </c>
      <c r="M300" s="627">
        <f t="shared" si="26"/>
        <v>12</v>
      </c>
    </row>
    <row r="301" spans="1:13" x14ac:dyDescent="0.2">
      <c r="A301" s="371">
        <f>+SUBTOTAL(3,$G$7:$G301)</f>
        <v>295</v>
      </c>
      <c r="B301" s="365">
        <v>45870</v>
      </c>
      <c r="C301" s="366" t="s">
        <v>745</v>
      </c>
      <c r="D301" s="367" t="str">
        <f>+VLOOKUP(C301,Foundation!$C$8:$D$524,2,FALSE)</f>
        <v>DA+0</v>
      </c>
      <c r="E301" s="367" t="str">
        <f>+VLOOKUP(C301,Foundation!$C$8:$E$492,3,FALSE)</f>
        <v>Sandy</v>
      </c>
      <c r="F301" s="349">
        <v>45890</v>
      </c>
      <c r="G301" s="349">
        <v>45898</v>
      </c>
      <c r="H301" s="372" t="s">
        <v>884</v>
      </c>
      <c r="I301" s="380"/>
      <c r="J301" s="672">
        <f t="shared" si="52"/>
        <v>37.504372000000004</v>
      </c>
      <c r="K301" s="372" t="s">
        <v>1390</v>
      </c>
      <c r="M301" s="627">
        <f t="shared" si="26"/>
        <v>8</v>
      </c>
    </row>
    <row r="302" spans="1:13" x14ac:dyDescent="0.2">
      <c r="A302" s="371">
        <f>+SUBTOTAL(3,$G$7:$G302)</f>
        <v>296</v>
      </c>
      <c r="B302" s="365">
        <v>45870</v>
      </c>
      <c r="C302" s="366" t="s">
        <v>77</v>
      </c>
      <c r="D302" s="367" t="str">
        <f>+VLOOKUP(C302,Foundation!$C$8:$D$524,2,FALSE)</f>
        <v>DA+0</v>
      </c>
      <c r="E302" s="367" t="str">
        <f>+VLOOKUP(C302,Foundation!$C$8:$E$492,3,FALSE)</f>
        <v>Sandy</v>
      </c>
      <c r="F302" s="349">
        <v>45894</v>
      </c>
      <c r="G302" s="349">
        <v>45899</v>
      </c>
      <c r="H302" s="372" t="s">
        <v>1499</v>
      </c>
      <c r="I302" s="380"/>
      <c r="J302" s="672">
        <f t="shared" ref="J302" si="53">+VLOOKUP(D302,$AB$7:$AC$35,2,FALSE)</f>
        <v>37.504372000000004</v>
      </c>
      <c r="K302" s="372" t="s">
        <v>1390</v>
      </c>
      <c r="M302" s="627">
        <f t="shared" si="26"/>
        <v>5</v>
      </c>
    </row>
    <row r="303" spans="1:13" x14ac:dyDescent="0.2">
      <c r="A303" s="371">
        <f>+SUBTOTAL(3,$G$7:$G303)</f>
        <v>297</v>
      </c>
      <c r="B303" s="365">
        <v>45870</v>
      </c>
      <c r="C303" s="366" t="s">
        <v>572</v>
      </c>
      <c r="D303" s="367" t="str">
        <f>+VLOOKUP(C303,Foundation!$C$8:$D$524,2,FALSE)</f>
        <v>DA+3</v>
      </c>
      <c r="E303" s="367" t="str">
        <f>+VLOOKUP(C303,Foundation!$C$8:$E$492,3,FALSE)</f>
        <v>Sandy</v>
      </c>
      <c r="F303" s="349">
        <v>45894</v>
      </c>
      <c r="G303" s="349">
        <v>45899</v>
      </c>
      <c r="H303" s="372" t="s">
        <v>1501</v>
      </c>
      <c r="I303" s="380"/>
      <c r="J303" s="672">
        <f t="shared" ref="J303" si="54">+VLOOKUP(D303,$AB$7:$AC$35,2,FALSE)</f>
        <v>38.847605999999992</v>
      </c>
      <c r="K303" s="372" t="s">
        <v>1390</v>
      </c>
      <c r="M303" s="627">
        <f t="shared" si="26"/>
        <v>5</v>
      </c>
    </row>
    <row r="304" spans="1:13" x14ac:dyDescent="0.2">
      <c r="A304" s="371">
        <f>+SUBTOTAL(3,$G$7:$G304)</f>
        <v>298</v>
      </c>
      <c r="B304" s="365">
        <v>45870</v>
      </c>
      <c r="C304" s="366" t="s">
        <v>86</v>
      </c>
      <c r="D304" s="367" t="str">
        <f>+VLOOKUP(C304,Foundation!$C$8:$D$524,2,FALSE)</f>
        <v>DA+0</v>
      </c>
      <c r="E304" s="367" t="str">
        <f>+VLOOKUP(C304,Foundation!$C$8:$E$492,3,FALSE)</f>
        <v>Sandy</v>
      </c>
      <c r="F304" s="349">
        <v>45891</v>
      </c>
      <c r="G304" s="349">
        <v>45899</v>
      </c>
      <c r="H304" s="372" t="s">
        <v>893</v>
      </c>
      <c r="I304" s="380"/>
      <c r="J304" s="672">
        <f t="shared" ref="J304" si="55">+VLOOKUP(D304,$AB$7:$AC$35,2,FALSE)</f>
        <v>37.504372000000004</v>
      </c>
      <c r="K304" s="372" t="s">
        <v>1390</v>
      </c>
      <c r="M304" s="627">
        <f t="shared" si="26"/>
        <v>8</v>
      </c>
    </row>
    <row r="305" spans="1:13" x14ac:dyDescent="0.2">
      <c r="A305" s="371">
        <f>+SUBTOTAL(3,$G$7:$G305)</f>
        <v>299</v>
      </c>
      <c r="B305" s="365">
        <v>45870</v>
      </c>
      <c r="C305" s="366" t="s">
        <v>713</v>
      </c>
      <c r="D305" s="367" t="str">
        <f>+VLOOKUP(C305,Foundation!$C$8:$D$524,2,FALSE)</f>
        <v>DA+9</v>
      </c>
      <c r="E305" s="367" t="str">
        <f>+VLOOKUP(C305,Foundation!$C$8:$E$492,3,FALSE)</f>
        <v>Sandy</v>
      </c>
      <c r="F305" s="349">
        <v>45886</v>
      </c>
      <c r="G305" s="349">
        <v>45899</v>
      </c>
      <c r="H305" s="372" t="s">
        <v>891</v>
      </c>
      <c r="I305" s="380"/>
      <c r="J305" s="672">
        <f t="shared" ref="J305" si="56">+VLOOKUP(D305,$AB$7:$AC$35,2,FALSE)</f>
        <v>47.184350000000002</v>
      </c>
      <c r="K305" s="372" t="s">
        <v>1390</v>
      </c>
      <c r="M305" s="627">
        <f t="shared" si="26"/>
        <v>13</v>
      </c>
    </row>
    <row r="306" spans="1:13" x14ac:dyDescent="0.2">
      <c r="A306" s="371">
        <f>+SUBTOTAL(3,$G$7:$G306)</f>
        <v>300</v>
      </c>
      <c r="B306" s="365">
        <v>45870</v>
      </c>
      <c r="C306" s="366" t="s">
        <v>150</v>
      </c>
      <c r="D306" s="367" t="str">
        <f>+VLOOKUP(C306,Foundation!$C$8:$D$524,2,FALSE)</f>
        <v>DA+3</v>
      </c>
      <c r="E306" s="367" t="str">
        <f>+VLOOKUP(C306,Foundation!$C$8:$E$492,3,FALSE)</f>
        <v>DRY</v>
      </c>
      <c r="F306" s="349">
        <v>45892</v>
      </c>
      <c r="G306" s="349">
        <v>45900</v>
      </c>
      <c r="H306" s="372" t="s">
        <v>1366</v>
      </c>
      <c r="I306" s="380"/>
      <c r="J306" s="672">
        <f t="shared" ref="J306" si="57">+VLOOKUP(D306,$AB$7:$AC$35,2,FALSE)</f>
        <v>38.847605999999992</v>
      </c>
      <c r="K306" s="372" t="s">
        <v>1390</v>
      </c>
      <c r="M306" s="627">
        <f t="shared" si="26"/>
        <v>8</v>
      </c>
    </row>
    <row r="307" spans="1:13" x14ac:dyDescent="0.2">
      <c r="A307" s="371">
        <f>+SUBTOTAL(3,$G$7:$G307)</f>
        <v>301</v>
      </c>
      <c r="B307" s="365">
        <v>45870</v>
      </c>
      <c r="C307" s="366" t="s">
        <v>735</v>
      </c>
      <c r="D307" s="367" t="str">
        <f>+VLOOKUP(C307,Foundation!$C$8:$D$524,2,FALSE)</f>
        <v>DA+9</v>
      </c>
      <c r="E307" s="367" t="str">
        <f>+VLOOKUP(C307,Foundation!$C$8:$E$492,3,FALSE)</f>
        <v>Sandy</v>
      </c>
      <c r="F307" s="349">
        <v>45886</v>
      </c>
      <c r="G307" s="349">
        <v>45900</v>
      </c>
      <c r="H307" s="372" t="s">
        <v>1374</v>
      </c>
      <c r="I307" s="380"/>
      <c r="J307" s="672">
        <f t="shared" ref="J307:J309" si="58">+VLOOKUP(D307,$AB$7:$AC$35,2,FALSE)</f>
        <v>47.184350000000002</v>
      </c>
      <c r="K307" s="372" t="s">
        <v>1390</v>
      </c>
      <c r="M307" s="627">
        <f t="shared" si="26"/>
        <v>14</v>
      </c>
    </row>
    <row r="308" spans="1:13" x14ac:dyDescent="0.2">
      <c r="A308" s="371">
        <f>+SUBTOTAL(3,$G$7:$G308)</f>
        <v>302</v>
      </c>
      <c r="B308" s="365">
        <v>45870</v>
      </c>
      <c r="C308" s="366" t="s">
        <v>456</v>
      </c>
      <c r="D308" s="367" t="str">
        <f>+VLOOKUP(C308,Foundation!$C$8:$D$524,2,FALSE)</f>
        <v>DA+0</v>
      </c>
      <c r="E308" s="367" t="str">
        <f>+VLOOKUP(C308,Foundation!$C$8:$E$492,3,FALSE)</f>
        <v>DRY</v>
      </c>
      <c r="F308" s="349">
        <v>45898</v>
      </c>
      <c r="G308" s="349">
        <v>45900</v>
      </c>
      <c r="H308" s="372" t="s">
        <v>1497</v>
      </c>
      <c r="I308" s="380"/>
      <c r="J308" s="672">
        <f t="shared" si="58"/>
        <v>37.504372000000004</v>
      </c>
      <c r="K308" s="372" t="s">
        <v>1390</v>
      </c>
      <c r="M308" s="627">
        <f t="shared" si="26"/>
        <v>2</v>
      </c>
    </row>
    <row r="309" spans="1:13" x14ac:dyDescent="0.2">
      <c r="A309" s="371">
        <f>+SUBTOTAL(3,$G$7:$G309)</f>
        <v>303</v>
      </c>
      <c r="B309" s="365">
        <v>45870</v>
      </c>
      <c r="C309" s="366" t="s">
        <v>677</v>
      </c>
      <c r="D309" s="367" t="str">
        <f>+VLOOKUP(C309,Foundation!$C$8:$D$524,2,FALSE)</f>
        <v>DA+9</v>
      </c>
      <c r="E309" s="367" t="str">
        <f>+VLOOKUP(C309,Foundation!$C$8:$E$492,3,FALSE)</f>
        <v>Sandy</v>
      </c>
      <c r="F309" s="349">
        <v>45894</v>
      </c>
      <c r="G309" s="349">
        <v>45900</v>
      </c>
      <c r="H309" s="372" t="s">
        <v>890</v>
      </c>
      <c r="I309" s="380"/>
      <c r="J309" s="672">
        <f t="shared" si="58"/>
        <v>47.184350000000002</v>
      </c>
      <c r="K309" s="372" t="s">
        <v>1390</v>
      </c>
      <c r="M309" s="627">
        <f t="shared" si="26"/>
        <v>6</v>
      </c>
    </row>
    <row r="310" spans="1:13" x14ac:dyDescent="0.2">
      <c r="A310" s="371">
        <f>+SUBTOTAL(3,$G$7:$G310)</f>
        <v>304</v>
      </c>
      <c r="B310" s="365">
        <v>45901</v>
      </c>
      <c r="C310" s="366" t="s">
        <v>492</v>
      </c>
      <c r="D310" s="367" t="str">
        <f>+VLOOKUP(C310,Foundation!$C$8:$D$524,2,FALSE)</f>
        <v>DC1+0</v>
      </c>
      <c r="E310" s="367" t="str">
        <f>+VLOOKUP(C310,Foundation!$C$8:$E$492,3,FALSE)</f>
        <v>DRY</v>
      </c>
      <c r="F310" s="349">
        <v>45895</v>
      </c>
      <c r="G310" s="349">
        <v>45903</v>
      </c>
      <c r="H310" s="372" t="s">
        <v>1519</v>
      </c>
      <c r="I310" s="380"/>
      <c r="J310" s="672">
        <f t="shared" ref="J310:J314" si="59">+VLOOKUP(D310,$AB$7:$AC$35,2,FALSE)</f>
        <v>66.381106999999986</v>
      </c>
      <c r="K310" s="372" t="s">
        <v>1390</v>
      </c>
      <c r="M310" s="627">
        <f t="shared" si="26"/>
        <v>8</v>
      </c>
    </row>
    <row r="311" spans="1:13" x14ac:dyDescent="0.2">
      <c r="A311" s="371">
        <f>+SUBTOTAL(3,$G$7:$G311)</f>
        <v>305</v>
      </c>
      <c r="B311" s="365">
        <v>45901</v>
      </c>
      <c r="C311" s="366" t="s">
        <v>520</v>
      </c>
      <c r="D311" s="367" t="str">
        <f>+VLOOKUP(C311,Foundation!$C$8:$D$524,2,FALSE)</f>
        <v>DA+0</v>
      </c>
      <c r="E311" s="367" t="str">
        <f>+VLOOKUP(C311,Foundation!$C$8:$E$492,3,FALSE)</f>
        <v>DRY</v>
      </c>
      <c r="F311" s="349">
        <v>45895</v>
      </c>
      <c r="G311" s="349">
        <v>45903</v>
      </c>
      <c r="H311" s="372" t="s">
        <v>1502</v>
      </c>
      <c r="I311" s="380"/>
      <c r="J311" s="672">
        <f t="shared" si="59"/>
        <v>37.504372000000004</v>
      </c>
      <c r="K311" s="372" t="s">
        <v>1390</v>
      </c>
      <c r="M311" s="627">
        <f t="shared" si="26"/>
        <v>8</v>
      </c>
    </row>
    <row r="312" spans="1:13" x14ac:dyDescent="0.2">
      <c r="A312" s="371">
        <f>+SUBTOTAL(3,$G$7:$G312)</f>
        <v>306</v>
      </c>
      <c r="B312" s="365">
        <v>45901</v>
      </c>
      <c r="C312" s="366" t="s">
        <v>79</v>
      </c>
      <c r="D312" s="367" t="str">
        <f>+VLOOKUP(C312,Foundation!$C$8:$D$524,2,FALSE)</f>
        <v>DA+0</v>
      </c>
      <c r="E312" s="367" t="str">
        <f>+VLOOKUP(C312,Foundation!$C$8:$E$492,3,FALSE)</f>
        <v>DRY</v>
      </c>
      <c r="F312" s="349">
        <v>45895</v>
      </c>
      <c r="G312" s="349">
        <v>45902</v>
      </c>
      <c r="H312" s="372" t="s">
        <v>1445</v>
      </c>
      <c r="I312" s="380"/>
      <c r="J312" s="672">
        <f t="shared" si="59"/>
        <v>37.504372000000004</v>
      </c>
      <c r="K312" s="372" t="s">
        <v>1390</v>
      </c>
      <c r="M312" s="627">
        <f t="shared" si="26"/>
        <v>7</v>
      </c>
    </row>
    <row r="313" spans="1:13" x14ac:dyDescent="0.2">
      <c r="A313" s="371">
        <f>+SUBTOTAL(3,$G$7:$G313)</f>
        <v>307</v>
      </c>
      <c r="B313" s="365">
        <v>45901</v>
      </c>
      <c r="C313" s="366" t="s">
        <v>63</v>
      </c>
      <c r="D313" s="367" t="str">
        <f>+VLOOKUP(C313,Foundation!$C$8:$D$524,2,FALSE)</f>
        <v>DC1+0</v>
      </c>
      <c r="E313" s="367" t="str">
        <f>+VLOOKUP(C313,Foundation!$C$8:$E$492,3,FALSE)</f>
        <v>DFR</v>
      </c>
      <c r="F313" s="349">
        <v>45892</v>
      </c>
      <c r="G313" s="349">
        <v>45903</v>
      </c>
      <c r="H313" s="372" t="s">
        <v>1496</v>
      </c>
      <c r="I313" s="380"/>
      <c r="J313" s="672">
        <f t="shared" si="59"/>
        <v>66.381106999999986</v>
      </c>
      <c r="K313" s="372" t="s">
        <v>1390</v>
      </c>
      <c r="M313" s="627">
        <f t="shared" si="26"/>
        <v>11</v>
      </c>
    </row>
    <row r="314" spans="1:13" x14ac:dyDescent="0.2">
      <c r="A314" s="371">
        <f>+SUBTOTAL(3,$G$7:$G314)</f>
        <v>308</v>
      </c>
      <c r="B314" s="365">
        <v>45901</v>
      </c>
      <c r="C314" s="366" t="s">
        <v>568</v>
      </c>
      <c r="D314" s="367" t="str">
        <f>+VLOOKUP(C314,Foundation!$C$8:$D$524,2,FALSE)</f>
        <v>DA+3</v>
      </c>
      <c r="E314" s="367" t="str">
        <f>+VLOOKUP(C314,Foundation!$C$8:$E$492,3,FALSE)</f>
        <v>DRY</v>
      </c>
      <c r="F314" s="349">
        <v>45898</v>
      </c>
      <c r="G314" s="349">
        <v>45903</v>
      </c>
      <c r="H314" s="372" t="s">
        <v>1518</v>
      </c>
      <c r="I314" s="380"/>
      <c r="J314" s="672">
        <f t="shared" si="59"/>
        <v>38.847605999999992</v>
      </c>
      <c r="K314" s="372" t="s">
        <v>1390</v>
      </c>
      <c r="M314" s="627">
        <f t="shared" si="26"/>
        <v>5</v>
      </c>
    </row>
    <row r="315" spans="1:13" x14ac:dyDescent="0.2">
      <c r="A315" s="371">
        <f>+SUBTOTAL(3,$G$7:$G315)</f>
        <v>309</v>
      </c>
      <c r="B315" s="365">
        <v>45901</v>
      </c>
      <c r="C315" s="366" t="s">
        <v>461</v>
      </c>
      <c r="D315" s="367" t="str">
        <f>+VLOOKUP(C315,Foundation!$C$8:$D$524,2,FALSE)</f>
        <v>DA+3</v>
      </c>
      <c r="E315" s="367" t="str">
        <f>+VLOOKUP(C315,Foundation!$C$8:$E$492,3,FALSE)</f>
        <v>DRY</v>
      </c>
      <c r="F315" s="349">
        <v>45898</v>
      </c>
      <c r="G315" s="349">
        <v>45904</v>
      </c>
      <c r="H315" s="372" t="s">
        <v>1389</v>
      </c>
      <c r="I315" s="380"/>
      <c r="J315" s="672">
        <f t="shared" ref="J315" si="60">+VLOOKUP(D315,$AB$7:$AC$35,2,FALSE)</f>
        <v>38.847605999999992</v>
      </c>
      <c r="K315" s="372" t="s">
        <v>1390</v>
      </c>
      <c r="M315" s="627">
        <f t="shared" si="26"/>
        <v>6</v>
      </c>
    </row>
    <row r="316" spans="1:13" x14ac:dyDescent="0.2">
      <c r="A316" s="371">
        <f>+SUBTOTAL(3,$G$7:$G316)</f>
        <v>310</v>
      </c>
      <c r="B316" s="365">
        <v>45901</v>
      </c>
      <c r="C316" s="366" t="s">
        <v>49</v>
      </c>
      <c r="D316" s="367" t="str">
        <f>+VLOOKUP(C316,Foundation!$C$8:$D$524,2,FALSE)</f>
        <v>DB2+0</v>
      </c>
      <c r="E316" s="367" t="str">
        <f>+VLOOKUP(C316,Foundation!$C$8:$E$492,3,FALSE)</f>
        <v>DRY</v>
      </c>
      <c r="F316" s="349">
        <v>45902</v>
      </c>
      <c r="G316" s="349">
        <v>45905</v>
      </c>
      <c r="H316" s="372" t="s">
        <v>1526</v>
      </c>
      <c r="I316" s="380"/>
      <c r="J316" s="672">
        <f t="shared" ref="J316" si="61">+VLOOKUP(D316,$AB$7:$AC$35,2,FALSE)</f>
        <v>57.597240999999997</v>
      </c>
      <c r="K316" s="372" t="s">
        <v>1390</v>
      </c>
      <c r="M316" s="627">
        <f t="shared" si="26"/>
        <v>3</v>
      </c>
    </row>
    <row r="317" spans="1:13" x14ac:dyDescent="0.2">
      <c r="A317" s="371">
        <f>+SUBTOTAL(3,$G$7:$G317)</f>
        <v>311</v>
      </c>
      <c r="B317" s="365">
        <v>45901</v>
      </c>
      <c r="C317" s="366" t="s">
        <v>87</v>
      </c>
      <c r="D317" s="367" t="str">
        <f>+VLOOKUP(C317,Foundation!$C$8:$D$524,2,FALSE)</f>
        <v>DA+0</v>
      </c>
      <c r="E317" s="367" t="str">
        <f>+VLOOKUP(C317,Foundation!$C$8:$E$492,3,FALSE)</f>
        <v>Sandy</v>
      </c>
      <c r="F317" s="349">
        <v>45899</v>
      </c>
      <c r="G317" s="349">
        <v>45906</v>
      </c>
      <c r="H317" s="372" t="s">
        <v>893</v>
      </c>
      <c r="I317" s="380"/>
      <c r="J317" s="672">
        <f t="shared" ref="J317:J319" si="62">+VLOOKUP(D317,$AB$7:$AC$35,2,FALSE)</f>
        <v>37.504372000000004</v>
      </c>
      <c r="K317" s="372" t="s">
        <v>1390</v>
      </c>
      <c r="M317" s="627">
        <f t="shared" si="26"/>
        <v>7</v>
      </c>
    </row>
    <row r="318" spans="1:13" x14ac:dyDescent="0.2">
      <c r="A318" s="371">
        <f>+SUBTOTAL(3,$G$7:$G318)</f>
        <v>312</v>
      </c>
      <c r="B318" s="365">
        <v>45901</v>
      </c>
      <c r="C318" s="366" t="s">
        <v>683</v>
      </c>
      <c r="D318" s="367" t="str">
        <f>+VLOOKUP(C318,Foundation!$C$8:$D$524,2,FALSE)</f>
        <v>DA+3</v>
      </c>
      <c r="E318" s="367" t="str">
        <f>+VLOOKUP(C318,Foundation!$C$8:$E$492,3,FALSE)</f>
        <v>Sandy</v>
      </c>
      <c r="F318" s="349">
        <v>45891</v>
      </c>
      <c r="G318" s="349">
        <v>45906</v>
      </c>
      <c r="H318" s="372" t="s">
        <v>1483</v>
      </c>
      <c r="I318" s="380"/>
      <c r="J318" s="672">
        <f t="shared" si="62"/>
        <v>38.847605999999992</v>
      </c>
      <c r="K318" s="372" t="s">
        <v>1390</v>
      </c>
      <c r="M318" s="627">
        <f t="shared" si="26"/>
        <v>15</v>
      </c>
    </row>
    <row r="319" spans="1:13" x14ac:dyDescent="0.2">
      <c r="A319" s="371">
        <f>+SUBTOTAL(3,$G$7:$G319)</f>
        <v>313</v>
      </c>
      <c r="B319" s="365">
        <v>45901</v>
      </c>
      <c r="C319" s="366" t="s">
        <v>734</v>
      </c>
      <c r="D319" s="367" t="str">
        <f>+VLOOKUP(C319,Foundation!$C$8:$D$524,2,FALSE)</f>
        <v>DA+9</v>
      </c>
      <c r="E319" s="367" t="str">
        <f>+VLOOKUP(C319,Foundation!$C$8:$E$492,3,FALSE)</f>
        <v>Sandy</v>
      </c>
      <c r="F319" s="349">
        <v>45901</v>
      </c>
      <c r="G319" s="349">
        <v>45906</v>
      </c>
      <c r="H319" s="372" t="s">
        <v>1374</v>
      </c>
      <c r="I319" s="380"/>
      <c r="J319" s="672">
        <f t="shared" si="62"/>
        <v>47.184350000000002</v>
      </c>
      <c r="K319" s="372" t="s">
        <v>1390</v>
      </c>
      <c r="M319" s="627">
        <f t="shared" si="26"/>
        <v>5</v>
      </c>
    </row>
    <row r="320" spans="1:13" x14ac:dyDescent="0.2">
      <c r="A320" s="371">
        <f>+SUBTOTAL(3,$G$7:$G320)</f>
        <v>314</v>
      </c>
      <c r="B320" s="365">
        <v>45901</v>
      </c>
      <c r="C320" s="366" t="s">
        <v>36</v>
      </c>
      <c r="D320" s="367" t="str">
        <f>+VLOOKUP(C320,Foundation!$C$8:$D$524,2,FALSE)</f>
        <v>DB1+0</v>
      </c>
      <c r="E320" s="367" t="str">
        <f>+VLOOKUP(C320,Foundation!$C$8:$E$492,3,FALSE)</f>
        <v>DFR</v>
      </c>
      <c r="F320" s="349">
        <v>45895</v>
      </c>
      <c r="G320" s="349">
        <v>45906</v>
      </c>
      <c r="H320" s="372" t="s">
        <v>1504</v>
      </c>
      <c r="I320" s="380"/>
      <c r="J320" s="672">
        <f t="shared" ref="J320:J321" si="63">+VLOOKUP(D320,$AB$7:$AC$35,2,FALSE)</f>
        <v>57.597240999999997</v>
      </c>
      <c r="K320" s="372" t="s">
        <v>1390</v>
      </c>
      <c r="M320" s="627">
        <f t="shared" si="26"/>
        <v>11</v>
      </c>
    </row>
    <row r="321" spans="1:13" x14ac:dyDescent="0.2">
      <c r="A321" s="371">
        <f>+SUBTOTAL(3,$G$7:$G321)</f>
        <v>315</v>
      </c>
      <c r="B321" s="365">
        <v>45901</v>
      </c>
      <c r="C321" s="366" t="s">
        <v>678</v>
      </c>
      <c r="D321" s="367" t="str">
        <f>+VLOOKUP(C321,Foundation!$C$8:$D$524,2,FALSE)</f>
        <v>DA+3</v>
      </c>
      <c r="E321" s="367" t="str">
        <f>+VLOOKUP(C321,Foundation!$C$8:$E$492,3,FALSE)</f>
        <v>Sandy</v>
      </c>
      <c r="F321" s="349">
        <v>45901</v>
      </c>
      <c r="G321" s="349">
        <v>45907</v>
      </c>
      <c r="H321" s="372" t="s">
        <v>890</v>
      </c>
      <c r="I321" s="380"/>
      <c r="J321" s="672">
        <f t="shared" si="63"/>
        <v>38.847605999999992</v>
      </c>
      <c r="K321" s="372" t="s">
        <v>1390</v>
      </c>
      <c r="M321" s="627">
        <f t="shared" si="26"/>
        <v>6</v>
      </c>
    </row>
    <row r="322" spans="1:13" x14ac:dyDescent="0.2">
      <c r="A322" s="371">
        <f>+SUBTOTAL(3,$G$7:$G322)</f>
        <v>316</v>
      </c>
      <c r="B322" s="365">
        <v>45901</v>
      </c>
      <c r="C322" s="366" t="s">
        <v>519</v>
      </c>
      <c r="D322" s="367" t="str">
        <f>+VLOOKUP(C322,Foundation!$C$8:$D$524,2,FALSE)</f>
        <v>DA+0</v>
      </c>
      <c r="E322" s="367" t="str">
        <f>+VLOOKUP(C322,Foundation!$C$8:$E$492,3,FALSE)</f>
        <v>DRY</v>
      </c>
      <c r="F322" s="349">
        <v>45902</v>
      </c>
      <c r="G322" s="349">
        <v>45907</v>
      </c>
      <c r="H322" s="372" t="s">
        <v>1529</v>
      </c>
      <c r="I322" s="380"/>
      <c r="J322" s="672">
        <f t="shared" ref="J322" si="64">+VLOOKUP(D322,$AB$7:$AC$35,2,FALSE)</f>
        <v>37.504372000000004</v>
      </c>
      <c r="K322" s="372" t="s">
        <v>1390</v>
      </c>
      <c r="M322" s="627">
        <f t="shared" si="26"/>
        <v>5</v>
      </c>
    </row>
    <row r="323" spans="1:13" x14ac:dyDescent="0.2">
      <c r="A323" s="371">
        <f>+SUBTOTAL(3,$G$7:$G323)</f>
        <v>317</v>
      </c>
      <c r="B323" s="365">
        <v>45901</v>
      </c>
      <c r="C323" s="366" t="s">
        <v>33</v>
      </c>
      <c r="D323" s="367" t="str">
        <f>+VLOOKUP(C323,Foundation!$C$8:$D$524,2,FALSE)</f>
        <v>DD45+3</v>
      </c>
      <c r="E323" s="367" t="str">
        <f>+VLOOKUP(C323,Foundation!$C$8:$E$492,3,FALSE)</f>
        <v>DRY</v>
      </c>
      <c r="F323" s="349">
        <v>45895</v>
      </c>
      <c r="G323" s="349">
        <v>45907</v>
      </c>
      <c r="H323" s="372" t="s">
        <v>1503</v>
      </c>
      <c r="I323" s="380"/>
      <c r="J323" s="672">
        <f t="shared" ref="J323" si="65">+VLOOKUP(D323,$AB$7:$AC$35,2,FALSE)</f>
        <v>89.909625000000005</v>
      </c>
      <c r="K323" s="372" t="s">
        <v>1390</v>
      </c>
      <c r="M323" s="627">
        <f t="shared" si="26"/>
        <v>12</v>
      </c>
    </row>
    <row r="324" spans="1:13" x14ac:dyDescent="0.2">
      <c r="A324" s="371">
        <f>+SUBTOTAL(3,$G$7:$G324)</f>
        <v>318</v>
      </c>
      <c r="B324" s="365">
        <v>45901</v>
      </c>
      <c r="C324" s="366" t="s">
        <v>448</v>
      </c>
      <c r="D324" s="367" t="str">
        <f>+VLOOKUP(C324,Foundation!$C$8:$D$524,2,FALSE)</f>
        <v>DA+3</v>
      </c>
      <c r="E324" s="367" t="str">
        <f>+VLOOKUP(C324,Foundation!$C$8:$E$492,3,FALSE)</f>
        <v>Sandy</v>
      </c>
      <c r="F324" s="349">
        <v>45893</v>
      </c>
      <c r="G324" s="349">
        <v>45909</v>
      </c>
      <c r="H324" s="372" t="s">
        <v>1525</v>
      </c>
      <c r="I324" s="380"/>
      <c r="J324" s="672">
        <f t="shared" ref="J324" si="66">+VLOOKUP(D324,$AB$7:$AC$35,2,FALSE)</f>
        <v>38.847605999999992</v>
      </c>
      <c r="K324" s="372" t="s">
        <v>1390</v>
      </c>
      <c r="M324" s="627">
        <f t="shared" si="26"/>
        <v>16</v>
      </c>
    </row>
    <row r="325" spans="1:13" x14ac:dyDescent="0.2">
      <c r="A325" s="371">
        <f>+SUBTOTAL(3,$G$7:$G325)</f>
        <v>319</v>
      </c>
      <c r="B325" s="365">
        <v>45901</v>
      </c>
      <c r="C325" s="366" t="s">
        <v>450</v>
      </c>
      <c r="D325" s="367" t="str">
        <f>+VLOOKUP(C325,Foundation!$C$8:$D$524,2,FALSE)</f>
        <v>DA+3</v>
      </c>
      <c r="E325" s="367" t="str">
        <f>+VLOOKUP(C325,Foundation!$C$8:$E$492,3,FALSE)</f>
        <v>Sandy</v>
      </c>
      <c r="F325" s="349">
        <v>45893</v>
      </c>
      <c r="G325" s="349">
        <v>45909</v>
      </c>
      <c r="H325" s="372" t="s">
        <v>1500</v>
      </c>
      <c r="I325" s="380"/>
      <c r="J325" s="672">
        <f t="shared" ref="J325" si="67">+VLOOKUP(D325,$AB$7:$AC$35,2,FALSE)</f>
        <v>38.847605999999992</v>
      </c>
      <c r="K325" s="372" t="s">
        <v>1390</v>
      </c>
      <c r="M325" s="627">
        <f t="shared" si="26"/>
        <v>16</v>
      </c>
    </row>
    <row r="326" spans="1:13" x14ac:dyDescent="0.2">
      <c r="A326" s="371">
        <f>+SUBTOTAL(3,$G$7:$G326)</f>
        <v>320</v>
      </c>
      <c r="B326" s="365">
        <v>45901</v>
      </c>
      <c r="C326" s="366" t="s">
        <v>81</v>
      </c>
      <c r="D326" s="367" t="str">
        <f>+VLOOKUP(C326,Foundation!$C$8:$D$524,2,FALSE)</f>
        <v>DA+3</v>
      </c>
      <c r="E326" s="367" t="str">
        <f>+VLOOKUP(C326,Foundation!$C$8:$E$492,3,FALSE)</f>
        <v>Sandy</v>
      </c>
      <c r="F326" s="349">
        <v>45903</v>
      </c>
      <c r="G326" s="349">
        <v>45910</v>
      </c>
      <c r="H326" s="372" t="s">
        <v>1445</v>
      </c>
      <c r="I326" s="380"/>
      <c r="J326" s="672">
        <f t="shared" ref="J326" si="68">+VLOOKUP(D326,$AB$7:$AC$35,2,FALSE)</f>
        <v>38.847605999999992</v>
      </c>
      <c r="K326" s="372" t="s">
        <v>1390</v>
      </c>
      <c r="M326" s="627">
        <f t="shared" si="26"/>
        <v>7</v>
      </c>
    </row>
    <row r="327" spans="1:13" x14ac:dyDescent="0.2">
      <c r="A327" s="371">
        <f>+SUBTOTAL(3,$G$7:$G327)</f>
        <v>321</v>
      </c>
      <c r="B327" s="365">
        <v>45901</v>
      </c>
      <c r="C327" s="366" t="s">
        <v>714</v>
      </c>
      <c r="D327" s="367" t="str">
        <f>+VLOOKUP(C327,Foundation!$C$8:$D$524,2,FALSE)</f>
        <v>DA+9</v>
      </c>
      <c r="E327" s="367" t="str">
        <f>+VLOOKUP(C327,Foundation!$C$8:$E$492,3,FALSE)</f>
        <v>Sandy</v>
      </c>
      <c r="F327" s="349">
        <v>45901</v>
      </c>
      <c r="G327" s="349">
        <v>45910</v>
      </c>
      <c r="H327" s="372" t="s">
        <v>891</v>
      </c>
      <c r="I327" s="380"/>
      <c r="J327" s="672">
        <f t="shared" ref="J327" si="69">+VLOOKUP(D327,$AB$7:$AC$35,2,FALSE)</f>
        <v>47.184350000000002</v>
      </c>
      <c r="K327" s="372" t="s">
        <v>1390</v>
      </c>
      <c r="M327" s="627">
        <f t="shared" si="26"/>
        <v>9</v>
      </c>
    </row>
    <row r="328" spans="1:13" x14ac:dyDescent="0.2">
      <c r="A328" s="371">
        <f>+SUBTOTAL(3,$G$7:$G328)</f>
        <v>322</v>
      </c>
      <c r="B328" s="365">
        <v>45901</v>
      </c>
      <c r="C328" s="366" t="s">
        <v>208</v>
      </c>
      <c r="D328" s="367" t="str">
        <f>+VLOOKUP(C328,Foundation!$C$8:$D$524,2,FALSE)</f>
        <v>DA+0</v>
      </c>
      <c r="E328" s="367" t="str">
        <f>+VLOOKUP(C328,Foundation!$C$8:$E$492,3,FALSE)</f>
        <v>Sandy</v>
      </c>
      <c r="F328" s="349">
        <v>45903</v>
      </c>
      <c r="G328" s="349">
        <v>45911</v>
      </c>
      <c r="H328" s="372" t="s">
        <v>1406</v>
      </c>
      <c r="I328" s="380"/>
      <c r="J328" s="672">
        <f t="shared" ref="J328:J330" si="70">+VLOOKUP(D328,$AB$7:$AC$35,2,FALSE)</f>
        <v>37.504372000000004</v>
      </c>
      <c r="K328" s="372" t="s">
        <v>1390</v>
      </c>
      <c r="M328" s="627">
        <f t="shared" ref="M328:M391" si="71">G328-F328</f>
        <v>8</v>
      </c>
    </row>
    <row r="329" spans="1:13" x14ac:dyDescent="0.2">
      <c r="A329" s="371">
        <f>+SUBTOTAL(3,$G$7:$G329)</f>
        <v>323</v>
      </c>
      <c r="B329" s="365">
        <v>45901</v>
      </c>
      <c r="C329" s="366" t="s">
        <v>524</v>
      </c>
      <c r="D329" s="367" t="str">
        <f>+VLOOKUP(C329,Foundation!$C$8:$D$524,2,FALSE)</f>
        <v>DA+3</v>
      </c>
      <c r="E329" s="367" t="str">
        <f>+VLOOKUP(C329,Foundation!$C$8:$E$492,3,FALSE)</f>
        <v>Sandy</v>
      </c>
      <c r="F329" s="349">
        <v>45909</v>
      </c>
      <c r="G329" s="349">
        <v>45912</v>
      </c>
      <c r="H329" s="372" t="s">
        <v>1529</v>
      </c>
      <c r="I329" s="380"/>
      <c r="J329" s="672">
        <f t="shared" si="70"/>
        <v>38.847605999999992</v>
      </c>
      <c r="K329" s="372" t="s">
        <v>1390</v>
      </c>
      <c r="M329" s="627">
        <f t="shared" si="71"/>
        <v>3</v>
      </c>
    </row>
    <row r="330" spans="1:13" x14ac:dyDescent="0.2">
      <c r="A330" s="371">
        <f>+SUBTOTAL(3,$G$7:$G330)</f>
        <v>324</v>
      </c>
      <c r="B330" s="365">
        <v>45901</v>
      </c>
      <c r="C330" s="366" t="s">
        <v>70</v>
      </c>
      <c r="D330" s="367" t="str">
        <f>+VLOOKUP(C330,Foundation!$C$8:$D$524,2,FALSE)</f>
        <v>DB2+0</v>
      </c>
      <c r="E330" s="367" t="str">
        <f>+VLOOKUP(C330,Foundation!$C$8:$E$492,3,FALSE)</f>
        <v>DFR</v>
      </c>
      <c r="F330" s="349">
        <v>45903</v>
      </c>
      <c r="G330" s="349">
        <v>45912</v>
      </c>
      <c r="H330" s="372" t="s">
        <v>1527</v>
      </c>
      <c r="I330" s="380"/>
      <c r="J330" s="672">
        <f t="shared" si="70"/>
        <v>57.597240999999997</v>
      </c>
      <c r="K330" s="372" t="s">
        <v>1390</v>
      </c>
      <c r="M330" s="627">
        <f t="shared" si="71"/>
        <v>9</v>
      </c>
    </row>
    <row r="331" spans="1:13" x14ac:dyDescent="0.2">
      <c r="A331" s="371">
        <f>+SUBTOTAL(3,$G$7:$G331)</f>
        <v>325</v>
      </c>
      <c r="B331" s="365">
        <v>45901</v>
      </c>
      <c r="C331" s="366" t="s">
        <v>42</v>
      </c>
      <c r="D331" s="367" t="str">
        <f>+VLOOKUP(C331,Foundation!$C$8:$D$524,2,FALSE)</f>
        <v>DA+0</v>
      </c>
      <c r="E331" s="367" t="str">
        <f>+VLOOKUP(C331,Foundation!$C$8:$E$492,3,FALSE)</f>
        <v>DFR</v>
      </c>
      <c r="F331" s="349">
        <v>45905</v>
      </c>
      <c r="G331" s="349">
        <v>45912</v>
      </c>
      <c r="H331" s="372" t="s">
        <v>1478</v>
      </c>
      <c r="I331" s="380"/>
      <c r="J331" s="672">
        <f t="shared" ref="J331" si="72">+VLOOKUP(D331,$AB$7:$AC$35,2,FALSE)</f>
        <v>37.504372000000004</v>
      </c>
      <c r="K331" s="372" t="s">
        <v>1390</v>
      </c>
      <c r="M331" s="627">
        <f t="shared" si="71"/>
        <v>7</v>
      </c>
    </row>
    <row r="332" spans="1:13" x14ac:dyDescent="0.2">
      <c r="A332" s="371">
        <f>+SUBTOTAL(3,$G$7:$G332)</f>
        <v>326</v>
      </c>
      <c r="B332" s="365">
        <v>45901</v>
      </c>
      <c r="C332" s="366" t="s">
        <v>733</v>
      </c>
      <c r="D332" s="367" t="str">
        <f>+VLOOKUP(C332,Foundation!$C$8:$D$524,2,FALSE)</f>
        <v>DA+6</v>
      </c>
      <c r="E332" s="367" t="str">
        <f>+VLOOKUP(C332,Foundation!$C$8:$E$492,3,FALSE)</f>
        <v>Sandy</v>
      </c>
      <c r="F332" s="349">
        <v>45907</v>
      </c>
      <c r="G332" s="349">
        <v>45912</v>
      </c>
      <c r="H332" s="372" t="s">
        <v>1374</v>
      </c>
      <c r="I332" s="380"/>
      <c r="J332" s="672">
        <f t="shared" ref="J332" si="73">+VLOOKUP(D332,$AB$7:$AC$35,2,FALSE)</f>
        <v>45.413028000000004</v>
      </c>
      <c r="K332" s="372" t="s">
        <v>1390</v>
      </c>
      <c r="M332" s="627">
        <f t="shared" si="71"/>
        <v>5</v>
      </c>
    </row>
    <row r="333" spans="1:13" x14ac:dyDescent="0.2">
      <c r="A333" s="371">
        <f>+SUBTOTAL(3,$G$7:$G333)</f>
        <v>327</v>
      </c>
      <c r="B333" s="365">
        <v>45901</v>
      </c>
      <c r="C333" s="366" t="s">
        <v>445</v>
      </c>
      <c r="D333" s="367" t="str">
        <f>+VLOOKUP(C333,Foundation!$C$8:$D$524,2,FALSE)</f>
        <v>DA+3</v>
      </c>
      <c r="E333" s="367" t="str">
        <f>+VLOOKUP(C333,Foundation!$C$8:$E$492,3,FALSE)</f>
        <v>Sandy</v>
      </c>
      <c r="F333" s="349">
        <v>45903</v>
      </c>
      <c r="G333" s="349">
        <v>45913</v>
      </c>
      <c r="H333" s="372" t="s">
        <v>1524</v>
      </c>
      <c r="I333" s="380"/>
      <c r="J333" s="672">
        <f t="shared" ref="J333" si="74">+VLOOKUP(D333,$AB$7:$AC$35,2,FALSE)</f>
        <v>38.847605999999992</v>
      </c>
      <c r="K333" s="372" t="s">
        <v>1390</v>
      </c>
      <c r="M333" s="627">
        <f t="shared" si="71"/>
        <v>10</v>
      </c>
    </row>
    <row r="334" spans="1:13" x14ac:dyDescent="0.2">
      <c r="A334" s="371">
        <f>+SUBTOTAL(3,$G$7:$G334)</f>
        <v>328</v>
      </c>
      <c r="B334" s="365">
        <v>45901</v>
      </c>
      <c r="C334" s="366" t="s">
        <v>93</v>
      </c>
      <c r="D334" s="367" t="str">
        <f>+VLOOKUP(C334,Foundation!$C$8:$D$524,2,FALSE)</f>
        <v>DD60+25</v>
      </c>
      <c r="E334" s="367" t="str">
        <f>+VLOOKUP(C334,Foundation!$C$8:$E$492,3,FALSE)</f>
        <v>Sandy</v>
      </c>
      <c r="F334" s="349">
        <v>45899</v>
      </c>
      <c r="G334" s="349">
        <v>45914</v>
      </c>
      <c r="H334" s="372" t="s">
        <v>1481</v>
      </c>
      <c r="I334" s="380"/>
      <c r="J334" s="672">
        <f t="shared" ref="J334" si="75">+VLOOKUP(D334,$AB$7:$AC$35,2,FALSE)</f>
        <v>143.60187300000001</v>
      </c>
      <c r="K334" s="372" t="s">
        <v>1580</v>
      </c>
      <c r="M334" s="627">
        <f t="shared" si="71"/>
        <v>15</v>
      </c>
    </row>
    <row r="335" spans="1:13" x14ac:dyDescent="0.2">
      <c r="A335" s="371">
        <f>+SUBTOTAL(3,$G$7:$G335)</f>
        <v>329</v>
      </c>
      <c r="B335" s="365">
        <v>45901</v>
      </c>
      <c r="C335" s="366" t="s">
        <v>58</v>
      </c>
      <c r="D335" s="367" t="str">
        <f>+VLOOKUP(C335,Foundation!$C$8:$D$524,2,FALSE)</f>
        <v>DA+0</v>
      </c>
      <c r="E335" s="367" t="str">
        <f>+VLOOKUP(C335,Foundation!$C$8:$E$492,3,FALSE)</f>
        <v>DRY</v>
      </c>
      <c r="F335" s="349">
        <v>45907</v>
      </c>
      <c r="G335" s="349">
        <v>45916</v>
      </c>
      <c r="H335" s="372" t="s">
        <v>1504</v>
      </c>
      <c r="I335" s="380"/>
      <c r="J335" s="672">
        <f t="shared" ref="J335:J337" si="76">+VLOOKUP(D335,$AB$7:$AC$35,2,FALSE)</f>
        <v>37.504372000000004</v>
      </c>
      <c r="K335" s="372" t="s">
        <v>1390</v>
      </c>
      <c r="M335" s="627">
        <f t="shared" si="71"/>
        <v>9</v>
      </c>
    </row>
    <row r="336" spans="1:13" x14ac:dyDescent="0.2">
      <c r="A336" s="371">
        <f>+SUBTOTAL(3,$G$7:$G336)</f>
        <v>330</v>
      </c>
      <c r="B336" s="365">
        <v>45901</v>
      </c>
      <c r="C336" s="366" t="s">
        <v>85</v>
      </c>
      <c r="D336" s="367" t="str">
        <f>+VLOOKUP(C336,Foundation!$C$8:$D$524,2,FALSE)</f>
        <v>DA+3</v>
      </c>
      <c r="E336" s="367" t="str">
        <f>+VLOOKUP(C336,Foundation!$C$8:$E$492,3,FALSE)</f>
        <v>Sandy</v>
      </c>
      <c r="F336" s="349">
        <v>45898</v>
      </c>
      <c r="G336" s="349">
        <v>45916</v>
      </c>
      <c r="H336" s="372" t="s">
        <v>591</v>
      </c>
      <c r="I336" s="380"/>
      <c r="J336" s="672">
        <f t="shared" si="76"/>
        <v>38.847605999999992</v>
      </c>
      <c r="K336" s="372" t="s">
        <v>1390</v>
      </c>
      <c r="M336" s="627">
        <f t="shared" si="71"/>
        <v>18</v>
      </c>
    </row>
    <row r="337" spans="1:13" x14ac:dyDescent="0.2">
      <c r="A337" s="371">
        <f>+SUBTOTAL(3,$G$7:$G337)</f>
        <v>331</v>
      </c>
      <c r="B337" s="365">
        <v>45901</v>
      </c>
      <c r="C337" s="366" t="s">
        <v>215</v>
      </c>
      <c r="D337" s="367" t="str">
        <f>+VLOOKUP(C337,Foundation!$C$8:$D$524,2,FALSE)</f>
        <v>DA+6</v>
      </c>
      <c r="E337" s="367" t="str">
        <f>+VLOOKUP(C337,Foundation!$C$8:$E$492,3,FALSE)</f>
        <v>Sandy</v>
      </c>
      <c r="F337" s="349">
        <v>45907</v>
      </c>
      <c r="G337" s="349">
        <v>45916</v>
      </c>
      <c r="H337" s="372" t="s">
        <v>893</v>
      </c>
      <c r="I337" s="380"/>
      <c r="J337" s="672">
        <f t="shared" si="76"/>
        <v>45.413028000000004</v>
      </c>
      <c r="K337" s="372" t="s">
        <v>1390</v>
      </c>
      <c r="M337" s="627">
        <f t="shared" si="71"/>
        <v>9</v>
      </c>
    </row>
    <row r="338" spans="1:13" x14ac:dyDescent="0.2">
      <c r="A338" s="371">
        <f>+SUBTOTAL(3,$G$7:$G338)</f>
        <v>332</v>
      </c>
      <c r="B338" s="365">
        <v>45901</v>
      </c>
      <c r="C338" s="366" t="s">
        <v>731</v>
      </c>
      <c r="D338" s="367" t="str">
        <f>+VLOOKUP(C338,Foundation!$C$8:$D$524,2,FALSE)</f>
        <v>DA+3</v>
      </c>
      <c r="E338" s="367" t="str">
        <f>+VLOOKUP(C338,Foundation!$C$8:$E$492,3,FALSE)</f>
        <v>Sandy</v>
      </c>
      <c r="F338" s="349">
        <v>45913</v>
      </c>
      <c r="G338" s="349">
        <v>45918</v>
      </c>
      <c r="H338" s="372" t="s">
        <v>1374</v>
      </c>
      <c r="I338" s="380"/>
      <c r="J338" s="672">
        <f t="shared" ref="J338" si="77">+VLOOKUP(D338,$AB$7:$AC$35,2,FALSE)</f>
        <v>38.847605999999992</v>
      </c>
      <c r="K338" s="372" t="s">
        <v>1390</v>
      </c>
      <c r="M338" s="627">
        <f t="shared" si="71"/>
        <v>5</v>
      </c>
    </row>
    <row r="339" spans="1:13" x14ac:dyDescent="0.2">
      <c r="A339" s="371">
        <f>+SUBTOTAL(3,$G$7:$G339)</f>
        <v>333</v>
      </c>
      <c r="B339" s="365">
        <v>45901</v>
      </c>
      <c r="C339" s="366" t="s">
        <v>462</v>
      </c>
      <c r="D339" s="367" t="str">
        <f>+VLOOKUP(C339,Foundation!$C$8:$D$524,2,FALSE)</f>
        <v>DA+3</v>
      </c>
      <c r="E339" s="367" t="str">
        <f>+VLOOKUP(C339,Foundation!$C$8:$E$492,3,FALSE)</f>
        <v>DRY</v>
      </c>
      <c r="F339" s="349">
        <v>45912</v>
      </c>
      <c r="G339" s="349">
        <v>45918</v>
      </c>
      <c r="H339" s="372" t="s">
        <v>1573</v>
      </c>
      <c r="I339" s="380"/>
      <c r="J339" s="672">
        <f t="shared" ref="J339" si="78">+VLOOKUP(D339,$AB$7:$AC$35,2,FALSE)</f>
        <v>38.847605999999992</v>
      </c>
      <c r="K339" s="372" t="s">
        <v>1390</v>
      </c>
      <c r="M339" s="627">
        <f t="shared" si="71"/>
        <v>6</v>
      </c>
    </row>
    <row r="340" spans="1:13" x14ac:dyDescent="0.2">
      <c r="A340" s="371">
        <f>+SUBTOTAL(3,$G$7:$G340)</f>
        <v>334</v>
      </c>
      <c r="B340" s="365">
        <v>45901</v>
      </c>
      <c r="C340" s="366" t="s">
        <v>712</v>
      </c>
      <c r="D340" s="367" t="str">
        <f>+VLOOKUP(C340,Foundation!$C$8:$D$524,2,FALSE)</f>
        <v>DA+6</v>
      </c>
      <c r="E340" s="367" t="str">
        <f>+VLOOKUP(C340,Foundation!$C$8:$E$492,3,FALSE)</f>
        <v>Sandy</v>
      </c>
      <c r="F340" s="349">
        <v>45910</v>
      </c>
      <c r="G340" s="349">
        <v>45920</v>
      </c>
      <c r="H340" s="372" t="s">
        <v>891</v>
      </c>
      <c r="I340" s="380"/>
      <c r="J340" s="672">
        <f t="shared" ref="J340:J343" si="79">+VLOOKUP(D340,$AB$7:$AC$35,2,FALSE)</f>
        <v>45.413028000000004</v>
      </c>
      <c r="K340" s="372" t="s">
        <v>1390</v>
      </c>
      <c r="M340" s="627">
        <f t="shared" si="71"/>
        <v>10</v>
      </c>
    </row>
    <row r="341" spans="1:13" x14ac:dyDescent="0.2">
      <c r="A341" s="371">
        <f>+SUBTOTAL(3,$G$7:$G341)</f>
        <v>335</v>
      </c>
      <c r="B341" s="365">
        <v>45901</v>
      </c>
      <c r="C341" s="366" t="s">
        <v>446</v>
      </c>
      <c r="D341" s="367" t="str">
        <f>+VLOOKUP(C341,Foundation!$C$8:$D$524,2,FALSE)</f>
        <v>DA+3</v>
      </c>
      <c r="E341" s="367" t="str">
        <f>+VLOOKUP(C341,Foundation!$C$8:$E$492,3,FALSE)</f>
        <v>Sandy</v>
      </c>
      <c r="F341" s="349">
        <v>45909</v>
      </c>
      <c r="G341" s="349">
        <v>45922</v>
      </c>
      <c r="H341" s="372" t="s">
        <v>1486</v>
      </c>
      <c r="I341" s="380"/>
      <c r="J341" s="672">
        <f t="shared" si="79"/>
        <v>38.847605999999992</v>
      </c>
      <c r="K341" s="372" t="s">
        <v>1390</v>
      </c>
      <c r="M341" s="627">
        <f t="shared" si="71"/>
        <v>13</v>
      </c>
    </row>
    <row r="342" spans="1:13" x14ac:dyDescent="0.2">
      <c r="A342" s="371">
        <f>+SUBTOTAL(3,$G$7:$G342)</f>
        <v>336</v>
      </c>
      <c r="B342" s="365">
        <v>45901</v>
      </c>
      <c r="C342" s="366" t="s">
        <v>525</v>
      </c>
      <c r="D342" s="367" t="str">
        <f>+VLOOKUP(C342,Foundation!$C$8:$D$524,2,FALSE)</f>
        <v>DA+6</v>
      </c>
      <c r="E342" s="367" t="str">
        <f>+VLOOKUP(C342,Foundation!$C$8:$E$492,3,FALSE)</f>
        <v>DFR</v>
      </c>
      <c r="F342" s="349">
        <v>45919</v>
      </c>
      <c r="G342" s="349">
        <v>45922</v>
      </c>
      <c r="H342" s="372" t="s">
        <v>1529</v>
      </c>
      <c r="I342" s="380"/>
      <c r="J342" s="672">
        <f t="shared" si="79"/>
        <v>45.413028000000004</v>
      </c>
      <c r="K342" s="372" t="s">
        <v>1390</v>
      </c>
      <c r="M342" s="627">
        <f t="shared" si="71"/>
        <v>3</v>
      </c>
    </row>
    <row r="343" spans="1:13" x14ac:dyDescent="0.2">
      <c r="A343" s="371">
        <f>+SUBTOTAL(3,$G$7:$G343)</f>
        <v>337</v>
      </c>
      <c r="B343" s="365">
        <v>45901</v>
      </c>
      <c r="C343" s="366" t="s">
        <v>732</v>
      </c>
      <c r="D343" s="367" t="str">
        <f>+VLOOKUP(C343,Foundation!$C$8:$D$524,2,FALSE)</f>
        <v>DA+3</v>
      </c>
      <c r="E343" s="367" t="str">
        <f>+VLOOKUP(C343,Foundation!$C$8:$E$492,3,FALSE)</f>
        <v>Sandy</v>
      </c>
      <c r="F343" s="349">
        <v>45919</v>
      </c>
      <c r="G343" s="349">
        <v>45922</v>
      </c>
      <c r="H343" s="372" t="s">
        <v>1374</v>
      </c>
      <c r="I343" s="380"/>
      <c r="J343" s="672">
        <f t="shared" si="79"/>
        <v>38.847605999999992</v>
      </c>
      <c r="K343" s="372" t="s">
        <v>1390</v>
      </c>
      <c r="M343" s="627">
        <f t="shared" si="71"/>
        <v>3</v>
      </c>
    </row>
    <row r="344" spans="1:13" x14ac:dyDescent="0.2">
      <c r="A344" s="371">
        <f>+SUBTOTAL(3,$G$7:$G344)</f>
        <v>338</v>
      </c>
      <c r="B344" s="365">
        <v>45901</v>
      </c>
      <c r="C344" s="366" t="s">
        <v>566</v>
      </c>
      <c r="D344" s="367" t="str">
        <f>+VLOOKUP(C344,Foundation!$C$8:$D$524,2,FALSE)</f>
        <v>DA+0</v>
      </c>
      <c r="E344" s="367" t="str">
        <f>+VLOOKUP(C344,Foundation!$C$8:$E$492,3,FALSE)</f>
        <v>DRY</v>
      </c>
      <c r="F344" s="349">
        <v>45909</v>
      </c>
      <c r="G344" s="349">
        <v>45922</v>
      </c>
      <c r="H344" s="372" t="s">
        <v>1564</v>
      </c>
      <c r="I344" s="380"/>
      <c r="J344" s="672">
        <f t="shared" ref="J344" si="80">+VLOOKUP(D344,$AB$7:$AC$35,2,FALSE)</f>
        <v>37.504372000000004</v>
      </c>
      <c r="K344" s="372" t="s">
        <v>1390</v>
      </c>
      <c r="M344" s="627">
        <f t="shared" si="71"/>
        <v>13</v>
      </c>
    </row>
    <row r="345" spans="1:13" x14ac:dyDescent="0.2">
      <c r="A345" s="371">
        <f>+SUBTOTAL(3,$G$7:$G345)</f>
        <v>339</v>
      </c>
      <c r="B345" s="365">
        <v>45901</v>
      </c>
      <c r="C345" s="366" t="s">
        <v>197</v>
      </c>
      <c r="D345" s="367" t="str">
        <f>+VLOOKUP(C345,Foundation!$C$8:$D$524,2,FALSE)</f>
        <v>DA+0</v>
      </c>
      <c r="E345" s="367" t="str">
        <f>+VLOOKUP(C345,Foundation!$C$8:$E$492,3,FALSE)</f>
        <v>Sandy</v>
      </c>
      <c r="F345" s="349">
        <v>45910</v>
      </c>
      <c r="G345" s="349">
        <v>45923</v>
      </c>
      <c r="H345" s="372" t="s">
        <v>1527</v>
      </c>
      <c r="I345" s="380"/>
      <c r="J345" s="672">
        <f t="shared" ref="J345" si="81">+VLOOKUP(D345,$AB$7:$AC$35,2,FALSE)</f>
        <v>37.504372000000004</v>
      </c>
      <c r="K345" s="372" t="s">
        <v>1390</v>
      </c>
      <c r="M345" s="627">
        <f t="shared" si="71"/>
        <v>13</v>
      </c>
    </row>
    <row r="346" spans="1:13" x14ac:dyDescent="0.2">
      <c r="A346" s="371">
        <f>+SUBTOTAL(3,$G$7:$G346)</f>
        <v>340</v>
      </c>
      <c r="B346" s="365">
        <v>45901</v>
      </c>
      <c r="C346" s="366" t="s">
        <v>459</v>
      </c>
      <c r="D346" s="367" t="str">
        <f>+VLOOKUP(C346,Foundation!$C$8:$D$524,2,FALSE)</f>
        <v>DA+3</v>
      </c>
      <c r="E346" s="367" t="str">
        <f>+VLOOKUP(C346,Foundation!$C$8:$E$492,3,FALSE)</f>
        <v>DRY</v>
      </c>
      <c r="F346" s="349">
        <v>45912</v>
      </c>
      <c r="G346" s="349">
        <v>45923</v>
      </c>
      <c r="H346" s="372" t="s">
        <v>1366</v>
      </c>
      <c r="I346" s="380"/>
      <c r="J346" s="672">
        <f t="shared" ref="J346" si="82">+VLOOKUP(D346,$AB$7:$AC$35,2,FALSE)</f>
        <v>38.847605999999992</v>
      </c>
      <c r="K346" s="372" t="s">
        <v>1390</v>
      </c>
      <c r="M346" s="627">
        <f t="shared" si="71"/>
        <v>11</v>
      </c>
    </row>
    <row r="347" spans="1:13" x14ac:dyDescent="0.2">
      <c r="A347" s="371">
        <f>+SUBTOTAL(3,$G$7:$G347)</f>
        <v>341</v>
      </c>
      <c r="B347" s="365">
        <v>45901</v>
      </c>
      <c r="C347" s="366" t="s">
        <v>90</v>
      </c>
      <c r="D347" s="367" t="str">
        <f>+VLOOKUP(C347,Foundation!$C$8:$D$524,2,FALSE)</f>
        <v>DD60+25</v>
      </c>
      <c r="E347" s="367" t="str">
        <f>+VLOOKUP(C347,Foundation!$C$8:$E$492,3,FALSE)</f>
        <v>Sandy</v>
      </c>
      <c r="F347" s="349">
        <v>45909</v>
      </c>
      <c r="G347" s="349">
        <v>45925</v>
      </c>
      <c r="H347" s="372" t="s">
        <v>890</v>
      </c>
      <c r="I347" s="380"/>
      <c r="J347" s="672">
        <f t="shared" ref="J347" si="83">+VLOOKUP(D347,$AB$7:$AC$35,2,FALSE)</f>
        <v>143.60187300000001</v>
      </c>
      <c r="K347" s="372" t="s">
        <v>1580</v>
      </c>
      <c r="M347" s="627">
        <f t="shared" si="71"/>
        <v>16</v>
      </c>
    </row>
    <row r="348" spans="1:13" x14ac:dyDescent="0.2">
      <c r="A348" s="371">
        <f>+SUBTOTAL(3,$G$7:$G348)</f>
        <v>342</v>
      </c>
      <c r="B348" s="365">
        <v>45901</v>
      </c>
      <c r="C348" s="366" t="s">
        <v>190</v>
      </c>
      <c r="D348" s="367" t="str">
        <f>+VLOOKUP(C348,Foundation!$C$8:$D$524,2,FALSE)</f>
        <v>DA+3</v>
      </c>
      <c r="E348" s="367" t="str">
        <f>+VLOOKUP(C348,Foundation!$C$8:$E$492,3,FALSE)</f>
        <v>DRY</v>
      </c>
      <c r="F348" s="349">
        <v>45898</v>
      </c>
      <c r="G348" s="349">
        <v>45926</v>
      </c>
      <c r="H348" s="372" t="s">
        <v>1487</v>
      </c>
      <c r="I348" s="380"/>
      <c r="J348" s="672">
        <f t="shared" ref="J348" si="84">+VLOOKUP(D348,$AB$7:$AC$35,2,FALSE)</f>
        <v>38.847605999999992</v>
      </c>
      <c r="K348" s="372" t="s">
        <v>1390</v>
      </c>
      <c r="M348" s="627">
        <f t="shared" si="71"/>
        <v>28</v>
      </c>
    </row>
    <row r="349" spans="1:13" x14ac:dyDescent="0.2">
      <c r="A349" s="371">
        <f>+SUBTOTAL(3,$G$7:$G349)</f>
        <v>343</v>
      </c>
      <c r="B349" s="365">
        <v>45901</v>
      </c>
      <c r="C349" s="366" t="s">
        <v>30</v>
      </c>
      <c r="D349" s="367" t="str">
        <f>+VLOOKUP(C349,Foundation!$C$8:$D$524,2,FALSE)</f>
        <v>DB2+0</v>
      </c>
      <c r="E349" s="367" t="str">
        <f>+VLOOKUP(C349,Foundation!$C$8:$E$492,3,FALSE)</f>
        <v>Sandy</v>
      </c>
      <c r="F349" s="349">
        <v>45916</v>
      </c>
      <c r="G349" s="349">
        <v>45927</v>
      </c>
      <c r="H349" s="372" t="s">
        <v>591</v>
      </c>
      <c r="I349" s="380"/>
      <c r="J349" s="672">
        <f t="shared" ref="J349:J350" si="85">+VLOOKUP(D349,$AB$7:$AC$35,2,FALSE)</f>
        <v>57.597240999999997</v>
      </c>
      <c r="K349" s="372" t="s">
        <v>1390</v>
      </c>
      <c r="M349" s="627">
        <f t="shared" si="71"/>
        <v>11</v>
      </c>
    </row>
    <row r="350" spans="1:13" x14ac:dyDescent="0.2">
      <c r="A350" s="371">
        <f>+SUBTOTAL(3,$G$7:$G350)</f>
        <v>344</v>
      </c>
      <c r="B350" s="365">
        <v>45901</v>
      </c>
      <c r="C350" s="366" t="s">
        <v>88</v>
      </c>
      <c r="D350" s="367" t="str">
        <f>+VLOOKUP(C350,Foundation!$C$8:$D$524,2,FALSE)</f>
        <v>DB2+0</v>
      </c>
      <c r="E350" s="367" t="str">
        <f>+VLOOKUP(C350,Foundation!$C$8:$E$492,3,FALSE)</f>
        <v>Sandy</v>
      </c>
      <c r="F350" s="349">
        <v>45916</v>
      </c>
      <c r="G350" s="349">
        <v>45927</v>
      </c>
      <c r="H350" s="372" t="s">
        <v>893</v>
      </c>
      <c r="I350" s="380"/>
      <c r="J350" s="672">
        <f t="shared" si="85"/>
        <v>57.597240999999997</v>
      </c>
      <c r="K350" s="372" t="s">
        <v>1390</v>
      </c>
      <c r="M350" s="627">
        <f t="shared" si="71"/>
        <v>11</v>
      </c>
    </row>
    <row r="351" spans="1:13" x14ac:dyDescent="0.2">
      <c r="A351" s="371">
        <f>+SUBTOTAL(3,$G$7:$G351)</f>
        <v>345</v>
      </c>
      <c r="B351" s="365">
        <v>45901</v>
      </c>
      <c r="C351" s="366" t="s">
        <v>31</v>
      </c>
      <c r="D351" s="367" t="str">
        <f>+VLOOKUP(C351,Foundation!$C$8:$D$524,2,FALSE)</f>
        <v>DB2+0</v>
      </c>
      <c r="E351" s="367" t="str">
        <f>+VLOOKUP(C351,Foundation!$C$8:$E$492,3,FALSE)</f>
        <v>Sandy</v>
      </c>
      <c r="F351" s="349">
        <v>45920</v>
      </c>
      <c r="G351" s="349">
        <v>45929</v>
      </c>
      <c r="H351" s="372" t="s">
        <v>1574</v>
      </c>
      <c r="I351" s="380"/>
      <c r="J351" s="672">
        <f t="shared" ref="J351" si="86">+VLOOKUP(D351,$AB$7:$AC$35,2,FALSE)</f>
        <v>57.597240999999997</v>
      </c>
      <c r="K351" s="372" t="s">
        <v>1390</v>
      </c>
      <c r="M351" s="627">
        <f t="shared" si="71"/>
        <v>9</v>
      </c>
    </row>
    <row r="352" spans="1:13" x14ac:dyDescent="0.2">
      <c r="A352" s="371">
        <f>+SUBTOTAL(3,$G$7:$G352)</f>
        <v>346</v>
      </c>
      <c r="B352" s="365">
        <v>45901</v>
      </c>
      <c r="C352" s="366" t="s">
        <v>682</v>
      </c>
      <c r="D352" s="367" t="str">
        <f>+VLOOKUP(C352,Foundation!$C$8:$D$524,2,FALSE)</f>
        <v>DA+0</v>
      </c>
      <c r="E352" s="367" t="str">
        <f>+VLOOKUP(C352,Foundation!$C$8:$E$492,3,FALSE)</f>
        <v>Sandy</v>
      </c>
      <c r="F352" s="349">
        <v>45907</v>
      </c>
      <c r="G352" s="349">
        <v>45929</v>
      </c>
      <c r="H352" s="372" t="s">
        <v>1576</v>
      </c>
      <c r="I352" s="380"/>
      <c r="J352" s="672">
        <f t="shared" ref="J352:J353" si="87">+VLOOKUP(D352,$AB$7:$AC$35,2,FALSE)</f>
        <v>37.504372000000004</v>
      </c>
      <c r="K352" s="372" t="s">
        <v>1390</v>
      </c>
      <c r="M352" s="627">
        <f t="shared" si="71"/>
        <v>22</v>
      </c>
    </row>
    <row r="353" spans="1:13" x14ac:dyDescent="0.2">
      <c r="A353" s="371">
        <f>+SUBTOTAL(3,$G$7:$G353)</f>
        <v>347</v>
      </c>
      <c r="B353" s="365">
        <v>45901</v>
      </c>
      <c r="C353" s="366" t="s">
        <v>94</v>
      </c>
      <c r="D353" s="367" t="str">
        <f>+VLOOKUP(C353,Foundation!$C$8:$D$524,2,FALSE)</f>
        <v>DD60+25</v>
      </c>
      <c r="E353" s="367" t="str">
        <f>+VLOOKUP(C353,Foundation!$C$8:$E$492,3,FALSE)</f>
        <v>Sandy</v>
      </c>
      <c r="F353" s="349">
        <v>45915</v>
      </c>
      <c r="G353" s="349">
        <v>45929</v>
      </c>
      <c r="H353" s="372" t="s">
        <v>1481</v>
      </c>
      <c r="I353" s="380"/>
      <c r="J353" s="672">
        <f t="shared" si="87"/>
        <v>143.60187300000001</v>
      </c>
      <c r="K353" s="372" t="s">
        <v>1580</v>
      </c>
      <c r="M353" s="627">
        <f t="shared" si="71"/>
        <v>14</v>
      </c>
    </row>
    <row r="354" spans="1:13" x14ac:dyDescent="0.2">
      <c r="A354" s="371">
        <f>+SUBTOTAL(3,$G$7:$G354)</f>
        <v>348</v>
      </c>
      <c r="B354" s="365">
        <v>45901</v>
      </c>
      <c r="C354" s="366" t="s">
        <v>711</v>
      </c>
      <c r="D354" s="367" t="str">
        <f>+VLOOKUP(C354,Foundation!$C$8:$D$524,2,FALSE)</f>
        <v>DA+6</v>
      </c>
      <c r="E354" s="367" t="str">
        <f>+VLOOKUP(C354,Foundation!$C$8:$E$492,3,FALSE)</f>
        <v>Sandy</v>
      </c>
      <c r="F354" s="349">
        <v>45920</v>
      </c>
      <c r="G354" s="349">
        <v>45930</v>
      </c>
      <c r="H354" s="372" t="s">
        <v>891</v>
      </c>
      <c r="I354" s="380"/>
      <c r="J354" s="672">
        <f t="shared" ref="J354:J356" si="88">+VLOOKUP(D354,$AB$7:$AC$35,2,FALSE)</f>
        <v>45.413028000000004</v>
      </c>
      <c r="K354" s="372" t="s">
        <v>1390</v>
      </c>
      <c r="M354" s="627">
        <f t="shared" si="71"/>
        <v>10</v>
      </c>
    </row>
    <row r="355" spans="1:13" x14ac:dyDescent="0.2">
      <c r="A355" s="371">
        <f>+SUBTOTAL(3,$G$7:$G355)</f>
        <v>349</v>
      </c>
      <c r="B355" s="365">
        <v>45901</v>
      </c>
      <c r="C355" s="366" t="s">
        <v>730</v>
      </c>
      <c r="D355" s="367" t="str">
        <f>+VLOOKUP(C355,Foundation!$C$8:$D$524,2,FALSE)</f>
        <v>DB1+6</v>
      </c>
      <c r="E355" s="367" t="str">
        <f>+VLOOKUP(C355,Foundation!$C$8:$E$492,3,FALSE)</f>
        <v>Sandy</v>
      </c>
      <c r="F355" s="349">
        <v>45922</v>
      </c>
      <c r="G355" s="349">
        <v>45930</v>
      </c>
      <c r="H355" s="372" t="s">
        <v>1374</v>
      </c>
      <c r="I355" s="380"/>
      <c r="J355" s="672">
        <f t="shared" si="88"/>
        <v>67.873650999999995</v>
      </c>
      <c r="K355" s="372" t="s">
        <v>1390</v>
      </c>
      <c r="M355" s="627">
        <f t="shared" si="71"/>
        <v>8</v>
      </c>
    </row>
    <row r="356" spans="1:13" x14ac:dyDescent="0.2">
      <c r="A356" s="371">
        <f>+SUBTOTAL(3,$G$7:$G356)</f>
        <v>350</v>
      </c>
      <c r="B356" s="365">
        <v>45901</v>
      </c>
      <c r="C356" s="366" t="s">
        <v>523</v>
      </c>
      <c r="D356" s="367" t="str">
        <f>+VLOOKUP(C356,Foundation!$C$8:$D$524,2,FALSE)</f>
        <v>DA+6</v>
      </c>
      <c r="E356" s="367" t="str">
        <f>+VLOOKUP(C356,Foundation!$C$8:$E$492,3,FALSE)</f>
        <v>Sandy</v>
      </c>
      <c r="F356" s="349">
        <v>45910</v>
      </c>
      <c r="G356" s="349">
        <v>45930</v>
      </c>
      <c r="H356" s="372" t="s">
        <v>1566</v>
      </c>
      <c r="I356" s="380"/>
      <c r="J356" s="672">
        <f t="shared" si="88"/>
        <v>45.413028000000004</v>
      </c>
      <c r="K356" s="372" t="s">
        <v>1390</v>
      </c>
      <c r="M356" s="627">
        <f t="shared" si="71"/>
        <v>20</v>
      </c>
    </row>
    <row r="357" spans="1:13" x14ac:dyDescent="0.2">
      <c r="A357" s="371">
        <f>+SUBTOTAL(3,$G$7:$G357)</f>
        <v>351</v>
      </c>
      <c r="B357" s="365">
        <v>45931</v>
      </c>
      <c r="C357" s="366" t="s">
        <v>458</v>
      </c>
      <c r="D357" s="367" t="str">
        <f>+VLOOKUP(C357,Foundation!$C$8:$D$524,2,FALSE)</f>
        <v>DA+0</v>
      </c>
      <c r="E357" s="367" t="str">
        <f>+VLOOKUP(C357,Foundation!$C$8:$E$492,3,FALSE)</f>
        <v>DFR</v>
      </c>
      <c r="F357" s="349">
        <v>45925</v>
      </c>
      <c r="G357" s="349">
        <v>45933</v>
      </c>
      <c r="H357" s="372" t="s">
        <v>1524</v>
      </c>
      <c r="I357" s="380"/>
      <c r="J357" s="672">
        <f t="shared" ref="J357" si="89">+VLOOKUP(D357,$AB$7:$AC$35,2,FALSE)</f>
        <v>37.504372000000004</v>
      </c>
      <c r="K357" s="372" t="s">
        <v>1390</v>
      </c>
      <c r="M357" s="627">
        <f t="shared" si="71"/>
        <v>8</v>
      </c>
    </row>
    <row r="358" spans="1:13" x14ac:dyDescent="0.2">
      <c r="A358" s="371">
        <f>+SUBTOTAL(3,$G$7:$G358)</f>
        <v>352</v>
      </c>
      <c r="B358" s="365">
        <v>45931</v>
      </c>
      <c r="C358" s="366" t="s">
        <v>214</v>
      </c>
      <c r="D358" s="367" t="str">
        <f>+VLOOKUP(C358,Foundation!$C$8:$D$524,2,FALSE)</f>
        <v>DA+0</v>
      </c>
      <c r="E358" s="367" t="str">
        <f>+VLOOKUP(C358,Foundation!$C$8:$E$492,3,FALSE)</f>
        <v>Sandy</v>
      </c>
      <c r="F358" s="349">
        <v>45927</v>
      </c>
      <c r="G358" s="349">
        <v>45936</v>
      </c>
      <c r="H358" s="372" t="s">
        <v>591</v>
      </c>
      <c r="I358" s="380"/>
      <c r="J358" s="672">
        <f t="shared" ref="J358" si="90">+VLOOKUP(D358,$AB$7:$AC$35,2,FALSE)</f>
        <v>37.504372000000004</v>
      </c>
      <c r="K358" s="372" t="s">
        <v>1390</v>
      </c>
      <c r="M358" s="627">
        <f t="shared" si="71"/>
        <v>9</v>
      </c>
    </row>
    <row r="359" spans="1:13" x14ac:dyDescent="0.2">
      <c r="A359" s="371">
        <f>+SUBTOTAL(3,$G$7:$G359)</f>
        <v>353</v>
      </c>
      <c r="B359" s="365">
        <v>45931</v>
      </c>
      <c r="C359" s="366" t="s">
        <v>562</v>
      </c>
      <c r="D359" s="367" t="str">
        <f>+VLOOKUP(C359,Foundation!$C$8:$D$524,2,FALSE)</f>
        <v>DA+0</v>
      </c>
      <c r="E359" s="367" t="str">
        <f>+VLOOKUP(C359,Foundation!$C$8:$E$492,3,FALSE)</f>
        <v>Sandy</v>
      </c>
      <c r="F359" s="349">
        <v>45922</v>
      </c>
      <c r="G359" s="349">
        <v>45937</v>
      </c>
      <c r="H359" s="372" t="s">
        <v>1564</v>
      </c>
      <c r="I359" s="380"/>
      <c r="J359" s="672">
        <f t="shared" ref="J359" si="91">+VLOOKUP(D359,$AB$7:$AC$35,2,FALSE)</f>
        <v>37.504372000000004</v>
      </c>
      <c r="K359" s="372" t="s">
        <v>1390</v>
      </c>
      <c r="M359" s="627">
        <f t="shared" si="71"/>
        <v>15</v>
      </c>
    </row>
    <row r="360" spans="1:13" x14ac:dyDescent="0.2">
      <c r="A360" s="371">
        <f>+SUBTOTAL(3,$G$7:$G360)</f>
        <v>354</v>
      </c>
      <c r="B360" s="365">
        <v>45931</v>
      </c>
      <c r="C360" s="366" t="s">
        <v>540</v>
      </c>
      <c r="D360" s="367" t="str">
        <f>+VLOOKUP(C360,Foundation!$C$8:$D$524,2,FALSE)</f>
        <v>DC2+0</v>
      </c>
      <c r="E360" s="367" t="str">
        <f>+VLOOKUP(C360,Foundation!$C$8:$E$492,3,FALSE)</f>
        <v>Sandy</v>
      </c>
      <c r="F360" s="349">
        <v>45929</v>
      </c>
      <c r="G360" s="349">
        <v>45938</v>
      </c>
      <c r="H360" s="372" t="s">
        <v>1481</v>
      </c>
      <c r="I360" s="380"/>
      <c r="J360" s="672">
        <f t="shared" ref="J360" si="92">+VLOOKUP(D360,$AB$7:$AC$35,2,FALSE)</f>
        <v>66.381106999999986</v>
      </c>
      <c r="K360" s="372" t="s">
        <v>1390</v>
      </c>
      <c r="M360" s="627">
        <f t="shared" si="71"/>
        <v>9</v>
      </c>
    </row>
    <row r="361" spans="1:13" x14ac:dyDescent="0.2">
      <c r="A361" s="371">
        <f>+SUBTOTAL(3,$G$7:$G361)</f>
        <v>355</v>
      </c>
      <c r="B361" s="365">
        <v>45931</v>
      </c>
      <c r="C361" s="366" t="s">
        <v>465</v>
      </c>
      <c r="D361" s="367" t="str">
        <f>+VLOOKUP(C361,Foundation!$C$8:$D$524,2,FALSE)</f>
        <v>DA+0</v>
      </c>
      <c r="E361" s="367" t="str">
        <f>+VLOOKUP(C361,Foundation!$C$8:$E$492,3,FALSE)</f>
        <v>DRY</v>
      </c>
      <c r="F361" s="349">
        <v>45933</v>
      </c>
      <c r="G361" s="349">
        <v>45940</v>
      </c>
      <c r="H361" s="372" t="s">
        <v>1486</v>
      </c>
      <c r="I361" s="380"/>
      <c r="J361" s="672">
        <f t="shared" ref="J361" si="93">+VLOOKUP(D361,$AB$7:$AC$35,2,FALSE)</f>
        <v>37.504372000000004</v>
      </c>
      <c r="K361" s="372" t="s">
        <v>1390</v>
      </c>
      <c r="M361" s="627">
        <f t="shared" si="71"/>
        <v>7</v>
      </c>
    </row>
    <row r="362" spans="1:13" x14ac:dyDescent="0.2">
      <c r="A362" s="371">
        <f>+SUBTOTAL(3,$G$7:$G362)</f>
        <v>356</v>
      </c>
      <c r="B362" s="365">
        <v>45931</v>
      </c>
      <c r="C362" s="366" t="s">
        <v>736</v>
      </c>
      <c r="D362" s="367" t="str">
        <f>+VLOOKUP(C362,Foundation!$C$8:$D$524,2,FALSE)</f>
        <v>DB1+6</v>
      </c>
      <c r="E362" s="367" t="str">
        <f>+VLOOKUP(C362,Foundation!$C$8:$E$492,3,FALSE)</f>
        <v>Sandy</v>
      </c>
      <c r="F362" s="349">
        <v>45930</v>
      </c>
      <c r="G362" s="349">
        <v>45941</v>
      </c>
      <c r="H362" s="372" t="s">
        <v>1374</v>
      </c>
      <c r="I362" s="380"/>
      <c r="J362" s="672">
        <f t="shared" ref="J362" si="94">+VLOOKUP(D362,$AB$7:$AC$35,2,FALSE)</f>
        <v>67.873650999999995</v>
      </c>
      <c r="K362" s="372" t="s">
        <v>1390</v>
      </c>
      <c r="M362" s="627">
        <f t="shared" si="71"/>
        <v>11</v>
      </c>
    </row>
    <row r="363" spans="1:13" x14ac:dyDescent="0.2">
      <c r="A363" s="371">
        <f>+SUBTOTAL(3,$G$7:$G363)</f>
        <v>357</v>
      </c>
      <c r="B363" s="365">
        <v>45931</v>
      </c>
      <c r="C363" s="366" t="s">
        <v>199</v>
      </c>
      <c r="D363" s="367" t="str">
        <f>+VLOOKUP(C363,Foundation!$C$8:$D$524,2,FALSE)</f>
        <v>DA+0</v>
      </c>
      <c r="E363" s="367" t="str">
        <f>+VLOOKUP(C363,Foundation!$C$8:$E$492,3,FALSE)</f>
        <v>Sandy</v>
      </c>
      <c r="F363" s="349">
        <v>45930</v>
      </c>
      <c r="G363" s="349">
        <v>45942</v>
      </c>
      <c r="H363" s="372" t="s">
        <v>891</v>
      </c>
      <c r="I363" s="380"/>
      <c r="J363" s="672">
        <f t="shared" ref="J363" si="95">+VLOOKUP(D363,$AB$7:$AC$35,2,FALSE)</f>
        <v>37.504372000000004</v>
      </c>
      <c r="K363" s="372" t="s">
        <v>1390</v>
      </c>
      <c r="M363" s="627">
        <f t="shared" si="71"/>
        <v>12</v>
      </c>
    </row>
    <row r="364" spans="1:13" x14ac:dyDescent="0.2">
      <c r="A364" s="371">
        <f>+SUBTOTAL(3,$G$7:$G364)</f>
        <v>358</v>
      </c>
      <c r="B364" s="365">
        <v>45931</v>
      </c>
      <c r="C364" s="366" t="s">
        <v>213</v>
      </c>
      <c r="D364" s="367" t="str">
        <f>+VLOOKUP(C364,Foundation!$C$8:$D$524,2,FALSE)</f>
        <v>DA+0</v>
      </c>
      <c r="E364" s="367" t="str">
        <f>+VLOOKUP(C364,Foundation!$C$8:$E$492,3,FALSE)</f>
        <v>DRY</v>
      </c>
      <c r="F364" s="349">
        <v>45937</v>
      </c>
      <c r="G364" s="349">
        <v>45943</v>
      </c>
      <c r="H364" s="372" t="s">
        <v>591</v>
      </c>
      <c r="I364" s="380"/>
      <c r="J364" s="672">
        <f t="shared" ref="J364" si="96">+VLOOKUP(D364,$AB$7:$AC$35,2,FALSE)</f>
        <v>37.504372000000004</v>
      </c>
      <c r="K364" s="372" t="s">
        <v>1390</v>
      </c>
      <c r="M364" s="627">
        <f t="shared" si="71"/>
        <v>6</v>
      </c>
    </row>
    <row r="365" spans="1:13" x14ac:dyDescent="0.2">
      <c r="A365" s="371">
        <f>+SUBTOTAL(3,$G$7:$G365)</f>
        <v>359</v>
      </c>
      <c r="B365" s="365">
        <v>45931</v>
      </c>
      <c r="C365" s="366" t="s">
        <v>738</v>
      </c>
      <c r="D365" s="367" t="str">
        <f>+VLOOKUP(C365,Foundation!$C$8:$D$524,2,FALSE)</f>
        <v>DA+0</v>
      </c>
      <c r="E365" s="367" t="str">
        <f>+VLOOKUP(C365,Foundation!$C$8:$E$492,3,FALSE)</f>
        <v>WFR</v>
      </c>
      <c r="F365" s="349">
        <v>45942</v>
      </c>
      <c r="G365" s="349">
        <v>45944</v>
      </c>
      <c r="H365" s="372" t="s">
        <v>1374</v>
      </c>
      <c r="I365" s="380"/>
      <c r="J365" s="672">
        <f t="shared" ref="J365" si="97">+VLOOKUP(D365,$AB$7:$AC$35,2,FALSE)</f>
        <v>37.504372000000004</v>
      </c>
      <c r="K365" s="372" t="s">
        <v>1390</v>
      </c>
      <c r="M365" s="627">
        <f t="shared" si="71"/>
        <v>2</v>
      </c>
    </row>
    <row r="366" spans="1:13" s="340" customFormat="1" x14ac:dyDescent="0.2">
      <c r="A366" s="678">
        <f>+SUBTOTAL(3,$G$7:$G366)</f>
        <v>360</v>
      </c>
      <c r="B366" s="552">
        <v>45931</v>
      </c>
      <c r="C366" s="346" t="s">
        <v>532</v>
      </c>
      <c r="D366" s="343" t="str">
        <f>+VLOOKUP(C366,Foundation!$C$8:$D$524,2,FALSE)</f>
        <v>DA+9</v>
      </c>
      <c r="E366" s="343" t="str">
        <f>+VLOOKUP(C366,Foundation!$C$8:$E$492,3,FALSE)</f>
        <v>Sandy</v>
      </c>
      <c r="F366" s="589">
        <v>45940</v>
      </c>
      <c r="G366" s="589">
        <v>45947</v>
      </c>
      <c r="H366" s="616" t="s">
        <v>893</v>
      </c>
      <c r="I366" s="590"/>
      <c r="J366" s="679">
        <f t="shared" ref="J366" si="98">+VLOOKUP(D366,$AB$7:$AC$35,2,FALSE)</f>
        <v>47.184350000000002</v>
      </c>
      <c r="K366" s="616" t="s">
        <v>1390</v>
      </c>
      <c r="M366" s="627">
        <f t="shared" si="71"/>
        <v>7</v>
      </c>
    </row>
    <row r="367" spans="1:13" x14ac:dyDescent="0.2">
      <c r="A367" s="371">
        <f>+SUBTOTAL(3,$G$7:$G367)</f>
        <v>361</v>
      </c>
      <c r="B367" s="365">
        <v>45931</v>
      </c>
      <c r="C367" s="366" t="s">
        <v>538</v>
      </c>
      <c r="D367" s="367" t="str">
        <f>+VLOOKUP(C367,Foundation!$C$8:$D$524,2,FALSE)</f>
        <v>DB2+6</v>
      </c>
      <c r="E367" s="367" t="str">
        <f>+VLOOKUP(C367,Foundation!$C$8:$E$492,3,FALSE)</f>
        <v>Sandy</v>
      </c>
      <c r="F367" s="349">
        <v>45944</v>
      </c>
      <c r="G367" s="349">
        <v>45948</v>
      </c>
      <c r="H367" s="372" t="s">
        <v>1481</v>
      </c>
      <c r="I367" s="380"/>
      <c r="J367" s="672">
        <f t="shared" ref="J367:J368" si="99">+VLOOKUP(D367,$AB$7:$AC$35,2,FALSE)</f>
        <v>67.873650999999995</v>
      </c>
      <c r="K367" s="372" t="s">
        <v>1390</v>
      </c>
      <c r="M367" s="627">
        <f t="shared" si="71"/>
        <v>4</v>
      </c>
    </row>
    <row r="368" spans="1:13" x14ac:dyDescent="0.2">
      <c r="A368" s="371">
        <f>+SUBTOTAL(3,$G$7:$G368)</f>
        <v>362</v>
      </c>
      <c r="B368" s="365">
        <v>45931</v>
      </c>
      <c r="C368" s="366" t="s">
        <v>89</v>
      </c>
      <c r="D368" s="367" t="str">
        <f>+VLOOKUP(C368,Foundation!$C$8:$D$524,2,FALSE)</f>
        <v>DD60+25</v>
      </c>
      <c r="E368" s="367" t="str">
        <f>+VLOOKUP(C368,Foundation!$C$8:$E$492,3,FALSE)</f>
        <v>Sandy</v>
      </c>
      <c r="F368" s="349">
        <v>45929</v>
      </c>
      <c r="G368" s="349">
        <v>45948</v>
      </c>
      <c r="H368" s="372" t="s">
        <v>890</v>
      </c>
      <c r="I368" s="380"/>
      <c r="J368" s="672">
        <f t="shared" si="99"/>
        <v>143.60187300000001</v>
      </c>
      <c r="K368" s="372" t="s">
        <v>1390</v>
      </c>
      <c r="M368" s="627">
        <f t="shared" si="71"/>
        <v>19</v>
      </c>
    </row>
    <row r="369" spans="1:13" x14ac:dyDescent="0.2">
      <c r="A369" s="371">
        <f>+SUBTOTAL(3,$G$7:$G369)</f>
        <v>363</v>
      </c>
      <c r="B369" s="365">
        <v>45931</v>
      </c>
      <c r="C369" s="366" t="s">
        <v>211</v>
      </c>
      <c r="D369" s="367" t="str">
        <f>+VLOOKUP(C369,Foundation!$C$8:$D$524,2,FALSE)</f>
        <v>DB1+0</v>
      </c>
      <c r="E369" s="367" t="str">
        <f>+VLOOKUP(C369,Foundation!$C$8:$E$492,3,FALSE)</f>
        <v>Sandy</v>
      </c>
      <c r="F369" s="349">
        <v>45944</v>
      </c>
      <c r="G369" s="349">
        <v>45952</v>
      </c>
      <c r="H369" s="372" t="s">
        <v>591</v>
      </c>
      <c r="I369" s="380"/>
      <c r="J369" s="672">
        <f t="shared" ref="J369:J370" si="100">+VLOOKUP(D369,$AB$7:$AC$35,2,FALSE)</f>
        <v>57.597240999999997</v>
      </c>
      <c r="K369" s="372" t="s">
        <v>1390</v>
      </c>
      <c r="M369" s="627">
        <f t="shared" si="71"/>
        <v>8</v>
      </c>
    </row>
    <row r="370" spans="1:13" x14ac:dyDescent="0.2">
      <c r="A370" s="371">
        <f>+SUBTOTAL(3,$G$7:$G370)</f>
        <v>364</v>
      </c>
      <c r="B370" s="365">
        <v>45931</v>
      </c>
      <c r="C370" s="366" t="s">
        <v>539</v>
      </c>
      <c r="D370" s="367" t="str">
        <f>+VLOOKUP(C370,Foundation!$C$8:$D$524,2,FALSE)</f>
        <v>DA+0</v>
      </c>
      <c r="E370" s="367" t="str">
        <f>+VLOOKUP(C370,Foundation!$C$8:$E$492,3,FALSE)</f>
        <v>Sandy</v>
      </c>
      <c r="F370" s="349">
        <v>45948</v>
      </c>
      <c r="G370" s="349">
        <v>45952</v>
      </c>
      <c r="H370" s="372" t="s">
        <v>1481</v>
      </c>
      <c r="I370" s="380"/>
      <c r="J370" s="672">
        <f t="shared" si="100"/>
        <v>37.504372000000004</v>
      </c>
      <c r="K370" s="372" t="s">
        <v>1390</v>
      </c>
      <c r="M370" s="627">
        <f t="shared" si="71"/>
        <v>4</v>
      </c>
    </row>
    <row r="371" spans="1:13" x14ac:dyDescent="0.2">
      <c r="A371" s="371">
        <f>+SUBTOTAL(3,$G$7:$G371)</f>
        <v>365</v>
      </c>
      <c r="B371" s="365">
        <v>45931</v>
      </c>
      <c r="C371" s="366" t="s">
        <v>198</v>
      </c>
      <c r="D371" s="367" t="str">
        <f>+VLOOKUP(C371,Foundation!$C$8:$D$524,2,FALSE)</f>
        <v>DA+6</v>
      </c>
      <c r="E371" s="367" t="str">
        <f>+VLOOKUP(C371,Foundation!$C$8:$E$492,3,FALSE)</f>
        <v>DRY</v>
      </c>
      <c r="F371" s="349">
        <v>45943</v>
      </c>
      <c r="G371" s="349">
        <v>45953</v>
      </c>
      <c r="H371" s="372" t="s">
        <v>891</v>
      </c>
      <c r="I371" s="380"/>
      <c r="J371" s="672">
        <f t="shared" ref="J371" si="101">+VLOOKUP(D371,$AB$7:$AC$35,2,FALSE)</f>
        <v>45.413028000000004</v>
      </c>
      <c r="K371" s="372" t="s">
        <v>1390</v>
      </c>
      <c r="M371" s="627">
        <f t="shared" si="71"/>
        <v>10</v>
      </c>
    </row>
    <row r="372" spans="1:13" x14ac:dyDescent="0.2">
      <c r="A372" s="371">
        <f>+SUBTOTAL(3,$G$7:$G372)</f>
        <v>366</v>
      </c>
      <c r="B372" s="365">
        <v>45931</v>
      </c>
      <c r="C372" s="366" t="s">
        <v>216</v>
      </c>
      <c r="D372" s="367" t="str">
        <f>+VLOOKUP(C372,Foundation!$C$8:$D$524,2,FALSE)</f>
        <v>DA+3</v>
      </c>
      <c r="E372" s="367" t="str">
        <f>+VLOOKUP(C372,Foundation!$C$8:$E$492,3,FALSE)</f>
        <v>Sandy</v>
      </c>
      <c r="F372" s="349">
        <v>45948</v>
      </c>
      <c r="G372" s="349">
        <v>45954</v>
      </c>
      <c r="H372" s="372" t="s">
        <v>893</v>
      </c>
      <c r="I372" s="380"/>
      <c r="J372" s="672">
        <f t="shared" ref="J372:J373" si="102">+VLOOKUP(D372,$AB$7:$AC$35,2,FALSE)</f>
        <v>38.847605999999992</v>
      </c>
      <c r="K372" s="372" t="s">
        <v>1390</v>
      </c>
      <c r="M372" s="627">
        <f t="shared" si="71"/>
        <v>6</v>
      </c>
    </row>
    <row r="373" spans="1:13" x14ac:dyDescent="0.2">
      <c r="A373" s="371">
        <f>+SUBTOTAL(3,$G$7:$G373)</f>
        <v>367</v>
      </c>
      <c r="B373" s="365">
        <v>45931</v>
      </c>
      <c r="C373" s="366" t="s">
        <v>478</v>
      </c>
      <c r="D373" s="367" t="str">
        <f>+VLOOKUP(C373,Foundation!$C$8:$D$524,2,FALSE)</f>
        <v>DA+0</v>
      </c>
      <c r="E373" s="367" t="str">
        <f>+VLOOKUP(C373,Foundation!$C$8:$E$492,3,FALSE)</f>
        <v>Sandy</v>
      </c>
      <c r="F373" s="349">
        <v>45947</v>
      </c>
      <c r="G373" s="349">
        <v>45954</v>
      </c>
      <c r="H373" s="372" t="s">
        <v>1596</v>
      </c>
      <c r="I373" s="380"/>
      <c r="J373" s="672">
        <f t="shared" si="102"/>
        <v>37.504372000000004</v>
      </c>
      <c r="K373" s="372" t="s">
        <v>1390</v>
      </c>
      <c r="M373" s="627">
        <f t="shared" si="71"/>
        <v>7</v>
      </c>
    </row>
    <row r="374" spans="1:13" x14ac:dyDescent="0.2">
      <c r="A374" s="371">
        <f>+SUBTOTAL(3,$G$7:$G374)</f>
        <v>368</v>
      </c>
      <c r="B374" s="365">
        <v>45931</v>
      </c>
      <c r="C374" s="366" t="s">
        <v>29</v>
      </c>
      <c r="D374" s="367" t="str">
        <f>+VLOOKUP(C374,Foundation!$C$8:$D$524,2,FALSE)</f>
        <v>DB2+6</v>
      </c>
      <c r="E374" s="367" t="str">
        <f>+VLOOKUP(C374,Foundation!$C$8:$E$492,3,FALSE)</f>
        <v>Sandy</v>
      </c>
      <c r="F374" s="349">
        <v>45946</v>
      </c>
      <c r="G374" s="349">
        <v>45956</v>
      </c>
      <c r="H374" s="372" t="s">
        <v>892</v>
      </c>
      <c r="I374" s="380"/>
      <c r="J374" s="672">
        <f t="shared" ref="J374:J376" si="103">+VLOOKUP(D374,$AB$7:$AC$35,2,FALSE)</f>
        <v>67.873650999999995</v>
      </c>
      <c r="K374" s="372" t="s">
        <v>1390</v>
      </c>
      <c r="M374" s="627">
        <f t="shared" si="71"/>
        <v>10</v>
      </c>
    </row>
    <row r="375" spans="1:13" x14ac:dyDescent="0.2">
      <c r="A375" s="371">
        <f>+SUBTOTAL(3,$G$7:$G375)</f>
        <v>369</v>
      </c>
      <c r="B375" s="365">
        <v>45931</v>
      </c>
      <c r="C375" s="366" t="s">
        <v>537</v>
      </c>
      <c r="D375" s="367" t="str">
        <f>+VLOOKUP(C375,Foundation!$C$8:$D$524,2,FALSE)</f>
        <v>DA+9</v>
      </c>
      <c r="E375" s="367" t="str">
        <f>+VLOOKUP(C375,Foundation!$C$8:$E$492,3,FALSE)</f>
        <v>Sandy</v>
      </c>
      <c r="F375" s="349">
        <v>45952</v>
      </c>
      <c r="G375" s="349">
        <v>45956</v>
      </c>
      <c r="H375" s="372" t="s">
        <v>1481</v>
      </c>
      <c r="I375" s="380"/>
      <c r="J375" s="672">
        <f t="shared" si="103"/>
        <v>47.184350000000002</v>
      </c>
      <c r="K375" s="372" t="s">
        <v>1390</v>
      </c>
      <c r="M375" s="627">
        <f t="shared" si="71"/>
        <v>4</v>
      </c>
    </row>
    <row r="376" spans="1:13" x14ac:dyDescent="0.2">
      <c r="A376" s="371">
        <f>+SUBTOTAL(3,$G$7:$G376)</f>
        <v>370</v>
      </c>
      <c r="B376" s="365">
        <v>45931</v>
      </c>
      <c r="C376" s="366" t="s">
        <v>555</v>
      </c>
      <c r="D376" s="367" t="str">
        <f>+VLOOKUP(C376,Foundation!$C$8:$D$524,2,FALSE)</f>
        <v>DA+0</v>
      </c>
      <c r="E376" s="367" t="str">
        <f>+VLOOKUP(C376,Foundation!$C$8:$E$492,3,FALSE)</f>
        <v>Sandy</v>
      </c>
      <c r="F376" s="349">
        <v>45940</v>
      </c>
      <c r="G376" s="349">
        <v>45957</v>
      </c>
      <c r="H376" s="372" t="s">
        <v>1483</v>
      </c>
      <c r="I376" s="380"/>
      <c r="J376" s="672">
        <f t="shared" si="103"/>
        <v>37.504372000000004</v>
      </c>
      <c r="K376" s="372" t="s">
        <v>1390</v>
      </c>
      <c r="M376" s="627">
        <f t="shared" si="71"/>
        <v>17</v>
      </c>
    </row>
    <row r="377" spans="1:13" x14ac:dyDescent="0.2">
      <c r="A377" s="371">
        <f>+SUBTOTAL(3,$G$7:$G377)</f>
        <v>371</v>
      </c>
      <c r="B377" s="365">
        <v>45931</v>
      </c>
      <c r="C377" s="366" t="s">
        <v>663</v>
      </c>
      <c r="D377" s="367" t="str">
        <f>+VLOOKUP(C377,Foundation!$C$8:$D$524,2,FALSE)</f>
        <v>DA+0</v>
      </c>
      <c r="E377" s="367" t="str">
        <f>+VLOOKUP(C377,Foundation!$C$8:$E$492,3,FALSE)</f>
        <v>Sandy</v>
      </c>
      <c r="F377" s="349">
        <v>45955</v>
      </c>
      <c r="G377" s="349">
        <v>45960</v>
      </c>
      <c r="H377" s="372" t="s">
        <v>893</v>
      </c>
      <c r="I377" s="380"/>
      <c r="J377" s="672">
        <f t="shared" ref="J377" si="104">+VLOOKUP(D377,$AB$7:$AC$35,2,FALSE)</f>
        <v>37.504372000000004</v>
      </c>
      <c r="K377" s="372" t="s">
        <v>1390</v>
      </c>
      <c r="M377" s="627">
        <f t="shared" si="71"/>
        <v>5</v>
      </c>
    </row>
    <row r="378" spans="1:13" x14ac:dyDescent="0.2">
      <c r="A378" s="371">
        <f>+SUBTOTAL(3,$G$7:$G378)</f>
        <v>372</v>
      </c>
      <c r="B378" s="365">
        <v>45931</v>
      </c>
      <c r="C378" s="366" t="s">
        <v>210</v>
      </c>
      <c r="D378" s="367" t="str">
        <f>+VLOOKUP(C378,Foundation!$C$8:$D$524,2,FALSE)</f>
        <v>DA+9</v>
      </c>
      <c r="E378" s="367" t="str">
        <f>+VLOOKUP(C378,Foundation!$C$8:$E$492,3,FALSE)</f>
        <v>Sandy</v>
      </c>
      <c r="F378" s="349">
        <v>45952</v>
      </c>
      <c r="G378" s="349">
        <v>45961</v>
      </c>
      <c r="H378" s="372" t="s">
        <v>591</v>
      </c>
      <c r="I378" s="380"/>
      <c r="J378" s="672">
        <f t="shared" ref="J378:J379" si="105">+VLOOKUP(D378,$AB$7:$AC$35,2,FALSE)</f>
        <v>47.184350000000002</v>
      </c>
      <c r="K378" s="372" t="s">
        <v>1390</v>
      </c>
      <c r="M378" s="627">
        <f t="shared" si="71"/>
        <v>9</v>
      </c>
    </row>
    <row r="379" spans="1:13" x14ac:dyDescent="0.2">
      <c r="A379" s="371">
        <f>+SUBTOTAL(3,$G$7:$G379)</f>
        <v>373</v>
      </c>
      <c r="B379" s="365">
        <v>45931</v>
      </c>
      <c r="C379" s="366" t="s">
        <v>514</v>
      </c>
      <c r="D379" s="367" t="str">
        <f>+VLOOKUP(C379,Foundation!$C$8:$D$524,2,FALSE)</f>
        <v>DA+0</v>
      </c>
      <c r="E379" s="367" t="str">
        <f>+VLOOKUP(C379,Foundation!$C$8:$E$492,3,FALSE)</f>
        <v>DRY</v>
      </c>
      <c r="F379" s="349">
        <v>45950</v>
      </c>
      <c r="G379" s="349">
        <v>45961</v>
      </c>
      <c r="H379" s="372" t="s">
        <v>1566</v>
      </c>
      <c r="I379" s="380"/>
      <c r="J379" s="672">
        <f t="shared" si="105"/>
        <v>37.504372000000004</v>
      </c>
      <c r="K379" s="372" t="s">
        <v>1390</v>
      </c>
      <c r="M379" s="627">
        <f t="shared" si="71"/>
        <v>11</v>
      </c>
    </row>
    <row r="380" spans="1:13" x14ac:dyDescent="0.2">
      <c r="A380" s="371">
        <f>+SUBTOTAL(3,$G$7:$G380)</f>
        <v>374</v>
      </c>
      <c r="B380" s="365">
        <v>45931</v>
      </c>
      <c r="C380" s="366" t="s">
        <v>672</v>
      </c>
      <c r="D380" s="367" t="str">
        <f>+VLOOKUP(C380,Foundation!$C$8:$D$524,2,FALSE)</f>
        <v>DCT+0</v>
      </c>
      <c r="E380" s="367" t="str">
        <f>+VLOOKUP(C380,Foundation!$C$8:$E$492,3,FALSE)</f>
        <v>Sandy</v>
      </c>
      <c r="F380" s="349">
        <v>45948</v>
      </c>
      <c r="G380" s="349">
        <v>45961</v>
      </c>
      <c r="H380" s="372" t="s">
        <v>890</v>
      </c>
      <c r="I380" s="380"/>
      <c r="J380" s="672">
        <f t="shared" ref="J380:J381" si="106">+VLOOKUP(D380,$AB$7:$AC$35,2,FALSE)</f>
        <v>94.219902999999988</v>
      </c>
      <c r="K380" s="372" t="s">
        <v>1390</v>
      </c>
      <c r="M380" s="627">
        <f t="shared" si="71"/>
        <v>13</v>
      </c>
    </row>
    <row r="381" spans="1:13" x14ac:dyDescent="0.2">
      <c r="A381" s="371">
        <f>+SUBTOTAL(3,$G$7:$G381)</f>
        <v>375</v>
      </c>
      <c r="B381" s="365">
        <v>45931</v>
      </c>
      <c r="C381" s="366" t="s">
        <v>533</v>
      </c>
      <c r="D381" s="367" t="str">
        <f>+VLOOKUP(C381,Foundation!$C$8:$D$524,2,FALSE)</f>
        <v>DB2+6</v>
      </c>
      <c r="E381" s="367" t="str">
        <f>+VLOOKUP(C381,Foundation!$C$8:$E$492,3,FALSE)</f>
        <v>Sandy</v>
      </c>
      <c r="F381" s="349">
        <v>45957</v>
      </c>
      <c r="G381" s="349">
        <v>45961</v>
      </c>
      <c r="H381" s="372" t="s">
        <v>1481</v>
      </c>
      <c r="I381" s="380"/>
      <c r="J381" s="672">
        <f t="shared" si="106"/>
        <v>67.873650999999995</v>
      </c>
      <c r="K381" s="372" t="s">
        <v>1390</v>
      </c>
      <c r="M381" s="627">
        <f t="shared" si="71"/>
        <v>4</v>
      </c>
    </row>
    <row r="382" spans="1:13" x14ac:dyDescent="0.2">
      <c r="A382" s="371">
        <f>+SUBTOTAL(3,$G$7:$G382)</f>
        <v>376</v>
      </c>
      <c r="B382" s="365">
        <v>45962</v>
      </c>
      <c r="C382" s="366" t="s">
        <v>209</v>
      </c>
      <c r="D382" s="367" t="str">
        <f>+VLOOKUP(C382,Foundation!$C$8:$D$524,2,FALSE)</f>
        <v>DA+0</v>
      </c>
      <c r="E382" s="367" t="str">
        <f>+VLOOKUP(C382,Foundation!$C$8:$E$492,3,FALSE)</f>
        <v>Sandy</v>
      </c>
      <c r="F382" s="349">
        <v>45957</v>
      </c>
      <c r="G382" s="349">
        <v>45965</v>
      </c>
      <c r="H382" s="372" t="s">
        <v>892</v>
      </c>
      <c r="I382" s="380"/>
      <c r="J382" s="672">
        <f t="shared" ref="J382" si="107">+VLOOKUP(D382,$AB$7:$AC$35,2,FALSE)</f>
        <v>37.504372000000004</v>
      </c>
      <c r="K382" s="372" t="s">
        <v>1390</v>
      </c>
      <c r="M382" s="627">
        <f t="shared" si="71"/>
        <v>8</v>
      </c>
    </row>
    <row r="383" spans="1:13" x14ac:dyDescent="0.2">
      <c r="A383" s="371">
        <f>+SUBTOTAL(3,$G$7:$G383)</f>
        <v>377</v>
      </c>
      <c r="B383" s="365">
        <v>45962</v>
      </c>
      <c r="C383" s="366" t="s">
        <v>550</v>
      </c>
      <c r="D383" s="367" t="str">
        <f>+VLOOKUP(C383,Foundation!$C$8:$D$524,2,FALSE)</f>
        <v>DA+6</v>
      </c>
      <c r="E383" s="367" t="str">
        <f>+VLOOKUP(C383,Foundation!$C$8:$E$492,3,FALSE)</f>
        <v>Sandy</v>
      </c>
      <c r="F383" s="349">
        <v>45962</v>
      </c>
      <c r="G383" s="349">
        <v>45967</v>
      </c>
      <c r="H383" s="372" t="s">
        <v>1481</v>
      </c>
      <c r="I383" s="380"/>
      <c r="J383" s="672">
        <f t="shared" ref="J383" si="108">+VLOOKUP(D383,$AB$7:$AC$35,2,FALSE)</f>
        <v>45.413028000000004</v>
      </c>
      <c r="K383" s="372" t="s">
        <v>1390</v>
      </c>
      <c r="M383" s="627">
        <f t="shared" si="71"/>
        <v>5</v>
      </c>
    </row>
    <row r="384" spans="1:13" x14ac:dyDescent="0.2">
      <c r="A384" s="371">
        <f>+SUBTOTAL(3,$G$7:$G384)</f>
        <v>378</v>
      </c>
      <c r="B384" s="365">
        <v>45962</v>
      </c>
      <c r="C384" s="366" t="s">
        <v>536</v>
      </c>
      <c r="D384" s="367" t="str">
        <f>+VLOOKUP(C384,Foundation!$C$8:$D$524,2,FALSE)</f>
        <v>DA+9</v>
      </c>
      <c r="E384" s="367" t="str">
        <f>+VLOOKUP(C384,Foundation!$C$8:$E$492,3,FALSE)</f>
        <v>Sandy</v>
      </c>
      <c r="F384" s="349">
        <v>45939</v>
      </c>
      <c r="G384" s="349">
        <v>45968</v>
      </c>
      <c r="H384" s="372" t="s">
        <v>1481</v>
      </c>
      <c r="I384" s="380"/>
      <c r="J384" s="672">
        <f t="shared" ref="J384" si="109">+VLOOKUP(D384,$AB$7:$AC$35,2,FALSE)</f>
        <v>47.184350000000002</v>
      </c>
      <c r="K384" s="372" t="s">
        <v>1390</v>
      </c>
      <c r="M384" s="627">
        <f t="shared" si="71"/>
        <v>29</v>
      </c>
    </row>
    <row r="385" spans="1:13" x14ac:dyDescent="0.2">
      <c r="A385" s="371">
        <f>+SUBTOTAL(3,$G$7:$G385)</f>
        <v>379</v>
      </c>
      <c r="B385" s="365">
        <v>45962</v>
      </c>
      <c r="C385" s="366" t="s">
        <v>206</v>
      </c>
      <c r="D385" s="367" t="str">
        <f>+VLOOKUP(C385,Foundation!$C$8:$D$524,2,FALSE)</f>
        <v>DA+9</v>
      </c>
      <c r="E385" s="367" t="str">
        <f>+VLOOKUP(C385,Foundation!$C$8:$E$492,3,FALSE)</f>
        <v>Sandy</v>
      </c>
      <c r="F385" s="349">
        <v>45961</v>
      </c>
      <c r="G385" s="349">
        <v>45968</v>
      </c>
      <c r="H385" s="372" t="s">
        <v>591</v>
      </c>
      <c r="I385" s="380"/>
      <c r="J385" s="672">
        <f t="shared" ref="J385:J386" si="110">+VLOOKUP(D385,$AB$7:$AC$35,2,FALSE)</f>
        <v>47.184350000000002</v>
      </c>
      <c r="K385" s="372" t="s">
        <v>1390</v>
      </c>
      <c r="M385" s="627">
        <f t="shared" si="71"/>
        <v>7</v>
      </c>
    </row>
    <row r="386" spans="1:13" x14ac:dyDescent="0.2">
      <c r="A386" s="371">
        <f>+SUBTOTAL(3,$G$7:$G386)</f>
        <v>380</v>
      </c>
      <c r="B386" s="365">
        <v>45962</v>
      </c>
      <c r="C386" s="366" t="s">
        <v>204</v>
      </c>
      <c r="D386" s="367" t="str">
        <f>+VLOOKUP(C386,Foundation!$C$8:$D$524,2,FALSE)</f>
        <v>DA+0</v>
      </c>
      <c r="E386" s="367" t="str">
        <f>+VLOOKUP(C386,Foundation!$C$8:$E$492,3,FALSE)</f>
        <v>Sandy</v>
      </c>
      <c r="F386" s="349">
        <v>45961</v>
      </c>
      <c r="G386" s="349">
        <v>45968</v>
      </c>
      <c r="H386" s="372" t="s">
        <v>893</v>
      </c>
      <c r="I386" s="380"/>
      <c r="J386" s="672">
        <f t="shared" si="110"/>
        <v>37.504372000000004</v>
      </c>
      <c r="K386" s="372" t="s">
        <v>1390</v>
      </c>
      <c r="M386" s="627">
        <f t="shared" si="71"/>
        <v>7</v>
      </c>
    </row>
    <row r="387" spans="1:13" x14ac:dyDescent="0.2">
      <c r="A387" s="371">
        <f>+SUBTOTAL(3,$G$7:$G387)</f>
        <v>381</v>
      </c>
      <c r="B387" s="365">
        <v>45962</v>
      </c>
      <c r="C387" s="366" t="s">
        <v>39</v>
      </c>
      <c r="D387" s="367" t="str">
        <f>+VLOOKUP(C387,Foundation!$C$8:$D$524,2,FALSE)</f>
        <v>DD60+6</v>
      </c>
      <c r="E387" s="367" t="str">
        <f>+VLOOKUP(C387,Foundation!$C$8:$E$492,3,FALSE)</f>
        <v>DRY</v>
      </c>
      <c r="F387" s="349">
        <v>45955</v>
      </c>
      <c r="G387" s="349">
        <v>45969</v>
      </c>
      <c r="H387" s="372" t="s">
        <v>1596</v>
      </c>
      <c r="I387" s="380"/>
      <c r="J387" s="672">
        <f t="shared" ref="J387" si="111">+VLOOKUP(D387,$AB$7:$AC$35,2,FALSE)</f>
        <v>100.96800900000001</v>
      </c>
      <c r="K387" s="372" t="s">
        <v>1390</v>
      </c>
      <c r="M387" s="627">
        <f t="shared" si="71"/>
        <v>14</v>
      </c>
    </row>
    <row r="388" spans="1:13" x14ac:dyDescent="0.2">
      <c r="A388" s="371">
        <f>+SUBTOTAL(3,$G$7:$G388)</f>
        <v>382</v>
      </c>
      <c r="B388" s="365">
        <v>45962</v>
      </c>
      <c r="C388" s="366" t="s">
        <v>83</v>
      </c>
      <c r="D388" s="367" t="str">
        <f>+VLOOKUP(C388,Foundation!$C$8:$D$524,2,FALSE)</f>
        <v>DC1+0</v>
      </c>
      <c r="E388" s="367" t="str">
        <f>+VLOOKUP(C388,Foundation!$C$8:$E$492,3,FALSE)</f>
        <v>DRY</v>
      </c>
      <c r="F388" s="349">
        <v>45952</v>
      </c>
      <c r="G388" s="349">
        <v>45969</v>
      </c>
      <c r="H388" s="372" t="s">
        <v>1595</v>
      </c>
      <c r="I388" s="380"/>
      <c r="J388" s="672">
        <f t="shared" ref="J388" si="112">+VLOOKUP(D388,$AB$7:$AC$35,2,FALSE)</f>
        <v>66.381106999999986</v>
      </c>
      <c r="K388" s="372" t="s">
        <v>1390</v>
      </c>
      <c r="M388" s="627">
        <f t="shared" si="71"/>
        <v>17</v>
      </c>
    </row>
    <row r="389" spans="1:13" x14ac:dyDescent="0.2">
      <c r="A389" s="371">
        <f>+SUBTOTAL(3,$G$7:$G389)</f>
        <v>383</v>
      </c>
      <c r="B389" s="365">
        <v>45962</v>
      </c>
      <c r="C389" s="366" t="s">
        <v>556</v>
      </c>
      <c r="D389" s="367" t="str">
        <f>+VLOOKUP(C389,Foundation!$C$8:$D$524,2,FALSE)</f>
        <v>DC1+0</v>
      </c>
      <c r="E389" s="367" t="str">
        <f>+VLOOKUP(C389,Foundation!$C$8:$E$492,3,FALSE)</f>
        <v>Sandy</v>
      </c>
      <c r="F389" s="349">
        <v>45957</v>
      </c>
      <c r="G389" s="349">
        <v>45970</v>
      </c>
      <c r="H389" s="372" t="s">
        <v>890</v>
      </c>
      <c r="I389" s="380"/>
      <c r="J389" s="672">
        <f t="shared" ref="J389:J390" si="113">+VLOOKUP(D389,$AB$7:$AC$35,2,FALSE)</f>
        <v>66.381106999999986</v>
      </c>
      <c r="K389" s="372" t="s">
        <v>1390</v>
      </c>
      <c r="M389" s="627">
        <f t="shared" si="71"/>
        <v>13</v>
      </c>
    </row>
    <row r="390" spans="1:13" x14ac:dyDescent="0.2">
      <c r="A390" s="371">
        <f>+SUBTOTAL(3,$G$7:$G390)</f>
        <v>384</v>
      </c>
      <c r="B390" s="365">
        <v>45962</v>
      </c>
      <c r="C390" s="366" t="s">
        <v>558</v>
      </c>
      <c r="D390" s="367" t="str">
        <f>+VLOOKUP(C390,Foundation!$C$8:$D$524,2,FALSE)</f>
        <v>DA+6</v>
      </c>
      <c r="E390" s="367" t="str">
        <f>+VLOOKUP(C390,Foundation!$C$8:$E$492,3,FALSE)</f>
        <v>Sandy</v>
      </c>
      <c r="F390" s="349">
        <v>45957</v>
      </c>
      <c r="G390" s="349">
        <v>45970</v>
      </c>
      <c r="H390" s="372" t="s">
        <v>1483</v>
      </c>
      <c r="I390" s="380"/>
      <c r="J390" s="672">
        <f t="shared" si="113"/>
        <v>45.413028000000004</v>
      </c>
      <c r="K390" s="372" t="s">
        <v>1390</v>
      </c>
      <c r="M390" s="627">
        <f t="shared" si="71"/>
        <v>13</v>
      </c>
    </row>
    <row r="391" spans="1:13" x14ac:dyDescent="0.2">
      <c r="A391" s="371">
        <f>+SUBTOTAL(3,$G$7:$G391)</f>
        <v>385</v>
      </c>
      <c r="B391" s="365">
        <v>45962</v>
      </c>
      <c r="C391" s="366" t="s">
        <v>38</v>
      </c>
      <c r="D391" s="367" t="str">
        <f>+VLOOKUP(C391,Foundation!$C$8:$D$524,2,FALSE)</f>
        <v>DD60+6</v>
      </c>
      <c r="E391" s="367" t="str">
        <f>+VLOOKUP(C391,Foundation!$C$8:$E$492,3,FALSE)</f>
        <v>DRY</v>
      </c>
      <c r="F391" s="349">
        <v>45937</v>
      </c>
      <c r="G391" s="349">
        <v>45971</v>
      </c>
      <c r="H391" s="372" t="s">
        <v>1586</v>
      </c>
      <c r="I391" s="380"/>
      <c r="J391" s="672">
        <f t="shared" ref="J391:J392" si="114">+VLOOKUP(D391,$AB$7:$AC$35,2,FALSE)</f>
        <v>100.96800900000001</v>
      </c>
      <c r="K391" s="372" t="s">
        <v>1390</v>
      </c>
      <c r="M391" s="627">
        <f t="shared" si="71"/>
        <v>34</v>
      </c>
    </row>
    <row r="392" spans="1:13" x14ac:dyDescent="0.2">
      <c r="A392" s="371">
        <f>+SUBTOTAL(3,$G$7:$G392)</f>
        <v>386</v>
      </c>
      <c r="B392" s="365">
        <v>45962</v>
      </c>
      <c r="C392" s="366" t="s">
        <v>230</v>
      </c>
      <c r="D392" s="367" t="str">
        <f>+VLOOKUP(C392,Foundation!$C$8:$D$524,2,FALSE)</f>
        <v>DA+0</v>
      </c>
      <c r="E392" s="367" t="str">
        <f>+VLOOKUP(C392,Foundation!$C$8:$E$492,3,FALSE)</f>
        <v>DRY</v>
      </c>
      <c r="F392" s="349">
        <v>45966</v>
      </c>
      <c r="G392" s="349">
        <v>45972</v>
      </c>
      <c r="H392" s="372" t="s">
        <v>892</v>
      </c>
      <c r="I392" s="380"/>
      <c r="J392" s="672">
        <f t="shared" si="114"/>
        <v>37.504372000000004</v>
      </c>
      <c r="K392" s="372" t="s">
        <v>1390</v>
      </c>
      <c r="M392" s="627">
        <f t="shared" ref="M392:M455" si="115">G392-F392</f>
        <v>6</v>
      </c>
    </row>
    <row r="393" spans="1:13" x14ac:dyDescent="0.2">
      <c r="A393" s="371">
        <f>+SUBTOTAL(3,$G$7:$G393)</f>
        <v>387</v>
      </c>
      <c r="B393" s="365">
        <v>45962</v>
      </c>
      <c r="C393" s="366" t="s">
        <v>82</v>
      </c>
      <c r="D393" s="367" t="str">
        <f>+VLOOKUP(C393,Foundation!$C$8:$D$524,2,FALSE)</f>
        <v>DA+3</v>
      </c>
      <c r="E393" s="367" t="str">
        <f>+VLOOKUP(C393,Foundation!$C$8:$E$492,3,FALSE)</f>
        <v>DRY</v>
      </c>
      <c r="F393" s="349">
        <v>45969</v>
      </c>
      <c r="G393" s="349">
        <v>45974</v>
      </c>
      <c r="H393" s="372" t="s">
        <v>893</v>
      </c>
      <c r="I393" s="380"/>
      <c r="J393" s="672">
        <f t="shared" ref="J393" si="116">+VLOOKUP(D393,$AB$7:$AC$35,2,FALSE)</f>
        <v>38.847605999999992</v>
      </c>
      <c r="K393" s="372" t="s">
        <v>1390</v>
      </c>
      <c r="M393" s="627">
        <f t="shared" si="115"/>
        <v>5</v>
      </c>
    </row>
    <row r="394" spans="1:13" x14ac:dyDescent="0.2">
      <c r="A394" s="371">
        <f>+SUBTOTAL(3,$G$7:$G394)</f>
        <v>388</v>
      </c>
      <c r="B394" s="365">
        <v>45962</v>
      </c>
      <c r="C394" s="366" t="s">
        <v>196</v>
      </c>
      <c r="D394" s="367" t="str">
        <f>+VLOOKUP(C394,Foundation!$C$8:$D$524,2,FALSE)</f>
        <v>DA+3</v>
      </c>
      <c r="E394" s="367" t="str">
        <f>+VLOOKUP(C394,Foundation!$C$8:$E$492,3,FALSE)</f>
        <v>DRY</v>
      </c>
      <c r="F394" s="349">
        <v>45971</v>
      </c>
      <c r="G394" s="349">
        <v>45974</v>
      </c>
      <c r="H394" s="372" t="s">
        <v>890</v>
      </c>
      <c r="I394" s="380"/>
      <c r="J394" s="672">
        <f t="shared" ref="J394" si="117">+VLOOKUP(D394,$AB$7:$AC$35,2,FALSE)</f>
        <v>38.847605999999992</v>
      </c>
      <c r="K394" s="372" t="s">
        <v>1390</v>
      </c>
      <c r="M394" s="627">
        <f t="shared" si="115"/>
        <v>3</v>
      </c>
    </row>
    <row r="395" spans="1:13" x14ac:dyDescent="0.2">
      <c r="A395" s="371">
        <f>+SUBTOTAL(3,$G$7:$G395)</f>
        <v>389</v>
      </c>
      <c r="B395" s="365">
        <v>45962</v>
      </c>
      <c r="C395" s="366" t="s">
        <v>560</v>
      </c>
      <c r="D395" s="367" t="str">
        <f>+VLOOKUP(C395,Foundation!$C$8:$D$524,2,FALSE)</f>
        <v>DA+0</v>
      </c>
      <c r="E395" s="367" t="str">
        <f>+VLOOKUP(C395,Foundation!$C$8:$E$492,3,FALSE)</f>
        <v>Sandy</v>
      </c>
      <c r="F395" s="349">
        <v>45969</v>
      </c>
      <c r="G395" s="349">
        <v>45975</v>
      </c>
      <c r="H395" s="372" t="s">
        <v>1481</v>
      </c>
      <c r="I395" s="380"/>
      <c r="J395" s="672">
        <f t="shared" ref="J395" si="118">+VLOOKUP(D395,$AB$7:$AC$35,2,FALSE)</f>
        <v>37.504372000000004</v>
      </c>
      <c r="K395" s="372" t="s">
        <v>1390</v>
      </c>
      <c r="M395" s="627">
        <f t="shared" si="115"/>
        <v>6</v>
      </c>
    </row>
    <row r="396" spans="1:13" x14ac:dyDescent="0.2">
      <c r="A396" s="371">
        <f>+SUBTOTAL(3,$G$7:$G396)</f>
        <v>390</v>
      </c>
      <c r="B396" s="365">
        <v>45962</v>
      </c>
      <c r="C396" s="366" t="s">
        <v>40</v>
      </c>
      <c r="D396" s="367" t="str">
        <f>+VLOOKUP(C396,Foundation!$C$8:$D$524,2,FALSE)</f>
        <v>DB1+9</v>
      </c>
      <c r="E396" s="367" t="str">
        <f>+VLOOKUP(C396,Foundation!$C$8:$E$492,3,FALSE)</f>
        <v>DRY</v>
      </c>
      <c r="F396" s="349">
        <v>45959</v>
      </c>
      <c r="G396" s="349">
        <v>45977</v>
      </c>
      <c r="H396" s="372" t="s">
        <v>1600</v>
      </c>
      <c r="I396" s="380"/>
      <c r="J396" s="672">
        <f t="shared" ref="J396" si="119">+VLOOKUP(D396,$AB$7:$AC$35,2,FALSE)</f>
        <v>70.701702999999995</v>
      </c>
      <c r="K396" s="372" t="s">
        <v>1390</v>
      </c>
      <c r="M396" s="627">
        <f t="shared" si="115"/>
        <v>18</v>
      </c>
    </row>
    <row r="397" spans="1:13" x14ac:dyDescent="0.2">
      <c r="A397" s="371">
        <f>+SUBTOTAL(3,$G$7:$G397)</f>
        <v>391</v>
      </c>
      <c r="B397" s="365">
        <v>45962</v>
      </c>
      <c r="C397" s="366" t="s">
        <v>559</v>
      </c>
      <c r="D397" s="367" t="str">
        <f>+VLOOKUP(C397,Foundation!$C$8:$D$524,2,FALSE)</f>
        <v>DA+0</v>
      </c>
      <c r="E397" s="367" t="str">
        <f>+VLOOKUP(C397,Foundation!$C$8:$E$492,3,FALSE)</f>
        <v>Sandy</v>
      </c>
      <c r="F397" s="349">
        <v>45976</v>
      </c>
      <c r="G397" s="349">
        <v>45978</v>
      </c>
      <c r="H397" s="372" t="s">
        <v>884</v>
      </c>
      <c r="I397" s="380"/>
      <c r="J397" s="672">
        <f t="shared" ref="J397" si="120">+VLOOKUP(D397,$AB$7:$AC$35,2,FALSE)</f>
        <v>37.504372000000004</v>
      </c>
      <c r="K397" s="372" t="s">
        <v>1390</v>
      </c>
      <c r="M397" s="627">
        <f t="shared" si="115"/>
        <v>2</v>
      </c>
    </row>
    <row r="398" spans="1:13" x14ac:dyDescent="0.2">
      <c r="A398" s="371">
        <f>+SUBTOTAL(3,$G$7:$G398)</f>
        <v>392</v>
      </c>
      <c r="B398" s="365">
        <v>45962</v>
      </c>
      <c r="C398" s="366" t="s">
        <v>71</v>
      </c>
      <c r="D398" s="367" t="str">
        <f>+VLOOKUP(C398,Foundation!$C$8:$D$524,2,FALSE)</f>
        <v>DA+0</v>
      </c>
      <c r="E398" s="367" t="str">
        <f>+VLOOKUP(C398,Foundation!$C$8:$E$492,3,FALSE)</f>
        <v>DRY</v>
      </c>
      <c r="F398" s="349">
        <v>45971</v>
      </c>
      <c r="G398" s="349">
        <v>45978</v>
      </c>
      <c r="H398" s="372" t="s">
        <v>890</v>
      </c>
      <c r="I398" s="380"/>
      <c r="J398" s="672">
        <f t="shared" ref="J398" si="121">+VLOOKUP(D398,$AB$7:$AC$35,2,FALSE)</f>
        <v>37.504372000000004</v>
      </c>
      <c r="K398" s="372" t="s">
        <v>1390</v>
      </c>
      <c r="M398" s="627">
        <f t="shared" si="115"/>
        <v>7</v>
      </c>
    </row>
    <row r="399" spans="1:13" x14ac:dyDescent="0.2">
      <c r="A399" s="371">
        <f>+SUBTOTAL(3,$G$7:$G399)</f>
        <v>393</v>
      </c>
      <c r="B399" s="365">
        <v>45962</v>
      </c>
      <c r="C399" s="366" t="s">
        <v>44</v>
      </c>
      <c r="D399" s="367" t="str">
        <f>+VLOOKUP(C399,Foundation!$C$8:$D$524,2,FALSE)</f>
        <v>DB1+0</v>
      </c>
      <c r="E399" s="367" t="str">
        <f>+VLOOKUP(C399,Foundation!$C$8:$E$492,3,FALSE)</f>
        <v>DRY</v>
      </c>
      <c r="F399" s="349">
        <v>45970</v>
      </c>
      <c r="G399" s="349">
        <v>45979</v>
      </c>
      <c r="H399" s="372" t="s">
        <v>1596</v>
      </c>
      <c r="I399" s="380"/>
      <c r="J399" s="672">
        <f t="shared" ref="J399" si="122">+VLOOKUP(D399,$AB$7:$AC$35,2,FALSE)</f>
        <v>57.597240999999997</v>
      </c>
      <c r="K399" s="372" t="s">
        <v>1390</v>
      </c>
      <c r="M399" s="627">
        <f t="shared" si="115"/>
        <v>9</v>
      </c>
    </row>
    <row r="400" spans="1:13" x14ac:dyDescent="0.2">
      <c r="A400" s="371">
        <f>+SUBTOTAL(3,$G$7:$G400)</f>
        <v>394</v>
      </c>
      <c r="B400" s="365">
        <v>45962</v>
      </c>
      <c r="C400" s="366" t="s">
        <v>205</v>
      </c>
      <c r="D400" s="367" t="str">
        <f>+VLOOKUP(C400,Foundation!$C$8:$D$524,2,FALSE)</f>
        <v>DA+0</v>
      </c>
      <c r="E400" s="367" t="str">
        <f>+VLOOKUP(C400,Foundation!$C$8:$E$492,3,FALSE)</f>
        <v>Sandy</v>
      </c>
      <c r="F400" s="349">
        <v>45972</v>
      </c>
      <c r="G400" s="349">
        <v>45979</v>
      </c>
      <c r="H400" s="372" t="s">
        <v>1595</v>
      </c>
      <c r="I400" s="380"/>
      <c r="J400" s="672">
        <f t="shared" ref="J400" si="123">+VLOOKUP(D400,$AB$7:$AC$35,2,FALSE)</f>
        <v>37.504372000000004</v>
      </c>
      <c r="K400" s="372" t="s">
        <v>1390</v>
      </c>
      <c r="M400" s="627">
        <f t="shared" si="115"/>
        <v>7</v>
      </c>
    </row>
    <row r="401" spans="1:13" x14ac:dyDescent="0.2">
      <c r="A401" s="371">
        <f>+SUBTOTAL(3,$G$7:$G401)</f>
        <v>395</v>
      </c>
      <c r="B401" s="365">
        <v>45962</v>
      </c>
      <c r="C401" s="366" t="s">
        <v>80</v>
      </c>
      <c r="D401" s="367" t="str">
        <f>+VLOOKUP(C401,Foundation!$C$8:$D$524,2,FALSE)</f>
        <v>DC1+0</v>
      </c>
      <c r="E401" s="367" t="str">
        <f>+VLOOKUP(C401,Foundation!$C$8:$E$492,3,FALSE)</f>
        <v>DRY</v>
      </c>
      <c r="F401" s="349">
        <v>45969</v>
      </c>
      <c r="G401" s="349">
        <v>45979</v>
      </c>
      <c r="H401" s="372" t="s">
        <v>891</v>
      </c>
      <c r="I401" s="380"/>
      <c r="J401" s="672">
        <f t="shared" ref="J401" si="124">+VLOOKUP(D401,$AB$7:$AC$35,2,FALSE)</f>
        <v>66.381106999999986</v>
      </c>
      <c r="K401" s="372" t="s">
        <v>1390</v>
      </c>
      <c r="M401" s="627">
        <f t="shared" si="115"/>
        <v>10</v>
      </c>
    </row>
    <row r="402" spans="1:13" x14ac:dyDescent="0.2">
      <c r="A402" s="371">
        <f>+SUBTOTAL(3,$G$7:$G402)</f>
        <v>396</v>
      </c>
      <c r="B402" s="365">
        <v>45962</v>
      </c>
      <c r="C402" s="366" t="s">
        <v>207</v>
      </c>
      <c r="D402" s="367" t="str">
        <f>+VLOOKUP(C402,Foundation!$C$8:$D$524,2,FALSE)</f>
        <v>DA+6</v>
      </c>
      <c r="E402" s="367" t="str">
        <f>+VLOOKUP(C402,Foundation!$C$8:$E$492,3,FALSE)</f>
        <v>Sandy</v>
      </c>
      <c r="F402" s="349">
        <v>45972</v>
      </c>
      <c r="G402" s="349">
        <v>45982</v>
      </c>
      <c r="H402" s="372" t="s">
        <v>892</v>
      </c>
      <c r="I402" s="380"/>
      <c r="J402" s="672">
        <f t="shared" ref="J402" si="125">+VLOOKUP(D402,$AB$7:$AC$35,2,FALSE)</f>
        <v>45.413028000000004</v>
      </c>
      <c r="K402" s="372" t="s">
        <v>1390</v>
      </c>
      <c r="M402" s="627">
        <f t="shared" si="115"/>
        <v>10</v>
      </c>
    </row>
    <row r="403" spans="1:13" x14ac:dyDescent="0.2">
      <c r="A403" s="371">
        <f>+SUBTOTAL(3,$G$7:$G403)</f>
        <v>397</v>
      </c>
      <c r="B403" s="365">
        <v>45962</v>
      </c>
      <c r="C403" s="366" t="s">
        <v>557</v>
      </c>
      <c r="D403" s="367" t="str">
        <f>+VLOOKUP(C403,Foundation!$C$8:$D$524,2,FALSE)</f>
        <v>DA+6</v>
      </c>
      <c r="E403" s="367" t="str">
        <f>+VLOOKUP(C403,Foundation!$C$8:$E$492,3,FALSE)</f>
        <v>Sandy</v>
      </c>
      <c r="F403" s="349">
        <v>45971</v>
      </c>
      <c r="G403" s="349">
        <v>45982</v>
      </c>
      <c r="H403" s="372" t="s">
        <v>1483</v>
      </c>
      <c r="I403" s="380"/>
      <c r="J403" s="672">
        <f t="shared" ref="J403" si="126">+VLOOKUP(D403,$AB$7:$AC$35,2,FALSE)</f>
        <v>45.413028000000004</v>
      </c>
      <c r="K403" s="372" t="s">
        <v>1390</v>
      </c>
      <c r="M403" s="627">
        <f t="shared" si="115"/>
        <v>11</v>
      </c>
    </row>
    <row r="404" spans="1:13" x14ac:dyDescent="0.2">
      <c r="A404" s="371">
        <f>+SUBTOTAL(3,$G$7:$G404)</f>
        <v>398</v>
      </c>
      <c r="B404" s="365">
        <v>45962</v>
      </c>
      <c r="C404" s="366" t="s">
        <v>535</v>
      </c>
      <c r="D404" s="367" t="str">
        <f>+VLOOKUP(C404,Foundation!$C$8:$D$524,2,FALSE)</f>
        <v>DA+6</v>
      </c>
      <c r="E404" s="367" t="str">
        <f>+VLOOKUP(C404,Foundation!$C$8:$E$492,3,FALSE)</f>
        <v>Sandy</v>
      </c>
      <c r="F404" s="349">
        <v>45979</v>
      </c>
      <c r="G404" s="349">
        <v>45983</v>
      </c>
      <c r="H404" s="372" t="s">
        <v>1481</v>
      </c>
      <c r="I404" s="380"/>
      <c r="J404" s="672">
        <f t="shared" ref="J404" si="127">+VLOOKUP(D404,$AB$7:$AC$35,2,FALSE)</f>
        <v>45.413028000000004</v>
      </c>
      <c r="K404" s="372" t="s">
        <v>1390</v>
      </c>
      <c r="M404" s="627">
        <f t="shared" si="115"/>
        <v>4</v>
      </c>
    </row>
    <row r="405" spans="1:13" x14ac:dyDescent="0.2">
      <c r="A405" s="371">
        <f>+SUBTOTAL(3,$G$7:$G405)</f>
        <v>399</v>
      </c>
      <c r="B405" s="365">
        <v>45962</v>
      </c>
      <c r="C405" s="366" t="s">
        <v>187</v>
      </c>
      <c r="D405" s="367" t="str">
        <f>+VLOOKUP(C405,Foundation!$C$8:$D$524,2,FALSE)</f>
        <v>DA+0</v>
      </c>
      <c r="E405" s="367" t="str">
        <f>+VLOOKUP(C405,Foundation!$C$8:$E$492,3,FALSE)</f>
        <v>DFR</v>
      </c>
      <c r="F405" s="349">
        <v>45979</v>
      </c>
      <c r="G405" s="349">
        <v>45987</v>
      </c>
      <c r="H405" s="372" t="s">
        <v>891</v>
      </c>
      <c r="I405" s="380"/>
      <c r="J405" s="672">
        <f t="shared" ref="J405:J408" si="128">+VLOOKUP(D405,$AB$7:$AC$35,2,FALSE)</f>
        <v>37.504372000000004</v>
      </c>
      <c r="K405" s="372" t="s">
        <v>1390</v>
      </c>
      <c r="M405" s="627">
        <f t="shared" si="115"/>
        <v>8</v>
      </c>
    </row>
    <row r="406" spans="1:13" x14ac:dyDescent="0.2">
      <c r="A406" s="371">
        <f>+SUBTOTAL(3,$G$7:$G406)</f>
        <v>400</v>
      </c>
      <c r="B406" s="365">
        <v>45962</v>
      </c>
      <c r="C406" s="366" t="s">
        <v>26</v>
      </c>
      <c r="D406" s="367" t="str">
        <f>+VLOOKUP(C406,Foundation!$C$8:$D$524,2,FALSE)</f>
        <v>DC1+0</v>
      </c>
      <c r="E406" s="367" t="str">
        <f>+VLOOKUP(C406,Foundation!$C$8:$E$492,3,FALSE)</f>
        <v>DRY</v>
      </c>
      <c r="F406" s="349">
        <v>45975</v>
      </c>
      <c r="G406" s="349">
        <v>45987</v>
      </c>
      <c r="H406" s="372" t="s">
        <v>893</v>
      </c>
      <c r="I406" s="380"/>
      <c r="J406" s="672">
        <f t="shared" si="128"/>
        <v>66.381106999999986</v>
      </c>
      <c r="K406" s="372" t="s">
        <v>1390</v>
      </c>
      <c r="M406" s="627">
        <f t="shared" si="115"/>
        <v>12</v>
      </c>
    </row>
    <row r="407" spans="1:13" x14ac:dyDescent="0.2">
      <c r="A407" s="371">
        <f>+SUBTOTAL(3,$G$7:$G407)</f>
        <v>401</v>
      </c>
      <c r="B407" s="365">
        <v>45962</v>
      </c>
      <c r="C407" s="366" t="s">
        <v>62</v>
      </c>
      <c r="D407" s="367" t="str">
        <f>+VLOOKUP(C407,Foundation!$C$8:$D$524,2,FALSE)</f>
        <v>DA+6</v>
      </c>
      <c r="E407" s="367" t="str">
        <f>+VLOOKUP(C407,Foundation!$C$8:$E$492,3,FALSE)</f>
        <v>Sandy</v>
      </c>
      <c r="F407" s="349">
        <v>45982</v>
      </c>
      <c r="G407" s="349">
        <v>45988</v>
      </c>
      <c r="H407" s="372" t="s">
        <v>890</v>
      </c>
      <c r="I407" s="380"/>
      <c r="J407" s="672">
        <f t="shared" si="128"/>
        <v>45.413028000000004</v>
      </c>
      <c r="K407" s="372" t="s">
        <v>1390</v>
      </c>
      <c r="M407" s="627">
        <f t="shared" si="115"/>
        <v>6</v>
      </c>
    </row>
    <row r="408" spans="1:13" x14ac:dyDescent="0.2">
      <c r="A408" s="371">
        <f>+SUBTOTAL(3,$G$7:$G408)</f>
        <v>402</v>
      </c>
      <c r="B408" s="365">
        <v>45962</v>
      </c>
      <c r="C408" s="366" t="s">
        <v>460</v>
      </c>
      <c r="D408" s="367" t="str">
        <f>+VLOOKUP(C408,Foundation!$C$8:$D$524,2,FALSE)</f>
        <v>DA+0</v>
      </c>
      <c r="E408" s="367" t="str">
        <f>+VLOOKUP(C408,Foundation!$C$8:$E$492,3,FALSE)</f>
        <v>DRY</v>
      </c>
      <c r="F408" s="349">
        <v>45971</v>
      </c>
      <c r="G408" s="349">
        <v>45988</v>
      </c>
      <c r="H408" s="372" t="s">
        <v>1446</v>
      </c>
      <c r="I408" s="380"/>
      <c r="J408" s="672">
        <f t="shared" si="128"/>
        <v>37.504372000000004</v>
      </c>
      <c r="K408" s="372" t="s">
        <v>1390</v>
      </c>
      <c r="M408" s="627">
        <f t="shared" si="115"/>
        <v>17</v>
      </c>
    </row>
    <row r="409" spans="1:13" x14ac:dyDescent="0.2">
      <c r="A409" s="371">
        <f>+SUBTOTAL(3,$G$7:$G409)</f>
        <v>403</v>
      </c>
      <c r="B409" s="365">
        <v>45962</v>
      </c>
      <c r="C409" s="366" t="s">
        <v>43</v>
      </c>
      <c r="D409" s="367" t="str">
        <f>+VLOOKUP(C409,Foundation!$C$8:$D$524,2,FALSE)</f>
        <v>DB1+0</v>
      </c>
      <c r="E409" s="367" t="str">
        <f>+VLOOKUP(C409,Foundation!$C$8:$E$492,3,FALSE)</f>
        <v>DRY</v>
      </c>
      <c r="F409" s="349">
        <v>45980</v>
      </c>
      <c r="G409" s="349">
        <v>45989</v>
      </c>
      <c r="H409" s="372" t="s">
        <v>1596</v>
      </c>
      <c r="I409" s="380"/>
      <c r="J409" s="672">
        <f t="shared" ref="J409" si="129">+VLOOKUP(D409,$AB$7:$AC$35,2,FALSE)</f>
        <v>57.597240999999997</v>
      </c>
      <c r="K409" s="372" t="s">
        <v>1390</v>
      </c>
      <c r="M409" s="627">
        <f t="shared" si="115"/>
        <v>9</v>
      </c>
    </row>
    <row r="410" spans="1:13" x14ac:dyDescent="0.2">
      <c r="A410" s="371">
        <f>+SUBTOTAL(3,$G$7:$G410)</f>
        <v>404</v>
      </c>
      <c r="B410" s="365">
        <v>45962</v>
      </c>
      <c r="C410" s="366" t="s">
        <v>68</v>
      </c>
      <c r="D410" s="367" t="str">
        <f>+VLOOKUP(C410,Foundation!$C$8:$D$524,2,FALSE)</f>
        <v>DA+0</v>
      </c>
      <c r="E410" s="367" t="str">
        <f>+VLOOKUP(C410,Foundation!$C$8:$E$492,3,FALSE)</f>
        <v>DRY</v>
      </c>
      <c r="F410" s="349">
        <v>45969</v>
      </c>
      <c r="G410" s="349">
        <v>45991</v>
      </c>
      <c r="H410" s="372" t="s">
        <v>1621</v>
      </c>
      <c r="I410" s="380"/>
      <c r="J410" s="672">
        <f t="shared" ref="J410:J412" si="130">+VLOOKUP(D410,$AB$7:$AC$35,2,FALSE)</f>
        <v>37.504372000000004</v>
      </c>
      <c r="K410" s="372" t="s">
        <v>1390</v>
      </c>
      <c r="M410" s="627">
        <f t="shared" si="115"/>
        <v>22</v>
      </c>
    </row>
    <row r="411" spans="1:13" x14ac:dyDescent="0.2">
      <c r="A411" s="371">
        <f>+SUBTOTAL(3,$G$7:$G411)</f>
        <v>405</v>
      </c>
      <c r="B411" s="365">
        <v>45962</v>
      </c>
      <c r="C411" s="366" t="s">
        <v>553</v>
      </c>
      <c r="D411" s="367" t="str">
        <f>+VLOOKUP(C411,Foundation!$C$8:$D$524,2,FALSE)</f>
        <v>DC1+6</v>
      </c>
      <c r="E411" s="367" t="str">
        <f>+VLOOKUP(C411,Foundation!$C$8:$E$492,3,FALSE)</f>
        <v>Sandy</v>
      </c>
      <c r="F411" s="349">
        <v>45984</v>
      </c>
      <c r="G411" s="349">
        <v>45991</v>
      </c>
      <c r="H411" s="372" t="s">
        <v>1481</v>
      </c>
      <c r="I411" s="380"/>
      <c r="J411" s="672">
        <f t="shared" si="130"/>
        <v>78.132046999999986</v>
      </c>
      <c r="K411" s="372" t="s">
        <v>1390</v>
      </c>
      <c r="M411" s="627">
        <f t="shared" si="115"/>
        <v>7</v>
      </c>
    </row>
    <row r="412" spans="1:13" x14ac:dyDescent="0.2">
      <c r="A412" s="371">
        <f>+SUBTOTAL(3,$G$7:$G412)</f>
        <v>406</v>
      </c>
      <c r="B412" s="365">
        <v>45962</v>
      </c>
      <c r="C412" s="366" t="s">
        <v>565</v>
      </c>
      <c r="D412" s="367" t="str">
        <f>+VLOOKUP(C412,Foundation!$C$8:$D$524,2,FALSE)</f>
        <v>DA+0</v>
      </c>
      <c r="E412" s="367" t="str">
        <f>+VLOOKUP(C412,Foundation!$C$8:$E$492,3,FALSE)</f>
        <v>Sandy</v>
      </c>
      <c r="F412" s="349">
        <v>45983</v>
      </c>
      <c r="G412" s="349">
        <v>45991</v>
      </c>
      <c r="H412" s="372" t="s">
        <v>1483</v>
      </c>
      <c r="I412" s="380"/>
      <c r="J412" s="672">
        <f t="shared" si="130"/>
        <v>37.504372000000004</v>
      </c>
      <c r="K412" s="372" t="s">
        <v>1390</v>
      </c>
      <c r="M412" s="627">
        <f t="shared" si="115"/>
        <v>8</v>
      </c>
    </row>
    <row r="413" spans="1:13" x14ac:dyDescent="0.2">
      <c r="A413" s="371">
        <f>+SUBTOTAL(3,$G$7:$G413)</f>
        <v>407</v>
      </c>
      <c r="B413" s="365">
        <v>45962</v>
      </c>
      <c r="C413" s="366" t="s">
        <v>469</v>
      </c>
      <c r="D413" s="367" t="str">
        <f>+VLOOKUP(C413,Foundation!$C$8:$D$524,2,FALSE)</f>
        <v>DA+3</v>
      </c>
      <c r="E413" s="367" t="str">
        <f>+VLOOKUP(C413,Foundation!$C$8:$E$492,3,FALSE)</f>
        <v>DRY</v>
      </c>
      <c r="F413" s="349">
        <v>45978</v>
      </c>
      <c r="G413" s="349">
        <v>45991</v>
      </c>
      <c r="H413" s="372" t="s">
        <v>1600</v>
      </c>
      <c r="I413" s="380"/>
      <c r="J413" s="672">
        <f t="shared" ref="J413:J414" si="131">+VLOOKUP(D413,$AB$7:$AC$35,2,FALSE)</f>
        <v>38.847605999999992</v>
      </c>
      <c r="K413" s="372" t="s">
        <v>1390</v>
      </c>
      <c r="M413" s="627">
        <f t="shared" si="115"/>
        <v>13</v>
      </c>
    </row>
    <row r="414" spans="1:13" x14ac:dyDescent="0.2">
      <c r="A414" s="371">
        <f>+SUBTOTAL(3,$G$7:$G414)</f>
        <v>408</v>
      </c>
      <c r="B414" s="365">
        <v>45962</v>
      </c>
      <c r="C414" s="366" t="s">
        <v>185</v>
      </c>
      <c r="D414" s="367" t="str">
        <f>+VLOOKUP(C414,Foundation!$C$8:$D$524,2,FALSE)</f>
        <v>DA+6</v>
      </c>
      <c r="E414" s="367" t="str">
        <f>+VLOOKUP(C414,Foundation!$C$8:$E$492,3,FALSE)</f>
        <v>DFR</v>
      </c>
      <c r="F414" s="349">
        <v>45987</v>
      </c>
      <c r="G414" s="349">
        <v>45991</v>
      </c>
      <c r="H414" s="372" t="s">
        <v>893</v>
      </c>
      <c r="I414" s="380"/>
      <c r="J414" s="672">
        <f t="shared" si="131"/>
        <v>45.413028000000004</v>
      </c>
      <c r="K414" s="372" t="s">
        <v>1390</v>
      </c>
      <c r="M414" s="627">
        <f t="shared" si="115"/>
        <v>4</v>
      </c>
    </row>
    <row r="415" spans="1:13" x14ac:dyDescent="0.2">
      <c r="A415" s="371">
        <f>+SUBTOTAL(3,$G$7:$G415)</f>
        <v>409</v>
      </c>
      <c r="B415" s="365">
        <v>45992</v>
      </c>
      <c r="C415" s="366" t="s">
        <v>191</v>
      </c>
      <c r="D415" s="367" t="str">
        <f>+VLOOKUP(C415,Foundation!$C$8:$D$524,2,FALSE)</f>
        <v>DA+3</v>
      </c>
      <c r="E415" s="367" t="str">
        <f>+VLOOKUP(C415,Foundation!$C$8:$E$492,3,FALSE)</f>
        <v>Sandy</v>
      </c>
      <c r="F415" s="349">
        <v>45988</v>
      </c>
      <c r="G415" s="349">
        <v>45995</v>
      </c>
      <c r="H415" s="372" t="s">
        <v>891</v>
      </c>
      <c r="I415" s="380"/>
      <c r="J415" s="672">
        <f t="shared" ref="J415" si="132">+VLOOKUP(D415,$AB$7:$AC$35,2,FALSE)</f>
        <v>38.847605999999992</v>
      </c>
      <c r="K415" s="372" t="s">
        <v>1390</v>
      </c>
      <c r="M415" s="627">
        <f t="shared" si="115"/>
        <v>7</v>
      </c>
    </row>
    <row r="416" spans="1:13" x14ac:dyDescent="0.2">
      <c r="A416" s="371">
        <f>+SUBTOTAL(3,$G$7:$G416)</f>
        <v>410</v>
      </c>
      <c r="B416" s="365">
        <v>45992</v>
      </c>
      <c r="C416" s="366" t="s">
        <v>84</v>
      </c>
      <c r="D416" s="367" t="str">
        <f>+VLOOKUP(C416,Foundation!$C$8:$D$524,2,FALSE)</f>
        <v>DB2+0</v>
      </c>
      <c r="E416" s="367" t="str">
        <f>+VLOOKUP(C416,Foundation!$C$8:$E$492,3,FALSE)</f>
        <v>DRY</v>
      </c>
      <c r="F416" s="349">
        <v>45983</v>
      </c>
      <c r="G416" s="349">
        <v>45996</v>
      </c>
      <c r="H416" s="372" t="s">
        <v>892</v>
      </c>
      <c r="I416" s="380"/>
      <c r="J416" s="672">
        <f t="shared" ref="J416" si="133">+VLOOKUP(D416,$AB$7:$AC$35,2,FALSE)</f>
        <v>57.597240999999997</v>
      </c>
      <c r="K416" s="372" t="s">
        <v>1390</v>
      </c>
      <c r="M416" s="627">
        <f t="shared" si="115"/>
        <v>13</v>
      </c>
    </row>
    <row r="417" spans="1:13" x14ac:dyDescent="0.2">
      <c r="A417" s="371">
        <f>+SUBTOTAL(3,$G$7:$G417)</f>
        <v>411</v>
      </c>
      <c r="B417" s="365">
        <v>45992</v>
      </c>
      <c r="C417" s="366" t="s">
        <v>561</v>
      </c>
      <c r="D417" s="367" t="str">
        <f>+VLOOKUP(C417,Foundation!$C$8:$D$524,2,FALSE)</f>
        <v>DA+9</v>
      </c>
      <c r="E417" s="367" t="str">
        <f>+VLOOKUP(C417,Foundation!$C$8:$E$492,3,FALSE)</f>
        <v>Sandy</v>
      </c>
      <c r="F417" s="349">
        <v>45994</v>
      </c>
      <c r="G417" s="349">
        <v>45997</v>
      </c>
      <c r="H417" s="372" t="s">
        <v>1481</v>
      </c>
      <c r="I417" s="380"/>
      <c r="J417" s="672">
        <f t="shared" ref="J417" si="134">+VLOOKUP(D417,$AB$7:$AC$35,2,FALSE)</f>
        <v>47.184350000000002</v>
      </c>
      <c r="K417" s="372" t="s">
        <v>1390</v>
      </c>
      <c r="M417" s="627">
        <f t="shared" si="115"/>
        <v>3</v>
      </c>
    </row>
    <row r="418" spans="1:13" x14ac:dyDescent="0.2">
      <c r="A418" s="371">
        <f>+SUBTOTAL(3,$G$7:$G418)</f>
        <v>412</v>
      </c>
      <c r="B418" s="365">
        <v>45992</v>
      </c>
      <c r="C418" s="366" t="s">
        <v>159</v>
      </c>
      <c r="D418" s="367" t="str">
        <f>+VLOOKUP(C418,Foundation!$C$8:$D$524,2,FALSE)</f>
        <v>DA+3</v>
      </c>
      <c r="E418" s="367" t="str">
        <f>+VLOOKUP(C418,Foundation!$C$8:$E$492,3,FALSE)</f>
        <v>DRY</v>
      </c>
      <c r="F418" s="349">
        <v>45989</v>
      </c>
      <c r="G418" s="349">
        <v>45997</v>
      </c>
      <c r="H418" s="372" t="s">
        <v>1446</v>
      </c>
      <c r="I418" s="380"/>
      <c r="J418" s="672">
        <f t="shared" ref="J418" si="135">+VLOOKUP(D418,$AB$7:$AC$35,2,FALSE)</f>
        <v>38.847605999999992</v>
      </c>
      <c r="K418" s="372" t="s">
        <v>1390</v>
      </c>
      <c r="M418" s="627">
        <f t="shared" si="115"/>
        <v>8</v>
      </c>
    </row>
    <row r="419" spans="1:13" x14ac:dyDescent="0.2">
      <c r="A419" s="371">
        <f>+SUBTOTAL(3,$G$7:$G419)</f>
        <v>413</v>
      </c>
      <c r="B419" s="365">
        <v>45992</v>
      </c>
      <c r="C419" s="366" t="s">
        <v>41</v>
      </c>
      <c r="D419" s="367" t="str">
        <f>+VLOOKUP(C419,Foundation!$C$8:$D$524,2,FALSE)</f>
        <v>DB2+9</v>
      </c>
      <c r="E419" s="367" t="str">
        <f>+VLOOKUP(C419,Foundation!$C$8:$E$492,3,FALSE)</f>
        <v>DRY</v>
      </c>
      <c r="F419" s="349">
        <v>45984</v>
      </c>
      <c r="G419" s="349">
        <v>45998</v>
      </c>
      <c r="H419" s="372" t="s">
        <v>1586</v>
      </c>
      <c r="I419" s="380"/>
      <c r="J419" s="672">
        <f t="shared" ref="J419" si="136">+VLOOKUP(D419,$AB$7:$AC$35,2,FALSE)</f>
        <v>70.701702999999995</v>
      </c>
      <c r="K419" s="372" t="s">
        <v>1390</v>
      </c>
      <c r="M419" s="627">
        <f t="shared" si="115"/>
        <v>14</v>
      </c>
    </row>
    <row r="420" spans="1:13" x14ac:dyDescent="0.2">
      <c r="A420" s="371">
        <f>+SUBTOTAL(3,$G$7:$G420)</f>
        <v>414</v>
      </c>
      <c r="B420" s="365">
        <v>45992</v>
      </c>
      <c r="C420" s="366" t="s">
        <v>567</v>
      </c>
      <c r="D420" s="367" t="str">
        <f>+VLOOKUP(C420,Foundation!$C$8:$D$524,2,FALSE)</f>
        <v>DA+3</v>
      </c>
      <c r="E420" s="367" t="str">
        <f>+VLOOKUP(C420,Foundation!$C$8:$E$492,3,FALSE)</f>
        <v>Sandy</v>
      </c>
      <c r="F420" s="349">
        <v>45994</v>
      </c>
      <c r="G420" s="349">
        <v>46001</v>
      </c>
      <c r="H420" s="372" t="s">
        <v>1483</v>
      </c>
      <c r="I420" s="380"/>
      <c r="J420" s="672">
        <f t="shared" ref="J420" si="137">+VLOOKUP(D420,$AB$7:$AC$35,2,FALSE)</f>
        <v>38.847605999999992</v>
      </c>
      <c r="K420" s="372" t="s">
        <v>1390</v>
      </c>
      <c r="M420" s="627">
        <f t="shared" si="115"/>
        <v>7</v>
      </c>
    </row>
    <row r="421" spans="1:13" x14ac:dyDescent="0.2">
      <c r="A421" s="371">
        <f>+SUBTOTAL(3,$G$7:$G421)</f>
        <v>415</v>
      </c>
      <c r="B421" s="365">
        <v>45992</v>
      </c>
      <c r="C421" s="366" t="s">
        <v>472</v>
      </c>
      <c r="D421" s="367" t="str">
        <f>+VLOOKUP(C421,Foundation!$C$8:$D$524,2,FALSE)</f>
        <v>DA+0</v>
      </c>
      <c r="E421" s="367" t="str">
        <f>+VLOOKUP(C421,Foundation!$C$8:$E$492,3,FALSE)</f>
        <v>Sandy</v>
      </c>
      <c r="F421" s="349">
        <v>45934</v>
      </c>
      <c r="G421" s="349">
        <v>46001</v>
      </c>
      <c r="H421" s="372" t="s">
        <v>1623</v>
      </c>
      <c r="I421" s="380"/>
      <c r="J421" s="672">
        <f t="shared" ref="J421" si="138">+VLOOKUP(D421,$AB$7:$AC$35,2,FALSE)</f>
        <v>37.504372000000004</v>
      </c>
      <c r="K421" s="372" t="s">
        <v>1390</v>
      </c>
      <c r="M421" s="627">
        <f t="shared" si="115"/>
        <v>67</v>
      </c>
    </row>
    <row r="422" spans="1:13" x14ac:dyDescent="0.2">
      <c r="A422" s="371">
        <f>+SUBTOTAL(3,$G$7:$G422)</f>
        <v>416</v>
      </c>
      <c r="B422" s="365">
        <v>45992</v>
      </c>
      <c r="C422" s="366" t="s">
        <v>184</v>
      </c>
      <c r="D422" s="367" t="str">
        <f>+VLOOKUP(C422,Foundation!$C$8:$D$524,2,FALSE)</f>
        <v>DA+0</v>
      </c>
      <c r="E422" s="367" t="str">
        <f>+VLOOKUP(C422,Foundation!$C$8:$E$492,3,FALSE)</f>
        <v>DFR</v>
      </c>
      <c r="F422" s="349">
        <v>45998</v>
      </c>
      <c r="G422" s="349">
        <v>46002</v>
      </c>
      <c r="H422" s="372" t="s">
        <v>890</v>
      </c>
      <c r="I422" s="380"/>
      <c r="J422" s="672">
        <f t="shared" ref="J422" si="139">+VLOOKUP(D422,$AB$7:$AC$35,2,FALSE)</f>
        <v>37.504372000000004</v>
      </c>
      <c r="K422" s="372" t="s">
        <v>1390</v>
      </c>
      <c r="M422" s="627">
        <f t="shared" si="115"/>
        <v>4</v>
      </c>
    </row>
    <row r="423" spans="1:13" x14ac:dyDescent="0.2">
      <c r="A423" s="371">
        <f>+SUBTOTAL(3,$G$7:$G423)</f>
        <v>417</v>
      </c>
      <c r="B423" s="365">
        <v>45992</v>
      </c>
      <c r="C423" s="366" t="s">
        <v>534</v>
      </c>
      <c r="D423" s="367" t="str">
        <f>+VLOOKUP(C423,Foundation!$C$8:$D$524,2,FALSE)</f>
        <v>DA+0</v>
      </c>
      <c r="E423" s="367" t="str">
        <f>+VLOOKUP(C423,Foundation!$C$8:$E$492,3,FALSE)</f>
        <v>Sandy</v>
      </c>
      <c r="F423" s="349">
        <v>45998</v>
      </c>
      <c r="G423" s="349">
        <v>46003</v>
      </c>
      <c r="H423" s="372" t="s">
        <v>1481</v>
      </c>
      <c r="I423" s="380"/>
      <c r="J423" s="672">
        <f t="shared" ref="J423" si="140">+VLOOKUP(D423,$AB$7:$AC$35,2,FALSE)</f>
        <v>37.504372000000004</v>
      </c>
      <c r="K423" s="372" t="s">
        <v>1390</v>
      </c>
      <c r="M423" s="627">
        <f t="shared" si="115"/>
        <v>5</v>
      </c>
    </row>
    <row r="424" spans="1:13" x14ac:dyDescent="0.2">
      <c r="A424" s="371">
        <f>+SUBTOTAL(3,$G$7:$G424)</f>
        <v>418</v>
      </c>
      <c r="B424" s="365">
        <v>45992</v>
      </c>
      <c r="C424" s="366" t="s">
        <v>475</v>
      </c>
      <c r="D424" s="367" t="str">
        <f>+VLOOKUP(C424,Foundation!$C$8:$D$524,2,FALSE)</f>
        <v>DA+0</v>
      </c>
      <c r="E424" s="367" t="str">
        <f>+VLOOKUP(C424,Foundation!$C$8:$E$492,3,FALSE)</f>
        <v>Sandy</v>
      </c>
      <c r="F424" s="349">
        <v>45996</v>
      </c>
      <c r="G424" s="349">
        <v>46003</v>
      </c>
      <c r="H424" s="372" t="s">
        <v>591</v>
      </c>
      <c r="I424" s="380"/>
      <c r="J424" s="672">
        <f t="shared" ref="J424" si="141">+VLOOKUP(D424,$AB$7:$AC$35,2,FALSE)</f>
        <v>37.504372000000004</v>
      </c>
      <c r="K424" s="372" t="s">
        <v>1390</v>
      </c>
      <c r="M424" s="627">
        <f t="shared" si="115"/>
        <v>7</v>
      </c>
    </row>
    <row r="425" spans="1:13" x14ac:dyDescent="0.2">
      <c r="A425" s="371">
        <f>+SUBTOTAL(3,$G$7:$G425)</f>
        <v>419</v>
      </c>
      <c r="B425" s="365">
        <v>45992</v>
      </c>
      <c r="C425" s="366" t="s">
        <v>162</v>
      </c>
      <c r="D425" s="367" t="str">
        <f>+VLOOKUP(C425,Foundation!$C$8:$D$524,2,FALSE)</f>
        <v>DA+3</v>
      </c>
      <c r="E425" s="367" t="str">
        <f>+VLOOKUP(C425,Foundation!$C$8:$E$492,3,FALSE)</f>
        <v>Sandy</v>
      </c>
      <c r="F425" s="349">
        <v>45998</v>
      </c>
      <c r="G425" s="349">
        <v>46005</v>
      </c>
      <c r="H425" s="372" t="s">
        <v>1446</v>
      </c>
      <c r="I425" s="380"/>
      <c r="J425" s="672">
        <f t="shared" ref="J425:J426" si="142">+VLOOKUP(D425,$AB$7:$AC$35,2,FALSE)</f>
        <v>38.847605999999992</v>
      </c>
      <c r="K425" s="372" t="s">
        <v>1390</v>
      </c>
      <c r="M425" s="627">
        <f t="shared" si="115"/>
        <v>7</v>
      </c>
    </row>
    <row r="426" spans="1:13" x14ac:dyDescent="0.2">
      <c r="A426" s="371">
        <f>+SUBTOTAL(3,$G$7:$G426)</f>
        <v>420</v>
      </c>
      <c r="B426" s="365">
        <v>45992</v>
      </c>
      <c r="C426" s="366" t="s">
        <v>468</v>
      </c>
      <c r="D426" s="367" t="str">
        <f>+VLOOKUP(C426,Foundation!$C$8:$D$524,2,FALSE)</f>
        <v>DA+3</v>
      </c>
      <c r="E426" s="367" t="str">
        <f>+VLOOKUP(C426,Foundation!$C$8:$E$492,3,FALSE)</f>
        <v>DRY</v>
      </c>
      <c r="F426" s="349">
        <v>45994</v>
      </c>
      <c r="G426" s="349">
        <v>46005</v>
      </c>
      <c r="H426" s="372" t="s">
        <v>1600</v>
      </c>
      <c r="I426" s="380"/>
      <c r="J426" s="672">
        <f t="shared" si="142"/>
        <v>38.847605999999992</v>
      </c>
      <c r="K426" s="372" t="s">
        <v>1390</v>
      </c>
      <c r="M426" s="627">
        <f t="shared" si="115"/>
        <v>11</v>
      </c>
    </row>
    <row r="427" spans="1:13" x14ac:dyDescent="0.2">
      <c r="A427" s="371">
        <f>+SUBTOTAL(3,$G$7:$G427)</f>
        <v>421</v>
      </c>
      <c r="B427" s="365">
        <v>45992</v>
      </c>
      <c r="C427" s="366" t="s">
        <v>486</v>
      </c>
      <c r="D427" s="367" t="str">
        <f>+VLOOKUP(C427,Foundation!$C$8:$D$524,2,FALSE)</f>
        <v>DA+6</v>
      </c>
      <c r="E427" s="367" t="str">
        <f>+VLOOKUP(C427,Foundation!$C$8:$E$492,3,FALSE)</f>
        <v>Sandy</v>
      </c>
      <c r="F427" s="349">
        <v>45996</v>
      </c>
      <c r="G427" s="349">
        <v>46007</v>
      </c>
      <c r="H427" s="372" t="s">
        <v>1477</v>
      </c>
      <c r="I427" s="380"/>
      <c r="J427" s="672">
        <f t="shared" ref="J427" si="143">+VLOOKUP(D427,$AB$7:$AC$35,2,FALSE)</f>
        <v>45.413028000000004</v>
      </c>
      <c r="K427" s="372" t="s">
        <v>1390</v>
      </c>
      <c r="M427" s="627">
        <f t="shared" si="115"/>
        <v>11</v>
      </c>
    </row>
    <row r="428" spans="1:13" x14ac:dyDescent="0.2">
      <c r="A428" s="371">
        <f>+SUBTOTAL(3,$G$7:$G428)</f>
        <v>422</v>
      </c>
      <c r="B428" s="365">
        <v>45992</v>
      </c>
      <c r="C428" s="366" t="s">
        <v>473</v>
      </c>
      <c r="D428" s="367" t="str">
        <f>+VLOOKUP(C428,Foundation!$C$8:$D$524,2,FALSE)</f>
        <v>DA+0</v>
      </c>
      <c r="E428" s="367" t="str">
        <f>+VLOOKUP(C428,Foundation!$C$8:$E$492,3,FALSE)</f>
        <v>Sandy</v>
      </c>
      <c r="F428" s="349">
        <v>46002</v>
      </c>
      <c r="G428" s="349">
        <v>46008</v>
      </c>
      <c r="H428" s="372" t="s">
        <v>1623</v>
      </c>
      <c r="I428" s="380"/>
      <c r="J428" s="672">
        <f t="shared" ref="J428" si="144">+VLOOKUP(D428,$AB$7:$AC$35,2,FALSE)</f>
        <v>37.504372000000004</v>
      </c>
      <c r="K428" s="372" t="s">
        <v>1390</v>
      </c>
      <c r="M428" s="627">
        <f t="shared" si="115"/>
        <v>6</v>
      </c>
    </row>
    <row r="429" spans="1:13" x14ac:dyDescent="0.2">
      <c r="A429" s="371">
        <f>+SUBTOTAL(3,$G$7:$G429)</f>
        <v>423</v>
      </c>
      <c r="B429" s="365">
        <v>45992</v>
      </c>
      <c r="C429" s="366" t="s">
        <v>476</v>
      </c>
      <c r="D429" s="367" t="str">
        <f>+VLOOKUP(C429,Foundation!$C$8:$D$524,2,FALSE)</f>
        <v>DA+0</v>
      </c>
      <c r="E429" s="367" t="str">
        <f>+VLOOKUP(C429,Foundation!$C$8:$E$492,3,FALSE)</f>
        <v>Sandy</v>
      </c>
      <c r="F429" s="349">
        <v>46003</v>
      </c>
      <c r="G429" s="349">
        <v>46009</v>
      </c>
      <c r="H429" s="372" t="s">
        <v>591</v>
      </c>
      <c r="I429" s="380"/>
      <c r="J429" s="672">
        <f t="shared" ref="J429:J430" si="145">+VLOOKUP(D429,$AB$7:$AC$35,2,FALSE)</f>
        <v>37.504372000000004</v>
      </c>
      <c r="K429" s="372" t="s">
        <v>1390</v>
      </c>
      <c r="M429" s="627">
        <f t="shared" si="115"/>
        <v>6</v>
      </c>
    </row>
    <row r="430" spans="1:13" x14ac:dyDescent="0.2">
      <c r="A430" s="371">
        <f>+SUBTOTAL(3,$G$7:$G430)</f>
        <v>424</v>
      </c>
      <c r="B430" s="365">
        <v>45992</v>
      </c>
      <c r="C430" s="366" t="s">
        <v>488</v>
      </c>
      <c r="D430" s="367" t="str">
        <f>+VLOOKUP(C430,Foundation!$C$8:$D$524,2,FALSE)</f>
        <v>DA+9</v>
      </c>
      <c r="E430" s="367" t="str">
        <f>+VLOOKUP(C430,Foundation!$C$8:$E$492,3,FALSE)</f>
        <v>DRY</v>
      </c>
      <c r="F430" s="349">
        <v>46004</v>
      </c>
      <c r="G430" s="349">
        <v>46009</v>
      </c>
      <c r="H430" s="372" t="s">
        <v>1627</v>
      </c>
      <c r="I430" s="380"/>
      <c r="J430" s="672">
        <f t="shared" si="145"/>
        <v>47.184350000000002</v>
      </c>
      <c r="K430" s="372" t="s">
        <v>1390</v>
      </c>
      <c r="M430" s="627">
        <f t="shared" si="115"/>
        <v>5</v>
      </c>
    </row>
    <row r="431" spans="1:13" x14ac:dyDescent="0.2">
      <c r="A431" s="371">
        <f>+SUBTOTAL(3,$G$7:$G431)</f>
        <v>425</v>
      </c>
      <c r="B431" s="365">
        <v>45992</v>
      </c>
      <c r="C431" s="366" t="s">
        <v>188</v>
      </c>
      <c r="D431" s="367" t="str">
        <f>+VLOOKUP(C431,Foundation!$C$8:$D$524,2,FALSE)</f>
        <v>DA+0</v>
      </c>
      <c r="E431" s="367" t="str">
        <f>+VLOOKUP(C431,Foundation!$C$8:$E$492,3,FALSE)</f>
        <v>DFR</v>
      </c>
      <c r="F431" s="349">
        <v>46004</v>
      </c>
      <c r="G431" s="349">
        <v>46010</v>
      </c>
      <c r="H431" s="372" t="s">
        <v>893</v>
      </c>
      <c r="I431" s="380"/>
      <c r="J431" s="672">
        <f t="shared" ref="J431:J432" si="146">+VLOOKUP(D431,$AB$7:$AC$35,2,FALSE)</f>
        <v>37.504372000000004</v>
      </c>
      <c r="K431" s="372" t="s">
        <v>1390</v>
      </c>
      <c r="M431" s="627">
        <f t="shared" si="115"/>
        <v>6</v>
      </c>
    </row>
    <row r="432" spans="1:13" x14ac:dyDescent="0.2">
      <c r="A432" s="371">
        <f>+SUBTOTAL(3,$G$7:$G432)</f>
        <v>426</v>
      </c>
      <c r="B432" s="365">
        <v>45992</v>
      </c>
      <c r="C432" s="366" t="s">
        <v>212</v>
      </c>
      <c r="D432" s="367" t="str">
        <f>+VLOOKUP(C432,Foundation!$C$8:$D$524,2,FALSE)</f>
        <v>DB1+6</v>
      </c>
      <c r="E432" s="367" t="str">
        <f>+VLOOKUP(C432,Foundation!$C$8:$E$492,3,FALSE)</f>
        <v>Sandy</v>
      </c>
      <c r="F432" s="349">
        <v>46004</v>
      </c>
      <c r="G432" s="349">
        <v>46010</v>
      </c>
      <c r="H432" s="372" t="s">
        <v>1481</v>
      </c>
      <c r="I432" s="380"/>
      <c r="J432" s="672">
        <f t="shared" si="146"/>
        <v>67.873650999999995</v>
      </c>
      <c r="K432" s="372" t="s">
        <v>1390</v>
      </c>
      <c r="M432" s="627">
        <f t="shared" si="115"/>
        <v>6</v>
      </c>
    </row>
    <row r="433" spans="1:13" x14ac:dyDescent="0.2">
      <c r="A433" s="371">
        <f>+SUBTOTAL(3,$G$7:$G433)</f>
        <v>427</v>
      </c>
      <c r="B433" s="365">
        <v>45992</v>
      </c>
      <c r="C433" s="366" t="s">
        <v>186</v>
      </c>
      <c r="D433" s="367" t="str">
        <f>+VLOOKUP(C433,Foundation!$C$8:$D$524,2,FALSE)</f>
        <v>DB1+0</v>
      </c>
      <c r="E433" s="367" t="str">
        <f>+VLOOKUP(C433,Foundation!$C$8:$E$492,3,FALSE)</f>
        <v>DFR</v>
      </c>
      <c r="F433" s="349">
        <v>46003</v>
      </c>
      <c r="G433" s="349">
        <v>46011</v>
      </c>
      <c r="H433" s="372" t="s">
        <v>890</v>
      </c>
      <c r="I433" s="380"/>
      <c r="J433" s="672">
        <f t="shared" ref="J433" si="147">+VLOOKUP(D433,$AB$7:$AC$35,2,FALSE)</f>
        <v>57.597240999999997</v>
      </c>
      <c r="K433" s="372" t="s">
        <v>1390</v>
      </c>
      <c r="M433" s="627">
        <f t="shared" si="115"/>
        <v>8</v>
      </c>
    </row>
    <row r="434" spans="1:13" x14ac:dyDescent="0.2">
      <c r="A434" s="371">
        <f>+SUBTOTAL(3,$G$7:$G434)</f>
        <v>428</v>
      </c>
      <c r="B434" s="365">
        <v>45992</v>
      </c>
      <c r="C434" s="366" t="s">
        <v>193</v>
      </c>
      <c r="D434" s="367" t="str">
        <f>+VLOOKUP(C434,Foundation!$C$8:$D$524,2,FALSE)</f>
        <v>DA+3</v>
      </c>
      <c r="E434" s="367" t="str">
        <f>+VLOOKUP(C434,Foundation!$C$8:$E$492,3,FALSE)</f>
        <v>Sandy</v>
      </c>
      <c r="F434" s="349">
        <v>46001</v>
      </c>
      <c r="G434" s="349">
        <v>46011</v>
      </c>
      <c r="H434" s="372" t="s">
        <v>1586</v>
      </c>
      <c r="I434" s="380"/>
      <c r="J434" s="672">
        <f t="shared" ref="J434:J435" si="148">+VLOOKUP(D434,$AB$7:$AC$35,2,FALSE)</f>
        <v>38.847605999999992</v>
      </c>
      <c r="K434" s="372" t="s">
        <v>1390</v>
      </c>
      <c r="M434" s="627">
        <f t="shared" si="115"/>
        <v>10</v>
      </c>
    </row>
    <row r="435" spans="1:13" x14ac:dyDescent="0.2">
      <c r="A435" s="371">
        <f>+SUBTOTAL(3,$G$7:$G435)</f>
        <v>429</v>
      </c>
      <c r="B435" s="365">
        <v>45992</v>
      </c>
      <c r="C435" s="366" t="s">
        <v>78</v>
      </c>
      <c r="D435" s="367" t="str">
        <f>+VLOOKUP(C435,Foundation!$C$8:$D$524,2,FALSE)</f>
        <v>DB2+0</v>
      </c>
      <c r="E435" s="367" t="str">
        <f>+VLOOKUP(C435,Foundation!$C$8:$E$492,3,FALSE)</f>
        <v>Sandy</v>
      </c>
      <c r="F435" s="349">
        <v>46007</v>
      </c>
      <c r="G435" s="349">
        <v>46011</v>
      </c>
      <c r="H435" s="372" t="s">
        <v>891</v>
      </c>
      <c r="I435" s="380"/>
      <c r="J435" s="672">
        <f t="shared" si="148"/>
        <v>57.597240999999997</v>
      </c>
      <c r="K435" s="372" t="s">
        <v>1390</v>
      </c>
      <c r="M435" s="627">
        <f t="shared" si="115"/>
        <v>4</v>
      </c>
    </row>
    <row r="436" spans="1:13" x14ac:dyDescent="0.2">
      <c r="A436" s="371">
        <f>+SUBTOTAL(3,$G$7:$G436)</f>
        <v>430</v>
      </c>
      <c r="B436" s="365">
        <v>45992</v>
      </c>
      <c r="C436" s="366" t="s">
        <v>55</v>
      </c>
      <c r="D436" s="367" t="str">
        <f>+VLOOKUP(C436,Foundation!$C$8:$D$524,2,FALSE)</f>
        <v>DA+0</v>
      </c>
      <c r="E436" s="367" t="str">
        <f>+VLOOKUP(C436,Foundation!$C$8:$E$492,3,FALSE)</f>
        <v>Sandy</v>
      </c>
      <c r="F436" s="349">
        <v>46007</v>
      </c>
      <c r="G436" s="349">
        <v>46012</v>
      </c>
      <c r="H436" s="372" t="s">
        <v>1374</v>
      </c>
      <c r="I436" s="380"/>
      <c r="J436" s="672">
        <f t="shared" ref="J436" si="149">+VLOOKUP(D436,$AB$7:$AC$35,2,FALSE)</f>
        <v>37.504372000000004</v>
      </c>
      <c r="K436" s="372" t="s">
        <v>1390</v>
      </c>
      <c r="M436" s="627">
        <f t="shared" si="115"/>
        <v>5</v>
      </c>
    </row>
    <row r="437" spans="1:13" x14ac:dyDescent="0.2">
      <c r="A437" s="371">
        <f>+SUBTOTAL(3,$G$7:$G437)</f>
        <v>431</v>
      </c>
      <c r="B437" s="365">
        <v>45992</v>
      </c>
      <c r="C437" s="366" t="s">
        <v>45</v>
      </c>
      <c r="D437" s="367" t="str">
        <f>+VLOOKUP(C437,Foundation!$C$8:$D$524,2,FALSE)</f>
        <v>DD60+18</v>
      </c>
      <c r="E437" s="367" t="str">
        <f>+VLOOKUP(C437,Foundation!$C$8:$E$492,3,FALSE)</f>
        <v>DRY</v>
      </c>
      <c r="F437" s="349">
        <v>45993</v>
      </c>
      <c r="G437" s="349">
        <v>46013</v>
      </c>
      <c r="H437" s="372" t="s">
        <v>1596</v>
      </c>
      <c r="I437" s="380"/>
      <c r="J437" s="672">
        <f t="shared" ref="J437" si="150">+VLOOKUP(D437,$AB$7:$AC$35,2,FALSE)</f>
        <v>129.110961</v>
      </c>
      <c r="K437" s="372" t="s">
        <v>1390</v>
      </c>
      <c r="M437" s="627">
        <f t="shared" si="115"/>
        <v>20</v>
      </c>
    </row>
    <row r="438" spans="1:13" x14ac:dyDescent="0.2">
      <c r="A438" s="371">
        <f>+SUBTOTAL(3,$G$7:$G438)</f>
        <v>432</v>
      </c>
      <c r="B438" s="365">
        <v>45992</v>
      </c>
      <c r="C438" s="366" t="s">
        <v>490</v>
      </c>
      <c r="D438" s="367" t="str">
        <f>+VLOOKUP(C438,Foundation!$C$8:$D$524,2,FALSE)</f>
        <v>DA+3</v>
      </c>
      <c r="E438" s="367" t="str">
        <f>+VLOOKUP(C438,Foundation!$C$8:$E$492,3,FALSE)</f>
        <v>Sandy</v>
      </c>
      <c r="F438" s="349">
        <v>46007</v>
      </c>
      <c r="G438" s="349">
        <v>46014</v>
      </c>
      <c r="H438" s="372" t="s">
        <v>1564</v>
      </c>
      <c r="I438" s="380"/>
      <c r="J438" s="672">
        <f t="shared" ref="J438" si="151">+VLOOKUP(D438,$AB$7:$AC$35,2,FALSE)</f>
        <v>38.847605999999992</v>
      </c>
      <c r="K438" s="372" t="s">
        <v>1390</v>
      </c>
      <c r="M438" s="627">
        <f t="shared" si="115"/>
        <v>7</v>
      </c>
    </row>
    <row r="439" spans="1:13" x14ac:dyDescent="0.2">
      <c r="A439" s="371">
        <f>+SUBTOTAL(3,$G$7:$G439)</f>
        <v>433</v>
      </c>
      <c r="B439" s="365">
        <v>45992</v>
      </c>
      <c r="C439" s="366" t="s">
        <v>516</v>
      </c>
      <c r="D439" s="367" t="str">
        <f>+VLOOKUP(C439,Foundation!$C$8:$D$524,2,FALSE)</f>
        <v>DA+0</v>
      </c>
      <c r="E439" s="367" t="str">
        <f>+VLOOKUP(C439,Foundation!$C$8:$E$492,3,FALSE)</f>
        <v>DRY</v>
      </c>
      <c r="F439" s="349">
        <v>46010</v>
      </c>
      <c r="G439" s="349">
        <v>46015</v>
      </c>
      <c r="H439" s="372" t="s">
        <v>1623</v>
      </c>
      <c r="I439" s="380"/>
      <c r="J439" s="672">
        <f t="shared" ref="J439" si="152">+VLOOKUP(D439,$AB$7:$AC$35,2,FALSE)</f>
        <v>37.504372000000004</v>
      </c>
      <c r="K439" s="372" t="s">
        <v>1390</v>
      </c>
      <c r="M439" s="627">
        <f t="shared" si="115"/>
        <v>5</v>
      </c>
    </row>
    <row r="440" spans="1:13" x14ac:dyDescent="0.2">
      <c r="A440" s="371">
        <f>+SUBTOTAL(3,$G$7:$G440)</f>
        <v>434</v>
      </c>
      <c r="B440" s="365">
        <v>45992</v>
      </c>
      <c r="C440" s="366" t="s">
        <v>73</v>
      </c>
      <c r="D440" s="367" t="str">
        <f>+VLOOKUP(C440,Foundation!$C$8:$D$524,2,FALSE)</f>
        <v>DA+0</v>
      </c>
      <c r="E440" s="367" t="str">
        <f>+VLOOKUP(C440,Foundation!$C$8:$E$492,3,FALSE)</f>
        <v>DFR</v>
      </c>
      <c r="F440" s="349">
        <v>46012</v>
      </c>
      <c r="G440" s="349">
        <v>46015</v>
      </c>
      <c r="H440" s="372" t="s">
        <v>890</v>
      </c>
      <c r="I440" s="380"/>
      <c r="J440" s="672">
        <f t="shared" ref="J440" si="153">+VLOOKUP(D440,$AB$7:$AC$35,2,FALSE)</f>
        <v>37.504372000000004</v>
      </c>
      <c r="K440" s="372" t="s">
        <v>1390</v>
      </c>
      <c r="M440" s="627">
        <f t="shared" si="115"/>
        <v>3</v>
      </c>
    </row>
    <row r="441" spans="1:13" x14ac:dyDescent="0.2">
      <c r="A441" s="371">
        <f>+SUBTOTAL(3,$G$7:$G441)</f>
        <v>435</v>
      </c>
      <c r="B441" s="365">
        <v>45992</v>
      </c>
      <c r="C441" s="366" t="s">
        <v>477</v>
      </c>
      <c r="D441" s="367" t="str">
        <f>+VLOOKUP(C441,Foundation!$C$8:$D$524,2,FALSE)</f>
        <v>DA+0</v>
      </c>
      <c r="E441" s="367" t="str">
        <f>+VLOOKUP(C441,Foundation!$C$8:$E$492,3,FALSE)</f>
        <v>Sandy</v>
      </c>
      <c r="F441" s="349">
        <v>46009</v>
      </c>
      <c r="G441" s="349">
        <v>46016</v>
      </c>
      <c r="H441" s="372" t="s">
        <v>591</v>
      </c>
      <c r="I441" s="380"/>
      <c r="J441" s="672">
        <f t="shared" ref="J441" si="154">+VLOOKUP(D441,$AB$7:$AC$35,2,FALSE)</f>
        <v>37.504372000000004</v>
      </c>
      <c r="K441" s="372" t="s">
        <v>1390</v>
      </c>
      <c r="M441" s="627">
        <f t="shared" si="115"/>
        <v>7</v>
      </c>
    </row>
    <row r="442" spans="1:13" x14ac:dyDescent="0.2">
      <c r="A442" s="371">
        <f>+SUBTOTAL(3,$G$7:$G442)</f>
        <v>436</v>
      </c>
      <c r="B442" s="365">
        <v>45992</v>
      </c>
      <c r="C442" s="366" t="s">
        <v>25</v>
      </c>
      <c r="D442" s="367" t="str">
        <f>+VLOOKUP(C442,Foundation!$C$8:$D$524,2,FALSE)</f>
        <v>DA+0</v>
      </c>
      <c r="E442" s="367" t="str">
        <f>+VLOOKUP(C442,Foundation!$C$8:$E$492,3,FALSE)</f>
        <v>Sandy</v>
      </c>
      <c r="F442" s="349">
        <v>46012</v>
      </c>
      <c r="G442" s="349">
        <v>46017</v>
      </c>
      <c r="H442" s="372" t="s">
        <v>1374</v>
      </c>
      <c r="I442" s="380"/>
      <c r="J442" s="672">
        <f t="shared" ref="J442" si="155">+VLOOKUP(D442,$AB$7:$AC$35,2,FALSE)</f>
        <v>37.504372000000004</v>
      </c>
      <c r="K442" s="372" t="s">
        <v>1390</v>
      </c>
      <c r="M442" s="627">
        <f t="shared" si="115"/>
        <v>5</v>
      </c>
    </row>
    <row r="443" spans="1:13" x14ac:dyDescent="0.2">
      <c r="A443" s="371">
        <f>+SUBTOTAL(3,$G$7:$G443)</f>
        <v>437</v>
      </c>
      <c r="B443" s="365">
        <v>45992</v>
      </c>
      <c r="C443" s="366" t="s">
        <v>74</v>
      </c>
      <c r="D443" s="367" t="str">
        <f>+VLOOKUP(C443,Foundation!$C$8:$D$524,2,FALSE)</f>
        <v>DA+0</v>
      </c>
      <c r="E443" s="367" t="str">
        <f>+VLOOKUP(C443,Foundation!$C$8:$E$492,3,FALSE)</f>
        <v>Sandy</v>
      </c>
      <c r="F443" s="349">
        <v>46012</v>
      </c>
      <c r="G443" s="349">
        <v>46018</v>
      </c>
      <c r="H443" s="372" t="s">
        <v>893</v>
      </c>
      <c r="I443" s="380"/>
      <c r="J443" s="672">
        <f t="shared" ref="J443" si="156">+VLOOKUP(D443,$AB$7:$AC$35,2,FALSE)</f>
        <v>37.504372000000004</v>
      </c>
      <c r="K443" s="372" t="s">
        <v>1390</v>
      </c>
      <c r="M443" s="627">
        <f t="shared" si="115"/>
        <v>6</v>
      </c>
    </row>
    <row r="444" spans="1:13" x14ac:dyDescent="0.2">
      <c r="A444" s="371">
        <f>+SUBTOTAL(3,$G$7:$G444)</f>
        <v>438</v>
      </c>
      <c r="B444" s="365">
        <v>45992</v>
      </c>
      <c r="C444" s="366" t="s">
        <v>165</v>
      </c>
      <c r="D444" s="367" t="str">
        <f>+VLOOKUP(C444,Foundation!$C$8:$D$524,2,FALSE)</f>
        <v>DA+3</v>
      </c>
      <c r="E444" s="367" t="str">
        <f>+VLOOKUP(C444,Foundation!$C$8:$E$492,3,FALSE)</f>
        <v>DRY</v>
      </c>
      <c r="F444" s="349">
        <v>46006</v>
      </c>
      <c r="G444" s="349">
        <v>46018</v>
      </c>
      <c r="H444" s="372" t="s">
        <v>1600</v>
      </c>
      <c r="I444" s="380"/>
      <c r="J444" s="672">
        <f t="shared" ref="J444" si="157">+VLOOKUP(D444,$AB$7:$AC$35,2,FALSE)</f>
        <v>38.847605999999992</v>
      </c>
      <c r="K444" s="372" t="s">
        <v>1390</v>
      </c>
      <c r="M444" s="627">
        <f t="shared" si="115"/>
        <v>12</v>
      </c>
    </row>
    <row r="445" spans="1:13" x14ac:dyDescent="0.2">
      <c r="A445" s="371">
        <f>+SUBTOTAL(3,$G$7:$G445)</f>
        <v>439</v>
      </c>
      <c r="B445" s="365">
        <v>45992</v>
      </c>
      <c r="C445" s="366" t="s">
        <v>194</v>
      </c>
      <c r="D445" s="367" t="str">
        <f>+VLOOKUP(C445,Foundation!$C$8:$D$524,2,FALSE)</f>
        <v>DA+3</v>
      </c>
      <c r="E445" s="367" t="str">
        <f>+VLOOKUP(C445,Foundation!$C$8:$E$492,3,FALSE)</f>
        <v>Sandy</v>
      </c>
      <c r="F445" s="349">
        <v>46012</v>
      </c>
      <c r="G445" s="349">
        <v>46019</v>
      </c>
      <c r="H445" s="372" t="s">
        <v>1586</v>
      </c>
      <c r="I445" s="380"/>
      <c r="J445" s="672">
        <f t="shared" ref="J445" si="158">+VLOOKUP(D445,$AB$7:$AC$35,2,FALSE)</f>
        <v>38.847605999999992</v>
      </c>
      <c r="K445" s="372" t="s">
        <v>1390</v>
      </c>
      <c r="M445" s="627">
        <f t="shared" si="115"/>
        <v>7</v>
      </c>
    </row>
    <row r="446" spans="1:13" x14ac:dyDescent="0.2">
      <c r="A446" s="371">
        <f>+SUBTOTAL(3,$G$7:$G446)</f>
        <v>440</v>
      </c>
      <c r="B446" s="365">
        <v>45992</v>
      </c>
      <c r="C446" s="366" t="s">
        <v>172</v>
      </c>
      <c r="D446" s="367" t="str">
        <f>+VLOOKUP(C446,Foundation!$C$8:$D$524,2,FALSE)</f>
        <v>DA+3</v>
      </c>
      <c r="E446" s="367" t="str">
        <f>+VLOOKUP(C446,Foundation!$C$8:$E$492,3,FALSE)</f>
        <v>DRY</v>
      </c>
      <c r="F446" s="349">
        <v>46015</v>
      </c>
      <c r="G446" s="349">
        <v>46021</v>
      </c>
      <c r="H446" s="372" t="s">
        <v>1564</v>
      </c>
      <c r="I446" s="380"/>
      <c r="J446" s="672">
        <f t="shared" ref="J446:J448" si="159">+VLOOKUP(D446,$AB$7:$AC$35,2,FALSE)</f>
        <v>38.847605999999992</v>
      </c>
      <c r="K446" s="372" t="s">
        <v>1390</v>
      </c>
      <c r="M446" s="627">
        <f t="shared" si="115"/>
        <v>6</v>
      </c>
    </row>
    <row r="447" spans="1:13" x14ac:dyDescent="0.2">
      <c r="A447" s="371">
        <f>+SUBTOTAL(3,$G$7:$G447)</f>
        <v>441</v>
      </c>
      <c r="B447" s="365">
        <v>45992</v>
      </c>
      <c r="C447" s="366" t="s">
        <v>515</v>
      </c>
      <c r="D447" s="367" t="str">
        <f>+VLOOKUP(C447,Foundation!$C$8:$D$524,2,FALSE)</f>
        <v>DA+0</v>
      </c>
      <c r="E447" s="367" t="str">
        <f>+VLOOKUP(C447,Foundation!$C$8:$E$492,3,FALSE)</f>
        <v>DRY</v>
      </c>
      <c r="F447" s="349">
        <v>46016</v>
      </c>
      <c r="G447" s="349">
        <v>46021</v>
      </c>
      <c r="H447" s="372" t="s">
        <v>1623</v>
      </c>
      <c r="I447" s="380"/>
      <c r="J447" s="672">
        <f t="shared" si="159"/>
        <v>37.504372000000004</v>
      </c>
      <c r="K447" s="372" t="s">
        <v>1390</v>
      </c>
      <c r="M447" s="627">
        <f t="shared" si="115"/>
        <v>5</v>
      </c>
    </row>
    <row r="448" spans="1:13" x14ac:dyDescent="0.2">
      <c r="A448" s="371">
        <f>+SUBTOTAL(3,$G$7:$G448)</f>
        <v>442</v>
      </c>
      <c r="B448" s="365">
        <v>45992</v>
      </c>
      <c r="C448" s="366" t="s">
        <v>201</v>
      </c>
      <c r="D448" s="367" t="str">
        <f>+VLOOKUP(C448,Foundation!$C$8:$D$524,2,FALSE)</f>
        <v>DA+3</v>
      </c>
      <c r="E448" s="367" t="str">
        <f>+VLOOKUP(C448,Foundation!$C$8:$E$492,3,FALSE)</f>
        <v>DRY</v>
      </c>
      <c r="F448" s="349">
        <v>46017</v>
      </c>
      <c r="G448" s="349">
        <v>46021</v>
      </c>
      <c r="H448" s="372" t="s">
        <v>890</v>
      </c>
      <c r="I448" s="380"/>
      <c r="J448" s="672">
        <f t="shared" si="159"/>
        <v>38.847605999999992</v>
      </c>
      <c r="K448" s="372" t="s">
        <v>1390</v>
      </c>
      <c r="M448" s="627">
        <f t="shared" si="115"/>
        <v>4</v>
      </c>
    </row>
    <row r="449" spans="1:13" x14ac:dyDescent="0.2">
      <c r="A449" s="371">
        <f>+SUBTOTAL(3,$G$7:$G449)</f>
        <v>443</v>
      </c>
      <c r="B449" s="365">
        <v>45992</v>
      </c>
      <c r="C449" s="366" t="s">
        <v>157</v>
      </c>
      <c r="D449" s="367" t="str">
        <f>+VLOOKUP(C449,Foundation!$C$8:$D$524,2,FALSE)</f>
        <v>DA+3</v>
      </c>
      <c r="E449" s="367" t="str">
        <f>+VLOOKUP(C449,Foundation!$C$8:$E$492,3,FALSE)</f>
        <v>DRY</v>
      </c>
      <c r="F449" s="349">
        <v>46016</v>
      </c>
      <c r="G449" s="349">
        <v>46022</v>
      </c>
      <c r="H449" s="372" t="s">
        <v>1596</v>
      </c>
      <c r="I449" s="380"/>
      <c r="J449" s="672">
        <f t="shared" ref="J449:J451" si="160">+VLOOKUP(D449,$AB$7:$AC$35,2,FALSE)</f>
        <v>38.847605999999992</v>
      </c>
      <c r="K449" s="372" t="s">
        <v>1390</v>
      </c>
      <c r="M449" s="627">
        <f t="shared" si="115"/>
        <v>6</v>
      </c>
    </row>
    <row r="450" spans="1:13" x14ac:dyDescent="0.2">
      <c r="A450" s="371">
        <f>+SUBTOTAL(3,$G$7:$G450)</f>
        <v>444</v>
      </c>
      <c r="B450" s="365">
        <v>45992</v>
      </c>
      <c r="C450" s="366" t="s">
        <v>491</v>
      </c>
      <c r="D450" s="367" t="str">
        <f>+VLOOKUP(C450,Foundation!$C$8:$D$524,2,FALSE)</f>
        <v>DC2+0</v>
      </c>
      <c r="E450" s="367" t="str">
        <f>+VLOOKUP(C450,Foundation!$C$8:$E$492,3,FALSE)</f>
        <v>Sandy</v>
      </c>
      <c r="F450" s="349">
        <v>46008</v>
      </c>
      <c r="G450" s="349">
        <v>46022</v>
      </c>
      <c r="H450" s="372" t="s">
        <v>1477</v>
      </c>
      <c r="I450" s="380"/>
      <c r="J450" s="672">
        <f t="shared" si="160"/>
        <v>66.381106999999986</v>
      </c>
      <c r="K450" s="372" t="s">
        <v>1390</v>
      </c>
      <c r="M450" s="627">
        <f t="shared" si="115"/>
        <v>14</v>
      </c>
    </row>
    <row r="451" spans="1:13" x14ac:dyDescent="0.2">
      <c r="A451" s="371">
        <f>+SUBTOTAL(3,$G$7:$G451)</f>
        <v>445</v>
      </c>
      <c r="B451" s="365">
        <v>45992</v>
      </c>
      <c r="C451" s="366" t="s">
        <v>28</v>
      </c>
      <c r="D451" s="367" t="str">
        <f>+VLOOKUP(C451,Foundation!$C$8:$D$524,2,FALSE)</f>
        <v>DA+6</v>
      </c>
      <c r="E451" s="367" t="str">
        <f>+VLOOKUP(C451,Foundation!$C$8:$E$492,3,FALSE)</f>
        <v>Sandy</v>
      </c>
      <c r="F451" s="349">
        <v>46014</v>
      </c>
      <c r="G451" s="349">
        <v>46022</v>
      </c>
      <c r="H451" s="372" t="s">
        <v>1437</v>
      </c>
      <c r="I451" s="380"/>
      <c r="J451" s="672">
        <f t="shared" si="160"/>
        <v>45.413028000000004</v>
      </c>
      <c r="K451" s="372" t="s">
        <v>1390</v>
      </c>
      <c r="M451" s="627">
        <f t="shared" si="115"/>
        <v>8</v>
      </c>
    </row>
    <row r="452" spans="1:13" x14ac:dyDescent="0.2">
      <c r="A452" s="371">
        <f>+SUBTOTAL(3,$G$7:$G452)</f>
        <v>446</v>
      </c>
      <c r="B452" s="365">
        <v>45992</v>
      </c>
      <c r="C452" s="366" t="s">
        <v>529</v>
      </c>
      <c r="D452" s="367" t="str">
        <f>+VLOOKUP(C452,Foundation!$C$8:$D$524,2,FALSE)</f>
        <v>DA+6</v>
      </c>
      <c r="E452" s="367" t="str">
        <f>+VLOOKUP(C452,Foundation!$C$8:$E$492,3,FALSE)</f>
        <v>Sandy</v>
      </c>
      <c r="F452" s="349">
        <v>46018</v>
      </c>
      <c r="G452" s="349">
        <v>46022</v>
      </c>
      <c r="H452" s="372" t="s">
        <v>1481</v>
      </c>
      <c r="I452" s="380"/>
      <c r="J452" s="672">
        <f t="shared" ref="J452" si="161">+VLOOKUP(D452,$AB$7:$AC$35,2,FALSE)</f>
        <v>45.413028000000004</v>
      </c>
      <c r="K452" s="372" t="s">
        <v>1390</v>
      </c>
      <c r="M452" s="627">
        <f t="shared" si="115"/>
        <v>4</v>
      </c>
    </row>
    <row r="453" spans="1:13" x14ac:dyDescent="0.2">
      <c r="A453" s="371">
        <f>+SUBTOTAL(3,$G$7:$G453)</f>
        <v>447</v>
      </c>
      <c r="B453" s="365">
        <v>45992</v>
      </c>
      <c r="C453" s="366" t="s">
        <v>54</v>
      </c>
      <c r="D453" s="367" t="str">
        <f>+VLOOKUP(C453,Foundation!$C$8:$D$524,2,FALSE)</f>
        <v>DA+9</v>
      </c>
      <c r="E453" s="367" t="str">
        <f>+VLOOKUP(C453,Foundation!$C$8:$E$492,3,FALSE)</f>
        <v>DRY</v>
      </c>
      <c r="F453" s="349">
        <v>46018</v>
      </c>
      <c r="G453" s="349">
        <v>46022</v>
      </c>
      <c r="H453" s="372" t="s">
        <v>1374</v>
      </c>
      <c r="I453" s="380"/>
      <c r="J453" s="672">
        <f t="shared" ref="J453" si="162">+VLOOKUP(D453,$AB$7:$AC$35,2,FALSE)</f>
        <v>47.184350000000002</v>
      </c>
      <c r="K453" s="372" t="s">
        <v>1390</v>
      </c>
      <c r="M453" s="627">
        <f t="shared" si="115"/>
        <v>4</v>
      </c>
    </row>
    <row r="454" spans="1:13" x14ac:dyDescent="0.2">
      <c r="A454" s="371">
        <f>+SUBTOTAL(3,$G$7:$G454)</f>
        <v>448</v>
      </c>
      <c r="B454" s="365">
        <v>45992</v>
      </c>
      <c r="C454" s="366" t="s">
        <v>474</v>
      </c>
      <c r="D454" s="367" t="str">
        <f>+VLOOKUP(C454,Foundation!$C$8:$D$524,2,FALSE)</f>
        <v>DB1+0</v>
      </c>
      <c r="E454" s="367" t="str">
        <f>+VLOOKUP(C454,Foundation!$C$8:$E$492,3,FALSE)</f>
        <v>Sandy</v>
      </c>
      <c r="F454" s="349">
        <v>45986</v>
      </c>
      <c r="G454" s="349">
        <v>46022</v>
      </c>
      <c r="H454" s="372" t="s">
        <v>591</v>
      </c>
      <c r="I454" s="380"/>
      <c r="J454" s="672">
        <f t="shared" ref="J454" si="163">+VLOOKUP(D454,$AB$7:$AC$35,2,FALSE)</f>
        <v>57.597240999999997</v>
      </c>
      <c r="K454" s="372" t="s">
        <v>1390</v>
      </c>
      <c r="M454" s="627">
        <f t="shared" si="115"/>
        <v>36</v>
      </c>
    </row>
    <row r="455" spans="1:13" x14ac:dyDescent="0.2">
      <c r="A455" s="371">
        <f>+SUBTOTAL(3,$G$7:$G455)</f>
        <v>449</v>
      </c>
      <c r="B455" s="365">
        <v>46023</v>
      </c>
      <c r="C455" s="366" t="s">
        <v>69</v>
      </c>
      <c r="D455" s="367" t="str">
        <f>+VLOOKUP(C455,Foundation!$C$8:$D$524,2,FALSE)</f>
        <v>DA+0</v>
      </c>
      <c r="E455" s="367" t="str">
        <f>+VLOOKUP(C455,Foundation!$C$8:$E$492,3,FALSE)</f>
        <v>Sandy</v>
      </c>
      <c r="F455" s="349">
        <v>45995</v>
      </c>
      <c r="G455" s="349">
        <v>46027</v>
      </c>
      <c r="H455" s="372" t="s">
        <v>1621</v>
      </c>
      <c r="I455" s="380"/>
      <c r="J455" s="672">
        <f t="shared" ref="J455" si="164">+VLOOKUP(D455,$AB$7:$AC$35,2,FALSE)</f>
        <v>37.504372000000004</v>
      </c>
      <c r="K455" s="372" t="s">
        <v>1390</v>
      </c>
      <c r="M455" s="627">
        <f t="shared" si="115"/>
        <v>32</v>
      </c>
    </row>
    <row r="456" spans="1:13" x14ac:dyDescent="0.2">
      <c r="A456" s="371">
        <f>+SUBTOTAL(3,$G$7:$G456)</f>
        <v>450</v>
      </c>
      <c r="B456" s="365">
        <v>46023</v>
      </c>
      <c r="C456" s="366" t="s">
        <v>513</v>
      </c>
      <c r="D456" s="367" t="str">
        <f>+VLOOKUP(C456,Foundation!$C$8:$D$524,2,FALSE)</f>
        <v>DA+0</v>
      </c>
      <c r="E456" s="367" t="str">
        <f>+VLOOKUP(C456,Foundation!$C$8:$E$492,3,FALSE)</f>
        <v>DRY</v>
      </c>
      <c r="F456" s="349">
        <v>46022</v>
      </c>
      <c r="G456" s="349">
        <v>46029</v>
      </c>
      <c r="H456" s="372" t="s">
        <v>1623</v>
      </c>
      <c r="I456" s="380"/>
      <c r="J456" s="672">
        <f t="shared" ref="J456:J457" si="165">+VLOOKUP(D456,$AB$7:$AC$35,2,FALSE)</f>
        <v>37.504372000000004</v>
      </c>
      <c r="K456" s="372" t="s">
        <v>1390</v>
      </c>
      <c r="M456" s="627">
        <f t="shared" ref="M456:M478" si="166">G456-F456</f>
        <v>7</v>
      </c>
    </row>
    <row r="457" spans="1:13" x14ac:dyDescent="0.2">
      <c r="A457" s="371">
        <f>+SUBTOTAL(3,$G$7:$G457)</f>
        <v>451</v>
      </c>
      <c r="B457" s="365">
        <v>46023</v>
      </c>
      <c r="C457" s="366" t="s">
        <v>189</v>
      </c>
      <c r="D457" s="367" t="str">
        <f>+VLOOKUP(C457,Foundation!$C$8:$D$524,2,FALSE)</f>
        <v>DA+3</v>
      </c>
      <c r="E457" s="367" t="str">
        <f>+VLOOKUP(C457,Foundation!$C$8:$E$492,3,FALSE)</f>
        <v>DFR</v>
      </c>
      <c r="F457" s="349">
        <v>46019</v>
      </c>
      <c r="G457" s="349">
        <v>46029</v>
      </c>
      <c r="H457" s="372" t="s">
        <v>893</v>
      </c>
      <c r="I457" s="380"/>
      <c r="J457" s="672">
        <f t="shared" si="165"/>
        <v>38.847605999999992</v>
      </c>
      <c r="K457" s="372" t="s">
        <v>1390</v>
      </c>
      <c r="M457" s="627">
        <f t="shared" si="166"/>
        <v>10</v>
      </c>
    </row>
    <row r="458" spans="1:13" x14ac:dyDescent="0.2">
      <c r="A458" s="371">
        <f>+SUBTOTAL(3,$G$7:$G458)</f>
        <v>452</v>
      </c>
      <c r="B458" s="365">
        <v>46023</v>
      </c>
      <c r="C458" s="366" t="s">
        <v>192</v>
      </c>
      <c r="D458" s="367" t="str">
        <f>+VLOOKUP(C458,Foundation!$C$8:$D$524,2,FALSE)</f>
        <v>DA+6</v>
      </c>
      <c r="E458" s="367" t="str">
        <f>+VLOOKUP(C458,Foundation!$C$8:$E$492,3,FALSE)</f>
        <v>Sandy</v>
      </c>
      <c r="F458" s="349">
        <v>46020</v>
      </c>
      <c r="G458" s="349">
        <v>46030</v>
      </c>
      <c r="H458" s="372" t="s">
        <v>891</v>
      </c>
      <c r="I458" s="380"/>
      <c r="J458" s="672">
        <f t="shared" ref="J458" si="167">+VLOOKUP(D458,$AB$7:$AC$35,2,FALSE)</f>
        <v>45.413028000000004</v>
      </c>
      <c r="K458" s="372" t="s">
        <v>1390</v>
      </c>
      <c r="M458" s="627">
        <f t="shared" si="166"/>
        <v>10</v>
      </c>
    </row>
    <row r="459" spans="1:13" x14ac:dyDescent="0.2">
      <c r="A459" s="371">
        <f>+SUBTOTAL(3,$G$7:$G459)</f>
        <v>453</v>
      </c>
      <c r="B459" s="365">
        <v>46023</v>
      </c>
      <c r="C459" s="366" t="s">
        <v>52</v>
      </c>
      <c r="D459" s="367" t="str">
        <f>+VLOOKUP(C459,Foundation!$C$8:$D$524,2,FALSE)</f>
        <v>DA+9</v>
      </c>
      <c r="E459" s="367" t="str">
        <f>+VLOOKUP(C459,Foundation!$C$8:$E$492,3,FALSE)</f>
        <v>Sandy</v>
      </c>
      <c r="F459" s="349">
        <v>46025</v>
      </c>
      <c r="G459" s="349">
        <v>46031</v>
      </c>
      <c r="H459" s="372" t="s">
        <v>1374</v>
      </c>
      <c r="I459" s="380"/>
      <c r="J459" s="672">
        <f t="shared" ref="J459:J460" si="168">+VLOOKUP(D459,$AB$7:$AC$35,2,FALSE)</f>
        <v>47.184350000000002</v>
      </c>
      <c r="K459" s="372" t="s">
        <v>1390</v>
      </c>
      <c r="M459" s="627">
        <f t="shared" si="166"/>
        <v>6</v>
      </c>
    </row>
    <row r="460" spans="1:13" x14ac:dyDescent="0.2">
      <c r="A460" s="371">
        <f>+SUBTOTAL(3,$G$7:$G460)</f>
        <v>454</v>
      </c>
      <c r="B460" s="365">
        <v>46023</v>
      </c>
      <c r="C460" s="366" t="s">
        <v>531</v>
      </c>
      <c r="D460" s="367" t="str">
        <f>+VLOOKUP(C460,Foundation!$C$8:$D$524,2,FALSE)</f>
        <v>DA+6</v>
      </c>
      <c r="E460" s="367" t="str">
        <f>+VLOOKUP(C460,Foundation!$C$8:$E$492,3,FALSE)</f>
        <v>Sandy</v>
      </c>
      <c r="F460" s="349">
        <v>46025</v>
      </c>
      <c r="G460" s="349">
        <v>46031</v>
      </c>
      <c r="H460" s="372" t="s">
        <v>1481</v>
      </c>
      <c r="I460" s="380"/>
      <c r="J460" s="672">
        <f t="shared" si="168"/>
        <v>45.413028000000004</v>
      </c>
      <c r="K460" s="372" t="s">
        <v>1390</v>
      </c>
      <c r="M460" s="627">
        <f t="shared" si="166"/>
        <v>6</v>
      </c>
    </row>
    <row r="461" spans="1:13" x14ac:dyDescent="0.2">
      <c r="A461" s="371">
        <f>+SUBTOTAL(3,$G$7:$G461)</f>
        <v>455</v>
      </c>
      <c r="B461" s="365">
        <v>46023</v>
      </c>
      <c r="C461" s="366" t="s">
        <v>183</v>
      </c>
      <c r="D461" s="367" t="str">
        <f>+VLOOKUP(C461,Foundation!$C$8:$D$524,2,FALSE)</f>
        <v>DA+6</v>
      </c>
      <c r="E461" s="367" t="str">
        <f>+VLOOKUP(C461,Foundation!$C$8:$E$492,3,FALSE)</f>
        <v>Sandy</v>
      </c>
      <c r="F461" s="349">
        <v>45994</v>
      </c>
      <c r="G461" s="349">
        <v>46033</v>
      </c>
      <c r="H461" s="372" t="s">
        <v>890</v>
      </c>
      <c r="I461" s="380"/>
      <c r="J461" s="672">
        <f t="shared" ref="J461" si="169">+VLOOKUP(D461,$AB$7:$AC$35,2,FALSE)</f>
        <v>45.413028000000004</v>
      </c>
      <c r="K461" s="372" t="s">
        <v>1390</v>
      </c>
      <c r="M461" s="627">
        <f t="shared" si="166"/>
        <v>39</v>
      </c>
    </row>
    <row r="462" spans="1:13" x14ac:dyDescent="0.2">
      <c r="A462" s="371">
        <f>+SUBTOTAL(3,$G$7:$G462)</f>
        <v>456</v>
      </c>
      <c r="B462" s="365">
        <v>46023</v>
      </c>
      <c r="C462" s="366" t="s">
        <v>180</v>
      </c>
      <c r="D462" s="367" t="str">
        <f>+VLOOKUP(C462,Foundation!$C$8:$D$524,2,FALSE)</f>
        <v>DA+0</v>
      </c>
      <c r="E462" s="367" t="str">
        <f>+VLOOKUP(C462,Foundation!$C$8:$E$492,3,FALSE)</f>
        <v>DRY</v>
      </c>
      <c r="F462" s="349">
        <v>46028</v>
      </c>
      <c r="G462" s="349">
        <v>46035</v>
      </c>
      <c r="H462" s="372" t="s">
        <v>890</v>
      </c>
      <c r="I462" s="380"/>
      <c r="J462" s="672">
        <f t="shared" ref="J462" si="170">+VLOOKUP(D462,$AB$7:$AC$35,2,FALSE)</f>
        <v>37.504372000000004</v>
      </c>
      <c r="K462" s="372" t="s">
        <v>1390</v>
      </c>
      <c r="M462" s="627">
        <f t="shared" si="166"/>
        <v>7</v>
      </c>
    </row>
    <row r="463" spans="1:13" x14ac:dyDescent="0.2">
      <c r="A463" s="371">
        <f>+SUBTOTAL(3,$G$7:$G463)</f>
        <v>457</v>
      </c>
      <c r="B463" s="365">
        <v>46023</v>
      </c>
      <c r="C463" s="366" t="s">
        <v>494</v>
      </c>
      <c r="D463" s="367" t="str">
        <f>+VLOOKUP(C463,Foundation!$C$8:$D$524,2,FALSE)</f>
        <v>DA+0</v>
      </c>
      <c r="E463" s="367" t="str">
        <f>+VLOOKUP(C463,Foundation!$C$8:$E$492,3,FALSE)</f>
        <v>DRY</v>
      </c>
      <c r="F463" s="349">
        <v>46025</v>
      </c>
      <c r="G463" s="349">
        <v>46036</v>
      </c>
      <c r="H463" s="372" t="s">
        <v>1477</v>
      </c>
      <c r="I463" s="380"/>
      <c r="J463" s="672">
        <f t="shared" ref="J463" si="171">+VLOOKUP(D463,$AB$7:$AC$35,2,FALSE)</f>
        <v>37.504372000000004</v>
      </c>
      <c r="K463" s="372" t="s">
        <v>1390</v>
      </c>
      <c r="M463" s="627">
        <f t="shared" si="166"/>
        <v>11</v>
      </c>
    </row>
    <row r="464" spans="1:13" x14ac:dyDescent="0.2">
      <c r="A464" s="371">
        <f>+SUBTOTAL(3,$G$7:$G464)</f>
        <v>458</v>
      </c>
      <c r="B464" s="365">
        <v>46023</v>
      </c>
      <c r="C464" s="366" t="s">
        <v>179</v>
      </c>
      <c r="D464" s="367" t="str">
        <f>+VLOOKUP(C464,Foundation!$C$8:$D$524,2,FALSE)</f>
        <v>DA+3</v>
      </c>
      <c r="E464" s="367" t="str">
        <f>+VLOOKUP(C464,Foundation!$C$8:$E$492,3,FALSE)</f>
        <v>DRY</v>
      </c>
      <c r="F464" s="349">
        <v>46036</v>
      </c>
      <c r="G464" s="349">
        <v>46040</v>
      </c>
      <c r="H464" s="372" t="s">
        <v>890</v>
      </c>
      <c r="I464" s="380"/>
      <c r="J464" s="672">
        <f t="shared" ref="J464" si="172">+VLOOKUP(D464,$AB$7:$AC$35,2,FALSE)</f>
        <v>38.847605999999992</v>
      </c>
      <c r="K464" s="372" t="s">
        <v>1390</v>
      </c>
      <c r="M464" s="627">
        <f t="shared" si="166"/>
        <v>4</v>
      </c>
    </row>
    <row r="465" spans="1:13" x14ac:dyDescent="0.2">
      <c r="A465" s="371">
        <f>+SUBTOTAL(3,$G$7:$G465)</f>
        <v>459</v>
      </c>
      <c r="B465" s="365">
        <v>46023</v>
      </c>
      <c r="C465" s="366" t="s">
        <v>34</v>
      </c>
      <c r="D465" s="367" t="str">
        <f>+VLOOKUP(C465,Foundation!$C$8:$D$524,2,FALSE)</f>
        <v>DC1+6</v>
      </c>
      <c r="E465" s="367" t="str">
        <f>+VLOOKUP(C465,Foundation!$C$8:$E$492,3,FALSE)</f>
        <v>DRY</v>
      </c>
      <c r="F465" s="349">
        <v>46044</v>
      </c>
      <c r="G465" s="349">
        <v>46052</v>
      </c>
      <c r="H465" s="372" t="s">
        <v>890</v>
      </c>
      <c r="I465" s="380"/>
      <c r="J465" s="672">
        <f t="shared" ref="J465" si="173">+VLOOKUP(D465,$AB$7:$AC$35,2,FALSE)</f>
        <v>78.132046999999986</v>
      </c>
      <c r="K465" s="372" t="s">
        <v>1390</v>
      </c>
      <c r="M465" s="627">
        <f t="shared" si="166"/>
        <v>8</v>
      </c>
    </row>
    <row r="466" spans="1:13" x14ac:dyDescent="0.2">
      <c r="A466" s="371">
        <f>+SUBTOTAL(3,$G$7:$G466)</f>
        <v>460</v>
      </c>
      <c r="B466" s="365">
        <v>46054</v>
      </c>
      <c r="C466" s="366" t="s">
        <v>61</v>
      </c>
      <c r="D466" s="367" t="str">
        <f>+VLOOKUP(C466,Foundation!$C$8:$D$524,2,FALSE)</f>
        <v>DA+6</v>
      </c>
      <c r="E466" s="367" t="str">
        <f>+VLOOKUP(C466,Foundation!$C$8:$E$492,3,FALSE)</f>
        <v>Sandy</v>
      </c>
      <c r="F466" s="349">
        <v>46052</v>
      </c>
      <c r="G466" s="349">
        <v>46059</v>
      </c>
      <c r="H466" s="372" t="s">
        <v>890</v>
      </c>
      <c r="I466" s="380"/>
      <c r="J466" s="672">
        <f t="shared" ref="J466" si="174">+VLOOKUP(D466,$AB$7:$AC$35,2,FALSE)</f>
        <v>45.413028000000004</v>
      </c>
      <c r="K466" s="372" t="s">
        <v>1390</v>
      </c>
      <c r="M466" s="627">
        <f t="shared" si="166"/>
        <v>7</v>
      </c>
    </row>
    <row r="467" spans="1:13" x14ac:dyDescent="0.2">
      <c r="A467" s="371">
        <f>+SUBTOTAL(3,$G$7:$G467)</f>
        <v>461</v>
      </c>
      <c r="B467" s="365">
        <v>46054</v>
      </c>
      <c r="C467" s="366" t="s">
        <v>466</v>
      </c>
      <c r="D467" s="367" t="str">
        <f>+VLOOKUP(C467,Foundation!$C$8:$D$524,2,FALSE)</f>
        <v>DA+0</v>
      </c>
      <c r="E467" s="367" t="str">
        <f>+VLOOKUP(C467,Foundation!$C$8:$E$492,3,FALSE)</f>
        <v>DFR</v>
      </c>
      <c r="F467" s="349">
        <v>46069</v>
      </c>
      <c r="G467" s="349">
        <v>46072</v>
      </c>
      <c r="H467" s="372" t="s">
        <v>1374</v>
      </c>
      <c r="I467" s="380"/>
      <c r="J467" s="672">
        <f t="shared" ref="J467" si="175">+VLOOKUP(D467,$AB$7:$AC$35,2,FALSE)</f>
        <v>37.504372000000004</v>
      </c>
      <c r="K467" s="372" t="s">
        <v>1390</v>
      </c>
      <c r="M467" s="627">
        <f t="shared" si="166"/>
        <v>3</v>
      </c>
    </row>
    <row r="468" spans="1:13" x14ac:dyDescent="0.2">
      <c r="A468" s="371">
        <f>+SUBTOTAL(3,$G$7:$G468)</f>
        <v>462</v>
      </c>
      <c r="B468" s="365">
        <v>46054</v>
      </c>
      <c r="C468" s="366" t="s">
        <v>153</v>
      </c>
      <c r="D468" s="367" t="str">
        <f>+VLOOKUP(C468,Foundation!$C$8:$D$524,2,FALSE)</f>
        <v>DA+6</v>
      </c>
      <c r="E468" s="367" t="str">
        <f>+VLOOKUP(C468,Foundation!$C$8:$E$492,3,FALSE)</f>
        <v>DRY</v>
      </c>
      <c r="F468" s="349">
        <v>46070</v>
      </c>
      <c r="G468" s="349">
        <v>46075</v>
      </c>
      <c r="H468" s="372" t="s">
        <v>1481</v>
      </c>
      <c r="I468" s="380"/>
      <c r="J468" s="672">
        <f t="shared" ref="J468" si="176">+VLOOKUP(D468,$AB$7:$AC$35,2,FALSE)</f>
        <v>45.413028000000004</v>
      </c>
      <c r="K468" s="372" t="s">
        <v>1390</v>
      </c>
      <c r="M468" s="627">
        <f t="shared" si="166"/>
        <v>5</v>
      </c>
    </row>
    <row r="469" spans="1:13" x14ac:dyDescent="0.2">
      <c r="A469" s="371">
        <f>+SUBTOTAL(3,$G$7:$G469)</f>
        <v>463</v>
      </c>
      <c r="B469" s="365">
        <v>46054</v>
      </c>
      <c r="C469" s="366" t="s">
        <v>155</v>
      </c>
      <c r="D469" s="367" t="str">
        <f>+VLOOKUP(C469,Foundation!$C$8:$D$524,2,FALSE)</f>
        <v>DA+0</v>
      </c>
      <c r="E469" s="367" t="str">
        <f>+VLOOKUP(C469,Foundation!$C$8:$E$492,3,FALSE)</f>
        <v>DRY</v>
      </c>
      <c r="F469" s="349">
        <v>46072</v>
      </c>
      <c r="G469" s="349">
        <v>46077</v>
      </c>
      <c r="H469" s="372" t="s">
        <v>1374</v>
      </c>
      <c r="I469" s="380"/>
      <c r="J469" s="672">
        <f t="shared" ref="J469" si="177">+VLOOKUP(D469,$AB$7:$AC$35,2,FALSE)</f>
        <v>37.504372000000004</v>
      </c>
      <c r="K469" s="372" t="s">
        <v>1390</v>
      </c>
      <c r="M469" s="627">
        <f t="shared" si="166"/>
        <v>5</v>
      </c>
    </row>
    <row r="470" spans="1:13" x14ac:dyDescent="0.2">
      <c r="A470" s="371">
        <f>+SUBTOTAL(3,$G$7:$G470)</f>
        <v>464</v>
      </c>
      <c r="B470" s="365">
        <v>46054</v>
      </c>
      <c r="C470" s="366" t="s">
        <v>151</v>
      </c>
      <c r="D470" s="367" t="str">
        <f>+VLOOKUP(C470,Foundation!$C$8:$D$524,2,FALSE)</f>
        <v>DA+3</v>
      </c>
      <c r="E470" s="367" t="str">
        <f>+VLOOKUP(C470,Foundation!$C$8:$E$492,3,FALSE)</f>
        <v>DRY</v>
      </c>
      <c r="F470" s="349">
        <v>46070</v>
      </c>
      <c r="G470" s="349">
        <v>46080</v>
      </c>
      <c r="H470" s="372" t="s">
        <v>1481</v>
      </c>
      <c r="I470" s="380"/>
      <c r="J470" s="672">
        <f t="shared" ref="J470:J471" si="178">+VLOOKUP(D470,$AB$7:$AC$35,2,FALSE)</f>
        <v>38.847605999999992</v>
      </c>
      <c r="K470" s="372" t="s">
        <v>1390</v>
      </c>
      <c r="M470" s="627">
        <f t="shared" si="166"/>
        <v>10</v>
      </c>
    </row>
    <row r="471" spans="1:13" x14ac:dyDescent="0.2">
      <c r="A471" s="371">
        <f>+SUBTOTAL(3,$G$7:$G471)</f>
        <v>465</v>
      </c>
      <c r="B471" s="365">
        <v>46054</v>
      </c>
      <c r="C471" s="366" t="s">
        <v>56</v>
      </c>
      <c r="D471" s="367" t="str">
        <f>+VLOOKUP(C471,Foundation!$C$8:$D$524,2,FALSE)</f>
        <v>DB1+0</v>
      </c>
      <c r="E471" s="367" t="str">
        <f>+VLOOKUP(C471,Foundation!$C$8:$E$492,3,FALSE)</f>
        <v>Sandy</v>
      </c>
      <c r="F471" s="349">
        <v>46069</v>
      </c>
      <c r="G471" s="349">
        <v>46081</v>
      </c>
      <c r="H471" s="372" t="s">
        <v>1477</v>
      </c>
      <c r="I471" s="380"/>
      <c r="J471" s="672">
        <f t="shared" si="178"/>
        <v>57.597240999999997</v>
      </c>
      <c r="K471" s="372" t="s">
        <v>1390</v>
      </c>
      <c r="M471" s="627">
        <f t="shared" si="166"/>
        <v>12</v>
      </c>
    </row>
    <row r="472" spans="1:13" x14ac:dyDescent="0.2">
      <c r="A472" s="371">
        <f>+SUBTOTAL(3,$G$7:$G472)</f>
        <v>466</v>
      </c>
      <c r="B472" s="365">
        <v>46082</v>
      </c>
      <c r="C472" s="366" t="s">
        <v>48</v>
      </c>
      <c r="D472" s="367" t="str">
        <f>+VLOOKUP(C472,Foundation!$C$8:$D$524,2,FALSE)</f>
        <v>DD60+3</v>
      </c>
      <c r="E472" s="367" t="str">
        <f>+VLOOKUP(C472,Foundation!$C$8:$E$492,3,FALSE)</f>
        <v>DRY</v>
      </c>
      <c r="F472" s="349">
        <v>46078</v>
      </c>
      <c r="G472" s="349">
        <v>46086</v>
      </c>
      <c r="H472" s="372" t="s">
        <v>890</v>
      </c>
      <c r="I472" s="380"/>
      <c r="J472" s="672">
        <f t="shared" ref="J472" si="179">+VLOOKUP(D472,$AB$7:$AC$35,2,FALSE)</f>
        <v>89.909625000000005</v>
      </c>
      <c r="K472" s="372" t="s">
        <v>1390</v>
      </c>
      <c r="M472" s="627">
        <f t="shared" si="166"/>
        <v>8</v>
      </c>
    </row>
    <row r="473" spans="1:13" x14ac:dyDescent="0.2">
      <c r="A473" s="371">
        <f>+SUBTOTAL(3,$G$7:$G473)</f>
        <v>467</v>
      </c>
      <c r="B473" s="365">
        <v>46082</v>
      </c>
      <c r="C473" s="366" t="s">
        <v>152</v>
      </c>
      <c r="D473" s="367" t="str">
        <f>+VLOOKUP(C473,Foundation!$C$8:$D$524,2,FALSE)</f>
        <v>DB1+0</v>
      </c>
      <c r="E473" s="367" t="str">
        <f>+VLOOKUP(C473,Foundation!$C$8:$E$492,3,FALSE)</f>
        <v>DRY</v>
      </c>
      <c r="F473" s="349">
        <v>46078</v>
      </c>
      <c r="G473" s="349">
        <v>46088</v>
      </c>
      <c r="H473" s="372" t="s">
        <v>1374</v>
      </c>
      <c r="I473" s="380"/>
      <c r="J473" s="672">
        <f t="shared" ref="J473" si="180">+VLOOKUP(D473,$AB$7:$AC$35,2,FALSE)</f>
        <v>57.597240999999997</v>
      </c>
      <c r="K473" s="372" t="s">
        <v>1390</v>
      </c>
      <c r="M473" s="627">
        <f t="shared" si="166"/>
        <v>10</v>
      </c>
    </row>
    <row r="474" spans="1:13" x14ac:dyDescent="0.2">
      <c r="A474" s="371">
        <f>+SUBTOTAL(3,$G$7:$G474)</f>
        <v>468</v>
      </c>
      <c r="B474" s="365">
        <v>46082</v>
      </c>
      <c r="C474" s="366" t="s">
        <v>482</v>
      </c>
      <c r="D474" s="367" t="str">
        <f>+VLOOKUP(C474,Foundation!$C$8:$D$524,2,FALSE)</f>
        <v>DA+3</v>
      </c>
      <c r="E474" s="367" t="str">
        <f>+VLOOKUP(C474,Foundation!$C$8:$E$492,3,FALSE)</f>
        <v>DRY</v>
      </c>
      <c r="F474" s="349">
        <v>46078</v>
      </c>
      <c r="G474" s="349">
        <v>46097</v>
      </c>
      <c r="H474" s="372" t="s">
        <v>890</v>
      </c>
      <c r="I474" s="380"/>
      <c r="J474" s="672">
        <f t="shared" ref="J474" si="181">+VLOOKUP(D474,$AB$7:$AC$35,2,FALSE)</f>
        <v>38.847605999999992</v>
      </c>
      <c r="K474" s="372" t="s">
        <v>1390</v>
      </c>
      <c r="M474" s="627">
        <f t="shared" si="166"/>
        <v>19</v>
      </c>
    </row>
    <row r="475" spans="1:13" x14ac:dyDescent="0.2">
      <c r="A475" s="371">
        <f>+SUBTOTAL(3,$G$7:$G475)</f>
        <v>469</v>
      </c>
      <c r="B475" s="365">
        <v>46082</v>
      </c>
      <c r="C475" s="366" t="s">
        <v>528</v>
      </c>
      <c r="D475" s="367" t="str">
        <f>+VLOOKUP(C475,Foundation!$C$8:$D$524,2,FALSE)</f>
        <v>DA+6</v>
      </c>
      <c r="E475" s="367" t="str">
        <f>+VLOOKUP(C475,Foundation!$C$8:$E$492,3,FALSE)</f>
        <v>Sandy</v>
      </c>
      <c r="F475" s="349">
        <v>46092</v>
      </c>
      <c r="G475" s="349">
        <v>46097</v>
      </c>
      <c r="H475" s="372" t="s">
        <v>1374</v>
      </c>
      <c r="I475" s="380"/>
      <c r="J475" s="672">
        <f t="shared" ref="J475" si="182">+VLOOKUP(D475,$AB$7:$AC$35,2,FALSE)</f>
        <v>45.413028000000004</v>
      </c>
      <c r="K475" s="372" t="s">
        <v>1390</v>
      </c>
      <c r="M475" s="627">
        <f t="shared" si="166"/>
        <v>5</v>
      </c>
    </row>
    <row r="476" spans="1:13" x14ac:dyDescent="0.2">
      <c r="A476" s="371">
        <f>+SUBTOTAL(3,$G$7:$G476)</f>
        <v>470</v>
      </c>
      <c r="B476" s="365">
        <v>46082</v>
      </c>
      <c r="C476" s="366" t="s">
        <v>46</v>
      </c>
      <c r="D476" s="367" t="str">
        <f>+VLOOKUP(C476,Foundation!$C$8:$D$524,2,FALSE)</f>
        <v>DD60+25</v>
      </c>
      <c r="E476" s="367" t="str">
        <f>+VLOOKUP(C476,Foundation!$C$8:$E$492,3,FALSE)</f>
        <v>DFR</v>
      </c>
      <c r="F476" s="349">
        <v>46083</v>
      </c>
      <c r="G476" s="349">
        <v>46106</v>
      </c>
      <c r="H476" s="372" t="s">
        <v>1481</v>
      </c>
      <c r="I476" s="380"/>
      <c r="J476" s="672">
        <f t="shared" ref="J476" si="183">+VLOOKUP(D476,$AB$7:$AC$35,2,FALSE)</f>
        <v>143.60187300000001</v>
      </c>
      <c r="K476" s="372" t="s">
        <v>1390</v>
      </c>
      <c r="M476" s="627">
        <f t="shared" si="166"/>
        <v>23</v>
      </c>
    </row>
    <row r="477" spans="1:13" x14ac:dyDescent="0.2">
      <c r="A477" s="371">
        <f>+SUBTOTAL(3,$G$7:$G477)</f>
        <v>471</v>
      </c>
      <c r="B477" s="365">
        <v>46082</v>
      </c>
      <c r="C477" s="366" t="s">
        <v>176</v>
      </c>
      <c r="D477" s="367" t="str">
        <f>+VLOOKUP(C477,Foundation!$C$8:$D$524,2,FALSE)</f>
        <v>DA+3</v>
      </c>
      <c r="E477" s="367" t="str">
        <f>+VLOOKUP(C477,Foundation!$C$8:$E$492,3,FALSE)</f>
        <v>DFR</v>
      </c>
      <c r="F477" s="349">
        <v>46099</v>
      </c>
      <c r="G477" s="349">
        <v>46107</v>
      </c>
      <c r="H477" s="372" t="s">
        <v>890</v>
      </c>
      <c r="I477" s="380"/>
      <c r="J477" s="672">
        <f t="shared" ref="J477" si="184">+VLOOKUP(D477,$AB$7:$AC$35,2,FALSE)</f>
        <v>38.847605999999992</v>
      </c>
      <c r="K477" s="372" t="s">
        <v>1390</v>
      </c>
      <c r="M477" s="627">
        <f t="shared" si="166"/>
        <v>8</v>
      </c>
    </row>
    <row r="478" spans="1:13" x14ac:dyDescent="0.2">
      <c r="A478" s="371">
        <f>+SUBTOTAL(3,$G$7:$G478)</f>
        <v>472</v>
      </c>
      <c r="B478" s="365">
        <v>46082</v>
      </c>
      <c r="C478" s="366" t="s">
        <v>178</v>
      </c>
      <c r="D478" s="367" t="str">
        <f>+VLOOKUP(C478,Foundation!$C$8:$D$524,2,FALSE)</f>
        <v>DA+6</v>
      </c>
      <c r="E478" s="367" t="str">
        <f>+VLOOKUP(C478,Foundation!$C$8:$E$492,3,FALSE)</f>
        <v>Sandy</v>
      </c>
      <c r="F478" s="349">
        <v>46099</v>
      </c>
      <c r="G478" s="349">
        <v>46108</v>
      </c>
      <c r="H478" s="372" t="s">
        <v>1374</v>
      </c>
      <c r="I478" s="380"/>
      <c r="J478" s="672">
        <f t="shared" ref="J478" si="185">+VLOOKUP(D478,$AB$7:$AC$35,2,FALSE)</f>
        <v>45.413028000000004</v>
      </c>
      <c r="K478" s="372" t="s">
        <v>1390</v>
      </c>
      <c r="M478" s="627">
        <f t="shared" si="166"/>
        <v>9</v>
      </c>
    </row>
    <row r="479" spans="1:13" x14ac:dyDescent="0.2">
      <c r="A479" s="371"/>
      <c r="B479" s="365"/>
      <c r="C479" s="366"/>
      <c r="D479" s="367"/>
      <c r="E479" s="367"/>
      <c r="F479" s="349"/>
      <c r="G479" s="349"/>
      <c r="H479" s="372"/>
      <c r="I479" s="380"/>
      <c r="J479" s="672"/>
      <c r="K479" s="372"/>
    </row>
    <row r="480" spans="1:13" x14ac:dyDescent="0.2">
      <c r="A480" s="371"/>
      <c r="B480" s="365"/>
      <c r="C480" s="366"/>
      <c r="D480" s="367"/>
      <c r="E480" s="367"/>
      <c r="F480" s="349"/>
      <c r="G480" s="349"/>
      <c r="H480" s="372"/>
      <c r="I480" s="380"/>
      <c r="J480" s="672"/>
      <c r="K480" s="372"/>
    </row>
    <row r="481" spans="1:13" x14ac:dyDescent="0.2">
      <c r="A481" s="371"/>
      <c r="B481" s="365"/>
      <c r="C481" s="366"/>
      <c r="D481" s="367"/>
      <c r="E481" s="367"/>
      <c r="F481" s="349"/>
      <c r="G481" s="349"/>
      <c r="H481" s="372"/>
      <c r="I481" s="380"/>
      <c r="J481" s="672"/>
      <c r="K481" s="372"/>
    </row>
    <row r="482" spans="1:13" x14ac:dyDescent="0.2">
      <c r="A482" s="371"/>
      <c r="B482" s="365"/>
      <c r="C482" s="366"/>
      <c r="D482" s="367"/>
      <c r="E482" s="367"/>
      <c r="F482" s="349"/>
      <c r="G482" s="349"/>
      <c r="H482" s="372"/>
      <c r="I482" s="380"/>
      <c r="J482" s="672"/>
      <c r="K482" s="372"/>
    </row>
    <row r="483" spans="1:13" s="625" customFormat="1" x14ac:dyDescent="0.2">
      <c r="A483" s="632"/>
      <c r="B483" s="633"/>
      <c r="C483" s="634"/>
      <c r="D483" s="635" t="s">
        <v>1188</v>
      </c>
      <c r="E483" s="635"/>
      <c r="F483" s="636" t="s">
        <v>6</v>
      </c>
      <c r="G483" s="636" t="s">
        <v>1164</v>
      </c>
      <c r="H483" s="637" t="s">
        <v>7</v>
      </c>
      <c r="I483" s="637"/>
      <c r="J483" s="637"/>
      <c r="K483" s="637" t="s">
        <v>1616</v>
      </c>
      <c r="L483" s="625" t="s">
        <v>1164</v>
      </c>
      <c r="M483" s="638" t="s">
        <v>1401</v>
      </c>
    </row>
    <row r="484" spans="1:13" s="709" customFormat="1" x14ac:dyDescent="0.2">
      <c r="A484" s="702"/>
      <c r="B484" s="703"/>
      <c r="C484" s="704"/>
      <c r="D484" s="710" t="s">
        <v>522</v>
      </c>
      <c r="E484" s="703"/>
      <c r="F484" s="705">
        <v>46109</v>
      </c>
      <c r="G484" s="703"/>
      <c r="H484" s="706" t="s">
        <v>1374</v>
      </c>
      <c r="I484" s="707"/>
      <c r="J484" s="707"/>
      <c r="K484" s="706" t="s">
        <v>1390</v>
      </c>
      <c r="L484" s="851"/>
      <c r="M484" s="708"/>
    </row>
    <row r="485" spans="1:13" s="709" customFormat="1" x14ac:dyDescent="0.2">
      <c r="A485" s="702"/>
      <c r="B485" s="703"/>
      <c r="C485" s="704"/>
      <c r="D485" s="710" t="s">
        <v>175</v>
      </c>
      <c r="E485" s="703"/>
      <c r="F485" s="854">
        <v>46107</v>
      </c>
      <c r="G485" s="703"/>
      <c r="H485" s="706" t="s">
        <v>890</v>
      </c>
      <c r="I485" s="707"/>
      <c r="J485" s="707"/>
      <c r="K485" s="706" t="s">
        <v>1390</v>
      </c>
      <c r="L485" s="851"/>
      <c r="M485" s="708"/>
    </row>
    <row r="486" spans="1:13" s="709" customFormat="1" x14ac:dyDescent="0.2">
      <c r="A486" s="702"/>
      <c r="B486" s="703"/>
      <c r="C486" s="704"/>
      <c r="D486" s="710" t="s">
        <v>495</v>
      </c>
      <c r="E486" s="703"/>
      <c r="F486" s="854">
        <v>46107</v>
      </c>
      <c r="G486" s="703"/>
      <c r="H486" s="706" t="s">
        <v>1481</v>
      </c>
      <c r="I486" s="707"/>
      <c r="J486" s="707"/>
      <c r="K486" s="706" t="s">
        <v>1390</v>
      </c>
      <c r="M486" s="708"/>
    </row>
    <row r="487" spans="1:13" x14ac:dyDescent="0.2">
      <c r="A487" s="383"/>
      <c r="B487" s="382"/>
      <c r="C487" s="379"/>
      <c r="D487" s="382"/>
      <c r="E487" s="382"/>
      <c r="F487" s="382"/>
      <c r="G487" s="382"/>
      <c r="H487" s="381"/>
      <c r="I487" s="384"/>
      <c r="J487" s="384"/>
      <c r="K487" s="381"/>
    </row>
    <row r="488" spans="1:13" x14ac:dyDescent="0.2">
      <c r="A488" s="383"/>
      <c r="B488" s="382"/>
      <c r="C488" s="379"/>
      <c r="D488" s="382"/>
      <c r="E488" s="382"/>
      <c r="F488" s="382"/>
      <c r="G488" s="382"/>
      <c r="H488" s="381"/>
      <c r="I488" s="384"/>
      <c r="J488" s="384"/>
      <c r="K488" s="381"/>
    </row>
    <row r="489" spans="1:13" x14ac:dyDescent="0.2">
      <c r="A489" s="383"/>
      <c r="B489" s="382"/>
      <c r="C489" s="379"/>
      <c r="D489" s="382"/>
      <c r="E489" s="382"/>
      <c r="F489" s="382"/>
      <c r="G489" s="382"/>
      <c r="H489" s="381"/>
      <c r="I489" s="384"/>
      <c r="J489" s="384"/>
      <c r="K489" s="381"/>
    </row>
    <row r="490" spans="1:13" x14ac:dyDescent="0.2">
      <c r="A490" s="383"/>
      <c r="B490" s="382"/>
      <c r="C490" s="379"/>
      <c r="D490" s="382"/>
      <c r="E490" s="382"/>
      <c r="F490" s="382"/>
      <c r="G490" s="382"/>
      <c r="H490" s="381"/>
      <c r="I490" s="384"/>
      <c r="J490" s="384"/>
      <c r="K490" s="381"/>
    </row>
    <row r="491" spans="1:13" x14ac:dyDescent="0.2">
      <c r="A491" s="383"/>
      <c r="B491" s="382"/>
      <c r="C491" s="379"/>
      <c r="D491" s="382"/>
      <c r="E491" s="382"/>
      <c r="F491" s="382"/>
      <c r="G491" s="382"/>
      <c r="H491" s="381"/>
      <c r="I491" s="384"/>
      <c r="J491" s="384"/>
      <c r="K491" s="381"/>
    </row>
    <row r="492" spans="1:13" x14ac:dyDescent="0.2">
      <c r="A492" s="383"/>
      <c r="B492" s="382"/>
      <c r="C492" s="379"/>
      <c r="D492" s="382"/>
      <c r="E492" s="382"/>
      <c r="F492" s="382"/>
      <c r="G492" s="382"/>
      <c r="H492" s="381"/>
      <c r="I492" s="384"/>
      <c r="J492" s="384"/>
      <c r="K492" s="381"/>
    </row>
    <row r="493" spans="1:13" x14ac:dyDescent="0.2">
      <c r="A493" s="383"/>
      <c r="B493" s="382"/>
      <c r="C493" s="379"/>
      <c r="D493" s="382"/>
      <c r="E493" s="382"/>
      <c r="F493" s="382"/>
      <c r="G493" s="382"/>
      <c r="H493" s="381"/>
      <c r="I493" s="384"/>
      <c r="J493" s="384"/>
      <c r="K493" s="381"/>
    </row>
    <row r="494" spans="1:13" x14ac:dyDescent="0.2">
      <c r="A494" s="383"/>
      <c r="B494" s="382"/>
      <c r="C494" s="379"/>
      <c r="D494" s="382"/>
      <c r="E494" s="382"/>
      <c r="F494" s="382"/>
      <c r="G494" s="382"/>
      <c r="H494" s="381"/>
      <c r="I494" s="384"/>
      <c r="J494" s="384"/>
      <c r="K494" s="381"/>
    </row>
    <row r="495" spans="1:13" x14ac:dyDescent="0.2">
      <c r="A495" s="383"/>
      <c r="B495" s="382"/>
      <c r="C495" s="379"/>
      <c r="D495" s="382"/>
      <c r="E495" s="382"/>
      <c r="F495" s="382"/>
      <c r="G495" s="382"/>
      <c r="H495" s="381"/>
      <c r="I495" s="384"/>
      <c r="J495" s="384"/>
      <c r="K495" s="381"/>
    </row>
    <row r="496" spans="1:13" x14ac:dyDescent="0.2">
      <c r="A496" s="383"/>
      <c r="B496" s="382"/>
      <c r="C496" s="379"/>
      <c r="D496" s="382"/>
      <c r="E496" s="382"/>
      <c r="F496" s="382"/>
      <c r="G496" s="382"/>
      <c r="H496" s="381"/>
      <c r="I496" s="384"/>
      <c r="J496" s="384"/>
      <c r="K496" s="381"/>
    </row>
    <row r="497" spans="1:11" x14ac:dyDescent="0.2">
      <c r="A497" s="383"/>
      <c r="B497" s="382"/>
      <c r="C497" s="379"/>
      <c r="D497" s="382"/>
      <c r="E497" s="382"/>
      <c r="F497" s="382"/>
      <c r="G497" s="382"/>
      <c r="H497" s="381"/>
      <c r="I497" s="384"/>
      <c r="J497" s="384"/>
      <c r="K497" s="381"/>
    </row>
    <row r="498" spans="1:11" x14ac:dyDescent="0.2">
      <c r="A498" s="383"/>
      <c r="B498" s="382"/>
      <c r="C498" s="379"/>
      <c r="D498" s="382"/>
      <c r="E498" s="382"/>
      <c r="F498" s="382"/>
      <c r="G498" s="382"/>
      <c r="H498" s="381"/>
      <c r="I498" s="384"/>
      <c r="J498" s="384"/>
      <c r="K498" s="381"/>
    </row>
    <row r="499" spans="1:11" x14ac:dyDescent="0.2">
      <c r="A499" s="383"/>
      <c r="B499" s="382"/>
      <c r="C499" s="379"/>
      <c r="D499" s="382"/>
      <c r="E499" s="382"/>
      <c r="F499" s="382"/>
      <c r="G499" s="382"/>
      <c r="H499" s="381"/>
      <c r="I499" s="384"/>
      <c r="J499" s="384"/>
      <c r="K499" s="381"/>
    </row>
    <row r="500" spans="1:11" x14ac:dyDescent="0.2">
      <c r="A500" s="383"/>
      <c r="B500" s="382"/>
      <c r="C500" s="379"/>
      <c r="D500" s="382"/>
      <c r="E500" s="382"/>
      <c r="F500" s="382"/>
      <c r="G500" s="382"/>
      <c r="H500" s="381"/>
      <c r="I500" s="384"/>
      <c r="J500" s="384"/>
      <c r="K500" s="381"/>
    </row>
    <row r="501" spans="1:11" x14ac:dyDescent="0.2">
      <c r="A501" s="383"/>
      <c r="B501" s="382"/>
      <c r="C501" s="379"/>
      <c r="D501" s="382"/>
      <c r="E501" s="382"/>
      <c r="F501" s="382"/>
      <c r="G501" s="382"/>
      <c r="H501" s="381"/>
      <c r="I501" s="384"/>
      <c r="J501" s="384"/>
      <c r="K501" s="381"/>
    </row>
    <row r="502" spans="1:11" x14ac:dyDescent="0.2">
      <c r="A502" s="383"/>
      <c r="B502" s="382"/>
      <c r="C502" s="379"/>
      <c r="D502" s="382"/>
      <c r="E502" s="382"/>
      <c r="F502" s="382"/>
      <c r="G502" s="382"/>
      <c r="H502" s="381"/>
      <c r="I502" s="384"/>
      <c r="J502" s="384"/>
      <c r="K502" s="381"/>
    </row>
    <row r="503" spans="1:11" x14ac:dyDescent="0.2">
      <c r="A503" s="383"/>
      <c r="B503" s="382"/>
      <c r="C503" s="379"/>
      <c r="D503" s="382"/>
      <c r="E503" s="382"/>
      <c r="F503" s="382"/>
      <c r="G503" s="382"/>
      <c r="H503" s="381"/>
      <c r="I503" s="384"/>
      <c r="J503" s="384"/>
      <c r="K503" s="381"/>
    </row>
    <row r="504" spans="1:11" x14ac:dyDescent="0.2">
      <c r="A504" s="383"/>
      <c r="B504" s="382"/>
      <c r="C504" s="379"/>
      <c r="D504" s="382"/>
      <c r="E504" s="382"/>
      <c r="F504" s="382"/>
      <c r="G504" s="382"/>
      <c r="H504" s="381"/>
      <c r="I504" s="384"/>
      <c r="J504" s="384"/>
      <c r="K504" s="381"/>
    </row>
    <row r="505" spans="1:11" x14ac:dyDescent="0.2">
      <c r="A505" s="383"/>
      <c r="B505" s="382"/>
      <c r="C505" s="379"/>
      <c r="D505" s="382"/>
      <c r="E505" s="382"/>
      <c r="F505" s="382"/>
      <c r="G505" s="382"/>
      <c r="H505" s="381"/>
      <c r="I505" s="384"/>
      <c r="J505" s="384"/>
      <c r="K505" s="381"/>
    </row>
    <row r="506" spans="1:11" x14ac:dyDescent="0.2">
      <c r="A506" s="383"/>
      <c r="B506" s="382"/>
      <c r="C506" s="379"/>
      <c r="D506" s="382"/>
      <c r="E506" s="382"/>
      <c r="F506" s="382"/>
      <c r="G506" s="382"/>
      <c r="H506" s="381"/>
      <c r="I506" s="384"/>
      <c r="J506" s="384"/>
      <c r="K506" s="381"/>
    </row>
    <row r="507" spans="1:11" x14ac:dyDescent="0.2">
      <c r="A507" s="383"/>
      <c r="B507" s="382"/>
      <c r="C507" s="379"/>
      <c r="D507" s="382"/>
      <c r="E507" s="382"/>
      <c r="F507" s="382"/>
      <c r="G507" s="382"/>
      <c r="H507" s="381"/>
      <c r="I507" s="384"/>
      <c r="J507" s="384"/>
      <c r="K507" s="381"/>
    </row>
    <row r="508" spans="1:11" x14ac:dyDescent="0.2">
      <c r="A508" s="383"/>
      <c r="B508" s="382"/>
      <c r="C508" s="379"/>
      <c r="D508" s="382"/>
      <c r="E508" s="382"/>
      <c r="F508" s="382"/>
      <c r="G508" s="382"/>
      <c r="H508" s="381"/>
      <c r="I508" s="384"/>
      <c r="J508" s="384"/>
      <c r="K508" s="381"/>
    </row>
    <row r="509" spans="1:11" x14ac:dyDescent="0.2">
      <c r="A509" s="383"/>
      <c r="B509" s="382"/>
      <c r="C509" s="379"/>
      <c r="D509" s="382"/>
      <c r="E509" s="382"/>
      <c r="F509" s="382"/>
      <c r="G509" s="382"/>
      <c r="H509" s="381"/>
      <c r="I509" s="384"/>
      <c r="J509" s="384"/>
      <c r="K509" s="381"/>
    </row>
    <row r="510" spans="1:11" x14ac:dyDescent="0.2">
      <c r="A510" s="383"/>
      <c r="B510" s="382"/>
      <c r="C510" s="379"/>
      <c r="D510" s="382"/>
      <c r="E510" s="382"/>
      <c r="F510" s="382"/>
      <c r="G510" s="382"/>
      <c r="H510" s="381"/>
      <c r="I510" s="384"/>
      <c r="J510" s="384"/>
      <c r="K510" s="381"/>
    </row>
    <row r="511" spans="1:11" x14ac:dyDescent="0.2">
      <c r="A511" s="383"/>
      <c r="B511" s="382"/>
      <c r="C511" s="379"/>
      <c r="D511" s="382"/>
      <c r="E511" s="382"/>
      <c r="F511" s="382"/>
      <c r="G511" s="382"/>
      <c r="H511" s="381"/>
      <c r="I511" s="384"/>
      <c r="J511" s="384"/>
      <c r="K511" s="381"/>
    </row>
    <row r="512" spans="1:11" x14ac:dyDescent="0.2">
      <c r="A512" s="383"/>
      <c r="B512" s="382"/>
      <c r="C512" s="379"/>
      <c r="D512" s="382"/>
      <c r="E512" s="382"/>
      <c r="F512" s="382"/>
      <c r="G512" s="382"/>
      <c r="H512" s="381"/>
      <c r="I512" s="384"/>
      <c r="J512" s="384"/>
      <c r="K512" s="381"/>
    </row>
    <row r="513" spans="1:11" x14ac:dyDescent="0.2">
      <c r="A513" s="383"/>
      <c r="B513" s="382"/>
      <c r="C513" s="379"/>
      <c r="D513" s="382"/>
      <c r="E513" s="382"/>
      <c r="F513" s="382"/>
      <c r="G513" s="382"/>
      <c r="H513" s="381"/>
      <c r="I513" s="384"/>
      <c r="J513" s="384"/>
      <c r="K513" s="381"/>
    </row>
    <row r="514" spans="1:11" x14ac:dyDescent="0.2">
      <c r="A514" s="383"/>
      <c r="B514" s="382"/>
      <c r="C514" s="379"/>
      <c r="D514" s="382"/>
      <c r="E514" s="382"/>
      <c r="F514" s="382"/>
      <c r="G514" s="382"/>
      <c r="H514" s="381"/>
      <c r="I514" s="384"/>
      <c r="J514" s="384"/>
      <c r="K514" s="381"/>
    </row>
    <row r="515" spans="1:11" x14ac:dyDescent="0.2">
      <c r="A515" s="383"/>
      <c r="B515" s="382"/>
      <c r="C515" s="379"/>
      <c r="D515" s="382"/>
      <c r="E515" s="382"/>
      <c r="F515" s="382"/>
      <c r="G515" s="382"/>
      <c r="H515" s="381"/>
      <c r="I515" s="384"/>
      <c r="J515" s="384"/>
      <c r="K515" s="381"/>
    </row>
    <row r="516" spans="1:11" x14ac:dyDescent="0.2">
      <c r="A516" s="383"/>
      <c r="B516" s="382"/>
      <c r="C516" s="379"/>
      <c r="D516" s="382"/>
      <c r="E516" s="382"/>
      <c r="F516" s="382"/>
      <c r="G516" s="382"/>
      <c r="H516" s="381"/>
      <c r="I516" s="384"/>
      <c r="J516" s="384"/>
      <c r="K516" s="381"/>
    </row>
    <row r="517" spans="1:11" x14ac:dyDescent="0.2">
      <c r="A517" s="383"/>
      <c r="B517" s="382"/>
      <c r="C517" s="379"/>
      <c r="D517" s="382"/>
      <c r="E517" s="382"/>
      <c r="F517" s="382"/>
      <c r="G517" s="382"/>
      <c r="H517" s="381"/>
      <c r="I517" s="384"/>
      <c r="J517" s="384"/>
      <c r="K517" s="381"/>
    </row>
    <row r="518" spans="1:11" x14ac:dyDescent="0.2">
      <c r="A518" s="383"/>
      <c r="B518" s="382"/>
      <c r="C518" s="379"/>
      <c r="D518" s="382"/>
      <c r="E518" s="382"/>
      <c r="F518" s="382"/>
      <c r="G518" s="382"/>
      <c r="H518" s="381"/>
      <c r="I518" s="384"/>
      <c r="J518" s="384"/>
      <c r="K518" s="381"/>
    </row>
    <row r="519" spans="1:11" x14ac:dyDescent="0.2">
      <c r="A519" s="383"/>
      <c r="B519" s="382"/>
      <c r="C519" s="379"/>
      <c r="D519" s="382"/>
      <c r="E519" s="382"/>
      <c r="F519" s="382"/>
      <c r="G519" s="382"/>
      <c r="H519" s="381"/>
      <c r="I519" s="384"/>
      <c r="J519" s="384"/>
      <c r="K519" s="381"/>
    </row>
    <row r="520" spans="1:11" x14ac:dyDescent="0.2">
      <c r="A520" s="383"/>
      <c r="B520" s="382"/>
      <c r="C520" s="379"/>
      <c r="D520" s="382"/>
      <c r="E520" s="382"/>
      <c r="F520" s="382"/>
      <c r="G520" s="382"/>
      <c r="H520" s="381"/>
      <c r="I520" s="384"/>
      <c r="J520" s="384"/>
      <c r="K520" s="381"/>
    </row>
    <row r="521" spans="1:11" x14ac:dyDescent="0.2">
      <c r="A521" s="383"/>
      <c r="B521" s="382"/>
      <c r="C521" s="379"/>
      <c r="D521" s="382"/>
      <c r="E521" s="382"/>
      <c r="F521" s="382"/>
      <c r="G521" s="382"/>
      <c r="H521" s="381"/>
      <c r="I521" s="384"/>
      <c r="J521" s="384"/>
      <c r="K521" s="381"/>
    </row>
    <row r="522" spans="1:11" x14ac:dyDescent="0.2">
      <c r="A522" s="383"/>
      <c r="B522" s="382"/>
      <c r="C522" s="379"/>
      <c r="D522" s="382"/>
      <c r="E522" s="382"/>
      <c r="F522" s="382"/>
      <c r="G522" s="382"/>
      <c r="H522" s="381"/>
      <c r="I522" s="384"/>
      <c r="J522" s="384"/>
      <c r="K522" s="381"/>
    </row>
    <row r="523" spans="1:11" x14ac:dyDescent="0.2">
      <c r="A523" s="383"/>
      <c r="B523" s="382"/>
      <c r="C523" s="379"/>
      <c r="D523" s="382"/>
      <c r="E523" s="382"/>
      <c r="F523" s="382"/>
      <c r="G523" s="382"/>
      <c r="H523" s="381"/>
      <c r="I523" s="384"/>
      <c r="J523" s="384"/>
      <c r="K523" s="381"/>
    </row>
    <row r="524" spans="1:11" x14ac:dyDescent="0.2">
      <c r="A524" s="383"/>
      <c r="B524" s="382"/>
      <c r="C524" s="379"/>
      <c r="D524" s="382"/>
      <c r="E524" s="382"/>
      <c r="F524" s="382"/>
      <c r="G524" s="382"/>
      <c r="H524" s="381"/>
      <c r="I524" s="384"/>
      <c r="J524" s="384"/>
      <c r="K524" s="381"/>
    </row>
    <row r="525" spans="1:11" x14ac:dyDescent="0.2">
      <c r="A525" s="383"/>
      <c r="B525" s="382"/>
      <c r="C525" s="379"/>
      <c r="D525" s="382"/>
      <c r="E525" s="382"/>
      <c r="F525" s="382"/>
      <c r="G525" s="382"/>
      <c r="H525" s="381"/>
      <c r="I525" s="384"/>
      <c r="J525" s="384"/>
      <c r="K525" s="381"/>
    </row>
    <row r="526" spans="1:11" x14ac:dyDescent="0.2">
      <c r="A526" s="383"/>
      <c r="B526" s="382"/>
      <c r="C526" s="379"/>
      <c r="D526" s="382"/>
      <c r="E526" s="382"/>
      <c r="F526" s="382"/>
      <c r="G526" s="382"/>
      <c r="H526" s="381"/>
      <c r="I526" s="384"/>
      <c r="J526" s="384"/>
      <c r="K526" s="381"/>
    </row>
    <row r="527" spans="1:11" x14ac:dyDescent="0.2">
      <c r="A527" s="383"/>
      <c r="B527" s="382"/>
      <c r="C527" s="379"/>
      <c r="D527" s="382"/>
      <c r="E527" s="382"/>
      <c r="F527" s="382"/>
      <c r="G527" s="382"/>
      <c r="H527" s="381"/>
      <c r="I527" s="384"/>
      <c r="J527" s="384"/>
      <c r="K527" s="381"/>
    </row>
    <row r="528" spans="1:11" x14ac:dyDescent="0.2">
      <c r="A528" s="383"/>
      <c r="B528" s="382"/>
      <c r="C528" s="379"/>
      <c r="D528" s="382"/>
      <c r="E528" s="382"/>
      <c r="F528" s="382"/>
      <c r="G528" s="382"/>
      <c r="H528" s="381"/>
      <c r="I528" s="384"/>
      <c r="J528" s="384"/>
      <c r="K528" s="381"/>
    </row>
    <row r="529" spans="1:11" x14ac:dyDescent="0.2">
      <c r="A529" s="383"/>
      <c r="B529" s="382"/>
      <c r="C529" s="379"/>
      <c r="D529" s="382"/>
      <c r="E529" s="382"/>
      <c r="F529" s="382"/>
      <c r="G529" s="382"/>
      <c r="H529" s="381"/>
      <c r="I529" s="384"/>
      <c r="J529" s="384"/>
      <c r="K529" s="381"/>
    </row>
    <row r="530" spans="1:11" x14ac:dyDescent="0.2">
      <c r="A530" s="383"/>
      <c r="B530" s="382"/>
      <c r="C530" s="379"/>
      <c r="D530" s="382"/>
      <c r="E530" s="382"/>
      <c r="F530" s="382"/>
      <c r="G530" s="382"/>
      <c r="H530" s="381"/>
      <c r="I530" s="384"/>
      <c r="J530" s="384"/>
      <c r="K530" s="381"/>
    </row>
    <row r="531" spans="1:11" x14ac:dyDescent="0.2">
      <c r="A531" s="383"/>
      <c r="B531" s="382"/>
      <c r="C531" s="379"/>
      <c r="D531" s="382"/>
      <c r="E531" s="382"/>
      <c r="F531" s="382"/>
      <c r="G531" s="382"/>
      <c r="H531" s="381"/>
      <c r="I531" s="384"/>
      <c r="J531" s="384"/>
      <c r="K531" s="381"/>
    </row>
    <row r="532" spans="1:11" x14ac:dyDescent="0.2">
      <c r="A532" s="383"/>
      <c r="B532" s="382"/>
      <c r="C532" s="379"/>
      <c r="D532" s="382"/>
      <c r="E532" s="382"/>
      <c r="F532" s="382"/>
      <c r="G532" s="382"/>
      <c r="H532" s="381"/>
      <c r="I532" s="384"/>
      <c r="J532" s="384"/>
      <c r="K532" s="381"/>
    </row>
    <row r="533" spans="1:11" x14ac:dyDescent="0.2">
      <c r="A533" s="383"/>
      <c r="B533" s="382"/>
      <c r="C533" s="379"/>
      <c r="D533" s="382"/>
      <c r="E533" s="382"/>
      <c r="F533" s="382"/>
      <c r="G533" s="382"/>
      <c r="H533" s="381"/>
      <c r="I533" s="384"/>
      <c r="J533" s="384"/>
      <c r="K533" s="381"/>
    </row>
    <row r="534" spans="1:11" x14ac:dyDescent="0.2">
      <c r="A534" s="383"/>
      <c r="B534" s="382"/>
      <c r="C534" s="379"/>
      <c r="D534" s="382"/>
      <c r="E534" s="382"/>
      <c r="F534" s="382"/>
      <c r="G534" s="382"/>
      <c r="H534" s="381"/>
      <c r="I534" s="384"/>
      <c r="J534" s="384"/>
      <c r="K534" s="381"/>
    </row>
    <row r="535" spans="1:11" x14ac:dyDescent="0.2">
      <c r="A535" s="383"/>
      <c r="B535" s="382"/>
      <c r="C535" s="379"/>
      <c r="D535" s="382"/>
      <c r="E535" s="382"/>
      <c r="F535" s="382"/>
      <c r="G535" s="382"/>
      <c r="H535" s="381"/>
      <c r="I535" s="384"/>
      <c r="J535" s="384"/>
      <c r="K535" s="381"/>
    </row>
    <row r="536" spans="1:11" x14ac:dyDescent="0.2">
      <c r="A536" s="383"/>
      <c r="B536" s="382"/>
      <c r="C536" s="379"/>
      <c r="D536" s="382"/>
      <c r="E536" s="382"/>
      <c r="F536" s="382"/>
      <c r="G536" s="382"/>
      <c r="H536" s="381"/>
      <c r="I536" s="384"/>
      <c r="J536" s="384"/>
      <c r="K536" s="381"/>
    </row>
    <row r="537" spans="1:11" x14ac:dyDescent="0.2">
      <c r="A537" s="383"/>
      <c r="B537" s="382"/>
      <c r="C537" s="379"/>
      <c r="D537" s="382"/>
      <c r="E537" s="382"/>
      <c r="F537" s="382"/>
      <c r="G537" s="382"/>
      <c r="H537" s="381"/>
      <c r="I537" s="384"/>
      <c r="J537" s="384"/>
      <c r="K537" s="381"/>
    </row>
    <row r="538" spans="1:11" x14ac:dyDescent="0.2">
      <c r="A538" s="383"/>
      <c r="B538" s="382"/>
      <c r="C538" s="379"/>
      <c r="D538" s="382"/>
      <c r="E538" s="382"/>
      <c r="F538" s="382"/>
      <c r="G538" s="382"/>
      <c r="H538" s="381"/>
      <c r="I538" s="384"/>
      <c r="J538" s="384"/>
      <c r="K538" s="381"/>
    </row>
    <row r="539" spans="1:11" x14ac:dyDescent="0.2">
      <c r="A539" s="383"/>
      <c r="B539" s="382"/>
      <c r="C539" s="379"/>
      <c r="D539" s="382"/>
      <c r="E539" s="382"/>
      <c r="F539" s="382"/>
      <c r="G539" s="382"/>
      <c r="H539" s="381"/>
      <c r="I539" s="384"/>
      <c r="J539" s="384"/>
      <c r="K539" s="381"/>
    </row>
    <row r="540" spans="1:11" x14ac:dyDescent="0.2">
      <c r="A540" s="383"/>
      <c r="B540" s="382"/>
      <c r="C540" s="379"/>
      <c r="D540" s="382"/>
      <c r="E540" s="382"/>
      <c r="F540" s="382"/>
      <c r="G540" s="382"/>
      <c r="H540" s="381"/>
      <c r="I540" s="384"/>
      <c r="J540" s="384"/>
      <c r="K540" s="381"/>
    </row>
    <row r="541" spans="1:11" x14ac:dyDescent="0.2">
      <c r="A541" s="383"/>
      <c r="B541" s="382"/>
      <c r="C541" s="379"/>
      <c r="D541" s="382"/>
      <c r="E541" s="382"/>
      <c r="F541" s="382"/>
      <c r="G541" s="382"/>
      <c r="H541" s="381"/>
      <c r="I541" s="384"/>
      <c r="J541" s="384"/>
      <c r="K541" s="381"/>
    </row>
    <row r="542" spans="1:11" x14ac:dyDescent="0.2">
      <c r="A542" s="383"/>
      <c r="B542" s="382"/>
      <c r="C542" s="379"/>
      <c r="D542" s="382"/>
      <c r="E542" s="382"/>
      <c r="F542" s="382"/>
      <c r="G542" s="382"/>
      <c r="H542" s="381"/>
      <c r="I542" s="384"/>
      <c r="J542" s="384"/>
      <c r="K542" s="381"/>
    </row>
    <row r="543" spans="1:11" x14ac:dyDescent="0.2">
      <c r="A543" s="383"/>
      <c r="B543" s="382"/>
      <c r="C543" s="379"/>
      <c r="D543" s="382"/>
      <c r="E543" s="382"/>
      <c r="F543" s="382"/>
      <c r="G543" s="382"/>
      <c r="H543" s="381"/>
      <c r="I543" s="384"/>
      <c r="J543" s="384"/>
      <c r="K543" s="381"/>
    </row>
    <row r="544" spans="1:11" x14ac:dyDescent="0.2">
      <c r="A544" s="383"/>
      <c r="B544" s="382"/>
      <c r="C544" s="379"/>
      <c r="D544" s="382"/>
      <c r="E544" s="382"/>
      <c r="F544" s="382"/>
      <c r="G544" s="382"/>
      <c r="H544" s="381"/>
      <c r="I544" s="384"/>
      <c r="J544" s="384"/>
      <c r="K544" s="381"/>
    </row>
    <row r="545" spans="1:11" x14ac:dyDescent="0.2">
      <c r="A545" s="383"/>
      <c r="B545" s="382"/>
      <c r="C545" s="379"/>
      <c r="D545" s="382"/>
      <c r="E545" s="382"/>
      <c r="F545" s="382"/>
      <c r="G545" s="382"/>
      <c r="H545" s="381"/>
      <c r="I545" s="384"/>
      <c r="J545" s="384"/>
      <c r="K545" s="381"/>
    </row>
    <row r="546" spans="1:11" x14ac:dyDescent="0.2">
      <c r="A546" s="383"/>
      <c r="B546" s="382"/>
      <c r="C546" s="379"/>
      <c r="D546" s="382"/>
      <c r="E546" s="382"/>
      <c r="F546" s="382"/>
      <c r="G546" s="382"/>
      <c r="H546" s="381"/>
      <c r="I546" s="384"/>
      <c r="J546" s="384"/>
      <c r="K546" s="381"/>
    </row>
    <row r="547" spans="1:11" x14ac:dyDescent="0.2">
      <c r="A547" s="383"/>
      <c r="B547" s="382"/>
      <c r="C547" s="379"/>
      <c r="D547" s="382"/>
      <c r="E547" s="382"/>
      <c r="F547" s="382"/>
      <c r="G547" s="382"/>
      <c r="H547" s="381"/>
      <c r="I547" s="384"/>
      <c r="J547" s="384"/>
      <c r="K547" s="381"/>
    </row>
    <row r="548" spans="1:11" x14ac:dyDescent="0.2">
      <c r="A548" s="383"/>
      <c r="B548" s="382"/>
      <c r="C548" s="379"/>
      <c r="D548" s="382"/>
      <c r="E548" s="382"/>
      <c r="F548" s="382"/>
      <c r="G548" s="382"/>
      <c r="H548" s="381"/>
      <c r="I548" s="384"/>
      <c r="J548" s="384"/>
      <c r="K548" s="381"/>
    </row>
    <row r="549" spans="1:11" x14ac:dyDescent="0.2">
      <c r="A549" s="383"/>
      <c r="B549" s="382"/>
      <c r="C549" s="379"/>
      <c r="D549" s="382"/>
      <c r="E549" s="382"/>
      <c r="F549" s="382"/>
      <c r="G549" s="382"/>
      <c r="H549" s="381"/>
      <c r="I549" s="384"/>
      <c r="J549" s="384"/>
      <c r="K549" s="381"/>
    </row>
    <row r="550" spans="1:11" x14ac:dyDescent="0.2">
      <c r="A550" s="383"/>
      <c r="B550" s="382"/>
      <c r="C550" s="379"/>
      <c r="D550" s="382"/>
      <c r="E550" s="382"/>
      <c r="F550" s="382"/>
      <c r="G550" s="382"/>
      <c r="H550" s="381"/>
      <c r="I550" s="384"/>
      <c r="J550" s="384"/>
      <c r="K550" s="381"/>
    </row>
    <row r="551" spans="1:11" x14ac:dyDescent="0.2">
      <c r="A551" s="383"/>
      <c r="B551" s="382"/>
      <c r="C551" s="379"/>
      <c r="D551" s="382"/>
      <c r="E551" s="382"/>
      <c r="F551" s="382"/>
      <c r="G551" s="382"/>
      <c r="H551" s="381"/>
      <c r="I551" s="384"/>
      <c r="J551" s="384"/>
      <c r="K551" s="381"/>
    </row>
    <row r="552" spans="1:11" x14ac:dyDescent="0.2">
      <c r="A552" s="383"/>
      <c r="B552" s="382"/>
      <c r="C552" s="379"/>
      <c r="D552" s="382"/>
      <c r="E552" s="382"/>
      <c r="F552" s="382"/>
      <c r="G552" s="382"/>
      <c r="H552" s="381"/>
      <c r="I552" s="384"/>
      <c r="J552" s="384"/>
      <c r="K552" s="381"/>
    </row>
    <row r="553" spans="1:11" x14ac:dyDescent="0.2">
      <c r="A553" s="383"/>
      <c r="B553" s="382"/>
      <c r="C553" s="379"/>
      <c r="D553" s="382"/>
      <c r="E553" s="382"/>
      <c r="F553" s="382"/>
      <c r="G553" s="382"/>
      <c r="H553" s="381"/>
      <c r="I553" s="384"/>
      <c r="J553" s="384"/>
      <c r="K553" s="381"/>
    </row>
    <row r="554" spans="1:11" x14ac:dyDescent="0.2">
      <c r="A554" s="383"/>
      <c r="B554" s="382"/>
      <c r="C554" s="379"/>
      <c r="D554" s="382"/>
      <c r="E554" s="382"/>
      <c r="F554" s="382"/>
      <c r="G554" s="382"/>
      <c r="H554" s="381"/>
      <c r="I554" s="384"/>
      <c r="J554" s="384"/>
      <c r="K554" s="381"/>
    </row>
    <row r="555" spans="1:11" x14ac:dyDescent="0.2">
      <c r="A555" s="383"/>
      <c r="B555" s="382"/>
      <c r="C555" s="379"/>
      <c r="D555" s="382"/>
      <c r="E555" s="382"/>
      <c r="F555" s="382"/>
      <c r="G555" s="382"/>
      <c r="H555" s="381"/>
      <c r="I555" s="384"/>
      <c r="J555" s="384"/>
      <c r="K555" s="381"/>
    </row>
    <row r="556" spans="1:11" x14ac:dyDescent="0.2">
      <c r="A556" s="383"/>
      <c r="B556" s="382"/>
      <c r="C556" s="379"/>
      <c r="D556" s="382"/>
      <c r="E556" s="382"/>
      <c r="F556" s="382"/>
      <c r="G556" s="382"/>
      <c r="H556" s="381"/>
      <c r="I556" s="384"/>
      <c r="J556" s="384"/>
      <c r="K556" s="381"/>
    </row>
    <row r="557" spans="1:11" x14ac:dyDescent="0.2">
      <c r="A557" s="383"/>
      <c r="B557" s="382"/>
      <c r="C557" s="379"/>
      <c r="D557" s="382"/>
      <c r="E557" s="382"/>
      <c r="F557" s="382"/>
      <c r="G557" s="382"/>
      <c r="H557" s="381"/>
      <c r="I557" s="384"/>
      <c r="J557" s="384"/>
      <c r="K557" s="381"/>
    </row>
    <row r="558" spans="1:11" x14ac:dyDescent="0.2">
      <c r="A558" s="383"/>
      <c r="B558" s="382"/>
      <c r="C558" s="379"/>
      <c r="D558" s="382"/>
      <c r="E558" s="382"/>
      <c r="F558" s="382"/>
      <c r="G558" s="382"/>
      <c r="H558" s="381"/>
      <c r="I558" s="384"/>
      <c r="J558" s="384"/>
      <c r="K558" s="381"/>
    </row>
    <row r="559" spans="1:11" x14ac:dyDescent="0.2">
      <c r="A559" s="383"/>
      <c r="B559" s="382"/>
      <c r="C559" s="379"/>
      <c r="D559" s="382"/>
      <c r="E559" s="382"/>
      <c r="F559" s="382"/>
      <c r="G559" s="382"/>
      <c r="H559" s="381"/>
      <c r="I559" s="384"/>
      <c r="J559" s="384"/>
      <c r="K559" s="381"/>
    </row>
    <row r="560" spans="1:11" x14ac:dyDescent="0.2">
      <c r="A560" s="383"/>
      <c r="B560" s="382"/>
      <c r="C560" s="379"/>
      <c r="D560" s="382"/>
      <c r="E560" s="382"/>
      <c r="F560" s="382"/>
      <c r="G560" s="382"/>
      <c r="H560" s="381"/>
      <c r="I560" s="384"/>
      <c r="J560" s="384"/>
      <c r="K560" s="381"/>
    </row>
    <row r="561" spans="1:11" x14ac:dyDescent="0.2">
      <c r="A561" s="383"/>
      <c r="B561" s="382"/>
      <c r="C561" s="379"/>
      <c r="D561" s="382"/>
      <c r="E561" s="382"/>
      <c r="F561" s="382"/>
      <c r="G561" s="382"/>
      <c r="H561" s="381"/>
      <c r="I561" s="384"/>
      <c r="J561" s="384"/>
      <c r="K561" s="381"/>
    </row>
    <row r="562" spans="1:11" x14ac:dyDescent="0.2">
      <c r="A562" s="383"/>
      <c r="B562" s="382"/>
      <c r="C562" s="379"/>
      <c r="D562" s="382"/>
      <c r="E562" s="382"/>
      <c r="F562" s="382"/>
      <c r="G562" s="382"/>
      <c r="H562" s="381"/>
      <c r="I562" s="384"/>
      <c r="J562" s="384"/>
      <c r="K562" s="381"/>
    </row>
    <row r="563" spans="1:11" x14ac:dyDescent="0.2">
      <c r="A563" s="383"/>
      <c r="B563" s="382"/>
      <c r="C563" s="379"/>
      <c r="D563" s="382"/>
      <c r="E563" s="382"/>
      <c r="F563" s="382"/>
      <c r="G563" s="382"/>
      <c r="H563" s="381"/>
      <c r="I563" s="384"/>
      <c r="J563" s="384"/>
      <c r="K563" s="381"/>
    </row>
    <row r="564" spans="1:11" x14ac:dyDescent="0.2">
      <c r="A564" s="383"/>
      <c r="B564" s="382"/>
      <c r="C564" s="379"/>
      <c r="D564" s="382"/>
      <c r="E564" s="382"/>
      <c r="F564" s="382"/>
      <c r="G564" s="382"/>
      <c r="H564" s="381"/>
      <c r="I564" s="384"/>
      <c r="J564" s="384"/>
      <c r="K564" s="381"/>
    </row>
    <row r="565" spans="1:11" x14ac:dyDescent="0.2">
      <c r="A565" s="383"/>
      <c r="B565" s="382"/>
      <c r="C565" s="379"/>
      <c r="D565" s="382"/>
      <c r="E565" s="382"/>
      <c r="F565" s="382"/>
      <c r="G565" s="382"/>
      <c r="H565" s="381"/>
      <c r="I565" s="384"/>
      <c r="J565" s="384"/>
      <c r="K565" s="381"/>
    </row>
    <row r="566" spans="1:11" x14ac:dyDescent="0.2">
      <c r="A566" s="383"/>
      <c r="B566" s="382"/>
      <c r="C566" s="379"/>
      <c r="D566" s="382"/>
      <c r="E566" s="382"/>
      <c r="F566" s="382"/>
      <c r="G566" s="382"/>
      <c r="H566" s="381"/>
      <c r="I566" s="384"/>
      <c r="J566" s="384"/>
      <c r="K566" s="381"/>
    </row>
    <row r="567" spans="1:11" x14ac:dyDescent="0.2">
      <c r="A567" s="383"/>
      <c r="B567" s="382"/>
      <c r="C567" s="379"/>
      <c r="D567" s="382"/>
      <c r="E567" s="382"/>
      <c r="F567" s="382"/>
      <c r="G567" s="382"/>
      <c r="H567" s="381"/>
      <c r="I567" s="384"/>
      <c r="J567" s="384"/>
      <c r="K567" s="381"/>
    </row>
    <row r="568" spans="1:11" x14ac:dyDescent="0.2">
      <c r="A568" s="383"/>
      <c r="B568" s="382"/>
      <c r="C568" s="379"/>
      <c r="D568" s="382"/>
      <c r="E568" s="382"/>
      <c r="F568" s="382"/>
      <c r="G568" s="382"/>
      <c r="H568" s="381"/>
      <c r="I568" s="384"/>
      <c r="J568" s="384"/>
      <c r="K568" s="381"/>
    </row>
    <row r="569" spans="1:11" x14ac:dyDescent="0.2">
      <c r="A569" s="383"/>
      <c r="B569" s="382"/>
      <c r="C569" s="379"/>
      <c r="D569" s="382"/>
      <c r="E569" s="382"/>
      <c r="F569" s="382"/>
      <c r="G569" s="382"/>
      <c r="H569" s="381"/>
      <c r="I569" s="384"/>
      <c r="J569" s="384"/>
      <c r="K569" s="381"/>
    </row>
    <row r="570" spans="1:11" x14ac:dyDescent="0.2">
      <c r="A570" s="383"/>
      <c r="B570" s="382"/>
      <c r="C570" s="379"/>
      <c r="D570" s="382"/>
      <c r="E570" s="382"/>
      <c r="F570" s="382"/>
      <c r="G570" s="382"/>
      <c r="H570" s="381"/>
      <c r="I570" s="384"/>
      <c r="J570" s="384"/>
      <c r="K570" s="381"/>
    </row>
    <row r="571" spans="1:11" x14ac:dyDescent="0.2">
      <c r="A571" s="383"/>
      <c r="B571" s="382"/>
      <c r="C571" s="379"/>
      <c r="D571" s="382"/>
      <c r="E571" s="382"/>
      <c r="F571" s="382"/>
      <c r="G571" s="382"/>
      <c r="H571" s="381"/>
      <c r="I571" s="384"/>
      <c r="J571" s="384"/>
      <c r="K571" s="381"/>
    </row>
    <row r="572" spans="1:11" x14ac:dyDescent="0.2">
      <c r="A572" s="383"/>
      <c r="B572" s="382"/>
      <c r="C572" s="379"/>
      <c r="D572" s="382"/>
      <c r="E572" s="382"/>
      <c r="F572" s="382"/>
      <c r="G572" s="382"/>
      <c r="H572" s="381"/>
      <c r="I572" s="384"/>
      <c r="J572" s="384"/>
      <c r="K572" s="381"/>
    </row>
    <row r="573" spans="1:11" x14ac:dyDescent="0.2">
      <c r="A573" s="383"/>
      <c r="B573" s="382"/>
      <c r="C573" s="379"/>
      <c r="D573" s="382"/>
      <c r="E573" s="382"/>
      <c r="F573" s="382"/>
      <c r="G573" s="382"/>
      <c r="H573" s="381"/>
      <c r="I573" s="384"/>
      <c r="J573" s="384"/>
      <c r="K573" s="381"/>
    </row>
    <row r="574" spans="1:11" x14ac:dyDescent="0.2">
      <c r="A574" s="383"/>
      <c r="B574" s="382"/>
      <c r="C574" s="379"/>
      <c r="D574" s="382"/>
      <c r="E574" s="382"/>
      <c r="F574" s="382"/>
      <c r="G574" s="382"/>
      <c r="H574" s="381"/>
      <c r="I574" s="384"/>
      <c r="J574" s="384"/>
      <c r="K574" s="381"/>
    </row>
    <row r="575" spans="1:11" x14ac:dyDescent="0.2">
      <c r="A575" s="383"/>
      <c r="B575" s="382"/>
      <c r="C575" s="379"/>
      <c r="D575" s="382"/>
      <c r="E575" s="382"/>
      <c r="F575" s="382"/>
      <c r="G575" s="382"/>
      <c r="H575" s="381"/>
      <c r="I575" s="384"/>
      <c r="J575" s="384"/>
      <c r="K575" s="381"/>
    </row>
    <row r="576" spans="1:11" x14ac:dyDescent="0.2">
      <c r="A576" s="383"/>
      <c r="B576" s="382"/>
      <c r="C576" s="379"/>
      <c r="D576" s="382"/>
      <c r="E576" s="382"/>
      <c r="F576" s="382"/>
      <c r="G576" s="382"/>
      <c r="H576" s="381"/>
      <c r="I576" s="384"/>
      <c r="J576" s="384"/>
      <c r="K576" s="381"/>
    </row>
    <row r="577" spans="1:11" x14ac:dyDescent="0.2">
      <c r="A577" s="383"/>
      <c r="B577" s="382"/>
      <c r="C577" s="379"/>
      <c r="D577" s="382"/>
      <c r="E577" s="382"/>
      <c r="F577" s="382"/>
      <c r="G577" s="382"/>
      <c r="H577" s="381"/>
      <c r="I577" s="384"/>
      <c r="J577" s="384"/>
      <c r="K577" s="381"/>
    </row>
    <row r="578" spans="1:11" x14ac:dyDescent="0.2">
      <c r="A578" s="383"/>
      <c r="B578" s="382"/>
      <c r="C578" s="379"/>
      <c r="D578" s="382"/>
      <c r="E578" s="382"/>
      <c r="F578" s="382"/>
      <c r="G578" s="382"/>
      <c r="H578" s="381"/>
      <c r="I578" s="384"/>
      <c r="J578" s="384"/>
      <c r="K578" s="381"/>
    </row>
    <row r="579" spans="1:11" x14ac:dyDescent="0.2">
      <c r="A579" s="383"/>
      <c r="B579" s="382"/>
      <c r="C579" s="379"/>
      <c r="D579" s="382"/>
      <c r="E579" s="382"/>
      <c r="F579" s="382"/>
      <c r="G579" s="382"/>
      <c r="H579" s="381"/>
      <c r="I579" s="384"/>
      <c r="J579" s="384"/>
      <c r="K579" s="381"/>
    </row>
    <row r="580" spans="1:11" x14ac:dyDescent="0.2">
      <c r="A580" s="383"/>
      <c r="B580" s="382"/>
      <c r="C580" s="379"/>
      <c r="D580" s="382"/>
      <c r="E580" s="382"/>
      <c r="F580" s="382"/>
      <c r="G580" s="382"/>
      <c r="H580" s="381"/>
      <c r="I580" s="384"/>
      <c r="J580" s="384"/>
      <c r="K580" s="381"/>
    </row>
    <row r="581" spans="1:11" x14ac:dyDescent="0.2">
      <c r="A581" s="383"/>
      <c r="B581" s="382"/>
      <c r="C581" s="379"/>
      <c r="D581" s="382"/>
      <c r="E581" s="382"/>
      <c r="F581" s="382"/>
      <c r="G581" s="382"/>
      <c r="H581" s="381"/>
      <c r="I581" s="384"/>
      <c r="J581" s="384"/>
      <c r="K581" s="381"/>
    </row>
    <row r="582" spans="1:11" x14ac:dyDescent="0.2">
      <c r="A582" s="383"/>
      <c r="B582" s="382"/>
      <c r="C582" s="379"/>
      <c r="D582" s="382"/>
      <c r="E582" s="382"/>
      <c r="F582" s="382"/>
      <c r="G582" s="382"/>
      <c r="H582" s="381"/>
      <c r="I582" s="384"/>
      <c r="J582" s="384"/>
      <c r="K582" s="381"/>
    </row>
    <row r="583" spans="1:11" x14ac:dyDescent="0.2">
      <c r="A583" s="383"/>
      <c r="B583" s="382"/>
      <c r="C583" s="379"/>
      <c r="D583" s="382"/>
      <c r="E583" s="382"/>
      <c r="F583" s="382"/>
      <c r="G583" s="382"/>
      <c r="H583" s="381"/>
      <c r="I583" s="384"/>
      <c r="J583" s="384"/>
      <c r="K583" s="381"/>
    </row>
    <row r="584" spans="1:11" x14ac:dyDescent="0.2">
      <c r="A584" s="383"/>
      <c r="B584" s="382"/>
      <c r="C584" s="379"/>
      <c r="D584" s="382"/>
      <c r="E584" s="382"/>
      <c r="F584" s="382"/>
      <c r="G584" s="382"/>
      <c r="H584" s="381"/>
      <c r="I584" s="384"/>
      <c r="J584" s="384"/>
      <c r="K584" s="381"/>
    </row>
    <row r="585" spans="1:11" x14ac:dyDescent="0.2">
      <c r="A585" s="383"/>
      <c r="B585" s="382"/>
      <c r="C585" s="379"/>
      <c r="D585" s="382"/>
      <c r="E585" s="382"/>
      <c r="F585" s="382"/>
      <c r="G585" s="382"/>
      <c r="H585" s="381"/>
      <c r="I585" s="384"/>
      <c r="J585" s="384"/>
      <c r="K585" s="381"/>
    </row>
    <row r="586" spans="1:11" x14ac:dyDescent="0.2">
      <c r="A586" s="383"/>
      <c r="B586" s="382"/>
      <c r="C586" s="379"/>
      <c r="D586" s="382"/>
      <c r="E586" s="382"/>
      <c r="F586" s="382"/>
      <c r="G586" s="382"/>
      <c r="H586" s="381"/>
      <c r="I586" s="384"/>
      <c r="J586" s="384"/>
      <c r="K586" s="381"/>
    </row>
    <row r="587" spans="1:11" x14ac:dyDescent="0.2">
      <c r="A587" s="383"/>
      <c r="B587" s="382"/>
      <c r="C587" s="379"/>
      <c r="D587" s="382"/>
      <c r="E587" s="382"/>
      <c r="F587" s="382"/>
      <c r="G587" s="382"/>
      <c r="H587" s="381"/>
      <c r="I587" s="384"/>
      <c r="J587" s="384"/>
      <c r="K587" s="381"/>
    </row>
    <row r="588" spans="1:11" x14ac:dyDescent="0.2">
      <c r="A588" s="383"/>
      <c r="B588" s="382"/>
      <c r="C588" s="379"/>
      <c r="D588" s="382"/>
      <c r="E588" s="382"/>
      <c r="F588" s="382"/>
      <c r="G588" s="382"/>
      <c r="H588" s="381"/>
      <c r="I588" s="384"/>
      <c r="J588" s="384"/>
      <c r="K588" s="381"/>
    </row>
    <row r="589" spans="1:11" x14ac:dyDescent="0.2">
      <c r="A589" s="383"/>
      <c r="B589" s="382"/>
      <c r="C589" s="379"/>
      <c r="D589" s="382"/>
      <c r="E589" s="382"/>
      <c r="F589" s="382"/>
      <c r="G589" s="382"/>
      <c r="H589" s="381"/>
      <c r="I589" s="384"/>
      <c r="J589" s="384"/>
      <c r="K589" s="381"/>
    </row>
    <row r="590" spans="1:11" x14ac:dyDescent="0.2">
      <c r="A590" s="383"/>
      <c r="B590" s="382"/>
      <c r="C590" s="379"/>
      <c r="D590" s="382"/>
      <c r="E590" s="382"/>
      <c r="F590" s="382"/>
      <c r="G590" s="382"/>
      <c r="H590" s="381"/>
      <c r="I590" s="384"/>
      <c r="J590" s="384"/>
      <c r="K590" s="381"/>
    </row>
    <row r="591" spans="1:11" x14ac:dyDescent="0.2">
      <c r="A591" s="383"/>
      <c r="B591" s="382"/>
      <c r="C591" s="379"/>
      <c r="D591" s="382"/>
      <c r="E591" s="382"/>
      <c r="F591" s="382"/>
      <c r="G591" s="382"/>
      <c r="H591" s="381"/>
      <c r="I591" s="384"/>
      <c r="J591" s="384"/>
      <c r="K591" s="381"/>
    </row>
    <row r="592" spans="1:11" x14ac:dyDescent="0.2">
      <c r="A592" s="383"/>
      <c r="B592" s="382"/>
      <c r="C592" s="379"/>
      <c r="D592" s="382"/>
      <c r="E592" s="382"/>
      <c r="F592" s="382"/>
      <c r="G592" s="382"/>
      <c r="H592" s="381"/>
      <c r="I592" s="384"/>
      <c r="J592" s="384"/>
      <c r="K592" s="381"/>
    </row>
    <row r="593" spans="1:11" x14ac:dyDescent="0.2">
      <c r="A593" s="383"/>
      <c r="B593" s="382"/>
      <c r="C593" s="379"/>
      <c r="D593" s="382"/>
      <c r="E593" s="382"/>
      <c r="F593" s="382"/>
      <c r="G593" s="382"/>
      <c r="H593" s="381"/>
      <c r="I593" s="384"/>
      <c r="J593" s="384"/>
      <c r="K593" s="381"/>
    </row>
    <row r="594" spans="1:11" x14ac:dyDescent="0.2">
      <c r="A594" s="383"/>
      <c r="B594" s="382"/>
      <c r="C594" s="379"/>
      <c r="D594" s="382"/>
      <c r="E594" s="382"/>
      <c r="F594" s="382"/>
      <c r="G594" s="382"/>
      <c r="H594" s="381"/>
      <c r="I594" s="384"/>
      <c r="J594" s="384"/>
      <c r="K594" s="381"/>
    </row>
    <row r="595" spans="1:11" x14ac:dyDescent="0.2">
      <c r="A595" s="383"/>
      <c r="B595" s="382"/>
      <c r="C595" s="379"/>
      <c r="D595" s="382"/>
      <c r="E595" s="382"/>
      <c r="F595" s="382"/>
      <c r="G595" s="382"/>
      <c r="H595" s="381"/>
      <c r="I595" s="384"/>
      <c r="J595" s="384"/>
      <c r="K595" s="381"/>
    </row>
    <row r="596" spans="1:11" x14ac:dyDescent="0.2">
      <c r="A596" s="383"/>
      <c r="B596" s="382"/>
      <c r="C596" s="379"/>
      <c r="D596" s="382"/>
      <c r="E596" s="382"/>
      <c r="F596" s="382"/>
      <c r="G596" s="382"/>
      <c r="H596" s="381"/>
      <c r="I596" s="384"/>
      <c r="J596" s="384"/>
      <c r="K596" s="381"/>
    </row>
    <row r="597" spans="1:11" x14ac:dyDescent="0.2">
      <c r="A597" s="383"/>
      <c r="B597" s="382"/>
      <c r="C597" s="379"/>
      <c r="D597" s="382"/>
      <c r="E597" s="382"/>
      <c r="F597" s="382"/>
      <c r="G597" s="382"/>
      <c r="H597" s="381"/>
      <c r="I597" s="384"/>
      <c r="J597" s="384"/>
      <c r="K597" s="381"/>
    </row>
    <row r="598" spans="1:11" x14ac:dyDescent="0.2">
      <c r="A598" s="383"/>
      <c r="B598" s="382"/>
      <c r="C598" s="379"/>
      <c r="D598" s="382"/>
      <c r="E598" s="382"/>
      <c r="F598" s="382"/>
      <c r="G598" s="382"/>
      <c r="H598" s="381"/>
      <c r="I598" s="384"/>
      <c r="J598" s="384"/>
      <c r="K598" s="381"/>
    </row>
    <row r="599" spans="1:11" x14ac:dyDescent="0.2">
      <c r="A599" s="383"/>
      <c r="B599" s="382"/>
      <c r="C599" s="379"/>
      <c r="D599" s="382"/>
      <c r="E599" s="382"/>
      <c r="F599" s="382"/>
      <c r="G599" s="382"/>
      <c r="H599" s="381"/>
      <c r="I599" s="384"/>
      <c r="J599" s="384"/>
      <c r="K599" s="381"/>
    </row>
    <row r="600" spans="1:11" x14ac:dyDescent="0.2">
      <c r="A600" s="383"/>
      <c r="B600" s="382"/>
      <c r="C600" s="379"/>
      <c r="D600" s="382"/>
      <c r="E600" s="382"/>
      <c r="F600" s="382"/>
      <c r="G600" s="382"/>
      <c r="H600" s="381"/>
      <c r="I600" s="384"/>
      <c r="J600" s="384"/>
      <c r="K600" s="381"/>
    </row>
    <row r="601" spans="1:11" x14ac:dyDescent="0.2">
      <c r="A601" s="383"/>
      <c r="B601" s="382"/>
      <c r="C601" s="379"/>
      <c r="D601" s="382"/>
      <c r="E601" s="382"/>
      <c r="F601" s="382"/>
      <c r="G601" s="382"/>
      <c r="H601" s="381"/>
      <c r="I601" s="384"/>
      <c r="J601" s="384"/>
      <c r="K601" s="381"/>
    </row>
    <row r="602" spans="1:11" x14ac:dyDescent="0.2">
      <c r="A602" s="383"/>
      <c r="B602" s="382"/>
      <c r="C602" s="379"/>
      <c r="D602" s="382"/>
      <c r="E602" s="382"/>
      <c r="F602" s="382"/>
      <c r="G602" s="382"/>
      <c r="H602" s="381"/>
      <c r="I602" s="384"/>
      <c r="J602" s="384"/>
      <c r="K602" s="381"/>
    </row>
    <row r="603" spans="1:11" x14ac:dyDescent="0.2">
      <c r="A603" s="383"/>
      <c r="B603" s="382"/>
      <c r="C603" s="379"/>
      <c r="D603" s="382"/>
      <c r="E603" s="382"/>
      <c r="F603" s="382"/>
      <c r="G603" s="382"/>
      <c r="H603" s="381"/>
      <c r="I603" s="384"/>
      <c r="J603" s="384"/>
      <c r="K603" s="381"/>
    </row>
    <row r="604" spans="1:11" x14ac:dyDescent="0.2">
      <c r="A604" s="383"/>
      <c r="B604" s="382"/>
      <c r="C604" s="379"/>
      <c r="D604" s="382"/>
      <c r="E604" s="382"/>
      <c r="F604" s="382"/>
      <c r="G604" s="382"/>
      <c r="H604" s="381"/>
      <c r="I604" s="384"/>
      <c r="J604" s="384"/>
      <c r="K604" s="381"/>
    </row>
    <row r="605" spans="1:11" x14ac:dyDescent="0.2">
      <c r="A605" s="383"/>
      <c r="B605" s="382"/>
      <c r="C605" s="379"/>
      <c r="D605" s="382"/>
      <c r="E605" s="382"/>
      <c r="F605" s="382"/>
      <c r="G605" s="382"/>
      <c r="H605" s="381"/>
      <c r="I605" s="384"/>
      <c r="J605" s="384"/>
      <c r="K605" s="381"/>
    </row>
    <row r="606" spans="1:11" x14ac:dyDescent="0.2">
      <c r="A606" s="383"/>
      <c r="B606" s="382"/>
      <c r="C606" s="379"/>
      <c r="D606" s="382"/>
      <c r="E606" s="382"/>
      <c r="F606" s="382"/>
      <c r="G606" s="382"/>
      <c r="H606" s="381"/>
      <c r="I606" s="384"/>
      <c r="J606" s="384"/>
      <c r="K606" s="381"/>
    </row>
    <row r="607" spans="1:11" x14ac:dyDescent="0.2">
      <c r="A607" s="383"/>
      <c r="B607" s="382"/>
      <c r="C607" s="379"/>
      <c r="D607" s="382"/>
      <c r="E607" s="382"/>
      <c r="F607" s="382"/>
      <c r="G607" s="382"/>
      <c r="H607" s="381"/>
      <c r="I607" s="384"/>
      <c r="J607" s="384"/>
      <c r="K607" s="381"/>
    </row>
    <row r="608" spans="1:11" x14ac:dyDescent="0.2">
      <c r="A608" s="383"/>
      <c r="B608" s="382"/>
      <c r="C608" s="379"/>
      <c r="D608" s="382"/>
      <c r="E608" s="382"/>
      <c r="F608" s="382"/>
      <c r="G608" s="382"/>
      <c r="H608" s="381"/>
      <c r="I608" s="384"/>
      <c r="J608" s="384"/>
      <c r="K608" s="381"/>
    </row>
    <row r="609" spans="1:11" x14ac:dyDescent="0.2">
      <c r="A609" s="383"/>
      <c r="B609" s="382"/>
      <c r="C609" s="379"/>
      <c r="D609" s="382"/>
      <c r="E609" s="382"/>
      <c r="F609" s="382"/>
      <c r="G609" s="382"/>
      <c r="H609" s="381"/>
      <c r="I609" s="384"/>
      <c r="J609" s="384"/>
      <c r="K609" s="381"/>
    </row>
    <row r="610" spans="1:11" x14ac:dyDescent="0.2">
      <c r="A610" s="383"/>
      <c r="B610" s="382"/>
      <c r="C610" s="379"/>
      <c r="D610" s="382"/>
      <c r="E610" s="382"/>
      <c r="F610" s="382"/>
      <c r="G610" s="382"/>
      <c r="H610" s="381"/>
      <c r="I610" s="384"/>
      <c r="J610" s="384"/>
      <c r="K610" s="381"/>
    </row>
    <row r="611" spans="1:11" x14ac:dyDescent="0.2">
      <c r="A611" s="383"/>
      <c r="B611" s="382"/>
      <c r="C611" s="379"/>
      <c r="D611" s="382"/>
      <c r="E611" s="382"/>
      <c r="F611" s="382"/>
      <c r="G611" s="382"/>
      <c r="H611" s="381"/>
      <c r="I611" s="384"/>
      <c r="J611" s="384"/>
      <c r="K611" s="381"/>
    </row>
    <row r="612" spans="1:11" x14ac:dyDescent="0.2">
      <c r="A612" s="383"/>
      <c r="B612" s="382"/>
      <c r="C612" s="379"/>
      <c r="D612" s="382"/>
      <c r="E612" s="382"/>
      <c r="F612" s="382"/>
      <c r="G612" s="382"/>
      <c r="H612" s="381"/>
      <c r="I612" s="384"/>
      <c r="J612" s="384"/>
      <c r="K612" s="381"/>
    </row>
    <row r="613" spans="1:11" x14ac:dyDescent="0.2">
      <c r="A613" s="383"/>
      <c r="B613" s="382"/>
      <c r="C613" s="379"/>
      <c r="D613" s="382"/>
      <c r="E613" s="382"/>
      <c r="F613" s="382"/>
      <c r="G613" s="382"/>
      <c r="H613" s="381"/>
      <c r="I613" s="384"/>
      <c r="J613" s="384"/>
      <c r="K613" s="381"/>
    </row>
    <row r="614" spans="1:11" x14ac:dyDescent="0.2">
      <c r="A614" s="383"/>
      <c r="B614" s="382"/>
      <c r="C614" s="379"/>
      <c r="D614" s="382"/>
      <c r="E614" s="382"/>
      <c r="F614" s="382"/>
      <c r="G614" s="382"/>
      <c r="H614" s="381"/>
      <c r="I614" s="384"/>
      <c r="J614" s="384"/>
      <c r="K614" s="381"/>
    </row>
    <row r="615" spans="1:11" x14ac:dyDescent="0.2">
      <c r="A615" s="383"/>
      <c r="B615" s="382"/>
      <c r="C615" s="379"/>
      <c r="D615" s="382"/>
      <c r="E615" s="382"/>
      <c r="F615" s="382"/>
      <c r="G615" s="382"/>
      <c r="H615" s="381"/>
      <c r="I615" s="384"/>
      <c r="J615" s="384"/>
      <c r="K615" s="381"/>
    </row>
    <row r="616" spans="1:11" x14ac:dyDescent="0.2">
      <c r="A616" s="383"/>
      <c r="B616" s="382"/>
      <c r="C616" s="379"/>
      <c r="D616" s="382"/>
      <c r="E616" s="382"/>
      <c r="F616" s="382"/>
      <c r="G616" s="382"/>
      <c r="H616" s="381"/>
      <c r="I616" s="384"/>
      <c r="J616" s="384"/>
      <c r="K616" s="381"/>
    </row>
    <row r="617" spans="1:11" x14ac:dyDescent="0.2">
      <c r="A617" s="383"/>
      <c r="B617" s="382"/>
      <c r="C617" s="379"/>
      <c r="D617" s="382"/>
      <c r="E617" s="382"/>
      <c r="F617" s="382"/>
      <c r="G617" s="382"/>
      <c r="H617" s="381"/>
      <c r="I617" s="384"/>
      <c r="J617" s="384"/>
      <c r="K617" s="381"/>
    </row>
    <row r="618" spans="1:11" x14ac:dyDescent="0.2">
      <c r="A618" s="383"/>
      <c r="B618" s="382"/>
      <c r="C618" s="379"/>
      <c r="D618" s="382"/>
      <c r="E618" s="382"/>
      <c r="F618" s="382"/>
      <c r="G618" s="382"/>
      <c r="H618" s="381"/>
      <c r="I618" s="384"/>
      <c r="J618" s="384"/>
      <c r="K618" s="381"/>
    </row>
    <row r="619" spans="1:11" x14ac:dyDescent="0.2">
      <c r="A619" s="383"/>
      <c r="B619" s="382"/>
      <c r="C619" s="379"/>
      <c r="D619" s="382"/>
      <c r="E619" s="382"/>
      <c r="F619" s="382"/>
      <c r="G619" s="382"/>
      <c r="H619" s="381"/>
      <c r="I619" s="384"/>
      <c r="J619" s="384"/>
      <c r="K619" s="381"/>
    </row>
    <row r="620" spans="1:11" x14ac:dyDescent="0.2">
      <c r="A620" s="383"/>
      <c r="B620" s="382"/>
      <c r="C620" s="379"/>
      <c r="D620" s="382"/>
      <c r="E620" s="382"/>
      <c r="F620" s="382"/>
      <c r="G620" s="382"/>
      <c r="H620" s="381"/>
      <c r="I620" s="384"/>
      <c r="J620" s="384"/>
      <c r="K620" s="381"/>
    </row>
    <row r="621" spans="1:11" x14ac:dyDescent="0.2">
      <c r="A621" s="383"/>
      <c r="B621" s="382"/>
      <c r="C621" s="379"/>
      <c r="D621" s="382"/>
      <c r="E621" s="382"/>
      <c r="F621" s="382"/>
      <c r="G621" s="382"/>
      <c r="H621" s="381"/>
      <c r="I621" s="384"/>
      <c r="J621" s="384"/>
      <c r="K621" s="381"/>
    </row>
    <row r="622" spans="1:11" x14ac:dyDescent="0.2">
      <c r="A622" s="383"/>
      <c r="B622" s="382"/>
      <c r="C622" s="379"/>
      <c r="D622" s="382"/>
      <c r="E622" s="382"/>
      <c r="F622" s="382"/>
      <c r="G622" s="382"/>
      <c r="H622" s="381"/>
      <c r="I622" s="384"/>
      <c r="J622" s="384"/>
      <c r="K622" s="381"/>
    </row>
    <row r="623" spans="1:11" x14ac:dyDescent="0.2">
      <c r="A623" s="383"/>
      <c r="B623" s="382"/>
      <c r="C623" s="379"/>
      <c r="D623" s="382"/>
      <c r="E623" s="382"/>
      <c r="F623" s="382"/>
      <c r="G623" s="382"/>
      <c r="H623" s="381"/>
      <c r="I623" s="384"/>
      <c r="J623" s="384"/>
      <c r="K623" s="381"/>
    </row>
    <row r="624" spans="1:11" x14ac:dyDescent="0.2">
      <c r="A624" s="383"/>
      <c r="B624" s="382"/>
      <c r="C624" s="379"/>
      <c r="D624" s="382"/>
      <c r="E624" s="382"/>
      <c r="F624" s="382"/>
      <c r="G624" s="382"/>
      <c r="H624" s="381"/>
      <c r="I624" s="384"/>
      <c r="J624" s="384"/>
      <c r="K624" s="381"/>
    </row>
    <row r="625" spans="1:11" x14ac:dyDescent="0.2">
      <c r="A625" s="383"/>
      <c r="B625" s="382"/>
      <c r="C625" s="379"/>
      <c r="D625" s="382"/>
      <c r="E625" s="382"/>
      <c r="F625" s="382"/>
      <c r="G625" s="382"/>
      <c r="H625" s="381"/>
      <c r="I625" s="384"/>
      <c r="J625" s="384"/>
      <c r="K625" s="381"/>
    </row>
    <row r="626" spans="1:11" x14ac:dyDescent="0.2">
      <c r="A626" s="383"/>
      <c r="B626" s="382"/>
      <c r="C626" s="379"/>
      <c r="D626" s="382"/>
      <c r="E626" s="382"/>
      <c r="F626" s="382"/>
      <c r="G626" s="382"/>
      <c r="H626" s="381"/>
      <c r="I626" s="384"/>
      <c r="J626" s="384"/>
      <c r="K626" s="381"/>
    </row>
    <row r="627" spans="1:11" x14ac:dyDescent="0.2">
      <c r="A627" s="383"/>
      <c r="B627" s="382"/>
      <c r="C627" s="379"/>
      <c r="D627" s="382"/>
      <c r="E627" s="382"/>
      <c r="F627" s="382"/>
      <c r="G627" s="382"/>
      <c r="H627" s="381"/>
      <c r="I627" s="384"/>
      <c r="J627" s="384"/>
      <c r="K627" s="381"/>
    </row>
    <row r="628" spans="1:11" x14ac:dyDescent="0.2">
      <c r="A628" s="383"/>
      <c r="B628" s="382"/>
      <c r="C628" s="379"/>
      <c r="D628" s="382"/>
      <c r="E628" s="382"/>
      <c r="F628" s="382"/>
      <c r="G628" s="382"/>
      <c r="H628" s="381"/>
      <c r="I628" s="384"/>
      <c r="J628" s="384"/>
      <c r="K628" s="381"/>
    </row>
    <row r="629" spans="1:11" x14ac:dyDescent="0.2">
      <c r="A629" s="383"/>
      <c r="B629" s="382"/>
      <c r="C629" s="379"/>
      <c r="D629" s="382"/>
      <c r="E629" s="382"/>
      <c r="F629" s="382"/>
      <c r="G629" s="382"/>
      <c r="H629" s="381"/>
      <c r="I629" s="384"/>
      <c r="J629" s="384"/>
      <c r="K629" s="381"/>
    </row>
    <row r="630" spans="1:11" x14ac:dyDescent="0.2">
      <c r="A630" s="383"/>
      <c r="B630" s="382"/>
      <c r="C630" s="379"/>
      <c r="D630" s="382"/>
      <c r="E630" s="382"/>
      <c r="F630" s="382"/>
      <c r="G630" s="382"/>
      <c r="H630" s="381"/>
      <c r="I630" s="384"/>
      <c r="J630" s="384"/>
      <c r="K630" s="381"/>
    </row>
    <row r="631" spans="1:11" x14ac:dyDescent="0.2">
      <c r="A631" s="383"/>
      <c r="B631" s="382"/>
      <c r="C631" s="379"/>
      <c r="D631" s="382"/>
      <c r="E631" s="382"/>
      <c r="F631" s="382"/>
      <c r="G631" s="382"/>
      <c r="H631" s="381"/>
      <c r="I631" s="384"/>
      <c r="J631" s="384"/>
      <c r="K631" s="381"/>
    </row>
    <row r="632" spans="1:11" x14ac:dyDescent="0.2">
      <c r="A632" s="383"/>
      <c r="B632" s="382"/>
      <c r="C632" s="379"/>
      <c r="D632" s="382"/>
      <c r="E632" s="382"/>
      <c r="F632" s="382"/>
      <c r="G632" s="382"/>
      <c r="H632" s="381"/>
      <c r="I632" s="384"/>
      <c r="J632" s="384"/>
      <c r="K632" s="381"/>
    </row>
    <row r="633" spans="1:11" x14ac:dyDescent="0.2">
      <c r="A633" s="383"/>
      <c r="B633" s="382"/>
      <c r="C633" s="379"/>
      <c r="D633" s="382"/>
      <c r="E633" s="382"/>
      <c r="F633" s="382"/>
      <c r="G633" s="382"/>
      <c r="H633" s="381"/>
      <c r="I633" s="384"/>
      <c r="J633" s="384"/>
      <c r="K633" s="381"/>
    </row>
    <row r="634" spans="1:11" x14ac:dyDescent="0.2">
      <c r="A634" s="383"/>
      <c r="B634" s="382"/>
      <c r="C634" s="379"/>
      <c r="D634" s="382"/>
      <c r="E634" s="382"/>
      <c r="F634" s="382"/>
      <c r="G634" s="382"/>
      <c r="H634" s="381"/>
      <c r="I634" s="384"/>
      <c r="J634" s="384"/>
      <c r="K634" s="381"/>
    </row>
    <row r="635" spans="1:11" x14ac:dyDescent="0.2">
      <c r="A635" s="383"/>
      <c r="B635" s="382"/>
      <c r="C635" s="379"/>
      <c r="D635" s="382"/>
      <c r="E635" s="382"/>
      <c r="F635" s="382"/>
      <c r="G635" s="382"/>
      <c r="H635" s="381"/>
      <c r="I635" s="384"/>
      <c r="J635" s="384"/>
      <c r="K635" s="381"/>
    </row>
    <row r="636" spans="1:11" x14ac:dyDescent="0.2">
      <c r="A636" s="383"/>
      <c r="B636" s="382"/>
      <c r="C636" s="379"/>
      <c r="D636" s="382"/>
      <c r="E636" s="382"/>
      <c r="F636" s="382"/>
      <c r="G636" s="382"/>
      <c r="H636" s="381"/>
      <c r="I636" s="384"/>
      <c r="J636" s="384"/>
      <c r="K636" s="381"/>
    </row>
    <row r="637" spans="1:11" x14ac:dyDescent="0.2">
      <c r="A637" s="383"/>
      <c r="B637" s="382"/>
      <c r="C637" s="379"/>
      <c r="D637" s="382"/>
      <c r="E637" s="382"/>
      <c r="F637" s="382"/>
      <c r="G637" s="382"/>
      <c r="H637" s="381"/>
      <c r="I637" s="384"/>
      <c r="J637" s="384"/>
      <c r="K637" s="381"/>
    </row>
    <row r="638" spans="1:11" x14ac:dyDescent="0.2">
      <c r="A638" s="383"/>
      <c r="B638" s="382"/>
      <c r="C638" s="379"/>
      <c r="D638" s="382"/>
      <c r="E638" s="382"/>
      <c r="F638" s="382"/>
      <c r="G638" s="382"/>
      <c r="H638" s="381"/>
      <c r="I638" s="384"/>
      <c r="J638" s="384"/>
      <c r="K638" s="381"/>
    </row>
    <row r="639" spans="1:11" x14ac:dyDescent="0.2">
      <c r="A639" s="383"/>
      <c r="B639" s="382"/>
      <c r="C639" s="379"/>
      <c r="D639" s="382"/>
      <c r="E639" s="382"/>
      <c r="F639" s="382"/>
      <c r="G639" s="382"/>
      <c r="H639" s="381"/>
      <c r="I639" s="384"/>
      <c r="J639" s="384"/>
      <c r="K639" s="381"/>
    </row>
    <row r="640" spans="1:11" x14ac:dyDescent="0.2">
      <c r="A640" s="383"/>
      <c r="B640" s="382"/>
      <c r="C640" s="379"/>
      <c r="D640" s="382"/>
      <c r="E640" s="382"/>
      <c r="F640" s="382"/>
      <c r="G640" s="382"/>
      <c r="H640" s="381"/>
      <c r="I640" s="384"/>
      <c r="J640" s="384"/>
      <c r="K640" s="381"/>
    </row>
    <row r="641" spans="1:11" x14ac:dyDescent="0.2">
      <c r="A641" s="383"/>
      <c r="B641" s="382"/>
      <c r="C641" s="379"/>
      <c r="D641" s="382"/>
      <c r="E641" s="382"/>
      <c r="F641" s="382"/>
      <c r="G641" s="382"/>
      <c r="H641" s="381"/>
      <c r="I641" s="384"/>
      <c r="J641" s="384"/>
      <c r="K641" s="381"/>
    </row>
    <row r="642" spans="1:11" x14ac:dyDescent="0.2">
      <c r="A642" s="383"/>
      <c r="B642" s="382"/>
      <c r="C642" s="379"/>
      <c r="D642" s="382"/>
      <c r="E642" s="382"/>
      <c r="F642" s="382"/>
      <c r="G642" s="382"/>
      <c r="H642" s="381"/>
      <c r="I642" s="384"/>
      <c r="J642" s="384"/>
      <c r="K642" s="381"/>
    </row>
    <row r="643" spans="1:11" x14ac:dyDescent="0.2">
      <c r="A643" s="383"/>
      <c r="B643" s="382"/>
      <c r="C643" s="379"/>
      <c r="D643" s="382"/>
      <c r="E643" s="382"/>
      <c r="F643" s="382"/>
      <c r="G643" s="382"/>
      <c r="H643" s="381"/>
      <c r="I643" s="384"/>
      <c r="J643" s="384"/>
      <c r="K643" s="381"/>
    </row>
    <row r="644" spans="1:11" x14ac:dyDescent="0.2">
      <c r="A644" s="383"/>
      <c r="B644" s="382"/>
      <c r="C644" s="379"/>
      <c r="D644" s="382"/>
      <c r="E644" s="382"/>
      <c r="F644" s="382"/>
      <c r="G644" s="382"/>
      <c r="H644" s="381"/>
      <c r="I644" s="384"/>
      <c r="J644" s="384"/>
      <c r="K644" s="381"/>
    </row>
    <row r="645" spans="1:11" x14ac:dyDescent="0.2">
      <c r="A645" s="383"/>
      <c r="B645" s="382"/>
      <c r="C645" s="379"/>
      <c r="D645" s="382"/>
      <c r="E645" s="382"/>
      <c r="F645" s="382"/>
      <c r="G645" s="382"/>
      <c r="H645" s="381"/>
      <c r="I645" s="384"/>
      <c r="J645" s="384"/>
      <c r="K645" s="381"/>
    </row>
    <row r="646" spans="1:11" x14ac:dyDescent="0.2">
      <c r="A646" s="383"/>
      <c r="B646" s="382"/>
      <c r="C646" s="379"/>
      <c r="D646" s="382"/>
      <c r="E646" s="382"/>
      <c r="F646" s="382"/>
      <c r="G646" s="382"/>
      <c r="H646" s="381"/>
      <c r="I646" s="384"/>
      <c r="J646" s="384"/>
      <c r="K646" s="381"/>
    </row>
    <row r="647" spans="1:11" x14ac:dyDescent="0.2">
      <c r="A647" s="383"/>
      <c r="B647" s="382"/>
      <c r="C647" s="379"/>
      <c r="D647" s="382"/>
      <c r="E647" s="382"/>
      <c r="F647" s="382"/>
      <c r="G647" s="382"/>
      <c r="H647" s="381"/>
      <c r="I647" s="384"/>
      <c r="J647" s="384"/>
      <c r="K647" s="381"/>
    </row>
    <row r="648" spans="1:11" x14ac:dyDescent="0.2">
      <c r="A648" s="383"/>
      <c r="B648" s="382"/>
      <c r="C648" s="379"/>
      <c r="D648" s="382"/>
      <c r="E648" s="382"/>
      <c r="F648" s="382"/>
      <c r="G648" s="382"/>
      <c r="H648" s="381"/>
      <c r="I648" s="384"/>
      <c r="J648" s="384"/>
      <c r="K648" s="381"/>
    </row>
    <row r="649" spans="1:11" x14ac:dyDescent="0.2">
      <c r="A649" s="383"/>
      <c r="B649" s="382"/>
      <c r="C649" s="379"/>
      <c r="D649" s="382"/>
      <c r="E649" s="382"/>
      <c r="F649" s="382"/>
      <c r="G649" s="382"/>
      <c r="H649" s="381"/>
      <c r="I649" s="384"/>
      <c r="J649" s="384"/>
      <c r="K649" s="381"/>
    </row>
    <row r="650" spans="1:11" x14ac:dyDescent="0.2">
      <c r="A650" s="383"/>
      <c r="B650" s="382"/>
      <c r="C650" s="379"/>
      <c r="D650" s="382"/>
      <c r="E650" s="382"/>
      <c r="F650" s="382"/>
      <c r="G650" s="382"/>
      <c r="H650" s="381"/>
      <c r="I650" s="384"/>
      <c r="J650" s="384"/>
      <c r="K650" s="381"/>
    </row>
    <row r="651" spans="1:11" ht="13.5" thickBot="1" x14ac:dyDescent="0.25">
      <c r="A651" s="385"/>
      <c r="B651" s="386"/>
      <c r="C651" s="387"/>
      <c r="D651" s="388"/>
      <c r="E651" s="388"/>
      <c r="F651" s="388"/>
      <c r="G651" s="388"/>
      <c r="H651" s="389"/>
      <c r="I651" s="390"/>
      <c r="J651" s="390"/>
      <c r="K651" s="389"/>
    </row>
    <row r="652" spans="1:11" ht="13.5" thickTop="1" x14ac:dyDescent="0.2"/>
  </sheetData>
  <autoFilter ref="A4:U483" xr:uid="{B2F43F34-D5BF-47F4-AA9C-4A420D7D6691}"/>
  <conditionalFormatting sqref="C1:C1048576">
    <cfRule type="duplicateValues" dxfId="168" priority="3"/>
    <cfRule type="duplicateValues" dxfId="167" priority="4"/>
  </conditionalFormatting>
  <conditionalFormatting sqref="H484">
    <cfRule type="duplicateValues" dxfId="166" priority="11130"/>
  </conditionalFormatting>
  <hyperlinks>
    <hyperlink ref="A1" location="'Progress Summary'!A1" display="'Progress Summary'!A1" xr:uid="{CF970839-9F11-4E4B-AA05-310E61610FFC}"/>
  </hyperlinks>
  <pageMargins left="0.7" right="0.7" top="0.75" bottom="0.75" header="0.3" footer="0.3"/>
  <pageSetup paperSize="9" scale="72"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357DA-E245-4637-8DF2-B64C3BDA0157}">
  <sheetPr codeName="Sheet14">
    <tabColor theme="5" tint="-0.249977111117893"/>
  </sheetPr>
  <dimension ref="A1:N398"/>
  <sheetViews>
    <sheetView view="pageBreakPreview" zoomScaleNormal="100" zoomScaleSheetLayoutView="100" workbookViewId="0">
      <pane ySplit="5" topLeftCell="A381" activePane="bottomLeft" state="frozen"/>
      <selection activeCell="N8" sqref="N8"/>
      <selection pane="bottomLeft" activeCell="F393" sqref="F393"/>
    </sheetView>
  </sheetViews>
  <sheetFormatPr defaultRowHeight="12.75" x14ac:dyDescent="0.25"/>
  <cols>
    <col min="1" max="1" width="13.5703125" style="392" bestFit="1" customWidth="1"/>
    <col min="2" max="2" width="8" style="392" bestFit="1" customWidth="1"/>
    <col min="3" max="3" width="13.7109375" style="392" bestFit="1" customWidth="1"/>
    <col min="4" max="5" width="18.140625" style="392" bestFit="1" customWidth="1"/>
    <col min="6" max="6" width="45" style="392" bestFit="1" customWidth="1"/>
    <col min="7" max="8" width="20.7109375" style="392" customWidth="1"/>
    <col min="9" max="16384" width="9.140625" style="392"/>
  </cols>
  <sheetData>
    <row r="1" spans="1:14" x14ac:dyDescent="0.25">
      <c r="A1" s="207" t="s">
        <v>1257</v>
      </c>
    </row>
    <row r="2" spans="1:14" x14ac:dyDescent="0.25">
      <c r="A2" s="341" t="s">
        <v>1223</v>
      </c>
    </row>
    <row r="3" spans="1:14" x14ac:dyDescent="0.25">
      <c r="A3" s="341" t="s">
        <v>141</v>
      </c>
    </row>
    <row r="5" spans="1:14" s="394" customFormat="1" x14ac:dyDescent="0.25">
      <c r="A5" s="766" t="s">
        <v>107</v>
      </c>
      <c r="B5" s="764" t="s">
        <v>115</v>
      </c>
      <c r="C5" s="393" t="s">
        <v>134</v>
      </c>
      <c r="D5" s="393" t="s">
        <v>6</v>
      </c>
      <c r="E5" s="393" t="s">
        <v>140</v>
      </c>
      <c r="F5" s="393" t="s">
        <v>139</v>
      </c>
      <c r="G5" s="393" t="s">
        <v>1185</v>
      </c>
      <c r="H5" s="393" t="s">
        <v>1186</v>
      </c>
    </row>
    <row r="6" spans="1:14" x14ac:dyDescent="0.25">
      <c r="A6" s="765">
        <f>+SUBTOTAL(3,$E$6:$E6)</f>
        <v>1</v>
      </c>
      <c r="B6" s="345" t="s">
        <v>762</v>
      </c>
      <c r="C6" s="343" t="str">
        <f>+VLOOKUP(B6,'Erection Compiled'!$C$7:$D$664,2,FALSE)</f>
        <v>DA+3</v>
      </c>
      <c r="D6" s="349">
        <v>45342</v>
      </c>
      <c r="E6" s="349">
        <v>45342</v>
      </c>
      <c r="F6" s="343" t="s">
        <v>1022</v>
      </c>
      <c r="G6" s="343" t="s">
        <v>1024</v>
      </c>
      <c r="H6" s="343" t="s">
        <v>1024</v>
      </c>
    </row>
    <row r="7" spans="1:14" x14ac:dyDescent="0.25">
      <c r="A7" s="343">
        <f>+SUBTOTAL(3,$E$6:$E7)</f>
        <v>2</v>
      </c>
      <c r="B7" s="345" t="s">
        <v>763</v>
      </c>
      <c r="C7" s="343" t="str">
        <f>+VLOOKUP(B7,'Erection Compiled'!$C$7:$D$664,2,FALSE)</f>
        <v>DA+6</v>
      </c>
      <c r="D7" s="349">
        <v>45344</v>
      </c>
      <c r="E7" s="349">
        <v>45344</v>
      </c>
      <c r="F7" s="343" t="s">
        <v>1022</v>
      </c>
      <c r="G7" s="343" t="s">
        <v>1024</v>
      </c>
      <c r="H7" s="343" t="s">
        <v>1024</v>
      </c>
    </row>
    <row r="8" spans="1:14" x14ac:dyDescent="0.25">
      <c r="A8" s="343">
        <f>+SUBTOTAL(3,$E$6:$E8)</f>
        <v>3</v>
      </c>
      <c r="B8" s="345" t="s">
        <v>791</v>
      </c>
      <c r="C8" s="343" t="str">
        <f>+VLOOKUP(B8,'Erection Compiled'!$C$7:$D$664,2,FALSE)</f>
        <v>DA+0</v>
      </c>
      <c r="D8" s="349">
        <v>45349</v>
      </c>
      <c r="E8" s="349">
        <v>45349</v>
      </c>
      <c r="F8" s="343" t="s">
        <v>1022</v>
      </c>
      <c r="G8" s="343" t="s">
        <v>1024</v>
      </c>
      <c r="H8" s="343" t="s">
        <v>1024</v>
      </c>
      <c r="N8" s="723"/>
    </row>
    <row r="9" spans="1:14" x14ac:dyDescent="0.25">
      <c r="A9" s="343">
        <f>+SUBTOTAL(3,$E$6:$E9)</f>
        <v>4</v>
      </c>
      <c r="B9" s="345" t="s">
        <v>803</v>
      </c>
      <c r="C9" s="343" t="str">
        <f>+VLOOKUP(B9,'Erection Compiled'!$C$7:$D$664,2,FALSE)</f>
        <v>DA+3</v>
      </c>
      <c r="D9" s="349">
        <v>45350</v>
      </c>
      <c r="E9" s="349">
        <v>45350</v>
      </c>
      <c r="F9" s="343" t="s">
        <v>1022</v>
      </c>
      <c r="G9" s="343" t="s">
        <v>1024</v>
      </c>
      <c r="H9" s="343" t="s">
        <v>1024</v>
      </c>
    </row>
    <row r="10" spans="1:14" x14ac:dyDescent="0.25">
      <c r="A10" s="343">
        <f>+SUBTOTAL(3,$E$6:$E10)</f>
        <v>5</v>
      </c>
      <c r="B10" s="345" t="s">
        <v>805</v>
      </c>
      <c r="C10" s="343" t="str">
        <f>+VLOOKUP(B10,'Erection Compiled'!$C$7:$D$664,2,FALSE)</f>
        <v>DA+3</v>
      </c>
      <c r="D10" s="349">
        <v>45352</v>
      </c>
      <c r="E10" s="349">
        <v>45353</v>
      </c>
      <c r="F10" s="343" t="s">
        <v>1022</v>
      </c>
      <c r="G10" s="343" t="s">
        <v>1024</v>
      </c>
      <c r="H10" s="343" t="s">
        <v>1024</v>
      </c>
    </row>
    <row r="11" spans="1:14" x14ac:dyDescent="0.25">
      <c r="A11" s="343">
        <f>+SUBTOTAL(3,$E$6:$E11)</f>
        <v>6</v>
      </c>
      <c r="B11" s="345" t="s">
        <v>789</v>
      </c>
      <c r="C11" s="343" t="str">
        <f>+VLOOKUP(B11,'Erection Compiled'!$C$7:$D$664,2,FALSE)</f>
        <v>DA+0</v>
      </c>
      <c r="D11" s="349">
        <v>45325</v>
      </c>
      <c r="E11" s="349">
        <v>45325</v>
      </c>
      <c r="F11" s="343" t="s">
        <v>1022</v>
      </c>
      <c r="G11" s="343" t="s">
        <v>1024</v>
      </c>
      <c r="H11" s="343" t="s">
        <v>1024</v>
      </c>
    </row>
    <row r="12" spans="1:14" x14ac:dyDescent="0.25">
      <c r="A12" s="343">
        <f>+SUBTOTAL(3,$E$6:$E12)</f>
        <v>7</v>
      </c>
      <c r="B12" s="345" t="s">
        <v>790</v>
      </c>
      <c r="C12" s="343" t="str">
        <f>+VLOOKUP(B12,'Erection Compiled'!$C$7:$D$664,2,FALSE)</f>
        <v>DA+3</v>
      </c>
      <c r="D12" s="349">
        <v>45355</v>
      </c>
      <c r="E12" s="349">
        <v>45355</v>
      </c>
      <c r="F12" s="343" t="s">
        <v>1022</v>
      </c>
      <c r="G12" s="343" t="s">
        <v>1024</v>
      </c>
      <c r="H12" s="343" t="s">
        <v>1024</v>
      </c>
    </row>
    <row r="13" spans="1:14" x14ac:dyDescent="0.25">
      <c r="A13" s="343">
        <f>+SUBTOTAL(3,$E$6:$E13)</f>
        <v>8</v>
      </c>
      <c r="B13" s="345" t="s">
        <v>761</v>
      </c>
      <c r="C13" s="343" t="str">
        <f>+VLOOKUP(B13,'Erection Compiled'!$C$7:$D$664,2,FALSE)</f>
        <v>DA+6</v>
      </c>
      <c r="D13" s="349">
        <v>45356</v>
      </c>
      <c r="E13" s="349">
        <v>45356</v>
      </c>
      <c r="F13" s="343" t="s">
        <v>1022</v>
      </c>
      <c r="G13" s="343" t="s">
        <v>1024</v>
      </c>
      <c r="H13" s="343" t="s">
        <v>1024</v>
      </c>
    </row>
    <row r="14" spans="1:14" x14ac:dyDescent="0.25">
      <c r="A14" s="343">
        <f>+SUBTOTAL(3,$E$6:$E14)</f>
        <v>9</v>
      </c>
      <c r="B14" s="345" t="s">
        <v>759</v>
      </c>
      <c r="C14" s="343" t="str">
        <f>+VLOOKUP(B14,'Erection Compiled'!$C$7:$D$664,2,FALSE)</f>
        <v>DA+0</v>
      </c>
      <c r="D14" s="349">
        <v>45357</v>
      </c>
      <c r="E14" s="349">
        <v>45357</v>
      </c>
      <c r="F14" s="343" t="s">
        <v>1022</v>
      </c>
      <c r="G14" s="343" t="s">
        <v>1024</v>
      </c>
      <c r="H14" s="343" t="s">
        <v>1024</v>
      </c>
    </row>
    <row r="15" spans="1:14" x14ac:dyDescent="0.25">
      <c r="A15" s="343">
        <f>+SUBTOTAL(3,$E$6:$E15)</f>
        <v>10</v>
      </c>
      <c r="B15" s="345" t="s">
        <v>758</v>
      </c>
      <c r="C15" s="343" t="str">
        <f>+VLOOKUP(B15,'Erection Compiled'!$C$7:$D$664,2,FALSE)</f>
        <v>DA+3</v>
      </c>
      <c r="D15" s="349">
        <v>45358</v>
      </c>
      <c r="E15" s="349">
        <v>45358</v>
      </c>
      <c r="F15" s="343" t="s">
        <v>1022</v>
      </c>
      <c r="G15" s="343" t="s">
        <v>1024</v>
      </c>
      <c r="H15" s="343" t="s">
        <v>1024</v>
      </c>
    </row>
    <row r="16" spans="1:14" x14ac:dyDescent="0.25">
      <c r="A16" s="343">
        <f>+SUBTOTAL(3,$E$6:$E16)</f>
        <v>11</v>
      </c>
      <c r="B16" s="345" t="s">
        <v>772</v>
      </c>
      <c r="C16" s="343" t="str">
        <f>+VLOOKUP(B16,'Erection Compiled'!$C$7:$D$664,2,FALSE)</f>
        <v>DA+3</v>
      </c>
      <c r="D16" s="349">
        <v>45360</v>
      </c>
      <c r="E16" s="349">
        <v>45360</v>
      </c>
      <c r="F16" s="343" t="s">
        <v>1022</v>
      </c>
      <c r="G16" s="343" t="s">
        <v>1024</v>
      </c>
      <c r="H16" s="343" t="s">
        <v>1024</v>
      </c>
    </row>
    <row r="17" spans="1:8" x14ac:dyDescent="0.25">
      <c r="A17" s="343">
        <f>+SUBTOTAL(3,$E$6:$E17)</f>
        <v>12</v>
      </c>
      <c r="B17" s="343" t="s">
        <v>788</v>
      </c>
      <c r="C17" s="343" t="str">
        <f>+VLOOKUP(B17,'Erection Compiled'!$C$7:$D$664,2,FALSE)</f>
        <v>DA+3</v>
      </c>
      <c r="D17" s="349">
        <v>45361</v>
      </c>
      <c r="E17" s="349">
        <v>45361</v>
      </c>
      <c r="F17" s="343" t="s">
        <v>1022</v>
      </c>
      <c r="G17" s="343" t="s">
        <v>1024</v>
      </c>
      <c r="H17" s="343" t="s">
        <v>1024</v>
      </c>
    </row>
    <row r="18" spans="1:8" x14ac:dyDescent="0.25">
      <c r="A18" s="343">
        <f>+SUBTOTAL(3,$E$6:$E18)</f>
        <v>13</v>
      </c>
      <c r="B18" s="343" t="s">
        <v>793</v>
      </c>
      <c r="C18" s="343" t="str">
        <f>+VLOOKUP(B18,'Erection Compiled'!$C$7:$D$664,2,FALSE)</f>
        <v>DA+3</v>
      </c>
      <c r="D18" s="349">
        <v>45362</v>
      </c>
      <c r="E18" s="349">
        <v>45362</v>
      </c>
      <c r="F18" s="343" t="s">
        <v>1022</v>
      </c>
      <c r="G18" s="343" t="s">
        <v>1024</v>
      </c>
      <c r="H18" s="343" t="s">
        <v>1024</v>
      </c>
    </row>
    <row r="19" spans="1:8" x14ac:dyDescent="0.25">
      <c r="A19" s="343">
        <f>+SUBTOTAL(3,$E$6:$E19)</f>
        <v>14</v>
      </c>
      <c r="B19" s="343" t="s">
        <v>807</v>
      </c>
      <c r="C19" s="343" t="str">
        <f>+VLOOKUP(B19,'Erection Compiled'!$C$7:$D$664,2,FALSE)</f>
        <v>DA+0</v>
      </c>
      <c r="D19" s="349">
        <v>45363</v>
      </c>
      <c r="E19" s="349">
        <v>45363</v>
      </c>
      <c r="F19" s="343" t="s">
        <v>1022</v>
      </c>
      <c r="G19" s="343" t="s">
        <v>1024</v>
      </c>
      <c r="H19" s="343" t="s">
        <v>1024</v>
      </c>
    </row>
    <row r="20" spans="1:8" x14ac:dyDescent="0.25">
      <c r="A20" s="343">
        <f>+SUBTOTAL(3,$E$6:$E20)</f>
        <v>15</v>
      </c>
      <c r="B20" s="343" t="s">
        <v>756</v>
      </c>
      <c r="C20" s="343" t="str">
        <f>+VLOOKUP(B20,'Erection Compiled'!$C$7:$D$664,2,FALSE)</f>
        <v>DA+3</v>
      </c>
      <c r="D20" s="349">
        <v>45363</v>
      </c>
      <c r="E20" s="349">
        <v>45363</v>
      </c>
      <c r="F20" s="343" t="s">
        <v>1023</v>
      </c>
      <c r="G20" s="343" t="s">
        <v>1024</v>
      </c>
      <c r="H20" s="343" t="s">
        <v>1024</v>
      </c>
    </row>
    <row r="21" spans="1:8" x14ac:dyDescent="0.25">
      <c r="A21" s="343">
        <f>+SUBTOTAL(3,$E$6:$E21)</f>
        <v>16</v>
      </c>
      <c r="B21" s="343" t="s">
        <v>810</v>
      </c>
      <c r="C21" s="343" t="str">
        <f>+VLOOKUP(B21,'Erection Compiled'!$C$7:$D$664,2,FALSE)</f>
        <v>DA+3</v>
      </c>
      <c r="D21" s="349">
        <v>45364</v>
      </c>
      <c r="E21" s="349">
        <v>45364</v>
      </c>
      <c r="F21" s="343" t="s">
        <v>1022</v>
      </c>
      <c r="G21" s="343" t="s">
        <v>1024</v>
      </c>
      <c r="H21" s="343" t="s">
        <v>1024</v>
      </c>
    </row>
    <row r="22" spans="1:8" x14ac:dyDescent="0.25">
      <c r="A22" s="343">
        <f>+SUBTOTAL(3,$E$6:$E22)</f>
        <v>17</v>
      </c>
      <c r="B22" s="343" t="s">
        <v>776</v>
      </c>
      <c r="C22" s="343" t="str">
        <f>+VLOOKUP(B22,'Erection Compiled'!$C$7:$D$664,2,FALSE)</f>
        <v>DA+3</v>
      </c>
      <c r="D22" s="349">
        <v>45366</v>
      </c>
      <c r="E22" s="349">
        <v>45366</v>
      </c>
      <c r="F22" s="343" t="s">
        <v>1023</v>
      </c>
      <c r="G22" s="343" t="s">
        <v>1024</v>
      </c>
      <c r="H22" s="343" t="s">
        <v>1024</v>
      </c>
    </row>
    <row r="23" spans="1:8" x14ac:dyDescent="0.25">
      <c r="A23" s="343">
        <f>+SUBTOTAL(3,$E$6:$E23)</f>
        <v>18</v>
      </c>
      <c r="B23" s="343" t="s">
        <v>794</v>
      </c>
      <c r="C23" s="343" t="str">
        <f>+VLOOKUP(B23,'Erection Compiled'!$C$7:$D$664,2,FALSE)</f>
        <v>DA+0</v>
      </c>
      <c r="D23" s="349">
        <v>45366</v>
      </c>
      <c r="E23" s="349">
        <v>45366</v>
      </c>
      <c r="F23" s="343" t="s">
        <v>1022</v>
      </c>
      <c r="G23" s="343" t="s">
        <v>1024</v>
      </c>
      <c r="H23" s="343" t="s">
        <v>1024</v>
      </c>
    </row>
    <row r="24" spans="1:8" x14ac:dyDescent="0.25">
      <c r="A24" s="343">
        <f>+SUBTOTAL(3,$E$6:$E24)</f>
        <v>19</v>
      </c>
      <c r="B24" s="343" t="s">
        <v>820</v>
      </c>
      <c r="C24" s="343" t="str">
        <f>+VLOOKUP(B24,'Erection Compiled'!$C$7:$D$664,2,FALSE)</f>
        <v>DA+0</v>
      </c>
      <c r="D24" s="349">
        <v>45367</v>
      </c>
      <c r="E24" s="349">
        <v>45367</v>
      </c>
      <c r="F24" s="343" t="s">
        <v>1022</v>
      </c>
      <c r="G24" s="343" t="s">
        <v>1024</v>
      </c>
      <c r="H24" s="343" t="s">
        <v>1024</v>
      </c>
    </row>
    <row r="25" spans="1:8" x14ac:dyDescent="0.25">
      <c r="A25" s="343">
        <f>+SUBTOTAL(3,$E$6:$E25)</f>
        <v>20</v>
      </c>
      <c r="B25" s="343" t="s">
        <v>771</v>
      </c>
      <c r="C25" s="343" t="str">
        <f>+VLOOKUP(B25,'Erection Compiled'!$C$7:$D$664,2,FALSE)</f>
        <v>DA+0</v>
      </c>
      <c r="D25" s="349">
        <v>45367</v>
      </c>
      <c r="E25" s="349">
        <v>45367</v>
      </c>
      <c r="F25" s="343" t="s">
        <v>1023</v>
      </c>
      <c r="G25" s="343" t="s">
        <v>1024</v>
      </c>
      <c r="H25" s="343" t="s">
        <v>1024</v>
      </c>
    </row>
    <row r="26" spans="1:8" x14ac:dyDescent="0.25">
      <c r="A26" s="343">
        <f>+SUBTOTAL(3,$E$6:$E26)</f>
        <v>21</v>
      </c>
      <c r="B26" s="343" t="s">
        <v>822</v>
      </c>
      <c r="C26" s="343" t="str">
        <f>+VLOOKUP(B26,'Erection Compiled'!$C$7:$D$664,2,FALSE)</f>
        <v>DA+0</v>
      </c>
      <c r="D26" s="349">
        <v>45368</v>
      </c>
      <c r="E26" s="349">
        <v>45368</v>
      </c>
      <c r="F26" s="343" t="s">
        <v>1022</v>
      </c>
      <c r="G26" s="343" t="s">
        <v>1024</v>
      </c>
      <c r="H26" s="343" t="s">
        <v>1024</v>
      </c>
    </row>
    <row r="27" spans="1:8" x14ac:dyDescent="0.25">
      <c r="A27" s="343">
        <f>+SUBTOTAL(3,$E$6:$E27)</f>
        <v>22</v>
      </c>
      <c r="B27" s="343" t="s">
        <v>811</v>
      </c>
      <c r="C27" s="343" t="str">
        <f>+VLOOKUP(B27,'Erection Compiled'!$C$7:$D$664,2,FALSE)</f>
        <v>DA+3</v>
      </c>
      <c r="D27" s="349">
        <v>45369</v>
      </c>
      <c r="E27" s="349">
        <v>45369</v>
      </c>
      <c r="F27" s="343" t="s">
        <v>1022</v>
      </c>
      <c r="G27" s="343" t="s">
        <v>1024</v>
      </c>
      <c r="H27" s="343" t="s">
        <v>1024</v>
      </c>
    </row>
    <row r="28" spans="1:8" x14ac:dyDescent="0.25">
      <c r="A28" s="343">
        <f>+SUBTOTAL(3,$E$6:$E28)</f>
        <v>23</v>
      </c>
      <c r="B28" s="343" t="s">
        <v>795</v>
      </c>
      <c r="C28" s="343" t="str">
        <f>+VLOOKUP(B28,'Erection Compiled'!$C$7:$D$664,2,FALSE)</f>
        <v>DA+3</v>
      </c>
      <c r="D28" s="349">
        <v>45370</v>
      </c>
      <c r="E28" s="349">
        <v>45370</v>
      </c>
      <c r="F28" s="343" t="s">
        <v>1022</v>
      </c>
      <c r="G28" s="343" t="s">
        <v>1024</v>
      </c>
      <c r="H28" s="343" t="s">
        <v>1024</v>
      </c>
    </row>
    <row r="29" spans="1:8" x14ac:dyDescent="0.25">
      <c r="A29" s="343">
        <f>+SUBTOTAL(3,$E$6:$E29)</f>
        <v>24</v>
      </c>
      <c r="B29" s="343" t="s">
        <v>773</v>
      </c>
      <c r="C29" s="343" t="str">
        <f>+VLOOKUP(B29,'Erection Compiled'!$C$7:$D$664,2,FALSE)</f>
        <v>DA+0</v>
      </c>
      <c r="D29" s="349">
        <v>45370</v>
      </c>
      <c r="E29" s="349">
        <v>45370</v>
      </c>
      <c r="F29" s="343" t="s">
        <v>1023</v>
      </c>
      <c r="G29" s="343" t="s">
        <v>1024</v>
      </c>
      <c r="H29" s="343" t="s">
        <v>1024</v>
      </c>
    </row>
    <row r="30" spans="1:8" x14ac:dyDescent="0.25">
      <c r="A30" s="343">
        <f>+SUBTOTAL(3,$E$6:$E30)</f>
        <v>25</v>
      </c>
      <c r="B30" s="343" t="s">
        <v>796</v>
      </c>
      <c r="C30" s="343" t="str">
        <f>+VLOOKUP(B30,'Erection Compiled'!$C$7:$D$664,2,FALSE)</f>
        <v>DA+0</v>
      </c>
      <c r="D30" s="349">
        <v>45372</v>
      </c>
      <c r="E30" s="349">
        <v>45372</v>
      </c>
      <c r="F30" s="343" t="s">
        <v>1022</v>
      </c>
      <c r="G30" s="343" t="s">
        <v>1024</v>
      </c>
      <c r="H30" s="343" t="s">
        <v>1024</v>
      </c>
    </row>
    <row r="31" spans="1:8" x14ac:dyDescent="0.25">
      <c r="A31" s="343">
        <f>+SUBTOTAL(3,$E$6:$E31)</f>
        <v>26</v>
      </c>
      <c r="B31" s="343" t="s">
        <v>821</v>
      </c>
      <c r="C31" s="343" t="str">
        <f>+VLOOKUP(B31,'Erection Compiled'!$C$7:$D$664,2,FALSE)</f>
        <v>DA+3</v>
      </c>
      <c r="D31" s="349">
        <v>45373</v>
      </c>
      <c r="E31" s="349">
        <v>45373</v>
      </c>
      <c r="F31" s="343" t="s">
        <v>1022</v>
      </c>
      <c r="G31" s="343" t="s">
        <v>1024</v>
      </c>
      <c r="H31" s="343" t="s">
        <v>1024</v>
      </c>
    </row>
    <row r="32" spans="1:8" x14ac:dyDescent="0.25">
      <c r="A32" s="343">
        <f>+SUBTOTAL(3,$E$6:$E32)</f>
        <v>27</v>
      </c>
      <c r="B32" s="343" t="s">
        <v>755</v>
      </c>
      <c r="C32" s="343" t="str">
        <f>+VLOOKUP(B32,'Erection Compiled'!$C$7:$D$664,2,FALSE)</f>
        <v>DA+3</v>
      </c>
      <c r="D32" s="349">
        <v>45373</v>
      </c>
      <c r="E32" s="349">
        <v>45373</v>
      </c>
      <c r="F32" s="343" t="s">
        <v>1023</v>
      </c>
      <c r="G32" s="343" t="s">
        <v>1024</v>
      </c>
      <c r="H32" s="343" t="s">
        <v>1024</v>
      </c>
    </row>
    <row r="33" spans="1:8" x14ac:dyDescent="0.25">
      <c r="A33" s="343">
        <f>+SUBTOTAL(3,$E$6:$E33)</f>
        <v>28</v>
      </c>
      <c r="B33" s="343" t="s">
        <v>775</v>
      </c>
      <c r="C33" s="343" t="str">
        <f>+VLOOKUP(B33,'Erection Compiled'!$C$7:$D$664,2,FALSE)</f>
        <v>DA+0</v>
      </c>
      <c r="D33" s="349">
        <v>45375</v>
      </c>
      <c r="E33" s="349">
        <v>45375</v>
      </c>
      <c r="F33" s="343" t="s">
        <v>1022</v>
      </c>
      <c r="G33" s="343" t="s">
        <v>1024</v>
      </c>
      <c r="H33" s="343" t="s">
        <v>1024</v>
      </c>
    </row>
    <row r="34" spans="1:8" x14ac:dyDescent="0.25">
      <c r="A34" s="343">
        <f>+SUBTOTAL(3,$E$6:$E34)</f>
        <v>29</v>
      </c>
      <c r="B34" s="343" t="s">
        <v>782</v>
      </c>
      <c r="C34" s="343" t="str">
        <f>+VLOOKUP(B34,'Erection Compiled'!$C$7:$D$664,2,FALSE)</f>
        <v>DA+3</v>
      </c>
      <c r="D34" s="349">
        <v>45379</v>
      </c>
      <c r="E34" s="349">
        <v>45379</v>
      </c>
      <c r="F34" s="343" t="s">
        <v>1022</v>
      </c>
      <c r="G34" s="343" t="s">
        <v>1024</v>
      </c>
      <c r="H34" s="343" t="s">
        <v>1024</v>
      </c>
    </row>
    <row r="35" spans="1:8" x14ac:dyDescent="0.25">
      <c r="A35" s="343">
        <f>+SUBTOTAL(3,$E$6:$E35)</f>
        <v>30</v>
      </c>
      <c r="B35" s="343" t="s">
        <v>823</v>
      </c>
      <c r="C35" s="343" t="str">
        <f>+VLOOKUP(B35,'Erection Compiled'!$C$7:$D$664,2,FALSE)</f>
        <v>DA+0</v>
      </c>
      <c r="D35" s="349">
        <v>45380</v>
      </c>
      <c r="E35" s="349">
        <v>45380</v>
      </c>
      <c r="F35" s="343" t="s">
        <v>1022</v>
      </c>
      <c r="G35" s="343" t="s">
        <v>1024</v>
      </c>
      <c r="H35" s="343" t="s">
        <v>1024</v>
      </c>
    </row>
    <row r="36" spans="1:8" x14ac:dyDescent="0.25">
      <c r="A36" s="343">
        <f>+SUBTOTAL(3,$E$6:$E36)</f>
        <v>31</v>
      </c>
      <c r="B36" s="343" t="s">
        <v>812</v>
      </c>
      <c r="C36" s="343" t="str">
        <f>+VLOOKUP(B36,'Erection Compiled'!$C$7:$D$664,2,FALSE)</f>
        <v>DA+0</v>
      </c>
      <c r="D36" s="349">
        <v>45383</v>
      </c>
      <c r="E36" s="349">
        <v>45383</v>
      </c>
      <c r="F36" s="343" t="s">
        <v>1022</v>
      </c>
      <c r="G36" s="343" t="s">
        <v>1024</v>
      </c>
      <c r="H36" s="343" t="s">
        <v>1024</v>
      </c>
    </row>
    <row r="37" spans="1:8" x14ac:dyDescent="0.25">
      <c r="A37" s="343">
        <f>+SUBTOTAL(3,$E$6:$E37)</f>
        <v>32</v>
      </c>
      <c r="B37" s="343" t="s">
        <v>783</v>
      </c>
      <c r="C37" s="343" t="str">
        <f>+VLOOKUP(B37,'Erection Compiled'!$C$7:$D$664,2,FALSE)</f>
        <v>DA+9</v>
      </c>
      <c r="D37" s="349">
        <v>45385</v>
      </c>
      <c r="E37" s="349">
        <v>45385</v>
      </c>
      <c r="F37" s="343" t="s">
        <v>1022</v>
      </c>
      <c r="G37" s="343" t="s">
        <v>1024</v>
      </c>
      <c r="H37" s="343" t="s">
        <v>1024</v>
      </c>
    </row>
    <row r="38" spans="1:8" x14ac:dyDescent="0.25">
      <c r="A38" s="343">
        <f>+SUBTOTAL(3,$E$6:$E38)</f>
        <v>33</v>
      </c>
      <c r="B38" s="343" t="s">
        <v>824</v>
      </c>
      <c r="C38" s="343" t="str">
        <f>+VLOOKUP(B38,'Erection Compiled'!$C$7:$D$664,2,FALSE)</f>
        <v>DA+0</v>
      </c>
      <c r="D38" s="349">
        <v>45386</v>
      </c>
      <c r="E38" s="349">
        <v>45386</v>
      </c>
      <c r="F38" s="343" t="s">
        <v>1022</v>
      </c>
      <c r="G38" s="343" t="s">
        <v>1024</v>
      </c>
      <c r="H38" s="343" t="s">
        <v>1024</v>
      </c>
    </row>
    <row r="39" spans="1:8" x14ac:dyDescent="0.25">
      <c r="A39" s="343">
        <f>+SUBTOTAL(3,$E$6:$E39)</f>
        <v>34</v>
      </c>
      <c r="B39" s="343" t="s">
        <v>813</v>
      </c>
      <c r="C39" s="343" t="str">
        <f>+VLOOKUP(B39,'Erection Compiled'!$C$7:$D$664,2,FALSE)</f>
        <v>DA+3</v>
      </c>
      <c r="D39" s="349">
        <v>45388</v>
      </c>
      <c r="E39" s="349">
        <v>45388</v>
      </c>
      <c r="F39" s="343" t="s">
        <v>1022</v>
      </c>
      <c r="G39" s="343" t="s">
        <v>1024</v>
      </c>
      <c r="H39" s="343" t="s">
        <v>1024</v>
      </c>
    </row>
    <row r="40" spans="1:8" x14ac:dyDescent="0.25">
      <c r="A40" s="343">
        <f>+SUBTOTAL(3,$E$6:$E40)</f>
        <v>35</v>
      </c>
      <c r="B40" s="343" t="s">
        <v>804</v>
      </c>
      <c r="C40" s="343" t="str">
        <f>+VLOOKUP(B40,'Erection Compiled'!$C$7:$D$664,2,FALSE)</f>
        <v>DA+3</v>
      </c>
      <c r="D40" s="349">
        <v>45403</v>
      </c>
      <c r="E40" s="349">
        <v>45404</v>
      </c>
      <c r="F40" s="343" t="s">
        <v>1022</v>
      </c>
      <c r="G40" s="343" t="s">
        <v>1024</v>
      </c>
      <c r="H40" s="343" t="s">
        <v>1024</v>
      </c>
    </row>
    <row r="41" spans="1:8" x14ac:dyDescent="0.25">
      <c r="A41" s="343">
        <f>+SUBTOTAL(3,$E$6:$E41)</f>
        <v>36</v>
      </c>
      <c r="B41" s="343" t="s">
        <v>815</v>
      </c>
      <c r="C41" s="343" t="str">
        <f>+VLOOKUP(B41,'Erection Compiled'!$C$7:$D$664,2,FALSE)</f>
        <v>DA+3</v>
      </c>
      <c r="D41" s="349">
        <v>45406</v>
      </c>
      <c r="E41" s="349">
        <v>45406</v>
      </c>
      <c r="F41" s="343" t="s">
        <v>1022</v>
      </c>
      <c r="G41" s="343" t="s">
        <v>1024</v>
      </c>
      <c r="H41" s="343" t="s">
        <v>1024</v>
      </c>
    </row>
    <row r="42" spans="1:8" x14ac:dyDescent="0.25">
      <c r="A42" s="343">
        <f>+SUBTOTAL(3,$E$6:$E42)</f>
        <v>37</v>
      </c>
      <c r="B42" s="343" t="s">
        <v>98</v>
      </c>
      <c r="C42" s="343" t="str">
        <f>+VLOOKUP(B42,'Erection Compiled'!$C$7:$D$664,2,FALSE)</f>
        <v>DB2+0</v>
      </c>
      <c r="D42" s="349">
        <v>45407</v>
      </c>
      <c r="E42" s="349">
        <v>45407</v>
      </c>
      <c r="F42" s="343" t="s">
        <v>1023</v>
      </c>
      <c r="G42" s="343" t="s">
        <v>1024</v>
      </c>
      <c r="H42" s="343" t="s">
        <v>1024</v>
      </c>
    </row>
    <row r="43" spans="1:8" x14ac:dyDescent="0.25">
      <c r="A43" s="343">
        <f>+SUBTOTAL(3,$E$6:$E43)</f>
        <v>38</v>
      </c>
      <c r="B43" s="343" t="s">
        <v>825</v>
      </c>
      <c r="C43" s="343" t="str">
        <f>+VLOOKUP(B43,'Erection Compiled'!$C$7:$D$664,2,FALSE)</f>
        <v>DA+0</v>
      </c>
      <c r="D43" s="349">
        <v>45409</v>
      </c>
      <c r="E43" s="349">
        <v>45409</v>
      </c>
      <c r="F43" s="343" t="s">
        <v>1022</v>
      </c>
      <c r="G43" s="343" t="s">
        <v>1024</v>
      </c>
      <c r="H43" s="343" t="s">
        <v>1024</v>
      </c>
    </row>
    <row r="44" spans="1:8" x14ac:dyDescent="0.25">
      <c r="A44" s="343">
        <f>+SUBTOTAL(3,$E$6:$E44)</f>
        <v>39</v>
      </c>
      <c r="B44" s="343" t="s">
        <v>827</v>
      </c>
      <c r="C44" s="343" t="str">
        <f>+VLOOKUP(B44,'Erection Compiled'!$C$7:$D$664,2,FALSE)</f>
        <v>DA+0</v>
      </c>
      <c r="D44" s="349">
        <v>45410</v>
      </c>
      <c r="E44" s="349">
        <v>45410</v>
      </c>
      <c r="F44" s="343" t="s">
        <v>1022</v>
      </c>
      <c r="G44" s="343" t="s">
        <v>1024</v>
      </c>
      <c r="H44" s="343" t="s">
        <v>1024</v>
      </c>
    </row>
    <row r="45" spans="1:8" x14ac:dyDescent="0.25">
      <c r="A45" s="343">
        <f>+SUBTOTAL(3,$E$6:$E45)</f>
        <v>40</v>
      </c>
      <c r="B45" s="343" t="s">
        <v>829</v>
      </c>
      <c r="C45" s="343" t="str">
        <f>+VLOOKUP(B45,'Erection Compiled'!$C$7:$D$664,2,FALSE)</f>
        <v>DA+0</v>
      </c>
      <c r="D45" s="349">
        <v>45411</v>
      </c>
      <c r="E45" s="349">
        <v>45411</v>
      </c>
      <c r="F45" s="343" t="s">
        <v>1022</v>
      </c>
      <c r="G45" s="343" t="s">
        <v>1024</v>
      </c>
      <c r="H45" s="343" t="s">
        <v>1024</v>
      </c>
    </row>
    <row r="46" spans="1:8" x14ac:dyDescent="0.25">
      <c r="A46" s="343">
        <f>+SUBTOTAL(3,$E$6:$E46)</f>
        <v>41</v>
      </c>
      <c r="B46" s="343" t="s">
        <v>778</v>
      </c>
      <c r="C46" s="343" t="str">
        <f>+VLOOKUP(B46,'Erection Compiled'!$C$7:$D$664,2,FALSE)</f>
        <v>DA+6</v>
      </c>
      <c r="D46" s="349">
        <v>45411</v>
      </c>
      <c r="E46" s="349">
        <v>45412</v>
      </c>
      <c r="F46" s="343" t="s">
        <v>1023</v>
      </c>
      <c r="G46" s="343" t="s">
        <v>1024</v>
      </c>
      <c r="H46" s="343" t="s">
        <v>1024</v>
      </c>
    </row>
    <row r="47" spans="1:8" x14ac:dyDescent="0.25">
      <c r="A47" s="343">
        <f>+SUBTOTAL(3,$E$6:$E47)</f>
        <v>42</v>
      </c>
      <c r="B47" s="343" t="s">
        <v>816</v>
      </c>
      <c r="C47" s="343" t="str">
        <f>+VLOOKUP(B47,'Erection Compiled'!$C$7:$D$664,2,FALSE)</f>
        <v>DA+3</v>
      </c>
      <c r="D47" s="349">
        <v>45417</v>
      </c>
      <c r="E47" s="349">
        <v>45417</v>
      </c>
      <c r="F47" s="343" t="s">
        <v>1022</v>
      </c>
      <c r="G47" s="343" t="s">
        <v>1024</v>
      </c>
      <c r="H47" s="343" t="s">
        <v>1024</v>
      </c>
    </row>
    <row r="48" spans="1:8" x14ac:dyDescent="0.25">
      <c r="A48" s="343">
        <f>+SUBTOTAL(3,$E$6:$E48)</f>
        <v>43</v>
      </c>
      <c r="B48" s="343" t="s">
        <v>828</v>
      </c>
      <c r="C48" s="343" t="str">
        <f>+VLOOKUP(B48,'Erection Compiled'!$C$7:$D$664,2,FALSE)</f>
        <v>DA+0</v>
      </c>
      <c r="D48" s="349">
        <v>45419</v>
      </c>
      <c r="E48" s="349">
        <v>45419</v>
      </c>
      <c r="F48" s="343" t="s">
        <v>1022</v>
      </c>
      <c r="G48" s="343" t="s">
        <v>1024</v>
      </c>
      <c r="H48" s="343" t="s">
        <v>1024</v>
      </c>
    </row>
    <row r="49" spans="1:8" x14ac:dyDescent="0.25">
      <c r="A49" s="343">
        <f>+SUBTOTAL(3,$E$6:$E49)</f>
        <v>44</v>
      </c>
      <c r="B49" s="343" t="s">
        <v>814</v>
      </c>
      <c r="C49" s="343" t="str">
        <f>+VLOOKUP(B49,'Erection Compiled'!$C$7:$D$664,2,FALSE)</f>
        <v>DA+3</v>
      </c>
      <c r="D49" s="349">
        <v>45421</v>
      </c>
      <c r="E49" s="349">
        <v>45421</v>
      </c>
      <c r="F49" s="343" t="s">
        <v>1022</v>
      </c>
      <c r="G49" s="343" t="s">
        <v>1024</v>
      </c>
      <c r="H49" s="343" t="s">
        <v>1024</v>
      </c>
    </row>
    <row r="50" spans="1:8" x14ac:dyDescent="0.25">
      <c r="A50" s="343">
        <f>+SUBTOTAL(3,$E$6:$E50)</f>
        <v>45</v>
      </c>
      <c r="B50" s="343" t="s">
        <v>819</v>
      </c>
      <c r="C50" s="343" t="str">
        <f>+VLOOKUP(B50,'Erection Compiled'!$C$7:$D$664,2,FALSE)</f>
        <v>DA+0</v>
      </c>
      <c r="D50" s="349">
        <v>45422</v>
      </c>
      <c r="E50" s="349">
        <v>45422</v>
      </c>
      <c r="F50" s="343" t="s">
        <v>1022</v>
      </c>
      <c r="G50" s="343" t="s">
        <v>1024</v>
      </c>
      <c r="H50" s="343" t="s">
        <v>1024</v>
      </c>
    </row>
    <row r="51" spans="1:8" x14ac:dyDescent="0.25">
      <c r="A51" s="343">
        <f>+SUBTOTAL(3,$E$6:$E51)</f>
        <v>46</v>
      </c>
      <c r="B51" s="343" t="s">
        <v>818</v>
      </c>
      <c r="C51" s="343" t="str">
        <f>+VLOOKUP(B51,'Erection Compiled'!$C$7:$D$664,2,FALSE)</f>
        <v>DB1+0</v>
      </c>
      <c r="D51" s="349">
        <v>45422</v>
      </c>
      <c r="E51" s="349">
        <v>45422</v>
      </c>
      <c r="F51" s="343" t="s">
        <v>1022</v>
      </c>
      <c r="G51" s="343" t="s">
        <v>1024</v>
      </c>
      <c r="H51" s="343" t="s">
        <v>1024</v>
      </c>
    </row>
    <row r="52" spans="1:8" x14ac:dyDescent="0.25">
      <c r="A52" s="343">
        <f>+SUBTOTAL(3,$E$6:$E52)</f>
        <v>47</v>
      </c>
      <c r="B52" s="343" t="s">
        <v>777</v>
      </c>
      <c r="C52" s="343" t="str">
        <f>+VLOOKUP(B52,'Erection Compiled'!$C$7:$D$664,2,FALSE)</f>
        <v>DA+6</v>
      </c>
      <c r="D52" s="349">
        <v>45422</v>
      </c>
      <c r="E52" s="349">
        <v>45422</v>
      </c>
      <c r="F52" s="343" t="s">
        <v>1023</v>
      </c>
      <c r="G52" s="343" t="s">
        <v>1024</v>
      </c>
      <c r="H52" s="343" t="s">
        <v>1024</v>
      </c>
    </row>
    <row r="53" spans="1:8" x14ac:dyDescent="0.25">
      <c r="A53" s="343">
        <f>+SUBTOTAL(3,$E$6:$E53)</f>
        <v>48</v>
      </c>
      <c r="B53" s="343" t="s">
        <v>774</v>
      </c>
      <c r="C53" s="343" t="str">
        <f>+VLOOKUP(B53,'Erection Compiled'!$C$7:$D$664,2,FALSE)</f>
        <v>DA+3</v>
      </c>
      <c r="D53" s="349">
        <v>45423</v>
      </c>
      <c r="E53" s="349">
        <v>45423</v>
      </c>
      <c r="F53" s="343" t="s">
        <v>1023</v>
      </c>
      <c r="G53" s="343" t="s">
        <v>1024</v>
      </c>
      <c r="H53" s="343" t="s">
        <v>1024</v>
      </c>
    </row>
    <row r="54" spans="1:8" x14ac:dyDescent="0.25">
      <c r="A54" s="343">
        <f>+SUBTOTAL(3,$E$6:$E54)</f>
        <v>49</v>
      </c>
      <c r="B54" s="343" t="s">
        <v>801</v>
      </c>
      <c r="C54" s="343" t="str">
        <f>+VLOOKUP(B54,'Erection Compiled'!$C$7:$D$664,2,FALSE)</f>
        <v>DA+0</v>
      </c>
      <c r="D54" s="349">
        <v>45426</v>
      </c>
      <c r="E54" s="349">
        <v>45426</v>
      </c>
      <c r="F54" s="343" t="s">
        <v>1022</v>
      </c>
      <c r="G54" s="343" t="s">
        <v>1024</v>
      </c>
      <c r="H54" s="343" t="s">
        <v>1024</v>
      </c>
    </row>
    <row r="55" spans="1:8" x14ac:dyDescent="0.25">
      <c r="A55" s="343">
        <f>+SUBTOTAL(3,$E$6:$E55)</f>
        <v>50</v>
      </c>
      <c r="B55" s="343" t="s">
        <v>800</v>
      </c>
      <c r="C55" s="343" t="str">
        <f>+VLOOKUP(B55,'Erection Compiled'!$C$7:$D$664,2,FALSE)</f>
        <v>DA+3</v>
      </c>
      <c r="D55" s="349">
        <v>45427</v>
      </c>
      <c r="E55" s="349">
        <v>45427</v>
      </c>
      <c r="F55" s="343" t="s">
        <v>1022</v>
      </c>
      <c r="G55" s="343" t="s">
        <v>1024</v>
      </c>
      <c r="H55" s="343" t="s">
        <v>1024</v>
      </c>
    </row>
    <row r="56" spans="1:8" x14ac:dyDescent="0.25">
      <c r="A56" s="343">
        <f>+SUBTOTAL(3,$E$6:$E56)</f>
        <v>51</v>
      </c>
      <c r="B56" s="343" t="s">
        <v>802</v>
      </c>
      <c r="C56" s="343" t="str">
        <f>+VLOOKUP(B56,'Erection Compiled'!$C$7:$D$664,2,FALSE)</f>
        <v>DA+3</v>
      </c>
      <c r="D56" s="349">
        <v>45428</v>
      </c>
      <c r="E56" s="349">
        <v>45428</v>
      </c>
      <c r="F56" s="343" t="s">
        <v>1022</v>
      </c>
      <c r="G56" s="343" t="s">
        <v>1024</v>
      </c>
      <c r="H56" s="343" t="s">
        <v>1024</v>
      </c>
    </row>
    <row r="57" spans="1:8" x14ac:dyDescent="0.25">
      <c r="A57" s="343">
        <f>+SUBTOTAL(3,$E$6:$E57)</f>
        <v>52</v>
      </c>
      <c r="B57" s="343" t="s">
        <v>779</v>
      </c>
      <c r="C57" s="343" t="str">
        <f>+VLOOKUP(B57,'Erection Compiled'!$C$7:$D$664,2,FALSE)</f>
        <v>DA+6</v>
      </c>
      <c r="D57" s="349">
        <v>45429</v>
      </c>
      <c r="E57" s="349">
        <v>45429</v>
      </c>
      <c r="F57" s="343" t="s">
        <v>1023</v>
      </c>
      <c r="G57" s="343" t="s">
        <v>1024</v>
      </c>
      <c r="H57" s="343" t="s">
        <v>1024</v>
      </c>
    </row>
    <row r="58" spans="1:8" x14ac:dyDescent="0.25">
      <c r="A58" s="343">
        <f>+SUBTOTAL(3,$E$6:$E58)</f>
        <v>53</v>
      </c>
      <c r="B58" s="343" t="s">
        <v>797</v>
      </c>
      <c r="C58" s="343" t="str">
        <f>+VLOOKUP(B58,'Erection Compiled'!$C$7:$D$664,2,FALSE)</f>
        <v>DA+3</v>
      </c>
      <c r="D58" s="349">
        <v>45431</v>
      </c>
      <c r="E58" s="349">
        <v>45431</v>
      </c>
      <c r="F58" s="343" t="s">
        <v>1022</v>
      </c>
      <c r="G58" s="343" t="s">
        <v>1024</v>
      </c>
      <c r="H58" s="343" t="s">
        <v>1024</v>
      </c>
    </row>
    <row r="59" spans="1:8" x14ac:dyDescent="0.25">
      <c r="A59" s="343">
        <f>+SUBTOTAL(3,$E$6:$E59)</f>
        <v>54</v>
      </c>
      <c r="B59" s="343" t="s">
        <v>780</v>
      </c>
      <c r="C59" s="343" t="str">
        <f>+VLOOKUP(B59,'Erection Compiled'!$C$7:$D$664,2,FALSE)</f>
        <v>DA+3</v>
      </c>
      <c r="D59" s="349">
        <v>45435</v>
      </c>
      <c r="E59" s="349">
        <v>45435</v>
      </c>
      <c r="F59" s="343" t="s">
        <v>1022</v>
      </c>
      <c r="G59" s="343" t="s">
        <v>1024</v>
      </c>
      <c r="H59" s="343" t="s">
        <v>1024</v>
      </c>
    </row>
    <row r="60" spans="1:8" x14ac:dyDescent="0.25">
      <c r="A60" s="343">
        <f>+SUBTOTAL(3,$E$6:$E60)</f>
        <v>55</v>
      </c>
      <c r="B60" s="343" t="s">
        <v>781</v>
      </c>
      <c r="C60" s="343" t="str">
        <f>+VLOOKUP(B60,'Erection Compiled'!$C$7:$D$664,2,FALSE)</f>
        <v>DA+3</v>
      </c>
      <c r="D60" s="349">
        <v>45437</v>
      </c>
      <c r="E60" s="349">
        <v>45437</v>
      </c>
      <c r="F60" s="343" t="s">
        <v>1022</v>
      </c>
      <c r="G60" s="343" t="s">
        <v>1024</v>
      </c>
      <c r="H60" s="343" t="s">
        <v>1024</v>
      </c>
    </row>
    <row r="61" spans="1:8" x14ac:dyDescent="0.25">
      <c r="A61" s="343">
        <f>+SUBTOTAL(3,$E$6:$E61)</f>
        <v>56</v>
      </c>
      <c r="B61" s="343" t="s">
        <v>808</v>
      </c>
      <c r="C61" s="343" t="str">
        <f>+VLOOKUP(B61,'Erection Compiled'!$C$7:$D$664,2,FALSE)</f>
        <v>DA+3</v>
      </c>
      <c r="D61" s="349">
        <v>45446</v>
      </c>
      <c r="E61" s="349">
        <v>45446</v>
      </c>
      <c r="F61" s="343" t="s">
        <v>1022</v>
      </c>
      <c r="G61" s="343" t="s">
        <v>1024</v>
      </c>
      <c r="H61" s="343" t="s">
        <v>1024</v>
      </c>
    </row>
    <row r="62" spans="1:8" x14ac:dyDescent="0.25">
      <c r="A62" s="343">
        <f>+SUBTOTAL(3,$E$6:$E62)</f>
        <v>57</v>
      </c>
      <c r="B62" s="343" t="s">
        <v>809</v>
      </c>
      <c r="C62" s="343" t="str">
        <f>+VLOOKUP(B62,'Erection Compiled'!$C$7:$D$664,2,FALSE)</f>
        <v>DA+0</v>
      </c>
      <c r="D62" s="349">
        <v>45449</v>
      </c>
      <c r="E62" s="349">
        <v>45449</v>
      </c>
      <c r="F62" s="343" t="s">
        <v>1022</v>
      </c>
      <c r="G62" s="343" t="s">
        <v>1024</v>
      </c>
      <c r="H62" s="343" t="s">
        <v>1024</v>
      </c>
    </row>
    <row r="63" spans="1:8" x14ac:dyDescent="0.25">
      <c r="A63" s="343">
        <f>+SUBTOTAL(3,$E$6:$E63)</f>
        <v>58</v>
      </c>
      <c r="B63" s="343" t="s">
        <v>806</v>
      </c>
      <c r="C63" s="343" t="str">
        <f>+VLOOKUP(B63,'Erection Compiled'!$C$7:$D$664,2,FALSE)</f>
        <v>DB2+0</v>
      </c>
      <c r="D63" s="349">
        <v>45449</v>
      </c>
      <c r="E63" s="349">
        <v>45449</v>
      </c>
      <c r="F63" s="343" t="s">
        <v>1022</v>
      </c>
      <c r="G63" s="343" t="s">
        <v>1024</v>
      </c>
      <c r="H63" s="343" t="s">
        <v>1024</v>
      </c>
    </row>
    <row r="64" spans="1:8" x14ac:dyDescent="0.25">
      <c r="A64" s="343">
        <f>+SUBTOTAL(3,$E$6:$E64)</f>
        <v>59</v>
      </c>
      <c r="B64" s="343" t="s">
        <v>786</v>
      </c>
      <c r="C64" s="343" t="str">
        <f>+VLOOKUP(B64,'Erection Compiled'!$C$7:$D$664,2,FALSE)</f>
        <v>DA+9</v>
      </c>
      <c r="D64" s="349">
        <v>45450</v>
      </c>
      <c r="E64" s="349">
        <v>45450</v>
      </c>
      <c r="F64" s="343" t="s">
        <v>1022</v>
      </c>
      <c r="G64" s="343" t="s">
        <v>1024</v>
      </c>
      <c r="H64" s="343" t="s">
        <v>1024</v>
      </c>
    </row>
    <row r="65" spans="1:8" x14ac:dyDescent="0.25">
      <c r="A65" s="343">
        <f>+SUBTOTAL(3,$E$6:$E65)</f>
        <v>60</v>
      </c>
      <c r="B65" s="343" t="s">
        <v>784</v>
      </c>
      <c r="C65" s="343" t="str">
        <f>+VLOOKUP(B65,'Erection Compiled'!$C$7:$D$664,2,FALSE)</f>
        <v>DA+6</v>
      </c>
      <c r="D65" s="349">
        <v>45451</v>
      </c>
      <c r="E65" s="349">
        <v>45451</v>
      </c>
      <c r="F65" s="343" t="s">
        <v>1023</v>
      </c>
      <c r="G65" s="343" t="s">
        <v>1024</v>
      </c>
      <c r="H65" s="343" t="s">
        <v>1024</v>
      </c>
    </row>
    <row r="66" spans="1:8" x14ac:dyDescent="0.25">
      <c r="A66" s="343">
        <f>+SUBTOTAL(3,$E$6:$E66)</f>
        <v>61</v>
      </c>
      <c r="B66" s="343" t="s">
        <v>799</v>
      </c>
      <c r="C66" s="343" t="str">
        <f>+VLOOKUP(B66,'Erection Compiled'!$C$7:$D$664,2,FALSE)</f>
        <v>DA+0</v>
      </c>
      <c r="D66" s="349">
        <v>45451</v>
      </c>
      <c r="E66" s="349">
        <v>45451</v>
      </c>
      <c r="F66" s="343" t="s">
        <v>1022</v>
      </c>
      <c r="G66" s="343" t="s">
        <v>1024</v>
      </c>
      <c r="H66" s="343" t="s">
        <v>1024</v>
      </c>
    </row>
    <row r="67" spans="1:8" x14ac:dyDescent="0.25">
      <c r="A67" s="343">
        <f>+SUBTOTAL(3,$E$6:$E67)</f>
        <v>62</v>
      </c>
      <c r="B67" s="343" t="s">
        <v>785</v>
      </c>
      <c r="C67" s="343" t="str">
        <f>+VLOOKUP(B67,'Erection Compiled'!$C$7:$D$664,2,FALSE)</f>
        <v>DA+0</v>
      </c>
      <c r="D67" s="349">
        <v>45452</v>
      </c>
      <c r="E67" s="349">
        <v>45452</v>
      </c>
      <c r="F67" s="343" t="s">
        <v>1023</v>
      </c>
      <c r="G67" s="343" t="s">
        <v>1024</v>
      </c>
      <c r="H67" s="343" t="s">
        <v>1024</v>
      </c>
    </row>
    <row r="68" spans="1:8" x14ac:dyDescent="0.25">
      <c r="A68" s="343">
        <f>+SUBTOTAL(3,$E$6:$E68)</f>
        <v>63</v>
      </c>
      <c r="B68" s="343" t="s">
        <v>798</v>
      </c>
      <c r="C68" s="343" t="str">
        <f>+VLOOKUP(B68,'Erection Compiled'!$C$7:$D$664,2,FALSE)</f>
        <v>DA+3</v>
      </c>
      <c r="D68" s="349">
        <v>45452</v>
      </c>
      <c r="E68" s="349">
        <v>45452</v>
      </c>
      <c r="F68" s="343" t="s">
        <v>1022</v>
      </c>
      <c r="G68" s="343" t="s">
        <v>1024</v>
      </c>
      <c r="H68" s="343" t="s">
        <v>1024</v>
      </c>
    </row>
    <row r="69" spans="1:8" x14ac:dyDescent="0.25">
      <c r="A69" s="343">
        <f>+SUBTOTAL(3,$E$6:$E69)</f>
        <v>64</v>
      </c>
      <c r="B69" s="343" t="s">
        <v>754</v>
      </c>
      <c r="C69" s="343" t="str">
        <f>+VLOOKUP(B69,'Erection Compiled'!$C$7:$D$664,2,FALSE)</f>
        <v>DA+3</v>
      </c>
      <c r="D69" s="349">
        <v>45453</v>
      </c>
      <c r="E69" s="349">
        <v>45453</v>
      </c>
      <c r="F69" s="343" t="s">
        <v>1023</v>
      </c>
      <c r="G69" s="343" t="s">
        <v>1024</v>
      </c>
      <c r="H69" s="343" t="s">
        <v>1024</v>
      </c>
    </row>
    <row r="70" spans="1:8" x14ac:dyDescent="0.25">
      <c r="A70" s="343">
        <f>+SUBTOTAL(3,$E$6:$E70)</f>
        <v>65</v>
      </c>
      <c r="B70" s="343" t="s">
        <v>100</v>
      </c>
      <c r="C70" s="343" t="str">
        <f>+VLOOKUP(B70,'Erection Compiled'!$C$7:$D$664,2,FALSE)</f>
        <v>DC1+0</v>
      </c>
      <c r="D70" s="349">
        <v>45453</v>
      </c>
      <c r="E70" s="349">
        <v>45454</v>
      </c>
      <c r="F70" s="343" t="s">
        <v>1022</v>
      </c>
      <c r="G70" s="343" t="s">
        <v>1024</v>
      </c>
      <c r="H70" s="343" t="s">
        <v>1024</v>
      </c>
    </row>
    <row r="71" spans="1:8" x14ac:dyDescent="0.25">
      <c r="A71" s="343">
        <f>+SUBTOTAL(3,$E$6:$E71)</f>
        <v>66</v>
      </c>
      <c r="B71" s="343" t="s">
        <v>770</v>
      </c>
      <c r="C71" s="343" t="str">
        <f>+VLOOKUP(B71,'Erection Compiled'!$C$7:$D$664,2,FALSE)</f>
        <v>DA+3</v>
      </c>
      <c r="D71" s="349">
        <v>45454</v>
      </c>
      <c r="E71" s="349">
        <v>45454</v>
      </c>
      <c r="F71" s="343" t="s">
        <v>1023</v>
      </c>
      <c r="G71" s="343" t="s">
        <v>1024</v>
      </c>
      <c r="H71" s="343" t="s">
        <v>1024</v>
      </c>
    </row>
    <row r="72" spans="1:8" x14ac:dyDescent="0.25">
      <c r="A72" s="343">
        <f>+SUBTOTAL(3,$E$6:$E72)</f>
        <v>67</v>
      </c>
      <c r="B72" s="343" t="s">
        <v>769</v>
      </c>
      <c r="C72" s="343" t="str">
        <f>+VLOOKUP(B72,'Erection Compiled'!$C$7:$D$664,2,FALSE)</f>
        <v>DA+3</v>
      </c>
      <c r="D72" s="349">
        <v>45456</v>
      </c>
      <c r="E72" s="349">
        <v>45456</v>
      </c>
      <c r="F72" s="343" t="s">
        <v>1023</v>
      </c>
      <c r="G72" s="343" t="s">
        <v>1024</v>
      </c>
      <c r="H72" s="343" t="s">
        <v>1024</v>
      </c>
    </row>
    <row r="73" spans="1:8" x14ac:dyDescent="0.25">
      <c r="A73" s="343">
        <f>+SUBTOTAL(3,$E$6:$E73)</f>
        <v>68</v>
      </c>
      <c r="B73" s="343" t="s">
        <v>768</v>
      </c>
      <c r="C73" s="343" t="str">
        <f>+VLOOKUP(B73,'Erection Compiled'!$C$7:$D$664,2,FALSE)</f>
        <v>DA+3</v>
      </c>
      <c r="D73" s="349">
        <v>45466</v>
      </c>
      <c r="E73" s="349">
        <v>45466</v>
      </c>
      <c r="F73" s="343" t="s">
        <v>1023</v>
      </c>
      <c r="G73" s="343" t="s">
        <v>1024</v>
      </c>
      <c r="H73" s="343" t="s">
        <v>1024</v>
      </c>
    </row>
    <row r="74" spans="1:8" x14ac:dyDescent="0.25">
      <c r="A74" s="343">
        <f>+SUBTOTAL(3,$E$6:$E74)</f>
        <v>69</v>
      </c>
      <c r="B74" s="343" t="s">
        <v>767</v>
      </c>
      <c r="C74" s="343" t="str">
        <f>+VLOOKUP(B74,'Erection Compiled'!$C$7:$D$664,2,FALSE)</f>
        <v>DA+3</v>
      </c>
      <c r="D74" s="349">
        <v>45468</v>
      </c>
      <c r="E74" s="349">
        <v>45468</v>
      </c>
      <c r="F74" s="343" t="s">
        <v>1023</v>
      </c>
      <c r="G74" s="343" t="s">
        <v>1024</v>
      </c>
      <c r="H74" s="343" t="s">
        <v>1024</v>
      </c>
    </row>
    <row r="75" spans="1:8" x14ac:dyDescent="0.25">
      <c r="A75" s="343">
        <f>+SUBTOTAL(3,$E$6:$E75)</f>
        <v>70</v>
      </c>
      <c r="B75" s="343" t="s">
        <v>766</v>
      </c>
      <c r="C75" s="343" t="str">
        <f>+VLOOKUP(B75,'Erection Compiled'!$C$7:$D$664,2,FALSE)</f>
        <v>DA+6</v>
      </c>
      <c r="D75" s="349">
        <v>45473</v>
      </c>
      <c r="E75" s="349">
        <v>45473</v>
      </c>
      <c r="F75" s="343" t="s">
        <v>1023</v>
      </c>
      <c r="G75" s="343" t="s">
        <v>1024</v>
      </c>
      <c r="H75" s="343" t="s">
        <v>1024</v>
      </c>
    </row>
    <row r="76" spans="1:8" x14ac:dyDescent="0.25">
      <c r="A76" s="343">
        <f>+SUBTOTAL(3,$E$6:$E76)</f>
        <v>71</v>
      </c>
      <c r="B76" s="343" t="s">
        <v>765</v>
      </c>
      <c r="C76" s="343" t="str">
        <f>+VLOOKUP(B76,'Erection Compiled'!$C$7:$D$664,2,FALSE)</f>
        <v>DA+9</v>
      </c>
      <c r="D76" s="349">
        <v>45474</v>
      </c>
      <c r="E76" s="349">
        <v>45474</v>
      </c>
      <c r="F76" s="343" t="s">
        <v>1022</v>
      </c>
      <c r="G76" s="343" t="s">
        <v>1024</v>
      </c>
      <c r="H76" s="343" t="s">
        <v>1024</v>
      </c>
    </row>
    <row r="77" spans="1:8" x14ac:dyDescent="0.25">
      <c r="A77" s="343">
        <f>+SUBTOTAL(3,$E$6:$E77)</f>
        <v>72</v>
      </c>
      <c r="B77" s="343" t="s">
        <v>764</v>
      </c>
      <c r="C77" s="343" t="str">
        <f>+VLOOKUP(B77,'Erection Compiled'!$C$7:$D$664,2,FALSE)</f>
        <v>DA+6</v>
      </c>
      <c r="D77" s="349">
        <v>45475</v>
      </c>
      <c r="E77" s="349">
        <v>45475</v>
      </c>
      <c r="F77" s="343" t="s">
        <v>1022</v>
      </c>
      <c r="G77" s="343" t="s">
        <v>1024</v>
      </c>
      <c r="H77" s="343" t="s">
        <v>1024</v>
      </c>
    </row>
    <row r="78" spans="1:8" x14ac:dyDescent="0.25">
      <c r="A78" s="343">
        <f>+SUBTOTAL(3,$E$6:$E78)</f>
        <v>73</v>
      </c>
      <c r="B78" s="343" t="s">
        <v>97</v>
      </c>
      <c r="C78" s="343" t="str">
        <f>+VLOOKUP(B78,'Erection Compiled'!$C$7:$D$664,2,FALSE)</f>
        <v>DC1+0</v>
      </c>
      <c r="D78" s="349">
        <v>45497</v>
      </c>
      <c r="E78" s="349">
        <v>45497</v>
      </c>
      <c r="F78" s="343" t="s">
        <v>1022</v>
      </c>
      <c r="G78" s="343" t="s">
        <v>1024</v>
      </c>
      <c r="H78" s="343" t="s">
        <v>1024</v>
      </c>
    </row>
    <row r="79" spans="1:8" x14ac:dyDescent="0.25">
      <c r="A79" s="343">
        <f>+SUBTOTAL(3,$E$6:$E79)</f>
        <v>74</v>
      </c>
      <c r="B79" s="343" t="s">
        <v>757</v>
      </c>
      <c r="C79" s="343" t="str">
        <f>+VLOOKUP(B79,'Erection Compiled'!$C$7:$D$664,2,FALSE)</f>
        <v>DB1+3</v>
      </c>
      <c r="D79" s="349">
        <v>45500</v>
      </c>
      <c r="E79" s="349">
        <v>45500</v>
      </c>
      <c r="F79" s="343" t="s">
        <v>1022</v>
      </c>
      <c r="G79" s="343" t="s">
        <v>1024</v>
      </c>
      <c r="H79" s="343" t="s">
        <v>1024</v>
      </c>
    </row>
    <row r="80" spans="1:8" x14ac:dyDescent="0.25">
      <c r="A80" s="343">
        <f>+SUBTOTAL(3,$E$6:$E80)</f>
        <v>75</v>
      </c>
      <c r="B80" s="343" t="s">
        <v>739</v>
      </c>
      <c r="C80" s="343" t="str">
        <f>+VLOOKUP(B80,'Erection Compiled'!$C$7:$D$664,2,FALSE)</f>
        <v>DA+0</v>
      </c>
      <c r="D80" s="349">
        <v>45527</v>
      </c>
      <c r="E80" s="349">
        <v>45527</v>
      </c>
      <c r="F80" s="343" t="s">
        <v>1022</v>
      </c>
      <c r="G80" s="343" t="s">
        <v>1024</v>
      </c>
      <c r="H80" s="343" t="s">
        <v>1024</v>
      </c>
    </row>
    <row r="81" spans="1:8" x14ac:dyDescent="0.25">
      <c r="A81" s="343">
        <f>+SUBTOTAL(3,$E$6:$E81)</f>
        <v>76</v>
      </c>
      <c r="B81" s="343" t="s">
        <v>740</v>
      </c>
      <c r="C81" s="343" t="str">
        <f>+VLOOKUP(B81,'Erection Compiled'!$C$7:$D$664,2,FALSE)</f>
        <v>DA+0</v>
      </c>
      <c r="D81" s="349">
        <v>45528</v>
      </c>
      <c r="E81" s="349">
        <v>45528</v>
      </c>
      <c r="F81" s="343" t="s">
        <v>1022</v>
      </c>
      <c r="G81" s="343" t="s">
        <v>1024</v>
      </c>
      <c r="H81" s="343" t="s">
        <v>1024</v>
      </c>
    </row>
    <row r="82" spans="1:8" x14ac:dyDescent="0.25">
      <c r="A82" s="343">
        <f>+SUBTOTAL(3,$E$6:$E82)</f>
        <v>77</v>
      </c>
      <c r="B82" s="343" t="s">
        <v>750</v>
      </c>
      <c r="C82" s="343" t="str">
        <f>+VLOOKUP(B82,'Erection Compiled'!$C$7:$D$664,2,FALSE)</f>
        <v>DA+3</v>
      </c>
      <c r="D82" s="349">
        <v>45531</v>
      </c>
      <c r="E82" s="349">
        <v>45531</v>
      </c>
      <c r="F82" s="343" t="s">
        <v>1022</v>
      </c>
      <c r="G82" s="343" t="s">
        <v>1024</v>
      </c>
      <c r="H82" s="343" t="s">
        <v>1024</v>
      </c>
    </row>
    <row r="83" spans="1:8" x14ac:dyDescent="0.25">
      <c r="A83" s="343">
        <f>+SUBTOTAL(3,$E$6:$E83)</f>
        <v>78</v>
      </c>
      <c r="B83" s="343" t="s">
        <v>747</v>
      </c>
      <c r="C83" s="343" t="str">
        <f>+VLOOKUP(B83,'Erection Compiled'!$C$7:$D$664,2,FALSE)</f>
        <v>DA+0</v>
      </c>
      <c r="D83" s="349">
        <v>45532</v>
      </c>
      <c r="E83" s="349">
        <v>45532</v>
      </c>
      <c r="F83" s="343" t="s">
        <v>1022</v>
      </c>
      <c r="G83" s="343" t="s">
        <v>1024</v>
      </c>
      <c r="H83" s="343" t="s">
        <v>1024</v>
      </c>
    </row>
    <row r="84" spans="1:8" x14ac:dyDescent="0.25">
      <c r="A84" s="343">
        <f>+SUBTOTAL(3,$E$6:$E84)</f>
        <v>79</v>
      </c>
      <c r="B84" s="343" t="s">
        <v>748</v>
      </c>
      <c r="C84" s="343" t="str">
        <f>+VLOOKUP(B84,'Erection Compiled'!$C$7:$D$664,2,FALSE)</f>
        <v>DA+0</v>
      </c>
      <c r="D84" s="349">
        <v>45534</v>
      </c>
      <c r="E84" s="349">
        <v>45534</v>
      </c>
      <c r="F84" s="343" t="s">
        <v>1022</v>
      </c>
      <c r="G84" s="343" t="s">
        <v>1024</v>
      </c>
      <c r="H84" s="343" t="s">
        <v>1024</v>
      </c>
    </row>
    <row r="85" spans="1:8" x14ac:dyDescent="0.25">
      <c r="A85" s="343">
        <f>+SUBTOTAL(3,$E$6:$E85)</f>
        <v>80</v>
      </c>
      <c r="B85" s="343" t="s">
        <v>749</v>
      </c>
      <c r="C85" s="343" t="str">
        <f>+VLOOKUP(B85,'Erection Compiled'!$C$7:$D$664,2,FALSE)</f>
        <v>DA+3</v>
      </c>
      <c r="D85" s="349">
        <v>45534</v>
      </c>
      <c r="E85" s="349">
        <v>45534</v>
      </c>
      <c r="F85" s="343" t="s">
        <v>1022</v>
      </c>
      <c r="G85" s="343" t="s">
        <v>1024</v>
      </c>
      <c r="H85" s="343" t="s">
        <v>1024</v>
      </c>
    </row>
    <row r="86" spans="1:8" x14ac:dyDescent="0.25">
      <c r="A86" s="343">
        <f>+SUBTOTAL(3,$E$6:$E86)</f>
        <v>81</v>
      </c>
      <c r="B86" s="343" t="s">
        <v>99</v>
      </c>
      <c r="C86" s="343" t="str">
        <f>+VLOOKUP(B86,'Erection Compiled'!$C$7:$D$664,2,FALSE)</f>
        <v>DB2+0</v>
      </c>
      <c r="D86" s="349">
        <v>45550</v>
      </c>
      <c r="E86" s="349">
        <v>45550</v>
      </c>
      <c r="F86" s="343" t="s">
        <v>1022</v>
      </c>
      <c r="G86" s="343" t="s">
        <v>1024</v>
      </c>
      <c r="H86" s="343" t="s">
        <v>1024</v>
      </c>
    </row>
    <row r="87" spans="1:8" x14ac:dyDescent="0.25">
      <c r="A87" s="343">
        <f>+SUBTOTAL(3,$E$6:$E87)</f>
        <v>82</v>
      </c>
      <c r="B87" s="343" t="s">
        <v>787</v>
      </c>
      <c r="C87" s="343" t="str">
        <f>+VLOOKUP(B87,'Erection Compiled'!$C$7:$D$664,2,FALSE)</f>
        <v>DA+3</v>
      </c>
      <c r="D87" s="349">
        <v>45558</v>
      </c>
      <c r="E87" s="349">
        <v>45559</v>
      </c>
      <c r="F87" s="343" t="s">
        <v>1022</v>
      </c>
      <c r="G87" s="343" t="s">
        <v>1024</v>
      </c>
      <c r="H87" s="343" t="s">
        <v>1024</v>
      </c>
    </row>
    <row r="88" spans="1:8" x14ac:dyDescent="0.25">
      <c r="A88" s="343">
        <f>+SUBTOTAL(3,$E$6:$E88)</f>
        <v>83</v>
      </c>
      <c r="B88" s="343" t="s">
        <v>792</v>
      </c>
      <c r="C88" s="343" t="str">
        <f>+VLOOKUP(B88,'Erection Compiled'!$C$7:$D$664,2,FALSE)</f>
        <v>DA+3</v>
      </c>
      <c r="D88" s="349">
        <v>45560</v>
      </c>
      <c r="E88" s="349">
        <v>45561</v>
      </c>
      <c r="F88" s="343" t="s">
        <v>1022</v>
      </c>
      <c r="G88" s="343" t="s">
        <v>1024</v>
      </c>
      <c r="H88" s="343" t="s">
        <v>1024</v>
      </c>
    </row>
    <row r="89" spans="1:8" x14ac:dyDescent="0.25">
      <c r="A89" s="343">
        <f>+SUBTOTAL(3,$E$6:$E89)</f>
        <v>84</v>
      </c>
      <c r="B89" s="343" t="s">
        <v>751</v>
      </c>
      <c r="C89" s="343" t="str">
        <f>+VLOOKUP(B89,'Erection Compiled'!$C$7:$D$664,2,FALSE)</f>
        <v>DA+3</v>
      </c>
      <c r="D89" s="349">
        <v>45570</v>
      </c>
      <c r="E89" s="349">
        <v>45571</v>
      </c>
      <c r="F89" s="343" t="s">
        <v>1022</v>
      </c>
      <c r="G89" s="343" t="s">
        <v>1024</v>
      </c>
      <c r="H89" s="343" t="s">
        <v>1024</v>
      </c>
    </row>
    <row r="90" spans="1:8" x14ac:dyDescent="0.25">
      <c r="A90" s="343">
        <f>+SUBTOTAL(3,$E$6:$E90)</f>
        <v>85</v>
      </c>
      <c r="B90" s="343" t="s">
        <v>705</v>
      </c>
      <c r="C90" s="343" t="str">
        <f>+VLOOKUP(B90,'Erection Compiled'!$C$7:$D$664,2,FALSE)</f>
        <v>DA+0</v>
      </c>
      <c r="D90" s="349">
        <v>45571</v>
      </c>
      <c r="E90" s="349">
        <v>45572</v>
      </c>
      <c r="F90" s="343" t="s">
        <v>1022</v>
      </c>
      <c r="G90" s="343" t="s">
        <v>1024</v>
      </c>
      <c r="H90" s="343" t="s">
        <v>1024</v>
      </c>
    </row>
    <row r="91" spans="1:8" x14ac:dyDescent="0.25">
      <c r="A91" s="343">
        <f>+SUBTOTAL(3,$E$6:$E91)</f>
        <v>86</v>
      </c>
      <c r="B91" s="343" t="s">
        <v>706</v>
      </c>
      <c r="C91" s="343" t="str">
        <f>+VLOOKUP(B91,'Erection Compiled'!$C$7:$D$664,2,FALSE)</f>
        <v>DA+0</v>
      </c>
      <c r="D91" s="349">
        <v>45574</v>
      </c>
      <c r="E91" s="349">
        <v>45574</v>
      </c>
      <c r="F91" s="343" t="s">
        <v>1022</v>
      </c>
      <c r="G91" s="343" t="s">
        <v>1024</v>
      </c>
      <c r="H91" s="343" t="s">
        <v>1024</v>
      </c>
    </row>
    <row r="92" spans="1:8" x14ac:dyDescent="0.25">
      <c r="A92" s="343">
        <f>+SUBTOTAL(3,$E$6:$E92)</f>
        <v>87</v>
      </c>
      <c r="B92" s="343" t="s">
        <v>92</v>
      </c>
      <c r="C92" s="343" t="str">
        <f>+VLOOKUP(B92,'Erection Compiled'!$C$7:$D$664,2,FALSE)</f>
        <v>DB2+0</v>
      </c>
      <c r="D92" s="349">
        <v>45575</v>
      </c>
      <c r="E92" s="349">
        <v>45575</v>
      </c>
      <c r="F92" s="343" t="s">
        <v>1022</v>
      </c>
      <c r="G92" s="343" t="s">
        <v>1024</v>
      </c>
      <c r="H92" s="343" t="s">
        <v>1024</v>
      </c>
    </row>
    <row r="93" spans="1:8" x14ac:dyDescent="0.25">
      <c r="A93" s="343">
        <f>+SUBTOTAL(3,$E$6:$E93)</f>
        <v>88</v>
      </c>
      <c r="B93" s="343" t="s">
        <v>699</v>
      </c>
      <c r="C93" s="343" t="str">
        <f>+VLOOKUP(B93,'Erection Compiled'!$C$7:$D$664,2,FALSE)</f>
        <v>DA+6</v>
      </c>
      <c r="D93" s="349">
        <v>45589</v>
      </c>
      <c r="E93" s="349">
        <v>45589</v>
      </c>
      <c r="F93" s="343" t="s">
        <v>1022</v>
      </c>
      <c r="G93" s="343" t="s">
        <v>1024</v>
      </c>
      <c r="H93" s="343" t="s">
        <v>1024</v>
      </c>
    </row>
    <row r="94" spans="1:8" x14ac:dyDescent="0.25">
      <c r="A94" s="343">
        <f>+SUBTOTAL(3,$E$6:$E94)</f>
        <v>89</v>
      </c>
      <c r="B94" s="343" t="s">
        <v>697</v>
      </c>
      <c r="C94" s="343" t="str">
        <f>+VLOOKUP(B94,'Erection Compiled'!$C$7:$D$664,2,FALSE)</f>
        <v>DA+6</v>
      </c>
      <c r="D94" s="349">
        <v>45590</v>
      </c>
      <c r="E94" s="349">
        <v>45590</v>
      </c>
      <c r="F94" s="343" t="s">
        <v>1022</v>
      </c>
      <c r="G94" s="343" t="s">
        <v>1024</v>
      </c>
      <c r="H94" s="343" t="s">
        <v>1024</v>
      </c>
    </row>
    <row r="95" spans="1:8" x14ac:dyDescent="0.25">
      <c r="A95" s="343">
        <f>+SUBTOTAL(3,$E$6:$E95)</f>
        <v>90</v>
      </c>
      <c r="B95" s="343" t="s">
        <v>708</v>
      </c>
      <c r="C95" s="343" t="str">
        <f>+VLOOKUP(B95,'Erection Compiled'!$C$7:$D$664,2,FALSE)</f>
        <v>DA+0</v>
      </c>
      <c r="D95" s="349">
        <v>45590</v>
      </c>
      <c r="E95" s="349">
        <v>45590</v>
      </c>
      <c r="F95" s="343" t="s">
        <v>1022</v>
      </c>
      <c r="G95" s="343" t="s">
        <v>1024</v>
      </c>
      <c r="H95" s="343" t="s">
        <v>1024</v>
      </c>
    </row>
    <row r="96" spans="1:8" x14ac:dyDescent="0.25">
      <c r="A96" s="343">
        <f>+SUBTOTAL(3,$E$6:$E96)</f>
        <v>91</v>
      </c>
      <c r="B96" s="345" t="s">
        <v>173</v>
      </c>
      <c r="C96" s="343" t="str">
        <f>+VLOOKUP(B96,'Erection Compiled'!$C$7:$D$664,2,FALSE)</f>
        <v>DA+3</v>
      </c>
      <c r="D96" s="349">
        <v>45591</v>
      </c>
      <c r="E96" s="349">
        <v>45591</v>
      </c>
      <c r="F96" s="343" t="s">
        <v>1025</v>
      </c>
      <c r="G96" s="343" t="s">
        <v>1024</v>
      </c>
      <c r="H96" s="343"/>
    </row>
    <row r="97" spans="1:8" x14ac:dyDescent="0.25">
      <c r="A97" s="343">
        <f>+SUBTOTAL(3,$E$6:$E97)</f>
        <v>92</v>
      </c>
      <c r="B97" s="345" t="s">
        <v>698</v>
      </c>
      <c r="C97" s="343" t="str">
        <f>+VLOOKUP(B97,'Erection Compiled'!$C$7:$D$664,2,FALSE)</f>
        <v>DA+9</v>
      </c>
      <c r="D97" s="349">
        <v>45593</v>
      </c>
      <c r="E97" s="349">
        <v>45593</v>
      </c>
      <c r="F97" s="343" t="s">
        <v>1022</v>
      </c>
      <c r="G97" s="343" t="s">
        <v>1024</v>
      </c>
      <c r="H97" s="343" t="s">
        <v>1024</v>
      </c>
    </row>
    <row r="98" spans="1:8" x14ac:dyDescent="0.25">
      <c r="A98" s="343">
        <f>+SUBTOTAL(3,$E$6:$E98)</f>
        <v>93</v>
      </c>
      <c r="B98" s="345" t="s">
        <v>817</v>
      </c>
      <c r="C98" s="343" t="str">
        <f>+VLOOKUP(B98,'Erection Compiled'!$C$7:$D$664,2,FALSE)</f>
        <v>DA+3</v>
      </c>
      <c r="D98" s="349">
        <v>45594</v>
      </c>
      <c r="E98" s="349">
        <v>45594</v>
      </c>
      <c r="F98" s="343" t="s">
        <v>1022</v>
      </c>
      <c r="G98" s="343" t="s">
        <v>1024</v>
      </c>
      <c r="H98" s="343" t="s">
        <v>1024</v>
      </c>
    </row>
    <row r="99" spans="1:8" x14ac:dyDescent="0.25">
      <c r="A99" s="343">
        <f>+SUBTOTAL(3,$E$6:$E99)</f>
        <v>94</v>
      </c>
      <c r="B99" s="345" t="s">
        <v>496</v>
      </c>
      <c r="C99" s="343" t="str">
        <f>+VLOOKUP(B99,'Erection Compiled'!$C$7:$D$664,2,FALSE)</f>
        <v>DA+3</v>
      </c>
      <c r="D99" s="349">
        <v>45591</v>
      </c>
      <c r="E99" s="349">
        <v>45594</v>
      </c>
      <c r="F99" s="343" t="s">
        <v>613</v>
      </c>
      <c r="G99" s="343" t="s">
        <v>1024</v>
      </c>
      <c r="H99" s="343"/>
    </row>
    <row r="100" spans="1:8" x14ac:dyDescent="0.25">
      <c r="A100" s="343">
        <f>+SUBTOTAL(3,$E$6:$E100)</f>
        <v>95</v>
      </c>
      <c r="B100" s="345" t="s">
        <v>174</v>
      </c>
      <c r="C100" s="343" t="str">
        <f>+VLOOKUP(B100,'Erection Compiled'!$C$7:$D$664,2,FALSE)</f>
        <v>DA+0</v>
      </c>
      <c r="D100" s="349">
        <v>45606</v>
      </c>
      <c r="E100" s="349">
        <v>45606</v>
      </c>
      <c r="F100" s="343" t="s">
        <v>613</v>
      </c>
      <c r="G100" s="343" t="s">
        <v>1024</v>
      </c>
      <c r="H100" s="343"/>
    </row>
    <row r="101" spans="1:8" x14ac:dyDescent="0.25">
      <c r="A101" s="343">
        <f>+SUBTOTAL(3,$E$6:$E101)</f>
        <v>96</v>
      </c>
      <c r="B101" s="343" t="s">
        <v>760</v>
      </c>
      <c r="C101" s="343" t="str">
        <f>+VLOOKUP(B101,'Erection Compiled'!$C$7:$D$664,2,FALSE)</f>
        <v>DA+6</v>
      </c>
      <c r="D101" s="349">
        <v>45607</v>
      </c>
      <c r="E101" s="349">
        <v>45607</v>
      </c>
      <c r="F101" s="343" t="s">
        <v>1022</v>
      </c>
      <c r="G101" s="343" t="s">
        <v>1024</v>
      </c>
      <c r="H101" s="343" t="s">
        <v>1024</v>
      </c>
    </row>
    <row r="102" spans="1:8" x14ac:dyDescent="0.25">
      <c r="A102" s="343">
        <f>+SUBTOTAL(3,$E$6:$E102)</f>
        <v>97</v>
      </c>
      <c r="B102" s="345" t="s">
        <v>508</v>
      </c>
      <c r="C102" s="343" t="str">
        <f>+VLOOKUP(B102,'Erection Compiled'!$C$7:$D$664,2,FALSE)</f>
        <v>DA+0</v>
      </c>
      <c r="D102" s="349">
        <v>45608</v>
      </c>
      <c r="E102" s="349">
        <v>45608</v>
      </c>
      <c r="F102" s="343" t="s">
        <v>613</v>
      </c>
      <c r="G102" s="343" t="s">
        <v>1024</v>
      </c>
      <c r="H102" s="343"/>
    </row>
    <row r="103" spans="1:8" x14ac:dyDescent="0.25">
      <c r="A103" s="343">
        <f>+SUBTOTAL(3,$E$6:$E103)</f>
        <v>98</v>
      </c>
      <c r="B103" s="343" t="s">
        <v>703</v>
      </c>
      <c r="C103" s="343" t="str">
        <f>+VLOOKUP(B103,'Erection Compiled'!$C$7:$D$664,2,FALSE)</f>
        <v>DA+0</v>
      </c>
      <c r="D103" s="349">
        <v>45610</v>
      </c>
      <c r="E103" s="349">
        <v>45610</v>
      </c>
      <c r="F103" s="343" t="s">
        <v>1022</v>
      </c>
      <c r="G103" s="343" t="s">
        <v>1024</v>
      </c>
      <c r="H103" s="343" t="s">
        <v>1024</v>
      </c>
    </row>
    <row r="104" spans="1:8" x14ac:dyDescent="0.25">
      <c r="A104" s="343">
        <f>+SUBTOTAL(3,$E$6:$E104)</f>
        <v>99</v>
      </c>
      <c r="B104" s="343" t="s">
        <v>854</v>
      </c>
      <c r="C104" s="343" t="str">
        <f>+VLOOKUP(B104,'Erection Compiled'!$C$7:$D$664,2,FALSE)</f>
        <v>DA+0</v>
      </c>
      <c r="D104" s="349">
        <v>45610</v>
      </c>
      <c r="E104" s="349">
        <v>45610</v>
      </c>
      <c r="F104" s="343" t="s">
        <v>1022</v>
      </c>
      <c r="G104" s="343" t="s">
        <v>1024</v>
      </c>
      <c r="H104" s="343" t="s">
        <v>1024</v>
      </c>
    </row>
    <row r="105" spans="1:8" x14ac:dyDescent="0.25">
      <c r="A105" s="343">
        <f>+SUBTOTAL(3,$E$6:$E105)</f>
        <v>100</v>
      </c>
      <c r="B105" s="343" t="s">
        <v>855</v>
      </c>
      <c r="C105" s="343" t="str">
        <f>+VLOOKUP(B105,'Erection Compiled'!$C$7:$D$664,2,FALSE)</f>
        <v>DA+0</v>
      </c>
      <c r="D105" s="349">
        <v>45615</v>
      </c>
      <c r="E105" s="349">
        <v>45615</v>
      </c>
      <c r="F105" s="343" t="s">
        <v>1022</v>
      </c>
      <c r="G105" s="343" t="s">
        <v>1024</v>
      </c>
      <c r="H105" s="343" t="s">
        <v>1024</v>
      </c>
    </row>
    <row r="106" spans="1:8" x14ac:dyDescent="0.25">
      <c r="A106" s="343">
        <f>+SUBTOTAL(3,$E$6:$E106)</f>
        <v>101</v>
      </c>
      <c r="B106" s="343" t="s">
        <v>862</v>
      </c>
      <c r="C106" s="343" t="str">
        <f>+VLOOKUP(B106,'Erection Compiled'!$C$7:$D$664,2,FALSE)</f>
        <v>DA+0</v>
      </c>
      <c r="D106" s="349">
        <v>45616</v>
      </c>
      <c r="E106" s="349">
        <v>45616</v>
      </c>
      <c r="F106" s="343" t="s">
        <v>1022</v>
      </c>
      <c r="G106" s="343" t="s">
        <v>1024</v>
      </c>
      <c r="H106" s="343" t="s">
        <v>1024</v>
      </c>
    </row>
    <row r="107" spans="1:8" x14ac:dyDescent="0.25">
      <c r="A107" s="343">
        <f>+SUBTOTAL(3,$E$6:$E107)</f>
        <v>102</v>
      </c>
      <c r="B107" s="343" t="s">
        <v>717</v>
      </c>
      <c r="C107" s="343" t="str">
        <f>+VLOOKUP(B107,'Erection Compiled'!$C$7:$D$664,2,FALSE)</f>
        <v>DA+3</v>
      </c>
      <c r="D107" s="349">
        <v>45621</v>
      </c>
      <c r="E107" s="349">
        <v>45621</v>
      </c>
      <c r="F107" s="343" t="s">
        <v>1022</v>
      </c>
      <c r="G107" s="343" t="s">
        <v>1024</v>
      </c>
      <c r="H107" s="343" t="s">
        <v>1024</v>
      </c>
    </row>
    <row r="108" spans="1:8" x14ac:dyDescent="0.25">
      <c r="A108" s="343">
        <f>+SUBTOTAL(3,$E$6:$E108)</f>
        <v>103</v>
      </c>
      <c r="B108" s="343" t="s">
        <v>716</v>
      </c>
      <c r="C108" s="343" t="str">
        <f>+VLOOKUP(B108,'Erection Compiled'!$C$7:$D$664,2,FALSE)</f>
        <v>DA+6</v>
      </c>
      <c r="D108" s="349">
        <v>45621</v>
      </c>
      <c r="E108" s="349">
        <v>45621</v>
      </c>
      <c r="F108" s="343" t="s">
        <v>1022</v>
      </c>
      <c r="G108" s="343" t="s">
        <v>1024</v>
      </c>
      <c r="H108" s="343" t="s">
        <v>1024</v>
      </c>
    </row>
    <row r="109" spans="1:8" x14ac:dyDescent="0.25">
      <c r="A109" s="343">
        <f>+SUBTOTAL(3,$E$6:$E109)</f>
        <v>104</v>
      </c>
      <c r="B109" s="343" t="s">
        <v>718</v>
      </c>
      <c r="C109" s="343" t="str">
        <f>+VLOOKUP(B109,'Erection Compiled'!$C$7:$D$664,2,FALSE)</f>
        <v>DA+6</v>
      </c>
      <c r="D109" s="349">
        <v>45622</v>
      </c>
      <c r="E109" s="349">
        <v>45622</v>
      </c>
      <c r="F109" s="343" t="s">
        <v>1022</v>
      </c>
      <c r="G109" s="343" t="s">
        <v>1024</v>
      </c>
      <c r="H109" s="343" t="s">
        <v>1024</v>
      </c>
    </row>
    <row r="110" spans="1:8" x14ac:dyDescent="0.25">
      <c r="A110" s="343">
        <f>+SUBTOTAL(3,$E$6:$E110)</f>
        <v>105</v>
      </c>
      <c r="B110" s="343" t="s">
        <v>688</v>
      </c>
      <c r="C110" s="343" t="str">
        <f>+VLOOKUP(B110,'Erection Compiled'!$C$7:$D$664,2,FALSE)</f>
        <v>DC2+0</v>
      </c>
      <c r="D110" s="349">
        <v>45623</v>
      </c>
      <c r="E110" s="349">
        <v>45623</v>
      </c>
      <c r="F110" s="343" t="s">
        <v>1022</v>
      </c>
      <c r="G110" s="343" t="s">
        <v>1024</v>
      </c>
      <c r="H110" s="343" t="s">
        <v>1024</v>
      </c>
    </row>
    <row r="111" spans="1:8" x14ac:dyDescent="0.25">
      <c r="A111" s="343">
        <f>+SUBTOTAL(3,$E$6:$E111)</f>
        <v>106</v>
      </c>
      <c r="B111" s="343" t="s">
        <v>693</v>
      </c>
      <c r="C111" s="343" t="str">
        <f>+VLOOKUP(B111,'Erection Compiled'!$C$7:$D$664,2,FALSE)</f>
        <v>DA+3</v>
      </c>
      <c r="D111" s="349">
        <v>45623</v>
      </c>
      <c r="E111" s="349">
        <v>45623</v>
      </c>
      <c r="F111" s="343" t="s">
        <v>1022</v>
      </c>
      <c r="G111" s="343" t="s">
        <v>1024</v>
      </c>
      <c r="H111" s="343" t="s">
        <v>1024</v>
      </c>
    </row>
    <row r="112" spans="1:8" x14ac:dyDescent="0.25">
      <c r="A112" s="343">
        <f>+SUBTOTAL(3,$E$6:$E112)</f>
        <v>107</v>
      </c>
      <c r="B112" s="343" t="s">
        <v>689</v>
      </c>
      <c r="C112" s="343" t="str">
        <f>+VLOOKUP(B112,'Erection Compiled'!$C$7:$D$664,2,FALSE)</f>
        <v>DA+9</v>
      </c>
      <c r="D112" s="349">
        <v>45625</v>
      </c>
      <c r="E112" s="349">
        <v>45625</v>
      </c>
      <c r="F112" s="343" t="s">
        <v>1022</v>
      </c>
      <c r="G112" s="343" t="s">
        <v>1024</v>
      </c>
      <c r="H112" s="343" t="s">
        <v>1024</v>
      </c>
    </row>
    <row r="113" spans="1:8" x14ac:dyDescent="0.25">
      <c r="A113" s="343">
        <f>+SUBTOTAL(3,$E$6:$E113)</f>
        <v>108</v>
      </c>
      <c r="B113" s="343" t="s">
        <v>687</v>
      </c>
      <c r="C113" s="343" t="str">
        <f>+VLOOKUP(B113,'Erection Compiled'!$C$7:$D$664,2,FALSE)</f>
        <v>DA+6</v>
      </c>
      <c r="D113" s="349">
        <v>45625</v>
      </c>
      <c r="E113" s="349">
        <v>45625</v>
      </c>
      <c r="F113" s="343" t="s">
        <v>1022</v>
      </c>
      <c r="G113" s="343" t="s">
        <v>1024</v>
      </c>
      <c r="H113" s="343" t="s">
        <v>1024</v>
      </c>
    </row>
    <row r="114" spans="1:8" x14ac:dyDescent="0.25">
      <c r="A114" s="343">
        <f>+SUBTOTAL(3,$E$6:$E114)</f>
        <v>109</v>
      </c>
      <c r="B114" s="343" t="s">
        <v>696</v>
      </c>
      <c r="C114" s="343" t="str">
        <f>+VLOOKUP(B114,'Erection Compiled'!$C$7:$D$664,2,FALSE)</f>
        <v>DA+0</v>
      </c>
      <c r="D114" s="349">
        <v>45628</v>
      </c>
      <c r="E114" s="349">
        <v>45628</v>
      </c>
      <c r="F114" s="343" t="s">
        <v>1022</v>
      </c>
      <c r="G114" s="343" t="s">
        <v>1024</v>
      </c>
      <c r="H114" s="343" t="s">
        <v>1024</v>
      </c>
    </row>
    <row r="115" spans="1:8" x14ac:dyDescent="0.25">
      <c r="A115" s="343">
        <f>+SUBTOTAL(3,$E$6:$E115)</f>
        <v>110</v>
      </c>
      <c r="B115" s="343" t="s">
        <v>695</v>
      </c>
      <c r="C115" s="343" t="str">
        <f>+VLOOKUP(B115,'Erection Compiled'!$C$7:$D$664,2,FALSE)</f>
        <v>DA+0</v>
      </c>
      <c r="D115" s="349">
        <v>45629</v>
      </c>
      <c r="E115" s="349">
        <v>45629</v>
      </c>
      <c r="F115" s="343" t="s">
        <v>1022</v>
      </c>
      <c r="G115" s="343" t="s">
        <v>1024</v>
      </c>
      <c r="H115" s="343" t="s">
        <v>1024</v>
      </c>
    </row>
    <row r="116" spans="1:8" x14ac:dyDescent="0.25">
      <c r="A116" s="343">
        <f>+SUBTOTAL(3,$E$6:$E116)</f>
        <v>111</v>
      </c>
      <c r="B116" s="343" t="s">
        <v>694</v>
      </c>
      <c r="C116" s="343" t="str">
        <f>+VLOOKUP(B116,'Erection Compiled'!$C$7:$D$664,2,FALSE)</f>
        <v>DA+3</v>
      </c>
      <c r="D116" s="349">
        <v>45630</v>
      </c>
      <c r="E116" s="349">
        <v>45630</v>
      </c>
      <c r="F116" s="343" t="s">
        <v>1022</v>
      </c>
      <c r="G116" s="343" t="s">
        <v>1024</v>
      </c>
      <c r="H116" s="343" t="s">
        <v>1024</v>
      </c>
    </row>
    <row r="117" spans="1:8" x14ac:dyDescent="0.25">
      <c r="A117" s="343">
        <f>+SUBTOTAL(3,$E$6:$E117)</f>
        <v>112</v>
      </c>
      <c r="B117" s="343" t="s">
        <v>218</v>
      </c>
      <c r="C117" s="343" t="str">
        <f>+VLOOKUP(B117,'Erection Compiled'!$C$7:$D$664,2,FALSE)</f>
        <v>DA+3</v>
      </c>
      <c r="D117" s="349">
        <v>45631</v>
      </c>
      <c r="E117" s="349">
        <v>45631</v>
      </c>
      <c r="F117" s="343" t="s">
        <v>1022</v>
      </c>
      <c r="G117" s="343" t="s">
        <v>1024</v>
      </c>
      <c r="H117" s="343" t="s">
        <v>1024</v>
      </c>
    </row>
    <row r="118" spans="1:8" x14ac:dyDescent="0.25">
      <c r="A118" s="343">
        <f>+SUBTOTAL(3,$E$6:$E118)</f>
        <v>113</v>
      </c>
      <c r="B118" s="343" t="s">
        <v>753</v>
      </c>
      <c r="C118" s="343" t="str">
        <f>+VLOOKUP(B118,'Erection Compiled'!$C$7:$D$664,2,FALSE)</f>
        <v>DA+3</v>
      </c>
      <c r="D118" s="349">
        <v>45632</v>
      </c>
      <c r="E118" s="349">
        <v>45632</v>
      </c>
      <c r="F118" s="343" t="s">
        <v>1022</v>
      </c>
      <c r="G118" s="343" t="s">
        <v>1024</v>
      </c>
      <c r="H118" s="343" t="s">
        <v>1024</v>
      </c>
    </row>
    <row r="119" spans="1:8" x14ac:dyDescent="0.25">
      <c r="A119" s="343">
        <f>+SUBTOTAL(3,$E$6:$E119)</f>
        <v>114</v>
      </c>
      <c r="B119" s="343" t="s">
        <v>859</v>
      </c>
      <c r="C119" s="343" t="str">
        <f>+VLOOKUP(B119,'Erection Compiled'!$C$7:$D$664,2,FALSE)</f>
        <v>DA+0</v>
      </c>
      <c r="D119" s="349">
        <v>45639</v>
      </c>
      <c r="E119" s="349">
        <v>45639</v>
      </c>
      <c r="F119" s="343" t="s">
        <v>1022</v>
      </c>
      <c r="G119" s="343" t="s">
        <v>1024</v>
      </c>
      <c r="H119" s="343" t="s">
        <v>1024</v>
      </c>
    </row>
    <row r="120" spans="1:8" x14ac:dyDescent="0.25">
      <c r="A120" s="343">
        <f>+SUBTOTAL(3,$E$6:$E120)</f>
        <v>115</v>
      </c>
      <c r="B120" s="343" t="s">
        <v>221</v>
      </c>
      <c r="C120" s="343" t="str">
        <f>+VLOOKUP(B120,'Erection Compiled'!$C$7:$D$664,2,FALSE)</f>
        <v>DA+3</v>
      </c>
      <c r="D120" s="349">
        <v>45643</v>
      </c>
      <c r="E120" s="349">
        <v>45643</v>
      </c>
      <c r="F120" s="343" t="s">
        <v>1022</v>
      </c>
      <c r="G120" s="343" t="s">
        <v>1024</v>
      </c>
      <c r="H120" s="343" t="s">
        <v>1024</v>
      </c>
    </row>
    <row r="121" spans="1:8" x14ac:dyDescent="0.25">
      <c r="A121" s="343">
        <f>+SUBTOTAL(3,$E$6:$E121)</f>
        <v>116</v>
      </c>
      <c r="B121" s="343" t="s">
        <v>752</v>
      </c>
      <c r="C121" s="343" t="str">
        <f>+VLOOKUP(B121,'Erection Compiled'!$C$7:$D$664,2,FALSE)</f>
        <v>DA+3</v>
      </c>
      <c r="D121" s="349">
        <v>45644</v>
      </c>
      <c r="E121" s="349">
        <v>45644</v>
      </c>
      <c r="F121" s="343" t="s">
        <v>1022</v>
      </c>
      <c r="G121" s="343" t="s">
        <v>1024</v>
      </c>
      <c r="H121" s="343" t="s">
        <v>1024</v>
      </c>
    </row>
    <row r="122" spans="1:8" x14ac:dyDescent="0.25">
      <c r="A122" s="343">
        <f>+SUBTOTAL(3,$E$6:$E122)</f>
        <v>117</v>
      </c>
      <c r="B122" s="343" t="s">
        <v>96</v>
      </c>
      <c r="C122" s="343" t="str">
        <f>+VLOOKUP(B122,'Erection Compiled'!$C$7:$D$664,2,FALSE)</f>
        <v>DA+3</v>
      </c>
      <c r="D122" s="349">
        <v>45646</v>
      </c>
      <c r="E122" s="349">
        <v>45646</v>
      </c>
      <c r="F122" s="343" t="s">
        <v>1022</v>
      </c>
      <c r="G122" s="343" t="s">
        <v>1024</v>
      </c>
      <c r="H122" s="343" t="s">
        <v>1024</v>
      </c>
    </row>
    <row r="123" spans="1:8" x14ac:dyDescent="0.25">
      <c r="A123" s="343">
        <f>+SUBTOTAL(3,$E$6:$E123)</f>
        <v>118</v>
      </c>
      <c r="B123" s="343" t="s">
        <v>704</v>
      </c>
      <c r="C123" s="343" t="str">
        <f>+VLOOKUP(B123,'Erection Compiled'!$C$7:$D$664,2,FALSE)</f>
        <v>DA+9</v>
      </c>
      <c r="D123" s="349">
        <v>45649</v>
      </c>
      <c r="E123" s="349">
        <v>45649</v>
      </c>
      <c r="F123" s="343" t="s">
        <v>1022</v>
      </c>
      <c r="G123" s="343" t="s">
        <v>1024</v>
      </c>
      <c r="H123" s="343" t="s">
        <v>1024</v>
      </c>
    </row>
    <row r="124" spans="1:8" x14ac:dyDescent="0.25">
      <c r="A124" s="343">
        <f>+SUBTOTAL(3,$E$6:$E124)</f>
        <v>119</v>
      </c>
      <c r="B124" s="343" t="s">
        <v>861</v>
      </c>
      <c r="C124" s="343" t="str">
        <f>+VLOOKUP(B124,'Erection Compiled'!$C$7:$D$664,2,FALSE)</f>
        <v>DA+3</v>
      </c>
      <c r="D124" s="349">
        <v>45651</v>
      </c>
      <c r="E124" s="349">
        <v>45651</v>
      </c>
      <c r="F124" s="343" t="s">
        <v>1022</v>
      </c>
      <c r="G124" s="343" t="s">
        <v>1024</v>
      </c>
      <c r="H124" s="343" t="s">
        <v>1024</v>
      </c>
    </row>
    <row r="125" spans="1:8" x14ac:dyDescent="0.25">
      <c r="A125" s="343">
        <f>+SUBTOTAL(3,$E$6:$E125)</f>
        <v>120</v>
      </c>
      <c r="B125" s="343" t="s">
        <v>709</v>
      </c>
      <c r="C125" s="343" t="str">
        <f>+VLOOKUP(B125,'Erection Compiled'!$C$7:$D$664,2,FALSE)</f>
        <v>DA+0</v>
      </c>
      <c r="D125" s="349">
        <v>45652</v>
      </c>
      <c r="E125" s="349">
        <v>45652</v>
      </c>
      <c r="F125" s="343" t="s">
        <v>1022</v>
      </c>
      <c r="G125" s="343" t="s">
        <v>1024</v>
      </c>
      <c r="H125" s="343" t="s">
        <v>1024</v>
      </c>
    </row>
    <row r="126" spans="1:8" x14ac:dyDescent="0.25">
      <c r="A126" s="343">
        <f>+SUBTOTAL(3,$E$6:$E126)</f>
        <v>121</v>
      </c>
      <c r="B126" s="343" t="s">
        <v>691</v>
      </c>
      <c r="C126" s="343" t="str">
        <f>+VLOOKUP(B126,'Erection Compiled'!$C$7:$D$664,2,FALSE)</f>
        <v>DA+3</v>
      </c>
      <c r="D126" s="349">
        <v>45652</v>
      </c>
      <c r="E126" s="349">
        <v>45652</v>
      </c>
      <c r="F126" s="343" t="s">
        <v>1022</v>
      </c>
      <c r="G126" s="343" t="s">
        <v>1024</v>
      </c>
      <c r="H126" s="343" t="s">
        <v>1024</v>
      </c>
    </row>
    <row r="127" spans="1:8" x14ac:dyDescent="0.25">
      <c r="A127" s="343">
        <f>+SUBTOTAL(3,$E$6:$E127)</f>
        <v>122</v>
      </c>
      <c r="B127" s="343" t="s">
        <v>692</v>
      </c>
      <c r="C127" s="343" t="str">
        <f>+VLOOKUP(B127,'Erection Compiled'!$C$7:$D$664,2,FALSE)</f>
        <v>DA+3</v>
      </c>
      <c r="D127" s="349">
        <v>45652</v>
      </c>
      <c r="E127" s="349">
        <v>45652</v>
      </c>
      <c r="F127" s="343" t="s">
        <v>1022</v>
      </c>
      <c r="G127" s="343" t="s">
        <v>1024</v>
      </c>
      <c r="H127" s="343" t="s">
        <v>1024</v>
      </c>
    </row>
    <row r="128" spans="1:8" x14ac:dyDescent="0.25">
      <c r="A128" s="343">
        <f>+SUBTOTAL(3,$E$6:$E128)</f>
        <v>123</v>
      </c>
      <c r="B128" s="343" t="s">
        <v>690</v>
      </c>
      <c r="C128" s="343" t="str">
        <f>+VLOOKUP(B128,'Erection Compiled'!$C$7:$D$664,2,FALSE)</f>
        <v>DA+0</v>
      </c>
      <c r="D128" s="349">
        <v>45654</v>
      </c>
      <c r="E128" s="349">
        <v>45654</v>
      </c>
      <c r="F128" s="343" t="s">
        <v>1022</v>
      </c>
      <c r="G128" s="343" t="s">
        <v>1024</v>
      </c>
      <c r="H128" s="343" t="s">
        <v>1024</v>
      </c>
    </row>
    <row r="129" spans="1:8" x14ac:dyDescent="0.25">
      <c r="A129" s="343">
        <f>+SUBTOTAL(3,$E$6:$E129)</f>
        <v>124</v>
      </c>
      <c r="B129" s="343" t="s">
        <v>700</v>
      </c>
      <c r="C129" s="343" t="str">
        <f>+VLOOKUP(B129,'Erection Compiled'!$C$7:$D$664,2,FALSE)</f>
        <v>DA+9</v>
      </c>
      <c r="D129" s="349">
        <v>45663</v>
      </c>
      <c r="E129" s="349">
        <v>45663</v>
      </c>
      <c r="F129" s="343" t="s">
        <v>1022</v>
      </c>
      <c r="G129" s="343" t="s">
        <v>1024</v>
      </c>
      <c r="H129" s="343" t="s">
        <v>1024</v>
      </c>
    </row>
    <row r="130" spans="1:8" x14ac:dyDescent="0.25">
      <c r="A130" s="343">
        <f>+SUBTOTAL(3,$E$6:$E130)</f>
        <v>125</v>
      </c>
      <c r="B130" s="343" t="s">
        <v>35</v>
      </c>
      <c r="C130" s="343" t="str">
        <f>+VLOOKUP(B130,'Erection Compiled'!$C$7:$D$664,2,FALSE)</f>
        <v>DC2+0</v>
      </c>
      <c r="D130" s="349">
        <v>45664</v>
      </c>
      <c r="E130" s="349">
        <v>45664</v>
      </c>
      <c r="F130" s="343" t="s">
        <v>1022</v>
      </c>
      <c r="G130" s="343" t="s">
        <v>1024</v>
      </c>
      <c r="H130" s="343" t="s">
        <v>1024</v>
      </c>
    </row>
    <row r="131" spans="1:8" x14ac:dyDescent="0.25">
      <c r="A131" s="343">
        <f>+SUBTOTAL(3,$E$6:$E131)</f>
        <v>126</v>
      </c>
      <c r="B131" s="343" t="s">
        <v>702</v>
      </c>
      <c r="C131" s="343" t="str">
        <f>+VLOOKUP(B131,'Erection Compiled'!$C$7:$D$664,2,FALSE)</f>
        <v>DA+9</v>
      </c>
      <c r="D131" s="349">
        <v>45669</v>
      </c>
      <c r="E131" s="349">
        <v>45669</v>
      </c>
      <c r="F131" s="343" t="s">
        <v>1022</v>
      </c>
      <c r="G131" s="343" t="s">
        <v>1024</v>
      </c>
      <c r="H131" s="343" t="s">
        <v>1024</v>
      </c>
    </row>
    <row r="132" spans="1:8" x14ac:dyDescent="0.25">
      <c r="A132" s="343">
        <f>+SUBTOTAL(3,$E$6:$E132)</f>
        <v>127</v>
      </c>
      <c r="B132" s="343" t="s">
        <v>219</v>
      </c>
      <c r="C132" s="343" t="str">
        <f>+VLOOKUP(B132,'Erection Compiled'!$C$7:$D$664,2,FALSE)</f>
        <v>DA+0</v>
      </c>
      <c r="D132" s="349">
        <v>45674</v>
      </c>
      <c r="E132" s="349">
        <v>45674</v>
      </c>
      <c r="F132" s="343" t="s">
        <v>1022</v>
      </c>
      <c r="G132" s="343" t="s">
        <v>1024</v>
      </c>
      <c r="H132" s="343" t="s">
        <v>1024</v>
      </c>
    </row>
    <row r="133" spans="1:8" x14ac:dyDescent="0.25">
      <c r="A133" s="343">
        <f>+SUBTOTAL(3,$E$6:$E133)</f>
        <v>128</v>
      </c>
      <c r="B133" s="343" t="s">
        <v>220</v>
      </c>
      <c r="C133" s="343" t="str">
        <f>+VLOOKUP(B133,'Erection Compiled'!$C$7:$D$664,2,FALSE)</f>
        <v>DA+0</v>
      </c>
      <c r="D133" s="349">
        <v>45675</v>
      </c>
      <c r="E133" s="349">
        <v>45675</v>
      </c>
      <c r="F133" s="343" t="s">
        <v>1022</v>
      </c>
      <c r="G133" s="343" t="s">
        <v>1024</v>
      </c>
      <c r="H133" s="343" t="s">
        <v>1024</v>
      </c>
    </row>
    <row r="134" spans="1:8" x14ac:dyDescent="0.25">
      <c r="A134" s="343">
        <f>+SUBTOTAL(3,$E$6:$E134)</f>
        <v>129</v>
      </c>
      <c r="B134" s="343" t="s">
        <v>856</v>
      </c>
      <c r="C134" s="343" t="str">
        <f>+VLOOKUP(B134,'Erection Compiled'!$C$7:$D$664,2,FALSE)</f>
        <v>DA+0</v>
      </c>
      <c r="D134" s="349">
        <v>45684</v>
      </c>
      <c r="E134" s="349">
        <v>45684</v>
      </c>
      <c r="F134" s="343" t="s">
        <v>1022</v>
      </c>
      <c r="G134" s="343" t="s">
        <v>1024</v>
      </c>
      <c r="H134" s="343" t="s">
        <v>1024</v>
      </c>
    </row>
    <row r="135" spans="1:8" x14ac:dyDescent="0.25">
      <c r="A135" s="343">
        <f>+SUBTOTAL(3,$E$6:$E135)</f>
        <v>130</v>
      </c>
      <c r="B135" s="343" t="s">
        <v>857</v>
      </c>
      <c r="C135" s="343" t="str">
        <f>+VLOOKUP(B135,'Erection Compiled'!$C$7:$D$664,2,FALSE)</f>
        <v>DA+0</v>
      </c>
      <c r="D135" s="349">
        <v>45685</v>
      </c>
      <c r="E135" s="349">
        <v>45686</v>
      </c>
      <c r="F135" s="343" t="s">
        <v>1022</v>
      </c>
      <c r="G135" s="343" t="s">
        <v>1024</v>
      </c>
      <c r="H135" s="343" t="s">
        <v>1024</v>
      </c>
    </row>
    <row r="136" spans="1:8" x14ac:dyDescent="0.25">
      <c r="A136" s="343">
        <f>+SUBTOTAL(3,$E$6:$E136)</f>
        <v>131</v>
      </c>
      <c r="B136" s="343" t="s">
        <v>860</v>
      </c>
      <c r="C136" s="343" t="str">
        <f>+VLOOKUP(B136,'Erection Compiled'!$C$7:$D$664,2,FALSE)</f>
        <v>DA+0</v>
      </c>
      <c r="D136" s="349">
        <v>45701</v>
      </c>
      <c r="E136" s="349">
        <v>45701</v>
      </c>
      <c r="F136" s="343" t="s">
        <v>1022</v>
      </c>
      <c r="G136" s="343" t="s">
        <v>1024</v>
      </c>
      <c r="H136" s="343" t="s">
        <v>1024</v>
      </c>
    </row>
    <row r="137" spans="1:8" x14ac:dyDescent="0.25">
      <c r="A137" s="343">
        <f>+SUBTOTAL(3,$E$6:$E137)</f>
        <v>132</v>
      </c>
      <c r="B137" s="343" t="s">
        <v>863</v>
      </c>
      <c r="C137" s="343" t="str">
        <f>+VLOOKUP(B137,'Erection Compiled'!$C$7:$D$664,2,FALSE)</f>
        <v>DB2+0</v>
      </c>
      <c r="D137" s="349">
        <v>45702</v>
      </c>
      <c r="E137" s="349">
        <v>45702</v>
      </c>
      <c r="F137" s="343" t="s">
        <v>1022</v>
      </c>
      <c r="G137" s="343" t="s">
        <v>1024</v>
      </c>
      <c r="H137" s="343" t="s">
        <v>1024</v>
      </c>
    </row>
    <row r="138" spans="1:8" x14ac:dyDescent="0.25">
      <c r="A138" s="343">
        <f>+SUBTOTAL(3,$E$6:$E138)</f>
        <v>133</v>
      </c>
      <c r="B138" s="343" t="s">
        <v>858</v>
      </c>
      <c r="C138" s="343" t="str">
        <f>+VLOOKUP(B138,'Erection Compiled'!$C$7:$D$664,2,FALSE)</f>
        <v>DA+0</v>
      </c>
      <c r="D138" s="349">
        <v>45703</v>
      </c>
      <c r="E138" s="349">
        <v>45703</v>
      </c>
      <c r="F138" s="343" t="s">
        <v>1022</v>
      </c>
      <c r="G138" s="343" t="s">
        <v>1024</v>
      </c>
      <c r="H138" s="343" t="s">
        <v>1024</v>
      </c>
    </row>
    <row r="139" spans="1:8" x14ac:dyDescent="0.25">
      <c r="A139" s="343">
        <f>+SUBTOTAL(3,$E$6:$E139)</f>
        <v>134</v>
      </c>
      <c r="B139" s="343" t="s">
        <v>826</v>
      </c>
      <c r="C139" s="343" t="str">
        <f>+VLOOKUP(B139,'Erection Compiled'!$C$7:$D$664,2,FALSE)</f>
        <v>DA+0</v>
      </c>
      <c r="D139" s="349">
        <v>45705</v>
      </c>
      <c r="E139" s="349">
        <v>45705</v>
      </c>
      <c r="F139" s="343" t="s">
        <v>1022</v>
      </c>
      <c r="G139" s="343" t="s">
        <v>1024</v>
      </c>
      <c r="H139" s="343" t="s">
        <v>1024</v>
      </c>
    </row>
    <row r="140" spans="1:8" x14ac:dyDescent="0.25">
      <c r="A140" s="343">
        <f>+SUBTOTAL(3,$E$6:$E140)</f>
        <v>135</v>
      </c>
      <c r="B140" s="343" t="s">
        <v>101</v>
      </c>
      <c r="C140" s="343" t="str">
        <f>+VLOOKUP(B140,'Erection Compiled'!$C$7:$D$664,2,FALSE)</f>
        <v>DC2+6</v>
      </c>
      <c r="D140" s="349">
        <v>45707</v>
      </c>
      <c r="E140" s="349">
        <v>45707</v>
      </c>
      <c r="F140" s="343" t="s">
        <v>1022</v>
      </c>
      <c r="G140" s="343" t="s">
        <v>1024</v>
      </c>
      <c r="H140" s="343" t="s">
        <v>1024</v>
      </c>
    </row>
    <row r="141" spans="1:8" x14ac:dyDescent="0.25">
      <c r="A141" s="343">
        <f>+SUBTOTAL(3,$E$6:$E141)</f>
        <v>136</v>
      </c>
      <c r="B141" s="343" t="s">
        <v>707</v>
      </c>
      <c r="C141" s="343" t="str">
        <f>+VLOOKUP(B141,'Erection Compiled'!$C$7:$D$664,2,FALSE)</f>
        <v>DC2+0</v>
      </c>
      <c r="D141" s="349">
        <v>45714</v>
      </c>
      <c r="E141" s="349">
        <v>45714</v>
      </c>
      <c r="F141" s="343" t="s">
        <v>1022</v>
      </c>
      <c r="G141" s="343" t="s">
        <v>1024</v>
      </c>
      <c r="H141" s="343" t="s">
        <v>1024</v>
      </c>
    </row>
    <row r="142" spans="1:8" x14ac:dyDescent="0.25">
      <c r="A142" s="343">
        <f>+SUBTOTAL(3,$E$6:$E142)</f>
        <v>137</v>
      </c>
      <c r="B142" s="343" t="s">
        <v>701</v>
      </c>
      <c r="C142" s="343" t="str">
        <f>+VLOOKUP(B142,'Erection Compiled'!$C$7:$D$664,2,FALSE)</f>
        <v>DA+9</v>
      </c>
      <c r="D142" s="349">
        <v>45718</v>
      </c>
      <c r="E142" s="349">
        <v>45718</v>
      </c>
      <c r="F142" s="343" t="s">
        <v>1022</v>
      </c>
      <c r="G142" s="343" t="s">
        <v>1024</v>
      </c>
      <c r="H142" s="343" t="s">
        <v>1024</v>
      </c>
    </row>
    <row r="143" spans="1:8" x14ac:dyDescent="0.25">
      <c r="A143" s="343">
        <f>+SUBTOTAL(3,$E$6:$E143)</f>
        <v>138</v>
      </c>
      <c r="B143" s="343" t="s">
        <v>710</v>
      </c>
      <c r="C143" s="343" t="str">
        <f>+VLOOKUP(B143,'Erection Compiled'!$C$7:$D$664,2,FALSE)</f>
        <v>DC2+0</v>
      </c>
      <c r="D143" s="349">
        <v>45721</v>
      </c>
      <c r="E143" s="349">
        <v>45721</v>
      </c>
      <c r="F143" s="343" t="s">
        <v>1022</v>
      </c>
      <c r="G143" s="343" t="s">
        <v>1024</v>
      </c>
      <c r="H143" s="343" t="s">
        <v>1024</v>
      </c>
    </row>
    <row r="144" spans="1:8" x14ac:dyDescent="0.25">
      <c r="A144" s="343">
        <f>+SUBTOTAL(3,$E$6:$E144)</f>
        <v>139</v>
      </c>
      <c r="B144" s="343" t="s">
        <v>91</v>
      </c>
      <c r="C144" s="343" t="str">
        <f>+VLOOKUP(B144,'Erection Compiled'!$C$7:$D$664,2,FALSE)</f>
        <v>DD45+0</v>
      </c>
      <c r="D144" s="349">
        <v>45726</v>
      </c>
      <c r="E144" s="349">
        <v>45726</v>
      </c>
      <c r="F144" s="343" t="s">
        <v>1022</v>
      </c>
      <c r="G144" s="343" t="s">
        <v>1024</v>
      </c>
      <c r="H144" s="343" t="s">
        <v>1024</v>
      </c>
    </row>
    <row r="145" spans="1:8" x14ac:dyDescent="0.25">
      <c r="A145" s="343">
        <f>+SUBTOTAL(3,$E$6:$E145)</f>
        <v>140</v>
      </c>
      <c r="B145" s="343" t="s">
        <v>719</v>
      </c>
      <c r="C145" s="343" t="str">
        <f>+VLOOKUP(B145,'Erection Compiled'!$C$7:$D$664,2,FALSE)</f>
        <v>DA+3</v>
      </c>
      <c r="D145" s="349">
        <v>45727</v>
      </c>
      <c r="E145" s="349">
        <v>45727</v>
      </c>
      <c r="F145" s="343" t="s">
        <v>1022</v>
      </c>
      <c r="G145" s="343" t="s">
        <v>1024</v>
      </c>
      <c r="H145" s="343" t="s">
        <v>1024</v>
      </c>
    </row>
    <row r="146" spans="1:8" x14ac:dyDescent="0.25">
      <c r="A146" s="343">
        <f>+SUBTOTAL(3,$E$6:$E146)</f>
        <v>141</v>
      </c>
      <c r="B146" s="343" t="s">
        <v>720</v>
      </c>
      <c r="C146" s="343" t="str">
        <f>+VLOOKUP(B146,'Erection Compiled'!$C$7:$D$664,2,FALSE)</f>
        <v>DA+9</v>
      </c>
      <c r="D146" s="349">
        <v>45728</v>
      </c>
      <c r="E146" s="349">
        <v>45728</v>
      </c>
      <c r="F146" s="343" t="s">
        <v>1022</v>
      </c>
      <c r="G146" s="343" t="s">
        <v>1024</v>
      </c>
      <c r="H146" s="343" t="s">
        <v>1024</v>
      </c>
    </row>
    <row r="147" spans="1:8" x14ac:dyDescent="0.25">
      <c r="A147" s="343">
        <f>+SUBTOTAL(3,$E$6:$E147)</f>
        <v>142</v>
      </c>
      <c r="B147" s="343" t="s">
        <v>853</v>
      </c>
      <c r="C147" s="343" t="str">
        <f>+VLOOKUP(B147,'Erection Compiled'!$C$7:$D$664,2,FALSE)</f>
        <v>DB2+0</v>
      </c>
      <c r="D147" s="349">
        <v>45729</v>
      </c>
      <c r="E147" s="349">
        <v>45729</v>
      </c>
      <c r="F147" s="343" t="s">
        <v>1022</v>
      </c>
      <c r="G147" s="343" t="s">
        <v>1024</v>
      </c>
      <c r="H147" s="343" t="s">
        <v>1024</v>
      </c>
    </row>
    <row r="148" spans="1:8" x14ac:dyDescent="0.25">
      <c r="A148" s="343">
        <f>+SUBTOTAL(3,$E$6:$E148)</f>
        <v>143</v>
      </c>
      <c r="B148" s="343" t="s">
        <v>715</v>
      </c>
      <c r="C148" s="343" t="str">
        <f>+VLOOKUP(B148,'Erection Compiled'!$C$7:$D$664,2,FALSE)</f>
        <v>DA+9</v>
      </c>
      <c r="D148" s="349">
        <v>45733</v>
      </c>
      <c r="E148" s="349">
        <v>45733</v>
      </c>
      <c r="F148" s="343" t="s">
        <v>1022</v>
      </c>
      <c r="G148" s="343" t="s">
        <v>1024</v>
      </c>
      <c r="H148" s="343" t="s">
        <v>1024</v>
      </c>
    </row>
    <row r="149" spans="1:8" x14ac:dyDescent="0.25">
      <c r="A149" s="343">
        <f>+SUBTOTAL(3,$E$6:$E149)</f>
        <v>144</v>
      </c>
      <c r="B149" s="345" t="s">
        <v>686</v>
      </c>
      <c r="C149" s="343" t="str">
        <f>+VLOOKUP(B149,'Erection Compiled'!$C$7:$D$664,2,FALSE)</f>
        <v>DA+3</v>
      </c>
      <c r="D149" s="349">
        <v>45763</v>
      </c>
      <c r="E149" s="349">
        <v>45763</v>
      </c>
      <c r="F149" s="343" t="s">
        <v>1022</v>
      </c>
      <c r="G149" s="343" t="s">
        <v>1024</v>
      </c>
      <c r="H149" s="343"/>
    </row>
    <row r="150" spans="1:8" x14ac:dyDescent="0.25">
      <c r="A150" s="343">
        <f>+SUBTOTAL(3,$E$6:$E150)</f>
        <v>145</v>
      </c>
      <c r="B150" s="345" t="s">
        <v>685</v>
      </c>
      <c r="C150" s="343" t="str">
        <f>+VLOOKUP(B150,'Erection Compiled'!$C$7:$D$664,2,FALSE)</f>
        <v>DA+0</v>
      </c>
      <c r="D150" s="349">
        <v>45763</v>
      </c>
      <c r="E150" s="349">
        <v>45763</v>
      </c>
      <c r="F150" s="343" t="s">
        <v>1022</v>
      </c>
      <c r="G150" s="343" t="s">
        <v>1024</v>
      </c>
      <c r="H150" s="343"/>
    </row>
    <row r="151" spans="1:8" x14ac:dyDescent="0.25">
      <c r="A151" s="343">
        <f>+SUBTOTAL(3,$E$6:$E151)</f>
        <v>146</v>
      </c>
      <c r="B151" s="345" t="s">
        <v>95</v>
      </c>
      <c r="C151" s="343" t="str">
        <f>+VLOOKUP(B151,'Erection Compiled'!$C$7:$D$664,2,FALSE)</f>
        <v>DC1+3</v>
      </c>
      <c r="D151" s="349">
        <v>45768</v>
      </c>
      <c r="E151" s="349">
        <v>45768</v>
      </c>
      <c r="F151" s="343" t="s">
        <v>1022</v>
      </c>
      <c r="G151" s="343" t="s">
        <v>1024</v>
      </c>
      <c r="H151" s="343"/>
    </row>
    <row r="152" spans="1:8" x14ac:dyDescent="0.25">
      <c r="A152" s="343">
        <f>+SUBTOTAL(3,$E$6:$E152)</f>
        <v>147</v>
      </c>
      <c r="B152" s="345" t="s">
        <v>852</v>
      </c>
      <c r="C152" s="343" t="str">
        <f>+VLOOKUP(B152,'Erection Compiled'!$C$7:$D$664,2,FALSE)</f>
        <v>DA+0</v>
      </c>
      <c r="D152" s="349">
        <v>45775</v>
      </c>
      <c r="E152" s="349">
        <v>45775</v>
      </c>
      <c r="F152" s="343" t="s">
        <v>1022</v>
      </c>
      <c r="G152" s="343" t="s">
        <v>1024</v>
      </c>
      <c r="H152" s="343" t="s">
        <v>1024</v>
      </c>
    </row>
    <row r="153" spans="1:8" x14ac:dyDescent="0.25">
      <c r="A153" s="343">
        <f>+SUBTOTAL(3,$E$6:$E153)</f>
        <v>148</v>
      </c>
      <c r="B153" s="345" t="s">
        <v>851</v>
      </c>
      <c r="C153" s="343" t="str">
        <f>+VLOOKUP(B153,'Erection Compiled'!$C$7:$D$664,2,FALSE)</f>
        <v>DA+3</v>
      </c>
      <c r="D153" s="349">
        <v>45776</v>
      </c>
      <c r="E153" s="349">
        <v>45776</v>
      </c>
      <c r="F153" s="343" t="s">
        <v>1022</v>
      </c>
      <c r="G153" s="343" t="s">
        <v>1024</v>
      </c>
      <c r="H153" s="343" t="s">
        <v>1024</v>
      </c>
    </row>
    <row r="154" spans="1:8" x14ac:dyDescent="0.25">
      <c r="A154" s="343">
        <f>+SUBTOTAL(3,$E$6:$E154)</f>
        <v>149</v>
      </c>
      <c r="B154" s="345" t="s">
        <v>849</v>
      </c>
      <c r="C154" s="343" t="str">
        <f>+VLOOKUP(B154,'Erection Compiled'!$C$7:$D$664,2,FALSE)</f>
        <v>DA+3</v>
      </c>
      <c r="D154" s="349">
        <v>45777</v>
      </c>
      <c r="E154" s="349">
        <v>45777</v>
      </c>
      <c r="F154" s="343" t="s">
        <v>1022</v>
      </c>
      <c r="G154" s="343" t="s">
        <v>1024</v>
      </c>
      <c r="H154" s="343" t="s">
        <v>1024</v>
      </c>
    </row>
    <row r="155" spans="1:8" x14ac:dyDescent="0.25">
      <c r="A155" s="343">
        <f>+SUBTOTAL(3,$E$6:$E155)</f>
        <v>150</v>
      </c>
      <c r="B155" s="345" t="s">
        <v>848</v>
      </c>
      <c r="C155" s="343" t="str">
        <f>+VLOOKUP(B155,'Erection Compiled'!$C$7:$D$664,2,FALSE)</f>
        <v>DA+3</v>
      </c>
      <c r="D155" s="349">
        <v>45777</v>
      </c>
      <c r="E155" s="349">
        <v>45777</v>
      </c>
      <c r="F155" s="343" t="s">
        <v>1022</v>
      </c>
      <c r="G155" s="343" t="s">
        <v>1024</v>
      </c>
      <c r="H155" s="343" t="s">
        <v>1024</v>
      </c>
    </row>
    <row r="156" spans="1:8" x14ac:dyDescent="0.25">
      <c r="A156" s="343">
        <f>+SUBTOTAL(3,$E$6:$E156)</f>
        <v>151</v>
      </c>
      <c r="B156" s="345" t="s">
        <v>835</v>
      </c>
      <c r="C156" s="343" t="str">
        <f>+VLOOKUP(B156,'Erection Compiled'!$C$7:$D$664,2,FALSE)</f>
        <v>DA+3</v>
      </c>
      <c r="D156" s="349">
        <v>45779</v>
      </c>
      <c r="E156" s="349">
        <v>45779</v>
      </c>
      <c r="F156" s="343" t="s">
        <v>1022</v>
      </c>
      <c r="G156" s="343" t="s">
        <v>1024</v>
      </c>
      <c r="H156" s="343" t="s">
        <v>1024</v>
      </c>
    </row>
    <row r="157" spans="1:8" x14ac:dyDescent="0.25">
      <c r="A157" s="343">
        <f>+SUBTOTAL(3,$E$6:$E157)</f>
        <v>152</v>
      </c>
      <c r="B157" s="345" t="s">
        <v>847</v>
      </c>
      <c r="C157" s="343" t="str">
        <f>+VLOOKUP(B157,'Erection Compiled'!$C$7:$D$664,2,FALSE)</f>
        <v>DA+0</v>
      </c>
      <c r="D157" s="349">
        <v>45779</v>
      </c>
      <c r="E157" s="349">
        <v>45779</v>
      </c>
      <c r="F157" s="343" t="s">
        <v>1022</v>
      </c>
      <c r="G157" s="343" t="s">
        <v>1024</v>
      </c>
      <c r="H157" s="343" t="s">
        <v>1024</v>
      </c>
    </row>
    <row r="158" spans="1:8" x14ac:dyDescent="0.25">
      <c r="A158" s="343">
        <f>+SUBTOTAL(3,$E$6:$E158)</f>
        <v>153</v>
      </c>
      <c r="B158" s="345" t="s">
        <v>833</v>
      </c>
      <c r="C158" s="343" t="str">
        <f>+VLOOKUP(B158,'Erection Compiled'!$C$7:$D$664,2,FALSE)</f>
        <v>DA+3</v>
      </c>
      <c r="D158" s="349">
        <v>45780</v>
      </c>
      <c r="E158" s="349">
        <v>45780</v>
      </c>
      <c r="F158" s="343" t="s">
        <v>1022</v>
      </c>
      <c r="G158" s="343" t="s">
        <v>1024</v>
      </c>
      <c r="H158" s="343" t="s">
        <v>1024</v>
      </c>
    </row>
    <row r="159" spans="1:8" x14ac:dyDescent="0.25">
      <c r="A159" s="343">
        <f>+SUBTOTAL(3,$E$6:$E159)</f>
        <v>154</v>
      </c>
      <c r="B159" s="345" t="s">
        <v>741</v>
      </c>
      <c r="C159" s="343" t="str">
        <f>+VLOOKUP(B159,'Erection Compiled'!$C$7:$D$664,2,FALSE)</f>
        <v>DA+0</v>
      </c>
      <c r="D159" s="349">
        <v>45782</v>
      </c>
      <c r="E159" s="349">
        <v>45782</v>
      </c>
      <c r="F159" s="343" t="s">
        <v>1022</v>
      </c>
      <c r="G159" s="343" t="s">
        <v>1024</v>
      </c>
      <c r="H159" s="343" t="s">
        <v>1024</v>
      </c>
    </row>
    <row r="160" spans="1:8" x14ac:dyDescent="0.25">
      <c r="A160" s="343">
        <f>+SUBTOTAL(3,$E$6:$E160)</f>
        <v>155</v>
      </c>
      <c r="B160" s="345" t="s">
        <v>742</v>
      </c>
      <c r="C160" s="343" t="str">
        <f>+VLOOKUP(B160,'Erection Compiled'!$C$7:$D$664,2,FALSE)</f>
        <v>DA+0</v>
      </c>
      <c r="D160" s="349">
        <v>45783</v>
      </c>
      <c r="E160" s="349">
        <v>45783</v>
      </c>
      <c r="F160" s="343" t="s">
        <v>1022</v>
      </c>
      <c r="G160" s="343" t="s">
        <v>1024</v>
      </c>
      <c r="H160" s="343" t="s">
        <v>1024</v>
      </c>
    </row>
    <row r="161" spans="1:8" x14ac:dyDescent="0.25">
      <c r="A161" s="343">
        <f>+SUBTOTAL(3,$E$6:$E161)</f>
        <v>156</v>
      </c>
      <c r="B161" s="345" t="s">
        <v>846</v>
      </c>
      <c r="C161" s="343" t="str">
        <f>+VLOOKUP(B161,'Erection Compiled'!$C$7:$D$664,2,FALSE)</f>
        <v>DA+3</v>
      </c>
      <c r="D161" s="349">
        <v>45787</v>
      </c>
      <c r="E161" s="349">
        <v>45787</v>
      </c>
      <c r="F161" s="343" t="s">
        <v>1022</v>
      </c>
      <c r="G161" s="343" t="s">
        <v>1024</v>
      </c>
      <c r="H161" s="343" t="s">
        <v>1024</v>
      </c>
    </row>
    <row r="162" spans="1:8" x14ac:dyDescent="0.25">
      <c r="A162" s="343">
        <f>+SUBTOTAL(3,$E$6:$E162)</f>
        <v>157</v>
      </c>
      <c r="B162" s="345" t="s">
        <v>834</v>
      </c>
      <c r="C162" s="343" t="str">
        <f>+VLOOKUP(B162,'Erection Compiled'!$C$7:$D$664,2,FALSE)</f>
        <v>DA+3</v>
      </c>
      <c r="D162" s="349">
        <v>45788</v>
      </c>
      <c r="E162" s="349">
        <v>45788</v>
      </c>
      <c r="F162" s="343" t="s">
        <v>1022</v>
      </c>
      <c r="G162" s="343" t="s">
        <v>1024</v>
      </c>
      <c r="H162" s="343" t="s">
        <v>1024</v>
      </c>
    </row>
    <row r="163" spans="1:8" x14ac:dyDescent="0.25">
      <c r="A163" s="343">
        <f>+SUBTOTAL(3,$E$6:$E163)</f>
        <v>158</v>
      </c>
      <c r="B163" s="343" t="s">
        <v>844</v>
      </c>
      <c r="C163" s="343" t="str">
        <f>+VLOOKUP(B163,'Erection Compiled'!$C$7:$D$664,2,FALSE)</f>
        <v>DA+6</v>
      </c>
      <c r="D163" s="349">
        <v>45793</v>
      </c>
      <c r="E163" s="349">
        <v>45793</v>
      </c>
      <c r="F163" s="343" t="s">
        <v>1022</v>
      </c>
      <c r="G163" s="343" t="s">
        <v>1024</v>
      </c>
      <c r="H163" s="343" t="s">
        <v>1024</v>
      </c>
    </row>
    <row r="164" spans="1:8" x14ac:dyDescent="0.25">
      <c r="A164" s="343">
        <f>+SUBTOTAL(3,$E$6:$E164)</f>
        <v>159</v>
      </c>
      <c r="B164" s="345" t="s">
        <v>845</v>
      </c>
      <c r="C164" s="343" t="str">
        <f>+VLOOKUP(B164,'Erection Compiled'!$C$7:$D$664,2,FALSE)</f>
        <v>DA+3</v>
      </c>
      <c r="D164" s="349">
        <v>45794</v>
      </c>
      <c r="E164" s="349">
        <v>45794</v>
      </c>
      <c r="F164" s="343" t="s">
        <v>1022</v>
      </c>
      <c r="G164" s="343" t="s">
        <v>1024</v>
      </c>
      <c r="H164" s="343" t="s">
        <v>1024</v>
      </c>
    </row>
    <row r="165" spans="1:8" x14ac:dyDescent="0.25">
      <c r="A165" s="343">
        <f>+SUBTOTAL(3,$E$6:$E165)</f>
        <v>160</v>
      </c>
      <c r="B165" s="345" t="s">
        <v>843</v>
      </c>
      <c r="C165" s="343" t="str">
        <f>+VLOOKUP(B165,'Erection Compiled'!$C$7:$D$664,2,FALSE)</f>
        <v>DA+3</v>
      </c>
      <c r="D165" s="349">
        <v>45796</v>
      </c>
      <c r="E165" s="349">
        <v>45796</v>
      </c>
      <c r="F165" s="343" t="s">
        <v>1022</v>
      </c>
      <c r="G165" s="343" t="s">
        <v>1024</v>
      </c>
      <c r="H165" s="343" t="s">
        <v>1024</v>
      </c>
    </row>
    <row r="166" spans="1:8" x14ac:dyDescent="0.25">
      <c r="A166" s="343">
        <f>+SUBTOTAL(3,$E$6:$E166)</f>
        <v>161</v>
      </c>
      <c r="B166" s="345" t="s">
        <v>842</v>
      </c>
      <c r="C166" s="343" t="str">
        <f>+VLOOKUP(B166,'Erection Compiled'!$C$7:$D$664,2,FALSE)</f>
        <v>DA+3</v>
      </c>
      <c r="D166" s="349">
        <v>45797</v>
      </c>
      <c r="E166" s="349">
        <v>45797</v>
      </c>
      <c r="F166" s="343" t="s">
        <v>1022</v>
      </c>
      <c r="G166" s="343" t="s">
        <v>1024</v>
      </c>
      <c r="H166" s="343" t="s">
        <v>1024</v>
      </c>
    </row>
    <row r="167" spans="1:8" x14ac:dyDescent="0.25">
      <c r="A167" s="343">
        <f>+SUBTOTAL(3,$E$6:$E167)</f>
        <v>162</v>
      </c>
      <c r="B167" s="345" t="s">
        <v>841</v>
      </c>
      <c r="C167" s="343" t="str">
        <f>+VLOOKUP(B167,'Erection Compiled'!$C$7:$D$664,2,FALSE)</f>
        <v>DA+3</v>
      </c>
      <c r="D167" s="349">
        <v>45801</v>
      </c>
      <c r="E167" s="349">
        <v>45801</v>
      </c>
      <c r="F167" s="343" t="s">
        <v>1022</v>
      </c>
      <c r="G167" s="343" t="s">
        <v>1024</v>
      </c>
      <c r="H167" s="343" t="s">
        <v>1024</v>
      </c>
    </row>
    <row r="168" spans="1:8" x14ac:dyDescent="0.25">
      <c r="A168" s="343">
        <f>+SUBTOTAL(3,$E$6:$E168)</f>
        <v>163</v>
      </c>
      <c r="B168" s="345" t="s">
        <v>106</v>
      </c>
      <c r="C168" s="343" t="str">
        <f>+VLOOKUP(B168,'Erection Compiled'!$C$7:$D$664,2,FALSE)</f>
        <v>DB2+3</v>
      </c>
      <c r="D168" s="349">
        <v>45803</v>
      </c>
      <c r="E168" s="349">
        <v>45803</v>
      </c>
      <c r="F168" s="343" t="s">
        <v>1022</v>
      </c>
      <c r="G168" s="343" t="s">
        <v>1024</v>
      </c>
      <c r="H168" s="343" t="s">
        <v>1024</v>
      </c>
    </row>
    <row r="169" spans="1:8" x14ac:dyDescent="0.25">
      <c r="A169" s="343">
        <f>+SUBTOTAL(3,$E$6:$E169)</f>
        <v>164</v>
      </c>
      <c r="B169" s="345" t="s">
        <v>839</v>
      </c>
      <c r="C169" s="343" t="str">
        <f>+VLOOKUP(B169,'Erection Compiled'!$C$7:$D$664,2,FALSE)</f>
        <v>DA+3</v>
      </c>
      <c r="D169" s="349">
        <v>45804</v>
      </c>
      <c r="E169" s="349">
        <v>45804</v>
      </c>
      <c r="F169" s="343" t="s">
        <v>1022</v>
      </c>
      <c r="G169" s="343" t="s">
        <v>1024</v>
      </c>
      <c r="H169" s="343" t="s">
        <v>1024</v>
      </c>
    </row>
    <row r="170" spans="1:8" x14ac:dyDescent="0.25">
      <c r="A170" s="343">
        <f>+SUBTOTAL(3,$E$6:$E170)</f>
        <v>165</v>
      </c>
      <c r="B170" s="345" t="s">
        <v>840</v>
      </c>
      <c r="C170" s="343" t="str">
        <f>+VLOOKUP(B170,'Erection Compiled'!$C$7:$D$664,2,FALSE)</f>
        <v>DA+3</v>
      </c>
      <c r="D170" s="349">
        <v>45805</v>
      </c>
      <c r="E170" s="349">
        <v>45805</v>
      </c>
      <c r="F170" s="343" t="s">
        <v>1022</v>
      </c>
      <c r="G170" s="343" t="s">
        <v>1024</v>
      </c>
      <c r="H170" s="343" t="s">
        <v>1024</v>
      </c>
    </row>
    <row r="171" spans="1:8" x14ac:dyDescent="0.25">
      <c r="A171" s="343">
        <f>+SUBTOTAL(3,$E$6:$E171)</f>
        <v>166</v>
      </c>
      <c r="B171" s="345" t="s">
        <v>103</v>
      </c>
      <c r="C171" s="343" t="str">
        <f>+VLOOKUP(B171,'Erection Compiled'!$C$7:$D$664,2,FALSE)</f>
        <v>DD45+0</v>
      </c>
      <c r="D171" s="349">
        <v>45812</v>
      </c>
      <c r="E171" s="349">
        <v>45812</v>
      </c>
      <c r="F171" s="343" t="s">
        <v>1022</v>
      </c>
      <c r="G171" s="343" t="s">
        <v>1024</v>
      </c>
      <c r="H171" s="343" t="s">
        <v>1024</v>
      </c>
    </row>
    <row r="172" spans="1:8" x14ac:dyDescent="0.25">
      <c r="A172" s="343">
        <f>+SUBTOTAL(3,$E$6:$E172)</f>
        <v>167</v>
      </c>
      <c r="B172" s="345" t="s">
        <v>102</v>
      </c>
      <c r="C172" s="343" t="str">
        <f>+VLOOKUP(B172,'Erection Compiled'!$C$7:$D$664,2,FALSE)</f>
        <v>DC1+9</v>
      </c>
      <c r="D172" s="349">
        <v>45818</v>
      </c>
      <c r="E172" s="349">
        <v>45818</v>
      </c>
      <c r="F172" s="343" t="s">
        <v>1022</v>
      </c>
      <c r="G172" s="343" t="s">
        <v>1024</v>
      </c>
      <c r="H172" s="343" t="s">
        <v>1024</v>
      </c>
    </row>
    <row r="173" spans="1:8" x14ac:dyDescent="0.25">
      <c r="A173" s="343">
        <f>+SUBTOTAL(3,$E$6:$E173)</f>
        <v>168</v>
      </c>
      <c r="B173" s="345" t="s">
        <v>499</v>
      </c>
      <c r="C173" s="343" t="str">
        <f>+VLOOKUP(B173,'Erection Compiled'!$C$7:$D$664,2,FALSE)</f>
        <v>DA+0</v>
      </c>
      <c r="D173" s="349">
        <v>45818</v>
      </c>
      <c r="E173" s="349">
        <v>45818</v>
      </c>
      <c r="F173" s="343" t="s">
        <v>1387</v>
      </c>
      <c r="G173" s="343" t="s">
        <v>1024</v>
      </c>
      <c r="H173" s="343"/>
    </row>
    <row r="174" spans="1:8" x14ac:dyDescent="0.25">
      <c r="A174" s="343">
        <f>+SUBTOTAL(3,$E$6:$E174)</f>
        <v>169</v>
      </c>
      <c r="B174" s="345" t="s">
        <v>501</v>
      </c>
      <c r="C174" s="343" t="str">
        <f>+VLOOKUP(B174,'Erection Compiled'!$C$7:$D$664,2,FALSE)</f>
        <v>DB2+3</v>
      </c>
      <c r="D174" s="349">
        <v>45818</v>
      </c>
      <c r="E174" s="349">
        <v>45818</v>
      </c>
      <c r="F174" s="343" t="s">
        <v>1387</v>
      </c>
      <c r="G174" s="343" t="s">
        <v>1024</v>
      </c>
      <c r="H174" s="343"/>
    </row>
    <row r="175" spans="1:8" x14ac:dyDescent="0.25">
      <c r="A175" s="343">
        <f>+SUBTOTAL(3,$E$6:$E175)</f>
        <v>170</v>
      </c>
      <c r="B175" s="345" t="s">
        <v>836</v>
      </c>
      <c r="C175" s="343" t="str">
        <f>+VLOOKUP(B175,'Erection Compiled'!$C$7:$D$664,2,FALSE)</f>
        <v>DA+3</v>
      </c>
      <c r="D175" s="349">
        <v>45851</v>
      </c>
      <c r="E175" s="349">
        <v>45852</v>
      </c>
      <c r="F175" s="343" t="s">
        <v>1022</v>
      </c>
      <c r="G175" s="343" t="s">
        <v>1024</v>
      </c>
      <c r="H175" s="343"/>
    </row>
    <row r="176" spans="1:8" x14ac:dyDescent="0.25">
      <c r="A176" s="343">
        <f>+SUBTOTAL(3,$E$6:$E176)</f>
        <v>171</v>
      </c>
      <c r="B176" s="345" t="s">
        <v>724</v>
      </c>
      <c r="C176" s="343" t="str">
        <f>+VLOOKUP(B176,'Erection Compiled'!$C$7:$D$664,2,FALSE)</f>
        <v>DA+6</v>
      </c>
      <c r="D176" s="349">
        <v>45861</v>
      </c>
      <c r="E176" s="349">
        <v>45861</v>
      </c>
      <c r="F176" s="343" t="s">
        <v>1022</v>
      </c>
      <c r="G176" s="343" t="s">
        <v>1024</v>
      </c>
      <c r="H176" s="343"/>
    </row>
    <row r="177" spans="1:8" x14ac:dyDescent="0.25">
      <c r="A177" s="343">
        <f>+SUBTOTAL(3,$E$6:$E177)</f>
        <v>172</v>
      </c>
      <c r="B177" s="345" t="s">
        <v>850</v>
      </c>
      <c r="C177" s="343" t="str">
        <f>+VLOOKUP(B177,'Erection Compiled'!$C$7:$D$664,2,FALSE)</f>
        <v>DB2+3</v>
      </c>
      <c r="D177" s="349">
        <v>45861</v>
      </c>
      <c r="E177" s="349">
        <v>45861</v>
      </c>
      <c r="F177" s="343" t="s">
        <v>1022</v>
      </c>
      <c r="G177" s="343" t="s">
        <v>1024</v>
      </c>
      <c r="H177" s="343" t="s">
        <v>1024</v>
      </c>
    </row>
    <row r="178" spans="1:8" x14ac:dyDescent="0.25">
      <c r="A178" s="343">
        <f>+SUBTOTAL(3,$E$6:$E178)</f>
        <v>173</v>
      </c>
      <c r="B178" s="345" t="s">
        <v>166</v>
      </c>
      <c r="C178" s="343" t="str">
        <f>+VLOOKUP(B178,'Erection Compiled'!$C$7:$D$664,2,FALSE)</f>
        <v>DA+3</v>
      </c>
      <c r="D178" s="349">
        <v>45861</v>
      </c>
      <c r="E178" s="349">
        <v>45861</v>
      </c>
      <c r="F178" s="343" t="s">
        <v>1601</v>
      </c>
      <c r="G178" s="343" t="s">
        <v>1024</v>
      </c>
      <c r="H178" s="343" t="s">
        <v>1024</v>
      </c>
    </row>
    <row r="179" spans="1:8" x14ac:dyDescent="0.25">
      <c r="A179" s="343">
        <f>+SUBTOTAL(3,$E$6:$E179)</f>
        <v>174</v>
      </c>
      <c r="B179" s="345" t="s">
        <v>743</v>
      </c>
      <c r="C179" s="343" t="str">
        <f>+VLOOKUP(B179,'Erection Compiled'!$C$7:$D$664,2,FALSE)</f>
        <v>DA+0</v>
      </c>
      <c r="D179" s="349">
        <v>45898</v>
      </c>
      <c r="E179" s="349">
        <v>45898</v>
      </c>
      <c r="F179" s="343" t="s">
        <v>1022</v>
      </c>
      <c r="G179" s="343" t="s">
        <v>1024</v>
      </c>
      <c r="H179" s="343" t="s">
        <v>1024</v>
      </c>
    </row>
    <row r="180" spans="1:8" x14ac:dyDescent="0.25">
      <c r="A180" s="343">
        <f>+SUBTOTAL(3,$E$6:$E180)</f>
        <v>175</v>
      </c>
      <c r="B180" s="345" t="s">
        <v>744</v>
      </c>
      <c r="C180" s="343" t="str">
        <f>+VLOOKUP(B180,'Erection Compiled'!$C$7:$D$664,2,FALSE)</f>
        <v>DA+6</v>
      </c>
      <c r="D180" s="349">
        <v>45901</v>
      </c>
      <c r="E180" s="349">
        <v>45901</v>
      </c>
      <c r="F180" s="343" t="s">
        <v>1022</v>
      </c>
      <c r="G180" s="343" t="s">
        <v>1024</v>
      </c>
      <c r="H180" s="343" t="s">
        <v>1024</v>
      </c>
    </row>
    <row r="181" spans="1:8" x14ac:dyDescent="0.25">
      <c r="A181" s="343">
        <f>+SUBTOTAL(3,$E$6:$E181)</f>
        <v>176</v>
      </c>
      <c r="B181" s="345" t="s">
        <v>745</v>
      </c>
      <c r="C181" s="343" t="str">
        <f>+VLOOKUP(B181,'Erection Compiled'!$C$7:$D$664,2,FALSE)</f>
        <v>DA+0</v>
      </c>
      <c r="D181" s="349">
        <v>45902</v>
      </c>
      <c r="E181" s="349">
        <v>45902</v>
      </c>
      <c r="F181" s="343" t="s">
        <v>1022</v>
      </c>
      <c r="G181" s="343" t="s">
        <v>1024</v>
      </c>
      <c r="H181" s="343"/>
    </row>
    <row r="182" spans="1:8" x14ac:dyDescent="0.25">
      <c r="A182" s="343">
        <f>+SUBTOTAL(3,$E$6:$E182)</f>
        <v>177</v>
      </c>
      <c r="B182" s="345" t="s">
        <v>746</v>
      </c>
      <c r="C182" s="343" t="str">
        <f>+VLOOKUP(B182,'Erection Compiled'!$C$7:$D$664,2,FALSE)</f>
        <v>DA+3</v>
      </c>
      <c r="D182" s="349">
        <v>45902</v>
      </c>
      <c r="E182" s="349">
        <v>45902</v>
      </c>
      <c r="F182" s="343" t="s">
        <v>1022</v>
      </c>
      <c r="G182" s="343" t="s">
        <v>1024</v>
      </c>
      <c r="H182" s="343"/>
    </row>
    <row r="183" spans="1:8" x14ac:dyDescent="0.25">
      <c r="A183" s="343">
        <f>+SUBTOTAL(3,$E$6:$E183)</f>
        <v>178</v>
      </c>
      <c r="B183" s="345" t="s">
        <v>737</v>
      </c>
      <c r="C183" s="343" t="str">
        <f>+VLOOKUP(B183,'Erection Compiled'!$C$7:$D$664,2,FALSE)</f>
        <v>DA+0</v>
      </c>
      <c r="D183" s="349">
        <v>45903</v>
      </c>
      <c r="E183" s="349">
        <v>45903</v>
      </c>
      <c r="F183" s="343" t="s">
        <v>1022</v>
      </c>
      <c r="G183" s="343" t="s">
        <v>1024</v>
      </c>
      <c r="H183" s="343" t="s">
        <v>1024</v>
      </c>
    </row>
    <row r="184" spans="1:8" x14ac:dyDescent="0.25">
      <c r="A184" s="343">
        <f>+SUBTOTAL(3,$E$6:$E184)</f>
        <v>179</v>
      </c>
      <c r="B184" s="345" t="s">
        <v>624</v>
      </c>
      <c r="C184" s="343" t="str">
        <f>+VLOOKUP(B184,'Erection Compiled'!$C$7:$D$664,2,FALSE)</f>
        <v>DD60+0</v>
      </c>
      <c r="D184" s="349">
        <v>45902</v>
      </c>
      <c r="E184" s="349">
        <v>45902</v>
      </c>
      <c r="F184" s="343" t="s">
        <v>1565</v>
      </c>
      <c r="G184" s="343" t="s">
        <v>1024</v>
      </c>
      <c r="H184" s="343" t="s">
        <v>1024</v>
      </c>
    </row>
    <row r="185" spans="1:8" x14ac:dyDescent="0.25">
      <c r="A185" s="343">
        <f>+SUBTOTAL(3,$E$6:$E185)</f>
        <v>180</v>
      </c>
      <c r="B185" s="345" t="s">
        <v>625</v>
      </c>
      <c r="C185" s="343" t="str">
        <f>+VLOOKUP(B185,'Erection Compiled'!$C$7:$D$664,2,FALSE)</f>
        <v>DA+6</v>
      </c>
      <c r="D185" s="349">
        <v>45903</v>
      </c>
      <c r="E185" s="349">
        <v>45903</v>
      </c>
      <c r="F185" s="343" t="s">
        <v>1565</v>
      </c>
      <c r="G185" s="343" t="s">
        <v>1024</v>
      </c>
      <c r="H185" s="343" t="s">
        <v>1024</v>
      </c>
    </row>
    <row r="186" spans="1:8" x14ac:dyDescent="0.25">
      <c r="A186" s="343">
        <f>+SUBTOTAL(3,$E$6:$E186)</f>
        <v>181</v>
      </c>
      <c r="B186" s="343" t="s">
        <v>627</v>
      </c>
      <c r="C186" s="343" t="str">
        <f>+VLOOKUP(B186,'Erection Compiled'!$C$7:$D$664,2,FALSE)</f>
        <v>DA+0</v>
      </c>
      <c r="D186" s="349">
        <v>45904</v>
      </c>
      <c r="E186" s="349">
        <v>45904</v>
      </c>
      <c r="F186" s="343" t="s">
        <v>1565</v>
      </c>
      <c r="G186" s="343" t="s">
        <v>1024</v>
      </c>
      <c r="H186" s="343" t="s">
        <v>1024</v>
      </c>
    </row>
    <row r="187" spans="1:8" x14ac:dyDescent="0.25">
      <c r="A187" s="343">
        <f>+SUBTOTAL(3,$E$6:$E187)</f>
        <v>182</v>
      </c>
      <c r="B187" s="343" t="s">
        <v>628</v>
      </c>
      <c r="C187" s="343" t="str">
        <f>+VLOOKUP(B187,'Erection Compiled'!$C$7:$D$664,2,FALSE)</f>
        <v>DA+3</v>
      </c>
      <c r="D187" s="349">
        <v>45905</v>
      </c>
      <c r="E187" s="349">
        <v>45905</v>
      </c>
      <c r="F187" s="343" t="s">
        <v>1565</v>
      </c>
      <c r="G187" s="343" t="s">
        <v>1024</v>
      </c>
      <c r="H187" s="343" t="s">
        <v>1024</v>
      </c>
    </row>
    <row r="188" spans="1:8" x14ac:dyDescent="0.25">
      <c r="A188" s="343">
        <f>+SUBTOTAL(3,$E$6:$E188)</f>
        <v>183</v>
      </c>
      <c r="B188" s="343" t="s">
        <v>629</v>
      </c>
      <c r="C188" s="343" t="str">
        <f>+VLOOKUP(B188,'Erection Compiled'!$C$7:$D$664,2,FALSE)</f>
        <v>DA+0</v>
      </c>
      <c r="D188" s="349">
        <v>45906</v>
      </c>
      <c r="E188" s="349">
        <v>45906</v>
      </c>
      <c r="F188" s="343" t="s">
        <v>1565</v>
      </c>
      <c r="G188" s="343" t="s">
        <v>1024</v>
      </c>
      <c r="H188" s="343" t="s">
        <v>1024</v>
      </c>
    </row>
    <row r="189" spans="1:8" x14ac:dyDescent="0.25">
      <c r="A189" s="343">
        <f>+SUBTOTAL(3,$E$6:$E189)</f>
        <v>184</v>
      </c>
      <c r="B189" s="343" t="s">
        <v>630</v>
      </c>
      <c r="C189" s="343" t="str">
        <f>+VLOOKUP(B189,'Erection Compiled'!$C$7:$D$664,2,FALSE)</f>
        <v>DA+0</v>
      </c>
      <c r="D189" s="349">
        <v>45907</v>
      </c>
      <c r="E189" s="349">
        <v>45907</v>
      </c>
      <c r="F189" s="343" t="s">
        <v>1565</v>
      </c>
      <c r="G189" s="343" t="s">
        <v>1024</v>
      </c>
      <c r="H189" s="343" t="s">
        <v>1024</v>
      </c>
    </row>
    <row r="190" spans="1:8" x14ac:dyDescent="0.25">
      <c r="A190" s="343">
        <f>+SUBTOTAL(3,$E$6:$E190)</f>
        <v>185</v>
      </c>
      <c r="B190" s="343" t="s">
        <v>632</v>
      </c>
      <c r="C190" s="343" t="str">
        <f>+VLOOKUP(B190,'Erection Compiled'!$C$7:$D$664,2,FALSE)</f>
        <v>DA+0</v>
      </c>
      <c r="D190" s="349">
        <v>45908</v>
      </c>
      <c r="E190" s="349">
        <v>45908</v>
      </c>
      <c r="F190" s="343" t="s">
        <v>1565</v>
      </c>
      <c r="G190" s="343" t="s">
        <v>1024</v>
      </c>
      <c r="H190" s="343" t="s">
        <v>1024</v>
      </c>
    </row>
    <row r="191" spans="1:8" x14ac:dyDescent="0.25">
      <c r="A191" s="343">
        <f>+SUBTOTAL(3,$E$6:$E191)</f>
        <v>186</v>
      </c>
      <c r="B191" s="343" t="s">
        <v>444</v>
      </c>
      <c r="C191" s="343" t="str">
        <f>+VLOOKUP(B191,'Erection Compiled'!$C$7:$D$664,2,FALSE)</f>
        <v>DC1+0</v>
      </c>
      <c r="D191" s="349">
        <v>45909</v>
      </c>
      <c r="E191" s="349">
        <v>45909</v>
      </c>
      <c r="F191" s="343" t="s">
        <v>1565</v>
      </c>
      <c r="G191" s="343" t="s">
        <v>1024</v>
      </c>
      <c r="H191" s="343" t="s">
        <v>1024</v>
      </c>
    </row>
    <row r="192" spans="1:8" x14ac:dyDescent="0.25">
      <c r="A192" s="343">
        <f>+SUBTOTAL(3,$E$6:$E192)</f>
        <v>187</v>
      </c>
      <c r="B192" s="345" t="s">
        <v>733</v>
      </c>
      <c r="C192" s="343" t="str">
        <f>+VLOOKUP(B192,'Erection Compiled'!$C$7:$D$664,2,FALSE)</f>
        <v>DA+6</v>
      </c>
      <c r="D192" s="349">
        <v>45924</v>
      </c>
      <c r="E192" s="349">
        <v>45924</v>
      </c>
      <c r="F192" s="343" t="s">
        <v>1022</v>
      </c>
      <c r="G192" s="343" t="s">
        <v>1024</v>
      </c>
      <c r="H192" s="343"/>
    </row>
    <row r="193" spans="1:8" x14ac:dyDescent="0.25">
      <c r="A193" s="343">
        <f>+SUBTOTAL(3,$E$6:$E193)</f>
        <v>188</v>
      </c>
      <c r="B193" s="345" t="s">
        <v>838</v>
      </c>
      <c r="C193" s="343" t="str">
        <f>+VLOOKUP(B193,'Erection Compiled'!$C$7:$D$664,2,FALSE)</f>
        <v>DA+3</v>
      </c>
      <c r="D193" s="349">
        <v>45938</v>
      </c>
      <c r="E193" s="349">
        <v>45938</v>
      </c>
      <c r="F193" s="343" t="s">
        <v>1022</v>
      </c>
      <c r="G193" s="343" t="s">
        <v>1024</v>
      </c>
      <c r="H193" s="343" t="s">
        <v>1024</v>
      </c>
    </row>
    <row r="194" spans="1:8" x14ac:dyDescent="0.25">
      <c r="A194" s="343">
        <f>+SUBTOTAL(3,$E$6:$E194)</f>
        <v>189</v>
      </c>
      <c r="B194" s="345" t="s">
        <v>837</v>
      </c>
      <c r="C194" s="343" t="str">
        <f>+VLOOKUP(B194,'Erection Compiled'!$C$7:$D$664,2,FALSE)</f>
        <v>DA+3</v>
      </c>
      <c r="D194" s="349">
        <v>45944</v>
      </c>
      <c r="E194" s="349">
        <v>45944</v>
      </c>
      <c r="F194" s="343" t="s">
        <v>1022</v>
      </c>
      <c r="G194" s="343" t="s">
        <v>1024</v>
      </c>
      <c r="H194" s="343" t="s">
        <v>1024</v>
      </c>
    </row>
    <row r="195" spans="1:8" x14ac:dyDescent="0.25">
      <c r="A195" s="343">
        <f>+SUBTOTAL(3,$E$6:$E195)</f>
        <v>190</v>
      </c>
      <c r="B195" s="345" t="s">
        <v>734</v>
      </c>
      <c r="C195" s="343" t="str">
        <f>+VLOOKUP(B195,'Erection Compiled'!$C$7:$D$664,2,FALSE)</f>
        <v>DA+9</v>
      </c>
      <c r="D195" s="349">
        <v>45945</v>
      </c>
      <c r="E195" s="349">
        <v>45945</v>
      </c>
      <c r="F195" s="343" t="s">
        <v>1022</v>
      </c>
      <c r="G195" s="343" t="s">
        <v>1024</v>
      </c>
      <c r="H195" s="343" t="s">
        <v>1024</v>
      </c>
    </row>
    <row r="196" spans="1:8" x14ac:dyDescent="0.25">
      <c r="A196" s="343">
        <f>+SUBTOTAL(3,$E$6:$E196)</f>
        <v>191</v>
      </c>
      <c r="B196" s="345" t="s">
        <v>735</v>
      </c>
      <c r="C196" s="343" t="str">
        <f>+VLOOKUP(B196,'Erection Compiled'!$C$7:$D$664,2,FALSE)</f>
        <v>DA+9</v>
      </c>
      <c r="D196" s="349">
        <v>45946</v>
      </c>
      <c r="E196" s="349">
        <v>45946</v>
      </c>
      <c r="F196" s="343" t="s">
        <v>1022</v>
      </c>
      <c r="G196" s="343" t="s">
        <v>1024</v>
      </c>
      <c r="H196" s="343" t="s">
        <v>1024</v>
      </c>
    </row>
    <row r="197" spans="1:8" x14ac:dyDescent="0.25">
      <c r="A197" s="343">
        <f>+SUBTOTAL(3,$E$6:$E197)</f>
        <v>192</v>
      </c>
      <c r="B197" s="345" t="s">
        <v>675</v>
      </c>
      <c r="C197" s="343" t="str">
        <f>+VLOOKUP(B197,'Erection Compiled'!$C$7:$D$664,2,FALSE)</f>
        <v>DA+0</v>
      </c>
      <c r="D197" s="349">
        <v>45947</v>
      </c>
      <c r="E197" s="349">
        <v>45947</v>
      </c>
      <c r="F197" s="343" t="s">
        <v>1022</v>
      </c>
      <c r="G197" s="343" t="s">
        <v>1024</v>
      </c>
      <c r="H197" s="343" t="s">
        <v>1024</v>
      </c>
    </row>
    <row r="198" spans="1:8" x14ac:dyDescent="0.25">
      <c r="A198" s="343">
        <f>+SUBTOTAL(3,$E$6:$E198)</f>
        <v>193</v>
      </c>
      <c r="B198" s="345" t="s">
        <v>677</v>
      </c>
      <c r="C198" s="343" t="str">
        <f>+VLOOKUP(B198,'Erection Compiled'!$C$7:$D$664,2,FALSE)</f>
        <v>DA+9</v>
      </c>
      <c r="D198" s="349">
        <v>45948</v>
      </c>
      <c r="E198" s="349">
        <v>45948</v>
      </c>
      <c r="F198" s="343" t="s">
        <v>1022</v>
      </c>
      <c r="G198" s="343" t="s">
        <v>1024</v>
      </c>
      <c r="H198" s="343" t="s">
        <v>1024</v>
      </c>
    </row>
    <row r="199" spans="1:8" x14ac:dyDescent="0.25">
      <c r="A199" s="343">
        <f>+SUBTOTAL(3,$E$6:$E199)</f>
        <v>194</v>
      </c>
      <c r="B199" s="343" t="s">
        <v>445</v>
      </c>
      <c r="C199" s="343" t="str">
        <f>+VLOOKUP(B199,'Erection Compiled'!$C$7:$D$664,2,FALSE)</f>
        <v>DA+3</v>
      </c>
      <c r="D199" s="349">
        <v>45949</v>
      </c>
      <c r="E199" s="349">
        <v>45949</v>
      </c>
      <c r="F199" s="343" t="s">
        <v>1601</v>
      </c>
      <c r="G199" s="343" t="s">
        <v>1024</v>
      </c>
      <c r="H199" s="343" t="s">
        <v>1024</v>
      </c>
    </row>
    <row r="200" spans="1:8" x14ac:dyDescent="0.25">
      <c r="A200" s="343">
        <f>+SUBTOTAL(3,$E$6:$E200)</f>
        <v>195</v>
      </c>
      <c r="B200" s="343" t="s">
        <v>446</v>
      </c>
      <c r="C200" s="343" t="str">
        <f>+VLOOKUP(B200,'Erection Compiled'!$C$7:$D$664,2,FALSE)</f>
        <v>DA+3</v>
      </c>
      <c r="D200" s="349">
        <v>45952</v>
      </c>
      <c r="E200" s="349">
        <v>45952</v>
      </c>
      <c r="F200" s="343" t="s">
        <v>1601</v>
      </c>
      <c r="G200" s="343" t="s">
        <v>1024</v>
      </c>
      <c r="H200" s="343" t="s">
        <v>1024</v>
      </c>
    </row>
    <row r="201" spans="1:8" x14ac:dyDescent="0.25">
      <c r="A201" s="343">
        <f>+SUBTOTAL(3,$E$6:$E201)</f>
        <v>196</v>
      </c>
      <c r="B201" s="343" t="s">
        <v>447</v>
      </c>
      <c r="C201" s="343" t="str">
        <f>+VLOOKUP(B201,'Erection Compiled'!$C$7:$D$664,2,FALSE)</f>
        <v>DA+3</v>
      </c>
      <c r="D201" s="349">
        <v>45953</v>
      </c>
      <c r="E201" s="349">
        <v>45953</v>
      </c>
      <c r="F201" s="343" t="s">
        <v>1601</v>
      </c>
      <c r="G201" s="343" t="s">
        <v>1024</v>
      </c>
      <c r="H201" s="343" t="s">
        <v>1024</v>
      </c>
    </row>
    <row r="202" spans="1:8" x14ac:dyDescent="0.25">
      <c r="A202" s="343">
        <f>+SUBTOTAL(3,$E$6:$E202)</f>
        <v>197</v>
      </c>
      <c r="B202" s="343" t="s">
        <v>156</v>
      </c>
      <c r="C202" s="343" t="str">
        <f>+VLOOKUP(B202,'Erection Compiled'!$C$7:$D$664,2,FALSE)</f>
        <v>DA+0</v>
      </c>
      <c r="D202" s="349">
        <v>45955</v>
      </c>
      <c r="E202" s="349">
        <v>45955</v>
      </c>
      <c r="F202" s="343" t="s">
        <v>1601</v>
      </c>
      <c r="G202" s="343" t="s">
        <v>1024</v>
      </c>
      <c r="H202" s="343" t="s">
        <v>1024</v>
      </c>
    </row>
    <row r="203" spans="1:8" x14ac:dyDescent="0.25">
      <c r="A203" s="343">
        <f>+SUBTOTAL(3,$E$6:$E203)</f>
        <v>198</v>
      </c>
      <c r="B203" s="343" t="s">
        <v>467</v>
      </c>
      <c r="C203" s="343" t="str">
        <f>+VLOOKUP(B203,'Erection Compiled'!$C$7:$D$664,2,FALSE)</f>
        <v>DA+3</v>
      </c>
      <c r="D203" s="349">
        <v>45956</v>
      </c>
      <c r="E203" s="349">
        <v>45956</v>
      </c>
      <c r="F203" s="343" t="s">
        <v>1601</v>
      </c>
      <c r="G203" s="343" t="s">
        <v>1024</v>
      </c>
      <c r="H203" s="343" t="s">
        <v>1024</v>
      </c>
    </row>
    <row r="204" spans="1:8" x14ac:dyDescent="0.25">
      <c r="A204" s="343">
        <f>+SUBTOTAL(3,$E$6:$E204)</f>
        <v>199</v>
      </c>
      <c r="B204" s="343" t="s">
        <v>158</v>
      </c>
      <c r="C204" s="343" t="str">
        <f>+VLOOKUP(B204,'Erection Compiled'!$C$7:$D$664,2,FALSE)</f>
        <v>DA+0</v>
      </c>
      <c r="D204" s="349">
        <v>45957</v>
      </c>
      <c r="E204" s="349">
        <v>45957</v>
      </c>
      <c r="F204" s="343" t="s">
        <v>1601</v>
      </c>
      <c r="G204" s="343" t="s">
        <v>1024</v>
      </c>
      <c r="H204" s="343" t="s">
        <v>1024</v>
      </c>
    </row>
    <row r="205" spans="1:8" x14ac:dyDescent="0.25">
      <c r="A205" s="343">
        <f>+SUBTOTAL(3,$E$6:$E205)</f>
        <v>200</v>
      </c>
      <c r="B205" s="343" t="s">
        <v>164</v>
      </c>
      <c r="C205" s="343" t="str">
        <f>+VLOOKUP(B205,'Erection Compiled'!$C$7:$D$664,2,FALSE)</f>
        <v>DB1+0</v>
      </c>
      <c r="D205" s="349">
        <v>45958</v>
      </c>
      <c r="E205" s="349">
        <v>45958</v>
      </c>
      <c r="F205" s="343" t="s">
        <v>1601</v>
      </c>
      <c r="G205" s="343" t="s">
        <v>1024</v>
      </c>
      <c r="H205" s="343" t="s">
        <v>1024</v>
      </c>
    </row>
    <row r="206" spans="1:8" x14ac:dyDescent="0.25">
      <c r="A206" s="343">
        <f>+SUBTOTAL(3,$E$6:$E206)</f>
        <v>201</v>
      </c>
      <c r="B206" s="343" t="s">
        <v>170</v>
      </c>
      <c r="C206" s="343" t="str">
        <f>+VLOOKUP(B206,'Erection Compiled'!$C$7:$D$664,2,FALSE)</f>
        <v>DA+0</v>
      </c>
      <c r="D206" s="349">
        <v>45959</v>
      </c>
      <c r="E206" s="349">
        <v>45959</v>
      </c>
      <c r="F206" s="343" t="s">
        <v>1601</v>
      </c>
      <c r="G206" s="343" t="s">
        <v>1024</v>
      </c>
      <c r="H206" s="343" t="s">
        <v>1024</v>
      </c>
    </row>
    <row r="207" spans="1:8" x14ac:dyDescent="0.25">
      <c r="A207" s="343">
        <f>+SUBTOTAL(3,$E$6:$E207)</f>
        <v>202</v>
      </c>
      <c r="B207" s="343" t="s">
        <v>171</v>
      </c>
      <c r="C207" s="343" t="str">
        <f>+VLOOKUP(B207,'Erection Compiled'!$C$7:$D$664,2,FALSE)</f>
        <v>DB1+0</v>
      </c>
      <c r="D207" s="349">
        <v>45960</v>
      </c>
      <c r="E207" s="349">
        <v>45960</v>
      </c>
      <c r="F207" s="343" t="s">
        <v>1601</v>
      </c>
      <c r="G207" s="343" t="s">
        <v>1024</v>
      </c>
      <c r="H207" s="343"/>
    </row>
    <row r="208" spans="1:8" x14ac:dyDescent="0.25">
      <c r="A208" s="343">
        <f>+SUBTOTAL(3,$E$6:$E208)</f>
        <v>203</v>
      </c>
      <c r="B208" s="343" t="s">
        <v>487</v>
      </c>
      <c r="C208" s="343" t="str">
        <f>+VLOOKUP(B208,'Erection Compiled'!$C$7:$D$664,2,FALSE)</f>
        <v>DA+3</v>
      </c>
      <c r="D208" s="349">
        <v>45961</v>
      </c>
      <c r="E208" s="349">
        <v>45961</v>
      </c>
      <c r="F208" s="343" t="s">
        <v>1601</v>
      </c>
      <c r="G208" s="343" t="s">
        <v>1024</v>
      </c>
      <c r="H208" s="343" t="s">
        <v>1024</v>
      </c>
    </row>
    <row r="209" spans="1:8" x14ac:dyDescent="0.25">
      <c r="A209" s="343">
        <f>+SUBTOTAL(3,$E$6:$E209)</f>
        <v>204</v>
      </c>
      <c r="B209" s="345" t="s">
        <v>714</v>
      </c>
      <c r="C209" s="343" t="str">
        <f>+VLOOKUP(B209,'Erection Compiled'!$C$7:$D$664,2,FALSE)</f>
        <v>DA+9</v>
      </c>
      <c r="D209" s="349">
        <v>45968</v>
      </c>
      <c r="E209" s="349">
        <v>45968</v>
      </c>
      <c r="F209" s="343" t="s">
        <v>1022</v>
      </c>
      <c r="G209" s="343" t="s">
        <v>1024</v>
      </c>
      <c r="H209" s="343"/>
    </row>
    <row r="210" spans="1:8" x14ac:dyDescent="0.25">
      <c r="A210" s="343">
        <f>+SUBTOTAL(3,$E$6:$E210)</f>
        <v>205</v>
      </c>
      <c r="B210" s="345" t="s">
        <v>711</v>
      </c>
      <c r="C210" s="343" t="str">
        <f>+VLOOKUP(B210,'Erection Compiled'!$C$7:$D$664,2,FALSE)</f>
        <v>DA+6</v>
      </c>
      <c r="D210" s="349">
        <v>45968</v>
      </c>
      <c r="E210" s="349">
        <v>45968</v>
      </c>
      <c r="F210" s="343" t="s">
        <v>1022</v>
      </c>
      <c r="G210" s="343" t="s">
        <v>1024</v>
      </c>
      <c r="H210" s="343"/>
    </row>
    <row r="211" spans="1:8" x14ac:dyDescent="0.25">
      <c r="A211" s="343">
        <f>+SUBTOTAL(3,$E$6:$E211)</f>
        <v>206</v>
      </c>
      <c r="B211" s="345" t="s">
        <v>712</v>
      </c>
      <c r="C211" s="343" t="str">
        <f>+VLOOKUP(B211,'Erection Compiled'!$C$7:$D$664,2,FALSE)</f>
        <v>DA+6</v>
      </c>
      <c r="D211" s="349">
        <v>45968</v>
      </c>
      <c r="E211" s="349">
        <v>45968</v>
      </c>
      <c r="F211" s="343" t="s">
        <v>1022</v>
      </c>
      <c r="G211" s="343" t="s">
        <v>1024</v>
      </c>
      <c r="H211" s="343"/>
    </row>
    <row r="212" spans="1:8" x14ac:dyDescent="0.25">
      <c r="A212" s="343">
        <f>+SUBTOTAL(3,$E$6:$E212)</f>
        <v>207</v>
      </c>
      <c r="B212" s="345" t="s">
        <v>537</v>
      </c>
      <c r="C212" s="343" t="str">
        <f>+VLOOKUP(B212,'Erection Compiled'!$C$7:$D$664,2,FALSE)</f>
        <v>DA+9</v>
      </c>
      <c r="D212" s="349">
        <v>45973</v>
      </c>
      <c r="E212" s="349">
        <v>45973</v>
      </c>
      <c r="F212" s="343" t="s">
        <v>1022</v>
      </c>
      <c r="G212" s="343" t="s">
        <v>1024</v>
      </c>
      <c r="H212" s="343"/>
    </row>
    <row r="213" spans="1:8" x14ac:dyDescent="0.25">
      <c r="A213" s="343">
        <f>+SUBTOTAL(3,$E$6:$E213)</f>
        <v>208</v>
      </c>
      <c r="B213" s="345" t="s">
        <v>539</v>
      </c>
      <c r="C213" s="343" t="str">
        <f>+VLOOKUP(B213,'Erection Compiled'!$C$7:$D$664,2,FALSE)</f>
        <v>DA+0</v>
      </c>
      <c r="D213" s="349">
        <v>45975</v>
      </c>
      <c r="E213" s="349">
        <v>45975</v>
      </c>
      <c r="F213" s="343" t="s">
        <v>1022</v>
      </c>
      <c r="G213" s="343" t="s">
        <v>1024</v>
      </c>
      <c r="H213" s="343"/>
    </row>
    <row r="214" spans="1:8" x14ac:dyDescent="0.25">
      <c r="A214" s="343">
        <f>+SUBTOTAL(3,$E$6:$E214)</f>
        <v>209</v>
      </c>
      <c r="B214" s="345" t="s">
        <v>540</v>
      </c>
      <c r="C214" s="343" t="str">
        <f>+VLOOKUP(B214,'Erection Compiled'!$C$7:$D$664,2,FALSE)</f>
        <v>DC2+0</v>
      </c>
      <c r="D214" s="349">
        <v>45976</v>
      </c>
      <c r="E214" s="349">
        <v>45976</v>
      </c>
      <c r="F214" s="343" t="s">
        <v>1022</v>
      </c>
      <c r="G214" s="343" t="s">
        <v>1024</v>
      </c>
      <c r="H214" s="343" t="s">
        <v>1024</v>
      </c>
    </row>
    <row r="215" spans="1:8" x14ac:dyDescent="0.25">
      <c r="A215" s="343">
        <f>+SUBTOTAL(3,$E$6:$E215)</f>
        <v>210</v>
      </c>
      <c r="B215" s="345" t="s">
        <v>77</v>
      </c>
      <c r="C215" s="343" t="str">
        <f>+VLOOKUP(B215,'Erection Compiled'!$C$7:$D$664,2,FALSE)</f>
        <v>DA+0</v>
      </c>
      <c r="D215" s="349">
        <v>45977</v>
      </c>
      <c r="E215" s="349">
        <v>45977</v>
      </c>
      <c r="F215" s="343" t="s">
        <v>1617</v>
      </c>
      <c r="G215" s="343" t="s">
        <v>1024</v>
      </c>
      <c r="H215" s="343" t="s">
        <v>1024</v>
      </c>
    </row>
    <row r="216" spans="1:8" x14ac:dyDescent="0.25">
      <c r="A216" s="343">
        <f>+SUBTOTAL(3,$E$6:$E216)</f>
        <v>211</v>
      </c>
      <c r="B216" s="345" t="s">
        <v>198</v>
      </c>
      <c r="C216" s="343" t="str">
        <f>+VLOOKUP(B216,'Erection Compiled'!$C$7:$D$664,2,FALSE)</f>
        <v>DA+6</v>
      </c>
      <c r="D216" s="349">
        <v>45978</v>
      </c>
      <c r="E216" s="349">
        <v>45978</v>
      </c>
      <c r="F216" s="343" t="s">
        <v>1617</v>
      </c>
      <c r="G216" s="343" t="s">
        <v>1024</v>
      </c>
      <c r="H216" s="343" t="s">
        <v>1024</v>
      </c>
    </row>
    <row r="217" spans="1:8" x14ac:dyDescent="0.25">
      <c r="A217" s="343">
        <f>+SUBTOTAL(3,$E$6:$E217)</f>
        <v>212</v>
      </c>
      <c r="B217" s="345" t="s">
        <v>199</v>
      </c>
      <c r="C217" s="343" t="str">
        <f>+VLOOKUP(B217,'Erection Compiled'!$C$7:$D$664,2,FALSE)</f>
        <v>DA+0</v>
      </c>
      <c r="D217" s="349">
        <v>45979</v>
      </c>
      <c r="E217" s="349">
        <v>45979</v>
      </c>
      <c r="F217" s="343" t="s">
        <v>1617</v>
      </c>
      <c r="G217" s="343" t="s">
        <v>1024</v>
      </c>
      <c r="H217" s="343" t="s">
        <v>1024</v>
      </c>
    </row>
    <row r="218" spans="1:8" x14ac:dyDescent="0.25">
      <c r="A218" s="343">
        <f>+SUBTOTAL(3,$E$6:$E218)</f>
        <v>213</v>
      </c>
      <c r="B218" s="345" t="s">
        <v>200</v>
      </c>
      <c r="C218" s="343" t="str">
        <f>+VLOOKUP(B218,'Erection Compiled'!$C$7:$D$664,2,FALSE)</f>
        <v>DA+3</v>
      </c>
      <c r="D218" s="349">
        <v>45979</v>
      </c>
      <c r="E218" s="349">
        <v>45979</v>
      </c>
      <c r="F218" s="343" t="s">
        <v>1617</v>
      </c>
      <c r="G218" s="343" t="s">
        <v>1024</v>
      </c>
      <c r="H218" s="343" t="s">
        <v>1024</v>
      </c>
    </row>
    <row r="219" spans="1:8" x14ac:dyDescent="0.25">
      <c r="A219" s="343">
        <f>+SUBTOTAL(3,$E$6:$E219)</f>
        <v>214</v>
      </c>
      <c r="B219" s="343" t="s">
        <v>202</v>
      </c>
      <c r="C219" s="343" t="str">
        <f>+VLOOKUP(B219,'Erection Compiled'!$C$7:$D$664,2,FALSE)</f>
        <v>DA+3</v>
      </c>
      <c r="D219" s="349">
        <v>45980</v>
      </c>
      <c r="E219" s="349">
        <v>45980</v>
      </c>
      <c r="F219" s="343" t="s">
        <v>1617</v>
      </c>
      <c r="G219" s="343" t="s">
        <v>1024</v>
      </c>
      <c r="H219" s="343" t="s">
        <v>1024</v>
      </c>
    </row>
    <row r="220" spans="1:8" x14ac:dyDescent="0.25">
      <c r="A220" s="343">
        <f>+SUBTOTAL(3,$E$6:$E220)</f>
        <v>215</v>
      </c>
      <c r="B220" s="343" t="s">
        <v>27</v>
      </c>
      <c r="C220" s="343" t="str">
        <f>+VLOOKUP(B220,'Erection Compiled'!$C$7:$D$664,2,FALSE)</f>
        <v>DA+0</v>
      </c>
      <c r="D220" s="349">
        <v>45980</v>
      </c>
      <c r="E220" s="349">
        <v>45980</v>
      </c>
      <c r="F220" s="343" t="s">
        <v>1617</v>
      </c>
      <c r="G220" s="343" t="s">
        <v>1024</v>
      </c>
      <c r="H220" s="343" t="s">
        <v>1024</v>
      </c>
    </row>
    <row r="221" spans="1:8" x14ac:dyDescent="0.25">
      <c r="A221" s="343">
        <f>+SUBTOTAL(3,$E$6:$E221)</f>
        <v>216</v>
      </c>
      <c r="B221" s="343" t="s">
        <v>79</v>
      </c>
      <c r="C221" s="343" t="str">
        <f>+VLOOKUP(B221,'Erection Compiled'!$C$7:$D$664,2,FALSE)</f>
        <v>DA+0</v>
      </c>
      <c r="D221" s="349">
        <v>45980</v>
      </c>
      <c r="E221" s="349">
        <v>45980</v>
      </c>
      <c r="F221" s="343" t="s">
        <v>1617</v>
      </c>
      <c r="G221" s="343" t="s">
        <v>1024</v>
      </c>
      <c r="H221" s="343" t="s">
        <v>1024</v>
      </c>
    </row>
    <row r="222" spans="1:8" x14ac:dyDescent="0.25">
      <c r="A222" s="343">
        <f>+SUBTOTAL(3,$E$6:$E222)</f>
        <v>217</v>
      </c>
      <c r="B222" s="343" t="s">
        <v>81</v>
      </c>
      <c r="C222" s="343" t="str">
        <f>+VLOOKUP(B222,'Erection Compiled'!$C$7:$D$664,2,FALSE)</f>
        <v>DA+3</v>
      </c>
      <c r="D222" s="349">
        <v>45980</v>
      </c>
      <c r="E222" s="349">
        <v>45980</v>
      </c>
      <c r="F222" s="343" t="s">
        <v>1617</v>
      </c>
      <c r="G222" s="343" t="s">
        <v>1024</v>
      </c>
      <c r="H222" s="343" t="s">
        <v>1024</v>
      </c>
    </row>
    <row r="223" spans="1:8" x14ac:dyDescent="0.25">
      <c r="A223" s="343">
        <f>+SUBTOTAL(3,$E$6:$E223)</f>
        <v>218</v>
      </c>
      <c r="B223" s="345" t="s">
        <v>72</v>
      </c>
      <c r="C223" s="343" t="str">
        <f>+VLOOKUP(B223,'Erection Compiled'!$C$7:$D$664,2,FALSE)</f>
        <v>DA+0</v>
      </c>
      <c r="D223" s="349">
        <v>45987</v>
      </c>
      <c r="E223" s="349">
        <v>45987</v>
      </c>
      <c r="F223" s="343" t="s">
        <v>1617</v>
      </c>
      <c r="G223" s="343" t="s">
        <v>1024</v>
      </c>
      <c r="H223" s="343" t="s">
        <v>1024</v>
      </c>
    </row>
    <row r="224" spans="1:8" x14ac:dyDescent="0.25">
      <c r="A224" s="343">
        <f>+SUBTOTAL(3,$E$6:$E224)</f>
        <v>219</v>
      </c>
      <c r="B224" s="345" t="s">
        <v>70</v>
      </c>
      <c r="C224" s="343" t="str">
        <f>+VLOOKUP(B224,'Erection Compiled'!$C$7:$D$664,2,FALSE)</f>
        <v>DB2+0</v>
      </c>
      <c r="D224" s="349">
        <v>45988</v>
      </c>
      <c r="E224" s="349">
        <v>45988</v>
      </c>
      <c r="F224" s="343" t="s">
        <v>1617</v>
      </c>
      <c r="G224" s="343" t="s">
        <v>1024</v>
      </c>
      <c r="H224" s="343" t="s">
        <v>1024</v>
      </c>
    </row>
    <row r="225" spans="1:8" x14ac:dyDescent="0.25">
      <c r="A225" s="343">
        <f>+SUBTOTAL(3,$E$6:$E225)</f>
        <v>220</v>
      </c>
      <c r="B225" s="345" t="s">
        <v>66</v>
      </c>
      <c r="C225" s="343" t="str">
        <f>+VLOOKUP(B225,'Erection Compiled'!$C$7:$D$664,2,FALSE)</f>
        <v>DA+3</v>
      </c>
      <c r="D225" s="349">
        <v>45988</v>
      </c>
      <c r="E225" s="349">
        <v>45988</v>
      </c>
      <c r="F225" s="343" t="s">
        <v>1617</v>
      </c>
      <c r="G225" s="343" t="s">
        <v>1024</v>
      </c>
      <c r="H225" s="343" t="s">
        <v>1024</v>
      </c>
    </row>
    <row r="226" spans="1:8" x14ac:dyDescent="0.25">
      <c r="A226" s="343">
        <f>+SUBTOTAL(3,$E$6:$E226)</f>
        <v>221</v>
      </c>
      <c r="B226" s="345" t="s">
        <v>65</v>
      </c>
      <c r="C226" s="343" t="str">
        <f>+VLOOKUP(B226,'Erection Compiled'!$C$7:$D$664,2,FALSE)</f>
        <v>DA+3</v>
      </c>
      <c r="D226" s="349">
        <v>45988</v>
      </c>
      <c r="E226" s="349">
        <v>45988</v>
      </c>
      <c r="F226" s="343" t="s">
        <v>1617</v>
      </c>
      <c r="G226" s="343" t="s">
        <v>1024</v>
      </c>
      <c r="H226" s="343" t="s">
        <v>1024</v>
      </c>
    </row>
    <row r="227" spans="1:8" x14ac:dyDescent="0.25">
      <c r="A227" s="343">
        <f>+SUBTOTAL(3,$E$6:$E227)</f>
        <v>222</v>
      </c>
      <c r="B227" s="343" t="s">
        <v>105</v>
      </c>
      <c r="C227" s="343" t="str">
        <f>+VLOOKUP(B227,'Erection Compiled'!$C$7:$D$664,2,FALSE)</f>
        <v>DC1+0</v>
      </c>
      <c r="D227" s="349">
        <v>45991</v>
      </c>
      <c r="E227" s="349">
        <v>45991</v>
      </c>
      <c r="F227" s="343" t="s">
        <v>1022</v>
      </c>
      <c r="G227" s="343" t="s">
        <v>1024</v>
      </c>
      <c r="H227" s="343" t="s">
        <v>1024</v>
      </c>
    </row>
    <row r="228" spans="1:8" x14ac:dyDescent="0.25">
      <c r="A228" s="343">
        <f>+SUBTOTAL(3,$E$6:$E228)</f>
        <v>223</v>
      </c>
      <c r="B228" s="345" t="s">
        <v>536</v>
      </c>
      <c r="C228" s="343" t="str">
        <f>+VLOOKUP(B228,'Erection Compiled'!$C$7:$D$664,2,FALSE)</f>
        <v>DA+9</v>
      </c>
      <c r="D228" s="349">
        <v>45995</v>
      </c>
      <c r="E228" s="349">
        <v>45995</v>
      </c>
      <c r="F228" s="343" t="s">
        <v>1022</v>
      </c>
      <c r="G228" s="343" t="s">
        <v>1024</v>
      </c>
      <c r="H228" s="343" t="s">
        <v>1024</v>
      </c>
    </row>
    <row r="229" spans="1:8" x14ac:dyDescent="0.25">
      <c r="A229" s="343">
        <f>+SUBTOTAL(3,$E$6:$E229)</f>
        <v>224</v>
      </c>
      <c r="B229" s="345" t="s">
        <v>75</v>
      </c>
      <c r="C229" s="343" t="str">
        <f>+VLOOKUP(B229,'Erection Compiled'!$C$7:$D$664,2,FALSE)</f>
        <v>DA+9</v>
      </c>
      <c r="D229" s="349">
        <v>45998</v>
      </c>
      <c r="E229" s="349">
        <v>45998</v>
      </c>
      <c r="F229" s="343" t="s">
        <v>1617</v>
      </c>
      <c r="G229" s="343" t="s">
        <v>1024</v>
      </c>
      <c r="H229" s="343" t="s">
        <v>1024</v>
      </c>
    </row>
    <row r="230" spans="1:8" x14ac:dyDescent="0.25">
      <c r="A230" s="343">
        <f>+SUBTOTAL(3,$E$6:$E230)</f>
        <v>225</v>
      </c>
      <c r="B230" s="343" t="s">
        <v>83</v>
      </c>
      <c r="C230" s="343" t="str">
        <f>+VLOOKUP(B230,'Erection Compiled'!$C$7:$D$664,2,FALSE)</f>
        <v>DC1+0</v>
      </c>
      <c r="D230" s="349">
        <v>45999</v>
      </c>
      <c r="E230" s="349">
        <v>45999</v>
      </c>
      <c r="F230" s="343" t="s">
        <v>1022</v>
      </c>
      <c r="G230" s="343" t="s">
        <v>1024</v>
      </c>
      <c r="H230" s="343" t="s">
        <v>1024</v>
      </c>
    </row>
    <row r="231" spans="1:8" x14ac:dyDescent="0.25">
      <c r="A231" s="343">
        <f>+SUBTOTAL(3,$E$6:$E231)</f>
        <v>226</v>
      </c>
      <c r="B231" s="343" t="s">
        <v>230</v>
      </c>
      <c r="C231" s="343" t="str">
        <f>+VLOOKUP(B231,'Erection Compiled'!$C$7:$D$664,2,FALSE)</f>
        <v>DA+0</v>
      </c>
      <c r="D231" s="349">
        <v>45999</v>
      </c>
      <c r="E231" s="349">
        <v>45999</v>
      </c>
      <c r="F231" s="343" t="s">
        <v>1022</v>
      </c>
      <c r="G231" s="343" t="s">
        <v>1024</v>
      </c>
      <c r="H231" s="343" t="s">
        <v>1024</v>
      </c>
    </row>
    <row r="232" spans="1:8" x14ac:dyDescent="0.25">
      <c r="A232" s="343">
        <f>+SUBTOTAL(3,$E$6:$E232)</f>
        <v>227</v>
      </c>
      <c r="B232" s="343" t="s">
        <v>206</v>
      </c>
      <c r="C232" s="343" t="str">
        <f>+VLOOKUP(B232,'Erection Compiled'!$C$7:$D$664,2,FALSE)</f>
        <v>DA+9</v>
      </c>
      <c r="D232" s="349">
        <v>45999</v>
      </c>
      <c r="E232" s="349">
        <v>45999</v>
      </c>
      <c r="F232" s="343" t="s">
        <v>1022</v>
      </c>
      <c r="G232" s="343" t="s">
        <v>1024</v>
      </c>
      <c r="H232" s="343" t="s">
        <v>1024</v>
      </c>
    </row>
    <row r="233" spans="1:8" x14ac:dyDescent="0.25">
      <c r="A233" s="343">
        <f>+SUBTOTAL(3,$E$6:$E233)</f>
        <v>228</v>
      </c>
      <c r="B233" s="343" t="s">
        <v>208</v>
      </c>
      <c r="C233" s="343" t="str">
        <f>+VLOOKUP(B233,'Erection Compiled'!$C$7:$D$664,2,FALSE)</f>
        <v>DA+0</v>
      </c>
      <c r="D233" s="349">
        <v>45999</v>
      </c>
      <c r="E233" s="349">
        <v>45999</v>
      </c>
      <c r="F233" s="343" t="s">
        <v>1022</v>
      </c>
      <c r="G233" s="343" t="s">
        <v>1024</v>
      </c>
      <c r="H233" s="343" t="s">
        <v>1024</v>
      </c>
    </row>
    <row r="234" spans="1:8" x14ac:dyDescent="0.25">
      <c r="A234" s="343">
        <f>+SUBTOTAL(3,$E$6:$E234)</f>
        <v>229</v>
      </c>
      <c r="B234" s="343" t="s">
        <v>29</v>
      </c>
      <c r="C234" s="343" t="str">
        <f>+VLOOKUP(B234,'Erection Compiled'!$C$7:$D$664,2,FALSE)</f>
        <v>DB2+6</v>
      </c>
      <c r="D234" s="349">
        <v>45999</v>
      </c>
      <c r="E234" s="349">
        <v>45999</v>
      </c>
      <c r="F234" s="343" t="s">
        <v>1022</v>
      </c>
      <c r="G234" s="343" t="s">
        <v>1024</v>
      </c>
      <c r="H234" s="343" t="s">
        <v>1024</v>
      </c>
    </row>
    <row r="235" spans="1:8" x14ac:dyDescent="0.25">
      <c r="A235" s="343">
        <f>+SUBTOTAL(3,$E$6:$E235)</f>
        <v>230</v>
      </c>
      <c r="B235" s="343" t="s">
        <v>210</v>
      </c>
      <c r="C235" s="343" t="str">
        <f>+VLOOKUP(B235,'Erection Compiled'!$C$7:$D$664,2,FALSE)</f>
        <v>DA+9</v>
      </c>
      <c r="D235" s="349">
        <v>45999</v>
      </c>
      <c r="E235" s="349">
        <v>45999</v>
      </c>
      <c r="F235" s="343" t="s">
        <v>1022</v>
      </c>
      <c r="G235" s="343" t="s">
        <v>1024</v>
      </c>
      <c r="H235" s="343" t="s">
        <v>1024</v>
      </c>
    </row>
    <row r="236" spans="1:8" x14ac:dyDescent="0.25">
      <c r="A236" s="343">
        <f>+SUBTOTAL(3,$E$6:$E236)</f>
        <v>231</v>
      </c>
      <c r="B236" s="343" t="s">
        <v>211</v>
      </c>
      <c r="C236" s="343" t="str">
        <f>+VLOOKUP(B236,'Erection Compiled'!$C$7:$D$664,2,FALSE)</f>
        <v>DB1+0</v>
      </c>
      <c r="D236" s="349">
        <v>45999</v>
      </c>
      <c r="E236" s="349">
        <v>45999</v>
      </c>
      <c r="F236" s="343" t="s">
        <v>1022</v>
      </c>
      <c r="G236" s="343" t="s">
        <v>1024</v>
      </c>
      <c r="H236" s="343" t="s">
        <v>1024</v>
      </c>
    </row>
    <row r="237" spans="1:8" x14ac:dyDescent="0.25">
      <c r="A237" s="343">
        <f>+SUBTOTAL(3,$E$6:$E237)</f>
        <v>232</v>
      </c>
      <c r="B237" s="343" t="s">
        <v>533</v>
      </c>
      <c r="C237" s="343" t="str">
        <f>+VLOOKUP(B237,'Erection Compiled'!$C$7:$D$664,2,FALSE)</f>
        <v>DB2+6</v>
      </c>
      <c r="D237" s="349">
        <v>45999</v>
      </c>
      <c r="E237" s="349">
        <v>45999</v>
      </c>
      <c r="F237" s="343" t="s">
        <v>1022</v>
      </c>
      <c r="G237" s="343" t="s">
        <v>1024</v>
      </c>
      <c r="H237" s="343" t="s">
        <v>1024</v>
      </c>
    </row>
    <row r="238" spans="1:8" x14ac:dyDescent="0.25">
      <c r="A238" s="343">
        <f>+SUBTOTAL(3,$E$6:$E238)</f>
        <v>233</v>
      </c>
      <c r="B238" s="343" t="s">
        <v>538</v>
      </c>
      <c r="C238" s="343" t="str">
        <f>+VLOOKUP(B238,'Erection Compiled'!$C$7:$D$664,2,FALSE)</f>
        <v>DB2+6</v>
      </c>
      <c r="D238" s="349">
        <v>45999</v>
      </c>
      <c r="E238" s="349">
        <v>45999</v>
      </c>
      <c r="F238" s="343" t="s">
        <v>1022</v>
      </c>
      <c r="G238" s="343" t="s">
        <v>1024</v>
      </c>
      <c r="H238" s="343" t="s">
        <v>1024</v>
      </c>
    </row>
    <row r="239" spans="1:8" x14ac:dyDescent="0.25">
      <c r="A239" s="343">
        <f>+SUBTOTAL(3,$E$6:$E239)</f>
        <v>234</v>
      </c>
      <c r="B239" s="343" t="s">
        <v>553</v>
      </c>
      <c r="C239" s="343" t="str">
        <f>+VLOOKUP(B239,'Erection Compiled'!$C$7:$D$664,2,FALSE)</f>
        <v>DC1+6</v>
      </c>
      <c r="D239" s="349">
        <v>45999</v>
      </c>
      <c r="E239" s="349">
        <v>45999</v>
      </c>
      <c r="F239" s="343" t="s">
        <v>1022</v>
      </c>
      <c r="G239" s="343" t="s">
        <v>1024</v>
      </c>
      <c r="H239" s="343" t="s">
        <v>1024</v>
      </c>
    </row>
    <row r="240" spans="1:8" x14ac:dyDescent="0.25">
      <c r="A240" s="343">
        <f>+SUBTOTAL(3,$E$6:$E240)</f>
        <v>235</v>
      </c>
      <c r="B240" s="343" t="s">
        <v>556</v>
      </c>
      <c r="C240" s="343" t="str">
        <f>+VLOOKUP(B240,'Erection Compiled'!$C$7:$D$664,2,FALSE)</f>
        <v>DC1+0</v>
      </c>
      <c r="D240" s="349">
        <v>45999</v>
      </c>
      <c r="E240" s="349">
        <v>45999</v>
      </c>
      <c r="F240" s="343" t="s">
        <v>1022</v>
      </c>
      <c r="G240" s="343" t="s">
        <v>1024</v>
      </c>
      <c r="H240" s="343" t="s">
        <v>1024</v>
      </c>
    </row>
    <row r="241" spans="1:8" x14ac:dyDescent="0.25">
      <c r="A241" s="343">
        <f>+SUBTOTAL(3,$E$6:$E241)</f>
        <v>236</v>
      </c>
      <c r="B241" s="343" t="s">
        <v>559</v>
      </c>
      <c r="C241" s="343" t="str">
        <f>+VLOOKUP(B241,'Erection Compiled'!$C$7:$D$664,2,FALSE)</f>
        <v>DA+0</v>
      </c>
      <c r="D241" s="349">
        <v>45999</v>
      </c>
      <c r="E241" s="349">
        <v>45999</v>
      </c>
      <c r="F241" s="343" t="s">
        <v>1022</v>
      </c>
      <c r="G241" s="343" t="s">
        <v>1024</v>
      </c>
      <c r="H241" s="343" t="s">
        <v>1024</v>
      </c>
    </row>
    <row r="242" spans="1:8" x14ac:dyDescent="0.25">
      <c r="A242" s="343">
        <f>+SUBTOTAL(3,$E$6:$E242)</f>
        <v>237</v>
      </c>
      <c r="B242" s="343" t="s">
        <v>560</v>
      </c>
      <c r="C242" s="343" t="str">
        <f>+VLOOKUP(B242,'Erection Compiled'!$C$7:$D$664,2,FALSE)</f>
        <v>DA+0</v>
      </c>
      <c r="D242" s="349">
        <v>45999</v>
      </c>
      <c r="E242" s="349">
        <v>45999</v>
      </c>
      <c r="F242" s="343" t="s">
        <v>1022</v>
      </c>
      <c r="G242" s="343" t="s">
        <v>1024</v>
      </c>
      <c r="H242" s="343" t="s">
        <v>1024</v>
      </c>
    </row>
    <row r="243" spans="1:8" x14ac:dyDescent="0.25">
      <c r="A243" s="343">
        <f>+SUBTOTAL(3,$E$6:$E243)</f>
        <v>238</v>
      </c>
      <c r="B243" s="343" t="s">
        <v>561</v>
      </c>
      <c r="C243" s="343" t="str">
        <f>+VLOOKUP(B243,'Erection Compiled'!$C$7:$D$664,2,FALSE)</f>
        <v>DA+9</v>
      </c>
      <c r="D243" s="349">
        <v>45999</v>
      </c>
      <c r="E243" s="349">
        <v>45999</v>
      </c>
      <c r="F243" s="343" t="s">
        <v>1022</v>
      </c>
      <c r="G243" s="343" t="s">
        <v>1024</v>
      </c>
      <c r="H243" s="343" t="s">
        <v>1024</v>
      </c>
    </row>
    <row r="244" spans="1:8" x14ac:dyDescent="0.25">
      <c r="A244" s="343">
        <f>+SUBTOTAL(3,$E$6:$E244)</f>
        <v>239</v>
      </c>
      <c r="B244" s="343" t="s">
        <v>723</v>
      </c>
      <c r="C244" s="343" t="str">
        <f>+VLOOKUP(B244,'Erection Compiled'!$C$7:$D$664,2,FALSE)</f>
        <v>DA+0</v>
      </c>
      <c r="D244" s="349">
        <v>46000</v>
      </c>
      <c r="E244" s="349">
        <v>46000</v>
      </c>
      <c r="F244" s="343" t="s">
        <v>1022</v>
      </c>
      <c r="G244" s="343" t="s">
        <v>1024</v>
      </c>
      <c r="H244" s="343" t="s">
        <v>1024</v>
      </c>
    </row>
    <row r="245" spans="1:8" x14ac:dyDescent="0.25">
      <c r="A245" s="343">
        <f>+SUBTOTAL(3,$E$6:$E245)</f>
        <v>240</v>
      </c>
      <c r="B245" s="343" t="s">
        <v>732</v>
      </c>
      <c r="C245" s="343" t="str">
        <f>+VLOOKUP(B245,'Erection Compiled'!$C$7:$D$664,2,FALSE)</f>
        <v>DA+3</v>
      </c>
      <c r="D245" s="349">
        <v>46001</v>
      </c>
      <c r="E245" s="349">
        <v>46001</v>
      </c>
      <c r="F245" s="343" t="s">
        <v>1022</v>
      </c>
      <c r="G245" s="343" t="s">
        <v>1024</v>
      </c>
      <c r="H245" s="343" t="s">
        <v>1024</v>
      </c>
    </row>
    <row r="246" spans="1:8" x14ac:dyDescent="0.25">
      <c r="A246" s="343">
        <f>+SUBTOTAL(3,$E$6:$E246)</f>
        <v>241</v>
      </c>
      <c r="B246" s="343" t="s">
        <v>104</v>
      </c>
      <c r="C246" s="343" t="str">
        <f>+VLOOKUP(B246,'Erection Compiled'!$C$7:$D$664,2,FALSE)</f>
        <v>DB2+0</v>
      </c>
      <c r="D246" s="349">
        <v>46002</v>
      </c>
      <c r="E246" s="349">
        <v>46002</v>
      </c>
      <c r="F246" s="343" t="s">
        <v>1022</v>
      </c>
      <c r="G246" s="343" t="s">
        <v>1024</v>
      </c>
      <c r="H246" s="343" t="s">
        <v>1024</v>
      </c>
    </row>
    <row r="247" spans="1:8" x14ac:dyDescent="0.25">
      <c r="A247" s="343">
        <f>+SUBTOTAL(3,$E$6:$E247)</f>
        <v>242</v>
      </c>
      <c r="B247" s="343" t="s">
        <v>830</v>
      </c>
      <c r="C247" s="343" t="str">
        <f>+VLOOKUP(B247,'Erection Compiled'!$C$7:$D$664,2,FALSE)</f>
        <v>DA+3</v>
      </c>
      <c r="D247" s="349">
        <v>46003</v>
      </c>
      <c r="E247" s="349">
        <v>46003</v>
      </c>
      <c r="F247" s="343" t="s">
        <v>1022</v>
      </c>
      <c r="G247" s="343" t="s">
        <v>1024</v>
      </c>
      <c r="H247" s="343" t="s">
        <v>1024</v>
      </c>
    </row>
    <row r="248" spans="1:8" x14ac:dyDescent="0.25">
      <c r="A248" s="343">
        <f>+SUBTOTAL(3,$E$6:$E248)</f>
        <v>243</v>
      </c>
      <c r="B248" s="343" t="s">
        <v>831</v>
      </c>
      <c r="C248" s="343" t="str">
        <f>+VLOOKUP(B248,'Erection Compiled'!$C$7:$D$664,2,FALSE)</f>
        <v>DA+3</v>
      </c>
      <c r="D248" s="349">
        <v>46004</v>
      </c>
      <c r="E248" s="349">
        <v>46004</v>
      </c>
      <c r="F248" s="343" t="s">
        <v>1022</v>
      </c>
      <c r="G248" s="343" t="s">
        <v>1024</v>
      </c>
      <c r="H248" s="343" t="s">
        <v>1024</v>
      </c>
    </row>
    <row r="249" spans="1:8" x14ac:dyDescent="0.25">
      <c r="A249" s="343">
        <f>+SUBTOTAL(3,$E$6:$E249)</f>
        <v>244</v>
      </c>
      <c r="B249" s="343" t="s">
        <v>832</v>
      </c>
      <c r="C249" s="343" t="str">
        <f>+VLOOKUP(B249,'Erection Compiled'!$C$7:$D$664,2,FALSE)</f>
        <v>DA+3</v>
      </c>
      <c r="D249" s="349">
        <v>46005</v>
      </c>
      <c r="E249" s="349">
        <v>46005</v>
      </c>
      <c r="F249" s="343" t="s">
        <v>1022</v>
      </c>
      <c r="G249" s="343" t="s">
        <v>1024</v>
      </c>
      <c r="H249" s="343" t="s">
        <v>1024</v>
      </c>
    </row>
    <row r="250" spans="1:8" x14ac:dyDescent="0.25">
      <c r="A250" s="343">
        <f>+SUBTOTAL(3,$E$6:$E250)</f>
        <v>245</v>
      </c>
      <c r="B250" s="343" t="s">
        <v>449</v>
      </c>
      <c r="C250" s="343" t="str">
        <f>+VLOOKUP(B250,'Erection Compiled'!$C$7:$D$664,2,FALSE)</f>
        <v>DA+3</v>
      </c>
      <c r="D250" s="349">
        <v>46006</v>
      </c>
      <c r="E250" s="349">
        <v>46006</v>
      </c>
      <c r="F250" s="343" t="s">
        <v>1601</v>
      </c>
      <c r="G250" s="343" t="s">
        <v>1024</v>
      </c>
      <c r="H250" s="343" t="s">
        <v>1024</v>
      </c>
    </row>
    <row r="251" spans="1:8" x14ac:dyDescent="0.25">
      <c r="A251" s="343">
        <f>+SUBTOTAL(3,$E$6:$E251)</f>
        <v>246</v>
      </c>
      <c r="B251" s="343" t="s">
        <v>450</v>
      </c>
      <c r="C251" s="343" t="str">
        <f>+VLOOKUP(B251,'Erection Compiled'!$C$7:$D$664,2,FALSE)</f>
        <v>DA+3</v>
      </c>
      <c r="D251" s="349">
        <v>46007</v>
      </c>
      <c r="E251" s="349">
        <v>46007</v>
      </c>
      <c r="F251" s="343" t="s">
        <v>1601</v>
      </c>
      <c r="G251" s="343" t="s">
        <v>1024</v>
      </c>
      <c r="H251" s="343" t="s">
        <v>1024</v>
      </c>
    </row>
    <row r="252" spans="1:8" x14ac:dyDescent="0.25">
      <c r="A252" s="343">
        <f>+SUBTOTAL(3,$E$6:$E252)</f>
        <v>247</v>
      </c>
      <c r="B252" s="343" t="s">
        <v>452</v>
      </c>
      <c r="C252" s="343" t="str">
        <f>+VLOOKUP(B252,'Erection Compiled'!$C$7:$D$664,2,FALSE)</f>
        <v>DA+0</v>
      </c>
      <c r="D252" s="349">
        <v>46008</v>
      </c>
      <c r="E252" s="349">
        <v>46008</v>
      </c>
      <c r="F252" s="343" t="s">
        <v>1601</v>
      </c>
      <c r="G252" s="343" t="s">
        <v>1024</v>
      </c>
      <c r="H252" s="343" t="s">
        <v>1024</v>
      </c>
    </row>
    <row r="253" spans="1:8" x14ac:dyDescent="0.25">
      <c r="A253" s="343">
        <f>+SUBTOTAL(3,$E$6:$E253)</f>
        <v>248</v>
      </c>
      <c r="B253" s="343" t="s">
        <v>154</v>
      </c>
      <c r="C253" s="343" t="str">
        <f>+VLOOKUP(B253,'Erection Compiled'!$C$7:$D$664,2,FALSE)</f>
        <v>DA+3</v>
      </c>
      <c r="D253" s="349">
        <v>46009</v>
      </c>
      <c r="E253" s="349">
        <v>46009</v>
      </c>
      <c r="F253" s="343" t="s">
        <v>1617</v>
      </c>
      <c r="G253" s="343" t="s">
        <v>1024</v>
      </c>
      <c r="H253" s="343" t="s">
        <v>1024</v>
      </c>
    </row>
    <row r="254" spans="1:8" x14ac:dyDescent="0.25">
      <c r="A254" s="343">
        <f>+SUBTOTAL(3,$E$6:$E254)</f>
        <v>249</v>
      </c>
      <c r="B254" s="343" t="s">
        <v>500</v>
      </c>
      <c r="C254" s="343" t="str">
        <f>+VLOOKUP(B254,'Erection Compiled'!$C$7:$D$664,2,FALSE)</f>
        <v>DA+3</v>
      </c>
      <c r="D254" s="349">
        <v>46010</v>
      </c>
      <c r="E254" s="349">
        <v>46010</v>
      </c>
      <c r="F254" s="343" t="s">
        <v>1633</v>
      </c>
      <c r="G254" s="343" t="s">
        <v>1024</v>
      </c>
      <c r="H254" s="343" t="s">
        <v>1024</v>
      </c>
    </row>
    <row r="255" spans="1:8" x14ac:dyDescent="0.25">
      <c r="A255" s="343">
        <f>+SUBTOTAL(3,$E$6:$E255)</f>
        <v>250</v>
      </c>
      <c r="B255" s="343" t="s">
        <v>64</v>
      </c>
      <c r="C255" s="343" t="str">
        <f>+VLOOKUP(B255,'Erection Compiled'!$C$7:$D$664,2,FALSE)</f>
        <v>DA+3</v>
      </c>
      <c r="D255" s="349">
        <v>46011</v>
      </c>
      <c r="E255" s="349">
        <v>46011</v>
      </c>
      <c r="F255" s="343" t="s">
        <v>1617</v>
      </c>
      <c r="G255" s="343" t="s">
        <v>1024</v>
      </c>
      <c r="H255" s="343" t="s">
        <v>1024</v>
      </c>
    </row>
    <row r="256" spans="1:8" x14ac:dyDescent="0.25">
      <c r="A256" s="343">
        <f>+SUBTOTAL(3,$E$6:$E256)</f>
        <v>251</v>
      </c>
      <c r="B256" s="343" t="s">
        <v>67</v>
      </c>
      <c r="C256" s="343" t="str">
        <f>+VLOOKUP(B256,'Erection Compiled'!$C$7:$D$664,2,FALSE)</f>
        <v>DA+3</v>
      </c>
      <c r="D256" s="349">
        <v>46012</v>
      </c>
      <c r="E256" s="349">
        <v>46012</v>
      </c>
      <c r="F256" s="343" t="s">
        <v>1617</v>
      </c>
      <c r="G256" s="343" t="s">
        <v>1024</v>
      </c>
      <c r="H256" s="343" t="s">
        <v>1024</v>
      </c>
    </row>
    <row r="257" spans="1:8" x14ac:dyDescent="0.25">
      <c r="A257" s="343">
        <f>+SUBTOTAL(3,$E$6:$E257)</f>
        <v>252</v>
      </c>
      <c r="B257" s="343" t="s">
        <v>187</v>
      </c>
      <c r="C257" s="343" t="str">
        <f>+VLOOKUP(B257,'Erection Compiled'!$C$7:$D$664,2,FALSE)</f>
        <v>DA+0</v>
      </c>
      <c r="D257" s="349">
        <v>46013</v>
      </c>
      <c r="E257" s="349">
        <v>46013</v>
      </c>
      <c r="F257" s="343" t="s">
        <v>1617</v>
      </c>
      <c r="G257" s="343" t="s">
        <v>1024</v>
      </c>
      <c r="H257" s="343" t="s">
        <v>1024</v>
      </c>
    </row>
    <row r="258" spans="1:8" x14ac:dyDescent="0.25">
      <c r="A258" s="343">
        <f>+SUBTOTAL(3,$E$6:$E258)</f>
        <v>253</v>
      </c>
      <c r="B258" s="343" t="s">
        <v>190</v>
      </c>
      <c r="C258" s="343" t="str">
        <f>+VLOOKUP(B258,'Erection Compiled'!$C$7:$D$664,2,FALSE)</f>
        <v>DA+3</v>
      </c>
      <c r="D258" s="349">
        <v>46014</v>
      </c>
      <c r="E258" s="349">
        <v>46014</v>
      </c>
      <c r="F258" s="343" t="s">
        <v>1617</v>
      </c>
      <c r="G258" s="343" t="s">
        <v>1024</v>
      </c>
      <c r="H258" s="343" t="s">
        <v>1024</v>
      </c>
    </row>
    <row r="259" spans="1:8" x14ac:dyDescent="0.25">
      <c r="A259" s="343">
        <f>+SUBTOTAL(3,$E$6:$E259)</f>
        <v>254</v>
      </c>
      <c r="B259" s="343" t="s">
        <v>71</v>
      </c>
      <c r="C259" s="343" t="str">
        <f>+VLOOKUP(B259,'Erection Compiled'!$C$7:$D$664,2,FALSE)</f>
        <v>DA+0</v>
      </c>
      <c r="D259" s="349">
        <v>46015</v>
      </c>
      <c r="E259" s="349">
        <v>46015</v>
      </c>
      <c r="F259" s="343" t="s">
        <v>1617</v>
      </c>
      <c r="G259" s="343" t="s">
        <v>1024</v>
      </c>
      <c r="H259" s="343" t="s">
        <v>1024</v>
      </c>
    </row>
    <row r="260" spans="1:8" x14ac:dyDescent="0.25">
      <c r="A260" s="343">
        <f>+SUBTOTAL(3,$E$6:$E260)</f>
        <v>255</v>
      </c>
      <c r="B260" s="343" t="s">
        <v>80</v>
      </c>
      <c r="C260" s="343" t="str">
        <f>+VLOOKUP(B260,'Erection Compiled'!$C$7:$D$664,2,FALSE)</f>
        <v>DC1+0</v>
      </c>
      <c r="D260" s="349">
        <v>46016</v>
      </c>
      <c r="E260" s="349">
        <v>46016</v>
      </c>
      <c r="F260" s="343" t="s">
        <v>1617</v>
      </c>
      <c r="G260" s="343" t="s">
        <v>1024</v>
      </c>
      <c r="H260" s="343" t="s">
        <v>1024</v>
      </c>
    </row>
    <row r="261" spans="1:8" x14ac:dyDescent="0.25">
      <c r="A261" s="343">
        <f>+SUBTOTAL(3,$E$6:$E261)</f>
        <v>256</v>
      </c>
      <c r="B261" s="343" t="s">
        <v>82</v>
      </c>
      <c r="C261" s="343" t="str">
        <f>+VLOOKUP(B261,'Erection Compiled'!$C$7:$D$664,2,FALSE)</f>
        <v>DA+3</v>
      </c>
      <c r="D261" s="349">
        <v>46017</v>
      </c>
      <c r="E261" s="349">
        <v>46017</v>
      </c>
      <c r="F261" s="343" t="s">
        <v>1617</v>
      </c>
      <c r="G261" s="343" t="s">
        <v>1024</v>
      </c>
      <c r="H261" s="343" t="s">
        <v>1024</v>
      </c>
    </row>
    <row r="262" spans="1:8" x14ac:dyDescent="0.25">
      <c r="A262" s="343">
        <f>+SUBTOTAL(3,$E$6:$E262)</f>
        <v>257</v>
      </c>
      <c r="B262" s="345" t="s">
        <v>196</v>
      </c>
      <c r="C262" s="343" t="str">
        <f>+VLOOKUP(B262,'Erection Compiled'!$C$7:$D$664,2,FALSE)</f>
        <v>DA+3</v>
      </c>
      <c r="D262" s="349">
        <v>46018</v>
      </c>
      <c r="E262" s="349">
        <v>46018</v>
      </c>
      <c r="F262" s="343" t="s">
        <v>1617</v>
      </c>
      <c r="G262" s="343" t="s">
        <v>1024</v>
      </c>
      <c r="H262" s="343" t="s">
        <v>1024</v>
      </c>
    </row>
    <row r="263" spans="1:8" x14ac:dyDescent="0.25">
      <c r="A263" s="343">
        <f>+SUBTOTAL(3,$E$6:$E263)</f>
        <v>258</v>
      </c>
      <c r="B263" s="345" t="s">
        <v>458</v>
      </c>
      <c r="C263" s="343" t="str">
        <f>+VLOOKUP(B263,'Erection Compiled'!$C$7:$D$664,2,FALSE)</f>
        <v>DA+0</v>
      </c>
      <c r="D263" s="349">
        <v>46024</v>
      </c>
      <c r="E263" s="589">
        <v>46024</v>
      </c>
      <c r="F263" s="343" t="s">
        <v>1617</v>
      </c>
      <c r="G263" s="343" t="s">
        <v>1024</v>
      </c>
      <c r="H263" s="343" t="s">
        <v>1024</v>
      </c>
    </row>
    <row r="264" spans="1:8" x14ac:dyDescent="0.25">
      <c r="A264" s="343">
        <f>+SUBTOTAL(3,$E$6:$E264)</f>
        <v>259</v>
      </c>
      <c r="B264" s="345" t="s">
        <v>42</v>
      </c>
      <c r="C264" s="343" t="str">
        <f>+VLOOKUP(B264,'Erection Compiled'!$C$7:$D$664,2,FALSE)</f>
        <v>DA+0</v>
      </c>
      <c r="D264" s="589">
        <v>46024</v>
      </c>
      <c r="E264" s="589">
        <v>46024</v>
      </c>
      <c r="F264" s="343" t="s">
        <v>1617</v>
      </c>
      <c r="G264" s="343" t="s">
        <v>1024</v>
      </c>
      <c r="H264" s="343" t="s">
        <v>1024</v>
      </c>
    </row>
    <row r="265" spans="1:8" x14ac:dyDescent="0.25">
      <c r="A265" s="343">
        <f>+SUBTOTAL(3,$E$6:$E265)</f>
        <v>260</v>
      </c>
      <c r="B265" s="345" t="s">
        <v>40</v>
      </c>
      <c r="C265" s="343" t="str">
        <f>+VLOOKUP(B265,'Erection Compiled'!$C$7:$D$664,2,FALSE)</f>
        <v>DB1+9</v>
      </c>
      <c r="D265" s="589">
        <v>46025</v>
      </c>
      <c r="E265" s="589">
        <v>46025</v>
      </c>
      <c r="F265" s="343" t="s">
        <v>1617</v>
      </c>
      <c r="G265" s="343" t="s">
        <v>1024</v>
      </c>
      <c r="H265" s="343" t="s">
        <v>1024</v>
      </c>
    </row>
    <row r="266" spans="1:8" x14ac:dyDescent="0.25">
      <c r="A266" s="343">
        <f>+SUBTOTAL(3,$E$6:$E266)</f>
        <v>261</v>
      </c>
      <c r="B266" s="345" t="s">
        <v>44</v>
      </c>
      <c r="C266" s="343" t="str">
        <f>+VLOOKUP(B266,'Erection Compiled'!$C$7:$D$664,2,FALSE)</f>
        <v>DB1+0</v>
      </c>
      <c r="D266" s="589">
        <v>46026</v>
      </c>
      <c r="E266" s="589">
        <v>46026</v>
      </c>
      <c r="F266" s="343" t="s">
        <v>1617</v>
      </c>
      <c r="G266" s="343" t="s">
        <v>1024</v>
      </c>
      <c r="H266" s="343" t="s">
        <v>1024</v>
      </c>
    </row>
    <row r="267" spans="1:8" x14ac:dyDescent="0.25">
      <c r="A267" s="343">
        <f>+SUBTOTAL(3,$E$6:$E267)</f>
        <v>262</v>
      </c>
      <c r="B267" s="345" t="s">
        <v>454</v>
      </c>
      <c r="C267" s="343" t="str">
        <f>+VLOOKUP(B267,'Erection Compiled'!$C$7:$D$664,2,FALSE)</f>
        <v>DA+0</v>
      </c>
      <c r="D267" s="589">
        <v>46027</v>
      </c>
      <c r="E267" s="589">
        <v>46027</v>
      </c>
      <c r="F267" s="343" t="s">
        <v>1617</v>
      </c>
      <c r="G267" s="343" t="s">
        <v>1024</v>
      </c>
      <c r="H267" s="343" t="s">
        <v>1024</v>
      </c>
    </row>
    <row r="268" spans="1:8" x14ac:dyDescent="0.25">
      <c r="A268" s="343">
        <f>+SUBTOTAL(3,$E$6:$E268)</f>
        <v>263</v>
      </c>
      <c r="B268" s="345" t="s">
        <v>39</v>
      </c>
      <c r="C268" s="343" t="str">
        <f>+VLOOKUP(B268,'Erection Compiled'!$C$7:$D$664,2,FALSE)</f>
        <v>DD60+6</v>
      </c>
      <c r="D268" s="589">
        <v>46028</v>
      </c>
      <c r="E268" s="589">
        <v>46028</v>
      </c>
      <c r="F268" s="343" t="s">
        <v>1617</v>
      </c>
      <c r="G268" s="343" t="s">
        <v>1024</v>
      </c>
      <c r="H268" s="343" t="s">
        <v>1024</v>
      </c>
    </row>
    <row r="269" spans="1:8" x14ac:dyDescent="0.25">
      <c r="A269" s="343">
        <f>+SUBTOTAL(3,$E$6:$E269)</f>
        <v>264</v>
      </c>
      <c r="B269" s="345" t="s">
        <v>469</v>
      </c>
      <c r="C269" s="343" t="str">
        <f>+VLOOKUP(B269,'Erection Compiled'!$C$7:$D$664,2,FALSE)</f>
        <v>DA+3</v>
      </c>
      <c r="D269" s="589">
        <v>46030</v>
      </c>
      <c r="E269" s="589">
        <v>46030</v>
      </c>
      <c r="F269" s="343" t="s">
        <v>1617</v>
      </c>
      <c r="G269" s="343" t="s">
        <v>1024</v>
      </c>
      <c r="H269" s="343" t="s">
        <v>1024</v>
      </c>
    </row>
    <row r="270" spans="1:8" x14ac:dyDescent="0.25">
      <c r="A270" s="343">
        <f>+SUBTOTAL(3,$E$6:$E270)</f>
        <v>265</v>
      </c>
      <c r="B270" s="343" t="s">
        <v>448</v>
      </c>
      <c r="C270" s="343" t="str">
        <f>+VLOOKUP(B270,'Erection Compiled'!$C$7:$D$664,2,FALSE)</f>
        <v>DA+3</v>
      </c>
      <c r="D270" s="589">
        <v>46030</v>
      </c>
      <c r="E270" s="589">
        <v>46030</v>
      </c>
      <c r="F270" s="343" t="s">
        <v>1601</v>
      </c>
      <c r="G270" s="343" t="s">
        <v>1024</v>
      </c>
      <c r="H270" s="343" t="s">
        <v>1024</v>
      </c>
    </row>
    <row r="271" spans="1:8" x14ac:dyDescent="0.25">
      <c r="A271" s="343">
        <f>+SUBTOTAL(3,$E$6:$E271)</f>
        <v>266</v>
      </c>
      <c r="B271" s="343" t="s">
        <v>451</v>
      </c>
      <c r="C271" s="343" t="str">
        <f>+VLOOKUP(B271,'Erection Compiled'!$C$7:$D$664,2,FALSE)</f>
        <v>DA+3</v>
      </c>
      <c r="D271" s="589">
        <v>46030</v>
      </c>
      <c r="E271" s="589">
        <v>46030</v>
      </c>
      <c r="F271" s="343" t="s">
        <v>1601</v>
      </c>
      <c r="G271" s="343" t="s">
        <v>1024</v>
      </c>
      <c r="H271" s="343"/>
    </row>
    <row r="272" spans="1:8" x14ac:dyDescent="0.25">
      <c r="A272" s="343">
        <f>+SUBTOTAL(3,$E$6:$E272)</f>
        <v>267</v>
      </c>
      <c r="B272" s="343" t="s">
        <v>453</v>
      </c>
      <c r="C272" s="343" t="str">
        <f>+VLOOKUP(B272,'Erection Compiled'!$C$7:$D$664,2,FALSE)</f>
        <v>DA+0</v>
      </c>
      <c r="D272" s="589">
        <v>46030</v>
      </c>
      <c r="E272" s="589">
        <v>46030</v>
      </c>
      <c r="F272" s="343" t="s">
        <v>1601</v>
      </c>
      <c r="G272" s="343" t="s">
        <v>1024</v>
      </c>
      <c r="H272" s="343" t="s">
        <v>1024</v>
      </c>
    </row>
    <row r="273" spans="1:8" x14ac:dyDescent="0.25">
      <c r="A273" s="343">
        <f>+SUBTOTAL(3,$E$6:$E273)</f>
        <v>268</v>
      </c>
      <c r="B273" s="343" t="s">
        <v>160</v>
      </c>
      <c r="C273" s="343" t="str">
        <f>+VLOOKUP(B273,'Erection Compiled'!$C$7:$D$664,2,FALSE)</f>
        <v>DA+3</v>
      </c>
      <c r="D273" s="589">
        <v>46030</v>
      </c>
      <c r="E273" s="589">
        <v>46030</v>
      </c>
      <c r="F273" s="343" t="s">
        <v>1601</v>
      </c>
      <c r="G273" s="343" t="s">
        <v>1024</v>
      </c>
      <c r="H273" s="343"/>
    </row>
    <row r="274" spans="1:8" x14ac:dyDescent="0.25">
      <c r="A274" s="343">
        <f>+SUBTOTAL(3,$E$6:$E274)</f>
        <v>269</v>
      </c>
      <c r="B274" s="343" t="s">
        <v>167</v>
      </c>
      <c r="C274" s="343" t="str">
        <f>+VLOOKUP(B274,'Erection Compiled'!$C$7:$D$664,2,FALSE)</f>
        <v>DA+3</v>
      </c>
      <c r="D274" s="589">
        <v>46030</v>
      </c>
      <c r="E274" s="589">
        <v>46030</v>
      </c>
      <c r="F274" s="343" t="s">
        <v>1617</v>
      </c>
      <c r="G274" s="343" t="s">
        <v>1024</v>
      </c>
      <c r="H274" s="343" t="s">
        <v>1024</v>
      </c>
    </row>
    <row r="275" spans="1:8" x14ac:dyDescent="0.25">
      <c r="A275" s="343">
        <f>+SUBTOTAL(3,$E$6:$E275)</f>
        <v>270</v>
      </c>
      <c r="B275" s="343" t="s">
        <v>168</v>
      </c>
      <c r="C275" s="343" t="str">
        <f>+VLOOKUP(B275,'Erection Compiled'!$C$7:$D$664,2,FALSE)</f>
        <v>DA+3</v>
      </c>
      <c r="D275" s="589">
        <v>46030</v>
      </c>
      <c r="E275" s="589">
        <v>46030</v>
      </c>
      <c r="F275" s="343" t="s">
        <v>1617</v>
      </c>
      <c r="G275" s="343" t="s">
        <v>1024</v>
      </c>
      <c r="H275" s="343" t="s">
        <v>1024</v>
      </c>
    </row>
    <row r="276" spans="1:8" x14ac:dyDescent="0.25">
      <c r="A276" s="343">
        <f>+SUBTOTAL(3,$E$6:$E276)</f>
        <v>271</v>
      </c>
      <c r="B276" s="345" t="s">
        <v>204</v>
      </c>
      <c r="C276" s="343" t="str">
        <f>+VLOOKUP(B276,'Erection Compiled'!$C$7:$D$664,2,FALSE)</f>
        <v>DA+0</v>
      </c>
      <c r="D276" s="589">
        <v>46031</v>
      </c>
      <c r="E276" s="589">
        <v>46031</v>
      </c>
      <c r="F276" s="343" t="s">
        <v>1645</v>
      </c>
      <c r="G276" s="343" t="s">
        <v>1024</v>
      </c>
      <c r="H276" s="343"/>
    </row>
    <row r="277" spans="1:8" x14ac:dyDescent="0.25">
      <c r="A277" s="343">
        <f>+SUBTOTAL(3,$E$6:$E277)</f>
        <v>272</v>
      </c>
      <c r="B277" s="345" t="s">
        <v>205</v>
      </c>
      <c r="C277" s="343" t="str">
        <f>+VLOOKUP(B277,'Erection Compiled'!$C$7:$D$664,2,FALSE)</f>
        <v>DA+0</v>
      </c>
      <c r="D277" s="589">
        <v>46035</v>
      </c>
      <c r="E277" s="589">
        <v>46035</v>
      </c>
      <c r="F277" s="343" t="s">
        <v>1645</v>
      </c>
      <c r="G277" s="343" t="s">
        <v>1024</v>
      </c>
      <c r="H277" s="343"/>
    </row>
    <row r="278" spans="1:8" x14ac:dyDescent="0.25">
      <c r="A278" s="343">
        <f>+SUBTOTAL(3,$E$6:$E278)</f>
        <v>273</v>
      </c>
      <c r="B278" s="345" t="s">
        <v>185</v>
      </c>
      <c r="C278" s="343" t="str">
        <f>+VLOOKUP(B278,'Erection Compiled'!$C$7:$D$664,2,FALSE)</f>
        <v>DA+6</v>
      </c>
      <c r="D278" s="589">
        <v>46038</v>
      </c>
      <c r="E278" s="589">
        <v>46038</v>
      </c>
      <c r="F278" s="343" t="s">
        <v>1645</v>
      </c>
      <c r="G278" s="343" t="s">
        <v>1024</v>
      </c>
      <c r="H278" s="343"/>
    </row>
    <row r="279" spans="1:8" x14ac:dyDescent="0.25">
      <c r="A279" s="343">
        <f>+SUBTOTAL(3,$E$6:$E279)</f>
        <v>274</v>
      </c>
      <c r="B279" s="345" t="s">
        <v>84</v>
      </c>
      <c r="C279" s="343" t="str">
        <f>+VLOOKUP(B279,'Erection Compiled'!$C$7:$D$664,2,FALSE)</f>
        <v>DB2+0</v>
      </c>
      <c r="D279" s="589">
        <v>46028</v>
      </c>
      <c r="E279" s="589">
        <v>46028</v>
      </c>
      <c r="F279" s="343" t="s">
        <v>1022</v>
      </c>
      <c r="G279" s="343" t="s">
        <v>1024</v>
      </c>
      <c r="H279" s="343" t="s">
        <v>1024</v>
      </c>
    </row>
    <row r="280" spans="1:8" x14ac:dyDescent="0.25">
      <c r="A280" s="343">
        <f>+SUBTOTAL(3,$E$6:$E280)</f>
        <v>275</v>
      </c>
      <c r="B280" s="345" t="s">
        <v>207</v>
      </c>
      <c r="C280" s="343" t="str">
        <f>+VLOOKUP(B280,'Erection Compiled'!$C$7:$D$664,2,FALSE)</f>
        <v>DA+6</v>
      </c>
      <c r="D280" s="589">
        <v>46029</v>
      </c>
      <c r="E280" s="589">
        <v>46029</v>
      </c>
      <c r="F280" s="343" t="s">
        <v>1022</v>
      </c>
      <c r="G280" s="343" t="s">
        <v>1024</v>
      </c>
      <c r="H280" s="343" t="s">
        <v>1024</v>
      </c>
    </row>
    <row r="281" spans="1:8" x14ac:dyDescent="0.25">
      <c r="A281" s="343">
        <f>+SUBTOTAL(3,$E$6:$E281)</f>
        <v>276</v>
      </c>
      <c r="B281" s="345" t="s">
        <v>665</v>
      </c>
      <c r="C281" s="343" t="str">
        <f>+VLOOKUP(B281,'Erection Compiled'!$C$7:$D$664,2,FALSE)</f>
        <v>DA+0</v>
      </c>
      <c r="D281" s="589">
        <v>46030</v>
      </c>
      <c r="E281" s="589">
        <v>46030</v>
      </c>
      <c r="F281" s="343" t="s">
        <v>1022</v>
      </c>
      <c r="G281" s="343" t="s">
        <v>1024</v>
      </c>
      <c r="H281" s="343" t="s">
        <v>1024</v>
      </c>
    </row>
    <row r="282" spans="1:8" x14ac:dyDescent="0.25">
      <c r="A282" s="343">
        <f>+SUBTOTAL(3,$E$6:$E282)</f>
        <v>277</v>
      </c>
      <c r="B282" s="345" t="s">
        <v>667</v>
      </c>
      <c r="C282" s="343" t="str">
        <f>+VLOOKUP(B282,'Erection Compiled'!$C$7:$D$664,2,FALSE)</f>
        <v>DA+0</v>
      </c>
      <c r="D282" s="589">
        <v>46031</v>
      </c>
      <c r="E282" s="589">
        <v>46031</v>
      </c>
      <c r="F282" s="343" t="s">
        <v>1022</v>
      </c>
      <c r="G282" s="343" t="s">
        <v>1024</v>
      </c>
      <c r="H282" s="343" t="s">
        <v>1024</v>
      </c>
    </row>
    <row r="283" spans="1:8" x14ac:dyDescent="0.25">
      <c r="A283" s="343">
        <f>+SUBTOTAL(3,$E$6:$E283)</f>
        <v>278</v>
      </c>
      <c r="B283" s="345" t="s">
        <v>668</v>
      </c>
      <c r="C283" s="343" t="str">
        <f>+VLOOKUP(B283,'Erection Compiled'!$C$7:$D$664,2,FALSE)</f>
        <v>DA+9</v>
      </c>
      <c r="D283" s="589">
        <v>46032</v>
      </c>
      <c r="E283" s="589">
        <v>46032</v>
      </c>
      <c r="F283" s="343" t="s">
        <v>1022</v>
      </c>
      <c r="G283" s="343" t="s">
        <v>1024</v>
      </c>
      <c r="H283" s="343" t="s">
        <v>1024</v>
      </c>
    </row>
    <row r="284" spans="1:8" x14ac:dyDescent="0.25">
      <c r="A284" s="343">
        <f>+SUBTOTAL(3,$E$6:$E284)</f>
        <v>279</v>
      </c>
      <c r="B284" s="345" t="s">
        <v>669</v>
      </c>
      <c r="C284" s="343" t="str">
        <f>+VLOOKUP(B284,'Erection Compiled'!$C$7:$D$664,2,FALSE)</f>
        <v>DA+9</v>
      </c>
      <c r="D284" s="589">
        <v>46033</v>
      </c>
      <c r="E284" s="589">
        <v>46033</v>
      </c>
      <c r="F284" s="343" t="s">
        <v>1022</v>
      </c>
      <c r="G284" s="343" t="s">
        <v>1024</v>
      </c>
      <c r="H284" s="343" t="s">
        <v>1024</v>
      </c>
    </row>
    <row r="285" spans="1:8" x14ac:dyDescent="0.25">
      <c r="A285" s="343">
        <f>+SUBTOTAL(3,$E$6:$E285)</f>
        <v>280</v>
      </c>
      <c r="B285" s="345" t="s">
        <v>671</v>
      </c>
      <c r="C285" s="343" t="str">
        <f>+VLOOKUP(B285,'Erection Compiled'!$C$7:$D$664,2,FALSE)</f>
        <v>DA+9</v>
      </c>
      <c r="D285" s="589">
        <v>46034</v>
      </c>
      <c r="E285" s="589">
        <v>46034</v>
      </c>
      <c r="F285" s="343" t="s">
        <v>1022</v>
      </c>
      <c r="G285" s="343" t="s">
        <v>1024</v>
      </c>
      <c r="H285" s="343" t="s">
        <v>1024</v>
      </c>
    </row>
    <row r="286" spans="1:8" x14ac:dyDescent="0.25">
      <c r="A286" s="343">
        <f>+SUBTOTAL(3,$E$6:$E286)</f>
        <v>281</v>
      </c>
      <c r="B286" s="345" t="s">
        <v>89</v>
      </c>
      <c r="C286" s="343" t="str">
        <f>+VLOOKUP(B286,'Erection Compiled'!$C$7:$D$664,2,FALSE)</f>
        <v>DD60+25</v>
      </c>
      <c r="D286" s="589">
        <v>46035</v>
      </c>
      <c r="E286" s="589">
        <v>46035</v>
      </c>
      <c r="F286" s="343" t="s">
        <v>1022</v>
      </c>
      <c r="G286" s="343" t="s">
        <v>1024</v>
      </c>
      <c r="H286" s="343" t="s">
        <v>1024</v>
      </c>
    </row>
    <row r="287" spans="1:8" x14ac:dyDescent="0.25">
      <c r="A287" s="343">
        <f>+SUBTOTAL(3,$E$6:$E287)</f>
        <v>282</v>
      </c>
      <c r="B287" s="345" t="s">
        <v>90</v>
      </c>
      <c r="C287" s="343" t="str">
        <f>+VLOOKUP(B287,'Erection Compiled'!$C$7:$D$664,2,FALSE)</f>
        <v>DD60+25</v>
      </c>
      <c r="D287" s="589">
        <v>46036</v>
      </c>
      <c r="E287" s="589">
        <v>46036</v>
      </c>
      <c r="F287" s="343" t="s">
        <v>1022</v>
      </c>
      <c r="G287" s="343" t="s">
        <v>1024</v>
      </c>
      <c r="H287" s="343" t="s">
        <v>1024</v>
      </c>
    </row>
    <row r="288" spans="1:8" x14ac:dyDescent="0.25">
      <c r="A288" s="343">
        <f>+SUBTOTAL(3,$E$6:$E288)</f>
        <v>283</v>
      </c>
      <c r="B288" s="345" t="s">
        <v>678</v>
      </c>
      <c r="C288" s="343" t="str">
        <f>+VLOOKUP(B288,'Erection Compiled'!$C$7:$D$664,2,FALSE)</f>
        <v>DA+3</v>
      </c>
      <c r="D288" s="589">
        <v>46037</v>
      </c>
      <c r="E288" s="589">
        <v>46037</v>
      </c>
      <c r="F288" s="343" t="s">
        <v>1022</v>
      </c>
      <c r="G288" s="343" t="s">
        <v>1024</v>
      </c>
      <c r="H288" s="343" t="s">
        <v>1024</v>
      </c>
    </row>
    <row r="289" spans="1:8" x14ac:dyDescent="0.25">
      <c r="A289" s="343">
        <f>+SUBTOTAL(3,$E$6:$E289)</f>
        <v>284</v>
      </c>
      <c r="B289" s="345" t="s">
        <v>679</v>
      </c>
      <c r="C289" s="343" t="str">
        <f>+VLOOKUP(B289,'Erection Compiled'!$C$7:$D$664,2,FALSE)</f>
        <v>DA+9</v>
      </c>
      <c r="D289" s="589">
        <v>46038</v>
      </c>
      <c r="E289" s="589">
        <v>46038</v>
      </c>
      <c r="F289" s="343" t="s">
        <v>1022</v>
      </c>
      <c r="G289" s="343" t="s">
        <v>1024</v>
      </c>
      <c r="H289" s="343" t="s">
        <v>1024</v>
      </c>
    </row>
    <row r="290" spans="1:8" x14ac:dyDescent="0.25">
      <c r="A290" s="343">
        <f>+SUBTOTAL(3,$E$6:$E290)</f>
        <v>285</v>
      </c>
      <c r="B290" s="345" t="s">
        <v>680</v>
      </c>
      <c r="C290" s="343" t="str">
        <f>+VLOOKUP(B290,'Erection Compiled'!$C$7:$D$664,2,FALSE)</f>
        <v>DA+9</v>
      </c>
      <c r="D290" s="589">
        <v>46039</v>
      </c>
      <c r="E290" s="589">
        <v>46039</v>
      </c>
      <c r="F290" s="343" t="s">
        <v>1022</v>
      </c>
      <c r="G290" s="343" t="s">
        <v>1024</v>
      </c>
      <c r="H290" s="343" t="s">
        <v>1024</v>
      </c>
    </row>
    <row r="291" spans="1:8" x14ac:dyDescent="0.25">
      <c r="A291" s="343">
        <f>+SUBTOTAL(3,$E$6:$E291)</f>
        <v>286</v>
      </c>
      <c r="B291" s="345" t="s">
        <v>681</v>
      </c>
      <c r="C291" s="343" t="str">
        <f>+VLOOKUP(B291,'Erection Compiled'!$C$7:$D$664,2,FALSE)</f>
        <v>DA+3</v>
      </c>
      <c r="D291" s="589">
        <v>46040</v>
      </c>
      <c r="E291" s="589">
        <v>46040</v>
      </c>
      <c r="F291" s="343" t="s">
        <v>1022</v>
      </c>
      <c r="G291" s="343" t="s">
        <v>1024</v>
      </c>
      <c r="H291" s="343" t="s">
        <v>1024</v>
      </c>
    </row>
    <row r="292" spans="1:8" x14ac:dyDescent="0.25">
      <c r="A292" s="343">
        <f>+SUBTOTAL(3,$E$6:$E292)</f>
        <v>287</v>
      </c>
      <c r="B292" s="345" t="s">
        <v>683</v>
      </c>
      <c r="C292" s="343" t="str">
        <f>+VLOOKUP(B292,'Erection Compiled'!$C$7:$D$664,2,FALSE)</f>
        <v>DA+3</v>
      </c>
      <c r="D292" s="589">
        <v>46041</v>
      </c>
      <c r="E292" s="589">
        <v>46041</v>
      </c>
      <c r="F292" s="343" t="s">
        <v>1022</v>
      </c>
      <c r="G292" s="343" t="s">
        <v>1024</v>
      </c>
      <c r="H292" s="343" t="s">
        <v>1024</v>
      </c>
    </row>
    <row r="293" spans="1:8" x14ac:dyDescent="0.25">
      <c r="A293" s="343">
        <f>+SUBTOTAL(3,$E$6:$E293)</f>
        <v>288</v>
      </c>
      <c r="B293" s="345" t="s">
        <v>684</v>
      </c>
      <c r="C293" s="343" t="str">
        <f>+VLOOKUP(B293,'Erection Compiled'!$C$7:$D$664,2,FALSE)</f>
        <v>DA+3</v>
      </c>
      <c r="D293" s="589">
        <v>46042</v>
      </c>
      <c r="E293" s="589">
        <v>46042</v>
      </c>
      <c r="F293" s="343" t="s">
        <v>1022</v>
      </c>
      <c r="G293" s="343" t="s">
        <v>1024</v>
      </c>
      <c r="H293" s="343" t="s">
        <v>1024</v>
      </c>
    </row>
    <row r="294" spans="1:8" x14ac:dyDescent="0.25">
      <c r="A294" s="343">
        <f>+SUBTOTAL(3,$E$6:$E294)</f>
        <v>289</v>
      </c>
      <c r="B294" s="345" t="s">
        <v>212</v>
      </c>
      <c r="C294" s="343" t="str">
        <f>+VLOOKUP(B294,'Erection Compiled'!$C$7:$D$664,2,FALSE)</f>
        <v>DB1+6</v>
      </c>
      <c r="D294" s="589">
        <v>46043</v>
      </c>
      <c r="E294" s="589">
        <v>46043</v>
      </c>
      <c r="F294" s="343" t="s">
        <v>1022</v>
      </c>
      <c r="G294" s="343" t="s">
        <v>1024</v>
      </c>
      <c r="H294" s="343" t="s">
        <v>1024</v>
      </c>
    </row>
    <row r="295" spans="1:8" x14ac:dyDescent="0.25">
      <c r="A295" s="343">
        <f>+SUBTOTAL(3,$E$6:$E295)</f>
        <v>290</v>
      </c>
      <c r="B295" s="345" t="s">
        <v>213</v>
      </c>
      <c r="C295" s="343" t="str">
        <f>+VLOOKUP(B295,'Erection Compiled'!$C$7:$D$664,2,FALSE)</f>
        <v>DA+0</v>
      </c>
      <c r="D295" s="589">
        <v>46044</v>
      </c>
      <c r="E295" s="589">
        <v>46044</v>
      </c>
      <c r="F295" s="343" t="s">
        <v>1022</v>
      </c>
      <c r="G295" s="343" t="s">
        <v>1024</v>
      </c>
      <c r="H295" s="343" t="s">
        <v>1024</v>
      </c>
    </row>
    <row r="296" spans="1:8" x14ac:dyDescent="0.25">
      <c r="A296" s="343">
        <f>+SUBTOTAL(3,$E$6:$E296)</f>
        <v>291</v>
      </c>
      <c r="B296" s="345" t="s">
        <v>214</v>
      </c>
      <c r="C296" s="343" t="str">
        <f>+VLOOKUP(B296,'Erection Compiled'!$C$7:$D$664,2,FALSE)</f>
        <v>DA+0</v>
      </c>
      <c r="D296" s="589">
        <v>46045</v>
      </c>
      <c r="E296" s="589">
        <v>46045</v>
      </c>
      <c r="F296" s="343" t="s">
        <v>1022</v>
      </c>
      <c r="G296" s="343" t="s">
        <v>1024</v>
      </c>
      <c r="H296" s="343" t="s">
        <v>1024</v>
      </c>
    </row>
    <row r="297" spans="1:8" x14ac:dyDescent="0.25">
      <c r="A297" s="343">
        <f>+SUBTOTAL(3,$E$6:$E297)</f>
        <v>292</v>
      </c>
      <c r="B297" s="345" t="s">
        <v>30</v>
      </c>
      <c r="C297" s="343" t="str">
        <f>+VLOOKUP(B297,'Erection Compiled'!$C$7:$D$664,2,FALSE)</f>
        <v>DB2+0</v>
      </c>
      <c r="D297" s="589">
        <v>46046</v>
      </c>
      <c r="E297" s="589">
        <v>46046</v>
      </c>
      <c r="F297" s="343" t="s">
        <v>1022</v>
      </c>
      <c r="G297" s="343" t="s">
        <v>1024</v>
      </c>
      <c r="H297" s="343" t="s">
        <v>1024</v>
      </c>
    </row>
    <row r="298" spans="1:8" x14ac:dyDescent="0.25">
      <c r="A298" s="343">
        <f>+SUBTOTAL(3,$E$6:$E298)</f>
        <v>293</v>
      </c>
      <c r="B298" s="345" t="s">
        <v>85</v>
      </c>
      <c r="C298" s="343" t="str">
        <f>+VLOOKUP(B298,'Erection Compiled'!$C$7:$D$664,2,FALSE)</f>
        <v>DA+3</v>
      </c>
      <c r="D298" s="589">
        <v>46047</v>
      </c>
      <c r="E298" s="589">
        <v>46047</v>
      </c>
      <c r="F298" s="343" t="s">
        <v>1022</v>
      </c>
      <c r="G298" s="343" t="s">
        <v>1024</v>
      </c>
      <c r="H298" s="343" t="s">
        <v>1024</v>
      </c>
    </row>
    <row r="299" spans="1:8" x14ac:dyDescent="0.25">
      <c r="A299" s="343">
        <f>+SUBTOTAL(3,$E$6:$E299)</f>
        <v>294</v>
      </c>
      <c r="B299" s="345" t="s">
        <v>86</v>
      </c>
      <c r="C299" s="343" t="str">
        <f>+VLOOKUP(B299,'Erection Compiled'!$C$7:$D$664,2,FALSE)</f>
        <v>DA+0</v>
      </c>
      <c r="D299" s="589">
        <v>46049</v>
      </c>
      <c r="E299" s="589">
        <v>46049</v>
      </c>
      <c r="F299" s="343" t="s">
        <v>1022</v>
      </c>
      <c r="G299" s="343" t="s">
        <v>1024</v>
      </c>
      <c r="H299" s="343" t="s">
        <v>1024</v>
      </c>
    </row>
    <row r="300" spans="1:8" x14ac:dyDescent="0.25">
      <c r="A300" s="343">
        <f>+SUBTOTAL(3,$E$6:$E300)</f>
        <v>295</v>
      </c>
      <c r="B300" s="345" t="s">
        <v>551</v>
      </c>
      <c r="C300" s="343" t="str">
        <f>+VLOOKUP(B300,'Erection Compiled'!$C$7:$D$664,2,FALSE)</f>
        <v>DA+3</v>
      </c>
      <c r="D300" s="589">
        <v>46050</v>
      </c>
      <c r="E300" s="589">
        <v>46050</v>
      </c>
      <c r="F300" s="343" t="s">
        <v>1022</v>
      </c>
      <c r="G300" s="343" t="s">
        <v>1024</v>
      </c>
      <c r="H300" s="343" t="s">
        <v>1024</v>
      </c>
    </row>
    <row r="301" spans="1:8" x14ac:dyDescent="0.25">
      <c r="A301" s="343">
        <f>+SUBTOTAL(3,$E$6:$E301)</f>
        <v>296</v>
      </c>
      <c r="B301" s="345" t="s">
        <v>459</v>
      </c>
      <c r="C301" s="343" t="str">
        <f>+VLOOKUP(B301,'Erection Compiled'!$C$7:$D$664,2,FALSE)</f>
        <v>DA+3</v>
      </c>
      <c r="D301" s="589">
        <v>46054</v>
      </c>
      <c r="E301" s="589">
        <v>46054</v>
      </c>
      <c r="F301" s="343" t="s">
        <v>1617</v>
      </c>
      <c r="G301" s="343" t="s">
        <v>1024</v>
      </c>
      <c r="H301" s="343" t="s">
        <v>1024</v>
      </c>
    </row>
    <row r="302" spans="1:8" x14ac:dyDescent="0.25">
      <c r="A302" s="343">
        <f>+SUBTOTAL(3,$E$6:$E302)</f>
        <v>297</v>
      </c>
      <c r="B302" s="345" t="s">
        <v>460</v>
      </c>
      <c r="C302" s="343" t="str">
        <f>+VLOOKUP(B302,'Erection Compiled'!$C$7:$D$664,2,FALSE)</f>
        <v>DA+0</v>
      </c>
      <c r="D302" s="589">
        <v>46055</v>
      </c>
      <c r="E302" s="589">
        <v>46055</v>
      </c>
      <c r="F302" s="343" t="s">
        <v>1617</v>
      </c>
      <c r="G302" s="343" t="s">
        <v>1024</v>
      </c>
      <c r="H302" s="343" t="s">
        <v>1024</v>
      </c>
    </row>
    <row r="303" spans="1:8" x14ac:dyDescent="0.25">
      <c r="A303" s="343">
        <f>+SUBTOTAL(3,$E$6:$E303)</f>
        <v>298</v>
      </c>
      <c r="B303" s="345" t="s">
        <v>182</v>
      </c>
      <c r="C303" s="343" t="str">
        <f>+VLOOKUP(B303,'Erection Compiled'!$C$7:$D$664,2,FALSE)</f>
        <v>DA+0</v>
      </c>
      <c r="D303" s="589">
        <v>46055</v>
      </c>
      <c r="E303" s="589">
        <v>46055</v>
      </c>
      <c r="F303" s="343" t="s">
        <v>1645</v>
      </c>
      <c r="G303" s="343" t="s">
        <v>1024</v>
      </c>
      <c r="H303" s="343"/>
    </row>
    <row r="304" spans="1:8" x14ac:dyDescent="0.25">
      <c r="A304" s="343">
        <f>+SUBTOTAL(3,$E$6:$E304)</f>
        <v>299</v>
      </c>
      <c r="B304" s="345" t="s">
        <v>179</v>
      </c>
      <c r="C304" s="343" t="str">
        <f>+VLOOKUP(B304,'Erection Compiled'!$C$7:$D$664,2,FALSE)</f>
        <v>DA+3</v>
      </c>
      <c r="D304" s="589">
        <v>46055</v>
      </c>
      <c r="E304" s="589">
        <v>46055</v>
      </c>
      <c r="F304" s="343" t="s">
        <v>1645</v>
      </c>
      <c r="G304" s="343" t="s">
        <v>1024</v>
      </c>
      <c r="H304" s="343"/>
    </row>
    <row r="305" spans="1:8" x14ac:dyDescent="0.25">
      <c r="A305" s="343">
        <f>+SUBTOTAL(3,$E$6:$E305)</f>
        <v>300</v>
      </c>
      <c r="B305" s="345" t="s">
        <v>443</v>
      </c>
      <c r="C305" s="343" t="str">
        <f>+VLOOKUP(B305,'Erection Compiled'!$C$7:$D$664,2,FALSE)</f>
        <v>DD60+0</v>
      </c>
      <c r="D305" s="589">
        <v>46056</v>
      </c>
      <c r="E305" s="589">
        <v>46056</v>
      </c>
      <c r="F305" s="343" t="s">
        <v>1617</v>
      </c>
      <c r="G305" s="343" t="s">
        <v>1024</v>
      </c>
      <c r="H305" s="343" t="s">
        <v>1024</v>
      </c>
    </row>
    <row r="306" spans="1:8" x14ac:dyDescent="0.25">
      <c r="A306" s="343">
        <f>+SUBTOTAL(3,$E$6:$E306)</f>
        <v>301</v>
      </c>
      <c r="B306" s="345" t="s">
        <v>626</v>
      </c>
      <c r="C306" s="343" t="str">
        <f>+VLOOKUP(B306,'Erection Compiled'!$C$7:$D$664,2,FALSE)</f>
        <v>DA+0</v>
      </c>
      <c r="D306" s="589">
        <v>46056</v>
      </c>
      <c r="E306" s="589">
        <v>46056</v>
      </c>
      <c r="F306" s="343" t="s">
        <v>1601</v>
      </c>
      <c r="G306" s="343" t="s">
        <v>1024</v>
      </c>
      <c r="H306" s="343" t="s">
        <v>1024</v>
      </c>
    </row>
    <row r="307" spans="1:8" x14ac:dyDescent="0.25">
      <c r="A307" s="343">
        <f>+SUBTOTAL(3,$E$6:$E307)</f>
        <v>302</v>
      </c>
      <c r="B307" s="345" t="s">
        <v>631</v>
      </c>
      <c r="C307" s="343" t="str">
        <f>+VLOOKUP(B307,'Erection Compiled'!$C$7:$D$664,2,FALSE)</f>
        <v>DA+3</v>
      </c>
      <c r="D307" s="589">
        <v>46056</v>
      </c>
      <c r="E307" s="589">
        <v>46056</v>
      </c>
      <c r="F307" s="343" t="s">
        <v>1601</v>
      </c>
      <c r="G307" s="343" t="s">
        <v>1024</v>
      </c>
      <c r="H307" s="343" t="s">
        <v>1024</v>
      </c>
    </row>
    <row r="308" spans="1:8" x14ac:dyDescent="0.25">
      <c r="A308" s="343">
        <f>+SUBTOTAL(3,$E$6:$E308)</f>
        <v>303</v>
      </c>
      <c r="B308" s="345" t="s">
        <v>38</v>
      </c>
      <c r="C308" s="343" t="str">
        <f>+VLOOKUP(B308,'Erection Compiled'!$C$7:$D$664,2,FALSE)</f>
        <v>DD60+6</v>
      </c>
      <c r="D308" s="589">
        <v>46056</v>
      </c>
      <c r="E308" s="589">
        <v>46056</v>
      </c>
      <c r="F308" s="343" t="s">
        <v>1617</v>
      </c>
      <c r="G308" s="343" t="s">
        <v>1024</v>
      </c>
      <c r="H308" s="343" t="s">
        <v>1024</v>
      </c>
    </row>
    <row r="309" spans="1:8" x14ac:dyDescent="0.25">
      <c r="A309" s="343">
        <f>+SUBTOTAL(3,$E$6:$E309)</f>
        <v>304</v>
      </c>
      <c r="B309" s="345" t="s">
        <v>455</v>
      </c>
      <c r="C309" s="343" t="str">
        <f>+VLOOKUP(B309,'Erection Compiled'!$C$7:$D$664,2,FALSE)</f>
        <v>DA+0</v>
      </c>
      <c r="D309" s="589">
        <v>46056</v>
      </c>
      <c r="E309" s="589">
        <v>46056</v>
      </c>
      <c r="F309" s="343" t="s">
        <v>1617</v>
      </c>
      <c r="G309" s="343" t="s">
        <v>1024</v>
      </c>
      <c r="H309" s="343" t="s">
        <v>1024</v>
      </c>
    </row>
    <row r="310" spans="1:8" x14ac:dyDescent="0.25">
      <c r="A310" s="343">
        <f>+SUBTOTAL(3,$E$6:$E310)</f>
        <v>305</v>
      </c>
      <c r="B310" s="345" t="s">
        <v>456</v>
      </c>
      <c r="C310" s="343" t="str">
        <f>+VLOOKUP(B310,'Erection Compiled'!$C$7:$D$664,2,FALSE)</f>
        <v>DA+0</v>
      </c>
      <c r="D310" s="589">
        <v>46057</v>
      </c>
      <c r="E310" s="589">
        <v>46057</v>
      </c>
      <c r="F310" s="343" t="s">
        <v>1617</v>
      </c>
      <c r="G310" s="343" t="s">
        <v>1024</v>
      </c>
      <c r="H310" s="343" t="s">
        <v>1024</v>
      </c>
    </row>
    <row r="311" spans="1:8" x14ac:dyDescent="0.25">
      <c r="A311" s="343">
        <f>+SUBTOTAL(3,$E$6:$E311)</f>
        <v>306</v>
      </c>
      <c r="B311" s="345" t="s">
        <v>457</v>
      </c>
      <c r="C311" s="343" t="str">
        <f>+VLOOKUP(B311,'Erection Compiled'!$C$7:$D$664,2,FALSE)</f>
        <v>DA+0</v>
      </c>
      <c r="D311" s="589">
        <v>46057</v>
      </c>
      <c r="E311" s="589">
        <v>46057</v>
      </c>
      <c r="F311" s="343" t="s">
        <v>1617</v>
      </c>
      <c r="G311" s="343" t="s">
        <v>1024</v>
      </c>
      <c r="H311" s="343" t="s">
        <v>1024</v>
      </c>
    </row>
    <row r="312" spans="1:8" x14ac:dyDescent="0.25">
      <c r="A312" s="343">
        <f>+SUBTOTAL(3,$E$6:$E312)</f>
        <v>307</v>
      </c>
      <c r="B312" s="345" t="s">
        <v>41</v>
      </c>
      <c r="C312" s="343" t="str">
        <f>+VLOOKUP(B312,'Erection Compiled'!$C$7:$D$664,2,FALSE)</f>
        <v>DB2+9</v>
      </c>
      <c r="D312" s="589">
        <v>46057</v>
      </c>
      <c r="E312" s="589">
        <v>46057</v>
      </c>
      <c r="F312" s="343" t="s">
        <v>1617</v>
      </c>
      <c r="G312" s="343" t="s">
        <v>1024</v>
      </c>
      <c r="H312" s="343" t="s">
        <v>1024</v>
      </c>
    </row>
    <row r="313" spans="1:8" x14ac:dyDescent="0.25">
      <c r="A313" s="343">
        <f>+SUBTOTAL(3,$E$6:$E313)</f>
        <v>308</v>
      </c>
      <c r="B313" s="345" t="s">
        <v>43</v>
      </c>
      <c r="C313" s="343" t="str">
        <f>+VLOOKUP(B313,'Erection Compiled'!$C$7:$D$664,2,FALSE)</f>
        <v>DB1+0</v>
      </c>
      <c r="D313" s="589">
        <v>46057</v>
      </c>
      <c r="E313" s="589">
        <v>46057</v>
      </c>
      <c r="F313" s="343" t="s">
        <v>1617</v>
      </c>
      <c r="G313" s="343" t="s">
        <v>1024</v>
      </c>
      <c r="H313" s="343" t="s">
        <v>1024</v>
      </c>
    </row>
    <row r="314" spans="1:8" x14ac:dyDescent="0.25">
      <c r="A314" s="343">
        <f>+SUBTOTAL(3,$E$6:$E314)</f>
        <v>309</v>
      </c>
      <c r="B314" s="345" t="s">
        <v>150</v>
      </c>
      <c r="C314" s="343" t="str">
        <f>+VLOOKUP(B314,'Erection Compiled'!$C$7:$D$664,2,FALSE)</f>
        <v>DA+3</v>
      </c>
      <c r="D314" s="589">
        <v>46058</v>
      </c>
      <c r="E314" s="589">
        <v>46058</v>
      </c>
      <c r="F314" s="343" t="s">
        <v>1617</v>
      </c>
      <c r="G314" s="343" t="s">
        <v>1024</v>
      </c>
      <c r="H314" s="343" t="s">
        <v>1024</v>
      </c>
    </row>
    <row r="315" spans="1:8" x14ac:dyDescent="0.25">
      <c r="A315" s="343">
        <f>+SUBTOTAL(3,$E$6:$E315)</f>
        <v>310</v>
      </c>
      <c r="B315" s="345" t="s">
        <v>463</v>
      </c>
      <c r="C315" s="343" t="str">
        <f>+VLOOKUP(B315,'Erection Compiled'!$C$7:$D$664,2,FALSE)</f>
        <v>DA+3</v>
      </c>
      <c r="D315" s="589">
        <v>46058</v>
      </c>
      <c r="E315" s="589">
        <v>46058</v>
      </c>
      <c r="F315" s="343" t="s">
        <v>1601</v>
      </c>
      <c r="G315" s="343" t="s">
        <v>1024</v>
      </c>
      <c r="H315" s="343" t="s">
        <v>1024</v>
      </c>
    </row>
    <row r="316" spans="1:8" x14ac:dyDescent="0.25">
      <c r="A316" s="343">
        <f>+SUBTOTAL(3,$E$6:$E316)</f>
        <v>311</v>
      </c>
      <c r="B316" s="345" t="s">
        <v>465</v>
      </c>
      <c r="C316" s="343" t="str">
        <f>+VLOOKUP(B316,'Erection Compiled'!$C$7:$D$664,2,FALSE)</f>
        <v>DA+0</v>
      </c>
      <c r="D316" s="589">
        <v>46058</v>
      </c>
      <c r="E316" s="589">
        <v>46058</v>
      </c>
      <c r="F316" s="343" t="s">
        <v>1617</v>
      </c>
      <c r="G316" s="343" t="s">
        <v>1024</v>
      </c>
      <c r="H316" s="343" t="s">
        <v>1024</v>
      </c>
    </row>
    <row r="317" spans="1:8" x14ac:dyDescent="0.25">
      <c r="A317" s="343">
        <f>+SUBTOTAL(3,$E$6:$E317)</f>
        <v>312</v>
      </c>
      <c r="B317" s="345" t="s">
        <v>157</v>
      </c>
      <c r="C317" s="343" t="str">
        <f>+VLOOKUP(B317,'Erection Compiled'!$C$7:$D$664,2,FALSE)</f>
        <v>DA+3</v>
      </c>
      <c r="D317" s="589">
        <v>46058</v>
      </c>
      <c r="E317" s="589">
        <v>46058</v>
      </c>
      <c r="F317" s="343" t="s">
        <v>1617</v>
      </c>
      <c r="G317" s="343" t="s">
        <v>1024</v>
      </c>
      <c r="H317" s="343" t="s">
        <v>1024</v>
      </c>
    </row>
    <row r="318" spans="1:8" x14ac:dyDescent="0.25">
      <c r="A318" s="343">
        <f>+SUBTOTAL(3,$E$6:$E318)</f>
        <v>313</v>
      </c>
      <c r="B318" s="345" t="s">
        <v>165</v>
      </c>
      <c r="C318" s="343" t="str">
        <f>+VLOOKUP(B318,'Erection Compiled'!$C$7:$D$664,2,FALSE)</f>
        <v>DA+3</v>
      </c>
      <c r="D318" s="589">
        <v>46058</v>
      </c>
      <c r="E318" s="589">
        <v>46058</v>
      </c>
      <c r="F318" s="343" t="s">
        <v>1617</v>
      </c>
      <c r="G318" s="343" t="s">
        <v>1024</v>
      </c>
      <c r="H318" s="343" t="s">
        <v>1024</v>
      </c>
    </row>
    <row r="319" spans="1:8" x14ac:dyDescent="0.25">
      <c r="A319" s="343">
        <f>+SUBTOTAL(3,$E$6:$E319)</f>
        <v>314</v>
      </c>
      <c r="B319" s="345" t="s">
        <v>468</v>
      </c>
      <c r="C319" s="343" t="str">
        <f>+VLOOKUP(B319,'Erection Compiled'!$C$7:$D$664,2,FALSE)</f>
        <v>DA+3</v>
      </c>
      <c r="D319" s="589">
        <v>46058</v>
      </c>
      <c r="E319" s="589">
        <v>46058</v>
      </c>
      <c r="F319" s="343" t="s">
        <v>1617</v>
      </c>
      <c r="G319" s="343" t="s">
        <v>1024</v>
      </c>
      <c r="H319" s="343" t="s">
        <v>1024</v>
      </c>
    </row>
    <row r="320" spans="1:8" x14ac:dyDescent="0.25">
      <c r="A320" s="343">
        <f>+SUBTOTAL(3,$E$6:$E320)</f>
        <v>315</v>
      </c>
      <c r="B320" s="345" t="s">
        <v>169</v>
      </c>
      <c r="C320" s="343" t="str">
        <f>+VLOOKUP(B320,'Erection Compiled'!$C$7:$D$664,2,FALSE)</f>
        <v>DA+0</v>
      </c>
      <c r="D320" s="589">
        <v>46059</v>
      </c>
      <c r="E320" s="589">
        <v>46059</v>
      </c>
      <c r="F320" s="343" t="s">
        <v>1617</v>
      </c>
      <c r="G320" s="343" t="s">
        <v>1024</v>
      </c>
      <c r="H320" s="343" t="s">
        <v>1024</v>
      </c>
    </row>
    <row r="321" spans="1:8" x14ac:dyDescent="0.25">
      <c r="A321" s="343">
        <f>+SUBTOTAL(3,$E$6:$E321)</f>
        <v>316</v>
      </c>
      <c r="B321" s="345" t="s">
        <v>470</v>
      </c>
      <c r="C321" s="343" t="str">
        <f>+VLOOKUP(B321,'Erection Compiled'!$C$7:$D$664,2,FALSE)</f>
        <v>DA+3</v>
      </c>
      <c r="D321" s="589">
        <v>46059</v>
      </c>
      <c r="E321" s="589">
        <v>46059</v>
      </c>
      <c r="F321" s="343" t="s">
        <v>1617</v>
      </c>
      <c r="G321" s="343" t="s">
        <v>1024</v>
      </c>
      <c r="H321" s="343" t="s">
        <v>1024</v>
      </c>
    </row>
    <row r="322" spans="1:8" x14ac:dyDescent="0.25">
      <c r="A322" s="343">
        <f>+SUBTOTAL(3,$E$6:$E322)</f>
        <v>317</v>
      </c>
      <c r="B322" s="345" t="s">
        <v>471</v>
      </c>
      <c r="C322" s="343" t="str">
        <f>+VLOOKUP(B322,'Erection Compiled'!$C$7:$D$664,2,FALSE)</f>
        <v>DA+3</v>
      </c>
      <c r="D322" s="589">
        <v>46059</v>
      </c>
      <c r="E322" s="589">
        <v>46059</v>
      </c>
      <c r="F322" s="343" t="s">
        <v>1617</v>
      </c>
      <c r="G322" s="343" t="s">
        <v>1024</v>
      </c>
      <c r="H322" s="343" t="s">
        <v>1024</v>
      </c>
    </row>
    <row r="323" spans="1:8" x14ac:dyDescent="0.25">
      <c r="A323" s="343">
        <f>+SUBTOTAL(3,$E$6:$E323)</f>
        <v>318</v>
      </c>
      <c r="B323" s="345" t="s">
        <v>472</v>
      </c>
      <c r="C323" s="343" t="str">
        <f>+VLOOKUP(B323,'Erection Compiled'!$C$7:$D$664,2,FALSE)</f>
        <v>DA+0</v>
      </c>
      <c r="D323" s="589">
        <v>46059</v>
      </c>
      <c r="E323" s="589">
        <v>46059</v>
      </c>
      <c r="F323" s="343" t="s">
        <v>1617</v>
      </c>
      <c r="G323" s="343" t="s">
        <v>1024</v>
      </c>
      <c r="H323" s="343" t="s">
        <v>1024</v>
      </c>
    </row>
    <row r="324" spans="1:8" x14ac:dyDescent="0.25">
      <c r="A324" s="343">
        <f>+SUBTOTAL(3,$E$6:$E324)</f>
        <v>319</v>
      </c>
      <c r="B324" s="345" t="s">
        <v>473</v>
      </c>
      <c r="C324" s="343" t="str">
        <f>+VLOOKUP(B324,'Erection Compiled'!$C$7:$D$664,2,FALSE)</f>
        <v>DA+0</v>
      </c>
      <c r="D324" s="589">
        <v>46059</v>
      </c>
      <c r="E324" s="589">
        <v>46059</v>
      </c>
      <c r="F324" s="343" t="s">
        <v>1617</v>
      </c>
      <c r="G324" s="343" t="s">
        <v>1024</v>
      </c>
      <c r="H324" s="343" t="s">
        <v>1024</v>
      </c>
    </row>
    <row r="325" spans="1:8" x14ac:dyDescent="0.25">
      <c r="A325" s="343">
        <f>+SUBTOTAL(3,$E$6:$E325)</f>
        <v>320</v>
      </c>
      <c r="B325" s="345" t="s">
        <v>180</v>
      </c>
      <c r="C325" s="343" t="str">
        <f>+VLOOKUP(B325,'Erection Compiled'!$C$7:$D$664,2,FALSE)</f>
        <v>DA+0</v>
      </c>
      <c r="D325" s="589">
        <v>46060</v>
      </c>
      <c r="E325" s="589">
        <v>46060</v>
      </c>
      <c r="F325" s="343" t="s">
        <v>1645</v>
      </c>
      <c r="G325" s="343" t="s">
        <v>1024</v>
      </c>
      <c r="H325" s="343" t="s">
        <v>1024</v>
      </c>
    </row>
    <row r="326" spans="1:8" x14ac:dyDescent="0.25">
      <c r="A326" s="343">
        <f>+SUBTOTAL(3,$E$6:$E326)</f>
        <v>321</v>
      </c>
      <c r="B326" s="345" t="s">
        <v>68</v>
      </c>
      <c r="C326" s="343" t="str">
        <f>+VLOOKUP(B326,'Erection Compiled'!$C$7:$D$664,2,FALSE)</f>
        <v>DA+0</v>
      </c>
      <c r="D326" s="589">
        <v>46060</v>
      </c>
      <c r="E326" s="589">
        <v>46060</v>
      </c>
      <c r="F326" s="343" t="s">
        <v>1645</v>
      </c>
      <c r="G326" s="343" t="s">
        <v>1024</v>
      </c>
      <c r="H326" s="343" t="s">
        <v>1024</v>
      </c>
    </row>
    <row r="327" spans="1:8" x14ac:dyDescent="0.25">
      <c r="A327" s="343">
        <f>+SUBTOTAL(3,$E$6:$E327)</f>
        <v>322</v>
      </c>
      <c r="B327" s="345" t="s">
        <v>87</v>
      </c>
      <c r="C327" s="343" t="str">
        <f>+VLOOKUP(B327,'Erection Compiled'!$C$7:$D$664,2,FALSE)</f>
        <v>DA+0</v>
      </c>
      <c r="D327" s="589">
        <v>46060</v>
      </c>
      <c r="E327" s="589">
        <v>46060</v>
      </c>
      <c r="F327" s="343" t="s">
        <v>1022</v>
      </c>
      <c r="G327" s="343" t="s">
        <v>1024</v>
      </c>
      <c r="H327" s="343" t="s">
        <v>1024</v>
      </c>
    </row>
    <row r="328" spans="1:8" x14ac:dyDescent="0.25">
      <c r="A328" s="343">
        <f>+SUBTOTAL(3,$E$6:$E328)</f>
        <v>323</v>
      </c>
      <c r="B328" s="345" t="s">
        <v>215</v>
      </c>
      <c r="C328" s="343" t="str">
        <f>+VLOOKUP(B328,'Erection Compiled'!$C$7:$D$664,2,FALSE)</f>
        <v>DA+6</v>
      </c>
      <c r="D328" s="589">
        <v>46060</v>
      </c>
      <c r="E328" s="589">
        <v>46060</v>
      </c>
      <c r="F328" s="343" t="s">
        <v>1022</v>
      </c>
      <c r="G328" s="343" t="s">
        <v>1024</v>
      </c>
      <c r="H328" s="343" t="s">
        <v>1024</v>
      </c>
    </row>
    <row r="329" spans="1:8" x14ac:dyDescent="0.25">
      <c r="A329" s="343">
        <f>+SUBTOTAL(3,$E$6:$E329)</f>
        <v>324</v>
      </c>
      <c r="B329" s="345" t="s">
        <v>550</v>
      </c>
      <c r="C329" s="343" t="str">
        <f>+VLOOKUP(B329,'Erection Compiled'!$C$7:$D$664,2,FALSE)</f>
        <v>DA+6</v>
      </c>
      <c r="D329" s="589">
        <v>46061</v>
      </c>
      <c r="E329" s="589">
        <v>46061</v>
      </c>
      <c r="F329" s="343" t="s">
        <v>1022</v>
      </c>
      <c r="G329" s="343" t="s">
        <v>1024</v>
      </c>
      <c r="H329" s="343" t="s">
        <v>1024</v>
      </c>
    </row>
    <row r="330" spans="1:8" x14ac:dyDescent="0.25">
      <c r="A330" s="343">
        <f>+SUBTOTAL(3,$E$6:$E330)</f>
        <v>325</v>
      </c>
      <c r="B330" s="345" t="s">
        <v>552</v>
      </c>
      <c r="C330" s="343" t="str">
        <f>+VLOOKUP(B330,'Erection Compiled'!$C$7:$D$664,2,FALSE)</f>
        <v>DA+3</v>
      </c>
      <c r="D330" s="589">
        <v>46061</v>
      </c>
      <c r="E330" s="589">
        <v>46061</v>
      </c>
      <c r="F330" s="343" t="s">
        <v>1022</v>
      </c>
      <c r="G330" s="343" t="s">
        <v>1024</v>
      </c>
      <c r="H330" s="343" t="s">
        <v>1024</v>
      </c>
    </row>
    <row r="331" spans="1:8" x14ac:dyDescent="0.25">
      <c r="A331" s="343">
        <f>+SUBTOTAL(3,$E$6:$E331)</f>
        <v>326</v>
      </c>
      <c r="B331" s="345" t="s">
        <v>554</v>
      </c>
      <c r="C331" s="343" t="str">
        <f>+VLOOKUP(B331,'Erection Compiled'!$C$7:$D$664,2,FALSE)</f>
        <v>DB1+9</v>
      </c>
      <c r="D331" s="589">
        <v>46061</v>
      </c>
      <c r="E331" s="589">
        <v>46061</v>
      </c>
      <c r="F331" s="343" t="s">
        <v>1022</v>
      </c>
      <c r="G331" s="343" t="s">
        <v>1024</v>
      </c>
      <c r="H331" s="343" t="s">
        <v>1024</v>
      </c>
    </row>
    <row r="332" spans="1:8" x14ac:dyDescent="0.25">
      <c r="A332" s="343">
        <f>+SUBTOTAL(3,$E$6:$E332)</f>
        <v>327</v>
      </c>
      <c r="B332" s="345" t="s">
        <v>555</v>
      </c>
      <c r="C332" s="343" t="str">
        <f>+VLOOKUP(B332,'Erection Compiled'!$C$7:$D$664,2,FALSE)</f>
        <v>DA+0</v>
      </c>
      <c r="D332" s="589">
        <v>46062</v>
      </c>
      <c r="E332" s="589">
        <v>46062</v>
      </c>
      <c r="F332" s="343" t="s">
        <v>1022</v>
      </c>
      <c r="G332" s="343" t="s">
        <v>1024</v>
      </c>
      <c r="H332" s="343" t="s">
        <v>1024</v>
      </c>
    </row>
    <row r="333" spans="1:8" x14ac:dyDescent="0.25">
      <c r="A333" s="343">
        <f>+SUBTOTAL(3,$E$6:$E333)</f>
        <v>328</v>
      </c>
      <c r="B333" s="345" t="s">
        <v>557</v>
      </c>
      <c r="C333" s="343" t="str">
        <f>+VLOOKUP(B333,'Erection Compiled'!$C$7:$D$664,2,FALSE)</f>
        <v>DA+6</v>
      </c>
      <c r="D333" s="589">
        <v>46062</v>
      </c>
      <c r="E333" s="589">
        <v>46062</v>
      </c>
      <c r="F333" s="343" t="s">
        <v>1022</v>
      </c>
      <c r="G333" s="343" t="s">
        <v>1024</v>
      </c>
      <c r="H333" s="343" t="s">
        <v>1024</v>
      </c>
    </row>
    <row r="334" spans="1:8" x14ac:dyDescent="0.25">
      <c r="A334" s="343">
        <f>+SUBTOTAL(3,$E$6:$E334)</f>
        <v>329</v>
      </c>
      <c r="B334" s="345" t="s">
        <v>558</v>
      </c>
      <c r="C334" s="343" t="str">
        <f>+VLOOKUP(B334,'Erection Compiled'!$C$7:$D$664,2,FALSE)</f>
        <v>DA+6</v>
      </c>
      <c r="D334" s="589">
        <v>46062</v>
      </c>
      <c r="E334" s="589">
        <v>46062</v>
      </c>
      <c r="F334" s="343" t="s">
        <v>1022</v>
      </c>
      <c r="G334" s="343" t="s">
        <v>1024</v>
      </c>
      <c r="H334" s="343" t="s">
        <v>1024</v>
      </c>
    </row>
    <row r="335" spans="1:8" x14ac:dyDescent="0.25">
      <c r="A335" s="343">
        <f>+SUBTOTAL(3,$E$6:$E335)</f>
        <v>330</v>
      </c>
      <c r="B335" s="345" t="s">
        <v>562</v>
      </c>
      <c r="C335" s="343" t="str">
        <f>+VLOOKUP(B335,'Erection Compiled'!$C$7:$D$664,2,FALSE)</f>
        <v>DA+0</v>
      </c>
      <c r="D335" s="589">
        <v>46063</v>
      </c>
      <c r="E335" s="589">
        <v>46063</v>
      </c>
      <c r="F335" s="343" t="s">
        <v>1022</v>
      </c>
      <c r="G335" s="343" t="s">
        <v>1024</v>
      </c>
      <c r="H335" s="343" t="s">
        <v>1024</v>
      </c>
    </row>
    <row r="336" spans="1:8" x14ac:dyDescent="0.25">
      <c r="A336" s="343">
        <f>+SUBTOTAL(3,$E$6:$E336)</f>
        <v>331</v>
      </c>
      <c r="B336" s="345" t="s">
        <v>563</v>
      </c>
      <c r="C336" s="343" t="str">
        <f>+VLOOKUP(B336,'Erection Compiled'!$C$7:$D$664,2,FALSE)</f>
        <v>DB1+0</v>
      </c>
      <c r="D336" s="589">
        <v>46063</v>
      </c>
      <c r="E336" s="589">
        <v>46063</v>
      </c>
      <c r="F336" s="343" t="s">
        <v>1022</v>
      </c>
      <c r="G336" s="343" t="s">
        <v>1024</v>
      </c>
      <c r="H336" s="343" t="s">
        <v>1024</v>
      </c>
    </row>
    <row r="337" spans="1:8" x14ac:dyDescent="0.25">
      <c r="A337" s="343">
        <f>+SUBTOTAL(3,$E$6:$E337)</f>
        <v>332</v>
      </c>
      <c r="B337" s="345" t="s">
        <v>475</v>
      </c>
      <c r="C337" s="343" t="str">
        <f>+VLOOKUP(B337,'Erection Compiled'!$C$7:$D$664,2,FALSE)</f>
        <v>DA+0</v>
      </c>
      <c r="D337" s="589">
        <v>46063</v>
      </c>
      <c r="E337" s="589">
        <v>46063</v>
      </c>
      <c r="F337" s="343" t="s">
        <v>1601</v>
      </c>
      <c r="G337" s="343" t="s">
        <v>1024</v>
      </c>
      <c r="H337" s="343" t="s">
        <v>1024</v>
      </c>
    </row>
    <row r="338" spans="1:8" x14ac:dyDescent="0.25">
      <c r="A338" s="343">
        <f>+SUBTOTAL(3,$E$6:$E338)</f>
        <v>333</v>
      </c>
      <c r="B338" s="345" t="s">
        <v>476</v>
      </c>
      <c r="C338" s="343" t="str">
        <f>+VLOOKUP(B338,'Erection Compiled'!$C$7:$D$664,2,FALSE)</f>
        <v>DA+0</v>
      </c>
      <c r="D338" s="589">
        <v>46063</v>
      </c>
      <c r="E338" s="589">
        <v>46063</v>
      </c>
      <c r="F338" s="343" t="s">
        <v>1601</v>
      </c>
      <c r="G338" s="343" t="s">
        <v>1024</v>
      </c>
      <c r="H338" s="343" t="s">
        <v>1024</v>
      </c>
    </row>
    <row r="339" spans="1:8" x14ac:dyDescent="0.25">
      <c r="A339" s="343">
        <f>+SUBTOTAL(3,$E$6:$E339)</f>
        <v>334</v>
      </c>
      <c r="B339" s="345" t="s">
        <v>486</v>
      </c>
      <c r="C339" s="343" t="str">
        <f>+VLOOKUP(B339,'Erection Compiled'!$C$7:$D$664,2,FALSE)</f>
        <v>DA+6</v>
      </c>
      <c r="D339" s="589">
        <v>46063</v>
      </c>
      <c r="E339" s="589">
        <v>46063</v>
      </c>
      <c r="F339" s="343" t="s">
        <v>1601</v>
      </c>
      <c r="G339" s="343" t="s">
        <v>1024</v>
      </c>
      <c r="H339" s="343" t="s">
        <v>1024</v>
      </c>
    </row>
    <row r="340" spans="1:8" x14ac:dyDescent="0.25">
      <c r="A340" s="343">
        <f>+SUBTOTAL(3,$E$6:$E340)</f>
        <v>335</v>
      </c>
      <c r="B340" s="345" t="s">
        <v>47</v>
      </c>
      <c r="C340" s="343" t="str">
        <f>+VLOOKUP(B340,'Erection Compiled'!$C$7:$D$664,2,FALSE)</f>
        <v>DD60+0</v>
      </c>
      <c r="D340" s="589">
        <v>46063</v>
      </c>
      <c r="E340" s="589">
        <v>46063</v>
      </c>
      <c r="F340" s="343" t="s">
        <v>1601</v>
      </c>
      <c r="G340" s="343" t="s">
        <v>1024</v>
      </c>
      <c r="H340" s="343" t="s">
        <v>1024</v>
      </c>
    </row>
    <row r="341" spans="1:8" x14ac:dyDescent="0.25">
      <c r="A341" s="343">
        <f>+SUBTOTAL(3,$E$6:$E341)</f>
        <v>336</v>
      </c>
      <c r="B341" s="345" t="s">
        <v>505</v>
      </c>
      <c r="C341" s="343" t="str">
        <f>+VLOOKUP(B341,'Erection Compiled'!$C$7:$D$664,2,FALSE)</f>
        <v>DA+3</v>
      </c>
      <c r="D341" s="589">
        <v>46063</v>
      </c>
      <c r="E341" s="589">
        <v>46063</v>
      </c>
      <c r="F341" s="343" t="s">
        <v>1601</v>
      </c>
      <c r="G341" s="343" t="s">
        <v>1024</v>
      </c>
      <c r="H341" s="343" t="s">
        <v>1024</v>
      </c>
    </row>
    <row r="342" spans="1:8" x14ac:dyDescent="0.25">
      <c r="A342" s="343">
        <f>+SUBTOTAL(3,$E$6:$E342)</f>
        <v>337</v>
      </c>
      <c r="B342" s="345" t="s">
        <v>507</v>
      </c>
      <c r="C342" s="343" t="str">
        <f>+VLOOKUP(B342,'Erection Compiled'!$C$7:$D$664,2,FALSE)</f>
        <v>DC2+0</v>
      </c>
      <c r="D342" s="589">
        <v>46064</v>
      </c>
      <c r="E342" s="589">
        <v>46064</v>
      </c>
      <c r="F342" s="343" t="s">
        <v>1601</v>
      </c>
      <c r="G342" s="343" t="s">
        <v>1024</v>
      </c>
      <c r="H342" s="343" t="s">
        <v>1024</v>
      </c>
    </row>
    <row r="343" spans="1:8" x14ac:dyDescent="0.25">
      <c r="A343" s="343">
        <f>+SUBTOTAL(3,$E$6:$E343)</f>
        <v>338</v>
      </c>
      <c r="B343" s="345" t="s">
        <v>519</v>
      </c>
      <c r="C343" s="343" t="str">
        <f>+VLOOKUP(B343,'Erection Compiled'!$C$7:$D$664,2,FALSE)</f>
        <v>DA+0</v>
      </c>
      <c r="D343" s="589">
        <v>46064</v>
      </c>
      <c r="E343" s="589">
        <v>46064</v>
      </c>
      <c r="F343" s="343" t="s">
        <v>1601</v>
      </c>
      <c r="G343" s="343" t="s">
        <v>1024</v>
      </c>
      <c r="H343" s="343" t="s">
        <v>1024</v>
      </c>
    </row>
    <row r="344" spans="1:8" x14ac:dyDescent="0.25">
      <c r="A344" s="343">
        <f>+SUBTOTAL(3,$E$6:$E344)</f>
        <v>339</v>
      </c>
      <c r="B344" s="345" t="s">
        <v>520</v>
      </c>
      <c r="C344" s="343" t="str">
        <f>+VLOOKUP(B344,'Erection Compiled'!$C$7:$D$664,2,FALSE)</f>
        <v>DA+0</v>
      </c>
      <c r="D344" s="589">
        <v>46064</v>
      </c>
      <c r="E344" s="589">
        <v>46064</v>
      </c>
      <c r="F344" s="343" t="s">
        <v>1601</v>
      </c>
      <c r="G344" s="343" t="s">
        <v>1024</v>
      </c>
      <c r="H344" s="343" t="s">
        <v>1024</v>
      </c>
    </row>
    <row r="345" spans="1:8" x14ac:dyDescent="0.25">
      <c r="A345" s="343">
        <f>+SUBTOTAL(3,$E$6:$E345)</f>
        <v>340</v>
      </c>
      <c r="B345" s="345" t="s">
        <v>524</v>
      </c>
      <c r="C345" s="343" t="str">
        <f>+VLOOKUP(B345,'Erection Compiled'!$C$7:$D$664,2,FALSE)</f>
        <v>DA+3</v>
      </c>
      <c r="D345" s="589">
        <v>46064</v>
      </c>
      <c r="E345" s="589">
        <v>46064</v>
      </c>
      <c r="F345" s="343" t="s">
        <v>1601</v>
      </c>
      <c r="G345" s="343" t="s">
        <v>1024</v>
      </c>
      <c r="H345" s="343" t="s">
        <v>1024</v>
      </c>
    </row>
    <row r="346" spans="1:8" x14ac:dyDescent="0.25">
      <c r="A346" s="343">
        <f>+SUBTOTAL(3,$E$6:$E346)</f>
        <v>341</v>
      </c>
      <c r="B346" s="345" t="s">
        <v>525</v>
      </c>
      <c r="C346" s="343" t="str">
        <f>+VLOOKUP(B346,'Erection Compiled'!$C$7:$D$664,2,FALSE)</f>
        <v>DA+6</v>
      </c>
      <c r="D346" s="589">
        <v>46064</v>
      </c>
      <c r="E346" s="589">
        <v>46064</v>
      </c>
      <c r="F346" s="343" t="s">
        <v>1601</v>
      </c>
      <c r="G346" s="343" t="s">
        <v>1024</v>
      </c>
      <c r="H346" s="343" t="s">
        <v>1024</v>
      </c>
    </row>
    <row r="347" spans="1:8" x14ac:dyDescent="0.25">
      <c r="A347" s="343">
        <f>+SUBTOTAL(3,$E$6:$E347)</f>
        <v>342</v>
      </c>
      <c r="B347" s="345" t="s">
        <v>531</v>
      </c>
      <c r="C347" s="343" t="str">
        <f>+VLOOKUP(B347,'Erection Compiled'!$C$7:$D$664,2,FALSE)</f>
        <v>DA+6</v>
      </c>
      <c r="D347" s="589">
        <v>46064</v>
      </c>
      <c r="E347" s="589">
        <v>46064</v>
      </c>
      <c r="F347" s="343" t="s">
        <v>1601</v>
      </c>
      <c r="G347" s="343" t="s">
        <v>1024</v>
      </c>
      <c r="H347" s="343" t="s">
        <v>1024</v>
      </c>
    </row>
    <row r="348" spans="1:8" x14ac:dyDescent="0.25">
      <c r="A348" s="343">
        <f>+SUBTOTAL(3,$E$6:$E348)</f>
        <v>343</v>
      </c>
      <c r="B348" s="345" t="s">
        <v>564</v>
      </c>
      <c r="C348" s="343" t="str">
        <f>+VLOOKUP(B348,'Erection Compiled'!$C$7:$D$664,2,FALSE)</f>
        <v>DA+3</v>
      </c>
      <c r="D348" s="589">
        <v>46064</v>
      </c>
      <c r="E348" s="589">
        <v>46064</v>
      </c>
      <c r="F348" s="343" t="s">
        <v>1022</v>
      </c>
      <c r="G348" s="343" t="s">
        <v>1024</v>
      </c>
      <c r="H348" s="343" t="s">
        <v>1024</v>
      </c>
    </row>
    <row r="349" spans="1:8" x14ac:dyDescent="0.25">
      <c r="A349" s="343">
        <f>+SUBTOTAL(3,$E$6:$E349)</f>
        <v>344</v>
      </c>
      <c r="B349" s="345" t="s">
        <v>565</v>
      </c>
      <c r="C349" s="343" t="str">
        <f>+VLOOKUP(B349,'Erection Compiled'!$C$7:$D$664,2,FALSE)</f>
        <v>DA+0</v>
      </c>
      <c r="D349" s="589">
        <v>46064</v>
      </c>
      <c r="E349" s="589">
        <v>46064</v>
      </c>
      <c r="F349" s="343" t="s">
        <v>1022</v>
      </c>
      <c r="G349" s="343" t="s">
        <v>1024</v>
      </c>
      <c r="H349" s="343" t="s">
        <v>1024</v>
      </c>
    </row>
    <row r="350" spans="1:8" x14ac:dyDescent="0.25">
      <c r="A350" s="343">
        <f>+SUBTOTAL(3,$E$6:$E350)</f>
        <v>345</v>
      </c>
      <c r="B350" s="345" t="s">
        <v>566</v>
      </c>
      <c r="C350" s="343" t="str">
        <f>+VLOOKUP(B350,'Erection Compiled'!$C$7:$D$664,2,FALSE)</f>
        <v>DA+0</v>
      </c>
      <c r="D350" s="589">
        <v>46064</v>
      </c>
      <c r="E350" s="589">
        <v>46064</v>
      </c>
      <c r="F350" s="343" t="s">
        <v>1022</v>
      </c>
      <c r="G350" s="343" t="s">
        <v>1024</v>
      </c>
      <c r="H350" s="343" t="s">
        <v>1024</v>
      </c>
    </row>
    <row r="351" spans="1:8" x14ac:dyDescent="0.25">
      <c r="A351" s="343">
        <f>+SUBTOTAL(3,$E$6:$E351)</f>
        <v>346</v>
      </c>
      <c r="B351" s="345" t="s">
        <v>567</v>
      </c>
      <c r="C351" s="343" t="str">
        <f>+VLOOKUP(B351,'Erection Compiled'!$C$7:$D$664,2,FALSE)</f>
        <v>DA+3</v>
      </c>
      <c r="D351" s="589">
        <v>46065</v>
      </c>
      <c r="E351" s="589">
        <v>46065</v>
      </c>
      <c r="F351" s="343" t="s">
        <v>1022</v>
      </c>
      <c r="G351" s="343" t="s">
        <v>1024</v>
      </c>
      <c r="H351" s="343" t="s">
        <v>1024</v>
      </c>
    </row>
    <row r="352" spans="1:8" x14ac:dyDescent="0.25">
      <c r="A352" s="343">
        <f>+SUBTOTAL(3,$E$6:$E352)</f>
        <v>347</v>
      </c>
      <c r="B352" s="345" t="s">
        <v>568</v>
      </c>
      <c r="C352" s="343" t="str">
        <f>+VLOOKUP(B352,'Erection Compiled'!$C$7:$D$664,2,FALSE)</f>
        <v>DA+3</v>
      </c>
      <c r="D352" s="589">
        <v>46065</v>
      </c>
      <c r="E352" s="589">
        <v>46065</v>
      </c>
      <c r="F352" s="343" t="s">
        <v>1022</v>
      </c>
      <c r="G352" s="343" t="s">
        <v>1024</v>
      </c>
      <c r="H352" s="343" t="s">
        <v>1024</v>
      </c>
    </row>
    <row r="353" spans="1:8" x14ac:dyDescent="0.25">
      <c r="A353" s="343">
        <f>+SUBTOTAL(3,$E$6:$E353)</f>
        <v>348</v>
      </c>
      <c r="B353" s="345" t="s">
        <v>217</v>
      </c>
      <c r="C353" s="343" t="str">
        <f>+VLOOKUP(B353,'Erection Compiled'!$C$7:$D$664,2,FALSE)</f>
        <v>DA+3</v>
      </c>
      <c r="D353" s="589">
        <v>46065</v>
      </c>
      <c r="E353" s="589">
        <v>46065</v>
      </c>
      <c r="F353" s="343" t="s">
        <v>1022</v>
      </c>
      <c r="G353" s="343" t="s">
        <v>1024</v>
      </c>
      <c r="H353" s="343" t="s">
        <v>1024</v>
      </c>
    </row>
    <row r="354" spans="1:8" x14ac:dyDescent="0.25">
      <c r="A354" s="343">
        <f>+SUBTOTAL(3,$E$6:$E354)</f>
        <v>349</v>
      </c>
      <c r="B354" s="345" t="s">
        <v>569</v>
      </c>
      <c r="C354" s="343" t="str">
        <f>+VLOOKUP(B354,'Erection Compiled'!$C$7:$D$664,2,FALSE)</f>
        <v>DA+3</v>
      </c>
      <c r="D354" s="589">
        <v>46066</v>
      </c>
      <c r="E354" s="589">
        <v>46066</v>
      </c>
      <c r="F354" s="343" t="s">
        <v>1022</v>
      </c>
      <c r="G354" s="343" t="s">
        <v>1024</v>
      </c>
      <c r="H354" s="343" t="s">
        <v>1024</v>
      </c>
    </row>
    <row r="355" spans="1:8" x14ac:dyDescent="0.25">
      <c r="A355" s="343">
        <f>+SUBTOTAL(3,$E$6:$E355)</f>
        <v>350</v>
      </c>
      <c r="B355" s="345" t="s">
        <v>664</v>
      </c>
      <c r="C355" s="343" t="str">
        <f>+VLOOKUP(B355,'Erection Compiled'!$C$7:$D$664,2,FALSE)</f>
        <v>DB1+3</v>
      </c>
      <c r="D355" s="589">
        <v>46066</v>
      </c>
      <c r="E355" s="589">
        <v>46066</v>
      </c>
      <c r="F355" s="343" t="s">
        <v>1022</v>
      </c>
      <c r="G355" s="343" t="s">
        <v>1024</v>
      </c>
      <c r="H355" s="343" t="s">
        <v>1024</v>
      </c>
    </row>
    <row r="356" spans="1:8" x14ac:dyDescent="0.25">
      <c r="A356" s="343">
        <f>+SUBTOTAL(3,$E$6:$E356)</f>
        <v>351</v>
      </c>
      <c r="B356" s="345" t="s">
        <v>666</v>
      </c>
      <c r="C356" s="343" t="str">
        <f>+VLOOKUP(B356,'Erection Compiled'!$C$7:$D$664,2,FALSE)</f>
        <v>DA+0</v>
      </c>
      <c r="D356" s="589">
        <v>46067</v>
      </c>
      <c r="E356" s="589">
        <v>46067</v>
      </c>
      <c r="F356" s="343" t="s">
        <v>1022</v>
      </c>
      <c r="G356" s="343" t="s">
        <v>1024</v>
      </c>
      <c r="H356" s="343" t="s">
        <v>1024</v>
      </c>
    </row>
    <row r="357" spans="1:8" x14ac:dyDescent="0.25">
      <c r="A357" s="343">
        <f>+SUBTOTAL(3,$E$6:$E357)</f>
        <v>352</v>
      </c>
      <c r="B357" s="345" t="s">
        <v>670</v>
      </c>
      <c r="C357" s="343" t="str">
        <f>+VLOOKUP(B357,'Erection Compiled'!$C$7:$D$664,2,FALSE)</f>
        <v>DB1+3</v>
      </c>
      <c r="D357" s="589">
        <v>46067</v>
      </c>
      <c r="E357" s="589">
        <v>46067</v>
      </c>
      <c r="F357" s="343" t="s">
        <v>1022</v>
      </c>
      <c r="G357" s="343" t="s">
        <v>1024</v>
      </c>
      <c r="H357" s="343" t="s">
        <v>1024</v>
      </c>
    </row>
    <row r="358" spans="1:8" x14ac:dyDescent="0.25">
      <c r="A358" s="343">
        <f>+SUBTOTAL(3,$E$6:$E358)</f>
        <v>353</v>
      </c>
      <c r="B358" s="345" t="s">
        <v>461</v>
      </c>
      <c r="C358" s="343" t="str">
        <f>+VLOOKUP(B358,'Erection Compiled'!$C$7:$D$664,2,FALSE)</f>
        <v>DA+3</v>
      </c>
      <c r="D358" s="589">
        <v>46073</v>
      </c>
      <c r="E358" s="589">
        <v>46073</v>
      </c>
      <c r="F358" s="343" t="s">
        <v>1617</v>
      </c>
      <c r="G358" s="343" t="s">
        <v>1024</v>
      </c>
      <c r="H358" s="343" t="s">
        <v>1024</v>
      </c>
    </row>
    <row r="359" spans="1:8" x14ac:dyDescent="0.25">
      <c r="A359" s="343">
        <f>+SUBTOTAL(3,$E$6:$E359)</f>
        <v>354</v>
      </c>
      <c r="B359" s="345" t="s">
        <v>462</v>
      </c>
      <c r="C359" s="343" t="str">
        <f>+VLOOKUP(B359,'Erection Compiled'!$C$7:$D$664,2,FALSE)</f>
        <v>DA+3</v>
      </c>
      <c r="D359" s="589">
        <v>46073</v>
      </c>
      <c r="E359" s="589">
        <v>46073</v>
      </c>
      <c r="F359" s="343" t="s">
        <v>1617</v>
      </c>
      <c r="G359" s="343" t="s">
        <v>1024</v>
      </c>
      <c r="H359" s="343" t="s">
        <v>1024</v>
      </c>
    </row>
    <row r="360" spans="1:8" x14ac:dyDescent="0.25">
      <c r="A360" s="343">
        <f>+SUBTOTAL(3,$E$6:$E360)</f>
        <v>355</v>
      </c>
      <c r="B360" s="345" t="s">
        <v>159</v>
      </c>
      <c r="C360" s="343" t="str">
        <f>+VLOOKUP(B360,'Erection Compiled'!$C$7:$D$664,2,FALSE)</f>
        <v>DA+3</v>
      </c>
      <c r="D360" s="589">
        <v>46073</v>
      </c>
      <c r="E360" s="589">
        <v>46073</v>
      </c>
      <c r="F360" s="343" t="s">
        <v>1617</v>
      </c>
      <c r="G360" s="343" t="s">
        <v>1024</v>
      </c>
      <c r="H360" s="343" t="s">
        <v>1024</v>
      </c>
    </row>
    <row r="361" spans="1:8" x14ac:dyDescent="0.25">
      <c r="A361" s="343">
        <f>+SUBTOTAL(3,$E$6:$E361)</f>
        <v>356</v>
      </c>
      <c r="B361" s="345" t="s">
        <v>161</v>
      </c>
      <c r="C361" s="343" t="str">
        <f>+VLOOKUP(B361,'Erection Compiled'!$C$7:$D$664,2,FALSE)</f>
        <v>DA+0</v>
      </c>
      <c r="D361" s="589">
        <v>46074</v>
      </c>
      <c r="E361" s="589">
        <v>46074</v>
      </c>
      <c r="F361" s="343" t="s">
        <v>1617</v>
      </c>
      <c r="G361" s="343" t="s">
        <v>1024</v>
      </c>
      <c r="H361" s="343" t="s">
        <v>1024</v>
      </c>
    </row>
    <row r="362" spans="1:8" x14ac:dyDescent="0.25">
      <c r="A362" s="343">
        <f>+SUBTOTAL(3,$E$6:$E362)</f>
        <v>357</v>
      </c>
      <c r="B362" s="345" t="s">
        <v>162</v>
      </c>
      <c r="C362" s="343" t="str">
        <f>+VLOOKUP(B362,'Erection Compiled'!$C$7:$D$664,2,FALSE)</f>
        <v>DA+3</v>
      </c>
      <c r="D362" s="589">
        <v>46074</v>
      </c>
      <c r="E362" s="589">
        <v>46074</v>
      </c>
      <c r="F362" s="343" t="s">
        <v>1617</v>
      </c>
      <c r="G362" s="343" t="s">
        <v>1024</v>
      </c>
      <c r="H362" s="343" t="s">
        <v>1024</v>
      </c>
    </row>
    <row r="363" spans="1:8" x14ac:dyDescent="0.25">
      <c r="A363" s="343">
        <f>+SUBTOTAL(3,$E$6:$E363)</f>
        <v>358</v>
      </c>
      <c r="B363" s="345" t="s">
        <v>163</v>
      </c>
      <c r="C363" s="343" t="str">
        <f>+VLOOKUP(B363,'Erection Compiled'!$C$7:$D$664,2,FALSE)</f>
        <v>DA+3</v>
      </c>
      <c r="D363" s="589">
        <v>46075</v>
      </c>
      <c r="E363" s="589">
        <v>46075</v>
      </c>
      <c r="F363" s="343" t="s">
        <v>1617</v>
      </c>
      <c r="G363" s="343" t="s">
        <v>1024</v>
      </c>
      <c r="H363" s="343" t="s">
        <v>1024</v>
      </c>
    </row>
    <row r="364" spans="1:8" x14ac:dyDescent="0.25">
      <c r="A364" s="343">
        <f>+SUBTOTAL(3,$E$6:$E364)</f>
        <v>359</v>
      </c>
      <c r="B364" s="345" t="s">
        <v>474</v>
      </c>
      <c r="C364" s="343" t="str">
        <f>+VLOOKUP(B364,'Erection Compiled'!$C$7:$D$664,2,FALSE)</f>
        <v>DB1+0</v>
      </c>
      <c r="D364" s="589">
        <v>46075</v>
      </c>
      <c r="E364" s="589">
        <v>46075</v>
      </c>
      <c r="F364" s="343" t="s">
        <v>1601</v>
      </c>
      <c r="G364" s="343" t="s">
        <v>1024</v>
      </c>
      <c r="H364" s="343" t="s">
        <v>1024</v>
      </c>
    </row>
    <row r="365" spans="1:8" x14ac:dyDescent="0.25">
      <c r="A365" s="343">
        <f>+SUBTOTAL(3,$E$6:$E365)</f>
        <v>360</v>
      </c>
      <c r="B365" s="345" t="s">
        <v>498</v>
      </c>
      <c r="C365" s="343" t="str">
        <f>+VLOOKUP(B365,'Erection Compiled'!$C$7:$D$664,2,FALSE)</f>
        <v>DA+0</v>
      </c>
      <c r="D365" s="589">
        <v>46075</v>
      </c>
      <c r="E365" s="589">
        <v>46075</v>
      </c>
      <c r="F365" s="343" t="s">
        <v>1387</v>
      </c>
      <c r="G365" s="343" t="s">
        <v>1024</v>
      </c>
      <c r="H365" s="343" t="s">
        <v>1024</v>
      </c>
    </row>
    <row r="366" spans="1:8" x14ac:dyDescent="0.25">
      <c r="A366" s="343">
        <f>+SUBTOTAL(3,$E$6:$E366)</f>
        <v>361</v>
      </c>
      <c r="B366" s="345" t="s">
        <v>502</v>
      </c>
      <c r="C366" s="343" t="str">
        <f>+VLOOKUP(B366,'Erection Compiled'!$C$7:$D$664,2,FALSE)</f>
        <v>DA+3</v>
      </c>
      <c r="D366" s="589">
        <v>46075</v>
      </c>
      <c r="E366" s="589">
        <v>46075</v>
      </c>
      <c r="F366" s="343" t="s">
        <v>1387</v>
      </c>
      <c r="G366" s="343" t="s">
        <v>1024</v>
      </c>
      <c r="H366" s="343" t="s">
        <v>1024</v>
      </c>
    </row>
    <row r="367" spans="1:8" x14ac:dyDescent="0.25">
      <c r="A367" s="343">
        <f>+SUBTOTAL(3,$E$6:$E367)</f>
        <v>362</v>
      </c>
      <c r="B367" s="345" t="s">
        <v>69</v>
      </c>
      <c r="C367" s="343" t="str">
        <f>+VLOOKUP(B367,'Erection Compiled'!$C$7:$D$664,2,FALSE)</f>
        <v>DA+0</v>
      </c>
      <c r="D367" s="589">
        <v>46075</v>
      </c>
      <c r="E367" s="589">
        <v>46075</v>
      </c>
      <c r="F367" s="343" t="s">
        <v>1645</v>
      </c>
      <c r="G367" s="343" t="s">
        <v>1024</v>
      </c>
      <c r="H367" s="343" t="s">
        <v>1024</v>
      </c>
    </row>
    <row r="368" spans="1:8" x14ac:dyDescent="0.25">
      <c r="A368" s="343">
        <f>+SUBTOTAL(3,$E$6:$E368)</f>
        <v>363</v>
      </c>
      <c r="B368" s="345" t="s">
        <v>186</v>
      </c>
      <c r="C368" s="343" t="str">
        <f>+VLOOKUP(B368,'Erection Compiled'!$C$7:$D$664,2,FALSE)</f>
        <v>DB1+0</v>
      </c>
      <c r="D368" s="589">
        <v>46075</v>
      </c>
      <c r="E368" s="589">
        <v>46075</v>
      </c>
      <c r="F368" s="343" t="s">
        <v>1645</v>
      </c>
      <c r="G368" s="343" t="s">
        <v>1024</v>
      </c>
      <c r="H368" s="343" t="s">
        <v>1024</v>
      </c>
    </row>
    <row r="369" spans="1:8" x14ac:dyDescent="0.25">
      <c r="A369" s="343">
        <f>+SUBTOTAL(3,$E$6:$E369)</f>
        <v>364</v>
      </c>
      <c r="B369" s="345" t="s">
        <v>191</v>
      </c>
      <c r="C369" s="343" t="str">
        <f>+VLOOKUP(B369,'Erection Compiled'!$C$7:$D$664,2,FALSE)</f>
        <v>DA+3</v>
      </c>
      <c r="D369" s="589">
        <v>46068</v>
      </c>
      <c r="E369" s="589">
        <v>46068</v>
      </c>
      <c r="F369" s="343" t="s">
        <v>1645</v>
      </c>
      <c r="G369" s="343" t="s">
        <v>1024</v>
      </c>
      <c r="H369" s="343" t="s">
        <v>1024</v>
      </c>
    </row>
    <row r="370" spans="1:8" x14ac:dyDescent="0.25">
      <c r="A370" s="343">
        <f>+SUBTOTAL(3,$E$6:$E370)</f>
        <v>365</v>
      </c>
      <c r="B370" s="345" t="s">
        <v>192</v>
      </c>
      <c r="C370" s="343" t="str">
        <f>+VLOOKUP(B370,'Erection Compiled'!$C$7:$D$664,2,FALSE)</f>
        <v>DA+6</v>
      </c>
      <c r="D370" s="589">
        <v>46069</v>
      </c>
      <c r="E370" s="589">
        <v>46069</v>
      </c>
      <c r="F370" s="343" t="s">
        <v>1645</v>
      </c>
      <c r="G370" s="343" t="s">
        <v>1024</v>
      </c>
      <c r="H370" s="343" t="s">
        <v>1024</v>
      </c>
    </row>
    <row r="371" spans="1:8" x14ac:dyDescent="0.25">
      <c r="A371" s="343">
        <f>+SUBTOTAL(3,$E$6:$E371)</f>
        <v>366</v>
      </c>
      <c r="B371" s="345" t="s">
        <v>193</v>
      </c>
      <c r="C371" s="343" t="str">
        <f>+VLOOKUP(B371,'Erection Compiled'!$C$7:$D$664,2,FALSE)</f>
        <v>DA+3</v>
      </c>
      <c r="D371" s="589">
        <v>46069</v>
      </c>
      <c r="E371" s="589">
        <v>46069</v>
      </c>
      <c r="F371" s="343" t="s">
        <v>1645</v>
      </c>
      <c r="G371" s="343" t="s">
        <v>1024</v>
      </c>
      <c r="H371" s="343" t="s">
        <v>1024</v>
      </c>
    </row>
    <row r="372" spans="1:8" x14ac:dyDescent="0.25">
      <c r="A372" s="343">
        <f>+SUBTOTAL(3,$E$6:$E372)</f>
        <v>367</v>
      </c>
      <c r="B372" s="345" t="s">
        <v>76</v>
      </c>
      <c r="C372" s="343" t="str">
        <f>+VLOOKUP(B372,'Erection Compiled'!$C$7:$D$664,2,FALSE)</f>
        <v>DB1+0</v>
      </c>
      <c r="D372" s="589">
        <v>46070</v>
      </c>
      <c r="E372" s="589">
        <v>46070</v>
      </c>
      <c r="F372" s="343" t="s">
        <v>1645</v>
      </c>
      <c r="G372" s="343" t="s">
        <v>1024</v>
      </c>
      <c r="H372" s="343" t="s">
        <v>1024</v>
      </c>
    </row>
    <row r="373" spans="1:8" x14ac:dyDescent="0.25">
      <c r="A373" s="343">
        <f>+SUBTOTAL(3,$E$6:$E373)</f>
        <v>368</v>
      </c>
      <c r="B373" s="345" t="s">
        <v>673</v>
      </c>
      <c r="C373" s="343" t="str">
        <f>+VLOOKUP(B373,'Erection Compiled'!$C$7:$D$664,2,FALSE)</f>
        <v>DA+9</v>
      </c>
      <c r="D373" s="589">
        <v>46071</v>
      </c>
      <c r="E373" s="589">
        <v>46071</v>
      </c>
      <c r="F373" s="343" t="s">
        <v>1022</v>
      </c>
      <c r="G373" s="343" t="s">
        <v>1024</v>
      </c>
      <c r="H373" s="343" t="s">
        <v>1024</v>
      </c>
    </row>
    <row r="374" spans="1:8" x14ac:dyDescent="0.25">
      <c r="A374" s="343">
        <f>+SUBTOTAL(3,$E$6:$E374)</f>
        <v>369</v>
      </c>
      <c r="B374" s="345" t="s">
        <v>676</v>
      </c>
      <c r="C374" s="343" t="str">
        <f>+VLOOKUP(B374,'Erection Compiled'!$C$7:$D$664,2,FALSE)</f>
        <v>DC2+0</v>
      </c>
      <c r="D374" s="589">
        <v>46071</v>
      </c>
      <c r="E374" s="589">
        <v>46071</v>
      </c>
      <c r="F374" s="343" t="s">
        <v>1022</v>
      </c>
      <c r="G374" s="343" t="s">
        <v>1024</v>
      </c>
      <c r="H374" s="343" t="s">
        <v>1024</v>
      </c>
    </row>
    <row r="375" spans="1:8" x14ac:dyDescent="0.25">
      <c r="A375" s="343">
        <f>+SUBTOTAL(3,$E$6:$E375)</f>
        <v>370</v>
      </c>
      <c r="B375" s="345" t="s">
        <v>721</v>
      </c>
      <c r="C375" s="343" t="str">
        <f>+VLOOKUP(B375,'Erection Compiled'!$C$7:$D$664,2,FALSE)</f>
        <v>DB2+9</v>
      </c>
      <c r="D375" s="589">
        <v>46072</v>
      </c>
      <c r="E375" s="589">
        <v>46072</v>
      </c>
      <c r="F375" s="343" t="s">
        <v>1022</v>
      </c>
      <c r="G375" s="343" t="s">
        <v>1024</v>
      </c>
      <c r="H375" s="343" t="s">
        <v>1024</v>
      </c>
    </row>
    <row r="376" spans="1:8" x14ac:dyDescent="0.25">
      <c r="A376" s="343">
        <f>+SUBTOTAL(3,$E$6:$E376)</f>
        <v>371</v>
      </c>
      <c r="B376" s="345" t="s">
        <v>722</v>
      </c>
      <c r="C376" s="343" t="str">
        <f>+VLOOKUP(B376,'Erection Compiled'!$C$7:$D$664,2,FALSE)</f>
        <v>DA+9</v>
      </c>
      <c r="D376" s="589">
        <v>46072</v>
      </c>
      <c r="E376" s="589">
        <v>46072</v>
      </c>
      <c r="F376" s="343" t="s">
        <v>1022</v>
      </c>
      <c r="G376" s="343" t="s">
        <v>1024</v>
      </c>
      <c r="H376" s="343" t="s">
        <v>1024</v>
      </c>
    </row>
    <row r="377" spans="1:8" x14ac:dyDescent="0.25">
      <c r="A377" s="343">
        <f>+SUBTOTAL(3,$E$6:$E377)</f>
        <v>372</v>
      </c>
      <c r="B377" s="345" t="s">
        <v>725</v>
      </c>
      <c r="C377" s="343" t="str">
        <f>+VLOOKUP(B377,'Erection Compiled'!$C$7:$D$664,2,FALSE)</f>
        <v>DA+0</v>
      </c>
      <c r="D377" s="589">
        <v>46073</v>
      </c>
      <c r="E377" s="589">
        <v>46073</v>
      </c>
      <c r="F377" s="343" t="s">
        <v>1022</v>
      </c>
      <c r="G377" s="343" t="s">
        <v>1024</v>
      </c>
      <c r="H377" s="343" t="s">
        <v>1024</v>
      </c>
    </row>
    <row r="378" spans="1:8" x14ac:dyDescent="0.25">
      <c r="A378" s="343">
        <f>+SUBTOTAL(3,$E$6:$E378)</f>
        <v>373</v>
      </c>
      <c r="B378" s="345" t="s">
        <v>726</v>
      </c>
      <c r="C378" s="343" t="str">
        <f>+VLOOKUP(B378,'Erection Compiled'!$C$7:$D$664,2,FALSE)</f>
        <v>DA+3</v>
      </c>
      <c r="D378" s="589">
        <v>46073</v>
      </c>
      <c r="E378" s="589">
        <v>46073</v>
      </c>
      <c r="F378" s="343" t="s">
        <v>1022</v>
      </c>
      <c r="G378" s="343" t="s">
        <v>1024</v>
      </c>
      <c r="H378" s="343" t="s">
        <v>1024</v>
      </c>
    </row>
    <row r="379" spans="1:8" x14ac:dyDescent="0.25">
      <c r="A379" s="343">
        <f>+SUBTOTAL(3,$E$6:$E379)</f>
        <v>374</v>
      </c>
      <c r="B379" s="345" t="s">
        <v>727</v>
      </c>
      <c r="C379" s="343" t="str">
        <f>+VLOOKUP(B379,'Erection Compiled'!$C$7:$D$664,2,FALSE)</f>
        <v>DA+6</v>
      </c>
      <c r="D379" s="589">
        <v>46074</v>
      </c>
      <c r="E379" s="589">
        <v>46074</v>
      </c>
      <c r="F379" s="343" t="s">
        <v>1022</v>
      </c>
      <c r="G379" s="343" t="s">
        <v>1024</v>
      </c>
      <c r="H379" s="343" t="s">
        <v>1024</v>
      </c>
    </row>
    <row r="380" spans="1:8" x14ac:dyDescent="0.25">
      <c r="A380" s="343">
        <f>+SUBTOTAL(3,$E$6:$E380)</f>
        <v>375</v>
      </c>
      <c r="B380" s="345" t="s">
        <v>728</v>
      </c>
      <c r="C380" s="343" t="str">
        <f>+VLOOKUP(B380,'Erection Compiled'!$C$7:$D$664,2,FALSE)</f>
        <v>DA+3</v>
      </c>
      <c r="D380" s="589">
        <v>46074</v>
      </c>
      <c r="E380" s="589">
        <v>46074</v>
      </c>
      <c r="F380" s="343" t="s">
        <v>1022</v>
      </c>
      <c r="G380" s="343" t="s">
        <v>1024</v>
      </c>
      <c r="H380" s="343" t="s">
        <v>1024</v>
      </c>
    </row>
    <row r="381" spans="1:8" x14ac:dyDescent="0.25">
      <c r="A381" s="343">
        <f>+SUBTOTAL(3,$E$6:$E381)</f>
        <v>376</v>
      </c>
      <c r="B381" s="345" t="s">
        <v>730</v>
      </c>
      <c r="C381" s="343" t="str">
        <f>+VLOOKUP(B381,'Erection Compiled'!$C$7:$D$664,2,FALSE)</f>
        <v>DB1+6</v>
      </c>
      <c r="D381" s="589">
        <v>46075</v>
      </c>
      <c r="E381" s="589">
        <v>46075</v>
      </c>
      <c r="F381" s="343" t="s">
        <v>1022</v>
      </c>
      <c r="G381" s="343" t="s">
        <v>1024</v>
      </c>
      <c r="H381" s="343" t="s">
        <v>1024</v>
      </c>
    </row>
    <row r="382" spans="1:8" x14ac:dyDescent="0.25">
      <c r="A382" s="343">
        <f>+SUBTOTAL(3,$E$6:$E382)</f>
        <v>377</v>
      </c>
      <c r="B382" s="345" t="s">
        <v>464</v>
      </c>
      <c r="C382" s="343" t="str">
        <f>+VLOOKUP(B382,'Erection Compiled'!$C$7:$D$664,2,FALSE)</f>
        <v>DA+0</v>
      </c>
      <c r="D382" s="589">
        <v>46082</v>
      </c>
      <c r="E382" s="589">
        <v>46082</v>
      </c>
      <c r="F382" s="343" t="s">
        <v>2267</v>
      </c>
      <c r="G382" s="343" t="s">
        <v>1024</v>
      </c>
      <c r="H382" s="343" t="s">
        <v>1024</v>
      </c>
    </row>
    <row r="383" spans="1:8" x14ac:dyDescent="0.25">
      <c r="A383" s="343">
        <f>+SUBTOTAL(3,$E$6:$E383)</f>
        <v>378</v>
      </c>
      <c r="B383" s="345" t="s">
        <v>201</v>
      </c>
      <c r="C383" s="343" t="str">
        <f>+VLOOKUP(B383,'Erection Compiled'!$C$7:$D$664,2,FALSE)</f>
        <v>DA+3</v>
      </c>
      <c r="D383" s="589">
        <v>46083</v>
      </c>
      <c r="E383" s="589">
        <v>46083</v>
      </c>
      <c r="F383" s="343" t="s">
        <v>2267</v>
      </c>
      <c r="G383" s="343" t="s">
        <v>1024</v>
      </c>
      <c r="H383" s="343" t="s">
        <v>1024</v>
      </c>
    </row>
    <row r="384" spans="1:8" x14ac:dyDescent="0.25">
      <c r="A384" s="343">
        <f>+SUBTOTAL(3,$E$6:$E384)</f>
        <v>379</v>
      </c>
      <c r="B384" s="345" t="s">
        <v>672</v>
      </c>
      <c r="C384" s="343" t="str">
        <f>+VLOOKUP(B384,'Erection Compiled'!$C$7:$D$664,2,FALSE)</f>
        <v>DCT+0</v>
      </c>
      <c r="D384" s="589">
        <v>46083</v>
      </c>
      <c r="E384" s="589">
        <v>46083</v>
      </c>
      <c r="F384" s="343" t="s">
        <v>1022</v>
      </c>
      <c r="G384" s="343" t="s">
        <v>1024</v>
      </c>
      <c r="H384" s="343" t="s">
        <v>1024</v>
      </c>
    </row>
    <row r="385" spans="1:8" x14ac:dyDescent="0.25">
      <c r="A385" s="343">
        <f>+SUBTOTAL(3,$E$6:$E385)</f>
        <v>380</v>
      </c>
      <c r="B385" s="345" t="s">
        <v>674</v>
      </c>
      <c r="C385" s="343" t="str">
        <f>+VLOOKUP(B385,'Erection Compiled'!$C$7:$D$664,2,FALSE)</f>
        <v>DB1+9</v>
      </c>
      <c r="D385" s="589">
        <v>46085</v>
      </c>
      <c r="E385" s="589">
        <v>46085</v>
      </c>
      <c r="F385" s="343" t="s">
        <v>1022</v>
      </c>
      <c r="G385" s="343" t="s">
        <v>1024</v>
      </c>
      <c r="H385" s="343" t="s">
        <v>1024</v>
      </c>
    </row>
    <row r="386" spans="1:8" x14ac:dyDescent="0.25">
      <c r="A386" s="343">
        <f>+SUBTOTAL(3,$E$6:$E386)</f>
        <v>381</v>
      </c>
      <c r="B386" s="345" t="s">
        <v>713</v>
      </c>
      <c r="C386" s="343" t="str">
        <f>+VLOOKUP(B386,'Erection Compiled'!$C$7:$D$664,2,FALSE)</f>
        <v>DA+9</v>
      </c>
      <c r="D386" s="589">
        <v>46086</v>
      </c>
      <c r="E386" s="589">
        <v>46086</v>
      </c>
      <c r="F386" s="343" t="s">
        <v>1022</v>
      </c>
      <c r="G386" s="343" t="s">
        <v>1024</v>
      </c>
      <c r="H386" s="343" t="s">
        <v>1024</v>
      </c>
    </row>
    <row r="387" spans="1:8" x14ac:dyDescent="0.25">
      <c r="A387" s="343">
        <f>+SUBTOTAL(3,$E$6:$E387)</f>
        <v>382</v>
      </c>
      <c r="B387" s="345" t="s">
        <v>731</v>
      </c>
      <c r="C387" s="343" t="str">
        <f>+VLOOKUP(B387,'Erection Compiled'!$C$7:$D$664,2,FALSE)</f>
        <v>DA+3</v>
      </c>
      <c r="D387" s="589">
        <v>46087</v>
      </c>
      <c r="E387" s="589">
        <v>46087</v>
      </c>
      <c r="F387" s="343" t="s">
        <v>1022</v>
      </c>
      <c r="G387" s="343" t="s">
        <v>1024</v>
      </c>
      <c r="H387" s="343" t="s">
        <v>1024</v>
      </c>
    </row>
    <row r="388" spans="1:8" x14ac:dyDescent="0.25">
      <c r="A388" s="343">
        <f>+SUBTOTAL(3,$E$6:$E388)</f>
        <v>383</v>
      </c>
      <c r="B388" s="345" t="s">
        <v>736</v>
      </c>
      <c r="C388" s="343" t="str">
        <f>+VLOOKUP(B388,'Erection Compiled'!$C$7:$D$664,2,FALSE)</f>
        <v>DB1+6</v>
      </c>
      <c r="D388" s="589">
        <v>46088</v>
      </c>
      <c r="E388" s="589">
        <v>46088</v>
      </c>
      <c r="F388" s="343" t="s">
        <v>1022</v>
      </c>
      <c r="G388" s="343" t="s">
        <v>1024</v>
      </c>
      <c r="H388" s="343" t="s">
        <v>1024</v>
      </c>
    </row>
    <row r="389" spans="1:8" x14ac:dyDescent="0.25">
      <c r="A389" s="343">
        <f>+SUBTOTAL(3,$E$6:$E389)</f>
        <v>384</v>
      </c>
      <c r="B389" s="345" t="s">
        <v>738</v>
      </c>
      <c r="C389" s="343" t="str">
        <f>+VLOOKUP(B389,'Erection Compiled'!$C$7:$D$664,2,FALSE)</f>
        <v>DA+0</v>
      </c>
      <c r="D389" s="589">
        <v>46089</v>
      </c>
      <c r="E389" s="589">
        <v>46089</v>
      </c>
      <c r="F389" s="343" t="s">
        <v>1022</v>
      </c>
      <c r="G389" s="343" t="s">
        <v>1024</v>
      </c>
      <c r="H389" s="343" t="s">
        <v>1024</v>
      </c>
    </row>
    <row r="390" spans="1:8" x14ac:dyDescent="0.25">
      <c r="A390" s="343">
        <f>+SUBTOTAL(3,$E$6:$E390)</f>
        <v>385</v>
      </c>
      <c r="B390" s="345" t="s">
        <v>93</v>
      </c>
      <c r="C390" s="343" t="str">
        <f>+VLOOKUP(B390,'Erection Compiled'!$C$7:$D$664,2,FALSE)</f>
        <v>DD60+25</v>
      </c>
      <c r="D390" s="589">
        <v>46090</v>
      </c>
      <c r="E390" s="589">
        <v>46090</v>
      </c>
      <c r="F390" s="343" t="s">
        <v>1022</v>
      </c>
      <c r="G390" s="343" t="s">
        <v>1024</v>
      </c>
      <c r="H390" s="343" t="s">
        <v>1024</v>
      </c>
    </row>
    <row r="391" spans="1:8" x14ac:dyDescent="0.25">
      <c r="A391" s="343">
        <f>+SUBTOTAL(3,$E$6:$E391)</f>
        <v>386</v>
      </c>
      <c r="B391" s="345" t="s">
        <v>94</v>
      </c>
      <c r="C391" s="343" t="str">
        <f>+VLOOKUP(B391,'Erection Compiled'!$C$7:$D$664,2,FALSE)</f>
        <v>DD60+25</v>
      </c>
      <c r="D391" s="589">
        <v>46090</v>
      </c>
      <c r="E391" s="589">
        <v>46090</v>
      </c>
      <c r="F391" s="343" t="s">
        <v>1022</v>
      </c>
      <c r="G391" s="343" t="s">
        <v>1024</v>
      </c>
      <c r="H391" s="343" t="s">
        <v>1024</v>
      </c>
    </row>
    <row r="392" spans="1:8" x14ac:dyDescent="0.25">
      <c r="A392" s="343"/>
      <c r="B392" s="345"/>
      <c r="C392" s="343"/>
      <c r="D392" s="589"/>
      <c r="E392" s="589"/>
      <c r="F392" s="343"/>
      <c r="G392" s="343"/>
      <c r="H392" s="343"/>
    </row>
    <row r="393" spans="1:8" x14ac:dyDescent="0.25">
      <c r="A393" s="343"/>
      <c r="B393" s="345"/>
      <c r="C393" s="343"/>
      <c r="D393" s="589"/>
      <c r="E393" s="589"/>
      <c r="F393" s="343"/>
      <c r="G393" s="343"/>
      <c r="H393" s="343"/>
    </row>
    <row r="394" spans="1:8" x14ac:dyDescent="0.25">
      <c r="A394" s="343"/>
      <c r="B394" s="345"/>
      <c r="C394" s="343"/>
      <c r="D394" s="589"/>
      <c r="E394" s="589"/>
      <c r="F394" s="343"/>
      <c r="G394" s="343"/>
      <c r="H394" s="343"/>
    </row>
    <row r="395" spans="1:8" x14ac:dyDescent="0.25">
      <c r="A395" s="343"/>
      <c r="B395" s="345"/>
      <c r="C395" s="343"/>
      <c r="D395" s="589"/>
      <c r="E395" s="589"/>
      <c r="F395" s="343"/>
      <c r="G395" s="343"/>
      <c r="H395" s="343"/>
    </row>
    <row r="396" spans="1:8" x14ac:dyDescent="0.25">
      <c r="A396" s="343"/>
      <c r="B396" s="345"/>
      <c r="C396" s="343"/>
      <c r="D396" s="589"/>
      <c r="E396" s="589"/>
      <c r="F396" s="343"/>
      <c r="G396" s="343"/>
      <c r="H396" s="343"/>
    </row>
    <row r="397" spans="1:8" x14ac:dyDescent="0.25">
      <c r="A397" s="343"/>
      <c r="B397" s="345"/>
      <c r="C397" s="343"/>
      <c r="D397" s="589"/>
      <c r="E397" s="589"/>
      <c r="F397" s="343"/>
      <c r="G397" s="343"/>
      <c r="H397" s="343"/>
    </row>
    <row r="398" spans="1:8" x14ac:dyDescent="0.25">
      <c r="A398" s="343"/>
      <c r="B398" s="345"/>
      <c r="C398" s="343"/>
      <c r="D398" s="589"/>
      <c r="E398" s="589"/>
      <c r="F398" s="343"/>
      <c r="G398" s="343"/>
      <c r="H398" s="343"/>
    </row>
  </sheetData>
  <autoFilter ref="F1:F370" xr:uid="{981357DA-E245-4637-8DF2-B64C3BDA0157}"/>
  <conditionalFormatting sqref="B1:B1048576">
    <cfRule type="duplicateValues" dxfId="165" priority="1"/>
    <cfRule type="duplicateValues" dxfId="164" priority="2"/>
  </conditionalFormatting>
  <conditionalFormatting sqref="B2:B95 B97:B99 B101 B103:B1048576">
    <cfRule type="duplicateValues" dxfId="163" priority="3"/>
  </conditionalFormatting>
  <hyperlinks>
    <hyperlink ref="A1" location="'Progress Summary'!A1" display="'Progress Summary'!A1" xr:uid="{EE316D7F-0F93-492A-9EF8-E0B45E34E2D5}"/>
  </hyperlinks>
  <pageMargins left="0.7" right="0.7" top="0.75" bottom="0.75" header="0.3" footer="0.3"/>
  <pageSetup scale="53" orientation="portrait" r:id="rId1"/>
  <rowBreaks count="1" manualBreakCount="1">
    <brk id="294"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1AC7-2B41-4C8E-919F-B6C2B68B5696}">
  <sheetPr codeName="Sheet17">
    <tabColor theme="0" tint="-0.34998626667073579"/>
  </sheetPr>
  <dimension ref="A1:O55"/>
  <sheetViews>
    <sheetView workbookViewId="0">
      <pane ySplit="5" topLeftCell="A46" activePane="bottomLeft" state="frozen"/>
      <selection activeCell="N9" sqref="N9"/>
      <selection pane="bottomLeft" activeCell="I33" sqref="I33"/>
    </sheetView>
  </sheetViews>
  <sheetFormatPr defaultRowHeight="12.75" x14ac:dyDescent="0.25"/>
  <cols>
    <col min="1" max="1" width="4" style="395" customWidth="1"/>
    <col min="2" max="2" width="5.7109375" style="395" bestFit="1" customWidth="1"/>
    <col min="3" max="3" width="5.140625" style="395" bestFit="1" customWidth="1"/>
    <col min="4" max="4" width="7.5703125" style="395" customWidth="1"/>
    <col min="5" max="5" width="22.7109375" style="395" bestFit="1" customWidth="1"/>
    <col min="6" max="6" width="8.42578125" style="395" customWidth="1"/>
    <col min="7" max="7" width="8.85546875" style="469" customWidth="1"/>
    <col min="8" max="9" width="10.42578125" style="395" bestFit="1" customWidth="1"/>
    <col min="10" max="10" width="8" style="395" customWidth="1"/>
    <col min="11" max="12" width="10.42578125" style="395" bestFit="1" customWidth="1"/>
    <col min="13" max="13" width="51" style="395" customWidth="1"/>
    <col min="14" max="14" width="9.140625" style="395"/>
    <col min="15" max="15" width="3" style="469" bestFit="1" customWidth="1"/>
    <col min="16" max="16384" width="9.140625" style="395"/>
  </cols>
  <sheetData>
    <row r="1" spans="1:14" x14ac:dyDescent="0.25">
      <c r="A1" s="407" t="s">
        <v>1257</v>
      </c>
    </row>
    <row r="2" spans="1:14" x14ac:dyDescent="0.25">
      <c r="A2" s="396" t="s">
        <v>1223</v>
      </c>
    </row>
    <row r="3" spans="1:14" ht="15" customHeight="1" x14ac:dyDescent="0.25">
      <c r="A3" s="1006" t="s">
        <v>12</v>
      </c>
      <c r="B3" s="1006"/>
      <c r="C3" s="1006"/>
      <c r="D3" s="1006"/>
      <c r="E3" s="1006"/>
      <c r="F3" s="1006"/>
      <c r="G3" s="1006"/>
      <c r="H3" s="1006"/>
      <c r="I3" s="1006"/>
      <c r="J3" s="1006"/>
      <c r="K3" s="1006"/>
      <c r="L3" s="1006"/>
      <c r="M3" s="1006"/>
      <c r="N3" s="1006"/>
    </row>
    <row r="4" spans="1:14" ht="15" customHeight="1" x14ac:dyDescent="0.25">
      <c r="A4" s="1010" t="s">
        <v>22</v>
      </c>
      <c r="B4" s="1010" t="s">
        <v>13</v>
      </c>
      <c r="C4" s="1010"/>
      <c r="D4" s="1010" t="s">
        <v>120</v>
      </c>
      <c r="E4" s="1010" t="s">
        <v>7</v>
      </c>
      <c r="F4" s="1010" t="s">
        <v>14</v>
      </c>
      <c r="G4" s="1011" t="s">
        <v>1392</v>
      </c>
      <c r="H4" s="1011"/>
      <c r="I4" s="1011"/>
      <c r="J4" s="1007" t="s">
        <v>11</v>
      </c>
      <c r="K4" s="1008"/>
      <c r="L4" s="1008"/>
      <c r="M4" s="1008"/>
      <c r="N4" s="1009"/>
    </row>
    <row r="5" spans="1:14" ht="25.5" x14ac:dyDescent="0.25">
      <c r="A5" s="1010"/>
      <c r="B5" s="467" t="s">
        <v>118</v>
      </c>
      <c r="C5" s="466" t="s">
        <v>119</v>
      </c>
      <c r="D5" s="1010"/>
      <c r="E5" s="1010"/>
      <c r="F5" s="1010"/>
      <c r="G5" s="466" t="s">
        <v>14</v>
      </c>
      <c r="H5" s="466" t="s">
        <v>6</v>
      </c>
      <c r="I5" s="466" t="s">
        <v>5</v>
      </c>
      <c r="J5" s="466" t="s">
        <v>14</v>
      </c>
      <c r="K5" s="466" t="s">
        <v>6</v>
      </c>
      <c r="L5" s="466" t="s">
        <v>5</v>
      </c>
      <c r="M5" s="466" t="s">
        <v>9</v>
      </c>
      <c r="N5" s="466" t="s">
        <v>1154</v>
      </c>
    </row>
    <row r="6" spans="1:14" x14ac:dyDescent="0.25">
      <c r="A6" s="397">
        <v>1</v>
      </c>
      <c r="B6" s="397" t="s">
        <v>97</v>
      </c>
      <c r="C6" s="397" t="s">
        <v>98</v>
      </c>
      <c r="D6" s="397" t="s">
        <v>1031</v>
      </c>
      <c r="E6" s="398" t="s">
        <v>1027</v>
      </c>
      <c r="F6" s="717">
        <v>4.8769999999999998</v>
      </c>
      <c r="G6" s="397">
        <f t="shared" ref="G6:G33" si="0">F6</f>
        <v>4.8769999999999998</v>
      </c>
      <c r="H6" s="399">
        <v>45525</v>
      </c>
      <c r="I6" s="399">
        <v>45532</v>
      </c>
      <c r="J6" s="397">
        <f>G6</f>
        <v>4.8769999999999998</v>
      </c>
      <c r="K6" s="399">
        <v>45544</v>
      </c>
      <c r="L6" s="399">
        <v>45551</v>
      </c>
      <c r="M6" s="400" t="s">
        <v>1030</v>
      </c>
      <c r="N6" s="401">
        <v>45536</v>
      </c>
    </row>
    <row r="7" spans="1:14" x14ac:dyDescent="0.25">
      <c r="A7" s="402">
        <v>2</v>
      </c>
      <c r="B7" s="402" t="s">
        <v>98</v>
      </c>
      <c r="C7" s="402" t="s">
        <v>99</v>
      </c>
      <c r="D7" s="402" t="s">
        <v>1031</v>
      </c>
      <c r="E7" s="403" t="s">
        <v>1027</v>
      </c>
      <c r="F7" s="680">
        <v>4.5679999999999996</v>
      </c>
      <c r="G7" s="402">
        <f t="shared" si="0"/>
        <v>4.5679999999999996</v>
      </c>
      <c r="H7" s="404">
        <v>45541</v>
      </c>
      <c r="I7" s="404">
        <v>45551</v>
      </c>
      <c r="J7" s="402">
        <f t="shared" ref="J7:J17" si="1">G7</f>
        <v>4.5679999999999996</v>
      </c>
      <c r="K7" s="404">
        <v>45561</v>
      </c>
      <c r="L7" s="404">
        <v>45568</v>
      </c>
      <c r="M7" s="405" t="s">
        <v>1030</v>
      </c>
      <c r="N7" s="401">
        <v>45566</v>
      </c>
    </row>
    <row r="8" spans="1:14" x14ac:dyDescent="0.25">
      <c r="A8" s="402">
        <v>3</v>
      </c>
      <c r="B8" s="402" t="s">
        <v>99</v>
      </c>
      <c r="C8" s="402" t="s">
        <v>100</v>
      </c>
      <c r="D8" s="402" t="s">
        <v>1031</v>
      </c>
      <c r="E8" s="403" t="s">
        <v>1027</v>
      </c>
      <c r="F8" s="680">
        <v>4.8630000000000004</v>
      </c>
      <c r="G8" s="402">
        <f t="shared" si="0"/>
        <v>4.8630000000000004</v>
      </c>
      <c r="H8" s="404">
        <v>45558</v>
      </c>
      <c r="I8" s="404">
        <v>45567</v>
      </c>
      <c r="J8" s="402">
        <f t="shared" si="1"/>
        <v>4.8630000000000004</v>
      </c>
      <c r="K8" s="404">
        <v>45582</v>
      </c>
      <c r="L8" s="404">
        <v>45587</v>
      </c>
      <c r="M8" s="405" t="s">
        <v>1030</v>
      </c>
      <c r="N8" s="401">
        <v>45566</v>
      </c>
    </row>
    <row r="9" spans="1:14" x14ac:dyDescent="0.25">
      <c r="A9" s="402">
        <v>4</v>
      </c>
      <c r="B9" s="402" t="s">
        <v>100</v>
      </c>
      <c r="C9" s="402" t="s">
        <v>806</v>
      </c>
      <c r="D9" s="402" t="s">
        <v>1031</v>
      </c>
      <c r="E9" s="403" t="s">
        <v>1027</v>
      </c>
      <c r="F9" s="680">
        <v>3.7109999999999999</v>
      </c>
      <c r="G9" s="402">
        <f t="shared" si="0"/>
        <v>3.7109999999999999</v>
      </c>
      <c r="H9" s="404">
        <v>45579</v>
      </c>
      <c r="I9" s="404">
        <v>45586</v>
      </c>
      <c r="J9" s="402">
        <f t="shared" si="1"/>
        <v>3.7109999999999999</v>
      </c>
      <c r="K9" s="404">
        <v>45596</v>
      </c>
      <c r="L9" s="404">
        <v>45602</v>
      </c>
      <c r="M9" s="403" t="s">
        <v>1030</v>
      </c>
      <c r="N9" s="401">
        <v>45597</v>
      </c>
    </row>
    <row r="10" spans="1:14" x14ac:dyDescent="0.25">
      <c r="A10" s="402">
        <v>5</v>
      </c>
      <c r="B10" s="402" t="s">
        <v>806</v>
      </c>
      <c r="C10" s="402" t="s">
        <v>818</v>
      </c>
      <c r="D10" s="402" t="s">
        <v>1031</v>
      </c>
      <c r="E10" s="403" t="s">
        <v>1027</v>
      </c>
      <c r="F10" s="680">
        <v>4.9180000000000001</v>
      </c>
      <c r="G10" s="594">
        <f t="shared" si="0"/>
        <v>4.9180000000000001</v>
      </c>
      <c r="H10" s="404">
        <v>45595</v>
      </c>
      <c r="I10" s="404">
        <v>45601</v>
      </c>
      <c r="J10" s="594">
        <f t="shared" si="1"/>
        <v>4.9180000000000001</v>
      </c>
      <c r="K10" s="404">
        <v>45609</v>
      </c>
      <c r="L10" s="404">
        <v>45612</v>
      </c>
      <c r="M10" s="403" t="s">
        <v>1030</v>
      </c>
      <c r="N10" s="401">
        <v>45597</v>
      </c>
    </row>
    <row r="11" spans="1:14" x14ac:dyDescent="0.25">
      <c r="A11" s="402">
        <v>6</v>
      </c>
      <c r="B11" s="402" t="s">
        <v>757</v>
      </c>
      <c r="C11" s="402" t="s">
        <v>97</v>
      </c>
      <c r="D11" s="402" t="s">
        <v>1031</v>
      </c>
      <c r="E11" s="403" t="s">
        <v>1028</v>
      </c>
      <c r="F11" s="680">
        <v>3.778</v>
      </c>
      <c r="G11" s="594">
        <f t="shared" si="0"/>
        <v>3.778</v>
      </c>
      <c r="H11" s="404">
        <v>45648</v>
      </c>
      <c r="I11" s="404">
        <v>45653</v>
      </c>
      <c r="J11" s="594">
        <f t="shared" si="1"/>
        <v>3.778</v>
      </c>
      <c r="K11" s="404">
        <v>45661</v>
      </c>
      <c r="L11" s="404">
        <v>45666</v>
      </c>
      <c r="M11" s="403" t="s">
        <v>1030</v>
      </c>
      <c r="N11" s="401">
        <v>45658</v>
      </c>
    </row>
    <row r="12" spans="1:14" x14ac:dyDescent="0.25">
      <c r="A12" s="402">
        <v>7</v>
      </c>
      <c r="B12" s="402" t="s">
        <v>35</v>
      </c>
      <c r="C12" s="402" t="s">
        <v>757</v>
      </c>
      <c r="D12" s="402" t="s">
        <v>1031</v>
      </c>
      <c r="E12" s="403" t="s">
        <v>1028</v>
      </c>
      <c r="F12" s="680">
        <v>3.3370000000000002</v>
      </c>
      <c r="G12" s="594">
        <f t="shared" si="0"/>
        <v>3.3370000000000002</v>
      </c>
      <c r="H12" s="404">
        <v>45659</v>
      </c>
      <c r="I12" s="404">
        <v>45665</v>
      </c>
      <c r="J12" s="594">
        <f t="shared" si="1"/>
        <v>3.3370000000000002</v>
      </c>
      <c r="K12" s="404">
        <v>45669</v>
      </c>
      <c r="L12" s="404">
        <v>45672</v>
      </c>
      <c r="M12" s="403" t="s">
        <v>1030</v>
      </c>
      <c r="N12" s="401">
        <v>45658</v>
      </c>
    </row>
    <row r="13" spans="1:14" x14ac:dyDescent="0.25">
      <c r="A13" s="402">
        <v>8</v>
      </c>
      <c r="B13" s="402" t="s">
        <v>818</v>
      </c>
      <c r="C13" s="402" t="s">
        <v>101</v>
      </c>
      <c r="D13" s="402" t="s">
        <v>1031</v>
      </c>
      <c r="E13" s="403" t="s">
        <v>1029</v>
      </c>
      <c r="F13" s="680">
        <v>4.7359999999999998</v>
      </c>
      <c r="G13" s="594">
        <f t="shared" si="0"/>
        <v>4.7359999999999998</v>
      </c>
      <c r="H13" s="404">
        <v>45691</v>
      </c>
      <c r="I13" s="404">
        <v>45738</v>
      </c>
      <c r="J13" s="594">
        <f t="shared" si="1"/>
        <v>4.7359999999999998</v>
      </c>
      <c r="K13" s="404">
        <v>45726</v>
      </c>
      <c r="L13" s="404">
        <v>45739</v>
      </c>
      <c r="M13" s="403" t="s">
        <v>1030</v>
      </c>
      <c r="N13" s="401">
        <v>45717</v>
      </c>
    </row>
    <row r="14" spans="1:14" x14ac:dyDescent="0.25">
      <c r="A14" s="402">
        <v>9</v>
      </c>
      <c r="B14" s="402" t="s">
        <v>1026</v>
      </c>
      <c r="C14" s="402" t="s">
        <v>707</v>
      </c>
      <c r="D14" s="402" t="s">
        <v>1031</v>
      </c>
      <c r="E14" s="403" t="s">
        <v>1028</v>
      </c>
      <c r="F14" s="680">
        <v>4.444</v>
      </c>
      <c r="G14" s="594">
        <f t="shared" si="0"/>
        <v>4.444</v>
      </c>
      <c r="H14" s="404">
        <v>45728</v>
      </c>
      <c r="I14" s="404">
        <v>45739</v>
      </c>
      <c r="J14" s="594">
        <f t="shared" si="1"/>
        <v>4.444</v>
      </c>
      <c r="K14" s="404">
        <v>45733</v>
      </c>
      <c r="L14" s="404">
        <v>45740</v>
      </c>
      <c r="M14" s="403" t="s">
        <v>1030</v>
      </c>
      <c r="N14" s="401">
        <v>45717</v>
      </c>
    </row>
    <row r="15" spans="1:14" x14ac:dyDescent="0.25">
      <c r="A15" s="402">
        <v>10</v>
      </c>
      <c r="B15" s="402" t="s">
        <v>91</v>
      </c>
      <c r="C15" s="402" t="s">
        <v>92</v>
      </c>
      <c r="D15" s="402" t="s">
        <v>1031</v>
      </c>
      <c r="E15" s="403" t="s">
        <v>1028</v>
      </c>
      <c r="F15" s="680">
        <v>3.2269999999999999</v>
      </c>
      <c r="G15" s="594">
        <f t="shared" si="0"/>
        <v>3.2269999999999999</v>
      </c>
      <c r="H15" s="404">
        <v>45694</v>
      </c>
      <c r="I15" s="404">
        <v>45707</v>
      </c>
      <c r="J15" s="594">
        <f t="shared" si="1"/>
        <v>3.2269999999999999</v>
      </c>
      <c r="K15" s="404">
        <v>45778</v>
      </c>
      <c r="L15" s="404">
        <v>45782</v>
      </c>
      <c r="M15" s="403" t="s">
        <v>1030</v>
      </c>
      <c r="N15" s="401">
        <v>45778</v>
      </c>
    </row>
    <row r="16" spans="1:14" x14ac:dyDescent="0.25">
      <c r="A16" s="402">
        <v>11</v>
      </c>
      <c r="B16" s="402" t="s">
        <v>707</v>
      </c>
      <c r="C16" s="402" t="s">
        <v>710</v>
      </c>
      <c r="D16" s="402" t="s">
        <v>1031</v>
      </c>
      <c r="E16" s="403" t="s">
        <v>1028</v>
      </c>
      <c r="F16" s="680">
        <v>1.0489999999999999</v>
      </c>
      <c r="G16" s="594">
        <f t="shared" si="0"/>
        <v>1.0489999999999999</v>
      </c>
      <c r="H16" s="404">
        <v>45749</v>
      </c>
      <c r="I16" s="404">
        <v>45755</v>
      </c>
      <c r="J16" s="594">
        <f t="shared" si="1"/>
        <v>1.0489999999999999</v>
      </c>
      <c r="K16" s="404">
        <v>45751</v>
      </c>
      <c r="L16" s="404">
        <v>45756</v>
      </c>
      <c r="M16" s="403" t="s">
        <v>1030</v>
      </c>
      <c r="N16" s="401">
        <v>45748</v>
      </c>
    </row>
    <row r="17" spans="1:15" ht="14.25" customHeight="1" x14ac:dyDescent="0.25">
      <c r="A17" s="402">
        <v>11</v>
      </c>
      <c r="B17" s="475" t="s">
        <v>853</v>
      </c>
      <c r="C17" s="475" t="s">
        <v>863</v>
      </c>
      <c r="D17" s="402" t="s">
        <v>1031</v>
      </c>
      <c r="E17" s="647" t="s">
        <v>1578</v>
      </c>
      <c r="F17" s="680">
        <v>3.7879999999999998</v>
      </c>
      <c r="G17" s="594">
        <f t="shared" si="0"/>
        <v>3.7879999999999998</v>
      </c>
      <c r="H17" s="404">
        <v>45809</v>
      </c>
      <c r="I17" s="404">
        <v>45829</v>
      </c>
      <c r="J17" s="594">
        <f t="shared" si="1"/>
        <v>3.7879999999999998</v>
      </c>
      <c r="K17" s="404">
        <v>45926</v>
      </c>
      <c r="L17" s="404">
        <v>45930</v>
      </c>
      <c r="M17" s="403" t="s">
        <v>1030</v>
      </c>
      <c r="N17" s="401">
        <v>45901</v>
      </c>
    </row>
    <row r="18" spans="1:15" x14ac:dyDescent="0.25">
      <c r="A18" s="402">
        <v>12</v>
      </c>
      <c r="B18" s="475" t="s">
        <v>850</v>
      </c>
      <c r="C18" s="402" t="s">
        <v>853</v>
      </c>
      <c r="D18" s="402" t="s">
        <v>1031</v>
      </c>
      <c r="E18" s="647" t="s">
        <v>1578</v>
      </c>
      <c r="F18" s="680">
        <v>1.6279999999999999</v>
      </c>
      <c r="G18" s="594">
        <f t="shared" si="0"/>
        <v>1.6279999999999999</v>
      </c>
      <c r="H18" s="404">
        <v>45964</v>
      </c>
      <c r="I18" s="404">
        <v>45969</v>
      </c>
      <c r="J18" s="594">
        <f>G18</f>
        <v>1.6279999999999999</v>
      </c>
      <c r="K18" s="404">
        <v>45982</v>
      </c>
      <c r="L18" s="404">
        <v>45986</v>
      </c>
      <c r="M18" s="647" t="s">
        <v>1620</v>
      </c>
      <c r="N18" s="401">
        <v>45962</v>
      </c>
    </row>
    <row r="19" spans="1:15" x14ac:dyDescent="0.25">
      <c r="A19" s="402">
        <v>13</v>
      </c>
      <c r="B19" s="475" t="s">
        <v>444</v>
      </c>
      <c r="C19" s="475" t="s">
        <v>38</v>
      </c>
      <c r="D19" s="402" t="s">
        <v>1031</v>
      </c>
      <c r="E19" s="403" t="s">
        <v>1609</v>
      </c>
      <c r="F19" s="739">
        <v>3.823</v>
      </c>
      <c r="G19" s="594">
        <f t="shared" si="0"/>
        <v>3.823</v>
      </c>
      <c r="H19" s="404">
        <v>45974</v>
      </c>
      <c r="I19" s="404">
        <v>45979</v>
      </c>
      <c r="J19" s="594">
        <f>G19</f>
        <v>3.823</v>
      </c>
      <c r="K19" s="404">
        <v>46021</v>
      </c>
      <c r="L19" s="404">
        <v>46036</v>
      </c>
      <c r="M19" s="647" t="s">
        <v>1620</v>
      </c>
      <c r="N19" s="401">
        <v>46023</v>
      </c>
      <c r="O19" s="469">
        <v>42</v>
      </c>
    </row>
    <row r="20" spans="1:15" x14ac:dyDescent="0.25">
      <c r="A20" s="402">
        <v>14</v>
      </c>
      <c r="B20" s="475" t="s">
        <v>106</v>
      </c>
      <c r="C20" s="402" t="s">
        <v>850</v>
      </c>
      <c r="D20" s="402" t="s">
        <v>1031</v>
      </c>
      <c r="E20" s="647" t="s">
        <v>1607</v>
      </c>
      <c r="F20" s="680">
        <v>3.6749999999999998</v>
      </c>
      <c r="G20" s="594">
        <f t="shared" si="0"/>
        <v>3.6749999999999998</v>
      </c>
      <c r="H20" s="404">
        <v>45981</v>
      </c>
      <c r="I20" s="404">
        <v>45986</v>
      </c>
      <c r="J20" s="594">
        <f>G20</f>
        <v>3.6749999999999998</v>
      </c>
      <c r="K20" s="404">
        <v>45989</v>
      </c>
      <c r="L20" s="404">
        <v>45991</v>
      </c>
      <c r="M20" s="647" t="s">
        <v>1620</v>
      </c>
      <c r="N20" s="401">
        <v>45962</v>
      </c>
      <c r="O20" s="469">
        <v>62</v>
      </c>
    </row>
    <row r="21" spans="1:15" x14ac:dyDescent="0.25">
      <c r="A21" s="402">
        <v>15</v>
      </c>
      <c r="B21" s="475" t="s">
        <v>624</v>
      </c>
      <c r="C21" s="475" t="s">
        <v>444</v>
      </c>
      <c r="D21" s="402" t="s">
        <v>1031</v>
      </c>
      <c r="E21" s="403" t="s">
        <v>1609</v>
      </c>
      <c r="F21" s="680">
        <v>3.4260000000000002</v>
      </c>
      <c r="G21" s="594">
        <f t="shared" si="0"/>
        <v>3.4260000000000002</v>
      </c>
      <c r="H21" s="404">
        <v>45982</v>
      </c>
      <c r="I21" s="404">
        <v>45989</v>
      </c>
      <c r="J21" s="594">
        <f>G21</f>
        <v>3.4260000000000002</v>
      </c>
      <c r="K21" s="404">
        <v>45989</v>
      </c>
      <c r="L21" s="404">
        <v>45991</v>
      </c>
      <c r="M21" s="647" t="s">
        <v>1620</v>
      </c>
      <c r="N21" s="401">
        <v>45962</v>
      </c>
      <c r="O21" s="469">
        <v>54</v>
      </c>
    </row>
    <row r="22" spans="1:15" x14ac:dyDescent="0.25">
      <c r="A22" s="402">
        <v>16</v>
      </c>
      <c r="B22" s="402" t="s">
        <v>105</v>
      </c>
      <c r="C22" s="402" t="s">
        <v>106</v>
      </c>
      <c r="D22" s="402" t="s">
        <v>1031</v>
      </c>
      <c r="E22" s="647" t="s">
        <v>1607</v>
      </c>
      <c r="F22" s="680">
        <v>4.9660000000000002</v>
      </c>
      <c r="G22" s="594">
        <f t="shared" si="0"/>
        <v>4.9660000000000002</v>
      </c>
      <c r="H22" s="404">
        <v>45999</v>
      </c>
      <c r="I22" s="404">
        <v>46007</v>
      </c>
      <c r="J22" s="594">
        <f>G22</f>
        <v>4.9660000000000002</v>
      </c>
      <c r="K22" s="731">
        <v>46003</v>
      </c>
      <c r="L22" s="731">
        <v>46008</v>
      </c>
      <c r="M22" s="647" t="s">
        <v>1620</v>
      </c>
      <c r="N22" s="401">
        <v>45992</v>
      </c>
      <c r="O22" s="469">
        <v>62</v>
      </c>
    </row>
    <row r="23" spans="1:15" x14ac:dyDescent="0.25">
      <c r="A23" s="402">
        <v>17</v>
      </c>
      <c r="B23" s="475" t="s">
        <v>93</v>
      </c>
      <c r="C23" s="402" t="s">
        <v>94</v>
      </c>
      <c r="D23" s="402" t="s">
        <v>1619</v>
      </c>
      <c r="E23" s="647" t="s">
        <v>1624</v>
      </c>
      <c r="F23" s="680">
        <v>0.22</v>
      </c>
      <c r="G23" s="594">
        <f t="shared" si="0"/>
        <v>0.22</v>
      </c>
      <c r="H23" s="404">
        <f>I23-6</f>
        <v>45981</v>
      </c>
      <c r="I23" s="404">
        <v>45987</v>
      </c>
      <c r="J23" s="594">
        <f t="shared" ref="J23:J32" si="2">G23</f>
        <v>0.22</v>
      </c>
      <c r="K23" s="404">
        <f>L23-6</f>
        <v>45981</v>
      </c>
      <c r="L23" s="404">
        <v>45987</v>
      </c>
      <c r="M23" s="647" t="s">
        <v>1620</v>
      </c>
      <c r="N23" s="401">
        <v>45962</v>
      </c>
    </row>
    <row r="24" spans="1:15" x14ac:dyDescent="0.25">
      <c r="A24" s="402">
        <v>18</v>
      </c>
      <c r="B24" s="475" t="s">
        <v>89</v>
      </c>
      <c r="C24" s="402" t="s">
        <v>90</v>
      </c>
      <c r="D24" s="402" t="s">
        <v>1619</v>
      </c>
      <c r="E24" s="647" t="s">
        <v>1624</v>
      </c>
      <c r="F24" s="680">
        <v>0.19908000000000001</v>
      </c>
      <c r="G24" s="594">
        <f t="shared" si="0"/>
        <v>0.19908000000000001</v>
      </c>
      <c r="H24" s="404">
        <v>45997</v>
      </c>
      <c r="I24" s="404">
        <v>46002</v>
      </c>
      <c r="J24" s="594">
        <f t="shared" si="2"/>
        <v>0.19908000000000001</v>
      </c>
      <c r="K24" s="404">
        <v>45997</v>
      </c>
      <c r="L24" s="404">
        <v>46002</v>
      </c>
      <c r="M24" s="647" t="s">
        <v>1620</v>
      </c>
      <c r="N24" s="401">
        <v>45992</v>
      </c>
      <c r="O24" s="469">
        <v>18</v>
      </c>
    </row>
    <row r="25" spans="1:15" x14ac:dyDescent="0.25">
      <c r="A25" s="402">
        <v>19</v>
      </c>
      <c r="B25" s="475" t="s">
        <v>104</v>
      </c>
      <c r="C25" s="402" t="s">
        <v>105</v>
      </c>
      <c r="D25" s="402" t="s">
        <v>1031</v>
      </c>
      <c r="E25" s="647" t="s">
        <v>1607</v>
      </c>
      <c r="F25" s="680">
        <v>0.76900000000000002</v>
      </c>
      <c r="G25" s="594">
        <f t="shared" si="0"/>
        <v>0.76900000000000002</v>
      </c>
      <c r="H25" s="404">
        <v>46009</v>
      </c>
      <c r="I25" s="404">
        <v>46015</v>
      </c>
      <c r="J25" s="594">
        <f t="shared" si="2"/>
        <v>0.76900000000000002</v>
      </c>
      <c r="K25" s="404">
        <v>46012</v>
      </c>
      <c r="L25" s="404">
        <v>46016</v>
      </c>
      <c r="M25" s="647" t="s">
        <v>1620</v>
      </c>
      <c r="N25" s="401">
        <v>45992</v>
      </c>
    </row>
    <row r="26" spans="1:15" x14ac:dyDescent="0.25">
      <c r="A26" s="402">
        <v>20</v>
      </c>
      <c r="B26" s="475" t="s">
        <v>102</v>
      </c>
      <c r="C26" s="402" t="s">
        <v>103</v>
      </c>
      <c r="D26" s="402" t="s">
        <v>1031</v>
      </c>
      <c r="E26" s="647" t="s">
        <v>1607</v>
      </c>
      <c r="F26" s="739">
        <v>1.0609999999999999</v>
      </c>
      <c r="G26" s="594">
        <f t="shared" si="0"/>
        <v>1.0609999999999999</v>
      </c>
      <c r="H26" s="404">
        <v>46017</v>
      </c>
      <c r="I26" s="404">
        <v>46019</v>
      </c>
      <c r="J26" s="594">
        <f t="shared" si="2"/>
        <v>1.0609999999999999</v>
      </c>
      <c r="K26" s="404">
        <v>46028</v>
      </c>
      <c r="L26" s="404">
        <v>46030</v>
      </c>
      <c r="M26" s="647" t="s">
        <v>1620</v>
      </c>
      <c r="N26" s="401">
        <v>46023</v>
      </c>
    </row>
    <row r="27" spans="1:15" x14ac:dyDescent="0.25">
      <c r="A27" s="402">
        <v>21</v>
      </c>
      <c r="B27" s="475" t="s">
        <v>103</v>
      </c>
      <c r="C27" s="402" t="s">
        <v>104</v>
      </c>
      <c r="D27" s="402" t="s">
        <v>1619</v>
      </c>
      <c r="E27" s="647" t="s">
        <v>1607</v>
      </c>
      <c r="F27" s="680">
        <v>0.2</v>
      </c>
      <c r="G27" s="594">
        <f t="shared" si="0"/>
        <v>0.2</v>
      </c>
      <c r="H27" s="404">
        <v>46020</v>
      </c>
      <c r="I27" s="404">
        <v>46020</v>
      </c>
      <c r="J27" s="594">
        <f t="shared" si="2"/>
        <v>0.2</v>
      </c>
      <c r="K27" s="404">
        <v>46020</v>
      </c>
      <c r="L27" s="404">
        <v>46020</v>
      </c>
      <c r="M27" s="647" t="s">
        <v>1620</v>
      </c>
      <c r="N27" s="401">
        <v>45992</v>
      </c>
    </row>
    <row r="28" spans="1:15" x14ac:dyDescent="0.25">
      <c r="A28" s="402">
        <v>22</v>
      </c>
      <c r="B28" s="475" t="s">
        <v>101</v>
      </c>
      <c r="C28" s="402" t="s">
        <v>102</v>
      </c>
      <c r="D28" s="402" t="s">
        <v>1619</v>
      </c>
      <c r="E28" s="647" t="s">
        <v>1607</v>
      </c>
      <c r="F28" s="739">
        <v>0.20780000000000001</v>
      </c>
      <c r="G28" s="594">
        <f t="shared" si="0"/>
        <v>0.20780000000000001</v>
      </c>
      <c r="H28" s="404">
        <v>46025</v>
      </c>
      <c r="I28" s="404">
        <v>46025</v>
      </c>
      <c r="J28" s="594">
        <f t="shared" si="2"/>
        <v>0.20780000000000001</v>
      </c>
      <c r="K28" s="404">
        <v>46025</v>
      </c>
      <c r="L28" s="404">
        <v>46025</v>
      </c>
      <c r="M28" s="647" t="s">
        <v>1620</v>
      </c>
      <c r="N28" s="401">
        <v>46023</v>
      </c>
    </row>
    <row r="29" spans="1:15" x14ac:dyDescent="0.25">
      <c r="A29" s="402">
        <v>23</v>
      </c>
      <c r="B29" s="475" t="s">
        <v>38</v>
      </c>
      <c r="C29" s="402" t="s">
        <v>39</v>
      </c>
      <c r="D29" s="402" t="s">
        <v>1619</v>
      </c>
      <c r="E29" s="647" t="s">
        <v>1624</v>
      </c>
      <c r="F29" s="739">
        <v>0.22650000000000001</v>
      </c>
      <c r="G29" s="594">
        <f t="shared" si="0"/>
        <v>0.22650000000000001</v>
      </c>
      <c r="H29" s="404">
        <v>46032</v>
      </c>
      <c r="I29" s="404">
        <v>46038</v>
      </c>
      <c r="J29" s="594">
        <f t="shared" si="2"/>
        <v>0.22650000000000001</v>
      </c>
      <c r="K29" s="404">
        <v>46033</v>
      </c>
      <c r="L29" s="404">
        <v>46038</v>
      </c>
      <c r="M29" s="647" t="s">
        <v>1620</v>
      </c>
      <c r="N29" s="401">
        <v>46023</v>
      </c>
    </row>
    <row r="30" spans="1:15" x14ac:dyDescent="0.25">
      <c r="A30" s="402">
        <v>24</v>
      </c>
      <c r="B30" s="475" t="s">
        <v>94</v>
      </c>
      <c r="C30" s="402" t="s">
        <v>95</v>
      </c>
      <c r="D30" s="402" t="s">
        <v>1031</v>
      </c>
      <c r="E30" s="647" t="s">
        <v>1607</v>
      </c>
      <c r="F30" s="680">
        <v>3.2869999999999999</v>
      </c>
      <c r="G30" s="594">
        <f t="shared" si="0"/>
        <v>3.2869999999999999</v>
      </c>
      <c r="H30" s="404">
        <v>46041</v>
      </c>
      <c r="I30" s="404">
        <v>46046</v>
      </c>
      <c r="J30" s="594">
        <f t="shared" si="2"/>
        <v>3.2869999999999999</v>
      </c>
      <c r="K30" s="404">
        <v>46051</v>
      </c>
      <c r="L30" s="404">
        <v>46053</v>
      </c>
      <c r="M30" s="647" t="s">
        <v>1620</v>
      </c>
      <c r="N30" s="401">
        <v>46023</v>
      </c>
    </row>
    <row r="31" spans="1:15" x14ac:dyDescent="0.25">
      <c r="A31" s="402">
        <v>25</v>
      </c>
      <c r="B31" s="475" t="s">
        <v>164</v>
      </c>
      <c r="C31" s="475" t="s">
        <v>474</v>
      </c>
      <c r="D31" s="402" t="s">
        <v>1031</v>
      </c>
      <c r="E31" s="647" t="s">
        <v>2265</v>
      </c>
      <c r="F31" s="680">
        <v>4.95</v>
      </c>
      <c r="G31" s="594">
        <f t="shared" si="0"/>
        <v>4.95</v>
      </c>
      <c r="H31" s="404">
        <v>46036</v>
      </c>
      <c r="I31" s="404">
        <v>46044</v>
      </c>
      <c r="J31" s="594">
        <f t="shared" si="2"/>
        <v>4.95</v>
      </c>
      <c r="K31" s="404">
        <v>46058</v>
      </c>
      <c r="L31" s="404">
        <v>46060</v>
      </c>
      <c r="M31" s="647" t="s">
        <v>1620</v>
      </c>
      <c r="N31" s="401">
        <v>46054</v>
      </c>
    </row>
    <row r="32" spans="1:15" x14ac:dyDescent="0.25">
      <c r="A32" s="402">
        <v>26</v>
      </c>
      <c r="B32" s="475" t="s">
        <v>90</v>
      </c>
      <c r="C32" s="402" t="s">
        <v>688</v>
      </c>
      <c r="D32" s="402" t="s">
        <v>1031</v>
      </c>
      <c r="E32" s="647" t="s">
        <v>1654</v>
      </c>
      <c r="F32" s="680">
        <v>4.4770000000000003</v>
      </c>
      <c r="G32" s="594">
        <f t="shared" si="0"/>
        <v>4.4770000000000003</v>
      </c>
      <c r="H32" s="404">
        <v>46048</v>
      </c>
      <c r="I32" s="404">
        <v>46053</v>
      </c>
      <c r="J32" s="594">
        <f t="shared" si="2"/>
        <v>4.4770000000000003</v>
      </c>
      <c r="K32" s="404">
        <v>46050</v>
      </c>
      <c r="L32" s="404">
        <v>46053</v>
      </c>
      <c r="M32" s="647" t="s">
        <v>1620</v>
      </c>
      <c r="N32" s="401">
        <v>46023</v>
      </c>
    </row>
    <row r="33" spans="1:15" s="738" customFormat="1" x14ac:dyDescent="0.25">
      <c r="A33" s="732">
        <v>27</v>
      </c>
      <c r="B33" s="733" t="s">
        <v>736</v>
      </c>
      <c r="C33" s="732" t="s">
        <v>93</v>
      </c>
      <c r="D33" s="732" t="s">
        <v>1031</v>
      </c>
      <c r="E33" s="734" t="s">
        <v>1607</v>
      </c>
      <c r="F33" s="879">
        <v>3.34</v>
      </c>
      <c r="G33" s="681">
        <f t="shared" si="0"/>
        <v>3.34</v>
      </c>
      <c r="H33" s="675">
        <v>46065</v>
      </c>
      <c r="I33" s="675">
        <v>46106</v>
      </c>
      <c r="J33" s="594"/>
      <c r="K33" s="675">
        <v>46108</v>
      </c>
      <c r="L33" s="675"/>
      <c r="M33" s="734" t="s">
        <v>2321</v>
      </c>
      <c r="N33" s="736"/>
      <c r="O33" s="737"/>
    </row>
    <row r="34" spans="1:15" s="738" customFormat="1" x14ac:dyDescent="0.25">
      <c r="A34" s="732">
        <v>28</v>
      </c>
      <c r="B34" s="733" t="s">
        <v>688</v>
      </c>
      <c r="C34" s="732" t="s">
        <v>91</v>
      </c>
      <c r="D34" s="732" t="s">
        <v>1031</v>
      </c>
      <c r="E34" s="734" t="s">
        <v>1654</v>
      </c>
      <c r="F34" s="735">
        <v>0.83</v>
      </c>
      <c r="G34" s="681">
        <f t="shared" ref="G34:G48" si="3">F34</f>
        <v>0.83</v>
      </c>
      <c r="H34" s="675">
        <v>46039</v>
      </c>
      <c r="I34" s="675">
        <v>46042</v>
      </c>
      <c r="J34" s="681">
        <f t="shared" ref="J34:J39" si="4">G34</f>
        <v>0.83</v>
      </c>
      <c r="K34" s="675">
        <v>46042</v>
      </c>
      <c r="L34" s="675">
        <v>46045</v>
      </c>
      <c r="M34" s="734" t="s">
        <v>1620</v>
      </c>
      <c r="N34" s="736">
        <v>46023</v>
      </c>
      <c r="O34" s="737"/>
    </row>
    <row r="35" spans="1:15" s="738" customFormat="1" x14ac:dyDescent="0.25">
      <c r="A35" s="732">
        <v>29</v>
      </c>
      <c r="B35" s="733" t="s">
        <v>95</v>
      </c>
      <c r="C35" s="733" t="s">
        <v>35</v>
      </c>
      <c r="D35" s="732" t="s">
        <v>1619</v>
      </c>
      <c r="E35" s="734" t="s">
        <v>1607</v>
      </c>
      <c r="F35" s="735">
        <v>0.2389</v>
      </c>
      <c r="G35" s="681">
        <f t="shared" si="3"/>
        <v>0.2389</v>
      </c>
      <c r="H35" s="675">
        <v>46050</v>
      </c>
      <c r="I35" s="675">
        <v>46050</v>
      </c>
      <c r="J35" s="681">
        <f t="shared" si="4"/>
        <v>0.2389</v>
      </c>
      <c r="K35" s="675">
        <v>46050</v>
      </c>
      <c r="L35" s="675">
        <v>46050</v>
      </c>
      <c r="M35" s="734" t="s">
        <v>1620</v>
      </c>
      <c r="N35" s="736">
        <v>46023</v>
      </c>
      <c r="O35" s="737"/>
    </row>
    <row r="36" spans="1:15" s="738" customFormat="1" x14ac:dyDescent="0.25">
      <c r="A36" s="732">
        <v>30</v>
      </c>
      <c r="B36" s="733" t="s">
        <v>676</v>
      </c>
      <c r="C36" s="733" t="s">
        <v>89</v>
      </c>
      <c r="D36" s="732" t="s">
        <v>1031</v>
      </c>
      <c r="E36" s="734" t="s">
        <v>1654</v>
      </c>
      <c r="F36" s="735">
        <v>0.70145999999999997</v>
      </c>
      <c r="G36" s="681">
        <f t="shared" si="3"/>
        <v>0.70145999999999997</v>
      </c>
      <c r="H36" s="675">
        <v>46060</v>
      </c>
      <c r="I36" s="675">
        <v>46061</v>
      </c>
      <c r="J36" s="681">
        <f t="shared" si="4"/>
        <v>0.70145999999999997</v>
      </c>
      <c r="K36" s="675">
        <v>46063</v>
      </c>
      <c r="L36" s="675">
        <v>46066</v>
      </c>
      <c r="M36" s="734" t="s">
        <v>1620</v>
      </c>
      <c r="N36" s="736">
        <v>46054</v>
      </c>
      <c r="O36" s="737"/>
    </row>
    <row r="37" spans="1:15" s="738" customFormat="1" x14ac:dyDescent="0.25">
      <c r="A37" s="732">
        <v>31</v>
      </c>
      <c r="B37" s="733" t="s">
        <v>674</v>
      </c>
      <c r="C37" s="733" t="s">
        <v>676</v>
      </c>
      <c r="D37" s="732" t="s">
        <v>1031</v>
      </c>
      <c r="E37" s="734" t="s">
        <v>1654</v>
      </c>
      <c r="F37" s="735">
        <v>0.755</v>
      </c>
      <c r="G37" s="681">
        <f t="shared" si="3"/>
        <v>0.755</v>
      </c>
      <c r="H37" s="675">
        <v>46062</v>
      </c>
      <c r="I37" s="675">
        <v>46065</v>
      </c>
      <c r="J37" s="681">
        <f t="shared" si="4"/>
        <v>0.755</v>
      </c>
      <c r="K37" s="675">
        <v>46070</v>
      </c>
      <c r="L37" s="675">
        <v>46073</v>
      </c>
      <c r="M37" s="734" t="s">
        <v>1620</v>
      </c>
      <c r="N37" s="736">
        <v>46054</v>
      </c>
      <c r="O37" s="737"/>
    </row>
    <row r="38" spans="1:15" s="738" customFormat="1" x14ac:dyDescent="0.25">
      <c r="A38" s="732">
        <v>32</v>
      </c>
      <c r="B38" s="733" t="s">
        <v>672</v>
      </c>
      <c r="C38" s="733" t="s">
        <v>674</v>
      </c>
      <c r="D38" s="732" t="s">
        <v>1031</v>
      </c>
      <c r="E38" s="734" t="s">
        <v>1654</v>
      </c>
      <c r="F38" s="735">
        <v>0.79500000000000004</v>
      </c>
      <c r="G38" s="681">
        <f t="shared" si="3"/>
        <v>0.79500000000000004</v>
      </c>
      <c r="H38" s="675">
        <v>46069</v>
      </c>
      <c r="I38" s="675">
        <v>46072</v>
      </c>
      <c r="J38" s="681">
        <f t="shared" si="4"/>
        <v>0.79500000000000004</v>
      </c>
      <c r="K38" s="675">
        <v>46091</v>
      </c>
      <c r="L38" s="675">
        <v>46094</v>
      </c>
      <c r="M38" s="734" t="s">
        <v>1620</v>
      </c>
      <c r="N38" s="736">
        <v>46082</v>
      </c>
      <c r="O38" s="737"/>
    </row>
    <row r="39" spans="1:15" s="738" customFormat="1" x14ac:dyDescent="0.25">
      <c r="A39" s="732">
        <v>33</v>
      </c>
      <c r="B39" s="733" t="s">
        <v>43</v>
      </c>
      <c r="C39" s="733" t="s">
        <v>44</v>
      </c>
      <c r="D39" s="732" t="s">
        <v>1619</v>
      </c>
      <c r="E39" s="734" t="s">
        <v>1624</v>
      </c>
      <c r="F39" s="735">
        <v>0.21099999999999999</v>
      </c>
      <c r="G39" s="681">
        <f t="shared" si="3"/>
        <v>0.21099999999999999</v>
      </c>
      <c r="H39" s="675">
        <v>46073</v>
      </c>
      <c r="I39" s="675">
        <v>46079</v>
      </c>
      <c r="J39" s="681">
        <f t="shared" si="4"/>
        <v>0.21099999999999999</v>
      </c>
      <c r="K39" s="675">
        <v>46073</v>
      </c>
      <c r="L39" s="675">
        <v>46079</v>
      </c>
      <c r="M39" s="734" t="s">
        <v>1620</v>
      </c>
      <c r="N39" s="736">
        <v>46054</v>
      </c>
      <c r="O39" s="737"/>
    </row>
    <row r="40" spans="1:15" s="738" customFormat="1" x14ac:dyDescent="0.25">
      <c r="A40" s="732">
        <v>34</v>
      </c>
      <c r="B40" s="733" t="s">
        <v>46</v>
      </c>
      <c r="C40" s="733" t="s">
        <v>164</v>
      </c>
      <c r="D40" s="732" t="s">
        <v>1031</v>
      </c>
      <c r="E40" s="734" t="s">
        <v>2265</v>
      </c>
      <c r="F40" s="735">
        <v>4.8940000000000001</v>
      </c>
      <c r="G40" s="681">
        <f t="shared" si="3"/>
        <v>4.8940000000000001</v>
      </c>
      <c r="H40" s="675">
        <v>46090</v>
      </c>
      <c r="I40" s="675">
        <v>46096</v>
      </c>
      <c r="J40" s="681"/>
      <c r="K40" s="675"/>
      <c r="L40" s="675"/>
      <c r="M40" s="734" t="s">
        <v>2323</v>
      </c>
      <c r="N40" s="736"/>
      <c r="O40" s="737"/>
    </row>
    <row r="41" spans="1:15" s="738" customFormat="1" x14ac:dyDescent="0.25">
      <c r="A41" s="732">
        <v>35</v>
      </c>
      <c r="B41" s="733" t="s">
        <v>48</v>
      </c>
      <c r="C41" s="733" t="s">
        <v>491</v>
      </c>
      <c r="D41" s="732" t="s">
        <v>1031</v>
      </c>
      <c r="E41" s="734" t="s">
        <v>2266</v>
      </c>
      <c r="F41" s="735">
        <v>2.0779999999999998</v>
      </c>
      <c r="G41" s="681"/>
      <c r="H41" s="675">
        <v>46111</v>
      </c>
      <c r="I41" s="675"/>
      <c r="J41" s="681"/>
      <c r="K41" s="675"/>
      <c r="L41" s="675"/>
      <c r="M41" s="734" t="s">
        <v>2324</v>
      </c>
      <c r="N41" s="736"/>
      <c r="O41" s="737"/>
    </row>
    <row r="42" spans="1:15" s="738" customFormat="1" x14ac:dyDescent="0.25">
      <c r="A42" s="732">
        <v>36</v>
      </c>
      <c r="B42" s="733" t="s">
        <v>491</v>
      </c>
      <c r="C42" s="733" t="s">
        <v>492</v>
      </c>
      <c r="D42" s="732" t="s">
        <v>1619</v>
      </c>
      <c r="E42" s="734" t="s">
        <v>2266</v>
      </c>
      <c r="F42" s="735">
        <v>0.38100000000000001</v>
      </c>
      <c r="G42" s="681"/>
      <c r="H42" s="675">
        <v>46111</v>
      </c>
      <c r="I42" s="675"/>
      <c r="J42" s="681"/>
      <c r="K42" s="675"/>
      <c r="L42" s="675"/>
      <c r="M42" s="734" t="s">
        <v>2325</v>
      </c>
      <c r="N42" s="736"/>
      <c r="O42" s="737"/>
    </row>
    <row r="43" spans="1:15" s="738" customFormat="1" x14ac:dyDescent="0.25">
      <c r="A43" s="732">
        <v>37</v>
      </c>
      <c r="B43" s="733" t="s">
        <v>670</v>
      </c>
      <c r="C43" s="733" t="s">
        <v>672</v>
      </c>
      <c r="D43" s="732" t="s">
        <v>1031</v>
      </c>
      <c r="E43" s="734" t="s">
        <v>1654</v>
      </c>
      <c r="F43" s="879">
        <v>0.84</v>
      </c>
      <c r="G43" s="681">
        <f t="shared" si="3"/>
        <v>0.84</v>
      </c>
      <c r="H43" s="675">
        <v>46101</v>
      </c>
      <c r="I43" s="675">
        <v>46104</v>
      </c>
      <c r="J43" s="681"/>
      <c r="K43" s="675">
        <v>46109</v>
      </c>
      <c r="L43" s="675"/>
      <c r="M43" s="734" t="s">
        <v>2312</v>
      </c>
      <c r="N43" s="736"/>
      <c r="O43" s="737"/>
    </row>
    <row r="44" spans="1:15" s="738" customFormat="1" ht="25.5" x14ac:dyDescent="0.25">
      <c r="A44" s="732">
        <v>38</v>
      </c>
      <c r="B44" s="733" t="s">
        <v>41</v>
      </c>
      <c r="C44" s="733" t="s">
        <v>43</v>
      </c>
      <c r="D44" s="732" t="s">
        <v>1031</v>
      </c>
      <c r="E44" s="734" t="s">
        <v>2265</v>
      </c>
      <c r="F44" s="735">
        <v>1.1399999999999999</v>
      </c>
      <c r="G44" s="681"/>
      <c r="H44" s="675">
        <v>45735</v>
      </c>
      <c r="I44" s="675"/>
      <c r="J44" s="681"/>
      <c r="K44" s="675">
        <v>46105</v>
      </c>
      <c r="L44" s="675"/>
      <c r="M44" s="734" t="s">
        <v>2307</v>
      </c>
      <c r="N44" s="736"/>
      <c r="O44" s="737"/>
    </row>
    <row r="45" spans="1:15" s="738" customFormat="1" x14ac:dyDescent="0.25">
      <c r="A45" s="732">
        <v>39</v>
      </c>
      <c r="B45" s="733" t="s">
        <v>443</v>
      </c>
      <c r="C45" s="733" t="s">
        <v>624</v>
      </c>
      <c r="D45" s="732" t="s">
        <v>1619</v>
      </c>
      <c r="E45" s="734" t="s">
        <v>1609</v>
      </c>
      <c r="F45" s="879">
        <v>0.09</v>
      </c>
      <c r="G45" s="681"/>
      <c r="H45" s="675">
        <v>46105</v>
      </c>
      <c r="I45" s="675"/>
      <c r="J45" s="681">
        <f t="shared" ref="J45" si="5">G45</f>
        <v>0</v>
      </c>
      <c r="K45" s="675">
        <v>46105</v>
      </c>
      <c r="L45" s="675"/>
      <c r="M45" s="734" t="s">
        <v>2326</v>
      </c>
      <c r="N45" s="736"/>
      <c r="O45" s="737"/>
    </row>
    <row r="46" spans="1:15" s="738" customFormat="1" x14ac:dyDescent="0.25">
      <c r="A46" s="732">
        <v>40</v>
      </c>
      <c r="B46" s="733" t="s">
        <v>152</v>
      </c>
      <c r="C46" s="733" t="s">
        <v>45</v>
      </c>
      <c r="D46" s="732" t="s">
        <v>1031</v>
      </c>
      <c r="E46" s="734" t="s">
        <v>2265</v>
      </c>
      <c r="F46" s="735">
        <v>2.6890000000000001</v>
      </c>
      <c r="G46" s="681"/>
      <c r="H46" s="675">
        <v>46111</v>
      </c>
      <c r="I46" s="675"/>
      <c r="J46" s="681"/>
      <c r="K46" s="675"/>
      <c r="L46" s="675"/>
      <c r="M46" s="734" t="s">
        <v>2320</v>
      </c>
      <c r="N46" s="736"/>
      <c r="O46" s="737"/>
    </row>
    <row r="47" spans="1:15" s="738" customFormat="1" x14ac:dyDescent="0.25">
      <c r="A47" s="732">
        <v>41</v>
      </c>
      <c r="B47" s="733" t="s">
        <v>664</v>
      </c>
      <c r="C47" s="733" t="s">
        <v>670</v>
      </c>
      <c r="D47" s="732" t="s">
        <v>1031</v>
      </c>
      <c r="E47" s="734" t="s">
        <v>1654</v>
      </c>
      <c r="F47" s="879">
        <v>2.3119999999999998</v>
      </c>
      <c r="G47" s="681"/>
      <c r="H47" s="675">
        <v>46108</v>
      </c>
      <c r="I47" s="675"/>
      <c r="J47" s="681"/>
      <c r="K47" s="675">
        <v>46109</v>
      </c>
      <c r="L47" s="675"/>
      <c r="M47" s="734" t="s">
        <v>2322</v>
      </c>
      <c r="N47" s="736"/>
      <c r="O47" s="737"/>
    </row>
    <row r="48" spans="1:15" s="738" customFormat="1" x14ac:dyDescent="0.25">
      <c r="A48" s="732">
        <v>42</v>
      </c>
      <c r="B48" s="733" t="s">
        <v>2308</v>
      </c>
      <c r="C48" s="733" t="s">
        <v>443</v>
      </c>
      <c r="D48" s="732" t="s">
        <v>1619</v>
      </c>
      <c r="E48" s="734" t="s">
        <v>1609</v>
      </c>
      <c r="F48" s="879">
        <v>0.122</v>
      </c>
      <c r="G48" s="681">
        <f t="shared" si="3"/>
        <v>0.122</v>
      </c>
      <c r="H48" s="675">
        <v>46108</v>
      </c>
      <c r="I48" s="675">
        <v>46111</v>
      </c>
      <c r="J48" s="681">
        <f t="shared" ref="J48" si="6">G48</f>
        <v>0.122</v>
      </c>
      <c r="K48" s="675">
        <v>46108</v>
      </c>
      <c r="L48" s="675">
        <v>46111</v>
      </c>
      <c r="M48" s="734" t="s">
        <v>2327</v>
      </c>
      <c r="N48" s="736">
        <v>46082</v>
      </c>
      <c r="O48" s="737"/>
    </row>
    <row r="49" spans="1:15" s="738" customFormat="1" x14ac:dyDescent="0.25">
      <c r="A49" s="732">
        <v>43</v>
      </c>
      <c r="B49" s="733" t="s">
        <v>730</v>
      </c>
      <c r="C49" s="733" t="s">
        <v>736</v>
      </c>
      <c r="D49" s="732" t="s">
        <v>1031</v>
      </c>
      <c r="E49" s="734" t="s">
        <v>1607</v>
      </c>
      <c r="F49" s="735">
        <v>2.411</v>
      </c>
      <c r="G49" s="681"/>
      <c r="H49" s="675"/>
      <c r="I49" s="675"/>
      <c r="J49" s="681"/>
      <c r="K49" s="675"/>
      <c r="L49" s="675"/>
      <c r="M49" s="734" t="s">
        <v>2311</v>
      </c>
      <c r="N49" s="736"/>
      <c r="O49" s="737"/>
    </row>
    <row r="50" spans="1:15" s="738" customFormat="1" x14ac:dyDescent="0.25">
      <c r="A50" s="732">
        <v>44</v>
      </c>
      <c r="B50" s="733" t="s">
        <v>45</v>
      </c>
      <c r="C50" s="733" t="s">
        <v>46</v>
      </c>
      <c r="D50" s="732" t="s">
        <v>1619</v>
      </c>
      <c r="E50" s="734" t="s">
        <v>1624</v>
      </c>
      <c r="F50" s="735">
        <v>0.23300000000000001</v>
      </c>
      <c r="G50" s="681"/>
      <c r="H50" s="675"/>
      <c r="I50" s="675"/>
      <c r="J50" s="681"/>
      <c r="K50" s="675"/>
      <c r="L50" s="675"/>
      <c r="M50" s="734"/>
      <c r="N50" s="736"/>
      <c r="O50" s="737"/>
    </row>
    <row r="51" spans="1:15" x14ac:dyDescent="0.25">
      <c r="A51" s="402"/>
      <c r="B51" s="402"/>
      <c r="C51" s="402"/>
      <c r="D51" s="402"/>
      <c r="E51" s="402"/>
      <c r="F51" s="402"/>
      <c r="G51" s="402"/>
      <c r="H51" s="404"/>
      <c r="I51" s="404"/>
      <c r="J51" s="402"/>
      <c r="K51" s="402"/>
      <c r="L51" s="402"/>
      <c r="M51" s="402"/>
      <c r="N51" s="401"/>
    </row>
    <row r="52" spans="1:15" s="396" customFormat="1" x14ac:dyDescent="0.25">
      <c r="A52" s="1003" t="s">
        <v>136</v>
      </c>
      <c r="B52" s="1004"/>
      <c r="C52" s="1004"/>
      <c r="D52" s="1004"/>
      <c r="E52" s="1005"/>
      <c r="F52" s="878">
        <f>+SUM(F6:F51)</f>
        <v>104.47274000000002</v>
      </c>
      <c r="G52" s="683">
        <f>+SUM(G6:G51)</f>
        <v>93.138740000000013</v>
      </c>
      <c r="H52" s="683"/>
      <c r="I52" s="683"/>
      <c r="J52" s="716">
        <f>+SUM(J6:J51)</f>
        <v>84.06474</v>
      </c>
      <c r="K52" s="406"/>
      <c r="L52" s="406"/>
      <c r="M52" s="406"/>
      <c r="N52" s="406"/>
      <c r="O52" s="677"/>
    </row>
    <row r="53" spans="1:15" x14ac:dyDescent="0.25">
      <c r="J53" s="744"/>
    </row>
    <row r="54" spans="1:15" ht="17.25" x14ac:dyDescent="0.25">
      <c r="F54" s="395" t="s">
        <v>1622</v>
      </c>
      <c r="G54" s="469">
        <f>F52-G52</f>
        <v>11.334000000000003</v>
      </c>
      <c r="J54" s="682"/>
    </row>
    <row r="55" spans="1:15" x14ac:dyDescent="0.25">
      <c r="F55" s="395" t="s">
        <v>1618</v>
      </c>
      <c r="G55" s="469">
        <f>G52-J52</f>
        <v>9.0740000000000123</v>
      </c>
      <c r="J55" s="395">
        <f>J52-J54</f>
        <v>84.06474</v>
      </c>
    </row>
  </sheetData>
  <autoFilter ref="A5:N50" xr:uid="{7D901AC7-2B41-4C8E-919F-B6C2B68B5696}"/>
  <mergeCells count="9">
    <mergeCell ref="A52:E52"/>
    <mergeCell ref="A3:N3"/>
    <mergeCell ref="J4:N4"/>
    <mergeCell ref="D4:D5"/>
    <mergeCell ref="F4:F5"/>
    <mergeCell ref="A4:A5"/>
    <mergeCell ref="B4:C4"/>
    <mergeCell ref="E4:E5"/>
    <mergeCell ref="G4:I4"/>
  </mergeCells>
  <hyperlinks>
    <hyperlink ref="A1" location="'Progress Summary'!A1" display="'Progress Summary'!A1" xr:uid="{6A73DC04-A62C-402A-A419-59ECAEB1AC0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FFFB9-3BB1-4D04-BFED-CA3A393F9734}">
  <sheetPr codeName="Sheet18">
    <tabColor theme="0" tint="-0.14999847407452621"/>
  </sheetPr>
  <dimension ref="A1:AE987"/>
  <sheetViews>
    <sheetView showGridLines="0" workbookViewId="0">
      <pane xSplit="13" ySplit="4" topLeftCell="R971" activePane="bottomRight" state="frozen"/>
      <selection activeCell="N9" sqref="N9"/>
      <selection pane="topRight" activeCell="N9" sqref="N9"/>
      <selection pane="bottomLeft" activeCell="N9" sqref="N9"/>
      <selection pane="bottomRight" activeCell="W984" sqref="W984"/>
    </sheetView>
  </sheetViews>
  <sheetFormatPr defaultColWidth="7.42578125" defaultRowHeight="11.25" x14ac:dyDescent="0.25"/>
  <cols>
    <col min="1" max="1" width="4.42578125" style="566" customWidth="1"/>
    <col min="2" max="2" width="6.140625" style="565" customWidth="1"/>
    <col min="3" max="3" width="7.140625" style="566" customWidth="1"/>
    <col min="4" max="7" width="2.42578125" style="566" customWidth="1"/>
    <col min="8" max="8" width="13.7109375" style="566" bestFit="1" customWidth="1"/>
    <col min="9" max="9" width="6.42578125" style="566" customWidth="1"/>
    <col min="10" max="10" width="3.5703125" style="566" bestFit="1" customWidth="1"/>
    <col min="11" max="11" width="5.7109375" style="566" customWidth="1"/>
    <col min="12" max="12" width="7.85546875" style="566" customWidth="1"/>
    <col min="13" max="13" width="9.42578125" style="566" bestFit="1" customWidth="1"/>
    <col min="14" max="19" width="8.28515625" style="566" customWidth="1"/>
    <col min="20" max="20" width="7.7109375" style="566" bestFit="1" customWidth="1"/>
    <col min="21" max="21" width="8.140625" style="566" bestFit="1" customWidth="1"/>
    <col min="22" max="23" width="8.28515625" style="566" customWidth="1"/>
    <col min="24" max="24" width="4" style="566" customWidth="1"/>
    <col min="25" max="25" width="5.42578125" style="566" customWidth="1"/>
    <col min="26" max="26" width="5.85546875" style="566" customWidth="1"/>
    <col min="27" max="27" width="8.28515625" style="566" customWidth="1"/>
    <col min="28" max="28" width="6.140625" style="566" customWidth="1"/>
    <col min="29" max="29" width="5.42578125" style="566" customWidth="1"/>
    <col min="30" max="30" width="4.42578125" style="566" customWidth="1"/>
    <col min="31" max="31" width="8.28515625" style="567" customWidth="1"/>
    <col min="32" max="16384" width="7.42578125" style="567"/>
  </cols>
  <sheetData>
    <row r="1" spans="1:31" x14ac:dyDescent="0.25">
      <c r="A1" s="564" t="s">
        <v>1257</v>
      </c>
      <c r="L1" s="883" t="s">
        <v>2319</v>
      </c>
      <c r="M1" s="566" t="s">
        <v>931</v>
      </c>
      <c r="N1" s="566" t="s">
        <v>2318</v>
      </c>
      <c r="O1" s="566" t="s">
        <v>2318</v>
      </c>
      <c r="P1" s="880" t="s">
        <v>1721</v>
      </c>
      <c r="Q1" s="880" t="s">
        <v>1721</v>
      </c>
      <c r="R1" s="880" t="s">
        <v>1721</v>
      </c>
      <c r="S1" s="880" t="s">
        <v>1721</v>
      </c>
      <c r="T1" s="880" t="s">
        <v>1721</v>
      </c>
      <c r="U1" s="880" t="s">
        <v>1721</v>
      </c>
      <c r="V1" s="880" t="s">
        <v>1721</v>
      </c>
      <c r="W1" s="880" t="s">
        <v>1721</v>
      </c>
      <c r="X1" s="880" t="s">
        <v>1721</v>
      </c>
      <c r="Y1" s="880" t="s">
        <v>1721</v>
      </c>
      <c r="Z1" s="880" t="s">
        <v>1721</v>
      </c>
      <c r="AA1" s="880" t="s">
        <v>1721</v>
      </c>
      <c r="AB1" s="880" t="s">
        <v>1721</v>
      </c>
      <c r="AC1" s="880" t="s">
        <v>1721</v>
      </c>
      <c r="AD1" s="880" t="s">
        <v>1721</v>
      </c>
    </row>
    <row r="2" spans="1:31" x14ac:dyDescent="0.25">
      <c r="A2" s="884" t="s">
        <v>1032</v>
      </c>
      <c r="B2" s="884"/>
      <c r="C2" s="884"/>
      <c r="D2" s="884"/>
      <c r="E2" s="884"/>
      <c r="F2" s="884"/>
      <c r="G2" s="884"/>
      <c r="H2" s="884"/>
      <c r="I2" s="884"/>
      <c r="J2" s="884"/>
      <c r="K2" s="884"/>
      <c r="L2" s="884"/>
      <c r="M2" s="884"/>
      <c r="N2" s="884"/>
      <c r="O2" s="884"/>
      <c r="P2" s="884"/>
      <c r="Q2" s="884"/>
      <c r="R2" s="884"/>
      <c r="S2" s="884"/>
      <c r="T2" s="884"/>
      <c r="U2" s="884"/>
      <c r="V2" s="884"/>
      <c r="W2" s="884"/>
      <c r="X2" s="884"/>
      <c r="Y2" s="884"/>
      <c r="Z2" s="884"/>
      <c r="AA2" s="884"/>
      <c r="AB2" s="884"/>
      <c r="AC2" s="884"/>
      <c r="AD2" s="884"/>
      <c r="AE2" s="884"/>
    </row>
    <row r="3" spans="1:31" ht="15.75" customHeight="1" x14ac:dyDescent="0.25">
      <c r="A3" s="888" t="s">
        <v>1145</v>
      </c>
      <c r="B3" s="889"/>
      <c r="C3" s="889"/>
      <c r="D3" s="889"/>
      <c r="E3" s="889"/>
      <c r="F3" s="889"/>
      <c r="G3" s="889"/>
      <c r="H3" s="889"/>
      <c r="I3" s="889"/>
      <c r="J3" s="889"/>
      <c r="K3" s="889"/>
      <c r="L3" s="889"/>
      <c r="M3" s="890"/>
      <c r="N3" s="885" t="s">
        <v>1033</v>
      </c>
      <c r="O3" s="885"/>
      <c r="P3" s="891" t="s">
        <v>1034</v>
      </c>
      <c r="Q3" s="892"/>
      <c r="R3" s="892"/>
      <c r="S3" s="893"/>
      <c r="T3" s="891" t="s">
        <v>1035</v>
      </c>
      <c r="U3" s="892"/>
      <c r="V3" s="892"/>
      <c r="W3" s="892"/>
      <c r="X3" s="893"/>
      <c r="Y3" s="891" t="s">
        <v>1036</v>
      </c>
      <c r="Z3" s="892"/>
      <c r="AA3" s="892"/>
      <c r="AB3" s="892"/>
      <c r="AC3" s="892"/>
      <c r="AD3" s="893"/>
      <c r="AE3" s="886" t="s">
        <v>9</v>
      </c>
    </row>
    <row r="4" spans="1:31" ht="78.75" x14ac:dyDescent="0.25">
      <c r="A4" s="569" t="s">
        <v>1037</v>
      </c>
      <c r="B4" s="570" t="s">
        <v>1038</v>
      </c>
      <c r="C4" s="569" t="s">
        <v>4</v>
      </c>
      <c r="D4" s="569" t="s">
        <v>108</v>
      </c>
      <c r="E4" s="569" t="s">
        <v>439</v>
      </c>
      <c r="F4" s="569" t="s">
        <v>417</v>
      </c>
      <c r="G4" s="569" t="s">
        <v>440</v>
      </c>
      <c r="H4" s="570" t="s">
        <v>1039</v>
      </c>
      <c r="I4" s="569" t="s">
        <v>1040</v>
      </c>
      <c r="J4" s="569"/>
      <c r="K4" s="569" t="s">
        <v>1041</v>
      </c>
      <c r="L4" s="571" t="s">
        <v>1042</v>
      </c>
      <c r="M4" s="571" t="s">
        <v>1043</v>
      </c>
      <c r="N4" s="569" t="s">
        <v>1044</v>
      </c>
      <c r="O4" s="569" t="s">
        <v>1045</v>
      </c>
      <c r="P4" s="569" t="s">
        <v>1046</v>
      </c>
      <c r="Q4" s="569" t="s">
        <v>1720</v>
      </c>
      <c r="R4" s="569" t="s">
        <v>1047</v>
      </c>
      <c r="S4" s="569" t="s">
        <v>1048</v>
      </c>
      <c r="T4" s="569" t="s">
        <v>1049</v>
      </c>
      <c r="U4" s="569" t="s">
        <v>1050</v>
      </c>
      <c r="V4" s="569" t="s">
        <v>1051</v>
      </c>
      <c r="W4" s="569" t="s">
        <v>1052</v>
      </c>
      <c r="X4" s="569" t="s">
        <v>1053</v>
      </c>
      <c r="Y4" s="569" t="s">
        <v>1054</v>
      </c>
      <c r="Z4" s="569" t="s">
        <v>1055</v>
      </c>
      <c r="AA4" s="569" t="s">
        <v>1056</v>
      </c>
      <c r="AB4" s="569" t="s">
        <v>1049</v>
      </c>
      <c r="AC4" s="569" t="s">
        <v>1050</v>
      </c>
      <c r="AD4" s="569" t="s">
        <v>1057</v>
      </c>
      <c r="AE4" s="887"/>
    </row>
    <row r="5" spans="1:31" x14ac:dyDescent="0.25">
      <c r="A5" s="569"/>
      <c r="B5" s="570"/>
      <c r="C5" s="569"/>
      <c r="D5" s="569"/>
      <c r="E5" s="569"/>
      <c r="F5" s="569"/>
      <c r="G5" s="569"/>
      <c r="H5" s="569"/>
      <c r="I5" s="570"/>
      <c r="J5" s="569"/>
      <c r="K5" s="569"/>
      <c r="L5" s="571"/>
      <c r="M5" s="571"/>
      <c r="N5" s="569"/>
      <c r="O5" s="569"/>
      <c r="P5" s="569"/>
      <c r="Q5" s="569"/>
      <c r="R5" s="569"/>
      <c r="S5" s="569"/>
      <c r="T5" s="569"/>
      <c r="U5" s="569"/>
      <c r="V5" s="569"/>
      <c r="W5" s="569"/>
      <c r="X5" s="569"/>
      <c r="Y5" s="569"/>
      <c r="Z5" s="569"/>
      <c r="AA5" s="569"/>
      <c r="AB5" s="569"/>
      <c r="AC5" s="569"/>
      <c r="AD5" s="569"/>
      <c r="AE5" s="568"/>
    </row>
    <row r="6" spans="1:31" ht="22.5" x14ac:dyDescent="0.25">
      <c r="A6" s="569"/>
      <c r="B6" s="569" t="s">
        <v>1058</v>
      </c>
      <c r="C6" s="569" t="s">
        <v>1059</v>
      </c>
      <c r="D6" s="569"/>
      <c r="E6" s="569"/>
      <c r="F6" s="569"/>
      <c r="G6" s="569"/>
      <c r="H6" s="673" t="s">
        <v>1060</v>
      </c>
      <c r="I6" s="573"/>
      <c r="J6" s="576"/>
      <c r="K6" s="569"/>
      <c r="L6" s="572"/>
      <c r="M6" s="572"/>
      <c r="N6" s="575">
        <v>24</v>
      </c>
      <c r="O6" s="575">
        <v>6</v>
      </c>
      <c r="P6" s="575">
        <v>6</v>
      </c>
      <c r="Q6" s="569"/>
      <c r="R6" s="572">
        <v>6</v>
      </c>
      <c r="S6" s="572"/>
      <c r="T6" s="572"/>
      <c r="U6" s="572"/>
      <c r="V6" s="575"/>
      <c r="W6" s="572">
        <v>30</v>
      </c>
      <c r="X6" s="572"/>
      <c r="Y6" s="572">
        <v>3</v>
      </c>
      <c r="Z6" s="572"/>
      <c r="AA6" s="572">
        <v>3</v>
      </c>
      <c r="AB6" s="572"/>
      <c r="AC6" s="572"/>
      <c r="AD6" s="572">
        <v>6</v>
      </c>
      <c r="AE6" s="568"/>
    </row>
    <row r="7" spans="1:31" x14ac:dyDescent="0.25">
      <c r="A7" s="572"/>
      <c r="B7" s="572"/>
      <c r="C7" s="572"/>
      <c r="D7" s="572"/>
      <c r="E7" s="572"/>
      <c r="F7" s="572"/>
      <c r="G7" s="572"/>
      <c r="H7" s="673"/>
      <c r="I7" s="576">
        <v>121.998</v>
      </c>
      <c r="J7" s="576">
        <f>+CEILING(I7,5)</f>
        <v>125</v>
      </c>
      <c r="K7" s="572"/>
      <c r="L7" s="572">
        <f>J7*36</f>
        <v>4500</v>
      </c>
      <c r="M7" s="572">
        <f>J7*3</f>
        <v>375</v>
      </c>
      <c r="N7" s="575"/>
      <c r="O7" s="575"/>
      <c r="P7" s="575"/>
      <c r="Q7" s="575"/>
      <c r="R7" s="575"/>
      <c r="S7" s="575"/>
      <c r="T7" s="575"/>
      <c r="U7" s="575"/>
      <c r="V7" s="575">
        <v>12</v>
      </c>
      <c r="W7" s="575"/>
      <c r="X7" s="575"/>
      <c r="Y7" s="572"/>
      <c r="Z7" s="572"/>
      <c r="AA7" s="572"/>
      <c r="AB7" s="572"/>
      <c r="AC7" s="572"/>
      <c r="AD7" s="572"/>
      <c r="AE7" s="577"/>
    </row>
    <row r="8" spans="1:31" x14ac:dyDescent="0.25">
      <c r="A8" s="572">
        <v>1</v>
      </c>
      <c r="B8" s="569" t="s">
        <v>443</v>
      </c>
      <c r="C8" s="569" t="s">
        <v>1061</v>
      </c>
      <c r="D8" s="569"/>
      <c r="E8" s="569"/>
      <c r="F8" s="569"/>
      <c r="G8" s="569"/>
      <c r="H8" s="673" t="s">
        <v>1062</v>
      </c>
      <c r="I8" s="573"/>
      <c r="J8" s="576"/>
      <c r="K8" s="572"/>
      <c r="L8" s="572"/>
      <c r="M8" s="572"/>
      <c r="N8" s="575">
        <v>48</v>
      </c>
      <c r="O8" s="575">
        <v>6</v>
      </c>
      <c r="P8" s="575">
        <v>12</v>
      </c>
      <c r="Q8" s="575"/>
      <c r="R8" s="572">
        <v>6</v>
      </c>
      <c r="S8" s="575"/>
      <c r="T8" s="575"/>
      <c r="U8" s="575"/>
      <c r="V8" s="575"/>
      <c r="W8" s="572">
        <v>30</v>
      </c>
      <c r="X8" s="575"/>
      <c r="Y8" s="572">
        <v>2</v>
      </c>
      <c r="Z8" s="572"/>
      <c r="AA8" s="572">
        <v>2</v>
      </c>
      <c r="AB8" s="572"/>
      <c r="AC8" s="572"/>
      <c r="AD8" s="572">
        <v>4</v>
      </c>
      <c r="AE8" s="577"/>
    </row>
    <row r="9" spans="1:31" x14ac:dyDescent="0.25">
      <c r="A9" s="572"/>
      <c r="B9" s="572"/>
      <c r="C9" s="572"/>
      <c r="D9" s="572"/>
      <c r="E9" s="572"/>
      <c r="F9" s="572"/>
      <c r="G9" s="572"/>
      <c r="H9" s="673"/>
      <c r="I9" s="573">
        <v>89.998999999999995</v>
      </c>
      <c r="J9" s="576">
        <f>+CEILING(I9,5)</f>
        <v>90</v>
      </c>
      <c r="K9" s="572"/>
      <c r="L9" s="572">
        <f>J9*36</f>
        <v>3240</v>
      </c>
      <c r="M9" s="572">
        <f>J9</f>
        <v>90</v>
      </c>
      <c r="N9" s="572"/>
      <c r="O9" s="575"/>
      <c r="P9" s="572"/>
      <c r="Q9" s="575"/>
      <c r="R9" s="575"/>
      <c r="S9" s="575"/>
      <c r="T9" s="575"/>
      <c r="U9" s="575"/>
      <c r="V9" s="575">
        <v>12</v>
      </c>
      <c r="W9" s="575"/>
      <c r="X9" s="575"/>
      <c r="Y9" s="572"/>
      <c r="Z9" s="572"/>
      <c r="AA9" s="572"/>
      <c r="AB9" s="572"/>
      <c r="AC9" s="572"/>
      <c r="AD9" s="572"/>
      <c r="AE9" s="577"/>
    </row>
    <row r="10" spans="1:31" x14ac:dyDescent="0.25">
      <c r="A10" s="572">
        <f>A8+1</f>
        <v>2</v>
      </c>
      <c r="B10" s="569" t="s">
        <v>624</v>
      </c>
      <c r="C10" s="569" t="s">
        <v>238</v>
      </c>
      <c r="D10" s="569"/>
      <c r="E10" s="569"/>
      <c r="F10" s="569"/>
      <c r="G10" s="569"/>
      <c r="H10" s="673" t="s">
        <v>1063</v>
      </c>
      <c r="I10" s="573"/>
      <c r="J10" s="576"/>
      <c r="K10" s="572"/>
      <c r="L10" s="572"/>
      <c r="M10" s="572"/>
      <c r="N10" s="575">
        <v>48</v>
      </c>
      <c r="O10" s="575">
        <v>6</v>
      </c>
      <c r="P10" s="575">
        <v>12</v>
      </c>
      <c r="Q10" s="572"/>
      <c r="R10" s="572">
        <v>6</v>
      </c>
      <c r="S10" s="572"/>
      <c r="T10" s="572"/>
      <c r="U10" s="572"/>
      <c r="V10" s="575"/>
      <c r="W10" s="572">
        <v>30</v>
      </c>
      <c r="X10" s="572"/>
      <c r="Y10" s="572">
        <v>2</v>
      </c>
      <c r="Z10" s="572"/>
      <c r="AA10" s="572">
        <v>2</v>
      </c>
      <c r="AB10" s="572"/>
      <c r="AC10" s="572"/>
      <c r="AD10" s="572">
        <v>4</v>
      </c>
      <c r="AE10" s="577"/>
    </row>
    <row r="11" spans="1:31" x14ac:dyDescent="0.25">
      <c r="A11" s="572"/>
      <c r="B11" s="572"/>
      <c r="C11" s="572"/>
      <c r="D11" s="572"/>
      <c r="E11" s="572"/>
      <c r="F11" s="572"/>
      <c r="G11" s="572"/>
      <c r="H11" s="568"/>
      <c r="I11" s="573">
        <v>277.726</v>
      </c>
      <c r="J11" s="576">
        <f>+CEILING(I11,5)</f>
        <v>280</v>
      </c>
      <c r="K11" s="572"/>
      <c r="L11" s="572">
        <f>J11*36</f>
        <v>10080</v>
      </c>
      <c r="M11" s="572">
        <f>J11</f>
        <v>280</v>
      </c>
      <c r="N11" s="572"/>
      <c r="O11" s="575"/>
      <c r="P11" s="575"/>
      <c r="Q11" s="575"/>
      <c r="R11" s="575"/>
      <c r="S11" s="575"/>
      <c r="T11" s="575"/>
      <c r="U11" s="575"/>
      <c r="V11" s="575">
        <v>30</v>
      </c>
      <c r="W11" s="575"/>
      <c r="X11" s="575"/>
      <c r="Y11" s="572"/>
      <c r="Z11" s="572"/>
      <c r="AA11" s="572"/>
      <c r="AB11" s="572"/>
      <c r="AC11" s="572"/>
      <c r="AD11" s="572"/>
      <c r="AE11" s="577"/>
    </row>
    <row r="12" spans="1:31" x14ac:dyDescent="0.25">
      <c r="A12" s="572">
        <f>A10+1</f>
        <v>3</v>
      </c>
      <c r="B12" s="572" t="s">
        <v>625</v>
      </c>
      <c r="C12" s="572" t="s">
        <v>232</v>
      </c>
      <c r="D12" s="572"/>
      <c r="E12" s="572"/>
      <c r="F12" s="572"/>
      <c r="G12" s="572"/>
      <c r="H12" s="568"/>
      <c r="I12" s="573"/>
      <c r="J12" s="576"/>
      <c r="K12" s="572"/>
      <c r="L12" s="572"/>
      <c r="M12" s="572"/>
      <c r="N12" s="572"/>
      <c r="O12" s="575">
        <f>(Q12*4+R12*2)/2</f>
        <v>12</v>
      </c>
      <c r="P12" s="575"/>
      <c r="Q12" s="575">
        <v>6</v>
      </c>
      <c r="R12" s="575"/>
      <c r="S12" s="575"/>
      <c r="T12" s="575"/>
      <c r="U12" s="575"/>
      <c r="V12" s="575"/>
      <c r="W12" s="575"/>
      <c r="X12" s="575"/>
      <c r="Y12" s="572"/>
      <c r="Z12" s="572">
        <v>1</v>
      </c>
      <c r="AA12" s="572">
        <v>1</v>
      </c>
      <c r="AB12" s="572"/>
      <c r="AC12" s="572"/>
      <c r="AD12" s="572">
        <v>2</v>
      </c>
      <c r="AE12" s="577"/>
    </row>
    <row r="13" spans="1:31" x14ac:dyDescent="0.25">
      <c r="A13" s="572"/>
      <c r="B13" s="572"/>
      <c r="C13" s="572"/>
      <c r="D13" s="572"/>
      <c r="E13" s="572"/>
      <c r="F13" s="572"/>
      <c r="G13" s="572"/>
      <c r="H13" s="568"/>
      <c r="I13" s="573">
        <v>386.04399999999998</v>
      </c>
      <c r="J13" s="576">
        <f>+CEILING(I13,5)</f>
        <v>390</v>
      </c>
      <c r="K13" s="572"/>
      <c r="L13" s="572">
        <f>J13*36</f>
        <v>14040</v>
      </c>
      <c r="M13" s="572">
        <f>J13</f>
        <v>390</v>
      </c>
      <c r="N13" s="572"/>
      <c r="O13" s="575"/>
      <c r="P13" s="575"/>
      <c r="Q13" s="575"/>
      <c r="R13" s="575"/>
      <c r="S13" s="575"/>
      <c r="T13" s="575"/>
      <c r="U13" s="575"/>
      <c r="V13" s="575">
        <v>36</v>
      </c>
      <c r="W13" s="575"/>
      <c r="X13" s="575"/>
      <c r="Y13" s="572"/>
      <c r="Z13" s="572"/>
      <c r="AA13" s="572"/>
      <c r="AB13" s="572"/>
      <c r="AC13" s="572"/>
      <c r="AD13" s="572"/>
      <c r="AE13" s="577"/>
    </row>
    <row r="14" spans="1:31" x14ac:dyDescent="0.25">
      <c r="A14" s="572">
        <f>A12+1</f>
        <v>4</v>
      </c>
      <c r="B14" s="572" t="s">
        <v>626</v>
      </c>
      <c r="C14" s="572" t="s">
        <v>231</v>
      </c>
      <c r="D14" s="882">
        <v>0</v>
      </c>
      <c r="E14" s="882">
        <v>1</v>
      </c>
      <c r="F14" s="572">
        <v>1</v>
      </c>
      <c r="G14" s="882">
        <v>0</v>
      </c>
      <c r="H14" s="568"/>
      <c r="I14" s="573"/>
      <c r="J14" s="576"/>
      <c r="K14" s="572"/>
      <c r="L14" s="572"/>
      <c r="M14" s="572"/>
      <c r="N14" s="572"/>
      <c r="O14" s="575">
        <f>(Q14*4+R14*2)/2</f>
        <v>12</v>
      </c>
      <c r="P14" s="575"/>
      <c r="Q14" s="575">
        <v>6</v>
      </c>
      <c r="R14" s="575"/>
      <c r="S14" s="575"/>
      <c r="T14" s="575"/>
      <c r="U14" s="575"/>
      <c r="V14" s="575"/>
      <c r="W14" s="575"/>
      <c r="X14" s="575"/>
      <c r="Y14" s="572"/>
      <c r="Z14" s="572">
        <v>1</v>
      </c>
      <c r="AA14" s="572">
        <v>1</v>
      </c>
      <c r="AB14" s="572"/>
      <c r="AC14" s="572"/>
      <c r="AD14" s="572">
        <v>2</v>
      </c>
      <c r="AE14" s="577"/>
    </row>
    <row r="15" spans="1:31" x14ac:dyDescent="0.25">
      <c r="A15" s="572"/>
      <c r="B15" s="572"/>
      <c r="C15" s="572"/>
      <c r="D15" s="572"/>
      <c r="E15" s="572"/>
      <c r="F15" s="572"/>
      <c r="G15" s="572"/>
      <c r="H15" s="568"/>
      <c r="I15" s="573">
        <v>443.63200000000001</v>
      </c>
      <c r="J15" s="576">
        <f>+CEILING(I15,5)</f>
        <v>445</v>
      </c>
      <c r="K15" s="572"/>
      <c r="L15" s="572">
        <f>J15*36</f>
        <v>16020</v>
      </c>
      <c r="M15" s="572">
        <f>J15</f>
        <v>445</v>
      </c>
      <c r="N15" s="572"/>
      <c r="O15" s="575"/>
      <c r="P15" s="575"/>
      <c r="Q15" s="575"/>
      <c r="R15" s="575"/>
      <c r="S15" s="575"/>
      <c r="T15" s="575"/>
      <c r="U15" s="575"/>
      <c r="V15" s="575">
        <v>42</v>
      </c>
      <c r="W15" s="575"/>
      <c r="X15" s="575"/>
      <c r="Y15" s="572"/>
      <c r="Z15" s="572"/>
      <c r="AA15" s="572"/>
      <c r="AB15" s="572"/>
      <c r="AC15" s="572"/>
      <c r="AD15" s="572"/>
      <c r="AE15" s="577"/>
    </row>
    <row r="16" spans="1:31" x14ac:dyDescent="0.25">
      <c r="A16" s="572">
        <f>A14+1</f>
        <v>5</v>
      </c>
      <c r="B16" s="572" t="s">
        <v>627</v>
      </c>
      <c r="C16" s="572" t="s">
        <v>231</v>
      </c>
      <c r="D16" s="572"/>
      <c r="E16" s="572"/>
      <c r="F16" s="572"/>
      <c r="G16" s="572"/>
      <c r="H16" s="568"/>
      <c r="I16" s="573"/>
      <c r="J16" s="576"/>
      <c r="K16" s="572"/>
      <c r="L16" s="572"/>
      <c r="M16" s="572"/>
      <c r="N16" s="572"/>
      <c r="O16" s="575">
        <f>(Q16*4+R16*2)/2</f>
        <v>12</v>
      </c>
      <c r="P16" s="575"/>
      <c r="Q16" s="575">
        <v>6</v>
      </c>
      <c r="R16" s="575"/>
      <c r="S16" s="575"/>
      <c r="T16" s="575"/>
      <c r="U16" s="575"/>
      <c r="V16" s="575"/>
      <c r="W16" s="575"/>
      <c r="X16" s="575"/>
      <c r="Y16" s="572"/>
      <c r="Z16" s="572">
        <v>1</v>
      </c>
      <c r="AA16" s="572">
        <v>1</v>
      </c>
      <c r="AB16" s="572"/>
      <c r="AC16" s="572"/>
      <c r="AD16" s="572">
        <v>2</v>
      </c>
      <c r="AE16" s="577"/>
    </row>
    <row r="17" spans="1:31" x14ac:dyDescent="0.25">
      <c r="A17" s="572"/>
      <c r="B17" s="572"/>
      <c r="C17" s="572"/>
      <c r="D17" s="572"/>
      <c r="E17" s="572"/>
      <c r="F17" s="572"/>
      <c r="G17" s="572"/>
      <c r="H17" s="568"/>
      <c r="I17" s="573">
        <v>333.39299999999997</v>
      </c>
      <c r="J17" s="576">
        <f>+CEILING(I17,5)</f>
        <v>335</v>
      </c>
      <c r="K17" s="572"/>
      <c r="L17" s="572">
        <f>J17*36</f>
        <v>12060</v>
      </c>
      <c r="M17" s="572">
        <f>J17</f>
        <v>335</v>
      </c>
      <c r="N17" s="575"/>
      <c r="O17" s="575"/>
      <c r="P17" s="575"/>
      <c r="Q17" s="575"/>
      <c r="R17" s="575"/>
      <c r="S17" s="575"/>
      <c r="T17" s="575"/>
      <c r="U17" s="575"/>
      <c r="V17" s="575">
        <v>36</v>
      </c>
      <c r="W17" s="575"/>
      <c r="X17" s="575"/>
      <c r="Y17" s="572"/>
      <c r="Z17" s="572"/>
      <c r="AA17" s="572"/>
      <c r="AB17" s="572"/>
      <c r="AC17" s="572"/>
      <c r="AD17" s="572"/>
      <c r="AE17" s="577"/>
    </row>
    <row r="18" spans="1:31" x14ac:dyDescent="0.25">
      <c r="A18" s="572">
        <f>A16+1</f>
        <v>6</v>
      </c>
      <c r="B18" s="572" t="s">
        <v>628</v>
      </c>
      <c r="C18" s="572" t="s">
        <v>20</v>
      </c>
      <c r="D18" s="882">
        <v>0</v>
      </c>
      <c r="E18" s="882">
        <v>0</v>
      </c>
      <c r="F18" s="572">
        <v>1</v>
      </c>
      <c r="G18" s="882">
        <v>0</v>
      </c>
      <c r="H18" s="568"/>
      <c r="I18" s="573"/>
      <c r="J18" s="576"/>
      <c r="K18" s="572"/>
      <c r="L18" s="572"/>
      <c r="M18" s="572"/>
      <c r="N18" s="572"/>
      <c r="O18" s="575">
        <f>(Q18*4+R18*2)/2</f>
        <v>12</v>
      </c>
      <c r="P18" s="575"/>
      <c r="Q18" s="575">
        <v>6</v>
      </c>
      <c r="R18" s="575"/>
      <c r="S18" s="575"/>
      <c r="T18" s="575"/>
      <c r="U18" s="575"/>
      <c r="V18" s="575"/>
      <c r="W18" s="575"/>
      <c r="X18" s="575"/>
      <c r="Y18" s="572"/>
      <c r="Z18" s="572">
        <v>1</v>
      </c>
      <c r="AA18" s="572">
        <v>1</v>
      </c>
      <c r="AB18" s="572"/>
      <c r="AC18" s="572"/>
      <c r="AD18" s="572">
        <v>2</v>
      </c>
      <c r="AE18" s="577"/>
    </row>
    <row r="19" spans="1:31" x14ac:dyDescent="0.25">
      <c r="A19" s="572"/>
      <c r="B19" s="572"/>
      <c r="C19" s="572"/>
      <c r="D19" s="572"/>
      <c r="E19" s="572"/>
      <c r="F19" s="572"/>
      <c r="G19" s="572"/>
      <c r="H19" s="568"/>
      <c r="I19" s="573">
        <v>431.84800000000001</v>
      </c>
      <c r="J19" s="576">
        <f>+CEILING(I19,5)</f>
        <v>435</v>
      </c>
      <c r="K19" s="572"/>
      <c r="L19" s="572">
        <f>J19*36</f>
        <v>15660</v>
      </c>
      <c r="M19" s="572">
        <f>J19</f>
        <v>435</v>
      </c>
      <c r="N19" s="572"/>
      <c r="O19" s="575"/>
      <c r="P19" s="575"/>
      <c r="Q19" s="575"/>
      <c r="R19" s="575"/>
      <c r="S19" s="575"/>
      <c r="T19" s="575"/>
      <c r="U19" s="575"/>
      <c r="V19" s="575">
        <v>42</v>
      </c>
      <c r="W19" s="575"/>
      <c r="X19" s="575"/>
      <c r="Y19" s="572"/>
      <c r="Z19" s="572"/>
      <c r="AA19" s="572"/>
      <c r="AB19" s="572"/>
      <c r="AC19" s="572"/>
      <c r="AD19" s="572"/>
      <c r="AE19" s="577"/>
    </row>
    <row r="20" spans="1:31" x14ac:dyDescent="0.25">
      <c r="A20" s="572">
        <f>A18+1</f>
        <v>7</v>
      </c>
      <c r="B20" s="572" t="s">
        <v>629</v>
      </c>
      <c r="C20" s="572" t="s">
        <v>231</v>
      </c>
      <c r="D20" s="572">
        <v>1</v>
      </c>
      <c r="E20" s="572">
        <v>1</v>
      </c>
      <c r="F20" s="882">
        <v>0</v>
      </c>
      <c r="G20" s="882">
        <v>0</v>
      </c>
      <c r="H20" s="568"/>
      <c r="I20" s="573"/>
      <c r="J20" s="576"/>
      <c r="K20" s="572"/>
      <c r="L20" s="572"/>
      <c r="M20" s="572"/>
      <c r="N20" s="572"/>
      <c r="O20" s="575">
        <f>(Q20*4+R20*2)/2</f>
        <v>12</v>
      </c>
      <c r="P20" s="575"/>
      <c r="Q20" s="575">
        <v>6</v>
      </c>
      <c r="R20" s="575"/>
      <c r="S20" s="575"/>
      <c r="T20" s="575"/>
      <c r="U20" s="575"/>
      <c r="V20" s="575"/>
      <c r="W20" s="575"/>
      <c r="X20" s="575"/>
      <c r="Y20" s="572"/>
      <c r="Z20" s="572">
        <v>1</v>
      </c>
      <c r="AA20" s="572">
        <v>1</v>
      </c>
      <c r="AB20" s="572"/>
      <c r="AC20" s="572"/>
      <c r="AD20" s="572">
        <v>2</v>
      </c>
      <c r="AE20" s="577"/>
    </row>
    <row r="21" spans="1:31" x14ac:dyDescent="0.25">
      <c r="A21" s="572"/>
      <c r="B21" s="572"/>
      <c r="C21" s="572"/>
      <c r="D21" s="572"/>
      <c r="E21" s="572"/>
      <c r="F21" s="572"/>
      <c r="G21" s="572"/>
      <c r="H21" s="568"/>
      <c r="I21" s="573">
        <v>348.73500000000001</v>
      </c>
      <c r="J21" s="576">
        <f>+CEILING(I21,5)</f>
        <v>350</v>
      </c>
      <c r="K21" s="572"/>
      <c r="L21" s="572">
        <f>J21*36</f>
        <v>12600</v>
      </c>
      <c r="M21" s="572">
        <f>J21</f>
        <v>350</v>
      </c>
      <c r="N21" s="572"/>
      <c r="O21" s="575"/>
      <c r="P21" s="575"/>
      <c r="Q21" s="575"/>
      <c r="R21" s="575"/>
      <c r="S21" s="575"/>
      <c r="T21" s="575"/>
      <c r="U21" s="575"/>
      <c r="V21" s="575">
        <v>36</v>
      </c>
      <c r="W21" s="575"/>
      <c r="X21" s="575"/>
      <c r="Y21" s="572"/>
      <c r="Z21" s="572"/>
      <c r="AA21" s="572"/>
      <c r="AB21" s="572"/>
      <c r="AC21" s="572"/>
      <c r="AD21" s="572"/>
      <c r="AE21" s="577"/>
    </row>
    <row r="22" spans="1:31" x14ac:dyDescent="0.25">
      <c r="A22" s="572">
        <f>A20+1</f>
        <v>8</v>
      </c>
      <c r="B22" s="572" t="s">
        <v>630</v>
      </c>
      <c r="C22" s="572" t="s">
        <v>231</v>
      </c>
      <c r="D22" s="572">
        <v>1</v>
      </c>
      <c r="E22" s="882">
        <v>0</v>
      </c>
      <c r="F22" s="882">
        <v>0</v>
      </c>
      <c r="G22" s="572">
        <v>1</v>
      </c>
      <c r="H22" s="568"/>
      <c r="I22" s="573"/>
      <c r="J22" s="576"/>
      <c r="K22" s="572"/>
      <c r="L22" s="572"/>
      <c r="M22" s="572"/>
      <c r="N22" s="572"/>
      <c r="O22" s="575">
        <f>(Q22*4+R22*2)/2</f>
        <v>12</v>
      </c>
      <c r="P22" s="575"/>
      <c r="Q22" s="575">
        <v>6</v>
      </c>
      <c r="R22" s="575"/>
      <c r="S22" s="575"/>
      <c r="T22" s="575"/>
      <c r="U22" s="575"/>
      <c r="V22" s="575"/>
      <c r="W22" s="575"/>
      <c r="X22" s="575"/>
      <c r="Y22" s="572"/>
      <c r="Z22" s="572">
        <v>1</v>
      </c>
      <c r="AA22" s="572">
        <v>1</v>
      </c>
      <c r="AB22" s="572"/>
      <c r="AC22" s="572"/>
      <c r="AD22" s="572">
        <v>2</v>
      </c>
      <c r="AE22" s="578"/>
    </row>
    <row r="23" spans="1:31" s="579" customFormat="1" x14ac:dyDescent="0.2">
      <c r="A23" s="572"/>
      <c r="B23" s="572"/>
      <c r="C23" s="572"/>
      <c r="D23" s="572"/>
      <c r="E23" s="572"/>
      <c r="F23" s="572"/>
      <c r="G23" s="572"/>
      <c r="H23" s="568"/>
      <c r="I23" s="573">
        <v>395.69299999999998</v>
      </c>
      <c r="J23" s="576">
        <f>+CEILING(I23,5)</f>
        <v>400</v>
      </c>
      <c r="K23" s="572"/>
      <c r="L23" s="572">
        <f>J23*36</f>
        <v>14400</v>
      </c>
      <c r="M23" s="572">
        <f>J23</f>
        <v>400</v>
      </c>
      <c r="N23" s="572"/>
      <c r="O23" s="575"/>
      <c r="P23" s="575"/>
      <c r="Q23" s="575"/>
      <c r="R23" s="575"/>
      <c r="S23" s="575"/>
      <c r="T23" s="575"/>
      <c r="U23" s="575"/>
      <c r="V23" s="575">
        <v>42</v>
      </c>
      <c r="W23" s="575"/>
      <c r="X23" s="575"/>
      <c r="Y23" s="572"/>
      <c r="Z23" s="572"/>
      <c r="AA23" s="572"/>
      <c r="AB23" s="572"/>
      <c r="AC23" s="572"/>
      <c r="AD23" s="572"/>
      <c r="AE23" s="578"/>
    </row>
    <row r="24" spans="1:31" s="579" customFormat="1" x14ac:dyDescent="0.2">
      <c r="A24" s="572">
        <f>A22+1</f>
        <v>9</v>
      </c>
      <c r="B24" s="572" t="s">
        <v>631</v>
      </c>
      <c r="C24" s="572" t="s">
        <v>20</v>
      </c>
      <c r="D24" s="882">
        <v>0</v>
      </c>
      <c r="E24" s="572">
        <v>1</v>
      </c>
      <c r="F24" s="882">
        <v>0</v>
      </c>
      <c r="G24" s="882">
        <v>0</v>
      </c>
      <c r="H24" s="568"/>
      <c r="I24" s="573"/>
      <c r="J24" s="576"/>
      <c r="K24" s="572"/>
      <c r="L24" s="572"/>
      <c r="M24" s="572"/>
      <c r="N24" s="572"/>
      <c r="O24" s="575">
        <f>(Q24*4+R24*2)/2</f>
        <v>12</v>
      </c>
      <c r="P24" s="575"/>
      <c r="Q24" s="575">
        <v>6</v>
      </c>
      <c r="R24" s="575"/>
      <c r="S24" s="575"/>
      <c r="T24" s="575"/>
      <c r="U24" s="575"/>
      <c r="V24" s="575"/>
      <c r="W24" s="575"/>
      <c r="X24" s="575"/>
      <c r="Y24" s="572"/>
      <c r="Z24" s="572">
        <v>1</v>
      </c>
      <c r="AA24" s="572">
        <v>1</v>
      </c>
      <c r="AB24" s="572"/>
      <c r="AC24" s="572"/>
      <c r="AD24" s="572">
        <v>2</v>
      </c>
      <c r="AE24" s="578"/>
    </row>
    <row r="25" spans="1:31" s="579" customFormat="1" x14ac:dyDescent="0.2">
      <c r="A25" s="572"/>
      <c r="B25" s="572"/>
      <c r="C25" s="572"/>
      <c r="D25" s="572"/>
      <c r="E25" s="572"/>
      <c r="F25" s="572"/>
      <c r="G25" s="572"/>
      <c r="H25" s="568"/>
      <c r="I25" s="573">
        <v>414.95299999999997</v>
      </c>
      <c r="J25" s="576">
        <f>+CEILING(I25,5)</f>
        <v>415</v>
      </c>
      <c r="K25" s="572"/>
      <c r="L25" s="572">
        <f>J25*36</f>
        <v>14940</v>
      </c>
      <c r="M25" s="572">
        <f>J25</f>
        <v>415</v>
      </c>
      <c r="N25" s="572"/>
      <c r="O25" s="575"/>
      <c r="P25" s="572"/>
      <c r="Q25" s="575"/>
      <c r="R25" s="575"/>
      <c r="S25" s="575"/>
      <c r="T25" s="575"/>
      <c r="U25" s="575"/>
      <c r="V25" s="575">
        <v>42</v>
      </c>
      <c r="W25" s="575"/>
      <c r="X25" s="575"/>
      <c r="Y25" s="572"/>
      <c r="Z25" s="572"/>
      <c r="AA25" s="572"/>
      <c r="AB25" s="572"/>
      <c r="AC25" s="572"/>
      <c r="AD25" s="572"/>
      <c r="AE25" s="578"/>
    </row>
    <row r="26" spans="1:31" s="579" customFormat="1" x14ac:dyDescent="0.2">
      <c r="A26" s="572">
        <f>A24+1</f>
        <v>10</v>
      </c>
      <c r="B26" s="572" t="s">
        <v>632</v>
      </c>
      <c r="C26" s="572" t="s">
        <v>231</v>
      </c>
      <c r="D26" s="572"/>
      <c r="E26" s="572"/>
      <c r="F26" s="572"/>
      <c r="G26" s="572"/>
      <c r="H26" s="568"/>
      <c r="I26" s="573"/>
      <c r="J26" s="576"/>
      <c r="K26" s="574"/>
      <c r="L26" s="572"/>
      <c r="M26" s="572"/>
      <c r="N26" s="572"/>
      <c r="O26" s="575">
        <f>(Q26*4+R26*2)/2</f>
        <v>12</v>
      </c>
      <c r="P26" s="575"/>
      <c r="Q26" s="575">
        <v>6</v>
      </c>
      <c r="R26" s="575"/>
      <c r="S26" s="575"/>
      <c r="T26" s="575"/>
      <c r="U26" s="575"/>
      <c r="V26" s="575"/>
      <c r="W26" s="575"/>
      <c r="X26" s="575"/>
      <c r="Y26" s="572"/>
      <c r="Z26" s="572">
        <v>1</v>
      </c>
      <c r="AA26" s="572">
        <v>1</v>
      </c>
      <c r="AB26" s="572"/>
      <c r="AC26" s="572"/>
      <c r="AD26" s="572">
        <v>2</v>
      </c>
      <c r="AE26" s="578"/>
    </row>
    <row r="27" spans="1:31" s="579" customFormat="1" x14ac:dyDescent="0.2">
      <c r="A27" s="572"/>
      <c r="B27" s="572"/>
      <c r="C27" s="572"/>
      <c r="D27" s="572"/>
      <c r="E27" s="572"/>
      <c r="F27" s="572"/>
      <c r="G27" s="572"/>
      <c r="H27" s="568"/>
      <c r="I27" s="573">
        <v>394.30599999999998</v>
      </c>
      <c r="J27" s="576">
        <f>+CEILING(I27,5)</f>
        <v>395</v>
      </c>
      <c r="K27" s="574"/>
      <c r="L27" s="572">
        <f>J27*36</f>
        <v>14220</v>
      </c>
      <c r="M27" s="572">
        <f>J27</f>
        <v>395</v>
      </c>
      <c r="N27" s="572"/>
      <c r="O27" s="575"/>
      <c r="P27" s="575"/>
      <c r="Q27" s="575"/>
      <c r="R27" s="575"/>
      <c r="S27" s="575"/>
      <c r="T27" s="575"/>
      <c r="U27" s="575"/>
      <c r="V27" s="575">
        <v>42</v>
      </c>
      <c r="W27" s="575"/>
      <c r="X27" s="575"/>
      <c r="Y27" s="572"/>
      <c r="Z27" s="572"/>
      <c r="AA27" s="572"/>
      <c r="AB27" s="572"/>
      <c r="AC27" s="572"/>
      <c r="AD27" s="572"/>
      <c r="AE27" s="578"/>
    </row>
    <row r="28" spans="1:31" s="579" customFormat="1" x14ac:dyDescent="0.2">
      <c r="A28" s="572">
        <f>A26+1</f>
        <v>11</v>
      </c>
      <c r="B28" s="569" t="s">
        <v>444</v>
      </c>
      <c r="C28" s="569" t="s">
        <v>239</v>
      </c>
      <c r="D28" s="569"/>
      <c r="E28" s="569"/>
      <c r="F28" s="569"/>
      <c r="G28" s="569"/>
      <c r="H28" s="568" t="s">
        <v>1064</v>
      </c>
      <c r="I28" s="573"/>
      <c r="J28" s="576"/>
      <c r="K28" s="574"/>
      <c r="L28" s="572"/>
      <c r="M28" s="572"/>
      <c r="N28" s="575">
        <v>48</v>
      </c>
      <c r="O28" s="572"/>
      <c r="P28" s="575">
        <v>12</v>
      </c>
      <c r="Q28" s="572"/>
      <c r="R28" s="572"/>
      <c r="S28" s="572"/>
      <c r="T28" s="572"/>
      <c r="U28" s="572"/>
      <c r="V28" s="575"/>
      <c r="W28" s="572">
        <v>30</v>
      </c>
      <c r="X28" s="572"/>
      <c r="Y28" s="572">
        <v>2</v>
      </c>
      <c r="Z28" s="572"/>
      <c r="AA28" s="572">
        <v>2</v>
      </c>
      <c r="AB28" s="572"/>
      <c r="AC28" s="572"/>
      <c r="AD28" s="572">
        <v>4</v>
      </c>
      <c r="AE28" s="578"/>
    </row>
    <row r="29" spans="1:31" s="579" customFormat="1" x14ac:dyDescent="0.2">
      <c r="A29" s="572"/>
      <c r="B29" s="572"/>
      <c r="C29" s="569"/>
      <c r="D29" s="569"/>
      <c r="E29" s="569"/>
      <c r="F29" s="569"/>
      <c r="G29" s="569"/>
      <c r="H29" s="568"/>
      <c r="I29" s="573">
        <v>405.34199999999998</v>
      </c>
      <c r="J29" s="576">
        <f>+CEILING(I29,5)</f>
        <v>410</v>
      </c>
      <c r="K29" s="574"/>
      <c r="L29" s="572">
        <f>J29*36</f>
        <v>14760</v>
      </c>
      <c r="M29" s="572">
        <f>J29</f>
        <v>410</v>
      </c>
      <c r="N29" s="572"/>
      <c r="O29" s="575"/>
      <c r="P29" s="572"/>
      <c r="Q29" s="575"/>
      <c r="R29" s="572"/>
      <c r="S29" s="572"/>
      <c r="T29" s="572"/>
      <c r="U29" s="572"/>
      <c r="V29" s="575">
        <v>42</v>
      </c>
      <c r="W29" s="572"/>
      <c r="X29" s="572"/>
      <c r="Y29" s="572"/>
      <c r="Z29" s="572"/>
      <c r="AA29" s="572"/>
      <c r="AB29" s="572"/>
      <c r="AC29" s="572"/>
      <c r="AD29" s="572"/>
      <c r="AE29" s="578"/>
    </row>
    <row r="30" spans="1:31" s="579" customFormat="1" x14ac:dyDescent="0.2">
      <c r="A30" s="572">
        <f>A28+1</f>
        <v>12</v>
      </c>
      <c r="B30" s="572" t="s">
        <v>445</v>
      </c>
      <c r="C30" s="572" t="s">
        <v>20</v>
      </c>
      <c r="D30" s="572"/>
      <c r="E30" s="572"/>
      <c r="F30" s="572"/>
      <c r="G30" s="572"/>
      <c r="H30" s="568"/>
      <c r="I30" s="573"/>
      <c r="J30" s="576"/>
      <c r="K30" s="574"/>
      <c r="L30" s="572"/>
      <c r="M30" s="572"/>
      <c r="N30" s="572"/>
      <c r="O30" s="575">
        <f>(Q30*4+R30*2)/2</f>
        <v>12</v>
      </c>
      <c r="P30" s="575"/>
      <c r="Q30" s="575">
        <v>6</v>
      </c>
      <c r="R30" s="575"/>
      <c r="S30" s="575"/>
      <c r="T30" s="575"/>
      <c r="U30" s="575"/>
      <c r="V30" s="575"/>
      <c r="W30" s="575"/>
      <c r="X30" s="575"/>
      <c r="Y30" s="572"/>
      <c r="Z30" s="572">
        <v>1</v>
      </c>
      <c r="AA30" s="572">
        <v>1</v>
      </c>
      <c r="AB30" s="572"/>
      <c r="AC30" s="572"/>
      <c r="AD30" s="572">
        <v>2</v>
      </c>
      <c r="AE30" s="578"/>
    </row>
    <row r="31" spans="1:31" s="579" customFormat="1" x14ac:dyDescent="0.2">
      <c r="A31" s="572"/>
      <c r="B31" s="572"/>
      <c r="C31" s="569"/>
      <c r="D31" s="569"/>
      <c r="E31" s="569"/>
      <c r="F31" s="569"/>
      <c r="G31" s="569"/>
      <c r="H31" s="568"/>
      <c r="I31" s="573">
        <v>338.50700000000001</v>
      </c>
      <c r="J31" s="576">
        <f>+CEILING(I31,5)</f>
        <v>340</v>
      </c>
      <c r="K31" s="574"/>
      <c r="L31" s="572">
        <f>J31*36</f>
        <v>12240</v>
      </c>
      <c r="M31" s="572">
        <f>J31</f>
        <v>340</v>
      </c>
      <c r="N31" s="572"/>
      <c r="O31" s="575"/>
      <c r="P31" s="572"/>
      <c r="Q31" s="575"/>
      <c r="R31" s="572"/>
      <c r="S31" s="572"/>
      <c r="T31" s="572"/>
      <c r="U31" s="572"/>
      <c r="V31" s="575">
        <v>36</v>
      </c>
      <c r="W31" s="572"/>
      <c r="X31" s="572"/>
      <c r="Y31" s="572"/>
      <c r="Z31" s="572"/>
      <c r="AA31" s="572"/>
      <c r="AB31" s="572"/>
      <c r="AC31" s="572"/>
      <c r="AD31" s="572"/>
      <c r="AE31" s="578"/>
    </row>
    <row r="32" spans="1:31" s="579" customFormat="1" x14ac:dyDescent="0.2">
      <c r="A32" s="572">
        <f>A30+1</f>
        <v>13</v>
      </c>
      <c r="B32" s="572" t="s">
        <v>446</v>
      </c>
      <c r="C32" s="572" t="s">
        <v>20</v>
      </c>
      <c r="D32" s="882">
        <v>0</v>
      </c>
      <c r="E32" s="882">
        <v>0</v>
      </c>
      <c r="F32" s="882">
        <v>0</v>
      </c>
      <c r="G32" s="882">
        <v>1</v>
      </c>
      <c r="H32" s="568"/>
      <c r="I32" s="573"/>
      <c r="J32" s="576"/>
      <c r="K32" s="574"/>
      <c r="L32" s="572"/>
      <c r="M32" s="572"/>
      <c r="N32" s="572"/>
      <c r="O32" s="575">
        <f>(Q32*4+R32*2)/2</f>
        <v>12</v>
      </c>
      <c r="P32" s="575"/>
      <c r="Q32" s="575">
        <v>6</v>
      </c>
      <c r="R32" s="575"/>
      <c r="S32" s="575"/>
      <c r="T32" s="575"/>
      <c r="U32" s="575"/>
      <c r="V32" s="575"/>
      <c r="W32" s="575"/>
      <c r="X32" s="575"/>
      <c r="Y32" s="572"/>
      <c r="Z32" s="572">
        <v>1</v>
      </c>
      <c r="AA32" s="572">
        <v>1</v>
      </c>
      <c r="AB32" s="572"/>
      <c r="AC32" s="572"/>
      <c r="AD32" s="572">
        <v>2</v>
      </c>
      <c r="AE32" s="578"/>
    </row>
    <row r="33" spans="1:31" s="579" customFormat="1" x14ac:dyDescent="0.2">
      <c r="A33" s="572"/>
      <c r="B33" s="572"/>
      <c r="C33" s="569"/>
      <c r="D33" s="569"/>
      <c r="E33" s="569"/>
      <c r="F33" s="569"/>
      <c r="G33" s="569"/>
      <c r="H33" s="568"/>
      <c r="I33" s="573">
        <v>406.02300000000002</v>
      </c>
      <c r="J33" s="576">
        <f>+CEILING(I33,5)</f>
        <v>410</v>
      </c>
      <c r="K33" s="574"/>
      <c r="L33" s="572">
        <f>J33*36</f>
        <v>14760</v>
      </c>
      <c r="M33" s="572">
        <f>J33</f>
        <v>410</v>
      </c>
      <c r="N33" s="572"/>
      <c r="O33" s="575"/>
      <c r="P33" s="572"/>
      <c r="Q33" s="575"/>
      <c r="R33" s="572"/>
      <c r="S33" s="572"/>
      <c r="T33" s="572"/>
      <c r="U33" s="572"/>
      <c r="V33" s="575">
        <v>42</v>
      </c>
      <c r="W33" s="572"/>
      <c r="X33" s="572"/>
      <c r="Y33" s="572"/>
      <c r="Z33" s="572"/>
      <c r="AA33" s="572"/>
      <c r="AB33" s="572"/>
      <c r="AC33" s="572"/>
      <c r="AD33" s="572"/>
      <c r="AE33" s="578"/>
    </row>
    <row r="34" spans="1:31" s="579" customFormat="1" x14ac:dyDescent="0.2">
      <c r="A34" s="572">
        <f>A32+1</f>
        <v>14</v>
      </c>
      <c r="B34" s="572" t="s">
        <v>447</v>
      </c>
      <c r="C34" s="572" t="s">
        <v>20</v>
      </c>
      <c r="D34" s="882">
        <v>1</v>
      </c>
      <c r="E34" s="882">
        <v>0</v>
      </c>
      <c r="F34" s="882">
        <v>1</v>
      </c>
      <c r="G34" s="882">
        <v>1</v>
      </c>
      <c r="H34" s="568"/>
      <c r="I34" s="573"/>
      <c r="J34" s="576"/>
      <c r="K34" s="574"/>
      <c r="L34" s="572"/>
      <c r="M34" s="572"/>
      <c r="N34" s="572"/>
      <c r="O34" s="575">
        <f>(Q34*4+R34*2)/2</f>
        <v>12</v>
      </c>
      <c r="P34" s="575"/>
      <c r="Q34" s="575">
        <v>6</v>
      </c>
      <c r="R34" s="575"/>
      <c r="S34" s="575"/>
      <c r="T34" s="575"/>
      <c r="U34" s="575"/>
      <c r="V34" s="575"/>
      <c r="W34" s="575"/>
      <c r="X34" s="575"/>
      <c r="Y34" s="572"/>
      <c r="Z34" s="572">
        <v>1</v>
      </c>
      <c r="AA34" s="572">
        <v>1</v>
      </c>
      <c r="AB34" s="572"/>
      <c r="AC34" s="572"/>
      <c r="AD34" s="572">
        <v>2</v>
      </c>
      <c r="AE34" s="578"/>
    </row>
    <row r="35" spans="1:31" s="579" customFormat="1" x14ac:dyDescent="0.2">
      <c r="A35" s="572"/>
      <c r="B35" s="572"/>
      <c r="C35" s="569"/>
      <c r="D35" s="569"/>
      <c r="E35" s="569"/>
      <c r="F35" s="569"/>
      <c r="G35" s="569"/>
      <c r="H35" s="568"/>
      <c r="I35" s="573">
        <v>428.94900000000001</v>
      </c>
      <c r="J35" s="576">
        <f>+CEILING(I35,5)</f>
        <v>430</v>
      </c>
      <c r="K35" s="574"/>
      <c r="L35" s="572">
        <f>J35*36</f>
        <v>15480</v>
      </c>
      <c r="M35" s="572">
        <f>J35</f>
        <v>430</v>
      </c>
      <c r="N35" s="572"/>
      <c r="O35" s="575"/>
      <c r="P35" s="572"/>
      <c r="Q35" s="575"/>
      <c r="R35" s="572"/>
      <c r="S35" s="572"/>
      <c r="T35" s="572"/>
      <c r="U35" s="572"/>
      <c r="V35" s="575">
        <v>42</v>
      </c>
      <c r="W35" s="572"/>
      <c r="X35" s="572"/>
      <c r="Y35" s="572"/>
      <c r="Z35" s="572"/>
      <c r="AA35" s="572"/>
      <c r="AB35" s="572"/>
      <c r="AC35" s="572"/>
      <c r="AD35" s="572"/>
      <c r="AE35" s="578"/>
    </row>
    <row r="36" spans="1:31" s="579" customFormat="1" x14ac:dyDescent="0.2">
      <c r="A36" s="572">
        <f>A34+1</f>
        <v>15</v>
      </c>
      <c r="B36" s="572" t="s">
        <v>448</v>
      </c>
      <c r="C36" s="572" t="s">
        <v>20</v>
      </c>
      <c r="D36" s="572"/>
      <c r="E36" s="572"/>
      <c r="F36" s="572"/>
      <c r="G36" s="572"/>
      <c r="H36" s="568"/>
      <c r="I36" s="573"/>
      <c r="J36" s="576"/>
      <c r="K36" s="574"/>
      <c r="L36" s="572"/>
      <c r="M36" s="572"/>
      <c r="N36" s="572"/>
      <c r="O36" s="575">
        <f>(Q36*4+R36*2)/2</f>
        <v>12</v>
      </c>
      <c r="P36" s="575"/>
      <c r="Q36" s="575">
        <v>6</v>
      </c>
      <c r="R36" s="575"/>
      <c r="S36" s="575"/>
      <c r="T36" s="575"/>
      <c r="U36" s="575"/>
      <c r="V36" s="575"/>
      <c r="W36" s="575"/>
      <c r="X36" s="575"/>
      <c r="Y36" s="572"/>
      <c r="Z36" s="572">
        <v>1</v>
      </c>
      <c r="AA36" s="572">
        <v>1</v>
      </c>
      <c r="AB36" s="572"/>
      <c r="AC36" s="572"/>
      <c r="AD36" s="572">
        <v>2</v>
      </c>
      <c r="AE36" s="578"/>
    </row>
    <row r="37" spans="1:31" s="579" customFormat="1" x14ac:dyDescent="0.2">
      <c r="A37" s="572"/>
      <c r="B37" s="572"/>
      <c r="C37" s="569"/>
      <c r="D37" s="569"/>
      <c r="E37" s="569"/>
      <c r="F37" s="569"/>
      <c r="G37" s="569"/>
      <c r="H37" s="568"/>
      <c r="I37" s="573">
        <v>411.548</v>
      </c>
      <c r="J37" s="576">
        <f>+CEILING(I37,5)</f>
        <v>415</v>
      </c>
      <c r="K37" s="574"/>
      <c r="L37" s="572">
        <f>J37*36</f>
        <v>14940</v>
      </c>
      <c r="M37" s="572">
        <f>J37</f>
        <v>415</v>
      </c>
      <c r="N37" s="572"/>
      <c r="O37" s="575"/>
      <c r="P37" s="575"/>
      <c r="Q37" s="575"/>
      <c r="R37" s="575"/>
      <c r="S37" s="575"/>
      <c r="T37" s="575"/>
      <c r="U37" s="575"/>
      <c r="V37" s="575">
        <v>42</v>
      </c>
      <c r="W37" s="575"/>
      <c r="X37" s="575"/>
      <c r="Y37" s="572"/>
      <c r="Z37" s="572"/>
      <c r="AA37" s="572"/>
      <c r="AB37" s="572"/>
      <c r="AC37" s="572"/>
      <c r="AD37" s="572"/>
      <c r="AE37" s="578"/>
    </row>
    <row r="38" spans="1:31" s="579" customFormat="1" x14ac:dyDescent="0.2">
      <c r="A38" s="572">
        <f>A36+1</f>
        <v>16</v>
      </c>
      <c r="B38" s="572" t="s">
        <v>449</v>
      </c>
      <c r="C38" s="572" t="s">
        <v>20</v>
      </c>
      <c r="D38" s="882">
        <v>0</v>
      </c>
      <c r="E38" s="882">
        <v>0</v>
      </c>
      <c r="F38" s="882">
        <v>1</v>
      </c>
      <c r="G38" s="882">
        <v>1</v>
      </c>
      <c r="H38" s="568"/>
      <c r="I38" s="573"/>
      <c r="J38" s="576"/>
      <c r="K38" s="574"/>
      <c r="L38" s="572"/>
      <c r="M38" s="572"/>
      <c r="N38" s="572"/>
      <c r="O38" s="575">
        <f>(Q38*4+R38*2)/2</f>
        <v>12</v>
      </c>
      <c r="P38" s="575"/>
      <c r="Q38" s="575">
        <v>6</v>
      </c>
      <c r="R38" s="575"/>
      <c r="S38" s="575"/>
      <c r="T38" s="575"/>
      <c r="U38" s="575"/>
      <c r="V38" s="575"/>
      <c r="W38" s="575"/>
      <c r="X38" s="575"/>
      <c r="Y38" s="572"/>
      <c r="Z38" s="572">
        <v>1</v>
      </c>
      <c r="AA38" s="572">
        <v>1</v>
      </c>
      <c r="AB38" s="572"/>
      <c r="AC38" s="572"/>
      <c r="AD38" s="572">
        <v>2</v>
      </c>
      <c r="AE38" s="578"/>
    </row>
    <row r="39" spans="1:31" s="579" customFormat="1" x14ac:dyDescent="0.2">
      <c r="A39" s="572"/>
      <c r="B39" s="572"/>
      <c r="C39" s="569"/>
      <c r="D39" s="569"/>
      <c r="E39" s="569"/>
      <c r="F39" s="569"/>
      <c r="G39" s="569"/>
      <c r="H39" s="568"/>
      <c r="I39" s="573">
        <v>425.74099999999999</v>
      </c>
      <c r="J39" s="576">
        <f>+CEILING(I39,5)</f>
        <v>430</v>
      </c>
      <c r="K39" s="574"/>
      <c r="L39" s="572">
        <f>J39*36</f>
        <v>15480</v>
      </c>
      <c r="M39" s="572">
        <f>J39</f>
        <v>430</v>
      </c>
      <c r="N39" s="572"/>
      <c r="O39" s="575"/>
      <c r="P39" s="575"/>
      <c r="Q39" s="575"/>
      <c r="R39" s="575"/>
      <c r="S39" s="575"/>
      <c r="T39" s="575"/>
      <c r="U39" s="575"/>
      <c r="V39" s="575">
        <v>42</v>
      </c>
      <c r="W39" s="575"/>
      <c r="X39" s="575"/>
      <c r="Y39" s="572"/>
      <c r="Z39" s="572"/>
      <c r="AA39" s="572"/>
      <c r="AB39" s="572"/>
      <c r="AC39" s="572"/>
      <c r="AD39" s="572"/>
      <c r="AE39" s="578"/>
    </row>
    <row r="40" spans="1:31" s="579" customFormat="1" x14ac:dyDescent="0.2">
      <c r="A40" s="572">
        <f>A38+1</f>
        <v>17</v>
      </c>
      <c r="B40" s="572" t="s">
        <v>450</v>
      </c>
      <c r="C40" s="572" t="s">
        <v>20</v>
      </c>
      <c r="D40" s="882">
        <v>0</v>
      </c>
      <c r="E40" s="882">
        <v>0</v>
      </c>
      <c r="F40" s="882">
        <v>0</v>
      </c>
      <c r="G40" s="882">
        <v>1</v>
      </c>
      <c r="H40" s="568"/>
      <c r="I40" s="573"/>
      <c r="J40" s="576"/>
      <c r="K40" s="574"/>
      <c r="L40" s="572"/>
      <c r="M40" s="572"/>
      <c r="N40" s="572"/>
      <c r="O40" s="575">
        <f>(Q40*4+R40*2)/2</f>
        <v>12</v>
      </c>
      <c r="P40" s="575"/>
      <c r="Q40" s="575">
        <v>6</v>
      </c>
      <c r="R40" s="575"/>
      <c r="S40" s="575"/>
      <c r="T40" s="575"/>
      <c r="U40" s="575"/>
      <c r="V40" s="575"/>
      <c r="W40" s="575"/>
      <c r="X40" s="575"/>
      <c r="Y40" s="572"/>
      <c r="Z40" s="572">
        <v>1</v>
      </c>
      <c r="AA40" s="572">
        <v>1</v>
      </c>
      <c r="AB40" s="572"/>
      <c r="AC40" s="572"/>
      <c r="AD40" s="572">
        <v>2</v>
      </c>
      <c r="AE40" s="578"/>
    </row>
    <row r="41" spans="1:31" s="579" customFormat="1" x14ac:dyDescent="0.2">
      <c r="A41" s="572"/>
      <c r="B41" s="572"/>
      <c r="C41" s="569"/>
      <c r="D41" s="569"/>
      <c r="E41" s="569"/>
      <c r="F41" s="569"/>
      <c r="G41" s="569"/>
      <c r="H41" s="568"/>
      <c r="I41" s="573">
        <v>408.17599999999999</v>
      </c>
      <c r="J41" s="576">
        <f>+CEILING(I41,5)</f>
        <v>410</v>
      </c>
      <c r="K41" s="574"/>
      <c r="L41" s="572">
        <f>J41*36</f>
        <v>14760</v>
      </c>
      <c r="M41" s="572">
        <f>J41</f>
        <v>410</v>
      </c>
      <c r="N41" s="572"/>
      <c r="O41" s="575"/>
      <c r="P41" s="575"/>
      <c r="Q41" s="575"/>
      <c r="R41" s="575"/>
      <c r="S41" s="575"/>
      <c r="T41" s="575"/>
      <c r="U41" s="575"/>
      <c r="V41" s="575">
        <v>42</v>
      </c>
      <c r="W41" s="575"/>
      <c r="X41" s="575"/>
      <c r="Y41" s="572"/>
      <c r="Z41" s="572"/>
      <c r="AA41" s="572"/>
      <c r="AB41" s="572"/>
      <c r="AC41" s="572"/>
      <c r="AD41" s="572"/>
      <c r="AE41" s="578"/>
    </row>
    <row r="42" spans="1:31" s="579" customFormat="1" x14ac:dyDescent="0.2">
      <c r="A42" s="572">
        <f>A40+1</f>
        <v>18</v>
      </c>
      <c r="B42" s="572" t="s">
        <v>451</v>
      </c>
      <c r="C42" s="572" t="s">
        <v>20</v>
      </c>
      <c r="D42" s="572"/>
      <c r="E42" s="572"/>
      <c r="F42" s="572"/>
      <c r="G42" s="572"/>
      <c r="H42" s="568"/>
      <c r="I42" s="573"/>
      <c r="J42" s="576"/>
      <c r="K42" s="574"/>
      <c r="L42" s="572"/>
      <c r="M42" s="572"/>
      <c r="N42" s="572"/>
      <c r="O42" s="575">
        <f>(Q42*4+R42*2)/2</f>
        <v>12</v>
      </c>
      <c r="P42" s="575"/>
      <c r="Q42" s="575">
        <v>6</v>
      </c>
      <c r="R42" s="575"/>
      <c r="S42" s="575"/>
      <c r="T42" s="575"/>
      <c r="U42" s="575"/>
      <c r="V42" s="575"/>
      <c r="W42" s="575"/>
      <c r="X42" s="575"/>
      <c r="Y42" s="572"/>
      <c r="Z42" s="572">
        <v>1</v>
      </c>
      <c r="AA42" s="572">
        <v>1</v>
      </c>
      <c r="AB42" s="572"/>
      <c r="AC42" s="572"/>
      <c r="AD42" s="572">
        <v>2</v>
      </c>
      <c r="AE42" s="578"/>
    </row>
    <row r="43" spans="1:31" s="579" customFormat="1" x14ac:dyDescent="0.2">
      <c r="A43" s="572"/>
      <c r="B43" s="572"/>
      <c r="C43" s="569"/>
      <c r="D43" s="569"/>
      <c r="E43" s="569"/>
      <c r="F43" s="569"/>
      <c r="G43" s="569"/>
      <c r="H43" s="568"/>
      <c r="I43" s="573">
        <v>354.58100000000002</v>
      </c>
      <c r="J43" s="576">
        <f>+CEILING(I43,5)</f>
        <v>355</v>
      </c>
      <c r="K43" s="574"/>
      <c r="L43" s="572">
        <f>J43*36</f>
        <v>12780</v>
      </c>
      <c r="M43" s="572">
        <f>J43</f>
        <v>355</v>
      </c>
      <c r="N43" s="572"/>
      <c r="O43" s="575"/>
      <c r="P43" s="575"/>
      <c r="Q43" s="575"/>
      <c r="R43" s="575"/>
      <c r="S43" s="575"/>
      <c r="T43" s="575"/>
      <c r="U43" s="575"/>
      <c r="V43" s="575">
        <v>36</v>
      </c>
      <c r="W43" s="575"/>
      <c r="X43" s="575"/>
      <c r="Y43" s="572"/>
      <c r="Z43" s="572"/>
      <c r="AA43" s="572"/>
      <c r="AB43" s="572"/>
      <c r="AC43" s="572"/>
      <c r="AD43" s="572"/>
      <c r="AE43" s="578"/>
    </row>
    <row r="44" spans="1:31" s="579" customFormat="1" x14ac:dyDescent="0.2">
      <c r="A44" s="572">
        <f>A42+1</f>
        <v>19</v>
      </c>
      <c r="B44" s="572" t="s">
        <v>452</v>
      </c>
      <c r="C44" s="572" t="s">
        <v>231</v>
      </c>
      <c r="D44" s="572"/>
      <c r="E44" s="572"/>
      <c r="F44" s="572"/>
      <c r="G44" s="572"/>
      <c r="H44" s="568"/>
      <c r="I44" s="573"/>
      <c r="J44" s="576"/>
      <c r="K44" s="574"/>
      <c r="L44" s="572"/>
      <c r="M44" s="572"/>
      <c r="N44" s="572"/>
      <c r="O44" s="575">
        <f>(Q44*4+R44*2)/2</f>
        <v>12</v>
      </c>
      <c r="P44" s="575"/>
      <c r="Q44" s="575">
        <v>6</v>
      </c>
      <c r="R44" s="575"/>
      <c r="S44" s="575"/>
      <c r="T44" s="575"/>
      <c r="U44" s="575"/>
      <c r="V44" s="575"/>
      <c r="W44" s="575"/>
      <c r="X44" s="575"/>
      <c r="Y44" s="572"/>
      <c r="Z44" s="572">
        <v>1</v>
      </c>
      <c r="AA44" s="572">
        <v>1</v>
      </c>
      <c r="AB44" s="572"/>
      <c r="AC44" s="572"/>
      <c r="AD44" s="572">
        <v>2</v>
      </c>
      <c r="AE44" s="578"/>
    </row>
    <row r="45" spans="1:31" s="579" customFormat="1" x14ac:dyDescent="0.2">
      <c r="A45" s="572"/>
      <c r="B45" s="572"/>
      <c r="C45" s="569"/>
      <c r="D45" s="569"/>
      <c r="E45" s="569"/>
      <c r="F45" s="569"/>
      <c r="G45" s="569"/>
      <c r="H45" s="568"/>
      <c r="I45" s="573">
        <v>308.65600000000001</v>
      </c>
      <c r="J45" s="576">
        <f>+CEILING(I45,5)</f>
        <v>310</v>
      </c>
      <c r="K45" s="574"/>
      <c r="L45" s="572">
        <f>J45*36</f>
        <v>11160</v>
      </c>
      <c r="M45" s="572">
        <f>J45</f>
        <v>310</v>
      </c>
      <c r="N45" s="572"/>
      <c r="O45" s="575"/>
      <c r="P45" s="572"/>
      <c r="Q45" s="575"/>
      <c r="R45" s="575"/>
      <c r="S45" s="575"/>
      <c r="T45" s="575"/>
      <c r="U45" s="575"/>
      <c r="V45" s="575">
        <v>30</v>
      </c>
      <c r="W45" s="575"/>
      <c r="X45" s="575"/>
      <c r="Y45" s="572"/>
      <c r="Z45" s="572"/>
      <c r="AA45" s="572"/>
      <c r="AB45" s="572"/>
      <c r="AC45" s="572"/>
      <c r="AD45" s="572"/>
      <c r="AE45" s="578"/>
    </row>
    <row r="46" spans="1:31" s="579" customFormat="1" x14ac:dyDescent="0.2">
      <c r="A46" s="572">
        <f>A44+1</f>
        <v>20</v>
      </c>
      <c r="B46" s="572" t="s">
        <v>453</v>
      </c>
      <c r="C46" s="572" t="s">
        <v>231</v>
      </c>
      <c r="D46" s="572"/>
      <c r="E46" s="572"/>
      <c r="F46" s="572"/>
      <c r="G46" s="572"/>
      <c r="H46" s="568"/>
      <c r="I46" s="573"/>
      <c r="J46" s="576"/>
      <c r="K46" s="574"/>
      <c r="L46" s="572"/>
      <c r="M46" s="572"/>
      <c r="N46" s="572"/>
      <c r="O46" s="575">
        <f>(Q46*4+R46*2)/2</f>
        <v>12</v>
      </c>
      <c r="P46" s="575"/>
      <c r="Q46" s="575">
        <v>6</v>
      </c>
      <c r="R46" s="575"/>
      <c r="S46" s="575"/>
      <c r="T46" s="575"/>
      <c r="U46" s="575"/>
      <c r="V46" s="575"/>
      <c r="W46" s="575"/>
      <c r="X46" s="575"/>
      <c r="Y46" s="572"/>
      <c r="Z46" s="572">
        <v>1</v>
      </c>
      <c r="AA46" s="572">
        <v>1</v>
      </c>
      <c r="AB46" s="572"/>
      <c r="AC46" s="572"/>
      <c r="AD46" s="572">
        <v>2</v>
      </c>
      <c r="AE46" s="578"/>
    </row>
    <row r="47" spans="1:31" s="579" customFormat="1" x14ac:dyDescent="0.2">
      <c r="A47" s="572"/>
      <c r="B47" s="572"/>
      <c r="C47" s="569"/>
      <c r="D47" s="569"/>
      <c r="E47" s="569"/>
      <c r="F47" s="569"/>
      <c r="G47" s="569"/>
      <c r="H47" s="568"/>
      <c r="I47" s="573">
        <v>335.97899999999998</v>
      </c>
      <c r="J47" s="576">
        <f>+CEILING(I47,5)</f>
        <v>340</v>
      </c>
      <c r="K47" s="574"/>
      <c r="L47" s="572">
        <f>J47*36</f>
        <v>12240</v>
      </c>
      <c r="M47" s="572">
        <f>J47</f>
        <v>340</v>
      </c>
      <c r="N47" s="572"/>
      <c r="O47" s="575"/>
      <c r="P47" s="572"/>
      <c r="Q47" s="575"/>
      <c r="R47" s="575"/>
      <c r="S47" s="575"/>
      <c r="T47" s="575"/>
      <c r="U47" s="575"/>
      <c r="V47" s="575">
        <v>36</v>
      </c>
      <c r="W47" s="575"/>
      <c r="X47" s="575"/>
      <c r="Y47" s="572"/>
      <c r="Z47" s="572"/>
      <c r="AA47" s="572"/>
      <c r="AB47" s="572"/>
      <c r="AC47" s="572"/>
      <c r="AD47" s="572"/>
      <c r="AE47" s="580"/>
    </row>
    <row r="48" spans="1:31" s="579" customFormat="1" x14ac:dyDescent="0.2">
      <c r="A48" s="572">
        <f>A46+1</f>
        <v>21</v>
      </c>
      <c r="B48" s="569" t="s">
        <v>38</v>
      </c>
      <c r="C48" s="569" t="s">
        <v>649</v>
      </c>
      <c r="D48" s="569"/>
      <c r="E48" s="569"/>
      <c r="F48" s="569"/>
      <c r="G48" s="569"/>
      <c r="H48" s="568" t="s">
        <v>1065</v>
      </c>
      <c r="I48" s="573"/>
      <c r="J48" s="576"/>
      <c r="K48" s="574"/>
      <c r="L48" s="572"/>
      <c r="M48" s="572"/>
      <c r="N48" s="575">
        <v>48</v>
      </c>
      <c r="O48" s="575">
        <v>6</v>
      </c>
      <c r="P48" s="575">
        <v>12</v>
      </c>
      <c r="Q48" s="572"/>
      <c r="R48" s="572">
        <v>6</v>
      </c>
      <c r="S48" s="572"/>
      <c r="T48" s="572"/>
      <c r="U48" s="572"/>
      <c r="V48" s="575"/>
      <c r="W48" s="572">
        <v>30</v>
      </c>
      <c r="X48" s="572"/>
      <c r="Y48" s="572">
        <v>2</v>
      </c>
      <c r="Z48" s="572"/>
      <c r="AA48" s="572">
        <v>2</v>
      </c>
      <c r="AB48" s="572"/>
      <c r="AC48" s="572"/>
      <c r="AD48" s="572">
        <v>4</v>
      </c>
      <c r="AE48" s="578"/>
    </row>
    <row r="49" spans="1:31" s="579" customFormat="1" x14ac:dyDescent="0.2">
      <c r="A49" s="572"/>
      <c r="B49" s="572"/>
      <c r="C49" s="569"/>
      <c r="D49" s="569"/>
      <c r="E49" s="569"/>
      <c r="F49" s="569"/>
      <c r="G49" s="569"/>
      <c r="H49" s="568"/>
      <c r="I49" s="573">
        <v>226.52</v>
      </c>
      <c r="J49" s="576">
        <f>+CEILING(I49,5)</f>
        <v>230</v>
      </c>
      <c r="K49" s="574"/>
      <c r="L49" s="572">
        <f>J49*36</f>
        <v>8280</v>
      </c>
      <c r="M49" s="572">
        <f>J49</f>
        <v>230</v>
      </c>
      <c r="N49" s="572"/>
      <c r="O49" s="575"/>
      <c r="P49" s="575"/>
      <c r="Q49" s="575"/>
      <c r="R49" s="575"/>
      <c r="S49" s="575"/>
      <c r="T49" s="575"/>
      <c r="U49" s="575"/>
      <c r="V49" s="575">
        <v>24</v>
      </c>
      <c r="W49" s="575"/>
      <c r="X49" s="575"/>
      <c r="Y49" s="572"/>
      <c r="Z49" s="572"/>
      <c r="AA49" s="572"/>
      <c r="AB49" s="572"/>
      <c r="AC49" s="572"/>
      <c r="AD49" s="572"/>
      <c r="AE49" s="580"/>
    </row>
    <row r="50" spans="1:31" s="579" customFormat="1" x14ac:dyDescent="0.2">
      <c r="A50" s="572">
        <f>A48+1</f>
        <v>22</v>
      </c>
      <c r="B50" s="569" t="s">
        <v>39</v>
      </c>
      <c r="C50" s="569" t="s">
        <v>649</v>
      </c>
      <c r="D50" s="569"/>
      <c r="E50" s="569"/>
      <c r="F50" s="569"/>
      <c r="G50" s="569"/>
      <c r="H50" s="568" t="s">
        <v>1066</v>
      </c>
      <c r="I50" s="573"/>
      <c r="J50" s="576"/>
      <c r="K50" s="574"/>
      <c r="L50" s="572"/>
      <c r="M50" s="572"/>
      <c r="N50" s="575">
        <v>48</v>
      </c>
      <c r="O50" s="575">
        <v>6</v>
      </c>
      <c r="P50" s="575">
        <v>12</v>
      </c>
      <c r="Q50" s="572"/>
      <c r="R50" s="572">
        <v>6</v>
      </c>
      <c r="S50" s="572"/>
      <c r="T50" s="572"/>
      <c r="U50" s="572"/>
      <c r="V50" s="575"/>
      <c r="W50" s="572">
        <v>30</v>
      </c>
      <c r="X50" s="572"/>
      <c r="Y50" s="572">
        <v>2</v>
      </c>
      <c r="Z50" s="572"/>
      <c r="AA50" s="572">
        <v>2</v>
      </c>
      <c r="AB50" s="572"/>
      <c r="AC50" s="572"/>
      <c r="AD50" s="572">
        <v>4</v>
      </c>
      <c r="AE50" s="578"/>
    </row>
    <row r="51" spans="1:31" s="579" customFormat="1" x14ac:dyDescent="0.2">
      <c r="A51" s="572"/>
      <c r="B51" s="572"/>
      <c r="C51" s="569"/>
      <c r="D51" s="569"/>
      <c r="E51" s="569"/>
      <c r="F51" s="569"/>
      <c r="G51" s="569"/>
      <c r="H51" s="568"/>
      <c r="I51" s="573">
        <v>343.37299999999999</v>
      </c>
      <c r="J51" s="576">
        <f>+CEILING(I51,5)</f>
        <v>345</v>
      </c>
      <c r="K51" s="574"/>
      <c r="L51" s="572">
        <f>J51*36</f>
        <v>12420</v>
      </c>
      <c r="M51" s="572">
        <f>J51</f>
        <v>345</v>
      </c>
      <c r="N51" s="572"/>
      <c r="O51" s="575"/>
      <c r="P51" s="575"/>
      <c r="Q51" s="575"/>
      <c r="R51" s="575"/>
      <c r="S51" s="575"/>
      <c r="T51" s="575"/>
      <c r="U51" s="575"/>
      <c r="V51" s="575">
        <v>36</v>
      </c>
      <c r="W51" s="575"/>
      <c r="X51" s="575"/>
      <c r="Y51" s="572"/>
      <c r="Z51" s="572"/>
      <c r="AA51" s="572"/>
      <c r="AB51" s="572"/>
      <c r="AC51" s="572"/>
      <c r="AD51" s="572"/>
      <c r="AE51" s="578"/>
    </row>
    <row r="52" spans="1:31" s="579" customFormat="1" x14ac:dyDescent="0.2">
      <c r="A52" s="572">
        <f>A50+1</f>
        <v>23</v>
      </c>
      <c r="B52" s="572" t="s">
        <v>454</v>
      </c>
      <c r="C52" s="572" t="s">
        <v>231</v>
      </c>
      <c r="D52" s="572"/>
      <c r="E52" s="572"/>
      <c r="F52" s="572"/>
      <c r="G52" s="572"/>
      <c r="H52" s="568"/>
      <c r="I52" s="573"/>
      <c r="J52" s="576"/>
      <c r="K52" s="574"/>
      <c r="L52" s="572"/>
      <c r="M52" s="572"/>
      <c r="N52" s="572"/>
      <c r="O52" s="575">
        <f>(Q52*4+R52*2)/2</f>
        <v>12</v>
      </c>
      <c r="P52" s="575"/>
      <c r="Q52" s="575">
        <v>6</v>
      </c>
      <c r="R52" s="575"/>
      <c r="S52" s="575"/>
      <c r="T52" s="575"/>
      <c r="U52" s="575"/>
      <c r="V52" s="575"/>
      <c r="W52" s="575"/>
      <c r="X52" s="575"/>
      <c r="Y52" s="572"/>
      <c r="Z52" s="572">
        <v>1</v>
      </c>
      <c r="AA52" s="572">
        <v>1</v>
      </c>
      <c r="AB52" s="572"/>
      <c r="AC52" s="572"/>
      <c r="AD52" s="572">
        <v>2</v>
      </c>
      <c r="AE52" s="578"/>
    </row>
    <row r="53" spans="1:31" s="579" customFormat="1" x14ac:dyDescent="0.2">
      <c r="A53" s="572"/>
      <c r="B53" s="572"/>
      <c r="C53" s="569"/>
      <c r="D53" s="569"/>
      <c r="E53" s="569"/>
      <c r="F53" s="569"/>
      <c r="G53" s="569"/>
      <c r="H53" s="568"/>
      <c r="I53" s="573">
        <v>358.44400000000002</v>
      </c>
      <c r="J53" s="576">
        <f>+CEILING(I53,5)</f>
        <v>360</v>
      </c>
      <c r="K53" s="574"/>
      <c r="L53" s="572">
        <f>J53*36</f>
        <v>12960</v>
      </c>
      <c r="M53" s="572">
        <f>J53</f>
        <v>360</v>
      </c>
      <c r="N53" s="572"/>
      <c r="O53" s="575"/>
      <c r="P53" s="575"/>
      <c r="Q53" s="575"/>
      <c r="R53" s="575"/>
      <c r="S53" s="575"/>
      <c r="T53" s="575"/>
      <c r="U53" s="575"/>
      <c r="V53" s="575">
        <v>36</v>
      </c>
      <c r="W53" s="575"/>
      <c r="X53" s="575"/>
      <c r="Y53" s="572"/>
      <c r="Z53" s="572"/>
      <c r="AA53" s="572"/>
      <c r="AB53" s="572"/>
      <c r="AC53" s="572"/>
      <c r="AD53" s="572"/>
      <c r="AE53" s="578"/>
    </row>
    <row r="54" spans="1:31" s="579" customFormat="1" x14ac:dyDescent="0.2">
      <c r="A54" s="572">
        <f>A52+1</f>
        <v>24</v>
      </c>
      <c r="B54" s="572" t="s">
        <v>455</v>
      </c>
      <c r="C54" s="572" t="s">
        <v>231</v>
      </c>
      <c r="D54" s="572"/>
      <c r="E54" s="572"/>
      <c r="F54" s="572"/>
      <c r="G54" s="572"/>
      <c r="H54" s="568"/>
      <c r="I54" s="573"/>
      <c r="J54" s="576"/>
      <c r="K54" s="574"/>
      <c r="L54" s="572"/>
      <c r="M54" s="572"/>
      <c r="N54" s="572"/>
      <c r="O54" s="575">
        <f>(Q54*4+R54*2)/2</f>
        <v>12</v>
      </c>
      <c r="P54" s="575"/>
      <c r="Q54" s="575">
        <v>6</v>
      </c>
      <c r="R54" s="575"/>
      <c r="S54" s="575"/>
      <c r="T54" s="575"/>
      <c r="U54" s="575"/>
      <c r="V54" s="575"/>
      <c r="W54" s="575"/>
      <c r="X54" s="575"/>
      <c r="Y54" s="572"/>
      <c r="Z54" s="572">
        <v>1</v>
      </c>
      <c r="AA54" s="572">
        <v>1</v>
      </c>
      <c r="AB54" s="572"/>
      <c r="AC54" s="572"/>
      <c r="AD54" s="572">
        <v>2</v>
      </c>
      <c r="AE54" s="578"/>
    </row>
    <row r="55" spans="1:31" s="579" customFormat="1" x14ac:dyDescent="0.2">
      <c r="A55" s="572"/>
      <c r="B55" s="572"/>
      <c r="C55" s="569"/>
      <c r="D55" s="569"/>
      <c r="E55" s="569"/>
      <c r="F55" s="569"/>
      <c r="G55" s="569"/>
      <c r="H55" s="568"/>
      <c r="I55" s="573">
        <v>381.012</v>
      </c>
      <c r="J55" s="576">
        <f>+CEILING(I55,5)</f>
        <v>385</v>
      </c>
      <c r="K55" s="574"/>
      <c r="L55" s="572">
        <f>J55*36</f>
        <v>13860</v>
      </c>
      <c r="M55" s="572">
        <f>J55</f>
        <v>385</v>
      </c>
      <c r="N55" s="572"/>
      <c r="O55" s="575"/>
      <c r="P55" s="572"/>
      <c r="Q55" s="575"/>
      <c r="R55" s="572"/>
      <c r="S55" s="572"/>
      <c r="T55" s="572"/>
      <c r="U55" s="572"/>
      <c r="V55" s="575">
        <v>36</v>
      </c>
      <c r="W55" s="572"/>
      <c r="X55" s="572"/>
      <c r="Y55" s="572"/>
      <c r="Z55" s="572"/>
      <c r="AA55" s="572"/>
      <c r="AB55" s="572"/>
      <c r="AC55" s="572"/>
      <c r="AD55" s="572"/>
      <c r="AE55" s="578"/>
    </row>
    <row r="56" spans="1:31" s="579" customFormat="1" x14ac:dyDescent="0.2">
      <c r="A56" s="572">
        <f>A54+1</f>
        <v>25</v>
      </c>
      <c r="B56" s="572" t="s">
        <v>456</v>
      </c>
      <c r="C56" s="572" t="s">
        <v>231</v>
      </c>
      <c r="D56" s="572"/>
      <c r="E56" s="572"/>
      <c r="F56" s="572"/>
      <c r="G56" s="572"/>
      <c r="H56" s="568"/>
      <c r="I56" s="573"/>
      <c r="J56" s="576"/>
      <c r="K56" s="574"/>
      <c r="L56" s="572"/>
      <c r="M56" s="572"/>
      <c r="N56" s="572"/>
      <c r="O56" s="575">
        <f>(Q56*4+R56*2)/2</f>
        <v>12</v>
      </c>
      <c r="P56" s="575"/>
      <c r="Q56" s="575">
        <v>6</v>
      </c>
      <c r="R56" s="575"/>
      <c r="S56" s="575"/>
      <c r="T56" s="575"/>
      <c r="U56" s="575"/>
      <c r="V56" s="575"/>
      <c r="W56" s="575"/>
      <c r="X56" s="575"/>
      <c r="Y56" s="572"/>
      <c r="Z56" s="572">
        <v>1</v>
      </c>
      <c r="AA56" s="572">
        <v>1</v>
      </c>
      <c r="AB56" s="572"/>
      <c r="AC56" s="572"/>
      <c r="AD56" s="572">
        <v>2</v>
      </c>
      <c r="AE56" s="578"/>
    </row>
    <row r="57" spans="1:31" s="579" customFormat="1" x14ac:dyDescent="0.2">
      <c r="A57" s="572"/>
      <c r="B57" s="572"/>
      <c r="C57" s="569"/>
      <c r="D57" s="569"/>
      <c r="E57" s="569"/>
      <c r="F57" s="569"/>
      <c r="G57" s="569"/>
      <c r="H57" s="568"/>
      <c r="I57" s="573">
        <v>367.62400000000002</v>
      </c>
      <c r="J57" s="576">
        <f>+CEILING(I57,5)</f>
        <v>370</v>
      </c>
      <c r="K57" s="574"/>
      <c r="L57" s="572">
        <f>J57*36</f>
        <v>13320</v>
      </c>
      <c r="M57" s="572">
        <f>J57</f>
        <v>370</v>
      </c>
      <c r="N57" s="572"/>
      <c r="O57" s="575"/>
      <c r="P57" s="572"/>
      <c r="Q57" s="575"/>
      <c r="R57" s="575"/>
      <c r="S57" s="575"/>
      <c r="T57" s="575"/>
      <c r="U57" s="575"/>
      <c r="V57" s="575">
        <v>36</v>
      </c>
      <c r="W57" s="575"/>
      <c r="X57" s="575"/>
      <c r="Y57" s="572"/>
      <c r="Z57" s="572"/>
      <c r="AA57" s="572"/>
      <c r="AB57" s="572"/>
      <c r="AC57" s="572"/>
      <c r="AD57" s="572"/>
      <c r="AE57" s="578"/>
    </row>
    <row r="58" spans="1:31" s="579" customFormat="1" x14ac:dyDescent="0.2">
      <c r="A58" s="572">
        <f>A56+1</f>
        <v>26</v>
      </c>
      <c r="B58" s="572" t="s">
        <v>457</v>
      </c>
      <c r="C58" s="572" t="s">
        <v>231</v>
      </c>
      <c r="D58" s="572"/>
      <c r="E58" s="572"/>
      <c r="F58" s="572"/>
      <c r="G58" s="572"/>
      <c r="H58" s="568"/>
      <c r="I58" s="573"/>
      <c r="J58" s="576"/>
      <c r="K58" s="574"/>
      <c r="L58" s="572"/>
      <c r="M58" s="572"/>
      <c r="N58" s="572"/>
      <c r="O58" s="575">
        <f>(Q58*4+R58*2)/2</f>
        <v>12</v>
      </c>
      <c r="P58" s="575"/>
      <c r="Q58" s="575">
        <v>6</v>
      </c>
      <c r="R58" s="575"/>
      <c r="S58" s="575"/>
      <c r="T58" s="575"/>
      <c r="U58" s="575"/>
      <c r="V58" s="575"/>
      <c r="W58" s="575"/>
      <c r="X58" s="575"/>
      <c r="Y58" s="572"/>
      <c r="Z58" s="572">
        <v>1</v>
      </c>
      <c r="AA58" s="572">
        <v>1</v>
      </c>
      <c r="AB58" s="572"/>
      <c r="AC58" s="572"/>
      <c r="AD58" s="572">
        <v>2</v>
      </c>
      <c r="AE58" s="578"/>
    </row>
    <row r="59" spans="1:31" s="579" customFormat="1" x14ac:dyDescent="0.2">
      <c r="A59" s="572"/>
      <c r="B59" s="572"/>
      <c r="C59" s="569"/>
      <c r="D59" s="569"/>
      <c r="E59" s="569"/>
      <c r="F59" s="569"/>
      <c r="G59" s="569"/>
      <c r="H59" s="568"/>
      <c r="I59" s="573">
        <v>423.09100000000001</v>
      </c>
      <c r="J59" s="576">
        <f>+CEILING(I59,5)</f>
        <v>425</v>
      </c>
      <c r="K59" s="574"/>
      <c r="L59" s="572">
        <f>J59*36</f>
        <v>15300</v>
      </c>
      <c r="M59" s="572">
        <f>J59</f>
        <v>425</v>
      </c>
      <c r="N59" s="572"/>
      <c r="O59" s="572"/>
      <c r="P59" s="572"/>
      <c r="Q59" s="572"/>
      <c r="R59" s="572"/>
      <c r="S59" s="572"/>
      <c r="T59" s="572"/>
      <c r="U59" s="572"/>
      <c r="V59" s="575">
        <v>42</v>
      </c>
      <c r="W59" s="575"/>
      <c r="X59" s="572"/>
      <c r="Y59" s="572"/>
      <c r="Z59" s="572"/>
      <c r="AA59" s="572"/>
      <c r="AB59" s="572"/>
      <c r="AC59" s="572"/>
      <c r="AD59" s="572"/>
      <c r="AE59" s="578"/>
    </row>
    <row r="60" spans="1:31" s="579" customFormat="1" ht="22.5" x14ac:dyDescent="0.2">
      <c r="A60" s="572">
        <f>A58+1</f>
        <v>27</v>
      </c>
      <c r="B60" s="569" t="s">
        <v>40</v>
      </c>
      <c r="C60" s="569" t="s">
        <v>1067</v>
      </c>
      <c r="D60" s="673">
        <v>5</v>
      </c>
      <c r="E60" s="673">
        <v>5</v>
      </c>
      <c r="F60" s="673">
        <v>5</v>
      </c>
      <c r="G60" s="673">
        <v>5</v>
      </c>
      <c r="H60" s="568" t="s">
        <v>1068</v>
      </c>
      <c r="I60" s="573"/>
      <c r="J60" s="576"/>
      <c r="K60" s="574"/>
      <c r="L60" s="572"/>
      <c r="M60" s="572"/>
      <c r="N60" s="575">
        <v>48</v>
      </c>
      <c r="O60" s="572"/>
      <c r="P60" s="575">
        <v>12</v>
      </c>
      <c r="Q60" s="572"/>
      <c r="R60" s="572"/>
      <c r="S60" s="572"/>
      <c r="T60" s="572"/>
      <c r="U60" s="572"/>
      <c r="V60" s="575"/>
      <c r="W60" s="572">
        <v>30</v>
      </c>
      <c r="X60" s="572"/>
      <c r="Y60" s="572">
        <v>2</v>
      </c>
      <c r="Z60" s="572"/>
      <c r="AA60" s="572">
        <v>2</v>
      </c>
      <c r="AB60" s="572"/>
      <c r="AC60" s="572"/>
      <c r="AD60" s="572">
        <v>4</v>
      </c>
      <c r="AE60" s="578"/>
    </row>
    <row r="61" spans="1:31" s="579" customFormat="1" x14ac:dyDescent="0.2">
      <c r="A61" s="572"/>
      <c r="B61" s="572"/>
      <c r="C61" s="569"/>
      <c r="D61" s="569"/>
      <c r="E61" s="569"/>
      <c r="F61" s="569"/>
      <c r="G61" s="569"/>
      <c r="H61" s="568"/>
      <c r="I61" s="573">
        <v>246.01900000000001</v>
      </c>
      <c r="J61" s="576">
        <f>+CEILING(I61,5)</f>
        <v>250</v>
      </c>
      <c r="K61" s="574"/>
      <c r="L61" s="572">
        <f>J61*36</f>
        <v>9000</v>
      </c>
      <c r="M61" s="572">
        <f>J61</f>
        <v>250</v>
      </c>
      <c r="N61" s="572"/>
      <c r="O61" s="575"/>
      <c r="P61" s="575"/>
      <c r="Q61" s="575"/>
      <c r="R61" s="575"/>
      <c r="S61" s="575"/>
      <c r="T61" s="575"/>
      <c r="U61" s="575"/>
      <c r="V61" s="575">
        <v>24</v>
      </c>
      <c r="W61" s="575"/>
      <c r="X61" s="575"/>
      <c r="Y61" s="572"/>
      <c r="Z61" s="572"/>
      <c r="AA61" s="572"/>
      <c r="AB61" s="572"/>
      <c r="AC61" s="572"/>
      <c r="AD61" s="572"/>
      <c r="AE61" s="578"/>
    </row>
    <row r="62" spans="1:31" s="579" customFormat="1" ht="22.5" x14ac:dyDescent="0.2">
      <c r="A62" s="572">
        <f>A60+1</f>
        <v>28</v>
      </c>
      <c r="B62" s="569" t="s">
        <v>41</v>
      </c>
      <c r="C62" s="569" t="s">
        <v>1069</v>
      </c>
      <c r="D62" s="673">
        <v>5</v>
      </c>
      <c r="E62" s="673">
        <v>5</v>
      </c>
      <c r="F62" s="673">
        <v>5</v>
      </c>
      <c r="G62" s="673">
        <v>5</v>
      </c>
      <c r="H62" s="568" t="s">
        <v>1070</v>
      </c>
      <c r="I62" s="573"/>
      <c r="J62" s="576"/>
      <c r="K62" s="574"/>
      <c r="L62" s="572"/>
      <c r="M62" s="572"/>
      <c r="N62" s="575">
        <v>48</v>
      </c>
      <c r="O62" s="572"/>
      <c r="P62" s="575">
        <v>12</v>
      </c>
      <c r="Q62" s="572"/>
      <c r="R62" s="572"/>
      <c r="S62" s="572"/>
      <c r="T62" s="572"/>
      <c r="U62" s="572"/>
      <c r="V62" s="575"/>
      <c r="W62" s="572">
        <v>30</v>
      </c>
      <c r="X62" s="572"/>
      <c r="Y62" s="572">
        <v>2</v>
      </c>
      <c r="Z62" s="572"/>
      <c r="AA62" s="572">
        <v>2</v>
      </c>
      <c r="AB62" s="572"/>
      <c r="AC62" s="572"/>
      <c r="AD62" s="572">
        <v>4</v>
      </c>
      <c r="AE62" s="578"/>
    </row>
    <row r="63" spans="1:31" s="579" customFormat="1" x14ac:dyDescent="0.2">
      <c r="A63" s="572"/>
      <c r="B63" s="572"/>
      <c r="C63" s="569"/>
      <c r="D63" s="569"/>
      <c r="E63" s="569"/>
      <c r="F63" s="569"/>
      <c r="G63" s="569"/>
      <c r="H63" s="568"/>
      <c r="I63" s="573">
        <v>429.91699999999997</v>
      </c>
      <c r="J63" s="576">
        <f>+CEILING(I63,5)</f>
        <v>430</v>
      </c>
      <c r="K63" s="574"/>
      <c r="L63" s="572">
        <f>J63*36</f>
        <v>15480</v>
      </c>
      <c r="M63" s="572">
        <f>J63</f>
        <v>430</v>
      </c>
      <c r="N63" s="572"/>
      <c r="O63" s="575"/>
      <c r="P63" s="575"/>
      <c r="Q63" s="575"/>
      <c r="R63" s="575"/>
      <c r="S63" s="575"/>
      <c r="T63" s="575"/>
      <c r="U63" s="575"/>
      <c r="V63" s="575">
        <v>42</v>
      </c>
      <c r="W63" s="575"/>
      <c r="X63" s="575"/>
      <c r="Y63" s="572"/>
      <c r="Z63" s="572"/>
      <c r="AA63" s="572"/>
      <c r="AB63" s="572"/>
      <c r="AC63" s="572"/>
      <c r="AD63" s="572"/>
      <c r="AE63" s="578"/>
    </row>
    <row r="64" spans="1:31" s="579" customFormat="1" x14ac:dyDescent="0.2">
      <c r="A64" s="572">
        <f>A62+1</f>
        <v>29</v>
      </c>
      <c r="B64" s="572" t="s">
        <v>458</v>
      </c>
      <c r="C64" s="572" t="s">
        <v>231</v>
      </c>
      <c r="D64" s="572"/>
      <c r="E64" s="572"/>
      <c r="F64" s="572"/>
      <c r="G64" s="572"/>
      <c r="H64" s="568"/>
      <c r="I64" s="573"/>
      <c r="J64" s="576"/>
      <c r="K64" s="574"/>
      <c r="L64" s="572"/>
      <c r="M64" s="572"/>
      <c r="N64" s="572"/>
      <c r="O64" s="575">
        <f>(Q64*4+R64*2)/2</f>
        <v>12</v>
      </c>
      <c r="P64" s="575"/>
      <c r="Q64" s="575">
        <v>6</v>
      </c>
      <c r="R64" s="575"/>
      <c r="S64" s="575"/>
      <c r="T64" s="575"/>
      <c r="U64" s="575"/>
      <c r="V64" s="575"/>
      <c r="W64" s="575"/>
      <c r="X64" s="575"/>
      <c r="Y64" s="572"/>
      <c r="Z64" s="572">
        <v>1</v>
      </c>
      <c r="AA64" s="572">
        <v>1</v>
      </c>
      <c r="AB64" s="572"/>
      <c r="AC64" s="572"/>
      <c r="AD64" s="572">
        <v>2</v>
      </c>
      <c r="AE64" s="578"/>
    </row>
    <row r="65" spans="1:31" s="579" customFormat="1" x14ac:dyDescent="0.2">
      <c r="A65" s="572"/>
      <c r="B65" s="572"/>
      <c r="C65" s="569"/>
      <c r="D65" s="569"/>
      <c r="E65" s="569"/>
      <c r="F65" s="569"/>
      <c r="G65" s="569"/>
      <c r="H65" s="568"/>
      <c r="I65" s="573">
        <v>362.36500000000001</v>
      </c>
      <c r="J65" s="576">
        <f>+CEILING(I65,5)</f>
        <v>365</v>
      </c>
      <c r="K65" s="574"/>
      <c r="L65" s="572">
        <f>J65*36</f>
        <v>13140</v>
      </c>
      <c r="M65" s="572">
        <f>J65</f>
        <v>365</v>
      </c>
      <c r="N65" s="572"/>
      <c r="O65" s="575"/>
      <c r="P65" s="572"/>
      <c r="Q65" s="575"/>
      <c r="R65" s="575"/>
      <c r="S65" s="575"/>
      <c r="T65" s="575"/>
      <c r="U65" s="575"/>
      <c r="V65" s="575">
        <v>36</v>
      </c>
      <c r="W65" s="575"/>
      <c r="X65" s="575"/>
      <c r="Y65" s="572"/>
      <c r="Z65" s="572"/>
      <c r="AA65" s="572"/>
      <c r="AB65" s="572"/>
      <c r="AC65" s="572"/>
      <c r="AD65" s="572"/>
      <c r="AE65" s="580"/>
    </row>
    <row r="66" spans="1:31" s="579" customFormat="1" x14ac:dyDescent="0.2">
      <c r="A66" s="572">
        <f>A64+1</f>
        <v>30</v>
      </c>
      <c r="B66" s="572" t="s">
        <v>42</v>
      </c>
      <c r="C66" s="572" t="s">
        <v>231</v>
      </c>
      <c r="D66" s="572"/>
      <c r="E66" s="572"/>
      <c r="F66" s="572"/>
      <c r="G66" s="572"/>
      <c r="H66" s="568"/>
      <c r="I66" s="573"/>
      <c r="J66" s="576"/>
      <c r="K66" s="574"/>
      <c r="L66" s="572"/>
      <c r="M66" s="572"/>
      <c r="N66" s="572"/>
      <c r="O66" s="575">
        <f>(Q66*4+R66*2)/2</f>
        <v>12</v>
      </c>
      <c r="P66" s="575"/>
      <c r="Q66" s="575">
        <v>6</v>
      </c>
      <c r="R66" s="575"/>
      <c r="S66" s="575"/>
      <c r="T66" s="575"/>
      <c r="U66" s="575"/>
      <c r="V66" s="575"/>
      <c r="W66" s="575"/>
      <c r="X66" s="575"/>
      <c r="Y66" s="572"/>
      <c r="Z66" s="572">
        <v>1</v>
      </c>
      <c r="AA66" s="572">
        <v>1</v>
      </c>
      <c r="AB66" s="572"/>
      <c r="AC66" s="572"/>
      <c r="AD66" s="572">
        <v>2</v>
      </c>
      <c r="AE66" s="578"/>
    </row>
    <row r="67" spans="1:31" s="579" customFormat="1" x14ac:dyDescent="0.2">
      <c r="A67" s="572"/>
      <c r="B67" s="572"/>
      <c r="C67" s="569"/>
      <c r="D67" s="569"/>
      <c r="E67" s="569"/>
      <c r="F67" s="569"/>
      <c r="G67" s="569"/>
      <c r="H67" s="568"/>
      <c r="I67" s="573">
        <v>347.86399999999998</v>
      </c>
      <c r="J67" s="576">
        <f>+CEILING(I67,5)</f>
        <v>350</v>
      </c>
      <c r="K67" s="574"/>
      <c r="L67" s="572">
        <f>J67*36</f>
        <v>12600</v>
      </c>
      <c r="M67" s="572">
        <f>J67</f>
        <v>350</v>
      </c>
      <c r="N67" s="572"/>
      <c r="O67" s="575"/>
      <c r="P67" s="572"/>
      <c r="Q67" s="575"/>
      <c r="R67" s="575"/>
      <c r="S67" s="575"/>
      <c r="T67" s="575"/>
      <c r="U67" s="575"/>
      <c r="V67" s="575">
        <v>36</v>
      </c>
      <c r="W67" s="575"/>
      <c r="X67" s="575"/>
      <c r="Y67" s="572"/>
      <c r="Z67" s="572"/>
      <c r="AA67" s="572"/>
      <c r="AB67" s="572"/>
      <c r="AC67" s="572"/>
      <c r="AD67" s="572"/>
      <c r="AE67" s="580"/>
    </row>
    <row r="68" spans="1:31" s="579" customFormat="1" x14ac:dyDescent="0.2">
      <c r="A68" s="572">
        <f>A66+1</f>
        <v>31</v>
      </c>
      <c r="B68" s="569" t="s">
        <v>43</v>
      </c>
      <c r="C68" s="569" t="s">
        <v>242</v>
      </c>
      <c r="D68" s="673">
        <v>2</v>
      </c>
      <c r="E68" s="673">
        <v>3</v>
      </c>
      <c r="F68" s="673">
        <v>3</v>
      </c>
      <c r="G68" s="673">
        <v>2</v>
      </c>
      <c r="H68" s="568" t="s">
        <v>1071</v>
      </c>
      <c r="I68" s="573"/>
      <c r="J68" s="576"/>
      <c r="K68" s="574"/>
      <c r="L68" s="572"/>
      <c r="M68" s="572"/>
      <c r="N68" s="575">
        <v>48</v>
      </c>
      <c r="O68" s="572"/>
      <c r="P68" s="575">
        <v>12</v>
      </c>
      <c r="Q68" s="572"/>
      <c r="R68" s="572"/>
      <c r="S68" s="572"/>
      <c r="T68" s="572"/>
      <c r="U68" s="572"/>
      <c r="V68" s="575"/>
      <c r="W68" s="572">
        <v>30</v>
      </c>
      <c r="X68" s="572"/>
      <c r="Y68" s="572">
        <v>2</v>
      </c>
      <c r="Z68" s="572"/>
      <c r="AA68" s="572">
        <v>2</v>
      </c>
      <c r="AB68" s="572"/>
      <c r="AC68" s="572"/>
      <c r="AD68" s="572">
        <v>4</v>
      </c>
      <c r="AE68" s="578"/>
    </row>
    <row r="69" spans="1:31" s="579" customFormat="1" x14ac:dyDescent="0.2">
      <c r="A69" s="572"/>
      <c r="B69" s="572"/>
      <c r="C69" s="569"/>
      <c r="D69" s="569"/>
      <c r="E69" s="569"/>
      <c r="F69" s="569"/>
      <c r="G69" s="569"/>
      <c r="H69" s="568"/>
      <c r="I69" s="573">
        <v>210.755</v>
      </c>
      <c r="J69" s="576">
        <f>+CEILING(I69,5)</f>
        <v>215</v>
      </c>
      <c r="K69" s="574"/>
      <c r="L69" s="572">
        <f>J69*36</f>
        <v>7740</v>
      </c>
      <c r="M69" s="572">
        <f>J69</f>
        <v>215</v>
      </c>
      <c r="N69" s="572"/>
      <c r="O69" s="575"/>
      <c r="P69" s="575"/>
      <c r="Q69" s="575"/>
      <c r="R69" s="575"/>
      <c r="S69" s="575"/>
      <c r="T69" s="575"/>
      <c r="U69" s="575"/>
      <c r="V69" s="575">
        <v>24</v>
      </c>
      <c r="W69" s="575"/>
      <c r="X69" s="575"/>
      <c r="Y69" s="572"/>
      <c r="Z69" s="572"/>
      <c r="AA69" s="572"/>
      <c r="AB69" s="572"/>
      <c r="AC69" s="572"/>
      <c r="AD69" s="572"/>
      <c r="AE69" s="578"/>
    </row>
    <row r="70" spans="1:31" s="579" customFormat="1" x14ac:dyDescent="0.2">
      <c r="A70" s="572">
        <f>A68+1</f>
        <v>32</v>
      </c>
      <c r="B70" s="569" t="s">
        <v>44</v>
      </c>
      <c r="C70" s="569" t="s">
        <v>242</v>
      </c>
      <c r="D70" s="569"/>
      <c r="E70" s="569"/>
      <c r="F70" s="569"/>
      <c r="G70" s="569"/>
      <c r="H70" s="568" t="s">
        <v>1072</v>
      </c>
      <c r="I70" s="573"/>
      <c r="J70" s="576"/>
      <c r="K70" s="574"/>
      <c r="L70" s="572"/>
      <c r="M70" s="572"/>
      <c r="N70" s="575">
        <v>48</v>
      </c>
      <c r="O70" s="572"/>
      <c r="P70" s="575">
        <v>12</v>
      </c>
      <c r="Q70" s="572"/>
      <c r="R70" s="572"/>
      <c r="S70" s="572"/>
      <c r="T70" s="572"/>
      <c r="U70" s="572"/>
      <c r="V70" s="575"/>
      <c r="W70" s="572">
        <v>30</v>
      </c>
      <c r="X70" s="572"/>
      <c r="Y70" s="572">
        <v>2</v>
      </c>
      <c r="Z70" s="572"/>
      <c r="AA70" s="572">
        <v>2</v>
      </c>
      <c r="AB70" s="572"/>
      <c r="AC70" s="572"/>
      <c r="AD70" s="572">
        <v>4</v>
      </c>
      <c r="AE70" s="578"/>
    </row>
    <row r="71" spans="1:31" s="579" customFormat="1" x14ac:dyDescent="0.2">
      <c r="A71" s="572"/>
      <c r="B71" s="572"/>
      <c r="C71" s="569"/>
      <c r="D71" s="569"/>
      <c r="E71" s="569"/>
      <c r="F71" s="569"/>
      <c r="G71" s="569"/>
      <c r="H71" s="568"/>
      <c r="I71" s="573">
        <v>409.202</v>
      </c>
      <c r="J71" s="576">
        <f>+CEILING(I71,5)</f>
        <v>410</v>
      </c>
      <c r="K71" s="574"/>
      <c r="L71" s="572">
        <f>J71*36</f>
        <v>14760</v>
      </c>
      <c r="M71" s="572">
        <f>J71</f>
        <v>410</v>
      </c>
      <c r="N71" s="572"/>
      <c r="O71" s="575"/>
      <c r="P71" s="572"/>
      <c r="Q71" s="575"/>
      <c r="R71" s="572"/>
      <c r="S71" s="572"/>
      <c r="T71" s="572"/>
      <c r="U71" s="572"/>
      <c r="V71" s="575">
        <v>42</v>
      </c>
      <c r="W71" s="572"/>
      <c r="X71" s="572"/>
      <c r="Y71" s="572"/>
      <c r="Z71" s="572"/>
      <c r="AA71" s="572"/>
      <c r="AB71" s="572"/>
      <c r="AC71" s="572"/>
      <c r="AD71" s="572"/>
      <c r="AE71" s="578"/>
    </row>
    <row r="72" spans="1:31" s="579" customFormat="1" x14ac:dyDescent="0.2">
      <c r="A72" s="572">
        <f>A70+1</f>
        <v>33</v>
      </c>
      <c r="B72" s="572" t="s">
        <v>150</v>
      </c>
      <c r="C72" s="572" t="s">
        <v>20</v>
      </c>
      <c r="D72" s="572"/>
      <c r="E72" s="572"/>
      <c r="F72" s="572"/>
      <c r="G72" s="572"/>
      <c r="H72" s="568"/>
      <c r="I72" s="573"/>
      <c r="J72" s="576"/>
      <c r="K72" s="574"/>
      <c r="L72" s="572"/>
      <c r="M72" s="572"/>
      <c r="N72" s="572"/>
      <c r="O72" s="575">
        <f>(Q72*4+R72*2)/2</f>
        <v>12</v>
      </c>
      <c r="P72" s="575"/>
      <c r="Q72" s="575">
        <v>6</v>
      </c>
      <c r="R72" s="575"/>
      <c r="S72" s="575"/>
      <c r="T72" s="575"/>
      <c r="U72" s="575"/>
      <c r="V72" s="575"/>
      <c r="W72" s="575"/>
      <c r="X72" s="575"/>
      <c r="Y72" s="572"/>
      <c r="Z72" s="572">
        <v>1</v>
      </c>
      <c r="AA72" s="572">
        <v>1</v>
      </c>
      <c r="AB72" s="572"/>
      <c r="AC72" s="572"/>
      <c r="AD72" s="572">
        <v>2</v>
      </c>
      <c r="AE72" s="578"/>
    </row>
    <row r="73" spans="1:31" s="579" customFormat="1" x14ac:dyDescent="0.2">
      <c r="A73" s="572"/>
      <c r="B73" s="572"/>
      <c r="C73" s="569"/>
      <c r="D73" s="569"/>
      <c r="E73" s="569"/>
      <c r="F73" s="569"/>
      <c r="G73" s="569"/>
      <c r="H73" s="568"/>
      <c r="I73" s="573">
        <v>413.63299999999998</v>
      </c>
      <c r="J73" s="576">
        <f>+CEILING(I73,5)</f>
        <v>415</v>
      </c>
      <c r="K73" s="574"/>
      <c r="L73" s="572">
        <f>J73*36</f>
        <v>14940</v>
      </c>
      <c r="M73" s="572">
        <f>J73</f>
        <v>415</v>
      </c>
      <c r="N73" s="572"/>
      <c r="O73" s="575"/>
      <c r="P73" s="575"/>
      <c r="Q73" s="575"/>
      <c r="R73" s="575"/>
      <c r="S73" s="575"/>
      <c r="T73" s="575"/>
      <c r="U73" s="575"/>
      <c r="V73" s="575">
        <v>42</v>
      </c>
      <c r="W73" s="575"/>
      <c r="X73" s="575"/>
      <c r="Y73" s="572"/>
      <c r="Z73" s="572"/>
      <c r="AA73" s="572"/>
      <c r="AB73" s="572"/>
      <c r="AC73" s="572"/>
      <c r="AD73" s="572"/>
      <c r="AE73" s="578"/>
    </row>
    <row r="74" spans="1:31" s="579" customFormat="1" x14ac:dyDescent="0.2">
      <c r="A74" s="572">
        <f>A72+1</f>
        <v>34</v>
      </c>
      <c r="B74" s="572" t="s">
        <v>459</v>
      </c>
      <c r="C74" s="572" t="s">
        <v>20</v>
      </c>
      <c r="D74" s="572"/>
      <c r="E74" s="572"/>
      <c r="F74" s="572"/>
      <c r="G74" s="572"/>
      <c r="H74" s="568"/>
      <c r="I74" s="573"/>
      <c r="J74" s="576"/>
      <c r="K74" s="574"/>
      <c r="L74" s="572"/>
      <c r="M74" s="572"/>
      <c r="N74" s="572"/>
      <c r="O74" s="575">
        <f>(Q74*4+R74*2)/2</f>
        <v>12</v>
      </c>
      <c r="P74" s="575"/>
      <c r="Q74" s="575">
        <v>6</v>
      </c>
      <c r="R74" s="575"/>
      <c r="S74" s="575"/>
      <c r="T74" s="575"/>
      <c r="U74" s="575"/>
      <c r="V74" s="575"/>
      <c r="W74" s="575"/>
      <c r="X74" s="575"/>
      <c r="Y74" s="572"/>
      <c r="Z74" s="572">
        <v>1</v>
      </c>
      <c r="AA74" s="572">
        <v>1</v>
      </c>
      <c r="AB74" s="572"/>
      <c r="AC74" s="572"/>
      <c r="AD74" s="572">
        <v>2</v>
      </c>
      <c r="AE74" s="578"/>
    </row>
    <row r="75" spans="1:31" s="579" customFormat="1" x14ac:dyDescent="0.2">
      <c r="A75" s="572"/>
      <c r="B75" s="572"/>
      <c r="C75" s="569"/>
      <c r="D75" s="569"/>
      <c r="E75" s="569"/>
      <c r="F75" s="569"/>
      <c r="G75" s="569"/>
      <c r="H75" s="568"/>
      <c r="I75" s="573">
        <v>393.24099999999999</v>
      </c>
      <c r="J75" s="576">
        <f>+CEILING(I75,5)</f>
        <v>395</v>
      </c>
      <c r="K75" s="574"/>
      <c r="L75" s="572">
        <f>J75*36</f>
        <v>14220</v>
      </c>
      <c r="M75" s="572">
        <f>J75</f>
        <v>395</v>
      </c>
      <c r="N75" s="572"/>
      <c r="O75" s="575"/>
      <c r="P75" s="575"/>
      <c r="Q75" s="575"/>
      <c r="R75" s="575"/>
      <c r="S75" s="575"/>
      <c r="T75" s="575"/>
      <c r="U75" s="575"/>
      <c r="V75" s="575">
        <v>42</v>
      </c>
      <c r="W75" s="575"/>
      <c r="X75" s="575"/>
      <c r="Y75" s="572"/>
      <c r="Z75" s="572"/>
      <c r="AA75" s="572"/>
      <c r="AB75" s="572"/>
      <c r="AC75" s="572"/>
      <c r="AD75" s="572"/>
      <c r="AE75" s="578"/>
    </row>
    <row r="76" spans="1:31" s="579" customFormat="1" x14ac:dyDescent="0.2">
      <c r="A76" s="572">
        <f>A74+1</f>
        <v>35</v>
      </c>
      <c r="B76" s="572" t="s">
        <v>460</v>
      </c>
      <c r="C76" s="572" t="s">
        <v>231</v>
      </c>
      <c r="D76" s="572"/>
      <c r="E76" s="572"/>
      <c r="F76" s="572"/>
      <c r="G76" s="572"/>
      <c r="H76" s="568"/>
      <c r="I76" s="573"/>
      <c r="J76" s="576"/>
      <c r="K76" s="574"/>
      <c r="L76" s="572"/>
      <c r="M76" s="572"/>
      <c r="N76" s="572"/>
      <c r="O76" s="575">
        <f>(Q76*4+R76*2)/2</f>
        <v>12</v>
      </c>
      <c r="P76" s="575"/>
      <c r="Q76" s="575">
        <v>6</v>
      </c>
      <c r="R76" s="575"/>
      <c r="S76" s="575"/>
      <c r="T76" s="575"/>
      <c r="U76" s="575"/>
      <c r="V76" s="575"/>
      <c r="W76" s="575"/>
      <c r="X76" s="575"/>
      <c r="Y76" s="572"/>
      <c r="Z76" s="572">
        <v>1</v>
      </c>
      <c r="AA76" s="572">
        <v>1</v>
      </c>
      <c r="AB76" s="572"/>
      <c r="AC76" s="572"/>
      <c r="AD76" s="572">
        <v>2</v>
      </c>
      <c r="AE76" s="578"/>
    </row>
    <row r="77" spans="1:31" s="579" customFormat="1" x14ac:dyDescent="0.2">
      <c r="A77" s="572"/>
      <c r="B77" s="572"/>
      <c r="C77" s="569"/>
      <c r="D77" s="569"/>
      <c r="E77" s="569"/>
      <c r="F77" s="569"/>
      <c r="G77" s="569"/>
      <c r="H77" s="568"/>
      <c r="I77" s="573">
        <v>416.47300000000001</v>
      </c>
      <c r="J77" s="576">
        <f>+CEILING(I77,5)</f>
        <v>420</v>
      </c>
      <c r="K77" s="574"/>
      <c r="L77" s="572">
        <f>J77*36</f>
        <v>15120</v>
      </c>
      <c r="M77" s="572">
        <f>J77</f>
        <v>420</v>
      </c>
      <c r="N77" s="572"/>
      <c r="O77" s="575"/>
      <c r="P77" s="575"/>
      <c r="Q77" s="575"/>
      <c r="R77" s="575"/>
      <c r="S77" s="575"/>
      <c r="T77" s="575"/>
      <c r="U77" s="575"/>
      <c r="V77" s="575">
        <v>42</v>
      </c>
      <c r="W77" s="575"/>
      <c r="X77" s="575"/>
      <c r="Y77" s="572"/>
      <c r="Z77" s="572"/>
      <c r="AA77" s="572"/>
      <c r="AB77" s="572"/>
      <c r="AC77" s="572"/>
      <c r="AD77" s="572"/>
      <c r="AE77" s="578"/>
    </row>
    <row r="78" spans="1:31" s="579" customFormat="1" x14ac:dyDescent="0.2">
      <c r="A78" s="572">
        <f>A76+1</f>
        <v>36</v>
      </c>
      <c r="B78" s="572" t="s">
        <v>461</v>
      </c>
      <c r="C78" s="572" t="s">
        <v>20</v>
      </c>
      <c r="D78" s="572"/>
      <c r="E78" s="572"/>
      <c r="F78" s="572"/>
      <c r="G78" s="572"/>
      <c r="H78" s="568"/>
      <c r="I78" s="573"/>
      <c r="J78" s="576"/>
      <c r="K78" s="574"/>
      <c r="L78" s="572"/>
      <c r="M78" s="572"/>
      <c r="N78" s="572"/>
      <c r="O78" s="575">
        <f>(Q78*4+R78*2)/2</f>
        <v>12</v>
      </c>
      <c r="P78" s="575"/>
      <c r="Q78" s="575">
        <v>6</v>
      </c>
      <c r="R78" s="575"/>
      <c r="S78" s="575"/>
      <c r="T78" s="575"/>
      <c r="U78" s="575"/>
      <c r="V78" s="575"/>
      <c r="W78" s="575"/>
      <c r="X78" s="575"/>
      <c r="Y78" s="572"/>
      <c r="Z78" s="572">
        <v>1</v>
      </c>
      <c r="AA78" s="572">
        <v>1</v>
      </c>
      <c r="AB78" s="572"/>
      <c r="AC78" s="572"/>
      <c r="AD78" s="572">
        <v>2</v>
      </c>
      <c r="AE78" s="578"/>
    </row>
    <row r="79" spans="1:31" s="579" customFormat="1" x14ac:dyDescent="0.2">
      <c r="A79" s="572"/>
      <c r="B79" s="572"/>
      <c r="C79" s="569"/>
      <c r="D79" s="569"/>
      <c r="E79" s="569"/>
      <c r="F79" s="569"/>
      <c r="G79" s="569"/>
      <c r="H79" s="568"/>
      <c r="I79" s="573">
        <v>394.56200000000001</v>
      </c>
      <c r="J79" s="576">
        <f>+CEILING(I79,5)</f>
        <v>395</v>
      </c>
      <c r="K79" s="574"/>
      <c r="L79" s="572">
        <f>J79*36</f>
        <v>14220</v>
      </c>
      <c r="M79" s="572">
        <f>J79</f>
        <v>395</v>
      </c>
      <c r="N79" s="572"/>
      <c r="O79" s="575"/>
      <c r="P79" s="575"/>
      <c r="Q79" s="575"/>
      <c r="R79" s="575"/>
      <c r="S79" s="575"/>
      <c r="T79" s="575"/>
      <c r="U79" s="575"/>
      <c r="V79" s="575">
        <v>42</v>
      </c>
      <c r="W79" s="575"/>
      <c r="X79" s="575"/>
      <c r="Y79" s="572"/>
      <c r="Z79" s="572"/>
      <c r="AA79" s="572"/>
      <c r="AB79" s="572"/>
      <c r="AC79" s="572"/>
      <c r="AD79" s="572"/>
      <c r="AE79" s="578"/>
    </row>
    <row r="80" spans="1:31" s="579" customFormat="1" x14ac:dyDescent="0.2">
      <c r="A80" s="572">
        <f>A78+1</f>
        <v>37</v>
      </c>
      <c r="B80" s="572" t="s">
        <v>462</v>
      </c>
      <c r="C80" s="572" t="s">
        <v>20</v>
      </c>
      <c r="D80" s="882">
        <v>0</v>
      </c>
      <c r="E80" s="882">
        <v>0</v>
      </c>
      <c r="F80" s="882">
        <v>0</v>
      </c>
      <c r="G80" s="882">
        <v>1</v>
      </c>
      <c r="H80" s="568"/>
      <c r="I80" s="573"/>
      <c r="J80" s="576"/>
      <c r="K80" s="574"/>
      <c r="L80" s="572"/>
      <c r="M80" s="572"/>
      <c r="N80" s="572"/>
      <c r="O80" s="575">
        <f>(Q80*4+R80*2)/2</f>
        <v>12</v>
      </c>
      <c r="P80" s="575"/>
      <c r="Q80" s="575">
        <v>6</v>
      </c>
      <c r="R80" s="575"/>
      <c r="S80" s="575"/>
      <c r="T80" s="575"/>
      <c r="U80" s="575"/>
      <c r="V80" s="575"/>
      <c r="W80" s="575"/>
      <c r="X80" s="575"/>
      <c r="Y80" s="572"/>
      <c r="Z80" s="572">
        <v>1</v>
      </c>
      <c r="AA80" s="572">
        <v>1</v>
      </c>
      <c r="AB80" s="572"/>
      <c r="AC80" s="572"/>
      <c r="AD80" s="572">
        <v>2</v>
      </c>
      <c r="AE80" s="578"/>
    </row>
    <row r="81" spans="1:31" s="579" customFormat="1" x14ac:dyDescent="0.2">
      <c r="A81" s="572"/>
      <c r="B81" s="572"/>
      <c r="C81" s="569"/>
      <c r="D81" s="569"/>
      <c r="E81" s="569"/>
      <c r="F81" s="569"/>
      <c r="G81" s="569"/>
      <c r="H81" s="568"/>
      <c r="I81" s="573">
        <v>393.20400000000001</v>
      </c>
      <c r="J81" s="576">
        <f>+CEILING(I81,5)</f>
        <v>395</v>
      </c>
      <c r="K81" s="574"/>
      <c r="L81" s="572">
        <f>J81*36</f>
        <v>14220</v>
      </c>
      <c r="M81" s="572">
        <f>J81</f>
        <v>395</v>
      </c>
      <c r="N81" s="572"/>
      <c r="O81" s="575"/>
      <c r="P81" s="572"/>
      <c r="Q81" s="575"/>
      <c r="R81" s="575"/>
      <c r="S81" s="575"/>
      <c r="T81" s="575"/>
      <c r="U81" s="575"/>
      <c r="V81" s="575">
        <v>42</v>
      </c>
      <c r="W81" s="575"/>
      <c r="X81" s="575"/>
      <c r="Y81" s="572"/>
      <c r="Z81" s="572"/>
      <c r="AA81" s="572"/>
      <c r="AB81" s="572"/>
      <c r="AC81" s="572"/>
      <c r="AD81" s="572"/>
      <c r="AE81" s="578"/>
    </row>
    <row r="82" spans="1:31" s="579" customFormat="1" x14ac:dyDescent="0.2">
      <c r="A82" s="572">
        <f>A80+1</f>
        <v>38</v>
      </c>
      <c r="B82" s="572" t="s">
        <v>151</v>
      </c>
      <c r="C82" s="572" t="s">
        <v>20</v>
      </c>
      <c r="D82" s="572"/>
      <c r="E82" s="572"/>
      <c r="F82" s="572"/>
      <c r="G82" s="572"/>
      <c r="H82" s="568"/>
      <c r="I82" s="573"/>
      <c r="J82" s="576"/>
      <c r="K82" s="574"/>
      <c r="L82" s="572"/>
      <c r="M82" s="572"/>
      <c r="N82" s="572"/>
      <c r="O82" s="575">
        <f>(Q82*4+R82*2)/2</f>
        <v>12</v>
      </c>
      <c r="P82" s="575"/>
      <c r="Q82" s="575">
        <v>6</v>
      </c>
      <c r="R82" s="575"/>
      <c r="S82" s="575"/>
      <c r="T82" s="575"/>
      <c r="U82" s="575"/>
      <c r="V82" s="575"/>
      <c r="W82" s="575"/>
      <c r="X82" s="575"/>
      <c r="Y82" s="572"/>
      <c r="Z82" s="572">
        <v>1</v>
      </c>
      <c r="AA82" s="572">
        <v>1</v>
      </c>
      <c r="AB82" s="572"/>
      <c r="AC82" s="572"/>
      <c r="AD82" s="572">
        <v>2</v>
      </c>
      <c r="AE82" s="578"/>
    </row>
    <row r="83" spans="1:31" s="579" customFormat="1" x14ac:dyDescent="0.2">
      <c r="A83" s="572"/>
      <c r="B83" s="572"/>
      <c r="C83" s="569"/>
      <c r="D83" s="569"/>
      <c r="E83" s="569"/>
      <c r="F83" s="569"/>
      <c r="G83" s="569"/>
      <c r="H83" s="568"/>
      <c r="I83" s="573">
        <v>441.05799999999999</v>
      </c>
      <c r="J83" s="576">
        <f>+CEILING(I83,5)</f>
        <v>445</v>
      </c>
      <c r="K83" s="574"/>
      <c r="L83" s="572">
        <f>J83*36</f>
        <v>16020</v>
      </c>
      <c r="M83" s="572">
        <f>J83</f>
        <v>445</v>
      </c>
      <c r="N83" s="572"/>
      <c r="O83" s="575"/>
      <c r="P83" s="575"/>
      <c r="Q83" s="575"/>
      <c r="R83" s="575"/>
      <c r="S83" s="575"/>
      <c r="T83" s="575"/>
      <c r="U83" s="575"/>
      <c r="V83" s="575">
        <v>42</v>
      </c>
      <c r="W83" s="575"/>
      <c r="X83" s="575"/>
      <c r="Y83" s="572"/>
      <c r="Z83" s="572"/>
      <c r="AA83" s="572"/>
      <c r="AB83" s="572"/>
      <c r="AC83" s="572"/>
      <c r="AD83" s="572"/>
      <c r="AE83" s="578"/>
    </row>
    <row r="84" spans="1:31" s="579" customFormat="1" x14ac:dyDescent="0.2">
      <c r="A84" s="572">
        <f>A82+1</f>
        <v>39</v>
      </c>
      <c r="B84" s="569" t="s">
        <v>152</v>
      </c>
      <c r="C84" s="569" t="s">
        <v>242</v>
      </c>
      <c r="D84" s="569"/>
      <c r="E84" s="569"/>
      <c r="F84" s="569"/>
      <c r="G84" s="569"/>
      <c r="H84" s="568" t="s">
        <v>1073</v>
      </c>
      <c r="I84" s="573"/>
      <c r="J84" s="576"/>
      <c r="K84" s="574"/>
      <c r="L84" s="572"/>
      <c r="M84" s="572"/>
      <c r="N84" s="575">
        <v>48</v>
      </c>
      <c r="O84" s="572"/>
      <c r="P84" s="575">
        <v>12</v>
      </c>
      <c r="Q84" s="572"/>
      <c r="R84" s="572"/>
      <c r="S84" s="572"/>
      <c r="T84" s="572"/>
      <c r="U84" s="572"/>
      <c r="V84" s="575"/>
      <c r="W84" s="572">
        <v>30</v>
      </c>
      <c r="X84" s="572"/>
      <c r="Y84" s="572">
        <v>2</v>
      </c>
      <c r="Z84" s="572"/>
      <c r="AA84" s="572">
        <v>2</v>
      </c>
      <c r="AB84" s="572"/>
      <c r="AC84" s="572"/>
      <c r="AD84" s="572">
        <v>4</v>
      </c>
      <c r="AE84" s="578"/>
    </row>
    <row r="85" spans="1:31" s="579" customFormat="1" x14ac:dyDescent="0.2">
      <c r="A85" s="572"/>
      <c r="B85" s="572"/>
      <c r="C85" s="569"/>
      <c r="D85" s="569"/>
      <c r="E85" s="569"/>
      <c r="F85" s="569"/>
      <c r="G85" s="569"/>
      <c r="H85" s="568"/>
      <c r="I85" s="573">
        <v>419.392</v>
      </c>
      <c r="J85" s="576">
        <f>+CEILING(I85,5)</f>
        <v>420</v>
      </c>
      <c r="K85" s="574"/>
      <c r="L85" s="572">
        <f>J85*36</f>
        <v>15120</v>
      </c>
      <c r="M85" s="572">
        <f>J85</f>
        <v>420</v>
      </c>
      <c r="N85" s="572"/>
      <c r="O85" s="575"/>
      <c r="P85" s="575"/>
      <c r="Q85" s="575"/>
      <c r="R85" s="575"/>
      <c r="S85" s="575"/>
      <c r="T85" s="575"/>
      <c r="U85" s="575"/>
      <c r="V85" s="575">
        <v>42</v>
      </c>
      <c r="W85" s="575"/>
      <c r="X85" s="575"/>
      <c r="Y85" s="572"/>
      <c r="Z85" s="572"/>
      <c r="AA85" s="572"/>
      <c r="AB85" s="572"/>
      <c r="AC85" s="572"/>
      <c r="AD85" s="572"/>
      <c r="AE85" s="578"/>
    </row>
    <row r="86" spans="1:31" s="579" customFormat="1" x14ac:dyDescent="0.2">
      <c r="A86" s="572">
        <f>A84+1</f>
        <v>40</v>
      </c>
      <c r="B86" s="572" t="s">
        <v>153</v>
      </c>
      <c r="C86" s="572" t="s">
        <v>232</v>
      </c>
      <c r="D86" s="572"/>
      <c r="E86" s="572"/>
      <c r="F86" s="572"/>
      <c r="G86" s="572"/>
      <c r="H86" s="568"/>
      <c r="I86" s="573"/>
      <c r="J86" s="576"/>
      <c r="K86" s="574"/>
      <c r="L86" s="572"/>
      <c r="M86" s="572"/>
      <c r="N86" s="572"/>
      <c r="O86" s="575">
        <f>(Q86*4+R86*2)/2</f>
        <v>12</v>
      </c>
      <c r="P86" s="575"/>
      <c r="Q86" s="575">
        <v>6</v>
      </c>
      <c r="R86" s="575"/>
      <c r="S86" s="575"/>
      <c r="T86" s="575"/>
      <c r="U86" s="575"/>
      <c r="V86" s="575"/>
      <c r="W86" s="575"/>
      <c r="X86" s="575"/>
      <c r="Y86" s="572"/>
      <c r="Z86" s="572">
        <v>1</v>
      </c>
      <c r="AA86" s="572">
        <v>1</v>
      </c>
      <c r="AB86" s="572"/>
      <c r="AC86" s="572"/>
      <c r="AD86" s="572">
        <v>2</v>
      </c>
      <c r="AE86" s="578"/>
    </row>
    <row r="87" spans="1:31" s="579" customFormat="1" x14ac:dyDescent="0.2">
      <c r="A87" s="572"/>
      <c r="B87" s="572"/>
      <c r="C87" s="569"/>
      <c r="D87" s="569"/>
      <c r="E87" s="569"/>
      <c r="F87" s="569"/>
      <c r="G87" s="569"/>
      <c r="H87" s="568"/>
      <c r="I87" s="573">
        <v>390.86399999999998</v>
      </c>
      <c r="J87" s="576">
        <f>+CEILING(I87,5)</f>
        <v>395</v>
      </c>
      <c r="K87" s="574"/>
      <c r="L87" s="572">
        <f>J87*36</f>
        <v>14220</v>
      </c>
      <c r="M87" s="572">
        <f>J87</f>
        <v>395</v>
      </c>
      <c r="N87" s="572"/>
      <c r="O87" s="575"/>
      <c r="P87" s="572"/>
      <c r="Q87" s="575"/>
      <c r="R87" s="572"/>
      <c r="S87" s="572"/>
      <c r="T87" s="572"/>
      <c r="U87" s="572"/>
      <c r="V87" s="575">
        <v>42</v>
      </c>
      <c r="W87" s="572"/>
      <c r="X87" s="572"/>
      <c r="Y87" s="572"/>
      <c r="Z87" s="572"/>
      <c r="AA87" s="572"/>
      <c r="AB87" s="572"/>
      <c r="AC87" s="572"/>
      <c r="AD87" s="572"/>
      <c r="AE87" s="578"/>
    </row>
    <row r="88" spans="1:31" s="579" customFormat="1" x14ac:dyDescent="0.2">
      <c r="A88" s="572">
        <f>A86+1</f>
        <v>41</v>
      </c>
      <c r="B88" s="572" t="s">
        <v>463</v>
      </c>
      <c r="C88" s="572" t="s">
        <v>20</v>
      </c>
      <c r="D88" s="572"/>
      <c r="E88" s="572"/>
      <c r="F88" s="572"/>
      <c r="G88" s="572"/>
      <c r="H88" s="568"/>
      <c r="I88" s="573"/>
      <c r="J88" s="576"/>
      <c r="K88" s="574"/>
      <c r="L88" s="572"/>
      <c r="M88" s="572"/>
      <c r="N88" s="572"/>
      <c r="O88" s="575">
        <f>(Q88*4+R88*2)/2</f>
        <v>12</v>
      </c>
      <c r="P88" s="575"/>
      <c r="Q88" s="575">
        <v>6</v>
      </c>
      <c r="R88" s="575"/>
      <c r="S88" s="575"/>
      <c r="T88" s="575"/>
      <c r="U88" s="575"/>
      <c r="V88" s="575"/>
      <c r="W88" s="575"/>
      <c r="X88" s="575"/>
      <c r="Y88" s="572"/>
      <c r="Z88" s="572">
        <v>1</v>
      </c>
      <c r="AA88" s="572">
        <v>1</v>
      </c>
      <c r="AB88" s="572"/>
      <c r="AC88" s="572"/>
      <c r="AD88" s="572">
        <v>2</v>
      </c>
      <c r="AE88" s="578"/>
    </row>
    <row r="89" spans="1:31" s="579" customFormat="1" x14ac:dyDescent="0.2">
      <c r="A89" s="572"/>
      <c r="B89" s="572"/>
      <c r="C89" s="569"/>
      <c r="D89" s="569"/>
      <c r="E89" s="569"/>
      <c r="F89" s="569"/>
      <c r="G89" s="569"/>
      <c r="H89" s="568"/>
      <c r="I89" s="573">
        <v>413.404</v>
      </c>
      <c r="J89" s="576">
        <f>+CEILING(I89,5)</f>
        <v>415</v>
      </c>
      <c r="K89" s="574"/>
      <c r="L89" s="572">
        <f>J89*36</f>
        <v>14940</v>
      </c>
      <c r="M89" s="572">
        <f>J89</f>
        <v>415</v>
      </c>
      <c r="N89" s="572"/>
      <c r="O89" s="575"/>
      <c r="P89" s="572"/>
      <c r="Q89" s="575"/>
      <c r="R89" s="572"/>
      <c r="S89" s="572"/>
      <c r="T89" s="572"/>
      <c r="U89" s="572"/>
      <c r="V89" s="575">
        <v>42</v>
      </c>
      <c r="W89" s="572"/>
      <c r="X89" s="572"/>
      <c r="Y89" s="572"/>
      <c r="Z89" s="572"/>
      <c r="AA89" s="572"/>
      <c r="AB89" s="572"/>
      <c r="AC89" s="572"/>
      <c r="AD89" s="572"/>
      <c r="AE89" s="578"/>
    </row>
    <row r="90" spans="1:31" s="579" customFormat="1" x14ac:dyDescent="0.2">
      <c r="A90" s="572">
        <f>A88+1</f>
        <v>42</v>
      </c>
      <c r="B90" s="572" t="s">
        <v>154</v>
      </c>
      <c r="C90" s="572" t="s">
        <v>20</v>
      </c>
      <c r="D90" s="572"/>
      <c r="E90" s="572"/>
      <c r="F90" s="572"/>
      <c r="G90" s="572"/>
      <c r="H90" s="568"/>
      <c r="I90" s="573"/>
      <c r="J90" s="576"/>
      <c r="K90" s="574"/>
      <c r="L90" s="572"/>
      <c r="M90" s="572"/>
      <c r="N90" s="572"/>
      <c r="O90" s="575">
        <f>(Q90*4+R90*2)/2</f>
        <v>12</v>
      </c>
      <c r="P90" s="575"/>
      <c r="Q90" s="575">
        <v>6</v>
      </c>
      <c r="R90" s="575"/>
      <c r="S90" s="575"/>
      <c r="T90" s="575"/>
      <c r="U90" s="575"/>
      <c r="V90" s="575"/>
      <c r="W90" s="575"/>
      <c r="X90" s="575"/>
      <c r="Y90" s="572"/>
      <c r="Z90" s="572">
        <v>1</v>
      </c>
      <c r="AA90" s="572">
        <v>1</v>
      </c>
      <c r="AB90" s="572"/>
      <c r="AC90" s="572"/>
      <c r="AD90" s="572">
        <v>2</v>
      </c>
      <c r="AE90" s="578"/>
    </row>
    <row r="91" spans="1:31" s="579" customFormat="1" x14ac:dyDescent="0.2">
      <c r="A91" s="572"/>
      <c r="B91" s="572"/>
      <c r="C91" s="569"/>
      <c r="D91" s="569"/>
      <c r="E91" s="569"/>
      <c r="F91" s="569"/>
      <c r="G91" s="569"/>
      <c r="H91" s="568"/>
      <c r="I91" s="573">
        <v>402.63600000000002</v>
      </c>
      <c r="J91" s="576">
        <f>+CEILING(I91,5)</f>
        <v>405</v>
      </c>
      <c r="K91" s="574"/>
      <c r="L91" s="572">
        <f>J91*36</f>
        <v>14580</v>
      </c>
      <c r="M91" s="572">
        <f>J91</f>
        <v>405</v>
      </c>
      <c r="N91" s="572"/>
      <c r="O91" s="575"/>
      <c r="P91" s="575"/>
      <c r="Q91" s="575"/>
      <c r="R91" s="575"/>
      <c r="S91" s="575"/>
      <c r="T91" s="575"/>
      <c r="U91" s="575"/>
      <c r="V91" s="575">
        <v>42</v>
      </c>
      <c r="W91" s="575"/>
      <c r="X91" s="575"/>
      <c r="Y91" s="572"/>
      <c r="Z91" s="572"/>
      <c r="AA91" s="572"/>
      <c r="AB91" s="572"/>
      <c r="AC91" s="572"/>
      <c r="AD91" s="572"/>
      <c r="AE91" s="578"/>
    </row>
    <row r="92" spans="1:31" s="579" customFormat="1" x14ac:dyDescent="0.2">
      <c r="A92" s="572">
        <f>A90+1</f>
        <v>43</v>
      </c>
      <c r="B92" s="572" t="s">
        <v>155</v>
      </c>
      <c r="C92" s="572" t="s">
        <v>231</v>
      </c>
      <c r="D92" s="572"/>
      <c r="E92" s="572"/>
      <c r="F92" s="572"/>
      <c r="G92" s="572"/>
      <c r="H92" s="568"/>
      <c r="I92" s="573"/>
      <c r="J92" s="576"/>
      <c r="K92" s="574"/>
      <c r="L92" s="572"/>
      <c r="M92" s="572"/>
      <c r="N92" s="572"/>
      <c r="O92" s="575">
        <f>(Q92*4+R92*2)/2</f>
        <v>12</v>
      </c>
      <c r="P92" s="575"/>
      <c r="Q92" s="575">
        <v>6</v>
      </c>
      <c r="R92" s="575"/>
      <c r="S92" s="575"/>
      <c r="T92" s="575"/>
      <c r="U92" s="575"/>
      <c r="V92" s="575"/>
      <c r="W92" s="575"/>
      <c r="X92" s="575"/>
      <c r="Y92" s="572"/>
      <c r="Z92" s="572">
        <v>1</v>
      </c>
      <c r="AA92" s="572">
        <v>1</v>
      </c>
      <c r="AB92" s="572"/>
      <c r="AC92" s="572"/>
      <c r="AD92" s="572">
        <v>2</v>
      </c>
      <c r="AE92" s="578"/>
    </row>
    <row r="93" spans="1:31" s="579" customFormat="1" x14ac:dyDescent="0.2">
      <c r="A93" s="572"/>
      <c r="B93" s="572"/>
      <c r="C93" s="569"/>
      <c r="D93" s="569"/>
      <c r="E93" s="569"/>
      <c r="F93" s="569"/>
      <c r="G93" s="569"/>
      <c r="H93" s="568"/>
      <c r="I93" s="573">
        <v>372.04599999999999</v>
      </c>
      <c r="J93" s="576">
        <f>+CEILING(I93,5)</f>
        <v>375</v>
      </c>
      <c r="K93" s="574"/>
      <c r="L93" s="572">
        <f>J93*36</f>
        <v>13500</v>
      </c>
      <c r="M93" s="572">
        <f>J93</f>
        <v>375</v>
      </c>
      <c r="N93" s="572"/>
      <c r="O93" s="575"/>
      <c r="P93" s="572"/>
      <c r="Q93" s="575"/>
      <c r="R93" s="575"/>
      <c r="S93" s="575"/>
      <c r="T93" s="575"/>
      <c r="U93" s="575"/>
      <c r="V93" s="575">
        <v>36</v>
      </c>
      <c r="W93" s="575"/>
      <c r="X93" s="575"/>
      <c r="Y93" s="572"/>
      <c r="Z93" s="572"/>
      <c r="AA93" s="572"/>
      <c r="AB93" s="572"/>
      <c r="AC93" s="572"/>
      <c r="AD93" s="572"/>
      <c r="AE93" s="578"/>
    </row>
    <row r="94" spans="1:31" s="579" customFormat="1" x14ac:dyDescent="0.2">
      <c r="A94" s="572">
        <f>A92+1</f>
        <v>44</v>
      </c>
      <c r="B94" s="572" t="s">
        <v>464</v>
      </c>
      <c r="C94" s="572" t="s">
        <v>231</v>
      </c>
      <c r="D94" s="572"/>
      <c r="E94" s="572"/>
      <c r="F94" s="572"/>
      <c r="G94" s="572"/>
      <c r="H94" s="568"/>
      <c r="I94" s="573"/>
      <c r="J94" s="576"/>
      <c r="K94" s="574"/>
      <c r="L94" s="572"/>
      <c r="M94" s="572"/>
      <c r="N94" s="572"/>
      <c r="O94" s="575">
        <f>(Q94*4+R94*2)/2</f>
        <v>12</v>
      </c>
      <c r="P94" s="575"/>
      <c r="Q94" s="575">
        <v>6</v>
      </c>
      <c r="R94" s="575"/>
      <c r="S94" s="575"/>
      <c r="T94" s="575"/>
      <c r="U94" s="575"/>
      <c r="V94" s="575"/>
      <c r="W94" s="575"/>
      <c r="X94" s="575"/>
      <c r="Y94" s="572"/>
      <c r="Z94" s="572">
        <v>1</v>
      </c>
      <c r="AA94" s="572">
        <v>1</v>
      </c>
      <c r="AB94" s="572"/>
      <c r="AC94" s="572"/>
      <c r="AD94" s="572">
        <v>2</v>
      </c>
      <c r="AE94" s="578"/>
    </row>
    <row r="95" spans="1:31" s="579" customFormat="1" x14ac:dyDescent="0.2">
      <c r="A95" s="572"/>
      <c r="B95" s="572"/>
      <c r="C95" s="569"/>
      <c r="D95" s="569"/>
      <c r="E95" s="569"/>
      <c r="F95" s="569"/>
      <c r="G95" s="569"/>
      <c r="H95" s="568"/>
      <c r="I95" s="573">
        <v>457.70299999999997</v>
      </c>
      <c r="J95" s="576">
        <f>+CEILING(I95,5)</f>
        <v>460</v>
      </c>
      <c r="K95" s="574"/>
      <c r="L95" s="572">
        <f>J95*36</f>
        <v>16560</v>
      </c>
      <c r="M95" s="572">
        <f>J95</f>
        <v>460</v>
      </c>
      <c r="N95" s="572"/>
      <c r="O95" s="575"/>
      <c r="P95" s="572"/>
      <c r="Q95" s="575"/>
      <c r="R95" s="575"/>
      <c r="S95" s="575"/>
      <c r="T95" s="575"/>
      <c r="U95" s="575"/>
      <c r="V95" s="575">
        <v>48</v>
      </c>
      <c r="W95" s="575"/>
      <c r="X95" s="575"/>
      <c r="Y95" s="572"/>
      <c r="Z95" s="572"/>
      <c r="AA95" s="572"/>
      <c r="AB95" s="572"/>
      <c r="AC95" s="572"/>
      <c r="AD95" s="572"/>
      <c r="AE95" s="578"/>
    </row>
    <row r="96" spans="1:31" s="579" customFormat="1" x14ac:dyDescent="0.2">
      <c r="A96" s="572">
        <f>A94+1</f>
        <v>45</v>
      </c>
      <c r="B96" s="569" t="s">
        <v>45</v>
      </c>
      <c r="C96" s="569" t="s">
        <v>650</v>
      </c>
      <c r="D96" s="569"/>
      <c r="E96" s="569"/>
      <c r="F96" s="569"/>
      <c r="G96" s="569"/>
      <c r="H96" s="568" t="s">
        <v>1074</v>
      </c>
      <c r="I96" s="573"/>
      <c r="J96" s="576"/>
      <c r="K96" s="574"/>
      <c r="L96" s="572"/>
      <c r="M96" s="572"/>
      <c r="N96" s="575">
        <v>48</v>
      </c>
      <c r="O96" s="575">
        <v>6</v>
      </c>
      <c r="P96" s="575">
        <v>12</v>
      </c>
      <c r="Q96" s="572"/>
      <c r="R96" s="572">
        <v>6</v>
      </c>
      <c r="S96" s="572"/>
      <c r="T96" s="572"/>
      <c r="U96" s="572"/>
      <c r="V96" s="575"/>
      <c r="W96" s="572">
        <v>30</v>
      </c>
      <c r="X96" s="572"/>
      <c r="Y96" s="572">
        <v>2</v>
      </c>
      <c r="Z96" s="572"/>
      <c r="AA96" s="572">
        <v>2</v>
      </c>
      <c r="AB96" s="572"/>
      <c r="AC96" s="572"/>
      <c r="AD96" s="572">
        <v>4</v>
      </c>
      <c r="AE96" s="578"/>
    </row>
    <row r="97" spans="1:31" s="579" customFormat="1" x14ac:dyDescent="0.2">
      <c r="A97" s="572"/>
      <c r="B97" s="572"/>
      <c r="C97" s="569"/>
      <c r="D97" s="569"/>
      <c r="E97" s="569"/>
      <c r="F97" s="569"/>
      <c r="G97" s="569"/>
      <c r="H97" s="568"/>
      <c r="I97" s="573">
        <v>233.07599999999999</v>
      </c>
      <c r="J97" s="576">
        <f>+CEILING(I97,5)</f>
        <v>235</v>
      </c>
      <c r="K97" s="574"/>
      <c r="L97" s="572">
        <f>J97*36</f>
        <v>8460</v>
      </c>
      <c r="M97" s="572">
        <f>J97</f>
        <v>235</v>
      </c>
      <c r="N97" s="572"/>
      <c r="O97" s="575"/>
      <c r="P97" s="575"/>
      <c r="Q97" s="575"/>
      <c r="R97" s="575"/>
      <c r="S97" s="575"/>
      <c r="T97" s="575"/>
      <c r="U97" s="575"/>
      <c r="V97" s="575">
        <v>24</v>
      </c>
      <c r="W97" s="575"/>
      <c r="X97" s="575"/>
      <c r="Y97" s="572"/>
      <c r="Z97" s="572"/>
      <c r="AA97" s="572"/>
      <c r="AB97" s="572"/>
      <c r="AC97" s="572"/>
      <c r="AD97" s="572"/>
      <c r="AE97" s="578"/>
    </row>
    <row r="98" spans="1:31" s="579" customFormat="1" x14ac:dyDescent="0.2">
      <c r="A98" s="572">
        <f>A96+1</f>
        <v>46</v>
      </c>
      <c r="B98" s="569" t="s">
        <v>46</v>
      </c>
      <c r="C98" s="569" t="s">
        <v>651</v>
      </c>
      <c r="D98" s="569"/>
      <c r="E98" s="569"/>
      <c r="F98" s="569"/>
      <c r="G98" s="569"/>
      <c r="H98" s="568" t="s">
        <v>1075</v>
      </c>
      <c r="I98" s="573"/>
      <c r="J98" s="576"/>
      <c r="K98" s="574"/>
      <c r="L98" s="572"/>
      <c r="M98" s="572"/>
      <c r="N98" s="575">
        <v>48</v>
      </c>
      <c r="O98" s="575">
        <v>6</v>
      </c>
      <c r="P98" s="575">
        <v>12</v>
      </c>
      <c r="Q98" s="572"/>
      <c r="R98" s="572">
        <v>6</v>
      </c>
      <c r="S98" s="572"/>
      <c r="T98" s="572"/>
      <c r="U98" s="572"/>
      <c r="V98" s="575"/>
      <c r="W98" s="572">
        <v>30</v>
      </c>
      <c r="X98" s="572"/>
      <c r="Y98" s="572">
        <v>2</v>
      </c>
      <c r="Z98" s="572"/>
      <c r="AA98" s="572">
        <v>2</v>
      </c>
      <c r="AB98" s="572"/>
      <c r="AC98" s="572"/>
      <c r="AD98" s="572">
        <v>4</v>
      </c>
      <c r="AE98" s="578"/>
    </row>
    <row r="99" spans="1:31" s="579" customFormat="1" x14ac:dyDescent="0.2">
      <c r="A99" s="572"/>
      <c r="B99" s="572"/>
      <c r="C99" s="569"/>
      <c r="D99" s="569"/>
      <c r="E99" s="569"/>
      <c r="F99" s="569"/>
      <c r="G99" s="569"/>
      <c r="H99" s="568"/>
      <c r="I99" s="573">
        <v>443.71</v>
      </c>
      <c r="J99" s="576">
        <f>+CEILING(I99,5)</f>
        <v>445</v>
      </c>
      <c r="K99" s="574"/>
      <c r="L99" s="572">
        <f>J99*36</f>
        <v>16020</v>
      </c>
      <c r="M99" s="572">
        <f>J99</f>
        <v>445</v>
      </c>
      <c r="N99" s="572"/>
      <c r="O99" s="575"/>
      <c r="P99" s="575"/>
      <c r="Q99" s="575"/>
      <c r="R99" s="575"/>
      <c r="S99" s="575"/>
      <c r="T99" s="575"/>
      <c r="U99" s="575"/>
      <c r="V99" s="575">
        <v>42</v>
      </c>
      <c r="W99" s="575"/>
      <c r="X99" s="575"/>
      <c r="Y99" s="572"/>
      <c r="Z99" s="572"/>
      <c r="AA99" s="572"/>
      <c r="AB99" s="572"/>
      <c r="AC99" s="572"/>
      <c r="AD99" s="572"/>
      <c r="AE99" s="578"/>
    </row>
    <row r="100" spans="1:31" s="579" customFormat="1" x14ac:dyDescent="0.2">
      <c r="A100" s="572">
        <f>A98+1</f>
        <v>47</v>
      </c>
      <c r="B100" s="572" t="s">
        <v>465</v>
      </c>
      <c r="C100" s="572" t="s">
        <v>231</v>
      </c>
      <c r="D100" s="572"/>
      <c r="E100" s="572"/>
      <c r="F100" s="572"/>
      <c r="G100" s="572"/>
      <c r="H100" s="568"/>
      <c r="I100" s="573"/>
      <c r="J100" s="576"/>
      <c r="K100" s="574"/>
      <c r="L100" s="572"/>
      <c r="M100" s="572"/>
      <c r="N100" s="572"/>
      <c r="O100" s="575">
        <f>(Q100*4+R100*2)/2</f>
        <v>12</v>
      </c>
      <c r="P100" s="575"/>
      <c r="Q100" s="575">
        <v>6</v>
      </c>
      <c r="R100" s="575"/>
      <c r="S100" s="575"/>
      <c r="T100" s="575"/>
      <c r="U100" s="575"/>
      <c r="V100" s="575"/>
      <c r="W100" s="575"/>
      <c r="X100" s="575"/>
      <c r="Y100" s="572"/>
      <c r="Z100" s="572">
        <v>1</v>
      </c>
      <c r="AA100" s="572">
        <v>1</v>
      </c>
      <c r="AB100" s="572"/>
      <c r="AC100" s="572"/>
      <c r="AD100" s="572">
        <v>2</v>
      </c>
      <c r="AE100" s="578"/>
    </row>
    <row r="101" spans="1:31" s="579" customFormat="1" x14ac:dyDescent="0.2">
      <c r="A101" s="572"/>
      <c r="B101" s="572"/>
      <c r="C101" s="569"/>
      <c r="D101" s="569"/>
      <c r="E101" s="569"/>
      <c r="F101" s="569"/>
      <c r="G101" s="569"/>
      <c r="H101" s="568"/>
      <c r="I101" s="573">
        <v>383.23500000000001</v>
      </c>
      <c r="J101" s="576">
        <f>+CEILING(I101,5)</f>
        <v>385</v>
      </c>
      <c r="K101" s="574"/>
      <c r="L101" s="572">
        <f>J101*36</f>
        <v>13860</v>
      </c>
      <c r="M101" s="572">
        <f>J101</f>
        <v>385</v>
      </c>
      <c r="N101" s="572"/>
      <c r="O101" s="575"/>
      <c r="P101" s="575"/>
      <c r="Q101" s="575"/>
      <c r="R101" s="575"/>
      <c r="S101" s="575"/>
      <c r="T101" s="575"/>
      <c r="U101" s="575"/>
      <c r="V101" s="575">
        <v>36</v>
      </c>
      <c r="W101" s="575"/>
      <c r="X101" s="575"/>
      <c r="Y101" s="572"/>
      <c r="Z101" s="572"/>
      <c r="AA101" s="572"/>
      <c r="AB101" s="572"/>
      <c r="AC101" s="572"/>
      <c r="AD101" s="572"/>
      <c r="AE101" s="578"/>
    </row>
    <row r="102" spans="1:31" s="579" customFormat="1" x14ac:dyDescent="0.2">
      <c r="A102" s="572">
        <f>A100+1</f>
        <v>48</v>
      </c>
      <c r="B102" s="572" t="s">
        <v>466</v>
      </c>
      <c r="C102" s="572" t="s">
        <v>231</v>
      </c>
      <c r="D102" s="572"/>
      <c r="E102" s="572"/>
      <c r="F102" s="572"/>
      <c r="G102" s="572"/>
      <c r="H102" s="568"/>
      <c r="I102" s="573"/>
      <c r="J102" s="576"/>
      <c r="K102" s="574"/>
      <c r="L102" s="572"/>
      <c r="M102" s="572"/>
      <c r="N102" s="572"/>
      <c r="O102" s="575">
        <f>(Q102*4+R102*2)/2</f>
        <v>12</v>
      </c>
      <c r="P102" s="575"/>
      <c r="Q102" s="575">
        <v>6</v>
      </c>
      <c r="R102" s="575"/>
      <c r="S102" s="575"/>
      <c r="T102" s="575"/>
      <c r="U102" s="575"/>
      <c r="V102" s="575"/>
      <c r="W102" s="575"/>
      <c r="X102" s="575"/>
      <c r="Y102" s="572"/>
      <c r="Z102" s="572">
        <v>1</v>
      </c>
      <c r="AA102" s="572">
        <v>1</v>
      </c>
      <c r="AB102" s="572"/>
      <c r="AC102" s="572"/>
      <c r="AD102" s="572">
        <v>2</v>
      </c>
      <c r="AE102" s="578"/>
    </row>
    <row r="103" spans="1:31" s="579" customFormat="1" x14ac:dyDescent="0.2">
      <c r="A103" s="572"/>
      <c r="B103" s="572"/>
      <c r="C103" s="569"/>
      <c r="D103" s="569"/>
      <c r="E103" s="569"/>
      <c r="F103" s="569"/>
      <c r="G103" s="569"/>
      <c r="H103" s="568"/>
      <c r="I103" s="573">
        <v>398.553</v>
      </c>
      <c r="J103" s="576">
        <f>+CEILING(I103,5)</f>
        <v>400</v>
      </c>
      <c r="K103" s="574"/>
      <c r="L103" s="572">
        <f>J103*36</f>
        <v>14400</v>
      </c>
      <c r="M103" s="572">
        <f>J103</f>
        <v>400</v>
      </c>
      <c r="N103" s="572"/>
      <c r="O103" s="575"/>
      <c r="P103" s="575"/>
      <c r="Q103" s="575"/>
      <c r="R103" s="575"/>
      <c r="S103" s="575"/>
      <c r="T103" s="575"/>
      <c r="U103" s="575"/>
      <c r="V103" s="575">
        <v>42</v>
      </c>
      <c r="W103" s="575"/>
      <c r="X103" s="575"/>
      <c r="Y103" s="572"/>
      <c r="Z103" s="572"/>
      <c r="AA103" s="572"/>
      <c r="AB103" s="572"/>
      <c r="AC103" s="572"/>
      <c r="AD103" s="572"/>
      <c r="AE103" s="578"/>
    </row>
    <row r="104" spans="1:31" s="579" customFormat="1" x14ac:dyDescent="0.2">
      <c r="A104" s="572">
        <f>A102+1</f>
        <v>49</v>
      </c>
      <c r="B104" s="572" t="s">
        <v>156</v>
      </c>
      <c r="C104" s="572" t="s">
        <v>231</v>
      </c>
      <c r="D104" s="572"/>
      <c r="E104" s="572"/>
      <c r="F104" s="572"/>
      <c r="G104" s="572"/>
      <c r="H104" s="568"/>
      <c r="I104" s="573"/>
      <c r="J104" s="576"/>
      <c r="K104" s="574"/>
      <c r="L104" s="572"/>
      <c r="M104" s="572"/>
      <c r="N104" s="572"/>
      <c r="O104" s="575">
        <f>(Q104*4+R104*2)/2</f>
        <v>12</v>
      </c>
      <c r="P104" s="575"/>
      <c r="Q104" s="575">
        <v>6</v>
      </c>
      <c r="R104" s="575"/>
      <c r="S104" s="575"/>
      <c r="T104" s="575"/>
      <c r="U104" s="575"/>
      <c r="V104" s="575"/>
      <c r="W104" s="575"/>
      <c r="X104" s="575"/>
      <c r="Y104" s="572"/>
      <c r="Z104" s="572">
        <v>1</v>
      </c>
      <c r="AA104" s="572">
        <v>1</v>
      </c>
      <c r="AB104" s="572"/>
      <c r="AC104" s="572"/>
      <c r="AD104" s="572">
        <v>2</v>
      </c>
      <c r="AE104" s="578"/>
    </row>
    <row r="105" spans="1:31" s="579" customFormat="1" x14ac:dyDescent="0.2">
      <c r="A105" s="572"/>
      <c r="B105" s="572"/>
      <c r="C105" s="569"/>
      <c r="D105" s="569"/>
      <c r="E105" s="569"/>
      <c r="F105" s="569"/>
      <c r="G105" s="569"/>
      <c r="H105" s="568"/>
      <c r="I105" s="573">
        <v>410.71899999999999</v>
      </c>
      <c r="J105" s="576">
        <f>+CEILING(I105,5)</f>
        <v>415</v>
      </c>
      <c r="K105" s="574"/>
      <c r="L105" s="572">
        <f>J105*36</f>
        <v>14940</v>
      </c>
      <c r="M105" s="572">
        <f>J105</f>
        <v>415</v>
      </c>
      <c r="N105" s="572"/>
      <c r="O105" s="575"/>
      <c r="P105" s="575"/>
      <c r="Q105" s="575"/>
      <c r="R105" s="575"/>
      <c r="S105" s="575"/>
      <c r="T105" s="575"/>
      <c r="U105" s="575"/>
      <c r="V105" s="575">
        <v>42</v>
      </c>
      <c r="W105" s="575"/>
      <c r="X105" s="575"/>
      <c r="Y105" s="572"/>
      <c r="Z105" s="572"/>
      <c r="AA105" s="572"/>
      <c r="AB105" s="572"/>
      <c r="AC105" s="572"/>
      <c r="AD105" s="572"/>
      <c r="AE105" s="578"/>
    </row>
    <row r="106" spans="1:31" s="579" customFormat="1" x14ac:dyDescent="0.2">
      <c r="A106" s="572">
        <f>A104+1</f>
        <v>50</v>
      </c>
      <c r="B106" s="572" t="s">
        <v>467</v>
      </c>
      <c r="C106" s="572" t="s">
        <v>20</v>
      </c>
      <c r="D106" s="572"/>
      <c r="E106" s="572"/>
      <c r="F106" s="572"/>
      <c r="G106" s="572"/>
      <c r="H106" s="568"/>
      <c r="I106" s="573"/>
      <c r="J106" s="576"/>
      <c r="K106" s="574"/>
      <c r="L106" s="572"/>
      <c r="M106" s="572"/>
      <c r="N106" s="572"/>
      <c r="O106" s="575">
        <f>(Q106*4+R106*2)/2</f>
        <v>12</v>
      </c>
      <c r="P106" s="575"/>
      <c r="Q106" s="575">
        <v>6</v>
      </c>
      <c r="R106" s="575"/>
      <c r="S106" s="575"/>
      <c r="T106" s="575"/>
      <c r="U106" s="575"/>
      <c r="V106" s="575"/>
      <c r="W106" s="575"/>
      <c r="X106" s="575"/>
      <c r="Y106" s="572"/>
      <c r="Z106" s="572">
        <v>1</v>
      </c>
      <c r="AA106" s="572">
        <v>1</v>
      </c>
      <c r="AB106" s="572"/>
      <c r="AC106" s="572"/>
      <c r="AD106" s="572">
        <v>2</v>
      </c>
      <c r="AE106" s="578"/>
    </row>
    <row r="107" spans="1:31" s="579" customFormat="1" x14ac:dyDescent="0.2">
      <c r="A107" s="572"/>
      <c r="B107" s="572"/>
      <c r="C107" s="569"/>
      <c r="D107" s="569"/>
      <c r="E107" s="569"/>
      <c r="F107" s="569"/>
      <c r="G107" s="569"/>
      <c r="H107" s="568"/>
      <c r="I107" s="573">
        <v>416.15</v>
      </c>
      <c r="J107" s="576">
        <f>+CEILING(I107,5)</f>
        <v>420</v>
      </c>
      <c r="K107" s="574"/>
      <c r="L107" s="572">
        <f>J107*36</f>
        <v>15120</v>
      </c>
      <c r="M107" s="572">
        <f>J107</f>
        <v>420</v>
      </c>
      <c r="N107" s="572"/>
      <c r="O107" s="575"/>
      <c r="P107" s="575"/>
      <c r="Q107" s="575"/>
      <c r="R107" s="575"/>
      <c r="S107" s="575"/>
      <c r="T107" s="575"/>
      <c r="U107" s="575"/>
      <c r="V107" s="575">
        <v>42</v>
      </c>
      <c r="W107" s="575"/>
      <c r="X107" s="575"/>
      <c r="Y107" s="572"/>
      <c r="Z107" s="572"/>
      <c r="AA107" s="572"/>
      <c r="AB107" s="572"/>
      <c r="AC107" s="572"/>
      <c r="AD107" s="572"/>
      <c r="AE107" s="578"/>
    </row>
    <row r="108" spans="1:31" s="579" customFormat="1" x14ac:dyDescent="0.2">
      <c r="A108" s="572">
        <f>A106+1</f>
        <v>51</v>
      </c>
      <c r="B108" s="572" t="s">
        <v>157</v>
      </c>
      <c r="C108" s="572" t="s">
        <v>20</v>
      </c>
      <c r="D108" s="572"/>
      <c r="E108" s="572"/>
      <c r="F108" s="572"/>
      <c r="G108" s="572"/>
      <c r="H108" s="568"/>
      <c r="I108" s="573"/>
      <c r="J108" s="576"/>
      <c r="K108" s="574"/>
      <c r="L108" s="572"/>
      <c r="M108" s="572"/>
      <c r="N108" s="572"/>
      <c r="O108" s="575">
        <f>(Q108*4+R108*2)/2</f>
        <v>12</v>
      </c>
      <c r="P108" s="575"/>
      <c r="Q108" s="575">
        <v>6</v>
      </c>
      <c r="R108" s="575"/>
      <c r="S108" s="575"/>
      <c r="T108" s="575"/>
      <c r="U108" s="575"/>
      <c r="V108" s="575"/>
      <c r="W108" s="575"/>
      <c r="X108" s="575"/>
      <c r="Y108" s="572"/>
      <c r="Z108" s="572">
        <v>1</v>
      </c>
      <c r="AA108" s="572">
        <v>1</v>
      </c>
      <c r="AB108" s="572"/>
      <c r="AC108" s="572"/>
      <c r="AD108" s="572">
        <v>2</v>
      </c>
      <c r="AE108" s="578"/>
    </row>
    <row r="109" spans="1:31" s="579" customFormat="1" x14ac:dyDescent="0.2">
      <c r="A109" s="572"/>
      <c r="B109" s="572"/>
      <c r="C109" s="569"/>
      <c r="D109" s="569"/>
      <c r="E109" s="569"/>
      <c r="F109" s="569"/>
      <c r="G109" s="569"/>
      <c r="H109" s="568"/>
      <c r="I109" s="573">
        <v>403.399</v>
      </c>
      <c r="J109" s="576">
        <f>+CEILING(I109,5)</f>
        <v>405</v>
      </c>
      <c r="K109" s="574"/>
      <c r="L109" s="572">
        <f>J109*36</f>
        <v>14580</v>
      </c>
      <c r="M109" s="572">
        <f>J109</f>
        <v>405</v>
      </c>
      <c r="N109" s="572"/>
      <c r="O109" s="575"/>
      <c r="P109" s="572"/>
      <c r="Q109" s="575"/>
      <c r="R109" s="572"/>
      <c r="S109" s="572"/>
      <c r="T109" s="572"/>
      <c r="U109" s="572"/>
      <c r="V109" s="575">
        <v>42</v>
      </c>
      <c r="W109" s="572"/>
      <c r="X109" s="572"/>
      <c r="Y109" s="572"/>
      <c r="Z109" s="572"/>
      <c r="AA109" s="572"/>
      <c r="AB109" s="572"/>
      <c r="AC109" s="572"/>
      <c r="AD109" s="572"/>
      <c r="AE109" s="578"/>
    </row>
    <row r="110" spans="1:31" s="579" customFormat="1" x14ac:dyDescent="0.2">
      <c r="A110" s="572">
        <f>A108+1</f>
        <v>52</v>
      </c>
      <c r="B110" s="572" t="s">
        <v>158</v>
      </c>
      <c r="C110" s="572" t="s">
        <v>231</v>
      </c>
      <c r="D110" s="572"/>
      <c r="E110" s="572"/>
      <c r="F110" s="572"/>
      <c r="G110" s="572"/>
      <c r="H110" s="568"/>
      <c r="I110" s="573"/>
      <c r="J110" s="576"/>
      <c r="K110" s="574"/>
      <c r="L110" s="572"/>
      <c r="M110" s="572"/>
      <c r="N110" s="572"/>
      <c r="O110" s="575">
        <f>(Q110*4+R110*2)/2</f>
        <v>12</v>
      </c>
      <c r="P110" s="575"/>
      <c r="Q110" s="575">
        <v>6</v>
      </c>
      <c r="R110" s="575"/>
      <c r="S110" s="575"/>
      <c r="T110" s="575"/>
      <c r="U110" s="575"/>
      <c r="V110" s="575"/>
      <c r="W110" s="575"/>
      <c r="X110" s="575"/>
      <c r="Y110" s="572"/>
      <c r="Z110" s="572">
        <v>1</v>
      </c>
      <c r="AA110" s="572">
        <v>1</v>
      </c>
      <c r="AB110" s="572"/>
      <c r="AC110" s="572"/>
      <c r="AD110" s="572">
        <v>2</v>
      </c>
      <c r="AE110" s="578"/>
    </row>
    <row r="111" spans="1:31" s="579" customFormat="1" x14ac:dyDescent="0.2">
      <c r="A111" s="572"/>
      <c r="B111" s="572"/>
      <c r="C111" s="569"/>
      <c r="D111" s="569"/>
      <c r="E111" s="569"/>
      <c r="F111" s="569"/>
      <c r="G111" s="569"/>
      <c r="H111" s="568"/>
      <c r="I111" s="573">
        <v>373.846</v>
      </c>
      <c r="J111" s="576">
        <f>+CEILING(I111,5)</f>
        <v>375</v>
      </c>
      <c r="K111" s="574"/>
      <c r="L111" s="572">
        <f>J111*36</f>
        <v>13500</v>
      </c>
      <c r="M111" s="572">
        <f>J111</f>
        <v>375</v>
      </c>
      <c r="N111" s="572"/>
      <c r="O111" s="575"/>
      <c r="P111" s="575"/>
      <c r="Q111" s="575"/>
      <c r="R111" s="575"/>
      <c r="S111" s="575"/>
      <c r="T111" s="575"/>
      <c r="U111" s="575"/>
      <c r="V111" s="575">
        <v>36</v>
      </c>
      <c r="W111" s="575"/>
      <c r="X111" s="575"/>
      <c r="Y111" s="572"/>
      <c r="Z111" s="572"/>
      <c r="AA111" s="572"/>
      <c r="AB111" s="572"/>
      <c r="AC111" s="572"/>
      <c r="AD111" s="572"/>
      <c r="AE111" s="580"/>
    </row>
    <row r="112" spans="1:31" s="579" customFormat="1" x14ac:dyDescent="0.2">
      <c r="A112" s="572">
        <f>A110+1</f>
        <v>53</v>
      </c>
      <c r="B112" s="572" t="s">
        <v>159</v>
      </c>
      <c r="C112" s="572" t="s">
        <v>20</v>
      </c>
      <c r="D112" s="572"/>
      <c r="E112" s="572"/>
      <c r="F112" s="572"/>
      <c r="G112" s="572"/>
      <c r="H112" s="568"/>
      <c r="I112" s="573"/>
      <c r="J112" s="576"/>
      <c r="K112" s="574"/>
      <c r="L112" s="572"/>
      <c r="M112" s="572"/>
      <c r="N112" s="572"/>
      <c r="O112" s="575">
        <f>(Q112*4+R112*2)/2</f>
        <v>12</v>
      </c>
      <c r="P112" s="575"/>
      <c r="Q112" s="575">
        <v>6</v>
      </c>
      <c r="R112" s="575"/>
      <c r="S112" s="575"/>
      <c r="T112" s="575"/>
      <c r="U112" s="575"/>
      <c r="V112" s="575"/>
      <c r="W112" s="575"/>
      <c r="X112" s="575"/>
      <c r="Y112" s="572"/>
      <c r="Z112" s="572">
        <v>1</v>
      </c>
      <c r="AA112" s="572">
        <v>1</v>
      </c>
      <c r="AB112" s="572"/>
      <c r="AC112" s="572"/>
      <c r="AD112" s="572">
        <v>2</v>
      </c>
      <c r="AE112" s="578"/>
    </row>
    <row r="113" spans="1:31" s="579" customFormat="1" x14ac:dyDescent="0.2">
      <c r="A113" s="572"/>
      <c r="B113" s="572"/>
      <c r="C113" s="569"/>
      <c r="D113" s="569"/>
      <c r="E113" s="569"/>
      <c r="F113" s="569"/>
      <c r="G113" s="569"/>
      <c r="H113" s="568"/>
      <c r="I113" s="573">
        <v>411.82400000000001</v>
      </c>
      <c r="J113" s="576">
        <f>+CEILING(I113,5)</f>
        <v>415</v>
      </c>
      <c r="K113" s="574"/>
      <c r="L113" s="572">
        <f>J113*36</f>
        <v>14940</v>
      </c>
      <c r="M113" s="572">
        <f>J113</f>
        <v>415</v>
      </c>
      <c r="N113" s="572"/>
      <c r="O113" s="575"/>
      <c r="P113" s="575"/>
      <c r="Q113" s="575"/>
      <c r="R113" s="575"/>
      <c r="S113" s="575"/>
      <c r="T113" s="575"/>
      <c r="U113" s="575"/>
      <c r="V113" s="575">
        <v>42</v>
      </c>
      <c r="W113" s="575"/>
      <c r="X113" s="575"/>
      <c r="Y113" s="572"/>
      <c r="Z113" s="572"/>
      <c r="AA113" s="572"/>
      <c r="AB113" s="572"/>
      <c r="AC113" s="572"/>
      <c r="AD113" s="572"/>
      <c r="AE113" s="578"/>
    </row>
    <row r="114" spans="1:31" s="579" customFormat="1" x14ac:dyDescent="0.2">
      <c r="A114" s="572">
        <f>A112+1</f>
        <v>54</v>
      </c>
      <c r="B114" s="572" t="s">
        <v>160</v>
      </c>
      <c r="C114" s="572" t="s">
        <v>20</v>
      </c>
      <c r="D114" s="572"/>
      <c r="E114" s="572"/>
      <c r="F114" s="572"/>
      <c r="G114" s="572"/>
      <c r="H114" s="568"/>
      <c r="I114" s="573"/>
      <c r="J114" s="576"/>
      <c r="K114" s="574"/>
      <c r="L114" s="572"/>
      <c r="M114" s="572"/>
      <c r="N114" s="572"/>
      <c r="O114" s="575">
        <f>(Q114*4+R114*2)/2</f>
        <v>12</v>
      </c>
      <c r="P114" s="575"/>
      <c r="Q114" s="575">
        <v>6</v>
      </c>
      <c r="R114" s="575"/>
      <c r="S114" s="575"/>
      <c r="T114" s="575"/>
      <c r="U114" s="575"/>
      <c r="V114" s="575"/>
      <c r="W114" s="575"/>
      <c r="X114" s="575"/>
      <c r="Y114" s="572"/>
      <c r="Z114" s="572">
        <v>1</v>
      </c>
      <c r="AA114" s="572">
        <v>1</v>
      </c>
      <c r="AB114" s="572"/>
      <c r="AC114" s="572"/>
      <c r="AD114" s="572">
        <v>2</v>
      </c>
      <c r="AE114" s="578"/>
    </row>
    <row r="115" spans="1:31" s="579" customFormat="1" x14ac:dyDescent="0.2">
      <c r="A115" s="572"/>
      <c r="B115" s="572"/>
      <c r="C115" s="569"/>
      <c r="D115" s="569"/>
      <c r="E115" s="569"/>
      <c r="F115" s="569"/>
      <c r="G115" s="569"/>
      <c r="H115" s="568"/>
      <c r="I115" s="573">
        <v>414.2</v>
      </c>
      <c r="J115" s="576">
        <f>+CEILING(I115,5)</f>
        <v>415</v>
      </c>
      <c r="K115" s="574"/>
      <c r="L115" s="572">
        <f>J115*36</f>
        <v>14940</v>
      </c>
      <c r="M115" s="572">
        <f>J115</f>
        <v>415</v>
      </c>
      <c r="N115" s="572"/>
      <c r="O115" s="575"/>
      <c r="P115" s="575"/>
      <c r="Q115" s="575"/>
      <c r="R115" s="575"/>
      <c r="S115" s="575"/>
      <c r="T115" s="575"/>
      <c r="U115" s="575"/>
      <c r="V115" s="575">
        <v>42</v>
      </c>
      <c r="W115" s="575"/>
      <c r="X115" s="575"/>
      <c r="Y115" s="572"/>
      <c r="Z115" s="572"/>
      <c r="AA115" s="572"/>
      <c r="AB115" s="572"/>
      <c r="AC115" s="572"/>
      <c r="AD115" s="572"/>
      <c r="AE115" s="578"/>
    </row>
    <row r="116" spans="1:31" s="579" customFormat="1" x14ac:dyDescent="0.2">
      <c r="A116" s="572">
        <f>A114+1</f>
        <v>55</v>
      </c>
      <c r="B116" s="572" t="s">
        <v>161</v>
      </c>
      <c r="C116" s="572" t="s">
        <v>231</v>
      </c>
      <c r="D116" s="572"/>
      <c r="E116" s="572"/>
      <c r="F116" s="572"/>
      <c r="G116" s="572"/>
      <c r="H116" s="568"/>
      <c r="I116" s="573"/>
      <c r="J116" s="576"/>
      <c r="K116" s="574"/>
      <c r="L116" s="572"/>
      <c r="M116" s="572"/>
      <c r="N116" s="572"/>
      <c r="O116" s="575">
        <f>(Q116*4+R116*2)/2</f>
        <v>12</v>
      </c>
      <c r="P116" s="575"/>
      <c r="Q116" s="575">
        <v>6</v>
      </c>
      <c r="R116" s="575"/>
      <c r="S116" s="575"/>
      <c r="T116" s="575"/>
      <c r="U116" s="575"/>
      <c r="V116" s="575"/>
      <c r="W116" s="575"/>
      <c r="X116" s="575"/>
      <c r="Y116" s="572"/>
      <c r="Z116" s="572">
        <v>1</v>
      </c>
      <c r="AA116" s="572">
        <v>1</v>
      </c>
      <c r="AB116" s="572"/>
      <c r="AC116" s="572"/>
      <c r="AD116" s="572">
        <v>2</v>
      </c>
      <c r="AE116" s="578"/>
    </row>
    <row r="117" spans="1:31" s="579" customFormat="1" x14ac:dyDescent="0.2">
      <c r="A117" s="572"/>
      <c r="B117" s="572"/>
      <c r="C117" s="569"/>
      <c r="D117" s="569"/>
      <c r="E117" s="569"/>
      <c r="F117" s="569"/>
      <c r="G117" s="569"/>
      <c r="H117" s="568"/>
      <c r="I117" s="573">
        <v>402.29399999999998</v>
      </c>
      <c r="J117" s="576">
        <f>+CEILING(I117,5)</f>
        <v>405</v>
      </c>
      <c r="K117" s="574"/>
      <c r="L117" s="572">
        <f>J117*36</f>
        <v>14580</v>
      </c>
      <c r="M117" s="572">
        <f>J117</f>
        <v>405</v>
      </c>
      <c r="N117" s="572"/>
      <c r="O117" s="575"/>
      <c r="P117" s="575"/>
      <c r="Q117" s="575"/>
      <c r="R117" s="575"/>
      <c r="S117" s="575"/>
      <c r="T117" s="575"/>
      <c r="U117" s="575"/>
      <c r="V117" s="575">
        <v>42</v>
      </c>
      <c r="W117" s="575"/>
      <c r="X117" s="575"/>
      <c r="Y117" s="572"/>
      <c r="Z117" s="572"/>
      <c r="AA117" s="572"/>
      <c r="AB117" s="572"/>
      <c r="AC117" s="572"/>
      <c r="AD117" s="572"/>
      <c r="AE117" s="578"/>
    </row>
    <row r="118" spans="1:31" s="579" customFormat="1" x14ac:dyDescent="0.2">
      <c r="A118" s="572">
        <f>A116+1</f>
        <v>56</v>
      </c>
      <c r="B118" s="572" t="s">
        <v>162</v>
      </c>
      <c r="C118" s="572" t="s">
        <v>20</v>
      </c>
      <c r="D118" s="572"/>
      <c r="E118" s="572"/>
      <c r="F118" s="572"/>
      <c r="G118" s="572"/>
      <c r="H118" s="568"/>
      <c r="I118" s="573"/>
      <c r="J118" s="576"/>
      <c r="K118" s="574"/>
      <c r="L118" s="572"/>
      <c r="M118" s="572"/>
      <c r="N118" s="572"/>
      <c r="O118" s="575">
        <f>(Q118*4+R118*2)/2</f>
        <v>12</v>
      </c>
      <c r="P118" s="575"/>
      <c r="Q118" s="575">
        <v>6</v>
      </c>
      <c r="R118" s="575"/>
      <c r="S118" s="575"/>
      <c r="T118" s="575"/>
      <c r="U118" s="575"/>
      <c r="V118" s="575"/>
      <c r="W118" s="575"/>
      <c r="X118" s="575"/>
      <c r="Y118" s="572"/>
      <c r="Z118" s="572">
        <v>1</v>
      </c>
      <c r="AA118" s="572">
        <v>1</v>
      </c>
      <c r="AB118" s="572"/>
      <c r="AC118" s="572"/>
      <c r="AD118" s="572">
        <v>2</v>
      </c>
      <c r="AE118" s="578"/>
    </row>
    <row r="119" spans="1:31" s="579" customFormat="1" x14ac:dyDescent="0.2">
      <c r="A119" s="572"/>
      <c r="B119" s="572"/>
      <c r="C119" s="569"/>
      <c r="D119" s="569"/>
      <c r="E119" s="569"/>
      <c r="F119" s="569"/>
      <c r="G119" s="569"/>
      <c r="H119" s="568"/>
      <c r="I119" s="573">
        <v>430.28300000000002</v>
      </c>
      <c r="J119" s="576">
        <f>+CEILING(I119,5)</f>
        <v>435</v>
      </c>
      <c r="K119" s="574"/>
      <c r="L119" s="572">
        <f>J119*36</f>
        <v>15660</v>
      </c>
      <c r="M119" s="572">
        <f>J119</f>
        <v>435</v>
      </c>
      <c r="N119" s="572"/>
      <c r="O119" s="575"/>
      <c r="P119" s="572"/>
      <c r="Q119" s="575"/>
      <c r="R119" s="575"/>
      <c r="S119" s="575"/>
      <c r="T119" s="575"/>
      <c r="U119" s="575"/>
      <c r="V119" s="575">
        <v>42</v>
      </c>
      <c r="W119" s="575"/>
      <c r="X119" s="575"/>
      <c r="Y119" s="572"/>
      <c r="Z119" s="572"/>
      <c r="AA119" s="572"/>
      <c r="AB119" s="572"/>
      <c r="AC119" s="572"/>
      <c r="AD119" s="572"/>
      <c r="AE119" s="578"/>
    </row>
    <row r="120" spans="1:31" s="579" customFormat="1" x14ac:dyDescent="0.2">
      <c r="A120" s="572">
        <f>A118+1</f>
        <v>57</v>
      </c>
      <c r="B120" s="572" t="s">
        <v>163</v>
      </c>
      <c r="C120" s="572" t="s">
        <v>20</v>
      </c>
      <c r="D120" s="572"/>
      <c r="E120" s="572"/>
      <c r="F120" s="572"/>
      <c r="G120" s="572"/>
      <c r="H120" s="568"/>
      <c r="I120" s="573"/>
      <c r="J120" s="576"/>
      <c r="K120" s="574"/>
      <c r="L120" s="572"/>
      <c r="M120" s="572"/>
      <c r="N120" s="572"/>
      <c r="O120" s="575">
        <f>(Q120*4+R120*2)/2</f>
        <v>12</v>
      </c>
      <c r="P120" s="575"/>
      <c r="Q120" s="575">
        <v>6</v>
      </c>
      <c r="R120" s="575"/>
      <c r="S120" s="575"/>
      <c r="T120" s="575"/>
      <c r="U120" s="575"/>
      <c r="V120" s="575"/>
      <c r="W120" s="575"/>
      <c r="X120" s="575"/>
      <c r="Y120" s="572"/>
      <c r="Z120" s="572">
        <v>1</v>
      </c>
      <c r="AA120" s="572">
        <v>1</v>
      </c>
      <c r="AB120" s="572"/>
      <c r="AC120" s="572"/>
      <c r="AD120" s="572">
        <v>2</v>
      </c>
      <c r="AE120" s="578"/>
    </row>
    <row r="121" spans="1:31" s="579" customFormat="1" x14ac:dyDescent="0.2">
      <c r="A121" s="572"/>
      <c r="B121" s="572"/>
      <c r="C121" s="569"/>
      <c r="D121" s="569"/>
      <c r="E121" s="569"/>
      <c r="F121" s="569"/>
      <c r="G121" s="569"/>
      <c r="H121" s="568"/>
      <c r="I121" s="573">
        <v>406.22300000000001</v>
      </c>
      <c r="J121" s="576">
        <f>+CEILING(I121,5)</f>
        <v>410</v>
      </c>
      <c r="K121" s="574"/>
      <c r="L121" s="572">
        <f>J121*36</f>
        <v>14760</v>
      </c>
      <c r="M121" s="572">
        <f>J121</f>
        <v>410</v>
      </c>
      <c r="N121" s="572"/>
      <c r="O121" s="575"/>
      <c r="P121" s="575"/>
      <c r="Q121" s="575"/>
      <c r="R121" s="575"/>
      <c r="S121" s="575"/>
      <c r="T121" s="575"/>
      <c r="U121" s="575"/>
      <c r="V121" s="575">
        <v>42</v>
      </c>
      <c r="W121" s="575"/>
      <c r="X121" s="575"/>
      <c r="Y121" s="572"/>
      <c r="Z121" s="572"/>
      <c r="AA121" s="572"/>
      <c r="AB121" s="572"/>
      <c r="AC121" s="572"/>
      <c r="AD121" s="572"/>
      <c r="AE121" s="578"/>
    </row>
    <row r="122" spans="1:31" s="579" customFormat="1" x14ac:dyDescent="0.2">
      <c r="A122" s="572">
        <f>A120+1</f>
        <v>58</v>
      </c>
      <c r="B122" s="569" t="s">
        <v>164</v>
      </c>
      <c r="C122" s="569" t="s">
        <v>242</v>
      </c>
      <c r="D122" s="569"/>
      <c r="E122" s="569"/>
      <c r="F122" s="569"/>
      <c r="G122" s="569"/>
      <c r="H122" s="568" t="s">
        <v>1073</v>
      </c>
      <c r="I122" s="573"/>
      <c r="J122" s="576"/>
      <c r="K122" s="574"/>
      <c r="L122" s="572"/>
      <c r="M122" s="572"/>
      <c r="N122" s="575">
        <v>48</v>
      </c>
      <c r="O122" s="572"/>
      <c r="P122" s="575">
        <v>12</v>
      </c>
      <c r="Q122" s="572"/>
      <c r="R122" s="572"/>
      <c r="S122" s="572"/>
      <c r="T122" s="572"/>
      <c r="U122" s="572"/>
      <c r="V122" s="575"/>
      <c r="W122" s="572">
        <v>30</v>
      </c>
      <c r="X122" s="572"/>
      <c r="Y122" s="572">
        <v>2</v>
      </c>
      <c r="Z122" s="572"/>
      <c r="AA122" s="572">
        <v>2</v>
      </c>
      <c r="AB122" s="572"/>
      <c r="AC122" s="572"/>
      <c r="AD122" s="572">
        <v>4</v>
      </c>
      <c r="AE122" s="578"/>
    </row>
    <row r="123" spans="1:31" s="579" customFormat="1" x14ac:dyDescent="0.2">
      <c r="A123" s="572"/>
      <c r="B123" s="572"/>
      <c r="C123" s="569"/>
      <c r="D123" s="569"/>
      <c r="E123" s="569"/>
      <c r="F123" s="569"/>
      <c r="G123" s="569"/>
      <c r="H123" s="568"/>
      <c r="I123" s="573">
        <v>405.25099999999998</v>
      </c>
      <c r="J123" s="576">
        <f>+CEILING(I123,5)</f>
        <v>410</v>
      </c>
      <c r="K123" s="574"/>
      <c r="L123" s="572">
        <f>J123*36</f>
        <v>14760</v>
      </c>
      <c r="M123" s="572">
        <f>J123</f>
        <v>410</v>
      </c>
      <c r="N123" s="572"/>
      <c r="O123" s="575"/>
      <c r="P123" s="575"/>
      <c r="Q123" s="575"/>
      <c r="R123" s="575"/>
      <c r="S123" s="575"/>
      <c r="T123" s="575"/>
      <c r="U123" s="575"/>
      <c r="V123" s="575">
        <v>42</v>
      </c>
      <c r="W123" s="575"/>
      <c r="X123" s="575"/>
      <c r="Y123" s="572"/>
      <c r="Z123" s="572"/>
      <c r="AA123" s="572"/>
      <c r="AB123" s="572"/>
      <c r="AC123" s="572"/>
      <c r="AD123" s="572"/>
      <c r="AE123" s="578"/>
    </row>
    <row r="124" spans="1:31" s="579" customFormat="1" x14ac:dyDescent="0.2">
      <c r="A124" s="572">
        <f>A122+1</f>
        <v>59</v>
      </c>
      <c r="B124" s="572" t="s">
        <v>165</v>
      </c>
      <c r="C124" s="572" t="s">
        <v>20</v>
      </c>
      <c r="D124" s="572"/>
      <c r="E124" s="572"/>
      <c r="F124" s="572"/>
      <c r="G124" s="572"/>
      <c r="H124" s="568"/>
      <c r="I124" s="573"/>
      <c r="J124" s="576"/>
      <c r="K124" s="574"/>
      <c r="L124" s="572"/>
      <c r="M124" s="572"/>
      <c r="N124" s="572"/>
      <c r="O124" s="575">
        <f>(Q124*4+R124*2)/2</f>
        <v>12</v>
      </c>
      <c r="P124" s="575"/>
      <c r="Q124" s="575">
        <v>6</v>
      </c>
      <c r="R124" s="575"/>
      <c r="S124" s="575"/>
      <c r="T124" s="575"/>
      <c r="U124" s="575"/>
      <c r="V124" s="575"/>
      <c r="W124" s="575"/>
      <c r="X124" s="575"/>
      <c r="Y124" s="572"/>
      <c r="Z124" s="572">
        <v>1</v>
      </c>
      <c r="AA124" s="572">
        <v>1</v>
      </c>
      <c r="AB124" s="572"/>
      <c r="AC124" s="572"/>
      <c r="AD124" s="572">
        <v>2</v>
      </c>
      <c r="AE124" s="578"/>
    </row>
    <row r="125" spans="1:31" s="579" customFormat="1" x14ac:dyDescent="0.2">
      <c r="A125" s="572"/>
      <c r="B125" s="572"/>
      <c r="C125" s="572"/>
      <c r="D125" s="572"/>
      <c r="E125" s="572"/>
      <c r="F125" s="572"/>
      <c r="G125" s="572"/>
      <c r="H125" s="568"/>
      <c r="I125" s="573">
        <v>427.084</v>
      </c>
      <c r="J125" s="576">
        <f>+CEILING(I125,5)</f>
        <v>430</v>
      </c>
      <c r="K125" s="574"/>
      <c r="L125" s="572">
        <f>J125*36</f>
        <v>15480</v>
      </c>
      <c r="M125" s="572">
        <f>J125</f>
        <v>430</v>
      </c>
      <c r="N125" s="572"/>
      <c r="O125" s="575"/>
      <c r="P125" s="575"/>
      <c r="Q125" s="575"/>
      <c r="R125" s="575"/>
      <c r="S125" s="575"/>
      <c r="T125" s="575"/>
      <c r="U125" s="575"/>
      <c r="V125" s="575">
        <v>42</v>
      </c>
      <c r="W125" s="575"/>
      <c r="X125" s="575"/>
      <c r="Y125" s="572"/>
      <c r="Z125" s="572"/>
      <c r="AA125" s="572"/>
      <c r="AB125" s="572"/>
      <c r="AC125" s="572"/>
      <c r="AD125" s="572"/>
      <c r="AE125" s="578"/>
    </row>
    <row r="126" spans="1:31" s="579" customFormat="1" x14ac:dyDescent="0.2">
      <c r="A126" s="572">
        <f>A124+1</f>
        <v>60</v>
      </c>
      <c r="B126" s="572" t="s">
        <v>166</v>
      </c>
      <c r="C126" s="572" t="s">
        <v>20</v>
      </c>
      <c r="D126" s="572"/>
      <c r="E126" s="572"/>
      <c r="F126" s="572"/>
      <c r="G126" s="572"/>
      <c r="H126" s="568"/>
      <c r="I126" s="573"/>
      <c r="J126" s="576"/>
      <c r="K126" s="574"/>
      <c r="L126" s="572"/>
      <c r="M126" s="572"/>
      <c r="N126" s="572"/>
      <c r="O126" s="575">
        <f>(Q126*4+R126*2)/2</f>
        <v>12</v>
      </c>
      <c r="P126" s="575"/>
      <c r="Q126" s="575">
        <v>6</v>
      </c>
      <c r="R126" s="575"/>
      <c r="S126" s="575"/>
      <c r="T126" s="575"/>
      <c r="U126" s="575"/>
      <c r="V126" s="575"/>
      <c r="W126" s="575"/>
      <c r="X126" s="575"/>
      <c r="Y126" s="572"/>
      <c r="Z126" s="572">
        <v>1</v>
      </c>
      <c r="AA126" s="572">
        <v>1</v>
      </c>
      <c r="AB126" s="572"/>
      <c r="AC126" s="572"/>
      <c r="AD126" s="572">
        <v>2</v>
      </c>
      <c r="AE126" s="578"/>
    </row>
    <row r="127" spans="1:31" s="579" customFormat="1" x14ac:dyDescent="0.2">
      <c r="A127" s="572"/>
      <c r="B127" s="572"/>
      <c r="C127" s="572"/>
      <c r="D127" s="572"/>
      <c r="E127" s="572"/>
      <c r="F127" s="572"/>
      <c r="G127" s="572"/>
      <c r="H127" s="568"/>
      <c r="I127" s="573">
        <v>400.036</v>
      </c>
      <c r="J127" s="576">
        <f>+CEILING(I127,5)</f>
        <v>405</v>
      </c>
      <c r="K127" s="574"/>
      <c r="L127" s="572">
        <f>J127*36</f>
        <v>14580</v>
      </c>
      <c r="M127" s="572">
        <f>J127</f>
        <v>405</v>
      </c>
      <c r="N127" s="572"/>
      <c r="O127" s="575"/>
      <c r="P127" s="575"/>
      <c r="Q127" s="575"/>
      <c r="R127" s="575"/>
      <c r="S127" s="575"/>
      <c r="T127" s="575"/>
      <c r="U127" s="575"/>
      <c r="V127" s="575">
        <v>42</v>
      </c>
      <c r="W127" s="575"/>
      <c r="X127" s="575"/>
      <c r="Y127" s="572"/>
      <c r="Z127" s="572"/>
      <c r="AA127" s="572"/>
      <c r="AB127" s="572"/>
      <c r="AC127" s="572"/>
      <c r="AD127" s="572"/>
      <c r="AE127" s="578"/>
    </row>
    <row r="128" spans="1:31" s="579" customFormat="1" x14ac:dyDescent="0.2">
      <c r="A128" s="572">
        <f>A126+1</f>
        <v>61</v>
      </c>
      <c r="B128" s="572" t="s">
        <v>468</v>
      </c>
      <c r="C128" s="572" t="s">
        <v>20</v>
      </c>
      <c r="D128" s="572"/>
      <c r="E128" s="572"/>
      <c r="F128" s="572"/>
      <c r="G128" s="572"/>
      <c r="H128" s="568"/>
      <c r="I128" s="573"/>
      <c r="J128" s="576"/>
      <c r="K128" s="574"/>
      <c r="L128" s="572"/>
      <c r="M128" s="572"/>
      <c r="N128" s="572"/>
      <c r="O128" s="575">
        <f>(Q128*4+R128*2)/2</f>
        <v>12</v>
      </c>
      <c r="P128" s="575"/>
      <c r="Q128" s="575">
        <v>6</v>
      </c>
      <c r="R128" s="575"/>
      <c r="S128" s="575"/>
      <c r="T128" s="575"/>
      <c r="U128" s="575"/>
      <c r="V128" s="575"/>
      <c r="W128" s="575"/>
      <c r="X128" s="575"/>
      <c r="Y128" s="572"/>
      <c r="Z128" s="572">
        <v>1</v>
      </c>
      <c r="AA128" s="572">
        <v>1</v>
      </c>
      <c r="AB128" s="572"/>
      <c r="AC128" s="572"/>
      <c r="AD128" s="572">
        <v>2</v>
      </c>
      <c r="AE128" s="578"/>
    </row>
    <row r="129" spans="1:31" s="579" customFormat="1" x14ac:dyDescent="0.2">
      <c r="A129" s="572"/>
      <c r="B129" s="572"/>
      <c r="C129" s="572"/>
      <c r="D129" s="572"/>
      <c r="E129" s="572"/>
      <c r="F129" s="572"/>
      <c r="G129" s="572"/>
      <c r="H129" s="568"/>
      <c r="I129" s="573">
        <v>412.79</v>
      </c>
      <c r="J129" s="576">
        <f>+CEILING(I129,5)</f>
        <v>415</v>
      </c>
      <c r="K129" s="574"/>
      <c r="L129" s="572">
        <f>J129*36</f>
        <v>14940</v>
      </c>
      <c r="M129" s="572">
        <f>J129</f>
        <v>415</v>
      </c>
      <c r="N129" s="572"/>
      <c r="O129" s="575"/>
      <c r="P129" s="575"/>
      <c r="Q129" s="575"/>
      <c r="R129" s="575"/>
      <c r="S129" s="575"/>
      <c r="T129" s="575"/>
      <c r="U129" s="575"/>
      <c r="V129" s="575">
        <v>42</v>
      </c>
      <c r="W129" s="575"/>
      <c r="X129" s="575"/>
      <c r="Y129" s="572"/>
      <c r="Z129" s="572"/>
      <c r="AA129" s="572"/>
      <c r="AB129" s="572"/>
      <c r="AC129" s="572"/>
      <c r="AD129" s="572"/>
      <c r="AE129" s="578"/>
    </row>
    <row r="130" spans="1:31" s="579" customFormat="1" x14ac:dyDescent="0.2">
      <c r="A130" s="572">
        <f>A128+1</f>
        <v>62</v>
      </c>
      <c r="B130" s="572" t="s">
        <v>469</v>
      </c>
      <c r="C130" s="572" t="s">
        <v>20</v>
      </c>
      <c r="D130" s="572"/>
      <c r="E130" s="572"/>
      <c r="F130" s="572"/>
      <c r="G130" s="572"/>
      <c r="H130" s="568"/>
      <c r="I130" s="573"/>
      <c r="J130" s="576"/>
      <c r="K130" s="574"/>
      <c r="L130" s="572"/>
      <c r="M130" s="572"/>
      <c r="N130" s="572"/>
      <c r="O130" s="575">
        <f>(Q130*4+R130*2)/2</f>
        <v>12</v>
      </c>
      <c r="P130" s="575"/>
      <c r="Q130" s="575">
        <v>6</v>
      </c>
      <c r="R130" s="575"/>
      <c r="S130" s="575"/>
      <c r="T130" s="575"/>
      <c r="U130" s="575"/>
      <c r="V130" s="575"/>
      <c r="W130" s="575"/>
      <c r="X130" s="575"/>
      <c r="Y130" s="572"/>
      <c r="Z130" s="572">
        <v>1</v>
      </c>
      <c r="AA130" s="572">
        <v>1</v>
      </c>
      <c r="AB130" s="572"/>
      <c r="AC130" s="572"/>
      <c r="AD130" s="572">
        <v>2</v>
      </c>
      <c r="AE130" s="578"/>
    </row>
    <row r="131" spans="1:31" s="579" customFormat="1" x14ac:dyDescent="0.2">
      <c r="A131" s="572"/>
      <c r="B131" s="572"/>
      <c r="C131" s="572"/>
      <c r="D131" s="572"/>
      <c r="E131" s="572"/>
      <c r="F131" s="572"/>
      <c r="G131" s="572"/>
      <c r="H131" s="568"/>
      <c r="I131" s="573">
        <v>387.75799999999998</v>
      </c>
      <c r="J131" s="576">
        <f>+CEILING(I131,5)</f>
        <v>390</v>
      </c>
      <c r="K131" s="574"/>
      <c r="L131" s="572">
        <f>J131*36</f>
        <v>14040</v>
      </c>
      <c r="M131" s="572">
        <f>J131</f>
        <v>390</v>
      </c>
      <c r="N131" s="572"/>
      <c r="O131" s="575"/>
      <c r="P131" s="575"/>
      <c r="Q131" s="575"/>
      <c r="R131" s="575"/>
      <c r="S131" s="575"/>
      <c r="T131" s="575"/>
      <c r="U131" s="575"/>
      <c r="V131" s="575">
        <v>36</v>
      </c>
      <c r="W131" s="575"/>
      <c r="X131" s="575"/>
      <c r="Y131" s="572"/>
      <c r="Z131" s="572"/>
      <c r="AA131" s="572"/>
      <c r="AB131" s="572"/>
      <c r="AC131" s="572"/>
      <c r="AD131" s="572"/>
      <c r="AE131" s="578"/>
    </row>
    <row r="132" spans="1:31" s="579" customFormat="1" x14ac:dyDescent="0.2">
      <c r="A132" s="572">
        <f>A130+1</f>
        <v>63</v>
      </c>
      <c r="B132" s="572" t="s">
        <v>167</v>
      </c>
      <c r="C132" s="572" t="s">
        <v>20</v>
      </c>
      <c r="D132" s="572"/>
      <c r="E132" s="572"/>
      <c r="F132" s="572"/>
      <c r="G132" s="572"/>
      <c r="H132" s="568"/>
      <c r="I132" s="573"/>
      <c r="J132" s="576"/>
      <c r="K132" s="574"/>
      <c r="L132" s="572"/>
      <c r="M132" s="572"/>
      <c r="N132" s="572"/>
      <c r="O132" s="575">
        <f>(Q132*4+R132*2)/2</f>
        <v>12</v>
      </c>
      <c r="P132" s="575"/>
      <c r="Q132" s="575">
        <v>6</v>
      </c>
      <c r="R132" s="575"/>
      <c r="S132" s="575"/>
      <c r="T132" s="575"/>
      <c r="U132" s="575"/>
      <c r="V132" s="575"/>
      <c r="W132" s="575"/>
      <c r="X132" s="575"/>
      <c r="Y132" s="572"/>
      <c r="Z132" s="572">
        <v>1</v>
      </c>
      <c r="AA132" s="572">
        <v>1</v>
      </c>
      <c r="AB132" s="572"/>
      <c r="AC132" s="572"/>
      <c r="AD132" s="572">
        <v>2</v>
      </c>
      <c r="AE132" s="578"/>
    </row>
    <row r="133" spans="1:31" s="579" customFormat="1" x14ac:dyDescent="0.2">
      <c r="A133" s="572"/>
      <c r="B133" s="572"/>
      <c r="C133" s="572"/>
      <c r="D133" s="572"/>
      <c r="E133" s="572"/>
      <c r="F133" s="572"/>
      <c r="G133" s="572"/>
      <c r="H133" s="568"/>
      <c r="I133" s="573">
        <v>436.73200000000003</v>
      </c>
      <c r="J133" s="576">
        <f>+CEILING(I133,5)</f>
        <v>440</v>
      </c>
      <c r="K133" s="574"/>
      <c r="L133" s="572">
        <f>J133*36</f>
        <v>15840</v>
      </c>
      <c r="M133" s="572">
        <f>J133</f>
        <v>440</v>
      </c>
      <c r="N133" s="575"/>
      <c r="O133" s="575"/>
      <c r="P133" s="575"/>
      <c r="Q133" s="575"/>
      <c r="R133" s="575"/>
      <c r="S133" s="575"/>
      <c r="T133" s="575"/>
      <c r="U133" s="575"/>
      <c r="V133" s="575">
        <v>42</v>
      </c>
      <c r="W133" s="575"/>
      <c r="X133" s="575"/>
      <c r="Y133" s="572"/>
      <c r="Z133" s="572"/>
      <c r="AA133" s="572"/>
      <c r="AB133" s="572"/>
      <c r="AC133" s="572"/>
      <c r="AD133" s="572"/>
      <c r="AE133" s="578"/>
    </row>
    <row r="134" spans="1:31" s="579" customFormat="1" x14ac:dyDescent="0.2">
      <c r="A134" s="572">
        <f>A132+1</f>
        <v>64</v>
      </c>
      <c r="B134" s="572" t="s">
        <v>168</v>
      </c>
      <c r="C134" s="572" t="s">
        <v>20</v>
      </c>
      <c r="D134" s="572"/>
      <c r="E134" s="572"/>
      <c r="F134" s="572"/>
      <c r="G134" s="572"/>
      <c r="H134" s="568"/>
      <c r="I134" s="573"/>
      <c r="J134" s="576"/>
      <c r="K134" s="574"/>
      <c r="L134" s="572"/>
      <c r="M134" s="572"/>
      <c r="N134" s="572"/>
      <c r="O134" s="575">
        <f>(Q134*4+R134*2)/2</f>
        <v>12</v>
      </c>
      <c r="P134" s="575"/>
      <c r="Q134" s="575">
        <v>6</v>
      </c>
      <c r="R134" s="575"/>
      <c r="S134" s="575"/>
      <c r="T134" s="575"/>
      <c r="U134" s="575"/>
      <c r="V134" s="575"/>
      <c r="W134" s="575"/>
      <c r="X134" s="575"/>
      <c r="Y134" s="572"/>
      <c r="Z134" s="572">
        <v>1</v>
      </c>
      <c r="AA134" s="572">
        <v>1</v>
      </c>
      <c r="AB134" s="572"/>
      <c r="AC134" s="572"/>
      <c r="AD134" s="572">
        <v>2</v>
      </c>
      <c r="AE134" s="578"/>
    </row>
    <row r="135" spans="1:31" s="579" customFormat="1" x14ac:dyDescent="0.2">
      <c r="A135" s="572"/>
      <c r="B135" s="572"/>
      <c r="C135" s="572"/>
      <c r="D135" s="572"/>
      <c r="E135" s="572"/>
      <c r="F135" s="572"/>
      <c r="G135" s="572"/>
      <c r="H135" s="568"/>
      <c r="I135" s="573">
        <v>403.68900000000002</v>
      </c>
      <c r="J135" s="576">
        <f>+CEILING(I135,5)</f>
        <v>405</v>
      </c>
      <c r="K135" s="574"/>
      <c r="L135" s="572">
        <f>J135*36</f>
        <v>14580</v>
      </c>
      <c r="M135" s="572">
        <f>J135</f>
        <v>405</v>
      </c>
      <c r="N135" s="572"/>
      <c r="O135" s="575"/>
      <c r="P135" s="572"/>
      <c r="Q135" s="575"/>
      <c r="R135" s="575"/>
      <c r="S135" s="575"/>
      <c r="T135" s="575"/>
      <c r="U135" s="575"/>
      <c r="V135" s="575">
        <v>42</v>
      </c>
      <c r="W135" s="575"/>
      <c r="X135" s="575"/>
      <c r="Y135" s="572"/>
      <c r="Z135" s="572"/>
      <c r="AA135" s="572"/>
      <c r="AB135" s="572"/>
      <c r="AC135" s="572"/>
      <c r="AD135" s="572"/>
      <c r="AE135" s="578"/>
    </row>
    <row r="136" spans="1:31" s="579" customFormat="1" x14ac:dyDescent="0.2">
      <c r="A136" s="572">
        <f>A134+1</f>
        <v>65</v>
      </c>
      <c r="B136" s="572" t="s">
        <v>169</v>
      </c>
      <c r="C136" s="572" t="s">
        <v>231</v>
      </c>
      <c r="D136" s="572"/>
      <c r="E136" s="572"/>
      <c r="F136" s="572"/>
      <c r="G136" s="572"/>
      <c r="H136" s="568"/>
      <c r="I136" s="573"/>
      <c r="J136" s="576"/>
      <c r="K136" s="574"/>
      <c r="L136" s="572"/>
      <c r="M136" s="572"/>
      <c r="N136" s="572"/>
      <c r="O136" s="575">
        <f>(Q136*4+R136*2)/2</f>
        <v>12</v>
      </c>
      <c r="P136" s="575"/>
      <c r="Q136" s="575">
        <v>6</v>
      </c>
      <c r="R136" s="575"/>
      <c r="S136" s="575"/>
      <c r="T136" s="575"/>
      <c r="U136" s="575"/>
      <c r="V136" s="575"/>
      <c r="W136" s="575"/>
      <c r="X136" s="575"/>
      <c r="Y136" s="572"/>
      <c r="Z136" s="572">
        <v>1</v>
      </c>
      <c r="AA136" s="572">
        <v>1</v>
      </c>
      <c r="AB136" s="572"/>
      <c r="AC136" s="572"/>
      <c r="AD136" s="572">
        <v>2</v>
      </c>
      <c r="AE136" s="578"/>
    </row>
    <row r="137" spans="1:31" s="579" customFormat="1" x14ac:dyDescent="0.2">
      <c r="A137" s="572"/>
      <c r="B137" s="572"/>
      <c r="C137" s="572"/>
      <c r="D137" s="572"/>
      <c r="E137" s="572"/>
      <c r="F137" s="572"/>
      <c r="G137" s="572"/>
      <c r="H137" s="568"/>
      <c r="I137" s="573">
        <v>409.52800000000002</v>
      </c>
      <c r="J137" s="576">
        <f>+CEILING(I137,5)</f>
        <v>410</v>
      </c>
      <c r="K137" s="574"/>
      <c r="L137" s="572">
        <f>J137*36</f>
        <v>14760</v>
      </c>
      <c r="M137" s="572">
        <f>J137</f>
        <v>410</v>
      </c>
      <c r="N137" s="572"/>
      <c r="O137" s="575"/>
      <c r="P137" s="575"/>
      <c r="Q137" s="575"/>
      <c r="R137" s="575"/>
      <c r="S137" s="575"/>
      <c r="T137" s="575"/>
      <c r="U137" s="575"/>
      <c r="V137" s="575">
        <v>42</v>
      </c>
      <c r="W137" s="575"/>
      <c r="X137" s="575"/>
      <c r="Y137" s="572"/>
      <c r="Z137" s="572"/>
      <c r="AA137" s="572"/>
      <c r="AB137" s="572"/>
      <c r="AC137" s="572"/>
      <c r="AD137" s="572"/>
      <c r="AE137" s="578"/>
    </row>
    <row r="138" spans="1:31" s="579" customFormat="1" x14ac:dyDescent="0.2">
      <c r="A138" s="572">
        <f>A136+1</f>
        <v>66</v>
      </c>
      <c r="B138" s="572" t="s">
        <v>470</v>
      </c>
      <c r="C138" s="572" t="s">
        <v>20</v>
      </c>
      <c r="D138" s="572"/>
      <c r="E138" s="572"/>
      <c r="F138" s="572"/>
      <c r="G138" s="572"/>
      <c r="H138" s="568"/>
      <c r="I138" s="573"/>
      <c r="J138" s="576"/>
      <c r="K138" s="574"/>
      <c r="L138" s="572"/>
      <c r="M138" s="572"/>
      <c r="N138" s="572"/>
      <c r="O138" s="575">
        <f>(Q138*4+R138*2)/2</f>
        <v>12</v>
      </c>
      <c r="P138" s="575"/>
      <c r="Q138" s="575">
        <v>6</v>
      </c>
      <c r="R138" s="575"/>
      <c r="S138" s="575"/>
      <c r="T138" s="575"/>
      <c r="U138" s="575"/>
      <c r="V138" s="575"/>
      <c r="W138" s="575"/>
      <c r="X138" s="575"/>
      <c r="Y138" s="572"/>
      <c r="Z138" s="572">
        <v>1</v>
      </c>
      <c r="AA138" s="572">
        <v>1</v>
      </c>
      <c r="AB138" s="572"/>
      <c r="AC138" s="572"/>
      <c r="AD138" s="572">
        <v>2</v>
      </c>
      <c r="AE138" s="578"/>
    </row>
    <row r="139" spans="1:31" s="579" customFormat="1" x14ac:dyDescent="0.2">
      <c r="A139" s="572"/>
      <c r="B139" s="572"/>
      <c r="C139" s="572"/>
      <c r="D139" s="572"/>
      <c r="E139" s="572"/>
      <c r="F139" s="572"/>
      <c r="G139" s="572"/>
      <c r="H139" s="568"/>
      <c r="I139" s="573">
        <v>418.56</v>
      </c>
      <c r="J139" s="576">
        <f>+CEILING(I139,5)</f>
        <v>420</v>
      </c>
      <c r="K139" s="574"/>
      <c r="L139" s="572">
        <f>J139*36</f>
        <v>15120</v>
      </c>
      <c r="M139" s="572">
        <f>J139</f>
        <v>420</v>
      </c>
      <c r="N139" s="572"/>
      <c r="O139" s="575"/>
      <c r="P139" s="575"/>
      <c r="Q139" s="575"/>
      <c r="R139" s="575"/>
      <c r="S139" s="575"/>
      <c r="T139" s="575"/>
      <c r="U139" s="575"/>
      <c r="V139" s="575">
        <v>42</v>
      </c>
      <c r="W139" s="575"/>
      <c r="X139" s="575"/>
      <c r="Y139" s="572"/>
      <c r="Z139" s="572"/>
      <c r="AA139" s="572"/>
      <c r="AB139" s="572"/>
      <c r="AC139" s="572"/>
      <c r="AD139" s="572"/>
      <c r="AE139" s="578"/>
    </row>
    <row r="140" spans="1:31" s="579" customFormat="1" x14ac:dyDescent="0.2">
      <c r="A140" s="572">
        <f>A138+1</f>
        <v>67</v>
      </c>
      <c r="B140" s="572" t="s">
        <v>471</v>
      </c>
      <c r="C140" s="572" t="s">
        <v>20</v>
      </c>
      <c r="D140" s="572"/>
      <c r="E140" s="572"/>
      <c r="F140" s="572"/>
      <c r="G140" s="572"/>
      <c r="H140" s="568"/>
      <c r="I140" s="573"/>
      <c r="J140" s="576"/>
      <c r="K140" s="574"/>
      <c r="L140" s="572"/>
      <c r="M140" s="572"/>
      <c r="N140" s="572"/>
      <c r="O140" s="575">
        <f>(Q140*4+R140*2)/2</f>
        <v>12</v>
      </c>
      <c r="P140" s="575"/>
      <c r="Q140" s="575">
        <v>6</v>
      </c>
      <c r="R140" s="575"/>
      <c r="S140" s="575"/>
      <c r="T140" s="575"/>
      <c r="U140" s="575"/>
      <c r="V140" s="575"/>
      <c r="W140" s="575"/>
      <c r="X140" s="575"/>
      <c r="Y140" s="572"/>
      <c r="Z140" s="572">
        <v>1</v>
      </c>
      <c r="AA140" s="572">
        <v>1</v>
      </c>
      <c r="AB140" s="572"/>
      <c r="AC140" s="572"/>
      <c r="AD140" s="572">
        <v>2</v>
      </c>
      <c r="AE140" s="578"/>
    </row>
    <row r="141" spans="1:31" s="579" customFormat="1" x14ac:dyDescent="0.2">
      <c r="A141" s="572"/>
      <c r="B141" s="572"/>
      <c r="C141" s="572"/>
      <c r="D141" s="572"/>
      <c r="E141" s="572"/>
      <c r="F141" s="572"/>
      <c r="G141" s="572"/>
      <c r="H141" s="568"/>
      <c r="I141" s="573">
        <v>410.25299999999999</v>
      </c>
      <c r="J141" s="576">
        <f>+CEILING(I141,5)</f>
        <v>415</v>
      </c>
      <c r="K141" s="574"/>
      <c r="L141" s="572">
        <f>J141*36</f>
        <v>14940</v>
      </c>
      <c r="M141" s="572">
        <f>J141</f>
        <v>415</v>
      </c>
      <c r="N141" s="572"/>
      <c r="O141" s="575"/>
      <c r="P141" s="575"/>
      <c r="Q141" s="575"/>
      <c r="R141" s="575"/>
      <c r="S141" s="575"/>
      <c r="T141" s="575"/>
      <c r="U141" s="575"/>
      <c r="V141" s="575">
        <v>42</v>
      </c>
      <c r="W141" s="575"/>
      <c r="X141" s="575"/>
      <c r="Y141" s="572"/>
      <c r="Z141" s="572"/>
      <c r="AA141" s="572"/>
      <c r="AB141" s="572"/>
      <c r="AC141" s="572"/>
      <c r="AD141" s="572"/>
      <c r="AE141" s="578"/>
    </row>
    <row r="142" spans="1:31" s="579" customFormat="1" x14ac:dyDescent="0.2">
      <c r="A142" s="572">
        <f>A140+1</f>
        <v>68</v>
      </c>
      <c r="B142" s="572" t="s">
        <v>472</v>
      </c>
      <c r="C142" s="572" t="s">
        <v>231</v>
      </c>
      <c r="D142" s="572">
        <v>1</v>
      </c>
      <c r="E142" s="572">
        <v>3</v>
      </c>
      <c r="F142" s="882">
        <v>0</v>
      </c>
      <c r="G142" s="882">
        <v>0</v>
      </c>
      <c r="H142" s="568"/>
      <c r="I142" s="573"/>
      <c r="J142" s="576"/>
      <c r="K142" s="574"/>
      <c r="L142" s="572"/>
      <c r="M142" s="572"/>
      <c r="N142" s="572"/>
      <c r="O142" s="575">
        <f>(Q142*4+R142*2)/2</f>
        <v>12</v>
      </c>
      <c r="P142" s="575"/>
      <c r="Q142" s="575">
        <v>6</v>
      </c>
      <c r="R142" s="575"/>
      <c r="S142" s="575"/>
      <c r="T142" s="575"/>
      <c r="U142" s="575"/>
      <c r="V142" s="575"/>
      <c r="W142" s="575"/>
      <c r="X142" s="575"/>
      <c r="Y142" s="572"/>
      <c r="Z142" s="572">
        <v>1</v>
      </c>
      <c r="AA142" s="572">
        <v>1</v>
      </c>
      <c r="AB142" s="572"/>
      <c r="AC142" s="572"/>
      <c r="AD142" s="572">
        <v>2</v>
      </c>
      <c r="AE142" s="578"/>
    </row>
    <row r="143" spans="1:31" s="579" customFormat="1" x14ac:dyDescent="0.2">
      <c r="A143" s="572"/>
      <c r="B143" s="572"/>
      <c r="C143" s="572"/>
      <c r="D143" s="572"/>
      <c r="E143" s="572"/>
      <c r="F143" s="572"/>
      <c r="G143" s="572"/>
      <c r="H143" s="568"/>
      <c r="I143" s="573">
        <v>383.96800000000002</v>
      </c>
      <c r="J143" s="576">
        <f>+CEILING(I143,5)</f>
        <v>385</v>
      </c>
      <c r="K143" s="574"/>
      <c r="L143" s="572">
        <f>J143*36</f>
        <v>13860</v>
      </c>
      <c r="M143" s="572">
        <f>J143</f>
        <v>385</v>
      </c>
      <c r="N143" s="572"/>
      <c r="O143" s="575"/>
      <c r="P143" s="572"/>
      <c r="Q143" s="575"/>
      <c r="R143" s="575"/>
      <c r="S143" s="575"/>
      <c r="T143" s="575"/>
      <c r="U143" s="575"/>
      <c r="V143" s="575">
        <v>36</v>
      </c>
      <c r="W143" s="575"/>
      <c r="X143" s="575"/>
      <c r="Y143" s="572"/>
      <c r="Z143" s="572"/>
      <c r="AA143" s="572"/>
      <c r="AB143" s="572"/>
      <c r="AC143" s="572"/>
      <c r="AD143" s="572"/>
      <c r="AE143" s="578"/>
    </row>
    <row r="144" spans="1:31" s="579" customFormat="1" x14ac:dyDescent="0.2">
      <c r="A144" s="572">
        <f>A142+1</f>
        <v>69</v>
      </c>
      <c r="B144" s="572" t="s">
        <v>473</v>
      </c>
      <c r="C144" s="572" t="s">
        <v>231</v>
      </c>
      <c r="D144" s="882">
        <v>0</v>
      </c>
      <c r="E144" s="572">
        <v>2</v>
      </c>
      <c r="F144" s="882">
        <v>0</v>
      </c>
      <c r="G144" s="882">
        <v>0</v>
      </c>
      <c r="H144" s="568"/>
      <c r="I144" s="573"/>
      <c r="J144" s="576"/>
      <c r="K144" s="574"/>
      <c r="L144" s="572"/>
      <c r="M144" s="572"/>
      <c r="N144" s="572"/>
      <c r="O144" s="575">
        <f>(Q144*4+R144*2)/2</f>
        <v>12</v>
      </c>
      <c r="P144" s="575"/>
      <c r="Q144" s="575">
        <v>6</v>
      </c>
      <c r="R144" s="575"/>
      <c r="S144" s="575"/>
      <c r="T144" s="575"/>
      <c r="U144" s="575"/>
      <c r="V144" s="575"/>
      <c r="W144" s="575"/>
      <c r="X144" s="575"/>
      <c r="Y144" s="572"/>
      <c r="Z144" s="572">
        <v>1</v>
      </c>
      <c r="AA144" s="572">
        <v>1</v>
      </c>
      <c r="AB144" s="572"/>
      <c r="AC144" s="572"/>
      <c r="AD144" s="572">
        <v>2</v>
      </c>
      <c r="AE144" s="578"/>
    </row>
    <row r="145" spans="1:31" s="579" customFormat="1" x14ac:dyDescent="0.2">
      <c r="A145" s="572"/>
      <c r="B145" s="572"/>
      <c r="C145" s="572"/>
      <c r="D145" s="572"/>
      <c r="E145" s="572"/>
      <c r="F145" s="572"/>
      <c r="G145" s="572"/>
      <c r="H145" s="568"/>
      <c r="I145" s="573">
        <v>450.80799999999999</v>
      </c>
      <c r="J145" s="576">
        <f>+CEILING(I145,5)</f>
        <v>455</v>
      </c>
      <c r="K145" s="574"/>
      <c r="L145" s="572">
        <f>J145*36</f>
        <v>16380</v>
      </c>
      <c r="M145" s="572">
        <f>J145</f>
        <v>455</v>
      </c>
      <c r="N145" s="572"/>
      <c r="O145" s="575"/>
      <c r="P145" s="575"/>
      <c r="Q145" s="575"/>
      <c r="R145" s="575"/>
      <c r="S145" s="575"/>
      <c r="T145" s="575"/>
      <c r="U145" s="575"/>
      <c r="V145" s="575">
        <v>42</v>
      </c>
      <c r="W145" s="575"/>
      <c r="X145" s="575"/>
      <c r="Y145" s="572"/>
      <c r="Z145" s="572"/>
      <c r="AA145" s="572"/>
      <c r="AB145" s="572"/>
      <c r="AC145" s="572"/>
      <c r="AD145" s="572"/>
      <c r="AE145" s="578"/>
    </row>
    <row r="146" spans="1:31" s="579" customFormat="1" x14ac:dyDescent="0.2">
      <c r="A146" s="572">
        <f>A144+1</f>
        <v>70</v>
      </c>
      <c r="B146" s="569" t="s">
        <v>474</v>
      </c>
      <c r="C146" s="569" t="s">
        <v>242</v>
      </c>
      <c r="D146" s="569">
        <v>1</v>
      </c>
      <c r="E146" s="569">
        <v>4</v>
      </c>
      <c r="F146" s="673">
        <v>0</v>
      </c>
      <c r="G146" s="569">
        <v>3</v>
      </c>
      <c r="H146" s="568"/>
      <c r="I146" s="573"/>
      <c r="J146" s="576"/>
      <c r="K146" s="574"/>
      <c r="L146" s="572"/>
      <c r="M146" s="572"/>
      <c r="N146" s="575">
        <v>48</v>
      </c>
      <c r="O146" s="572"/>
      <c r="P146" s="575">
        <v>12</v>
      </c>
      <c r="Q146" s="572"/>
      <c r="R146" s="572"/>
      <c r="S146" s="572"/>
      <c r="T146" s="572"/>
      <c r="U146" s="572"/>
      <c r="V146" s="575"/>
      <c r="W146" s="572">
        <v>30</v>
      </c>
      <c r="X146" s="572"/>
      <c r="Y146" s="572">
        <v>2</v>
      </c>
      <c r="Z146" s="572"/>
      <c r="AA146" s="572">
        <v>2</v>
      </c>
      <c r="AB146" s="572"/>
      <c r="AC146" s="572"/>
      <c r="AD146" s="572">
        <v>4</v>
      </c>
      <c r="AE146" s="578"/>
    </row>
    <row r="147" spans="1:31" s="579" customFormat="1" x14ac:dyDescent="0.2">
      <c r="A147" s="572"/>
      <c r="B147" s="572"/>
      <c r="C147" s="572"/>
      <c r="D147" s="572"/>
      <c r="E147" s="572"/>
      <c r="F147" s="572"/>
      <c r="G147" s="572"/>
      <c r="H147" s="568"/>
      <c r="I147" s="573">
        <v>384.21800000000002</v>
      </c>
      <c r="J147" s="576">
        <f>+CEILING(I147,5)</f>
        <v>385</v>
      </c>
      <c r="K147" s="574"/>
      <c r="L147" s="572">
        <f>J147*36</f>
        <v>13860</v>
      </c>
      <c r="M147" s="572">
        <f>J147</f>
        <v>385</v>
      </c>
      <c r="N147" s="572"/>
      <c r="O147" s="575"/>
      <c r="P147" s="575"/>
      <c r="Q147" s="575"/>
      <c r="R147" s="575"/>
      <c r="S147" s="575"/>
      <c r="T147" s="575"/>
      <c r="U147" s="575"/>
      <c r="V147" s="575">
        <v>36</v>
      </c>
      <c r="W147" s="575"/>
      <c r="X147" s="575"/>
      <c r="Y147" s="572"/>
      <c r="Z147" s="572"/>
      <c r="AA147" s="572"/>
      <c r="AB147" s="572"/>
      <c r="AC147" s="572"/>
      <c r="AD147" s="572"/>
      <c r="AE147" s="580"/>
    </row>
    <row r="148" spans="1:31" s="579" customFormat="1" x14ac:dyDescent="0.2">
      <c r="A148" s="572">
        <f>A146+1</f>
        <v>71</v>
      </c>
      <c r="B148" s="572" t="s">
        <v>475</v>
      </c>
      <c r="C148" s="572" t="s">
        <v>231</v>
      </c>
      <c r="D148" s="572"/>
      <c r="E148" s="572"/>
      <c r="F148" s="572"/>
      <c r="G148" s="572"/>
      <c r="H148" s="568"/>
      <c r="I148" s="573"/>
      <c r="J148" s="576"/>
      <c r="K148" s="574"/>
      <c r="L148" s="572"/>
      <c r="M148" s="572"/>
      <c r="N148" s="572"/>
      <c r="O148" s="575">
        <f>(Q148*4+R148*2)/2</f>
        <v>12</v>
      </c>
      <c r="P148" s="575"/>
      <c r="Q148" s="575">
        <v>6</v>
      </c>
      <c r="R148" s="575"/>
      <c r="S148" s="575"/>
      <c r="T148" s="575"/>
      <c r="U148" s="575"/>
      <c r="V148" s="575"/>
      <c r="W148" s="575"/>
      <c r="X148" s="575"/>
      <c r="Y148" s="572"/>
      <c r="Z148" s="572">
        <v>1</v>
      </c>
      <c r="AA148" s="572">
        <v>1</v>
      </c>
      <c r="AB148" s="572"/>
      <c r="AC148" s="572"/>
      <c r="AD148" s="572">
        <v>2</v>
      </c>
      <c r="AE148" s="578"/>
    </row>
    <row r="149" spans="1:31" s="579" customFormat="1" x14ac:dyDescent="0.2">
      <c r="A149" s="572"/>
      <c r="B149" s="572"/>
      <c r="C149" s="572"/>
      <c r="D149" s="572"/>
      <c r="E149" s="572"/>
      <c r="F149" s="572"/>
      <c r="G149" s="572"/>
      <c r="H149" s="568"/>
      <c r="I149" s="573">
        <v>338.54899999999998</v>
      </c>
      <c r="J149" s="576">
        <f>+CEILING(I149,5)</f>
        <v>340</v>
      </c>
      <c r="K149" s="574"/>
      <c r="L149" s="572">
        <f>J149*36</f>
        <v>12240</v>
      </c>
      <c r="M149" s="572">
        <f>J149</f>
        <v>340</v>
      </c>
      <c r="N149" s="572"/>
      <c r="O149" s="575"/>
      <c r="P149" s="575"/>
      <c r="Q149" s="575"/>
      <c r="R149" s="575"/>
      <c r="S149" s="575"/>
      <c r="T149" s="575"/>
      <c r="U149" s="575"/>
      <c r="V149" s="575">
        <v>36</v>
      </c>
      <c r="W149" s="575"/>
      <c r="X149" s="575"/>
      <c r="Y149" s="572"/>
      <c r="Z149" s="572"/>
      <c r="AA149" s="572"/>
      <c r="AB149" s="572"/>
      <c r="AC149" s="572"/>
      <c r="AD149" s="572"/>
      <c r="AE149" s="580"/>
    </row>
    <row r="150" spans="1:31" s="579" customFormat="1" x14ac:dyDescent="0.2">
      <c r="A150" s="572">
        <f>A148+1</f>
        <v>72</v>
      </c>
      <c r="B150" s="572" t="s">
        <v>476</v>
      </c>
      <c r="C150" s="572" t="s">
        <v>231</v>
      </c>
      <c r="D150" s="572">
        <v>2</v>
      </c>
      <c r="E150" s="572">
        <v>1</v>
      </c>
      <c r="F150" s="882">
        <v>0</v>
      </c>
      <c r="G150" s="882">
        <v>0</v>
      </c>
      <c r="H150" s="568"/>
      <c r="I150" s="573"/>
      <c r="J150" s="576"/>
      <c r="K150" s="574"/>
      <c r="L150" s="572"/>
      <c r="M150" s="572"/>
      <c r="N150" s="572"/>
      <c r="O150" s="575">
        <f>(Q150*4+R150*2)/2</f>
        <v>12</v>
      </c>
      <c r="P150" s="575"/>
      <c r="Q150" s="575">
        <v>6</v>
      </c>
      <c r="R150" s="575"/>
      <c r="S150" s="575"/>
      <c r="T150" s="575"/>
      <c r="U150" s="575"/>
      <c r="V150" s="575"/>
      <c r="W150" s="575"/>
      <c r="X150" s="575"/>
      <c r="Y150" s="572"/>
      <c r="Z150" s="572">
        <v>1</v>
      </c>
      <c r="AA150" s="572">
        <v>1</v>
      </c>
      <c r="AB150" s="572"/>
      <c r="AC150" s="572"/>
      <c r="AD150" s="572">
        <v>2</v>
      </c>
      <c r="AE150" s="578"/>
    </row>
    <row r="151" spans="1:31" s="579" customFormat="1" x14ac:dyDescent="0.2">
      <c r="A151" s="572"/>
      <c r="B151" s="572"/>
      <c r="C151" s="572"/>
      <c r="D151" s="572"/>
      <c r="E151" s="572"/>
      <c r="F151" s="572"/>
      <c r="G151" s="572"/>
      <c r="H151" s="568"/>
      <c r="I151" s="573">
        <v>370.74</v>
      </c>
      <c r="J151" s="576">
        <f>+CEILING(I151,5)</f>
        <v>375</v>
      </c>
      <c r="K151" s="574"/>
      <c r="L151" s="572">
        <f>J151*36</f>
        <v>13500</v>
      </c>
      <c r="M151" s="572">
        <f>J151</f>
        <v>375</v>
      </c>
      <c r="N151" s="572"/>
      <c r="O151" s="575"/>
      <c r="P151" s="575"/>
      <c r="Q151" s="575"/>
      <c r="R151" s="575"/>
      <c r="S151" s="575"/>
      <c r="T151" s="575"/>
      <c r="U151" s="575"/>
      <c r="V151" s="575">
        <v>36</v>
      </c>
      <c r="W151" s="575"/>
      <c r="X151" s="575"/>
      <c r="Y151" s="572"/>
      <c r="Z151" s="572"/>
      <c r="AA151" s="572"/>
      <c r="AB151" s="572"/>
      <c r="AC151" s="572"/>
      <c r="AD151" s="572"/>
      <c r="AE151" s="578"/>
    </row>
    <row r="152" spans="1:31" s="579" customFormat="1" x14ac:dyDescent="0.2">
      <c r="A152" s="572">
        <f>A150+1</f>
        <v>73</v>
      </c>
      <c r="B152" s="572" t="s">
        <v>477</v>
      </c>
      <c r="C152" s="572" t="s">
        <v>231</v>
      </c>
      <c r="D152" s="882">
        <v>0</v>
      </c>
      <c r="E152" s="882">
        <v>0</v>
      </c>
      <c r="F152" s="882">
        <v>0</v>
      </c>
      <c r="G152" s="572">
        <v>1</v>
      </c>
      <c r="H152" s="568"/>
      <c r="I152" s="573"/>
      <c r="J152" s="576"/>
      <c r="K152" s="574"/>
      <c r="L152" s="572"/>
      <c r="M152" s="572"/>
      <c r="N152" s="572"/>
      <c r="O152" s="575">
        <f>(Q152*4+R152*2)/2</f>
        <v>12</v>
      </c>
      <c r="P152" s="575"/>
      <c r="Q152" s="575">
        <v>6</v>
      </c>
      <c r="R152" s="575"/>
      <c r="S152" s="575"/>
      <c r="T152" s="575"/>
      <c r="U152" s="575"/>
      <c r="V152" s="575"/>
      <c r="W152" s="575"/>
      <c r="X152" s="575"/>
      <c r="Y152" s="572"/>
      <c r="Z152" s="572">
        <v>1</v>
      </c>
      <c r="AA152" s="572">
        <v>1</v>
      </c>
      <c r="AB152" s="572"/>
      <c r="AC152" s="572"/>
      <c r="AD152" s="572">
        <v>2</v>
      </c>
      <c r="AE152" s="578"/>
    </row>
    <row r="153" spans="1:31" s="579" customFormat="1" x14ac:dyDescent="0.2">
      <c r="A153" s="572"/>
      <c r="B153" s="572"/>
      <c r="C153" s="572"/>
      <c r="D153" s="572"/>
      <c r="E153" s="572"/>
      <c r="F153" s="572"/>
      <c r="G153" s="572"/>
      <c r="H153" s="568"/>
      <c r="I153" s="573">
        <v>434.09899999999999</v>
      </c>
      <c r="J153" s="576">
        <f>+CEILING(I153,5)</f>
        <v>435</v>
      </c>
      <c r="K153" s="574"/>
      <c r="L153" s="572">
        <f>J153*36</f>
        <v>15660</v>
      </c>
      <c r="M153" s="572">
        <f>J153</f>
        <v>435</v>
      </c>
      <c r="N153" s="572"/>
      <c r="O153" s="575"/>
      <c r="P153" s="575"/>
      <c r="Q153" s="575"/>
      <c r="R153" s="575"/>
      <c r="S153" s="575"/>
      <c r="T153" s="575"/>
      <c r="U153" s="575"/>
      <c r="V153" s="575">
        <v>42</v>
      </c>
      <c r="W153" s="575"/>
      <c r="X153" s="575"/>
      <c r="Y153" s="572"/>
      <c r="Z153" s="572"/>
      <c r="AA153" s="572"/>
      <c r="AB153" s="572"/>
      <c r="AC153" s="572"/>
      <c r="AD153" s="572"/>
      <c r="AE153" s="578"/>
    </row>
    <row r="154" spans="1:31" s="579" customFormat="1" x14ac:dyDescent="0.2">
      <c r="A154" s="572">
        <f>A152+1</f>
        <v>74</v>
      </c>
      <c r="B154" s="572" t="s">
        <v>478</v>
      </c>
      <c r="C154" s="572" t="s">
        <v>231</v>
      </c>
      <c r="D154" s="572"/>
      <c r="E154" s="572"/>
      <c r="F154" s="572"/>
      <c r="G154" s="572"/>
      <c r="H154" s="568"/>
      <c r="I154" s="573"/>
      <c r="J154" s="576"/>
      <c r="K154" s="574"/>
      <c r="L154" s="572"/>
      <c r="M154" s="572"/>
      <c r="N154" s="572"/>
      <c r="O154" s="575">
        <f>(Q154*4+R154*2)/2</f>
        <v>12</v>
      </c>
      <c r="P154" s="575"/>
      <c r="Q154" s="575">
        <v>6</v>
      </c>
      <c r="R154" s="575"/>
      <c r="S154" s="575"/>
      <c r="T154" s="575"/>
      <c r="U154" s="575"/>
      <c r="V154" s="575"/>
      <c r="W154" s="575"/>
      <c r="X154" s="575"/>
      <c r="Y154" s="572"/>
      <c r="Z154" s="572">
        <v>1</v>
      </c>
      <c r="AA154" s="572">
        <v>1</v>
      </c>
      <c r="AB154" s="572"/>
      <c r="AC154" s="572"/>
      <c r="AD154" s="572">
        <v>2</v>
      </c>
      <c r="AE154" s="580"/>
    </row>
    <row r="155" spans="1:31" s="579" customFormat="1" x14ac:dyDescent="0.2">
      <c r="A155" s="572"/>
      <c r="B155" s="572"/>
      <c r="C155" s="572"/>
      <c r="D155" s="572"/>
      <c r="E155" s="572"/>
      <c r="F155" s="572"/>
      <c r="G155" s="572"/>
      <c r="H155" s="568"/>
      <c r="I155" s="573">
        <v>368.10199999999998</v>
      </c>
      <c r="J155" s="576">
        <f>+CEILING(I155,5)</f>
        <v>370</v>
      </c>
      <c r="K155" s="574"/>
      <c r="L155" s="572">
        <f>J155*36</f>
        <v>13320</v>
      </c>
      <c r="M155" s="572">
        <f>J155</f>
        <v>370</v>
      </c>
      <c r="N155" s="572"/>
      <c r="O155" s="575"/>
      <c r="P155" s="575"/>
      <c r="Q155" s="575"/>
      <c r="R155" s="575"/>
      <c r="S155" s="575"/>
      <c r="T155" s="575"/>
      <c r="U155" s="575"/>
      <c r="V155" s="575">
        <v>36</v>
      </c>
      <c r="W155" s="575"/>
      <c r="X155" s="575"/>
      <c r="Y155" s="572"/>
      <c r="Z155" s="572"/>
      <c r="AA155" s="572"/>
      <c r="AB155" s="572"/>
      <c r="AC155" s="572"/>
      <c r="AD155" s="572"/>
      <c r="AE155" s="578"/>
    </row>
    <row r="156" spans="1:31" s="579" customFormat="1" x14ac:dyDescent="0.2">
      <c r="A156" s="572">
        <f>A154+1</f>
        <v>75</v>
      </c>
      <c r="B156" s="572" t="s">
        <v>170</v>
      </c>
      <c r="C156" s="572" t="s">
        <v>231</v>
      </c>
      <c r="D156" s="572"/>
      <c r="E156" s="572"/>
      <c r="F156" s="572"/>
      <c r="G156" s="572"/>
      <c r="H156" s="568"/>
      <c r="I156" s="573"/>
      <c r="J156" s="576"/>
      <c r="K156" s="574"/>
      <c r="L156" s="572"/>
      <c r="M156" s="572"/>
      <c r="N156" s="572"/>
      <c r="O156" s="575">
        <f>(Q156*4+R156*2)/2</f>
        <v>12</v>
      </c>
      <c r="P156" s="575"/>
      <c r="Q156" s="575">
        <v>6</v>
      </c>
      <c r="R156" s="575"/>
      <c r="S156" s="575"/>
      <c r="T156" s="575"/>
      <c r="U156" s="575"/>
      <c r="V156" s="575"/>
      <c r="W156" s="575"/>
      <c r="X156" s="575"/>
      <c r="Y156" s="572"/>
      <c r="Z156" s="572">
        <v>1</v>
      </c>
      <c r="AA156" s="572">
        <v>1</v>
      </c>
      <c r="AB156" s="572"/>
      <c r="AC156" s="572"/>
      <c r="AD156" s="572">
        <v>2</v>
      </c>
      <c r="AE156" s="580"/>
    </row>
    <row r="157" spans="1:31" s="579" customFormat="1" x14ac:dyDescent="0.2">
      <c r="A157" s="572"/>
      <c r="B157" s="572"/>
      <c r="C157" s="569"/>
      <c r="D157" s="569"/>
      <c r="E157" s="569"/>
      <c r="F157" s="569"/>
      <c r="G157" s="569"/>
      <c r="H157" s="568"/>
      <c r="I157" s="573">
        <v>342.28</v>
      </c>
      <c r="J157" s="576">
        <f>+CEILING(I157,5)</f>
        <v>345</v>
      </c>
      <c r="K157" s="574"/>
      <c r="L157" s="572">
        <f>J157*36</f>
        <v>12420</v>
      </c>
      <c r="M157" s="572">
        <f>J157</f>
        <v>345</v>
      </c>
      <c r="N157" s="572"/>
      <c r="O157" s="575"/>
      <c r="P157" s="575"/>
      <c r="Q157" s="575"/>
      <c r="R157" s="575"/>
      <c r="S157" s="575"/>
      <c r="T157" s="575"/>
      <c r="U157" s="575"/>
      <c r="V157" s="575">
        <v>36</v>
      </c>
      <c r="W157" s="575"/>
      <c r="X157" s="575"/>
      <c r="Y157" s="572"/>
      <c r="Z157" s="572"/>
      <c r="AA157" s="572"/>
      <c r="AB157" s="572"/>
      <c r="AC157" s="572"/>
      <c r="AD157" s="572"/>
      <c r="AE157" s="578"/>
    </row>
    <row r="158" spans="1:31" s="579" customFormat="1" x14ac:dyDescent="0.2">
      <c r="A158" s="572">
        <f>A156+1</f>
        <v>76</v>
      </c>
      <c r="B158" s="569" t="s">
        <v>171</v>
      </c>
      <c r="C158" s="569" t="s">
        <v>242</v>
      </c>
      <c r="D158" s="569"/>
      <c r="E158" s="569"/>
      <c r="F158" s="569"/>
      <c r="G158" s="569"/>
      <c r="H158" s="568" t="s">
        <v>1076</v>
      </c>
      <c r="I158" s="573"/>
      <c r="J158" s="576"/>
      <c r="K158" s="574"/>
      <c r="L158" s="572"/>
      <c r="M158" s="572"/>
      <c r="N158" s="575">
        <v>48</v>
      </c>
      <c r="O158" s="572"/>
      <c r="P158" s="575">
        <v>12</v>
      </c>
      <c r="Q158" s="572"/>
      <c r="R158" s="572"/>
      <c r="S158" s="572"/>
      <c r="T158" s="572"/>
      <c r="U158" s="572"/>
      <c r="V158" s="575"/>
      <c r="W158" s="572">
        <v>30</v>
      </c>
      <c r="X158" s="572"/>
      <c r="Y158" s="572">
        <v>2</v>
      </c>
      <c r="Z158" s="572"/>
      <c r="AA158" s="572">
        <v>2</v>
      </c>
      <c r="AB158" s="572"/>
      <c r="AC158" s="572"/>
      <c r="AD158" s="572">
        <v>4</v>
      </c>
      <c r="AE158" s="578"/>
    </row>
    <row r="159" spans="1:31" s="579" customFormat="1" x14ac:dyDescent="0.2">
      <c r="A159" s="572"/>
      <c r="B159" s="572"/>
      <c r="C159" s="569"/>
      <c r="D159" s="569"/>
      <c r="E159" s="569"/>
      <c r="F159" s="569"/>
      <c r="G159" s="569"/>
      <c r="H159" s="568"/>
      <c r="I159" s="573">
        <v>405.11399999999998</v>
      </c>
      <c r="J159" s="576">
        <f>+CEILING(I159,5)</f>
        <v>410</v>
      </c>
      <c r="K159" s="574"/>
      <c r="L159" s="572">
        <f>J159*36</f>
        <v>14760</v>
      </c>
      <c r="M159" s="572">
        <f>J159</f>
        <v>410</v>
      </c>
      <c r="N159" s="572"/>
      <c r="O159" s="575"/>
      <c r="P159" s="572"/>
      <c r="Q159" s="575"/>
      <c r="R159" s="572"/>
      <c r="S159" s="572"/>
      <c r="T159" s="572"/>
      <c r="U159" s="572"/>
      <c r="V159" s="575">
        <v>42</v>
      </c>
      <c r="W159" s="572"/>
      <c r="X159" s="572"/>
      <c r="Y159" s="572"/>
      <c r="Z159" s="572"/>
      <c r="AA159" s="572"/>
      <c r="AB159" s="572"/>
      <c r="AC159" s="572"/>
      <c r="AD159" s="572"/>
      <c r="AE159" s="578"/>
    </row>
    <row r="160" spans="1:31" s="579" customFormat="1" x14ac:dyDescent="0.2">
      <c r="A160" s="572">
        <f>A158+1</f>
        <v>77</v>
      </c>
      <c r="B160" s="572" t="s">
        <v>479</v>
      </c>
      <c r="C160" s="572" t="s">
        <v>20</v>
      </c>
      <c r="D160" s="572"/>
      <c r="E160" s="572"/>
      <c r="F160" s="572"/>
      <c r="G160" s="572"/>
      <c r="H160" s="568"/>
      <c r="I160" s="573"/>
      <c r="J160" s="576"/>
      <c r="K160" s="574"/>
      <c r="L160" s="572"/>
      <c r="M160" s="572"/>
      <c r="N160" s="572"/>
      <c r="O160" s="575">
        <f>(Q160*4+R160*2)/2</f>
        <v>12</v>
      </c>
      <c r="P160" s="575"/>
      <c r="Q160" s="575">
        <v>6</v>
      </c>
      <c r="R160" s="575"/>
      <c r="S160" s="575"/>
      <c r="T160" s="575"/>
      <c r="U160" s="575"/>
      <c r="V160" s="575"/>
      <c r="W160" s="575"/>
      <c r="X160" s="575"/>
      <c r="Y160" s="572"/>
      <c r="Z160" s="572">
        <v>1</v>
      </c>
      <c r="AA160" s="572">
        <v>1</v>
      </c>
      <c r="AB160" s="572"/>
      <c r="AC160" s="572"/>
      <c r="AD160" s="572">
        <v>2</v>
      </c>
      <c r="AE160" s="578"/>
    </row>
    <row r="161" spans="1:31" s="579" customFormat="1" x14ac:dyDescent="0.2">
      <c r="A161" s="572"/>
      <c r="B161" s="572"/>
      <c r="C161" s="569"/>
      <c r="D161" s="569"/>
      <c r="E161" s="569"/>
      <c r="F161" s="569"/>
      <c r="G161" s="569"/>
      <c r="H161" s="568"/>
      <c r="I161" s="573">
        <v>412.14600000000002</v>
      </c>
      <c r="J161" s="576">
        <f>+CEILING(I161,5)</f>
        <v>415</v>
      </c>
      <c r="K161" s="574"/>
      <c r="L161" s="572">
        <f>J161*36</f>
        <v>14940</v>
      </c>
      <c r="M161" s="572">
        <f>J161</f>
        <v>415</v>
      </c>
      <c r="N161" s="572"/>
      <c r="O161" s="575"/>
      <c r="P161" s="575"/>
      <c r="Q161" s="575"/>
      <c r="R161" s="575"/>
      <c r="S161" s="575"/>
      <c r="T161" s="575"/>
      <c r="U161" s="575"/>
      <c r="V161" s="575">
        <v>42</v>
      </c>
      <c r="W161" s="575"/>
      <c r="X161" s="575"/>
      <c r="Y161" s="572"/>
      <c r="Z161" s="572"/>
      <c r="AA161" s="572"/>
      <c r="AB161" s="572"/>
      <c r="AC161" s="572"/>
      <c r="AD161" s="572"/>
      <c r="AE161" s="578"/>
    </row>
    <row r="162" spans="1:31" s="579" customFormat="1" x14ac:dyDescent="0.2">
      <c r="A162" s="572">
        <f>A160+1</f>
        <v>78</v>
      </c>
      <c r="B162" s="572" t="s">
        <v>480</v>
      </c>
      <c r="C162" s="572" t="s">
        <v>231</v>
      </c>
      <c r="D162" s="572"/>
      <c r="E162" s="572"/>
      <c r="F162" s="572"/>
      <c r="G162" s="572"/>
      <c r="H162" s="568"/>
      <c r="I162" s="573"/>
      <c r="J162" s="576"/>
      <c r="K162" s="574"/>
      <c r="L162" s="572"/>
      <c r="M162" s="572"/>
      <c r="N162" s="572"/>
      <c r="O162" s="575">
        <f>(Q162*4+R162*2)/2</f>
        <v>12</v>
      </c>
      <c r="P162" s="575"/>
      <c r="Q162" s="575">
        <v>6</v>
      </c>
      <c r="R162" s="575"/>
      <c r="S162" s="575"/>
      <c r="T162" s="575"/>
      <c r="U162" s="575"/>
      <c r="V162" s="575"/>
      <c r="W162" s="575"/>
      <c r="X162" s="575"/>
      <c r="Y162" s="572"/>
      <c r="Z162" s="572">
        <v>1</v>
      </c>
      <c r="AA162" s="572">
        <v>1</v>
      </c>
      <c r="AB162" s="572"/>
      <c r="AC162" s="572"/>
      <c r="AD162" s="572">
        <v>2</v>
      </c>
      <c r="AE162" s="578"/>
    </row>
    <row r="163" spans="1:31" s="579" customFormat="1" x14ac:dyDescent="0.2">
      <c r="A163" s="572"/>
      <c r="B163" s="572"/>
      <c r="C163" s="569"/>
      <c r="D163" s="569"/>
      <c r="E163" s="569"/>
      <c r="F163" s="569"/>
      <c r="G163" s="569"/>
      <c r="H163" s="568"/>
      <c r="I163" s="573">
        <v>412.22300000000001</v>
      </c>
      <c r="J163" s="576">
        <f>+CEILING(I163,5)</f>
        <v>415</v>
      </c>
      <c r="K163" s="574"/>
      <c r="L163" s="572">
        <f>J163*36</f>
        <v>14940</v>
      </c>
      <c r="M163" s="572">
        <f>J163</f>
        <v>415</v>
      </c>
      <c r="N163" s="572"/>
      <c r="O163" s="575"/>
      <c r="P163" s="572"/>
      <c r="Q163" s="575"/>
      <c r="R163" s="575"/>
      <c r="S163" s="575"/>
      <c r="T163" s="575"/>
      <c r="U163" s="575"/>
      <c r="V163" s="575">
        <v>42</v>
      </c>
      <c r="W163" s="575"/>
      <c r="X163" s="575"/>
      <c r="Y163" s="572"/>
      <c r="Z163" s="572"/>
      <c r="AA163" s="572"/>
      <c r="AB163" s="572"/>
      <c r="AC163" s="572"/>
      <c r="AD163" s="572"/>
      <c r="AE163" s="578"/>
    </row>
    <row r="164" spans="1:31" s="579" customFormat="1" x14ac:dyDescent="0.2">
      <c r="A164" s="572">
        <f>A162+1</f>
        <v>79</v>
      </c>
      <c r="B164" s="572" t="s">
        <v>481</v>
      </c>
      <c r="C164" s="572" t="s">
        <v>20</v>
      </c>
      <c r="D164" s="572"/>
      <c r="E164" s="572"/>
      <c r="F164" s="572"/>
      <c r="G164" s="572"/>
      <c r="H164" s="568"/>
      <c r="I164" s="573"/>
      <c r="J164" s="576"/>
      <c r="K164" s="574"/>
      <c r="L164" s="572"/>
      <c r="M164" s="572"/>
      <c r="N164" s="572"/>
      <c r="O164" s="575">
        <f>(Q164*4+R164*2)/2</f>
        <v>12</v>
      </c>
      <c r="P164" s="575"/>
      <c r="Q164" s="575">
        <v>6</v>
      </c>
      <c r="R164" s="575"/>
      <c r="S164" s="575"/>
      <c r="T164" s="575"/>
      <c r="U164" s="575"/>
      <c r="V164" s="575"/>
      <c r="W164" s="575"/>
      <c r="X164" s="575"/>
      <c r="Y164" s="572"/>
      <c r="Z164" s="572">
        <v>1</v>
      </c>
      <c r="AA164" s="572">
        <v>1</v>
      </c>
      <c r="AB164" s="572"/>
      <c r="AC164" s="572"/>
      <c r="AD164" s="572">
        <v>2</v>
      </c>
      <c r="AE164" s="578"/>
    </row>
    <row r="165" spans="1:31" s="579" customFormat="1" x14ac:dyDescent="0.2">
      <c r="A165" s="572"/>
      <c r="B165" s="572"/>
      <c r="C165" s="569"/>
      <c r="D165" s="569"/>
      <c r="E165" s="569"/>
      <c r="F165" s="569"/>
      <c r="G165" s="569"/>
      <c r="H165" s="568"/>
      <c r="I165" s="573">
        <v>422.072</v>
      </c>
      <c r="J165" s="576">
        <f>+CEILING(I165,5)</f>
        <v>425</v>
      </c>
      <c r="K165" s="574"/>
      <c r="L165" s="572">
        <f>J165*36</f>
        <v>15300</v>
      </c>
      <c r="M165" s="572">
        <f>J165</f>
        <v>425</v>
      </c>
      <c r="N165" s="572"/>
      <c r="O165" s="575"/>
      <c r="P165" s="575"/>
      <c r="Q165" s="575"/>
      <c r="R165" s="575"/>
      <c r="S165" s="575"/>
      <c r="T165" s="575"/>
      <c r="U165" s="575"/>
      <c r="V165" s="575">
        <v>42</v>
      </c>
      <c r="W165" s="575"/>
      <c r="X165" s="575"/>
      <c r="Y165" s="572"/>
      <c r="Z165" s="572"/>
      <c r="AA165" s="572"/>
      <c r="AB165" s="572"/>
      <c r="AC165" s="572"/>
      <c r="AD165" s="572"/>
      <c r="AE165" s="578"/>
    </row>
    <row r="166" spans="1:31" s="579" customFormat="1" x14ac:dyDescent="0.2">
      <c r="A166" s="572">
        <f>A164+1</f>
        <v>80</v>
      </c>
      <c r="B166" s="572" t="s">
        <v>482</v>
      </c>
      <c r="C166" s="572" t="s">
        <v>20</v>
      </c>
      <c r="D166" s="572"/>
      <c r="E166" s="572"/>
      <c r="F166" s="572"/>
      <c r="G166" s="572"/>
      <c r="H166" s="568"/>
      <c r="I166" s="573"/>
      <c r="J166" s="576"/>
      <c r="K166" s="574"/>
      <c r="L166" s="572"/>
      <c r="M166" s="572"/>
      <c r="N166" s="572"/>
      <c r="O166" s="575">
        <f>(Q166*4+R166*2)/2</f>
        <v>12</v>
      </c>
      <c r="P166" s="575"/>
      <c r="Q166" s="575">
        <v>6</v>
      </c>
      <c r="R166" s="575"/>
      <c r="S166" s="575"/>
      <c r="T166" s="575"/>
      <c r="U166" s="575"/>
      <c r="V166" s="575"/>
      <c r="W166" s="575"/>
      <c r="X166" s="575"/>
      <c r="Y166" s="572"/>
      <c r="Z166" s="572">
        <v>1</v>
      </c>
      <c r="AA166" s="572">
        <v>1</v>
      </c>
      <c r="AB166" s="572"/>
      <c r="AC166" s="572"/>
      <c r="AD166" s="572">
        <v>2</v>
      </c>
      <c r="AE166" s="578"/>
    </row>
    <row r="167" spans="1:31" s="579" customFormat="1" x14ac:dyDescent="0.2">
      <c r="A167" s="572"/>
      <c r="B167" s="572"/>
      <c r="C167" s="569"/>
      <c r="D167" s="569"/>
      <c r="E167" s="569"/>
      <c r="F167" s="569"/>
      <c r="G167" s="569"/>
      <c r="H167" s="568"/>
      <c r="I167" s="573">
        <v>418.26799999999997</v>
      </c>
      <c r="J167" s="576">
        <f>+CEILING(I167,5)</f>
        <v>420</v>
      </c>
      <c r="K167" s="574"/>
      <c r="L167" s="572">
        <f>J167*36</f>
        <v>15120</v>
      </c>
      <c r="M167" s="572">
        <f>J167</f>
        <v>420</v>
      </c>
      <c r="N167" s="572"/>
      <c r="O167" s="575"/>
      <c r="P167" s="575"/>
      <c r="Q167" s="575"/>
      <c r="R167" s="575"/>
      <c r="S167" s="575"/>
      <c r="T167" s="575"/>
      <c r="U167" s="575"/>
      <c r="V167" s="575">
        <v>42</v>
      </c>
      <c r="W167" s="575"/>
      <c r="X167" s="575"/>
      <c r="Y167" s="572"/>
      <c r="Z167" s="572"/>
      <c r="AA167" s="572"/>
      <c r="AB167" s="572"/>
      <c r="AC167" s="572"/>
      <c r="AD167" s="572"/>
      <c r="AE167" s="578"/>
    </row>
    <row r="168" spans="1:31" s="579" customFormat="1" x14ac:dyDescent="0.2">
      <c r="A168" s="572">
        <f>A166+1</f>
        <v>81</v>
      </c>
      <c r="B168" s="572" t="s">
        <v>483</v>
      </c>
      <c r="C168" s="572" t="s">
        <v>20</v>
      </c>
      <c r="D168" s="572"/>
      <c r="E168" s="572"/>
      <c r="F168" s="572"/>
      <c r="G168" s="572"/>
      <c r="H168" s="568"/>
      <c r="I168" s="573"/>
      <c r="J168" s="576"/>
      <c r="K168" s="574"/>
      <c r="L168" s="572"/>
      <c r="M168" s="572"/>
      <c r="N168" s="572"/>
      <c r="O168" s="575">
        <f>(Q168*4+R168*2)/2</f>
        <v>12</v>
      </c>
      <c r="P168" s="575"/>
      <c r="Q168" s="575">
        <v>6</v>
      </c>
      <c r="R168" s="575"/>
      <c r="S168" s="575"/>
      <c r="T168" s="575"/>
      <c r="U168" s="575"/>
      <c r="V168" s="575"/>
      <c r="W168" s="575"/>
      <c r="X168" s="575"/>
      <c r="Y168" s="572"/>
      <c r="Z168" s="572">
        <v>1</v>
      </c>
      <c r="AA168" s="572">
        <v>1</v>
      </c>
      <c r="AB168" s="572"/>
      <c r="AC168" s="572"/>
      <c r="AD168" s="572">
        <v>2</v>
      </c>
      <c r="AE168" s="578"/>
    </row>
    <row r="169" spans="1:31" s="579" customFormat="1" x14ac:dyDescent="0.2">
      <c r="A169" s="572"/>
      <c r="B169" s="572"/>
      <c r="C169" s="569"/>
      <c r="D169" s="569"/>
      <c r="E169" s="569"/>
      <c r="F169" s="569"/>
      <c r="G169" s="569"/>
      <c r="H169" s="568"/>
      <c r="I169" s="573">
        <v>384.30799999999999</v>
      </c>
      <c r="J169" s="576">
        <f>+CEILING(I169,5)</f>
        <v>385</v>
      </c>
      <c r="K169" s="574"/>
      <c r="L169" s="572">
        <f>J169*36</f>
        <v>13860</v>
      </c>
      <c r="M169" s="572">
        <f>J169</f>
        <v>385</v>
      </c>
      <c r="N169" s="572"/>
      <c r="O169" s="575"/>
      <c r="P169" s="575"/>
      <c r="Q169" s="575"/>
      <c r="R169" s="575"/>
      <c r="S169" s="575"/>
      <c r="T169" s="575"/>
      <c r="U169" s="575"/>
      <c r="V169" s="575">
        <v>36</v>
      </c>
      <c r="W169" s="575"/>
      <c r="X169" s="575"/>
      <c r="Y169" s="572"/>
      <c r="Z169" s="572"/>
      <c r="AA169" s="572"/>
      <c r="AB169" s="572"/>
      <c r="AC169" s="572"/>
      <c r="AD169" s="572"/>
      <c r="AE169" s="578"/>
    </row>
    <row r="170" spans="1:31" s="579" customFormat="1" x14ac:dyDescent="0.2">
      <c r="A170" s="572">
        <f>A168+1</f>
        <v>82</v>
      </c>
      <c r="B170" s="572" t="s">
        <v>484</v>
      </c>
      <c r="C170" s="572" t="s">
        <v>232</v>
      </c>
      <c r="D170" s="572"/>
      <c r="E170" s="572"/>
      <c r="F170" s="572"/>
      <c r="G170" s="572"/>
      <c r="H170" s="568"/>
      <c r="I170" s="573"/>
      <c r="J170" s="576"/>
      <c r="K170" s="574"/>
      <c r="L170" s="572"/>
      <c r="M170" s="572"/>
      <c r="N170" s="572"/>
      <c r="O170" s="575">
        <f>(Q170*4+R170*2)/2</f>
        <v>12</v>
      </c>
      <c r="P170" s="575"/>
      <c r="Q170" s="575">
        <v>6</v>
      </c>
      <c r="R170" s="575"/>
      <c r="S170" s="575"/>
      <c r="T170" s="575"/>
      <c r="U170" s="575"/>
      <c r="V170" s="575"/>
      <c r="W170" s="575"/>
      <c r="X170" s="575"/>
      <c r="Y170" s="572"/>
      <c r="Z170" s="572">
        <v>1</v>
      </c>
      <c r="AA170" s="572">
        <v>1</v>
      </c>
      <c r="AB170" s="572"/>
      <c r="AC170" s="572"/>
      <c r="AD170" s="572">
        <v>2</v>
      </c>
      <c r="AE170" s="578"/>
    </row>
    <row r="171" spans="1:31" s="579" customFormat="1" x14ac:dyDescent="0.2">
      <c r="A171" s="572"/>
      <c r="B171" s="572"/>
      <c r="C171" s="569"/>
      <c r="D171" s="569"/>
      <c r="E171" s="569"/>
      <c r="F171" s="569"/>
      <c r="G171" s="569"/>
      <c r="H171" s="568"/>
      <c r="I171" s="573">
        <v>434.19900000000001</v>
      </c>
      <c r="J171" s="576">
        <f>+CEILING(I171,5)</f>
        <v>435</v>
      </c>
      <c r="K171" s="574"/>
      <c r="L171" s="572">
        <f>J171*36</f>
        <v>15660</v>
      </c>
      <c r="M171" s="572">
        <f>J171</f>
        <v>435</v>
      </c>
      <c r="N171" s="572"/>
      <c r="O171" s="575"/>
      <c r="P171" s="575"/>
      <c r="Q171" s="575"/>
      <c r="R171" s="575"/>
      <c r="S171" s="575"/>
      <c r="T171" s="575"/>
      <c r="U171" s="575"/>
      <c r="V171" s="575">
        <v>42</v>
      </c>
      <c r="W171" s="575"/>
      <c r="X171" s="575"/>
      <c r="Y171" s="572"/>
      <c r="Z171" s="572"/>
      <c r="AA171" s="572"/>
      <c r="AB171" s="572"/>
      <c r="AC171" s="572"/>
      <c r="AD171" s="572"/>
      <c r="AE171" s="578"/>
    </row>
    <row r="172" spans="1:31" s="579" customFormat="1" x14ac:dyDescent="0.2">
      <c r="A172" s="572">
        <f>A170+1</f>
        <v>83</v>
      </c>
      <c r="B172" s="572" t="s">
        <v>485</v>
      </c>
      <c r="C172" s="572" t="s">
        <v>233</v>
      </c>
      <c r="D172" s="572"/>
      <c r="E172" s="572"/>
      <c r="F172" s="572"/>
      <c r="G172" s="572"/>
      <c r="H172" s="568"/>
      <c r="I172" s="573"/>
      <c r="J172" s="576"/>
      <c r="K172" s="574"/>
      <c r="L172" s="572"/>
      <c r="M172" s="572"/>
      <c r="N172" s="572"/>
      <c r="O172" s="575">
        <f>(Q172*4+R172*2)/2</f>
        <v>12</v>
      </c>
      <c r="P172" s="575"/>
      <c r="Q172" s="575">
        <v>6</v>
      </c>
      <c r="R172" s="575"/>
      <c r="S172" s="575"/>
      <c r="T172" s="575"/>
      <c r="U172" s="575"/>
      <c r="V172" s="575"/>
      <c r="W172" s="575"/>
      <c r="X172" s="575"/>
      <c r="Y172" s="572"/>
      <c r="Z172" s="572">
        <v>1</v>
      </c>
      <c r="AA172" s="572">
        <v>1</v>
      </c>
      <c r="AB172" s="572"/>
      <c r="AC172" s="572"/>
      <c r="AD172" s="572">
        <v>2</v>
      </c>
      <c r="AE172" s="578"/>
    </row>
    <row r="173" spans="1:31" s="579" customFormat="1" x14ac:dyDescent="0.2">
      <c r="A173" s="572"/>
      <c r="B173" s="572"/>
      <c r="C173" s="569"/>
      <c r="D173" s="569"/>
      <c r="E173" s="569"/>
      <c r="F173" s="569"/>
      <c r="G173" s="569"/>
      <c r="H173" s="568"/>
      <c r="I173" s="573">
        <v>390.12099999999998</v>
      </c>
      <c r="J173" s="576">
        <f>+CEILING(I173,5)</f>
        <v>395</v>
      </c>
      <c r="K173" s="574"/>
      <c r="L173" s="572">
        <f>J173*36</f>
        <v>14220</v>
      </c>
      <c r="M173" s="572">
        <f>J173</f>
        <v>395</v>
      </c>
      <c r="N173" s="572"/>
      <c r="O173" s="575"/>
      <c r="P173" s="575"/>
      <c r="Q173" s="575"/>
      <c r="R173" s="575"/>
      <c r="S173" s="575"/>
      <c r="T173" s="575"/>
      <c r="U173" s="575"/>
      <c r="V173" s="575">
        <v>42</v>
      </c>
      <c r="W173" s="575"/>
      <c r="X173" s="575"/>
      <c r="Y173" s="572"/>
      <c r="Z173" s="572"/>
      <c r="AA173" s="572"/>
      <c r="AB173" s="572"/>
      <c r="AC173" s="572"/>
      <c r="AD173" s="572"/>
      <c r="AE173" s="578"/>
    </row>
    <row r="174" spans="1:31" s="579" customFormat="1" x14ac:dyDescent="0.2">
      <c r="A174" s="572">
        <f>A172+1</f>
        <v>84</v>
      </c>
      <c r="B174" s="572" t="s">
        <v>486</v>
      </c>
      <c r="C174" s="572" t="s">
        <v>232</v>
      </c>
      <c r="D174" s="882">
        <v>0</v>
      </c>
      <c r="E174" s="882">
        <v>2</v>
      </c>
      <c r="F174" s="882">
        <v>4</v>
      </c>
      <c r="G174" s="882">
        <v>1</v>
      </c>
      <c r="H174" s="568"/>
      <c r="I174" s="573"/>
      <c r="J174" s="576"/>
      <c r="K174" s="574"/>
      <c r="L174" s="572"/>
      <c r="M174" s="572"/>
      <c r="N174" s="572"/>
      <c r="O174" s="575">
        <f>(Q174*4+R174*2)/2</f>
        <v>12</v>
      </c>
      <c r="P174" s="575"/>
      <c r="Q174" s="575">
        <v>6</v>
      </c>
      <c r="R174" s="575"/>
      <c r="S174" s="575"/>
      <c r="T174" s="575"/>
      <c r="U174" s="575"/>
      <c r="V174" s="575"/>
      <c r="W174" s="575"/>
      <c r="X174" s="575"/>
      <c r="Y174" s="572"/>
      <c r="Z174" s="572">
        <v>1</v>
      </c>
      <c r="AA174" s="572">
        <v>1</v>
      </c>
      <c r="AB174" s="572"/>
      <c r="AC174" s="572"/>
      <c r="AD174" s="572">
        <v>2</v>
      </c>
      <c r="AE174" s="578"/>
    </row>
    <row r="175" spans="1:31" s="579" customFormat="1" x14ac:dyDescent="0.2">
      <c r="A175" s="572"/>
      <c r="B175" s="572"/>
      <c r="C175" s="569"/>
      <c r="D175" s="569"/>
      <c r="E175" s="569"/>
      <c r="F175" s="569"/>
      <c r="G175" s="569"/>
      <c r="H175" s="568"/>
      <c r="I175" s="573">
        <v>426.31400000000002</v>
      </c>
      <c r="J175" s="576">
        <f>+CEILING(I175,5)</f>
        <v>430</v>
      </c>
      <c r="K175" s="574"/>
      <c r="L175" s="572">
        <f>J175*36</f>
        <v>15480</v>
      </c>
      <c r="M175" s="572">
        <f>J175</f>
        <v>430</v>
      </c>
      <c r="N175" s="572"/>
      <c r="O175" s="575"/>
      <c r="P175" s="572"/>
      <c r="Q175" s="575"/>
      <c r="R175" s="575"/>
      <c r="S175" s="575"/>
      <c r="T175" s="575"/>
      <c r="U175" s="575"/>
      <c r="V175" s="575">
        <v>42</v>
      </c>
      <c r="W175" s="575"/>
      <c r="X175" s="575"/>
      <c r="Y175" s="572"/>
      <c r="Z175" s="572"/>
      <c r="AA175" s="572"/>
      <c r="AB175" s="572"/>
      <c r="AC175" s="572"/>
      <c r="AD175" s="572"/>
      <c r="AE175" s="578"/>
    </row>
    <row r="176" spans="1:31" s="579" customFormat="1" x14ac:dyDescent="0.2">
      <c r="A176" s="572">
        <f>A174+1</f>
        <v>85</v>
      </c>
      <c r="B176" s="572" t="s">
        <v>487</v>
      </c>
      <c r="C176" s="572" t="s">
        <v>20</v>
      </c>
      <c r="D176" s="572"/>
      <c r="E176" s="572"/>
      <c r="F176" s="572"/>
      <c r="G176" s="572"/>
      <c r="H176" s="568"/>
      <c r="I176" s="573"/>
      <c r="J176" s="576"/>
      <c r="K176" s="574"/>
      <c r="L176" s="572"/>
      <c r="M176" s="572"/>
      <c r="N176" s="572"/>
      <c r="O176" s="575">
        <f>(Q176*4+R176*2)/2</f>
        <v>12</v>
      </c>
      <c r="P176" s="575"/>
      <c r="Q176" s="575">
        <v>6</v>
      </c>
      <c r="R176" s="575"/>
      <c r="S176" s="575"/>
      <c r="T176" s="575"/>
      <c r="U176" s="575"/>
      <c r="V176" s="575"/>
      <c r="W176" s="575"/>
      <c r="X176" s="575"/>
      <c r="Y176" s="572"/>
      <c r="Z176" s="572">
        <v>1</v>
      </c>
      <c r="AA176" s="572">
        <v>1</v>
      </c>
      <c r="AB176" s="572"/>
      <c r="AC176" s="572"/>
      <c r="AD176" s="572">
        <v>2</v>
      </c>
      <c r="AE176" s="578"/>
    </row>
    <row r="177" spans="1:31" s="579" customFormat="1" x14ac:dyDescent="0.2">
      <c r="A177" s="572"/>
      <c r="B177" s="572"/>
      <c r="C177" s="569"/>
      <c r="D177" s="569"/>
      <c r="E177" s="569"/>
      <c r="F177" s="569"/>
      <c r="G177" s="569"/>
      <c r="H177" s="568"/>
      <c r="I177" s="573">
        <v>405.86700000000002</v>
      </c>
      <c r="J177" s="576">
        <f>+CEILING(I177,5)</f>
        <v>410</v>
      </c>
      <c r="K177" s="574"/>
      <c r="L177" s="572">
        <f>J177*36</f>
        <v>14760</v>
      </c>
      <c r="M177" s="572">
        <f>J177</f>
        <v>410</v>
      </c>
      <c r="N177" s="572"/>
      <c r="O177" s="575"/>
      <c r="P177" s="572"/>
      <c r="Q177" s="575"/>
      <c r="R177" s="575"/>
      <c r="S177" s="575"/>
      <c r="T177" s="575"/>
      <c r="U177" s="575"/>
      <c r="V177" s="575">
        <v>42</v>
      </c>
      <c r="W177" s="575"/>
      <c r="X177" s="575"/>
      <c r="Y177" s="572"/>
      <c r="Z177" s="572"/>
      <c r="AA177" s="572"/>
      <c r="AB177" s="572"/>
      <c r="AC177" s="572"/>
      <c r="AD177" s="572"/>
      <c r="AE177" s="578"/>
    </row>
    <row r="178" spans="1:31" s="579" customFormat="1" x14ac:dyDescent="0.2">
      <c r="A178" s="572">
        <f>A176+1</f>
        <v>86</v>
      </c>
      <c r="B178" s="569" t="s">
        <v>47</v>
      </c>
      <c r="C178" s="569" t="s">
        <v>238</v>
      </c>
      <c r="D178" s="569"/>
      <c r="E178" s="569"/>
      <c r="F178" s="569"/>
      <c r="G178" s="569"/>
      <c r="H178" s="568" t="s">
        <v>1077</v>
      </c>
      <c r="I178" s="573"/>
      <c r="J178" s="576"/>
      <c r="K178" s="574"/>
      <c r="L178" s="572"/>
      <c r="M178" s="572"/>
      <c r="N178" s="575">
        <v>48</v>
      </c>
      <c r="O178" s="575">
        <v>6</v>
      </c>
      <c r="P178" s="575">
        <v>12</v>
      </c>
      <c r="Q178" s="572"/>
      <c r="R178" s="572">
        <v>6</v>
      </c>
      <c r="S178" s="572"/>
      <c r="T178" s="572"/>
      <c r="U178" s="572"/>
      <c r="V178" s="575"/>
      <c r="W178" s="572">
        <v>30</v>
      </c>
      <c r="X178" s="572"/>
      <c r="Y178" s="572">
        <v>2</v>
      </c>
      <c r="Z178" s="572"/>
      <c r="AA178" s="572">
        <v>2</v>
      </c>
      <c r="AB178" s="572"/>
      <c r="AC178" s="572"/>
      <c r="AD178" s="572">
        <v>4</v>
      </c>
      <c r="AE178" s="578"/>
    </row>
    <row r="179" spans="1:31" s="579" customFormat="1" x14ac:dyDescent="0.2">
      <c r="A179" s="572"/>
      <c r="B179" s="572"/>
      <c r="C179" s="569"/>
      <c r="D179" s="569"/>
      <c r="E179" s="569"/>
      <c r="F179" s="569"/>
      <c r="G179" s="569"/>
      <c r="H179" s="568"/>
      <c r="I179" s="573">
        <v>211.91399999999999</v>
      </c>
      <c r="J179" s="576">
        <f>+CEILING(I179,5)</f>
        <v>215</v>
      </c>
      <c r="K179" s="574"/>
      <c r="L179" s="572">
        <f>J179*36</f>
        <v>7740</v>
      </c>
      <c r="M179" s="572">
        <f>J179</f>
        <v>215</v>
      </c>
      <c r="N179" s="572"/>
      <c r="O179" s="575"/>
      <c r="P179" s="575"/>
      <c r="Q179" s="575"/>
      <c r="R179" s="575"/>
      <c r="S179" s="575"/>
      <c r="T179" s="575"/>
      <c r="U179" s="575"/>
      <c r="V179" s="575">
        <v>24</v>
      </c>
      <c r="W179" s="575"/>
      <c r="X179" s="575"/>
      <c r="Y179" s="572"/>
      <c r="Z179" s="572"/>
      <c r="AA179" s="572"/>
      <c r="AB179" s="572"/>
      <c r="AC179" s="572"/>
      <c r="AD179" s="572"/>
      <c r="AE179" s="578"/>
    </row>
    <row r="180" spans="1:31" s="579" customFormat="1" x14ac:dyDescent="0.2">
      <c r="A180" s="572">
        <f>A178+1</f>
        <v>87</v>
      </c>
      <c r="B180" s="569" t="s">
        <v>48</v>
      </c>
      <c r="C180" s="569" t="s">
        <v>360</v>
      </c>
      <c r="D180" s="569"/>
      <c r="E180" s="569"/>
      <c r="F180" s="569"/>
      <c r="G180" s="569"/>
      <c r="H180" s="568" t="s">
        <v>1078</v>
      </c>
      <c r="I180" s="573"/>
      <c r="J180" s="576"/>
      <c r="K180" s="574"/>
      <c r="L180" s="572"/>
      <c r="M180" s="572"/>
      <c r="N180" s="575">
        <v>48</v>
      </c>
      <c r="O180" s="575">
        <v>6</v>
      </c>
      <c r="P180" s="575">
        <v>12</v>
      </c>
      <c r="Q180" s="572"/>
      <c r="R180" s="572">
        <v>6</v>
      </c>
      <c r="S180" s="572"/>
      <c r="T180" s="572"/>
      <c r="U180" s="572"/>
      <c r="V180" s="575"/>
      <c r="W180" s="572">
        <v>30</v>
      </c>
      <c r="X180" s="572"/>
      <c r="Y180" s="572">
        <v>2</v>
      </c>
      <c r="Z180" s="572"/>
      <c r="AA180" s="572">
        <v>2</v>
      </c>
      <c r="AB180" s="572"/>
      <c r="AC180" s="572"/>
      <c r="AD180" s="572">
        <v>4</v>
      </c>
      <c r="AE180" s="578"/>
    </row>
    <row r="181" spans="1:31" s="579" customFormat="1" x14ac:dyDescent="0.2">
      <c r="A181" s="572"/>
      <c r="B181" s="572"/>
      <c r="C181" s="569"/>
      <c r="D181" s="569"/>
      <c r="E181" s="569"/>
      <c r="F181" s="569"/>
      <c r="G181" s="569"/>
      <c r="H181" s="568"/>
      <c r="I181" s="573">
        <v>464.25099999999998</v>
      </c>
      <c r="J181" s="576">
        <f>+CEILING(I181,5)</f>
        <v>465</v>
      </c>
      <c r="K181" s="574"/>
      <c r="L181" s="572">
        <f>J181*36</f>
        <v>16740</v>
      </c>
      <c r="M181" s="572">
        <f>J181</f>
        <v>465</v>
      </c>
      <c r="N181" s="572"/>
      <c r="O181" s="575"/>
      <c r="P181" s="575"/>
      <c r="Q181" s="575"/>
      <c r="R181" s="575"/>
      <c r="S181" s="575"/>
      <c r="T181" s="575"/>
      <c r="U181" s="575"/>
      <c r="V181" s="575">
        <v>48</v>
      </c>
      <c r="W181" s="575"/>
      <c r="X181" s="575"/>
      <c r="Y181" s="572"/>
      <c r="Z181" s="572"/>
      <c r="AA181" s="572"/>
      <c r="AB181" s="572"/>
      <c r="AC181" s="572"/>
      <c r="AD181" s="572"/>
      <c r="AE181" s="580"/>
    </row>
    <row r="182" spans="1:31" s="579" customFormat="1" x14ac:dyDescent="0.2">
      <c r="A182" s="572">
        <f>A180+1</f>
        <v>88</v>
      </c>
      <c r="B182" s="572" t="s">
        <v>488</v>
      </c>
      <c r="C182" s="572" t="s">
        <v>233</v>
      </c>
      <c r="D182" s="572"/>
      <c r="E182" s="572"/>
      <c r="F182" s="572"/>
      <c r="G182" s="572"/>
      <c r="H182" s="568"/>
      <c r="I182" s="573"/>
      <c r="J182" s="576"/>
      <c r="K182" s="574"/>
      <c r="L182" s="572"/>
      <c r="M182" s="572"/>
      <c r="N182" s="572"/>
      <c r="O182" s="575">
        <f>(Q182*4+R182*2)/2</f>
        <v>12</v>
      </c>
      <c r="P182" s="575"/>
      <c r="Q182" s="575">
        <v>6</v>
      </c>
      <c r="R182" s="575"/>
      <c r="S182" s="575"/>
      <c r="T182" s="575"/>
      <c r="U182" s="575"/>
      <c r="V182" s="575"/>
      <c r="W182" s="575"/>
      <c r="X182" s="575"/>
      <c r="Y182" s="572"/>
      <c r="Z182" s="572">
        <v>1</v>
      </c>
      <c r="AA182" s="572">
        <v>1</v>
      </c>
      <c r="AB182" s="572"/>
      <c r="AC182" s="572"/>
      <c r="AD182" s="572">
        <v>2</v>
      </c>
      <c r="AE182" s="578"/>
    </row>
    <row r="183" spans="1:31" s="579" customFormat="1" x14ac:dyDescent="0.2">
      <c r="A183" s="572"/>
      <c r="B183" s="572"/>
      <c r="C183" s="569"/>
      <c r="D183" s="569"/>
      <c r="E183" s="569"/>
      <c r="F183" s="569"/>
      <c r="G183" s="569"/>
      <c r="H183" s="568"/>
      <c r="I183" s="573">
        <v>373.68799999999999</v>
      </c>
      <c r="J183" s="576">
        <f>+CEILING(I183,5)</f>
        <v>375</v>
      </c>
      <c r="K183" s="574"/>
      <c r="L183" s="572">
        <f>J183*36</f>
        <v>13500</v>
      </c>
      <c r="M183" s="572">
        <f>J183</f>
        <v>375</v>
      </c>
      <c r="N183" s="572"/>
      <c r="O183" s="575"/>
      <c r="P183" s="572"/>
      <c r="Q183" s="575"/>
      <c r="R183" s="572"/>
      <c r="S183" s="572"/>
      <c r="T183" s="572"/>
      <c r="U183" s="572"/>
      <c r="V183" s="575">
        <v>36</v>
      </c>
      <c r="W183" s="572"/>
      <c r="X183" s="572"/>
      <c r="Y183" s="572"/>
      <c r="Z183" s="572"/>
      <c r="AA183" s="572"/>
      <c r="AB183" s="572"/>
      <c r="AC183" s="572"/>
      <c r="AD183" s="572"/>
      <c r="AE183" s="580"/>
    </row>
    <row r="184" spans="1:31" s="579" customFormat="1" x14ac:dyDescent="0.2">
      <c r="A184" s="572">
        <f>A182+1</f>
        <v>89</v>
      </c>
      <c r="B184" s="572" t="s">
        <v>489</v>
      </c>
      <c r="C184" s="572" t="s">
        <v>20</v>
      </c>
      <c r="D184" s="572"/>
      <c r="E184" s="572"/>
      <c r="F184" s="572"/>
      <c r="G184" s="572"/>
      <c r="H184" s="568"/>
      <c r="I184" s="573"/>
      <c r="J184" s="576"/>
      <c r="K184" s="574"/>
      <c r="L184" s="572"/>
      <c r="M184" s="572"/>
      <c r="N184" s="572"/>
      <c r="O184" s="575">
        <f>(Q184*4+R184*2)/2</f>
        <v>12</v>
      </c>
      <c r="P184" s="575"/>
      <c r="Q184" s="575">
        <v>6</v>
      </c>
      <c r="R184" s="575"/>
      <c r="S184" s="575"/>
      <c r="T184" s="575"/>
      <c r="U184" s="575"/>
      <c r="V184" s="575"/>
      <c r="W184" s="575"/>
      <c r="X184" s="575"/>
      <c r="Y184" s="572"/>
      <c r="Z184" s="572">
        <v>1</v>
      </c>
      <c r="AA184" s="572">
        <v>1</v>
      </c>
      <c r="AB184" s="572"/>
      <c r="AC184" s="572"/>
      <c r="AD184" s="572">
        <v>2</v>
      </c>
      <c r="AE184" s="578"/>
    </row>
    <row r="185" spans="1:31" s="579" customFormat="1" x14ac:dyDescent="0.2">
      <c r="A185" s="572"/>
      <c r="B185" s="572"/>
      <c r="C185" s="572"/>
      <c r="D185" s="572"/>
      <c r="E185" s="572"/>
      <c r="F185" s="572"/>
      <c r="G185" s="572"/>
      <c r="H185" s="568"/>
      <c r="I185" s="573">
        <v>419.67200000000003</v>
      </c>
      <c r="J185" s="576">
        <f>+CEILING(I185,5)</f>
        <v>420</v>
      </c>
      <c r="K185" s="574"/>
      <c r="L185" s="572">
        <f>J185*36</f>
        <v>15120</v>
      </c>
      <c r="M185" s="572">
        <f>J185</f>
        <v>420</v>
      </c>
      <c r="N185" s="572"/>
      <c r="O185" s="575"/>
      <c r="P185" s="575"/>
      <c r="Q185" s="575"/>
      <c r="R185" s="575"/>
      <c r="S185" s="575"/>
      <c r="T185" s="575"/>
      <c r="U185" s="575"/>
      <c r="V185" s="575">
        <v>42</v>
      </c>
      <c r="W185" s="575"/>
      <c r="X185" s="575"/>
      <c r="Y185" s="572"/>
      <c r="Z185" s="572"/>
      <c r="AA185" s="572"/>
      <c r="AB185" s="572"/>
      <c r="AC185" s="572"/>
      <c r="AD185" s="572"/>
      <c r="AE185" s="578"/>
    </row>
    <row r="186" spans="1:31" s="579" customFormat="1" x14ac:dyDescent="0.2">
      <c r="A186" s="572">
        <f>A184+1</f>
        <v>90</v>
      </c>
      <c r="B186" s="572" t="s">
        <v>490</v>
      </c>
      <c r="C186" s="572" t="s">
        <v>20</v>
      </c>
      <c r="D186" s="882">
        <v>0</v>
      </c>
      <c r="E186" s="882">
        <v>0</v>
      </c>
      <c r="F186" s="882">
        <v>2</v>
      </c>
      <c r="G186" s="882">
        <v>4</v>
      </c>
      <c r="H186" s="568"/>
      <c r="I186" s="573"/>
      <c r="J186" s="576"/>
      <c r="K186" s="574"/>
      <c r="L186" s="572"/>
      <c r="M186" s="572"/>
      <c r="N186" s="572"/>
      <c r="O186" s="575">
        <f>(Q186*4+R186*2)/2</f>
        <v>12</v>
      </c>
      <c r="P186" s="575"/>
      <c r="Q186" s="575">
        <v>6</v>
      </c>
      <c r="R186" s="575"/>
      <c r="S186" s="575"/>
      <c r="T186" s="575"/>
      <c r="U186" s="575"/>
      <c r="V186" s="575"/>
      <c r="W186" s="575"/>
      <c r="X186" s="575"/>
      <c r="Y186" s="572"/>
      <c r="Z186" s="572">
        <v>1</v>
      </c>
      <c r="AA186" s="572">
        <v>1</v>
      </c>
      <c r="AB186" s="572"/>
      <c r="AC186" s="572"/>
      <c r="AD186" s="572">
        <v>2</v>
      </c>
      <c r="AE186" s="578"/>
    </row>
    <row r="187" spans="1:31" s="579" customFormat="1" x14ac:dyDescent="0.2">
      <c r="A187" s="572"/>
      <c r="B187" s="572"/>
      <c r="C187" s="572"/>
      <c r="D187" s="572"/>
      <c r="E187" s="572"/>
      <c r="F187" s="572"/>
      <c r="G187" s="572"/>
      <c r="H187" s="568"/>
      <c r="I187" s="573">
        <v>420.25200000000001</v>
      </c>
      <c r="J187" s="576">
        <f>+CEILING(I187,5)</f>
        <v>425</v>
      </c>
      <c r="K187" s="574"/>
      <c r="L187" s="572">
        <f>J187*36</f>
        <v>15300</v>
      </c>
      <c r="M187" s="572">
        <f>J187</f>
        <v>425</v>
      </c>
      <c r="N187" s="572"/>
      <c r="O187" s="575"/>
      <c r="P187" s="572"/>
      <c r="Q187" s="575"/>
      <c r="R187" s="575"/>
      <c r="S187" s="575"/>
      <c r="T187" s="575"/>
      <c r="U187" s="575"/>
      <c r="V187" s="575">
        <v>42</v>
      </c>
      <c r="W187" s="575"/>
      <c r="X187" s="575"/>
      <c r="Y187" s="572"/>
      <c r="Z187" s="572"/>
      <c r="AA187" s="572"/>
      <c r="AB187" s="572"/>
      <c r="AC187" s="572"/>
      <c r="AD187" s="572"/>
      <c r="AE187" s="578"/>
    </row>
    <row r="188" spans="1:31" s="579" customFormat="1" x14ac:dyDescent="0.2">
      <c r="A188" s="572">
        <f>A186+1</f>
        <v>91</v>
      </c>
      <c r="B188" s="572" t="s">
        <v>172</v>
      </c>
      <c r="C188" s="572" t="s">
        <v>20</v>
      </c>
      <c r="D188" s="572"/>
      <c r="E188" s="572"/>
      <c r="F188" s="572"/>
      <c r="G188" s="572"/>
      <c r="H188" s="568"/>
      <c r="I188" s="573"/>
      <c r="J188" s="576"/>
      <c r="K188" s="574"/>
      <c r="L188" s="572"/>
      <c r="M188" s="572"/>
      <c r="N188" s="572"/>
      <c r="O188" s="575">
        <f>(Q188*4+R188*2)/2</f>
        <v>12</v>
      </c>
      <c r="P188" s="575"/>
      <c r="Q188" s="575">
        <v>6</v>
      </c>
      <c r="R188" s="575"/>
      <c r="S188" s="575"/>
      <c r="T188" s="575"/>
      <c r="U188" s="575"/>
      <c r="V188" s="575"/>
      <c r="W188" s="575"/>
      <c r="X188" s="575"/>
      <c r="Y188" s="572"/>
      <c r="Z188" s="572">
        <v>1</v>
      </c>
      <c r="AA188" s="572">
        <v>1</v>
      </c>
      <c r="AB188" s="572"/>
      <c r="AC188" s="572"/>
      <c r="AD188" s="572">
        <v>2</v>
      </c>
      <c r="AE188" s="578"/>
    </row>
    <row r="189" spans="1:31" s="579" customFormat="1" x14ac:dyDescent="0.2">
      <c r="A189" s="572"/>
      <c r="B189" s="572"/>
      <c r="C189" s="569"/>
      <c r="D189" s="569"/>
      <c r="E189" s="569"/>
      <c r="F189" s="569"/>
      <c r="G189" s="569"/>
      <c r="H189" s="568"/>
      <c r="I189" s="573">
        <v>400.03699999999998</v>
      </c>
      <c r="J189" s="576">
        <f>+CEILING(I189,5)</f>
        <v>405</v>
      </c>
      <c r="K189" s="574"/>
      <c r="L189" s="572">
        <f>J189*36</f>
        <v>14580</v>
      </c>
      <c r="M189" s="572">
        <f>J189</f>
        <v>405</v>
      </c>
      <c r="N189" s="572"/>
      <c r="O189" s="575"/>
      <c r="P189" s="575"/>
      <c r="Q189" s="575"/>
      <c r="R189" s="575"/>
      <c r="S189" s="575"/>
      <c r="T189" s="575"/>
      <c r="U189" s="575"/>
      <c r="V189" s="575">
        <v>42</v>
      </c>
      <c r="W189" s="575"/>
      <c r="X189" s="575"/>
      <c r="Y189" s="572"/>
      <c r="Z189" s="572"/>
      <c r="AA189" s="572"/>
      <c r="AB189" s="572"/>
      <c r="AC189" s="572"/>
      <c r="AD189" s="572"/>
      <c r="AE189" s="578"/>
    </row>
    <row r="190" spans="1:31" s="579" customFormat="1" x14ac:dyDescent="0.2">
      <c r="A190" s="572">
        <f>A188+1</f>
        <v>92</v>
      </c>
      <c r="B190" s="569" t="s">
        <v>491</v>
      </c>
      <c r="C190" s="568" t="s">
        <v>244</v>
      </c>
      <c r="D190" s="568"/>
      <c r="E190" s="568"/>
      <c r="F190" s="568"/>
      <c r="G190" s="568"/>
      <c r="H190" s="568" t="s">
        <v>1079</v>
      </c>
      <c r="I190" s="578"/>
      <c r="J190" s="576"/>
      <c r="K190" s="574"/>
      <c r="L190" s="572"/>
      <c r="M190" s="572"/>
      <c r="N190" s="575">
        <v>48</v>
      </c>
      <c r="O190" s="572"/>
      <c r="P190" s="575">
        <v>12</v>
      </c>
      <c r="Q190" s="572"/>
      <c r="R190" s="572"/>
      <c r="S190" s="572"/>
      <c r="T190" s="572"/>
      <c r="U190" s="572"/>
      <c r="V190" s="575"/>
      <c r="W190" s="572">
        <v>30</v>
      </c>
      <c r="X190" s="572"/>
      <c r="Y190" s="572">
        <v>2</v>
      </c>
      <c r="Z190" s="572"/>
      <c r="AA190" s="572">
        <v>2</v>
      </c>
      <c r="AB190" s="572"/>
      <c r="AC190" s="572"/>
      <c r="AD190" s="572">
        <v>4</v>
      </c>
      <c r="AE190" s="578"/>
    </row>
    <row r="191" spans="1:31" s="579" customFormat="1" x14ac:dyDescent="0.2">
      <c r="A191" s="572"/>
      <c r="B191" s="572"/>
      <c r="C191" s="578"/>
      <c r="D191" s="578"/>
      <c r="E191" s="578"/>
      <c r="F191" s="578"/>
      <c r="G191" s="578"/>
      <c r="H191" s="568"/>
      <c r="I191" s="573">
        <v>381.41300000000001</v>
      </c>
      <c r="J191" s="576">
        <f>+CEILING(I191,5)</f>
        <v>385</v>
      </c>
      <c r="K191" s="574"/>
      <c r="L191" s="572">
        <f>J191*36</f>
        <v>13860</v>
      </c>
      <c r="M191" s="572">
        <f>J191</f>
        <v>385</v>
      </c>
      <c r="N191" s="572"/>
      <c r="O191" s="575"/>
      <c r="P191" s="575"/>
      <c r="Q191" s="575"/>
      <c r="R191" s="575"/>
      <c r="S191" s="575"/>
      <c r="T191" s="575"/>
      <c r="U191" s="575"/>
      <c r="V191" s="575">
        <v>36</v>
      </c>
      <c r="W191" s="575"/>
      <c r="X191" s="575"/>
      <c r="Y191" s="572"/>
      <c r="Z191" s="572"/>
      <c r="AA191" s="572"/>
      <c r="AB191" s="572"/>
      <c r="AC191" s="572"/>
      <c r="AD191" s="572"/>
      <c r="AE191" s="578"/>
    </row>
    <row r="192" spans="1:31" s="579" customFormat="1" x14ac:dyDescent="0.2">
      <c r="A192" s="572">
        <f>A190+1</f>
        <v>93</v>
      </c>
      <c r="B192" s="569" t="s">
        <v>492</v>
      </c>
      <c r="C192" s="568" t="s">
        <v>239</v>
      </c>
      <c r="D192" s="568"/>
      <c r="E192" s="568"/>
      <c r="F192" s="568"/>
      <c r="G192" s="568"/>
      <c r="H192" s="568" t="s">
        <v>1080</v>
      </c>
      <c r="I192" s="573"/>
      <c r="J192" s="576"/>
      <c r="K192" s="574"/>
      <c r="L192" s="572"/>
      <c r="M192" s="572"/>
      <c r="N192" s="575">
        <v>48</v>
      </c>
      <c r="O192" s="572"/>
      <c r="P192" s="575">
        <v>12</v>
      </c>
      <c r="Q192" s="572"/>
      <c r="R192" s="572"/>
      <c r="S192" s="572"/>
      <c r="T192" s="572"/>
      <c r="U192" s="572"/>
      <c r="V192" s="575"/>
      <c r="W192" s="572">
        <v>30</v>
      </c>
      <c r="X192" s="572"/>
      <c r="Y192" s="572">
        <v>2</v>
      </c>
      <c r="Z192" s="572"/>
      <c r="AA192" s="572">
        <v>2</v>
      </c>
      <c r="AB192" s="572"/>
      <c r="AC192" s="572"/>
      <c r="AD192" s="572">
        <v>4</v>
      </c>
      <c r="AE192" s="578"/>
    </row>
    <row r="193" spans="1:31" s="579" customFormat="1" x14ac:dyDescent="0.2">
      <c r="A193" s="572"/>
      <c r="B193" s="572"/>
      <c r="C193" s="578"/>
      <c r="D193" s="578"/>
      <c r="E193" s="578"/>
      <c r="F193" s="578"/>
      <c r="G193" s="578"/>
      <c r="H193" s="568"/>
      <c r="I193" s="573">
        <v>412.76600000000002</v>
      </c>
      <c r="J193" s="576">
        <f>+CEILING(I193,5)</f>
        <v>415</v>
      </c>
      <c r="K193" s="574"/>
      <c r="L193" s="572">
        <f>J193*36</f>
        <v>14940</v>
      </c>
      <c r="M193" s="572">
        <f>J193</f>
        <v>415</v>
      </c>
      <c r="N193" s="572"/>
      <c r="O193" s="575"/>
      <c r="P193" s="575"/>
      <c r="Q193" s="575"/>
      <c r="R193" s="575"/>
      <c r="S193" s="575"/>
      <c r="T193" s="575"/>
      <c r="U193" s="575"/>
      <c r="V193" s="575">
        <v>42</v>
      </c>
      <c r="W193" s="575"/>
      <c r="X193" s="575"/>
      <c r="Y193" s="572"/>
      <c r="Z193" s="572"/>
      <c r="AA193" s="572"/>
      <c r="AB193" s="572"/>
      <c r="AC193" s="572"/>
      <c r="AD193" s="572"/>
      <c r="AE193" s="580"/>
    </row>
    <row r="194" spans="1:31" s="579" customFormat="1" x14ac:dyDescent="0.2">
      <c r="A194" s="572">
        <f>A192+1</f>
        <v>94</v>
      </c>
      <c r="B194" s="572" t="s">
        <v>493</v>
      </c>
      <c r="C194" s="578" t="s">
        <v>20</v>
      </c>
      <c r="D194" s="578"/>
      <c r="E194" s="578"/>
      <c r="F194" s="578"/>
      <c r="G194" s="578"/>
      <c r="H194" s="568"/>
      <c r="I194" s="573"/>
      <c r="J194" s="576"/>
      <c r="K194" s="574"/>
      <c r="L194" s="572"/>
      <c r="M194" s="572"/>
      <c r="N194" s="572"/>
      <c r="O194" s="575">
        <f>(Q194*4+R194*2)/2</f>
        <v>12</v>
      </c>
      <c r="P194" s="575"/>
      <c r="Q194" s="575">
        <v>6</v>
      </c>
      <c r="R194" s="575"/>
      <c r="S194" s="575"/>
      <c r="T194" s="575"/>
      <c r="U194" s="575"/>
      <c r="V194" s="575"/>
      <c r="W194" s="575"/>
      <c r="X194" s="575"/>
      <c r="Y194" s="572"/>
      <c r="Z194" s="572">
        <v>1</v>
      </c>
      <c r="AA194" s="572">
        <v>1</v>
      </c>
      <c r="AB194" s="572"/>
      <c r="AC194" s="572"/>
      <c r="AD194" s="572">
        <v>2</v>
      </c>
      <c r="AE194" s="578"/>
    </row>
    <row r="195" spans="1:31" s="579" customFormat="1" x14ac:dyDescent="0.2">
      <c r="A195" s="572"/>
      <c r="B195" s="572"/>
      <c r="C195" s="578"/>
      <c r="D195" s="578"/>
      <c r="E195" s="578"/>
      <c r="F195" s="578"/>
      <c r="G195" s="578"/>
      <c r="H195" s="568"/>
      <c r="I195" s="573">
        <v>396.03</v>
      </c>
      <c r="J195" s="576">
        <f>+CEILING(I195,5)</f>
        <v>400</v>
      </c>
      <c r="K195" s="574"/>
      <c r="L195" s="572">
        <f>J195*36</f>
        <v>14400</v>
      </c>
      <c r="M195" s="572">
        <f>J195</f>
        <v>400</v>
      </c>
      <c r="N195" s="572"/>
      <c r="O195" s="575"/>
      <c r="P195" s="575"/>
      <c r="Q195" s="575"/>
      <c r="R195" s="575"/>
      <c r="S195" s="575"/>
      <c r="T195" s="575"/>
      <c r="U195" s="575"/>
      <c r="V195" s="575">
        <v>42</v>
      </c>
      <c r="W195" s="575"/>
      <c r="X195" s="575"/>
      <c r="Y195" s="572"/>
      <c r="Z195" s="572"/>
      <c r="AA195" s="572"/>
      <c r="AB195" s="572"/>
      <c r="AC195" s="572"/>
      <c r="AD195" s="572"/>
      <c r="AE195" s="580"/>
    </row>
    <row r="196" spans="1:31" s="579" customFormat="1" x14ac:dyDescent="0.2">
      <c r="A196" s="572">
        <f>A194+1</f>
        <v>95</v>
      </c>
      <c r="B196" s="572" t="s">
        <v>494</v>
      </c>
      <c r="C196" s="578" t="s">
        <v>231</v>
      </c>
      <c r="D196" s="578"/>
      <c r="E196" s="578"/>
      <c r="F196" s="578"/>
      <c r="G196" s="578"/>
      <c r="H196" s="568"/>
      <c r="I196" s="573"/>
      <c r="J196" s="576"/>
      <c r="K196" s="574"/>
      <c r="L196" s="572"/>
      <c r="M196" s="572"/>
      <c r="N196" s="572"/>
      <c r="O196" s="575">
        <f>(Q196*4+R196*2)/2</f>
        <v>12</v>
      </c>
      <c r="P196" s="575"/>
      <c r="Q196" s="575">
        <v>6</v>
      </c>
      <c r="R196" s="575"/>
      <c r="S196" s="575"/>
      <c r="T196" s="575"/>
      <c r="U196" s="575"/>
      <c r="V196" s="575"/>
      <c r="W196" s="575"/>
      <c r="X196" s="575"/>
      <c r="Y196" s="572"/>
      <c r="Z196" s="572">
        <v>1</v>
      </c>
      <c r="AA196" s="572">
        <v>1</v>
      </c>
      <c r="AB196" s="572"/>
      <c r="AC196" s="572"/>
      <c r="AD196" s="572">
        <v>2</v>
      </c>
      <c r="AE196" s="578"/>
    </row>
    <row r="197" spans="1:31" s="579" customFormat="1" x14ac:dyDescent="0.2">
      <c r="A197" s="572"/>
      <c r="B197" s="572"/>
      <c r="C197" s="578"/>
      <c r="D197" s="578"/>
      <c r="E197" s="578"/>
      <c r="F197" s="578"/>
      <c r="G197" s="578"/>
      <c r="H197" s="568"/>
      <c r="I197" s="573">
        <v>383.33499999999998</v>
      </c>
      <c r="J197" s="576">
        <f>+CEILING(I197,5)</f>
        <v>385</v>
      </c>
      <c r="K197" s="574"/>
      <c r="L197" s="572">
        <f>J197*36</f>
        <v>13860</v>
      </c>
      <c r="M197" s="572">
        <f>J197</f>
        <v>385</v>
      </c>
      <c r="N197" s="572"/>
      <c r="O197" s="575"/>
      <c r="P197" s="575"/>
      <c r="Q197" s="575"/>
      <c r="R197" s="575"/>
      <c r="S197" s="575"/>
      <c r="T197" s="575"/>
      <c r="U197" s="575"/>
      <c r="V197" s="575">
        <v>36</v>
      </c>
      <c r="W197" s="575"/>
      <c r="X197" s="575"/>
      <c r="Y197" s="572"/>
      <c r="Z197" s="572"/>
      <c r="AA197" s="572"/>
      <c r="AB197" s="572"/>
      <c r="AC197" s="572"/>
      <c r="AD197" s="572"/>
      <c r="AE197" s="580"/>
    </row>
    <row r="198" spans="1:31" s="579" customFormat="1" x14ac:dyDescent="0.2">
      <c r="A198" s="572">
        <f>A196+1</f>
        <v>96</v>
      </c>
      <c r="B198" s="569" t="s">
        <v>495</v>
      </c>
      <c r="C198" s="568" t="s">
        <v>239</v>
      </c>
      <c r="D198" s="568"/>
      <c r="E198" s="568"/>
      <c r="F198" s="568"/>
      <c r="G198" s="568"/>
      <c r="H198" s="568" t="s">
        <v>1081</v>
      </c>
      <c r="I198" s="573"/>
      <c r="J198" s="576"/>
      <c r="K198" s="574"/>
      <c r="L198" s="572"/>
      <c r="M198" s="572"/>
      <c r="N198" s="575">
        <v>48</v>
      </c>
      <c r="O198" s="572"/>
      <c r="P198" s="575">
        <v>12</v>
      </c>
      <c r="Q198" s="572"/>
      <c r="R198" s="572"/>
      <c r="S198" s="572"/>
      <c r="T198" s="572"/>
      <c r="U198" s="572"/>
      <c r="V198" s="575"/>
      <c r="W198" s="572">
        <v>30</v>
      </c>
      <c r="X198" s="572"/>
      <c r="Y198" s="572">
        <v>2</v>
      </c>
      <c r="Z198" s="572"/>
      <c r="AA198" s="572">
        <v>2</v>
      </c>
      <c r="AB198" s="572"/>
      <c r="AC198" s="572"/>
      <c r="AD198" s="572">
        <v>4</v>
      </c>
      <c r="AE198" s="578"/>
    </row>
    <row r="199" spans="1:31" s="579" customFormat="1" x14ac:dyDescent="0.2">
      <c r="A199" s="572"/>
      <c r="B199" s="572"/>
      <c r="C199" s="578"/>
      <c r="D199" s="578"/>
      <c r="E199" s="578"/>
      <c r="F199" s="578"/>
      <c r="G199" s="578"/>
      <c r="H199" s="568"/>
      <c r="I199" s="573">
        <v>404.58699999999999</v>
      </c>
      <c r="J199" s="576">
        <f>+CEILING(I199,5)</f>
        <v>405</v>
      </c>
      <c r="K199" s="574"/>
      <c r="L199" s="572">
        <f>J199*36</f>
        <v>14580</v>
      </c>
      <c r="M199" s="572">
        <f>J199</f>
        <v>405</v>
      </c>
      <c r="N199" s="572"/>
      <c r="O199" s="575"/>
      <c r="P199" s="575"/>
      <c r="Q199" s="575"/>
      <c r="R199" s="575"/>
      <c r="S199" s="575"/>
      <c r="T199" s="575"/>
      <c r="U199" s="575"/>
      <c r="V199" s="575">
        <v>42</v>
      </c>
      <c r="W199" s="575"/>
      <c r="X199" s="575"/>
      <c r="Y199" s="572"/>
      <c r="Z199" s="572"/>
      <c r="AA199" s="572"/>
      <c r="AB199" s="572"/>
      <c r="AC199" s="572"/>
      <c r="AD199" s="572"/>
      <c r="AE199" s="580"/>
    </row>
    <row r="200" spans="1:31" s="579" customFormat="1" x14ac:dyDescent="0.2">
      <c r="A200" s="572">
        <f>A198+1</f>
        <v>97</v>
      </c>
      <c r="B200" s="572" t="s">
        <v>496</v>
      </c>
      <c r="C200" s="578" t="s">
        <v>20</v>
      </c>
      <c r="D200" s="578"/>
      <c r="E200" s="578"/>
      <c r="F200" s="578"/>
      <c r="G200" s="578"/>
      <c r="H200" s="568"/>
      <c r="I200" s="573"/>
      <c r="J200" s="576"/>
      <c r="K200" s="574"/>
      <c r="L200" s="572"/>
      <c r="M200" s="572"/>
      <c r="N200" s="572"/>
      <c r="O200" s="575">
        <f>(Q200*4+R200*2)/2</f>
        <v>12</v>
      </c>
      <c r="P200" s="575"/>
      <c r="Q200" s="575">
        <v>6</v>
      </c>
      <c r="R200" s="575"/>
      <c r="S200" s="575"/>
      <c r="T200" s="575"/>
      <c r="U200" s="575"/>
      <c r="V200" s="575"/>
      <c r="W200" s="575"/>
      <c r="X200" s="575"/>
      <c r="Y200" s="572"/>
      <c r="Z200" s="572">
        <v>1</v>
      </c>
      <c r="AA200" s="572">
        <v>1</v>
      </c>
      <c r="AB200" s="572"/>
      <c r="AC200" s="572"/>
      <c r="AD200" s="572">
        <v>2</v>
      </c>
      <c r="AE200" s="578"/>
    </row>
    <row r="201" spans="1:31" s="579" customFormat="1" x14ac:dyDescent="0.2">
      <c r="A201" s="572"/>
      <c r="B201" s="572"/>
      <c r="C201" s="578"/>
      <c r="D201" s="578"/>
      <c r="E201" s="578"/>
      <c r="F201" s="578"/>
      <c r="G201" s="578"/>
      <c r="H201" s="568"/>
      <c r="I201" s="573">
        <v>413.327</v>
      </c>
      <c r="J201" s="576">
        <f>+CEILING(I201,5)</f>
        <v>415</v>
      </c>
      <c r="K201" s="574"/>
      <c r="L201" s="572">
        <f>J201*36</f>
        <v>14940</v>
      </c>
      <c r="M201" s="572">
        <f>J201</f>
        <v>415</v>
      </c>
      <c r="N201" s="572"/>
      <c r="O201" s="575"/>
      <c r="P201" s="572"/>
      <c r="Q201" s="575"/>
      <c r="R201" s="575"/>
      <c r="S201" s="575"/>
      <c r="T201" s="575"/>
      <c r="U201" s="575"/>
      <c r="V201" s="575">
        <v>42</v>
      </c>
      <c r="W201" s="575"/>
      <c r="X201" s="575"/>
      <c r="Y201" s="572"/>
      <c r="Z201" s="572"/>
      <c r="AA201" s="572"/>
      <c r="AB201" s="572"/>
      <c r="AC201" s="572"/>
      <c r="AD201" s="572"/>
      <c r="AE201" s="578"/>
    </row>
    <row r="202" spans="1:31" s="579" customFormat="1" x14ac:dyDescent="0.2">
      <c r="A202" s="572">
        <f>A200+1</f>
        <v>98</v>
      </c>
      <c r="B202" s="569" t="s">
        <v>497</v>
      </c>
      <c r="C202" s="568" t="s">
        <v>239</v>
      </c>
      <c r="D202" s="568"/>
      <c r="E202" s="568"/>
      <c r="F202" s="568"/>
      <c r="G202" s="568"/>
      <c r="H202" s="568" t="s">
        <v>1082</v>
      </c>
      <c r="I202" s="573"/>
      <c r="J202" s="576"/>
      <c r="K202" s="574"/>
      <c r="L202" s="572"/>
      <c r="M202" s="572"/>
      <c r="N202" s="575">
        <v>48</v>
      </c>
      <c r="O202" s="572"/>
      <c r="P202" s="575">
        <v>12</v>
      </c>
      <c r="Q202" s="572"/>
      <c r="R202" s="572"/>
      <c r="S202" s="572"/>
      <c r="T202" s="572"/>
      <c r="U202" s="572"/>
      <c r="V202" s="575"/>
      <c r="W202" s="572">
        <v>30</v>
      </c>
      <c r="X202" s="572"/>
      <c r="Y202" s="572">
        <v>2</v>
      </c>
      <c r="Z202" s="572"/>
      <c r="AA202" s="572">
        <v>2</v>
      </c>
      <c r="AB202" s="572"/>
      <c r="AC202" s="572"/>
      <c r="AD202" s="572">
        <v>4</v>
      </c>
      <c r="AE202" s="578"/>
    </row>
    <row r="203" spans="1:31" s="579" customFormat="1" x14ac:dyDescent="0.2">
      <c r="A203" s="572"/>
      <c r="B203" s="572"/>
      <c r="C203" s="578"/>
      <c r="D203" s="578"/>
      <c r="E203" s="578"/>
      <c r="F203" s="578"/>
      <c r="G203" s="578"/>
      <c r="H203" s="568"/>
      <c r="I203" s="573">
        <v>354.28199999999998</v>
      </c>
      <c r="J203" s="576">
        <f>+CEILING(I203,5)</f>
        <v>355</v>
      </c>
      <c r="K203" s="574"/>
      <c r="L203" s="572">
        <f>J203*36</f>
        <v>12780</v>
      </c>
      <c r="M203" s="572">
        <f>J203</f>
        <v>355</v>
      </c>
      <c r="N203" s="572"/>
      <c r="O203" s="575"/>
      <c r="P203" s="575"/>
      <c r="Q203" s="575"/>
      <c r="R203" s="575"/>
      <c r="S203" s="575"/>
      <c r="T203" s="575"/>
      <c r="U203" s="575"/>
      <c r="V203" s="575">
        <v>36</v>
      </c>
      <c r="W203" s="575"/>
      <c r="X203" s="575"/>
      <c r="Y203" s="572"/>
      <c r="Z203" s="572"/>
      <c r="AA203" s="572"/>
      <c r="AB203" s="572"/>
      <c r="AC203" s="572"/>
      <c r="AD203" s="572"/>
      <c r="AE203" s="578"/>
    </row>
    <row r="204" spans="1:31" s="579" customFormat="1" x14ac:dyDescent="0.2">
      <c r="A204" s="572">
        <f>A202+1</f>
        <v>99</v>
      </c>
      <c r="B204" s="572" t="s">
        <v>498</v>
      </c>
      <c r="C204" s="578" t="s">
        <v>231</v>
      </c>
      <c r="D204" s="578"/>
      <c r="E204" s="578"/>
      <c r="F204" s="578"/>
      <c r="G204" s="578"/>
      <c r="H204" s="568"/>
      <c r="I204" s="573"/>
      <c r="J204" s="576"/>
      <c r="K204" s="574"/>
      <c r="L204" s="572"/>
      <c r="M204" s="572"/>
      <c r="N204" s="572"/>
      <c r="O204" s="575">
        <f>(Q204*4+R204*2)/2</f>
        <v>12</v>
      </c>
      <c r="P204" s="575"/>
      <c r="Q204" s="575">
        <v>6</v>
      </c>
      <c r="R204" s="575"/>
      <c r="S204" s="575"/>
      <c r="T204" s="575"/>
      <c r="U204" s="575"/>
      <c r="V204" s="575"/>
      <c r="W204" s="575"/>
      <c r="X204" s="575"/>
      <c r="Y204" s="572"/>
      <c r="Z204" s="572">
        <v>1</v>
      </c>
      <c r="AA204" s="572">
        <v>1</v>
      </c>
      <c r="AB204" s="572"/>
      <c r="AC204" s="572"/>
      <c r="AD204" s="572">
        <v>2</v>
      </c>
      <c r="AE204" s="578"/>
    </row>
    <row r="205" spans="1:31" s="579" customFormat="1" x14ac:dyDescent="0.2">
      <c r="A205" s="572"/>
      <c r="B205" s="572"/>
      <c r="C205" s="578"/>
      <c r="D205" s="578"/>
      <c r="E205" s="578"/>
      <c r="F205" s="578"/>
      <c r="G205" s="578"/>
      <c r="H205" s="568"/>
      <c r="I205" s="573">
        <v>424.28199999999998</v>
      </c>
      <c r="J205" s="576">
        <f>+CEILING(I205,5)</f>
        <v>425</v>
      </c>
      <c r="K205" s="574"/>
      <c r="L205" s="572">
        <f>J205*36</f>
        <v>15300</v>
      </c>
      <c r="M205" s="572">
        <f>J205</f>
        <v>425</v>
      </c>
      <c r="N205" s="572"/>
      <c r="O205" s="575"/>
      <c r="P205" s="575"/>
      <c r="Q205" s="575"/>
      <c r="R205" s="575"/>
      <c r="S205" s="575"/>
      <c r="T205" s="575"/>
      <c r="U205" s="575"/>
      <c r="V205" s="575">
        <v>42</v>
      </c>
      <c r="W205" s="575"/>
      <c r="X205" s="575"/>
      <c r="Y205" s="572"/>
      <c r="Z205" s="572"/>
      <c r="AA205" s="572"/>
      <c r="AB205" s="572"/>
      <c r="AC205" s="572"/>
      <c r="AD205" s="572"/>
      <c r="AE205" s="578"/>
    </row>
    <row r="206" spans="1:31" s="579" customFormat="1" x14ac:dyDescent="0.2">
      <c r="A206" s="572">
        <f>A204+1</f>
        <v>100</v>
      </c>
      <c r="B206" s="572" t="s">
        <v>499</v>
      </c>
      <c r="C206" s="578" t="s">
        <v>231</v>
      </c>
      <c r="D206" s="578">
        <v>1</v>
      </c>
      <c r="E206" s="578">
        <v>0</v>
      </c>
      <c r="F206" s="578">
        <v>0</v>
      </c>
      <c r="G206" s="578">
        <v>1</v>
      </c>
      <c r="H206" s="568"/>
      <c r="I206" s="573"/>
      <c r="J206" s="576"/>
      <c r="K206" s="574"/>
      <c r="L206" s="572"/>
      <c r="M206" s="572"/>
      <c r="N206" s="572"/>
      <c r="O206" s="575">
        <f>(Q206*4+R206*2)/2</f>
        <v>12</v>
      </c>
      <c r="P206" s="575"/>
      <c r="Q206" s="575">
        <v>6</v>
      </c>
      <c r="R206" s="575"/>
      <c r="S206" s="575"/>
      <c r="T206" s="575"/>
      <c r="U206" s="575"/>
      <c r="V206" s="575"/>
      <c r="W206" s="575"/>
      <c r="X206" s="575"/>
      <c r="Y206" s="572"/>
      <c r="Z206" s="572">
        <v>1</v>
      </c>
      <c r="AA206" s="572">
        <v>1</v>
      </c>
      <c r="AB206" s="572"/>
      <c r="AC206" s="572"/>
      <c r="AD206" s="572">
        <v>2</v>
      </c>
      <c r="AE206" s="578"/>
    </row>
    <row r="207" spans="1:31" s="579" customFormat="1" x14ac:dyDescent="0.2">
      <c r="A207" s="572"/>
      <c r="B207" s="572"/>
      <c r="C207" s="578"/>
      <c r="D207" s="578"/>
      <c r="E207" s="578"/>
      <c r="F207" s="578"/>
      <c r="G207" s="578"/>
      <c r="H207" s="568"/>
      <c r="I207" s="573">
        <v>340.31099999999998</v>
      </c>
      <c r="J207" s="576">
        <f>+CEILING(I207,5)</f>
        <v>345</v>
      </c>
      <c r="K207" s="574"/>
      <c r="L207" s="572">
        <f>J207*36</f>
        <v>12420</v>
      </c>
      <c r="M207" s="572">
        <f>J207</f>
        <v>345</v>
      </c>
      <c r="N207" s="572"/>
      <c r="O207" s="575"/>
      <c r="P207" s="572"/>
      <c r="Q207" s="575"/>
      <c r="R207" s="572"/>
      <c r="S207" s="572"/>
      <c r="T207" s="572"/>
      <c r="U207" s="572"/>
      <c r="V207" s="575">
        <v>36</v>
      </c>
      <c r="W207" s="572"/>
      <c r="X207" s="572"/>
      <c r="Y207" s="572"/>
      <c r="Z207" s="572"/>
      <c r="AA207" s="572"/>
      <c r="AB207" s="572"/>
      <c r="AC207" s="572"/>
      <c r="AD207" s="572"/>
      <c r="AE207" s="578"/>
    </row>
    <row r="208" spans="1:31" s="579" customFormat="1" x14ac:dyDescent="0.2">
      <c r="A208" s="572">
        <f>A206+1</f>
        <v>101</v>
      </c>
      <c r="B208" s="572" t="s">
        <v>173</v>
      </c>
      <c r="C208" s="578" t="s">
        <v>20</v>
      </c>
      <c r="D208" s="578"/>
      <c r="E208" s="578"/>
      <c r="F208" s="578"/>
      <c r="G208" s="578"/>
      <c r="H208" s="568"/>
      <c r="I208" s="573"/>
      <c r="J208" s="576"/>
      <c r="K208" s="574"/>
      <c r="L208" s="572"/>
      <c r="M208" s="572"/>
      <c r="N208" s="572"/>
      <c r="O208" s="575">
        <f>(Q208*4+R208*2)/2</f>
        <v>12</v>
      </c>
      <c r="P208" s="575"/>
      <c r="Q208" s="575">
        <v>6</v>
      </c>
      <c r="R208" s="575"/>
      <c r="S208" s="575"/>
      <c r="T208" s="575"/>
      <c r="U208" s="575"/>
      <c r="V208" s="575"/>
      <c r="W208" s="575"/>
      <c r="X208" s="575"/>
      <c r="Y208" s="572"/>
      <c r="Z208" s="572">
        <v>1</v>
      </c>
      <c r="AA208" s="572">
        <v>1</v>
      </c>
      <c r="AB208" s="572"/>
      <c r="AC208" s="572"/>
      <c r="AD208" s="572">
        <v>2</v>
      </c>
      <c r="AE208" s="578"/>
    </row>
    <row r="209" spans="1:31" s="579" customFormat="1" x14ac:dyDescent="0.2">
      <c r="A209" s="572"/>
      <c r="B209" s="572"/>
      <c r="C209" s="578"/>
      <c r="D209" s="578"/>
      <c r="E209" s="578"/>
      <c r="F209" s="578"/>
      <c r="G209" s="578"/>
      <c r="H209" s="568"/>
      <c r="I209" s="573">
        <v>404.64800000000002</v>
      </c>
      <c r="J209" s="576">
        <f>+CEILING(I209,5)</f>
        <v>405</v>
      </c>
      <c r="K209" s="574"/>
      <c r="L209" s="572">
        <f>J209*36</f>
        <v>14580</v>
      </c>
      <c r="M209" s="572">
        <f>J209</f>
        <v>405</v>
      </c>
      <c r="N209" s="572"/>
      <c r="O209" s="575"/>
      <c r="P209" s="575"/>
      <c r="Q209" s="575"/>
      <c r="R209" s="575"/>
      <c r="S209" s="575"/>
      <c r="T209" s="575"/>
      <c r="U209" s="575"/>
      <c r="V209" s="575">
        <v>42</v>
      </c>
      <c r="W209" s="575"/>
      <c r="X209" s="575"/>
      <c r="Y209" s="572"/>
      <c r="Z209" s="572"/>
      <c r="AA209" s="572"/>
      <c r="AB209" s="572"/>
      <c r="AC209" s="572"/>
      <c r="AD209" s="572"/>
      <c r="AE209" s="578"/>
    </row>
    <row r="210" spans="1:31" s="579" customFormat="1" x14ac:dyDescent="0.2">
      <c r="A210" s="572">
        <f>A208+1</f>
        <v>102</v>
      </c>
      <c r="B210" s="572" t="s">
        <v>174</v>
      </c>
      <c r="C210" s="578" t="s">
        <v>231</v>
      </c>
      <c r="D210" s="578">
        <v>0</v>
      </c>
      <c r="E210" s="578">
        <v>1</v>
      </c>
      <c r="F210" s="578">
        <v>0</v>
      </c>
      <c r="G210" s="578">
        <v>0</v>
      </c>
      <c r="H210" s="568"/>
      <c r="I210" s="573"/>
      <c r="J210" s="576"/>
      <c r="K210" s="574"/>
      <c r="L210" s="572"/>
      <c r="M210" s="572"/>
      <c r="N210" s="572"/>
      <c r="O210" s="575">
        <f>(Q210*4+R210*2)/2</f>
        <v>12</v>
      </c>
      <c r="P210" s="575"/>
      <c r="Q210" s="575">
        <v>6</v>
      </c>
      <c r="R210" s="575"/>
      <c r="S210" s="575"/>
      <c r="T210" s="575"/>
      <c r="U210" s="575"/>
      <c r="V210" s="575"/>
      <c r="W210" s="575"/>
      <c r="X210" s="575"/>
      <c r="Y210" s="572"/>
      <c r="Z210" s="572">
        <v>1</v>
      </c>
      <c r="AA210" s="572">
        <v>1</v>
      </c>
      <c r="AB210" s="572"/>
      <c r="AC210" s="572"/>
      <c r="AD210" s="572">
        <v>2</v>
      </c>
      <c r="AE210" s="578"/>
    </row>
    <row r="211" spans="1:31" s="579" customFormat="1" x14ac:dyDescent="0.2">
      <c r="A211" s="572"/>
      <c r="B211" s="572"/>
      <c r="C211" s="578"/>
      <c r="D211" s="578"/>
      <c r="E211" s="578"/>
      <c r="F211" s="578"/>
      <c r="G211" s="578"/>
      <c r="H211" s="568"/>
      <c r="I211" s="573">
        <v>425.863</v>
      </c>
      <c r="J211" s="576">
        <f>+CEILING(I211,5)</f>
        <v>430</v>
      </c>
      <c r="K211" s="574"/>
      <c r="L211" s="572">
        <f>J211*36</f>
        <v>15480</v>
      </c>
      <c r="M211" s="572">
        <f>J211</f>
        <v>430</v>
      </c>
      <c r="N211" s="572"/>
      <c r="O211" s="575"/>
      <c r="P211" s="575"/>
      <c r="Q211" s="575"/>
      <c r="R211" s="575"/>
      <c r="S211" s="575"/>
      <c r="T211" s="575"/>
      <c r="U211" s="575"/>
      <c r="V211" s="575">
        <v>42</v>
      </c>
      <c r="W211" s="575"/>
      <c r="X211" s="575"/>
      <c r="Y211" s="572"/>
      <c r="Z211" s="572"/>
      <c r="AA211" s="572"/>
      <c r="AB211" s="572"/>
      <c r="AC211" s="572"/>
      <c r="AD211" s="572"/>
      <c r="AE211" s="580"/>
    </row>
    <row r="212" spans="1:31" s="579" customFormat="1" x14ac:dyDescent="0.2">
      <c r="A212" s="572">
        <f>A210+1</f>
        <v>103</v>
      </c>
      <c r="B212" s="572" t="s">
        <v>500</v>
      </c>
      <c r="C212" s="578" t="s">
        <v>20</v>
      </c>
      <c r="D212" s="578"/>
      <c r="E212" s="578"/>
      <c r="F212" s="578"/>
      <c r="G212" s="578"/>
      <c r="H212" s="568"/>
      <c r="I212" s="573"/>
      <c r="J212" s="576"/>
      <c r="K212" s="574"/>
      <c r="L212" s="572"/>
      <c r="M212" s="572"/>
      <c r="N212" s="572"/>
      <c r="O212" s="575">
        <f>(Q212*4+R212*2)/2</f>
        <v>12</v>
      </c>
      <c r="P212" s="575"/>
      <c r="Q212" s="575">
        <v>6</v>
      </c>
      <c r="R212" s="575"/>
      <c r="S212" s="575"/>
      <c r="T212" s="575"/>
      <c r="U212" s="575"/>
      <c r="V212" s="575"/>
      <c r="W212" s="575"/>
      <c r="X212" s="575"/>
      <c r="Y212" s="572"/>
      <c r="Z212" s="572">
        <v>1</v>
      </c>
      <c r="AA212" s="572">
        <v>1</v>
      </c>
      <c r="AB212" s="572"/>
      <c r="AC212" s="572"/>
      <c r="AD212" s="572">
        <v>2</v>
      </c>
      <c r="AE212" s="578"/>
    </row>
    <row r="213" spans="1:31" s="579" customFormat="1" x14ac:dyDescent="0.2">
      <c r="A213" s="572"/>
      <c r="B213" s="572"/>
      <c r="C213" s="578"/>
      <c r="D213" s="578"/>
      <c r="E213" s="578"/>
      <c r="F213" s="578"/>
      <c r="G213" s="578"/>
      <c r="H213" s="568"/>
      <c r="I213" s="573">
        <v>386.77199999999999</v>
      </c>
      <c r="J213" s="576">
        <f>+CEILING(I213,5)</f>
        <v>390</v>
      </c>
      <c r="K213" s="574"/>
      <c r="L213" s="572">
        <f>J213*36</f>
        <v>14040</v>
      </c>
      <c r="M213" s="572">
        <f>J213</f>
        <v>390</v>
      </c>
      <c r="N213" s="572"/>
      <c r="O213" s="575"/>
      <c r="P213" s="575"/>
      <c r="Q213" s="575"/>
      <c r="R213" s="575"/>
      <c r="S213" s="575"/>
      <c r="T213" s="575"/>
      <c r="U213" s="575"/>
      <c r="V213" s="575">
        <v>36</v>
      </c>
      <c r="W213" s="575"/>
      <c r="X213" s="575"/>
      <c r="Y213" s="572"/>
      <c r="Z213" s="572"/>
      <c r="AA213" s="572"/>
      <c r="AB213" s="572"/>
      <c r="AC213" s="572"/>
      <c r="AD213" s="572"/>
      <c r="AE213" s="580"/>
    </row>
    <row r="214" spans="1:31" s="579" customFormat="1" x14ac:dyDescent="0.2">
      <c r="A214" s="572">
        <f>A212+1</f>
        <v>104</v>
      </c>
      <c r="B214" s="569" t="s">
        <v>501</v>
      </c>
      <c r="C214" s="568" t="s">
        <v>249</v>
      </c>
      <c r="D214" s="568">
        <v>0</v>
      </c>
      <c r="E214" s="568">
        <v>0</v>
      </c>
      <c r="F214" s="568">
        <v>0</v>
      </c>
      <c r="G214" s="568">
        <v>1</v>
      </c>
      <c r="H214" s="568" t="s">
        <v>1083</v>
      </c>
      <c r="I214" s="573"/>
      <c r="J214" s="576"/>
      <c r="K214" s="574"/>
      <c r="L214" s="572"/>
      <c r="M214" s="572"/>
      <c r="N214" s="575">
        <v>48</v>
      </c>
      <c r="O214" s="572"/>
      <c r="P214" s="575">
        <v>12</v>
      </c>
      <c r="Q214" s="572"/>
      <c r="R214" s="572"/>
      <c r="S214" s="572"/>
      <c r="T214" s="572"/>
      <c r="U214" s="572"/>
      <c r="V214" s="575"/>
      <c r="W214" s="572">
        <v>30</v>
      </c>
      <c r="X214" s="572"/>
      <c r="Y214" s="572">
        <v>2</v>
      </c>
      <c r="Z214" s="572"/>
      <c r="AA214" s="572">
        <v>2</v>
      </c>
      <c r="AB214" s="572"/>
      <c r="AC214" s="572"/>
      <c r="AD214" s="572">
        <v>4</v>
      </c>
      <c r="AE214" s="578"/>
    </row>
    <row r="215" spans="1:31" s="579" customFormat="1" x14ac:dyDescent="0.2">
      <c r="A215" s="572"/>
      <c r="B215" s="572"/>
      <c r="C215" s="578"/>
      <c r="D215" s="578"/>
      <c r="E215" s="578"/>
      <c r="F215" s="578"/>
      <c r="G215" s="578"/>
      <c r="H215" s="568"/>
      <c r="I215" s="573">
        <v>393.72399999999999</v>
      </c>
      <c r="J215" s="576">
        <f>+CEILING(I215,5)</f>
        <v>395</v>
      </c>
      <c r="K215" s="574"/>
      <c r="L215" s="572">
        <f>J215*36</f>
        <v>14220</v>
      </c>
      <c r="M215" s="572">
        <f>J215</f>
        <v>395</v>
      </c>
      <c r="N215" s="572"/>
      <c r="O215" s="575"/>
      <c r="P215" s="575"/>
      <c r="Q215" s="575"/>
      <c r="R215" s="575"/>
      <c r="S215" s="575"/>
      <c r="T215" s="575"/>
      <c r="U215" s="575"/>
      <c r="V215" s="575">
        <v>42</v>
      </c>
      <c r="W215" s="575"/>
      <c r="X215" s="575"/>
      <c r="Y215" s="572"/>
      <c r="Z215" s="572"/>
      <c r="AA215" s="572"/>
      <c r="AB215" s="572"/>
      <c r="AC215" s="572"/>
      <c r="AD215" s="572"/>
      <c r="AE215" s="578"/>
    </row>
    <row r="216" spans="1:31" s="579" customFormat="1" x14ac:dyDescent="0.2">
      <c r="A216" s="572">
        <f>A214+1</f>
        <v>105</v>
      </c>
      <c r="B216" s="572" t="s">
        <v>502</v>
      </c>
      <c r="C216" s="578" t="s">
        <v>20</v>
      </c>
      <c r="D216" s="578"/>
      <c r="E216" s="578"/>
      <c r="F216" s="578"/>
      <c r="G216" s="578"/>
      <c r="H216" s="568"/>
      <c r="I216" s="573"/>
      <c r="J216" s="576"/>
      <c r="K216" s="574"/>
      <c r="L216" s="572"/>
      <c r="M216" s="572"/>
      <c r="N216" s="572"/>
      <c r="O216" s="575">
        <f>(Q216*4+R216*2)/2</f>
        <v>12</v>
      </c>
      <c r="P216" s="575"/>
      <c r="Q216" s="575">
        <v>6</v>
      </c>
      <c r="R216" s="575"/>
      <c r="S216" s="575"/>
      <c r="T216" s="575"/>
      <c r="U216" s="575"/>
      <c r="V216" s="575"/>
      <c r="W216" s="575"/>
      <c r="X216" s="575"/>
      <c r="Y216" s="572"/>
      <c r="Z216" s="572">
        <v>1</v>
      </c>
      <c r="AA216" s="572">
        <v>1</v>
      </c>
      <c r="AB216" s="572"/>
      <c r="AC216" s="572"/>
      <c r="AD216" s="572">
        <v>2</v>
      </c>
      <c r="AE216" s="578"/>
    </row>
    <row r="217" spans="1:31" s="579" customFormat="1" x14ac:dyDescent="0.2">
      <c r="A217" s="572"/>
      <c r="B217" s="572"/>
      <c r="C217" s="578"/>
      <c r="D217" s="578"/>
      <c r="E217" s="578"/>
      <c r="F217" s="578"/>
      <c r="G217" s="578"/>
      <c r="H217" s="568"/>
      <c r="I217" s="573">
        <v>415.88600000000002</v>
      </c>
      <c r="J217" s="576">
        <f>+CEILING(I217,5)</f>
        <v>420</v>
      </c>
      <c r="K217" s="574"/>
      <c r="L217" s="572">
        <f>J217*36</f>
        <v>15120</v>
      </c>
      <c r="M217" s="572">
        <f>J217</f>
        <v>420</v>
      </c>
      <c r="N217" s="572"/>
      <c r="O217" s="575"/>
      <c r="P217" s="575"/>
      <c r="Q217" s="575"/>
      <c r="R217" s="575"/>
      <c r="S217" s="575"/>
      <c r="T217" s="575"/>
      <c r="U217" s="575"/>
      <c r="V217" s="575">
        <v>42</v>
      </c>
      <c r="W217" s="575"/>
      <c r="X217" s="575"/>
      <c r="Y217" s="572"/>
      <c r="Z217" s="572"/>
      <c r="AA217" s="572"/>
      <c r="AB217" s="572"/>
      <c r="AC217" s="572"/>
      <c r="AD217" s="572"/>
      <c r="AE217" s="578"/>
    </row>
    <row r="218" spans="1:31" s="579" customFormat="1" x14ac:dyDescent="0.2">
      <c r="A218" s="572">
        <f>A216+1</f>
        <v>106</v>
      </c>
      <c r="B218" s="572" t="s">
        <v>503</v>
      </c>
      <c r="C218" s="578" t="s">
        <v>232</v>
      </c>
      <c r="D218" s="578"/>
      <c r="E218" s="578"/>
      <c r="F218" s="578"/>
      <c r="G218" s="578"/>
      <c r="H218" s="568"/>
      <c r="I218" s="573"/>
      <c r="J218" s="576"/>
      <c r="K218" s="574"/>
      <c r="L218" s="572"/>
      <c r="M218" s="572"/>
      <c r="N218" s="572"/>
      <c r="O218" s="575">
        <f>(Q218*4+R218*2)/2</f>
        <v>12</v>
      </c>
      <c r="P218" s="575"/>
      <c r="Q218" s="575">
        <v>6</v>
      </c>
      <c r="R218" s="575"/>
      <c r="S218" s="575"/>
      <c r="T218" s="575"/>
      <c r="U218" s="575"/>
      <c r="V218" s="575"/>
      <c r="W218" s="575"/>
      <c r="X218" s="575"/>
      <c r="Y218" s="572"/>
      <c r="Z218" s="572">
        <v>1</v>
      </c>
      <c r="AA218" s="572">
        <v>1</v>
      </c>
      <c r="AB218" s="572"/>
      <c r="AC218" s="572"/>
      <c r="AD218" s="572">
        <v>2</v>
      </c>
      <c r="AE218" s="578"/>
    </row>
    <row r="219" spans="1:31" s="579" customFormat="1" x14ac:dyDescent="0.2">
      <c r="A219" s="572"/>
      <c r="B219" s="572"/>
      <c r="C219" s="578"/>
      <c r="D219" s="578"/>
      <c r="E219" s="578"/>
      <c r="F219" s="578"/>
      <c r="G219" s="578"/>
      <c r="H219" s="568"/>
      <c r="I219" s="573">
        <v>422.815</v>
      </c>
      <c r="J219" s="576">
        <f>+CEILING(I219,5)</f>
        <v>425</v>
      </c>
      <c r="K219" s="574"/>
      <c r="L219" s="572">
        <f>J219*36</f>
        <v>15300</v>
      </c>
      <c r="M219" s="572">
        <f>J219</f>
        <v>425</v>
      </c>
      <c r="N219" s="572"/>
      <c r="O219" s="575"/>
      <c r="P219" s="575"/>
      <c r="Q219" s="575"/>
      <c r="R219" s="575"/>
      <c r="S219" s="575"/>
      <c r="T219" s="575"/>
      <c r="U219" s="575"/>
      <c r="V219" s="575">
        <v>42</v>
      </c>
      <c r="W219" s="575"/>
      <c r="X219" s="575"/>
      <c r="Y219" s="572"/>
      <c r="Z219" s="572"/>
      <c r="AA219" s="572"/>
      <c r="AB219" s="572"/>
      <c r="AC219" s="572"/>
      <c r="AD219" s="572"/>
      <c r="AE219" s="578"/>
    </row>
    <row r="220" spans="1:31" s="579" customFormat="1" x14ac:dyDescent="0.2">
      <c r="A220" s="572">
        <f>A218+1</f>
        <v>107</v>
      </c>
      <c r="B220" s="572" t="s">
        <v>504</v>
      </c>
      <c r="C220" s="578" t="s">
        <v>231</v>
      </c>
      <c r="D220" s="578"/>
      <c r="E220" s="578"/>
      <c r="F220" s="578"/>
      <c r="G220" s="578"/>
      <c r="H220" s="568"/>
      <c r="I220" s="573"/>
      <c r="J220" s="576"/>
      <c r="K220" s="574"/>
      <c r="L220" s="572"/>
      <c r="M220" s="572"/>
      <c r="N220" s="572"/>
      <c r="O220" s="575">
        <f>(Q220*4+R220*2)/2</f>
        <v>12</v>
      </c>
      <c r="P220" s="575"/>
      <c r="Q220" s="575">
        <v>6</v>
      </c>
      <c r="R220" s="575"/>
      <c r="S220" s="575"/>
      <c r="T220" s="575"/>
      <c r="U220" s="575"/>
      <c r="V220" s="575"/>
      <c r="W220" s="575"/>
      <c r="X220" s="575"/>
      <c r="Y220" s="572"/>
      <c r="Z220" s="572">
        <v>1</v>
      </c>
      <c r="AA220" s="572">
        <v>1</v>
      </c>
      <c r="AB220" s="572"/>
      <c r="AC220" s="572"/>
      <c r="AD220" s="572">
        <v>2</v>
      </c>
      <c r="AE220" s="578"/>
    </row>
    <row r="221" spans="1:31" s="579" customFormat="1" x14ac:dyDescent="0.2">
      <c r="A221" s="572"/>
      <c r="B221" s="572"/>
      <c r="C221" s="578"/>
      <c r="D221" s="578"/>
      <c r="E221" s="578"/>
      <c r="F221" s="578"/>
      <c r="G221" s="578"/>
      <c r="H221" s="568"/>
      <c r="I221" s="573">
        <v>409.88900000000001</v>
      </c>
      <c r="J221" s="576">
        <f>+CEILING(I221,5)</f>
        <v>410</v>
      </c>
      <c r="K221" s="574"/>
      <c r="L221" s="572">
        <f>J221*36</f>
        <v>14760</v>
      </c>
      <c r="M221" s="572">
        <f>J221</f>
        <v>410</v>
      </c>
      <c r="N221" s="572"/>
      <c r="O221" s="575"/>
      <c r="P221" s="572"/>
      <c r="Q221" s="575"/>
      <c r="R221" s="575"/>
      <c r="S221" s="575"/>
      <c r="T221" s="575"/>
      <c r="U221" s="575"/>
      <c r="V221" s="575">
        <v>42</v>
      </c>
      <c r="W221" s="575"/>
      <c r="X221" s="575"/>
      <c r="Y221" s="572"/>
      <c r="Z221" s="572"/>
      <c r="AA221" s="572"/>
      <c r="AB221" s="572"/>
      <c r="AC221" s="572"/>
      <c r="AD221" s="572"/>
      <c r="AE221" s="578"/>
    </row>
    <row r="222" spans="1:31" s="579" customFormat="1" x14ac:dyDescent="0.2">
      <c r="A222" s="572">
        <f>A220+1</f>
        <v>108</v>
      </c>
      <c r="B222" s="572" t="s">
        <v>505</v>
      </c>
      <c r="C222" s="578" t="s">
        <v>20</v>
      </c>
      <c r="D222" s="578"/>
      <c r="E222" s="578"/>
      <c r="F222" s="578"/>
      <c r="G222" s="578"/>
      <c r="H222" s="568"/>
      <c r="I222" s="573"/>
      <c r="J222" s="576"/>
      <c r="K222" s="574"/>
      <c r="L222" s="572"/>
      <c r="M222" s="572"/>
      <c r="N222" s="572"/>
      <c r="O222" s="575">
        <f>(Q222*4+R222*2)/2</f>
        <v>12</v>
      </c>
      <c r="P222" s="575"/>
      <c r="Q222" s="575">
        <v>6</v>
      </c>
      <c r="R222" s="575"/>
      <c r="S222" s="575"/>
      <c r="T222" s="575"/>
      <c r="U222" s="575"/>
      <c r="V222" s="575"/>
      <c r="W222" s="575"/>
      <c r="X222" s="575"/>
      <c r="Y222" s="572"/>
      <c r="Z222" s="572">
        <v>1</v>
      </c>
      <c r="AA222" s="572">
        <v>1</v>
      </c>
      <c r="AB222" s="572"/>
      <c r="AC222" s="572"/>
      <c r="AD222" s="572">
        <v>2</v>
      </c>
      <c r="AE222" s="578"/>
    </row>
    <row r="223" spans="1:31" s="579" customFormat="1" x14ac:dyDescent="0.2">
      <c r="A223" s="572"/>
      <c r="B223" s="572"/>
      <c r="C223" s="578"/>
      <c r="D223" s="578"/>
      <c r="E223" s="578"/>
      <c r="F223" s="578"/>
      <c r="G223" s="578"/>
      <c r="H223" s="568"/>
      <c r="I223" s="573">
        <v>425.33600000000001</v>
      </c>
      <c r="J223" s="576">
        <f>+CEILING(I223,5)</f>
        <v>430</v>
      </c>
      <c r="K223" s="574"/>
      <c r="L223" s="572">
        <f>J223*36</f>
        <v>15480</v>
      </c>
      <c r="M223" s="572">
        <f>J223</f>
        <v>430</v>
      </c>
      <c r="N223" s="572"/>
      <c r="O223" s="575"/>
      <c r="P223" s="575"/>
      <c r="Q223" s="575"/>
      <c r="R223" s="575"/>
      <c r="S223" s="575"/>
      <c r="T223" s="575"/>
      <c r="U223" s="575"/>
      <c r="V223" s="575">
        <v>42</v>
      </c>
      <c r="W223" s="575"/>
      <c r="X223" s="575"/>
      <c r="Y223" s="572"/>
      <c r="Z223" s="572"/>
      <c r="AA223" s="572"/>
      <c r="AB223" s="572"/>
      <c r="AC223" s="572"/>
      <c r="AD223" s="572"/>
      <c r="AE223" s="578"/>
    </row>
    <row r="224" spans="1:31" s="579" customFormat="1" x14ac:dyDescent="0.2">
      <c r="A224" s="572">
        <f>A222+1</f>
        <v>109</v>
      </c>
      <c r="B224" s="572" t="s">
        <v>506</v>
      </c>
      <c r="C224" s="578" t="s">
        <v>20</v>
      </c>
      <c r="D224" s="578"/>
      <c r="E224" s="578"/>
      <c r="F224" s="578"/>
      <c r="G224" s="578"/>
      <c r="H224" s="568"/>
      <c r="I224" s="573"/>
      <c r="J224" s="576"/>
      <c r="K224" s="574"/>
      <c r="L224" s="572"/>
      <c r="M224" s="572"/>
      <c r="N224" s="572"/>
      <c r="O224" s="575">
        <f>(Q224*4+R224*2)/2</f>
        <v>12</v>
      </c>
      <c r="P224" s="575"/>
      <c r="Q224" s="575">
        <v>6</v>
      </c>
      <c r="R224" s="575"/>
      <c r="S224" s="575"/>
      <c r="T224" s="575"/>
      <c r="U224" s="575"/>
      <c r="V224" s="575"/>
      <c r="W224" s="575"/>
      <c r="X224" s="575"/>
      <c r="Y224" s="572"/>
      <c r="Z224" s="572">
        <v>1</v>
      </c>
      <c r="AA224" s="572">
        <v>1</v>
      </c>
      <c r="AB224" s="572"/>
      <c r="AC224" s="572"/>
      <c r="AD224" s="572">
        <v>2</v>
      </c>
      <c r="AE224" s="578"/>
    </row>
    <row r="225" spans="1:31" s="579" customFormat="1" x14ac:dyDescent="0.2">
      <c r="A225" s="572"/>
      <c r="B225" s="572"/>
      <c r="C225" s="578"/>
      <c r="D225" s="578"/>
      <c r="E225" s="578"/>
      <c r="F225" s="578"/>
      <c r="G225" s="578"/>
      <c r="H225" s="568"/>
      <c r="I225" s="573">
        <v>383.43200000000002</v>
      </c>
      <c r="J225" s="576">
        <f>+CEILING(I225,5)</f>
        <v>385</v>
      </c>
      <c r="K225" s="574"/>
      <c r="L225" s="572">
        <f>J225*36</f>
        <v>13860</v>
      </c>
      <c r="M225" s="572">
        <f>J225</f>
        <v>385</v>
      </c>
      <c r="N225" s="572"/>
      <c r="O225" s="575"/>
      <c r="P225" s="575"/>
      <c r="Q225" s="575"/>
      <c r="R225" s="575"/>
      <c r="S225" s="575"/>
      <c r="T225" s="575"/>
      <c r="U225" s="575"/>
      <c r="V225" s="575">
        <v>36</v>
      </c>
      <c r="W225" s="575"/>
      <c r="X225" s="575"/>
      <c r="Y225" s="572"/>
      <c r="Z225" s="572"/>
      <c r="AA225" s="572"/>
      <c r="AB225" s="572"/>
      <c r="AC225" s="572"/>
      <c r="AD225" s="572"/>
      <c r="AE225" s="578"/>
    </row>
    <row r="226" spans="1:31" s="579" customFormat="1" x14ac:dyDescent="0.2">
      <c r="A226" s="572">
        <f>A224+1</f>
        <v>110</v>
      </c>
      <c r="B226" s="569" t="s">
        <v>507</v>
      </c>
      <c r="C226" s="568" t="s">
        <v>244</v>
      </c>
      <c r="D226" s="568"/>
      <c r="E226" s="568"/>
      <c r="F226" s="568"/>
      <c r="G226" s="568"/>
      <c r="H226" s="568" t="s">
        <v>1084</v>
      </c>
      <c r="I226" s="573"/>
      <c r="J226" s="576"/>
      <c r="K226" s="574"/>
      <c r="L226" s="572"/>
      <c r="M226" s="572"/>
      <c r="N226" s="575">
        <v>48</v>
      </c>
      <c r="O226" s="572"/>
      <c r="P226" s="575">
        <v>12</v>
      </c>
      <c r="Q226" s="572"/>
      <c r="R226" s="572"/>
      <c r="S226" s="572"/>
      <c r="T226" s="572"/>
      <c r="U226" s="572"/>
      <c r="V226" s="575"/>
      <c r="W226" s="572">
        <v>30</v>
      </c>
      <c r="X226" s="572"/>
      <c r="Y226" s="572">
        <v>2</v>
      </c>
      <c r="Z226" s="572"/>
      <c r="AA226" s="572">
        <v>2</v>
      </c>
      <c r="AB226" s="572"/>
      <c r="AC226" s="572"/>
      <c r="AD226" s="572">
        <v>4</v>
      </c>
      <c r="AE226" s="578"/>
    </row>
    <row r="227" spans="1:31" s="579" customFormat="1" x14ac:dyDescent="0.2">
      <c r="A227" s="572"/>
      <c r="B227" s="572"/>
      <c r="C227" s="578"/>
      <c r="D227" s="578"/>
      <c r="E227" s="578"/>
      <c r="F227" s="578"/>
      <c r="G227" s="578"/>
      <c r="H227" s="568"/>
      <c r="I227" s="573">
        <v>372.84399999999999</v>
      </c>
      <c r="J227" s="576">
        <f>+CEILING(I227,5)</f>
        <v>375</v>
      </c>
      <c r="K227" s="574"/>
      <c r="L227" s="572">
        <f>J227*36</f>
        <v>13500</v>
      </c>
      <c r="M227" s="572">
        <f>J227</f>
        <v>375</v>
      </c>
      <c r="N227" s="572"/>
      <c r="O227" s="575"/>
      <c r="P227" s="575"/>
      <c r="Q227" s="575"/>
      <c r="R227" s="575"/>
      <c r="S227" s="575"/>
      <c r="T227" s="575"/>
      <c r="U227" s="575"/>
      <c r="V227" s="575">
        <v>36</v>
      </c>
      <c r="W227" s="575"/>
      <c r="X227" s="575"/>
      <c r="Y227" s="572"/>
      <c r="Z227" s="572"/>
      <c r="AA227" s="572"/>
      <c r="AB227" s="572"/>
      <c r="AC227" s="572"/>
      <c r="AD227" s="572"/>
      <c r="AE227" s="578"/>
    </row>
    <row r="228" spans="1:31" s="579" customFormat="1" x14ac:dyDescent="0.2">
      <c r="A228" s="572">
        <f>A226+1</f>
        <v>111</v>
      </c>
      <c r="B228" s="572" t="s">
        <v>508</v>
      </c>
      <c r="C228" s="578" t="s">
        <v>231</v>
      </c>
      <c r="D228" s="578"/>
      <c r="E228" s="578"/>
      <c r="F228" s="578"/>
      <c r="G228" s="578"/>
      <c r="H228" s="568"/>
      <c r="I228" s="573"/>
      <c r="J228" s="576"/>
      <c r="K228" s="574"/>
      <c r="L228" s="572"/>
      <c r="M228" s="572"/>
      <c r="N228" s="572"/>
      <c r="O228" s="575">
        <f>(Q228*4+R228*2)/2</f>
        <v>12</v>
      </c>
      <c r="P228" s="575"/>
      <c r="Q228" s="575">
        <v>6</v>
      </c>
      <c r="R228" s="575"/>
      <c r="S228" s="575"/>
      <c r="T228" s="575"/>
      <c r="U228" s="575"/>
      <c r="V228" s="575"/>
      <c r="W228" s="575"/>
      <c r="X228" s="575"/>
      <c r="Y228" s="572"/>
      <c r="Z228" s="572">
        <v>1</v>
      </c>
      <c r="AA228" s="572">
        <v>1</v>
      </c>
      <c r="AB228" s="572"/>
      <c r="AC228" s="572"/>
      <c r="AD228" s="572">
        <v>2</v>
      </c>
      <c r="AE228" s="578"/>
    </row>
    <row r="229" spans="1:31" s="579" customFormat="1" x14ac:dyDescent="0.2">
      <c r="A229" s="572"/>
      <c r="B229" s="572"/>
      <c r="C229" s="578"/>
      <c r="D229" s="578"/>
      <c r="E229" s="578"/>
      <c r="F229" s="578"/>
      <c r="G229" s="578"/>
      <c r="H229" s="568"/>
      <c r="I229" s="573">
        <v>379.803</v>
      </c>
      <c r="J229" s="576">
        <f>+CEILING(I229,5)</f>
        <v>380</v>
      </c>
      <c r="K229" s="574"/>
      <c r="L229" s="572">
        <f>J229*36</f>
        <v>13680</v>
      </c>
      <c r="M229" s="572">
        <f>J229</f>
        <v>380</v>
      </c>
      <c r="N229" s="572"/>
      <c r="O229" s="575"/>
      <c r="P229" s="575"/>
      <c r="Q229" s="575"/>
      <c r="R229" s="575"/>
      <c r="S229" s="575"/>
      <c r="T229" s="575"/>
      <c r="U229" s="575"/>
      <c r="V229" s="575">
        <v>36</v>
      </c>
      <c r="W229" s="575"/>
      <c r="X229" s="575"/>
      <c r="Y229" s="572"/>
      <c r="Z229" s="572"/>
      <c r="AA229" s="572"/>
      <c r="AB229" s="572"/>
      <c r="AC229" s="572"/>
      <c r="AD229" s="572"/>
      <c r="AE229" s="578"/>
    </row>
    <row r="230" spans="1:31" s="579" customFormat="1" x14ac:dyDescent="0.2">
      <c r="A230" s="572">
        <f>A228+1</f>
        <v>112</v>
      </c>
      <c r="B230" s="572" t="s">
        <v>509</v>
      </c>
      <c r="C230" s="578" t="s">
        <v>231</v>
      </c>
      <c r="D230" s="578"/>
      <c r="E230" s="578"/>
      <c r="F230" s="578"/>
      <c r="G230" s="578"/>
      <c r="H230" s="568"/>
      <c r="I230" s="573"/>
      <c r="J230" s="576"/>
      <c r="K230" s="574"/>
      <c r="L230" s="572"/>
      <c r="M230" s="572"/>
      <c r="N230" s="572"/>
      <c r="O230" s="575">
        <f>(Q230*4+R230*2)/2</f>
        <v>12</v>
      </c>
      <c r="P230" s="575"/>
      <c r="Q230" s="575">
        <v>6</v>
      </c>
      <c r="R230" s="575"/>
      <c r="S230" s="575"/>
      <c r="T230" s="575"/>
      <c r="U230" s="575"/>
      <c r="V230" s="575"/>
      <c r="W230" s="575"/>
      <c r="X230" s="575"/>
      <c r="Y230" s="572"/>
      <c r="Z230" s="572">
        <v>1</v>
      </c>
      <c r="AA230" s="572">
        <v>1</v>
      </c>
      <c r="AB230" s="572"/>
      <c r="AC230" s="572"/>
      <c r="AD230" s="572">
        <v>2</v>
      </c>
      <c r="AE230" s="578"/>
    </row>
    <row r="231" spans="1:31" s="579" customFormat="1" x14ac:dyDescent="0.2">
      <c r="A231" s="572"/>
      <c r="B231" s="572"/>
      <c r="C231" s="578"/>
      <c r="D231" s="578"/>
      <c r="E231" s="578"/>
      <c r="F231" s="578"/>
      <c r="G231" s="578"/>
      <c r="H231" s="568"/>
      <c r="I231" s="573">
        <v>370.99700000000001</v>
      </c>
      <c r="J231" s="576">
        <f>+CEILING(I231,5)</f>
        <v>375</v>
      </c>
      <c r="K231" s="574"/>
      <c r="L231" s="572">
        <f>J231*36</f>
        <v>13500</v>
      </c>
      <c r="M231" s="572">
        <f>J231</f>
        <v>375</v>
      </c>
      <c r="N231" s="572"/>
      <c r="O231" s="575"/>
      <c r="P231" s="575"/>
      <c r="Q231" s="575"/>
      <c r="R231" s="575"/>
      <c r="S231" s="575"/>
      <c r="T231" s="575"/>
      <c r="U231" s="575"/>
      <c r="V231" s="575">
        <v>36</v>
      </c>
      <c r="W231" s="575"/>
      <c r="X231" s="575"/>
      <c r="Y231" s="572"/>
      <c r="Z231" s="572"/>
      <c r="AA231" s="572"/>
      <c r="AB231" s="572"/>
      <c r="AC231" s="572"/>
      <c r="AD231" s="572"/>
      <c r="AE231" s="578"/>
    </row>
    <row r="232" spans="1:31" s="579" customFormat="1" x14ac:dyDescent="0.2">
      <c r="A232" s="572">
        <f>A230+1</f>
        <v>113</v>
      </c>
      <c r="B232" s="572" t="s">
        <v>510</v>
      </c>
      <c r="C232" s="578" t="s">
        <v>231</v>
      </c>
      <c r="D232" s="578"/>
      <c r="E232" s="578"/>
      <c r="F232" s="578"/>
      <c r="G232" s="578"/>
      <c r="H232" s="568"/>
      <c r="I232" s="573"/>
      <c r="J232" s="576"/>
      <c r="K232" s="574"/>
      <c r="L232" s="572"/>
      <c r="M232" s="572"/>
      <c r="N232" s="572"/>
      <c r="O232" s="575">
        <f>(Q232*4+R232*2)/2</f>
        <v>12</v>
      </c>
      <c r="P232" s="575"/>
      <c r="Q232" s="575">
        <v>6</v>
      </c>
      <c r="R232" s="575"/>
      <c r="S232" s="575"/>
      <c r="T232" s="575"/>
      <c r="U232" s="575"/>
      <c r="V232" s="575"/>
      <c r="W232" s="575"/>
      <c r="X232" s="575"/>
      <c r="Y232" s="572"/>
      <c r="Z232" s="572">
        <v>1</v>
      </c>
      <c r="AA232" s="572">
        <v>1</v>
      </c>
      <c r="AB232" s="572"/>
      <c r="AC232" s="572"/>
      <c r="AD232" s="572">
        <v>2</v>
      </c>
      <c r="AE232" s="578"/>
    </row>
    <row r="233" spans="1:31" s="579" customFormat="1" x14ac:dyDescent="0.2">
      <c r="A233" s="572"/>
      <c r="B233" s="572"/>
      <c r="C233" s="578"/>
      <c r="D233" s="578"/>
      <c r="E233" s="578"/>
      <c r="F233" s="578"/>
      <c r="G233" s="578"/>
      <c r="H233" s="568"/>
      <c r="I233" s="573">
        <v>398.70100000000002</v>
      </c>
      <c r="J233" s="576">
        <f>+CEILING(I233,5)</f>
        <v>400</v>
      </c>
      <c r="K233" s="574"/>
      <c r="L233" s="572">
        <f>J233*36</f>
        <v>14400</v>
      </c>
      <c r="M233" s="572">
        <f>J233</f>
        <v>400</v>
      </c>
      <c r="N233" s="572"/>
      <c r="O233" s="575"/>
      <c r="P233" s="572"/>
      <c r="Q233" s="575"/>
      <c r="R233" s="572"/>
      <c r="S233" s="572"/>
      <c r="T233" s="572"/>
      <c r="U233" s="572"/>
      <c r="V233" s="575">
        <v>42</v>
      </c>
      <c r="W233" s="572"/>
      <c r="X233" s="572"/>
      <c r="Y233" s="572"/>
      <c r="Z233" s="572"/>
      <c r="AA233" s="572"/>
      <c r="AB233" s="572"/>
      <c r="AC233" s="572"/>
      <c r="AD233" s="572"/>
      <c r="AE233" s="578"/>
    </row>
    <row r="234" spans="1:31" s="579" customFormat="1" x14ac:dyDescent="0.2">
      <c r="A234" s="572">
        <f>A232+1</f>
        <v>114</v>
      </c>
      <c r="B234" s="572" t="s">
        <v>511</v>
      </c>
      <c r="C234" s="578" t="s">
        <v>231</v>
      </c>
      <c r="D234" s="578"/>
      <c r="E234" s="578"/>
      <c r="F234" s="578"/>
      <c r="G234" s="578"/>
      <c r="H234" s="568"/>
      <c r="I234" s="573"/>
      <c r="J234" s="576"/>
      <c r="K234" s="574"/>
      <c r="L234" s="572"/>
      <c r="M234" s="572"/>
      <c r="N234" s="572"/>
      <c r="O234" s="575">
        <f>(Q234*4+R234*2)/2</f>
        <v>12</v>
      </c>
      <c r="P234" s="575"/>
      <c r="Q234" s="575">
        <v>6</v>
      </c>
      <c r="R234" s="575"/>
      <c r="S234" s="575"/>
      <c r="T234" s="575"/>
      <c r="U234" s="575"/>
      <c r="V234" s="575"/>
      <c r="W234" s="575"/>
      <c r="X234" s="575"/>
      <c r="Y234" s="572"/>
      <c r="Z234" s="572">
        <v>1</v>
      </c>
      <c r="AA234" s="572">
        <v>1</v>
      </c>
      <c r="AB234" s="572"/>
      <c r="AC234" s="572"/>
      <c r="AD234" s="572">
        <v>2</v>
      </c>
      <c r="AE234" s="578"/>
    </row>
    <row r="235" spans="1:31" s="579" customFormat="1" x14ac:dyDescent="0.2">
      <c r="A235" s="572"/>
      <c r="B235" s="572"/>
      <c r="C235" s="578"/>
      <c r="D235" s="578"/>
      <c r="E235" s="578"/>
      <c r="F235" s="578"/>
      <c r="G235" s="578"/>
      <c r="H235" s="568"/>
      <c r="I235" s="573">
        <v>380.82100000000003</v>
      </c>
      <c r="J235" s="576">
        <f>+CEILING(I235,5)</f>
        <v>385</v>
      </c>
      <c r="K235" s="574"/>
      <c r="L235" s="572">
        <f>J235*36</f>
        <v>13860</v>
      </c>
      <c r="M235" s="572">
        <f>J235</f>
        <v>385</v>
      </c>
      <c r="N235" s="572"/>
      <c r="O235" s="575"/>
      <c r="P235" s="572"/>
      <c r="Q235" s="575"/>
      <c r="R235" s="575"/>
      <c r="S235" s="575"/>
      <c r="T235" s="575"/>
      <c r="U235" s="575"/>
      <c r="V235" s="575">
        <v>36</v>
      </c>
      <c r="W235" s="575"/>
      <c r="X235" s="575"/>
      <c r="Y235" s="572"/>
      <c r="Z235" s="572"/>
      <c r="AA235" s="572"/>
      <c r="AB235" s="572"/>
      <c r="AC235" s="572"/>
      <c r="AD235" s="572"/>
      <c r="AE235" s="578"/>
    </row>
    <row r="236" spans="1:31" s="579" customFormat="1" x14ac:dyDescent="0.2">
      <c r="A236" s="572">
        <f>A234+1</f>
        <v>115</v>
      </c>
      <c r="B236" s="569" t="s">
        <v>512</v>
      </c>
      <c r="C236" s="568" t="s">
        <v>244</v>
      </c>
      <c r="D236" s="568"/>
      <c r="E236" s="568"/>
      <c r="F236" s="568"/>
      <c r="G236" s="568"/>
      <c r="H236" s="568" t="s">
        <v>1085</v>
      </c>
      <c r="I236" s="573"/>
      <c r="J236" s="576"/>
      <c r="K236" s="574"/>
      <c r="L236" s="572"/>
      <c r="M236" s="572"/>
      <c r="N236" s="575">
        <v>48</v>
      </c>
      <c r="O236" s="572"/>
      <c r="P236" s="575">
        <v>12</v>
      </c>
      <c r="Q236" s="572"/>
      <c r="R236" s="572"/>
      <c r="S236" s="572"/>
      <c r="T236" s="572"/>
      <c r="U236" s="572"/>
      <c r="V236" s="575"/>
      <c r="W236" s="572">
        <v>30</v>
      </c>
      <c r="X236" s="572"/>
      <c r="Y236" s="572">
        <v>2</v>
      </c>
      <c r="Z236" s="572"/>
      <c r="AA236" s="572">
        <v>2</v>
      </c>
      <c r="AB236" s="572"/>
      <c r="AC236" s="572"/>
      <c r="AD236" s="572">
        <v>4</v>
      </c>
      <c r="AE236" s="578"/>
    </row>
    <row r="237" spans="1:31" s="579" customFormat="1" x14ac:dyDescent="0.2">
      <c r="A237" s="572"/>
      <c r="B237" s="572"/>
      <c r="C237" s="578"/>
      <c r="D237" s="578"/>
      <c r="E237" s="578"/>
      <c r="F237" s="578"/>
      <c r="G237" s="578"/>
      <c r="H237" s="568"/>
      <c r="I237" s="573">
        <v>366.875</v>
      </c>
      <c r="J237" s="576">
        <f>+CEILING(I237,5)</f>
        <v>370</v>
      </c>
      <c r="K237" s="574"/>
      <c r="L237" s="572">
        <f>J237*36</f>
        <v>13320</v>
      </c>
      <c r="M237" s="572">
        <f>J237</f>
        <v>370</v>
      </c>
      <c r="N237" s="572"/>
      <c r="O237" s="575"/>
      <c r="P237" s="575"/>
      <c r="Q237" s="575"/>
      <c r="R237" s="575"/>
      <c r="S237" s="575"/>
      <c r="T237" s="575"/>
      <c r="U237" s="575"/>
      <c r="V237" s="575">
        <v>36</v>
      </c>
      <c r="W237" s="575"/>
      <c r="X237" s="575"/>
      <c r="Y237" s="572"/>
      <c r="Z237" s="572"/>
      <c r="AA237" s="572"/>
      <c r="AB237" s="572"/>
      <c r="AC237" s="572"/>
      <c r="AD237" s="572"/>
      <c r="AE237" s="578"/>
    </row>
    <row r="238" spans="1:31" s="579" customFormat="1" x14ac:dyDescent="0.2">
      <c r="A238" s="572">
        <f>A236+1</f>
        <v>116</v>
      </c>
      <c r="B238" s="572" t="s">
        <v>513</v>
      </c>
      <c r="C238" s="578" t="s">
        <v>231</v>
      </c>
      <c r="D238" s="578"/>
      <c r="E238" s="578"/>
      <c r="F238" s="578"/>
      <c r="G238" s="578"/>
      <c r="H238" s="568"/>
      <c r="I238" s="573"/>
      <c r="J238" s="576"/>
      <c r="K238" s="574"/>
      <c r="L238" s="572"/>
      <c r="M238" s="572"/>
      <c r="N238" s="572"/>
      <c r="O238" s="575">
        <f>(Q238*4+R238*2)/2</f>
        <v>12</v>
      </c>
      <c r="P238" s="575"/>
      <c r="Q238" s="575">
        <v>6</v>
      </c>
      <c r="R238" s="575"/>
      <c r="S238" s="575"/>
      <c r="T238" s="575"/>
      <c r="U238" s="575"/>
      <c r="V238" s="575"/>
      <c r="W238" s="575"/>
      <c r="X238" s="575"/>
      <c r="Y238" s="572"/>
      <c r="Z238" s="572">
        <v>1</v>
      </c>
      <c r="AA238" s="572">
        <v>1</v>
      </c>
      <c r="AB238" s="572"/>
      <c r="AC238" s="572"/>
      <c r="AD238" s="572">
        <v>2</v>
      </c>
      <c r="AE238" s="578"/>
    </row>
    <row r="239" spans="1:31" s="579" customFormat="1" x14ac:dyDescent="0.2">
      <c r="A239" s="572"/>
      <c r="B239" s="572"/>
      <c r="C239" s="578"/>
      <c r="D239" s="578"/>
      <c r="E239" s="578"/>
      <c r="F239" s="578"/>
      <c r="G239" s="578"/>
      <c r="H239" s="568"/>
      <c r="I239" s="573">
        <v>372.50099999999998</v>
      </c>
      <c r="J239" s="576">
        <f>+CEILING(I239,5)</f>
        <v>375</v>
      </c>
      <c r="K239" s="574"/>
      <c r="L239" s="572">
        <f>J239*36</f>
        <v>13500</v>
      </c>
      <c r="M239" s="572">
        <f>J239</f>
        <v>375</v>
      </c>
      <c r="N239" s="572"/>
      <c r="O239" s="575"/>
      <c r="P239" s="575"/>
      <c r="Q239" s="575"/>
      <c r="R239" s="575"/>
      <c r="S239" s="575"/>
      <c r="T239" s="575"/>
      <c r="U239" s="575"/>
      <c r="V239" s="575">
        <v>36</v>
      </c>
      <c r="W239" s="575"/>
      <c r="X239" s="575"/>
      <c r="Y239" s="572"/>
      <c r="Z239" s="572"/>
      <c r="AA239" s="572"/>
      <c r="AB239" s="572"/>
      <c r="AC239" s="572"/>
      <c r="AD239" s="572"/>
      <c r="AE239" s="578"/>
    </row>
    <row r="240" spans="1:31" s="579" customFormat="1" x14ac:dyDescent="0.2">
      <c r="A240" s="572">
        <f>A238+1</f>
        <v>117</v>
      </c>
      <c r="B240" s="572" t="s">
        <v>514</v>
      </c>
      <c r="C240" s="578" t="s">
        <v>231</v>
      </c>
      <c r="D240" s="578"/>
      <c r="E240" s="578"/>
      <c r="F240" s="578"/>
      <c r="G240" s="578"/>
      <c r="H240" s="568"/>
      <c r="I240" s="573"/>
      <c r="J240" s="576"/>
      <c r="K240" s="574"/>
      <c r="L240" s="572"/>
      <c r="M240" s="572"/>
      <c r="N240" s="572"/>
      <c r="O240" s="575">
        <f>(Q240*4+R240*2)/2</f>
        <v>12</v>
      </c>
      <c r="P240" s="575"/>
      <c r="Q240" s="575">
        <v>6</v>
      </c>
      <c r="R240" s="575"/>
      <c r="S240" s="575"/>
      <c r="T240" s="575"/>
      <c r="U240" s="575"/>
      <c r="V240" s="575"/>
      <c r="W240" s="575"/>
      <c r="X240" s="575"/>
      <c r="Y240" s="572"/>
      <c r="Z240" s="572">
        <v>1</v>
      </c>
      <c r="AA240" s="572">
        <v>1</v>
      </c>
      <c r="AB240" s="572"/>
      <c r="AC240" s="572"/>
      <c r="AD240" s="572">
        <v>2</v>
      </c>
      <c r="AE240" s="578"/>
    </row>
    <row r="241" spans="1:31" s="579" customFormat="1" x14ac:dyDescent="0.2">
      <c r="A241" s="572"/>
      <c r="B241" s="572"/>
      <c r="C241" s="578"/>
      <c r="D241" s="578"/>
      <c r="E241" s="578"/>
      <c r="F241" s="578"/>
      <c r="G241" s="578"/>
      <c r="H241" s="568"/>
      <c r="I241" s="573">
        <v>376.459</v>
      </c>
      <c r="J241" s="576">
        <f>+CEILING(I241,5)</f>
        <v>380</v>
      </c>
      <c r="K241" s="574"/>
      <c r="L241" s="572">
        <f>J241*36</f>
        <v>13680</v>
      </c>
      <c r="M241" s="572">
        <f>J241</f>
        <v>380</v>
      </c>
      <c r="N241" s="572"/>
      <c r="O241" s="575"/>
      <c r="P241" s="575"/>
      <c r="Q241" s="575"/>
      <c r="R241" s="575"/>
      <c r="S241" s="575"/>
      <c r="T241" s="575"/>
      <c r="U241" s="575"/>
      <c r="V241" s="575">
        <v>36</v>
      </c>
      <c r="W241" s="575"/>
      <c r="X241" s="575"/>
      <c r="Y241" s="572"/>
      <c r="Z241" s="572"/>
      <c r="AA241" s="572"/>
      <c r="AB241" s="572"/>
      <c r="AC241" s="572"/>
      <c r="AD241" s="572"/>
      <c r="AE241" s="578"/>
    </row>
    <row r="242" spans="1:31" s="579" customFormat="1" x14ac:dyDescent="0.2">
      <c r="A242" s="572">
        <f>A240+1</f>
        <v>118</v>
      </c>
      <c r="B242" s="572" t="s">
        <v>515</v>
      </c>
      <c r="C242" s="578" t="s">
        <v>231</v>
      </c>
      <c r="D242" s="578"/>
      <c r="E242" s="578"/>
      <c r="F242" s="578"/>
      <c r="G242" s="578"/>
      <c r="H242" s="568"/>
      <c r="I242" s="573"/>
      <c r="J242" s="576"/>
      <c r="K242" s="574"/>
      <c r="L242" s="572"/>
      <c r="M242" s="572"/>
      <c r="N242" s="572"/>
      <c r="O242" s="575">
        <f>(Q242*4+R242*2)/2</f>
        <v>12</v>
      </c>
      <c r="P242" s="575"/>
      <c r="Q242" s="575">
        <v>6</v>
      </c>
      <c r="R242" s="575"/>
      <c r="S242" s="575"/>
      <c r="T242" s="575"/>
      <c r="U242" s="575"/>
      <c r="V242" s="575"/>
      <c r="W242" s="575"/>
      <c r="X242" s="575"/>
      <c r="Y242" s="572"/>
      <c r="Z242" s="572">
        <v>1</v>
      </c>
      <c r="AA242" s="572">
        <v>1</v>
      </c>
      <c r="AB242" s="572"/>
      <c r="AC242" s="572"/>
      <c r="AD242" s="572">
        <v>2</v>
      </c>
      <c r="AE242" s="578"/>
    </row>
    <row r="243" spans="1:31" s="579" customFormat="1" x14ac:dyDescent="0.2">
      <c r="A243" s="572"/>
      <c r="B243" s="572"/>
      <c r="C243" s="578"/>
      <c r="D243" s="578"/>
      <c r="E243" s="578"/>
      <c r="F243" s="578"/>
      <c r="G243" s="578"/>
      <c r="H243" s="568"/>
      <c r="I243" s="573">
        <v>384.28399999999999</v>
      </c>
      <c r="J243" s="576">
        <f>+CEILING(I243,5)</f>
        <v>385</v>
      </c>
      <c r="K243" s="574"/>
      <c r="L243" s="572">
        <f>J243*36</f>
        <v>13860</v>
      </c>
      <c r="M243" s="572">
        <f>J243</f>
        <v>385</v>
      </c>
      <c r="N243" s="572"/>
      <c r="O243" s="575"/>
      <c r="P243" s="575"/>
      <c r="Q243" s="575"/>
      <c r="R243" s="575"/>
      <c r="S243" s="575"/>
      <c r="T243" s="575"/>
      <c r="U243" s="575"/>
      <c r="V243" s="575">
        <v>36</v>
      </c>
      <c r="W243" s="575"/>
      <c r="X243" s="575"/>
      <c r="Y243" s="572"/>
      <c r="Z243" s="572"/>
      <c r="AA243" s="572"/>
      <c r="AB243" s="572"/>
      <c r="AC243" s="572"/>
      <c r="AD243" s="572"/>
      <c r="AE243" s="578"/>
    </row>
    <row r="244" spans="1:31" s="579" customFormat="1" x14ac:dyDescent="0.2">
      <c r="A244" s="572">
        <f>A242+1</f>
        <v>119</v>
      </c>
      <c r="B244" s="572" t="s">
        <v>516</v>
      </c>
      <c r="C244" s="578" t="s">
        <v>231</v>
      </c>
      <c r="D244" s="578"/>
      <c r="E244" s="578"/>
      <c r="F244" s="578"/>
      <c r="G244" s="578"/>
      <c r="H244" s="568"/>
      <c r="I244" s="573"/>
      <c r="J244" s="576"/>
      <c r="K244" s="574"/>
      <c r="L244" s="572"/>
      <c r="M244" s="572"/>
      <c r="N244" s="572"/>
      <c r="O244" s="575">
        <f>(Q244*4+R244*2)/2</f>
        <v>12</v>
      </c>
      <c r="P244" s="575"/>
      <c r="Q244" s="575">
        <v>6</v>
      </c>
      <c r="R244" s="575"/>
      <c r="S244" s="575"/>
      <c r="T244" s="575"/>
      <c r="U244" s="575"/>
      <c r="V244" s="575"/>
      <c r="W244" s="575"/>
      <c r="X244" s="575"/>
      <c r="Y244" s="572"/>
      <c r="Z244" s="572">
        <v>1</v>
      </c>
      <c r="AA244" s="572">
        <v>1</v>
      </c>
      <c r="AB244" s="572"/>
      <c r="AC244" s="572"/>
      <c r="AD244" s="572">
        <v>2</v>
      </c>
      <c r="AE244" s="578"/>
    </row>
    <row r="245" spans="1:31" s="579" customFormat="1" x14ac:dyDescent="0.2">
      <c r="A245" s="572"/>
      <c r="B245" s="572"/>
      <c r="C245" s="578"/>
      <c r="D245" s="578"/>
      <c r="E245" s="578"/>
      <c r="F245" s="578"/>
      <c r="G245" s="578"/>
      <c r="H245" s="568"/>
      <c r="I245" s="573">
        <v>375.36</v>
      </c>
      <c r="J245" s="576">
        <f>+CEILING(I245,5)</f>
        <v>380</v>
      </c>
      <c r="K245" s="574"/>
      <c r="L245" s="572">
        <f>J245*36</f>
        <v>13680</v>
      </c>
      <c r="M245" s="572">
        <f>J245</f>
        <v>380</v>
      </c>
      <c r="N245" s="572"/>
      <c r="O245" s="575"/>
      <c r="P245" s="575"/>
      <c r="Q245" s="575"/>
      <c r="R245" s="575"/>
      <c r="S245" s="575"/>
      <c r="T245" s="575"/>
      <c r="U245" s="575"/>
      <c r="V245" s="575">
        <v>36</v>
      </c>
      <c r="W245" s="575"/>
      <c r="X245" s="575"/>
      <c r="Y245" s="572"/>
      <c r="Z245" s="572"/>
      <c r="AA245" s="572"/>
      <c r="AB245" s="572"/>
      <c r="AC245" s="572"/>
      <c r="AD245" s="572"/>
      <c r="AE245" s="578"/>
    </row>
    <row r="246" spans="1:31" s="579" customFormat="1" x14ac:dyDescent="0.2">
      <c r="A246" s="572">
        <f>A244+1</f>
        <v>120</v>
      </c>
      <c r="B246" s="572" t="s">
        <v>517</v>
      </c>
      <c r="C246" s="578" t="s">
        <v>231</v>
      </c>
      <c r="D246" s="578"/>
      <c r="E246" s="578"/>
      <c r="F246" s="578"/>
      <c r="G246" s="578"/>
      <c r="H246" s="568"/>
      <c r="I246" s="573"/>
      <c r="J246" s="576"/>
      <c r="K246" s="574"/>
      <c r="L246" s="572"/>
      <c r="M246" s="572"/>
      <c r="N246" s="572"/>
      <c r="O246" s="575">
        <f>(Q246*4+R246*2)/2</f>
        <v>12</v>
      </c>
      <c r="P246" s="575"/>
      <c r="Q246" s="575">
        <v>6</v>
      </c>
      <c r="R246" s="575"/>
      <c r="S246" s="575"/>
      <c r="T246" s="575"/>
      <c r="U246" s="575"/>
      <c r="V246" s="575"/>
      <c r="W246" s="575"/>
      <c r="X246" s="575"/>
      <c r="Y246" s="572"/>
      <c r="Z246" s="572">
        <v>1</v>
      </c>
      <c r="AA246" s="572">
        <v>1</v>
      </c>
      <c r="AB246" s="572"/>
      <c r="AC246" s="572"/>
      <c r="AD246" s="572">
        <v>2</v>
      </c>
      <c r="AE246" s="578"/>
    </row>
    <row r="247" spans="1:31" s="579" customFormat="1" x14ac:dyDescent="0.2">
      <c r="A247" s="572"/>
      <c r="B247" s="572"/>
      <c r="C247" s="578"/>
      <c r="D247" s="578"/>
      <c r="E247" s="578"/>
      <c r="F247" s="578"/>
      <c r="G247" s="578"/>
      <c r="H247" s="568"/>
      <c r="I247" s="573">
        <v>381.24299999999999</v>
      </c>
      <c r="J247" s="576">
        <f>+CEILING(I247,5)</f>
        <v>385</v>
      </c>
      <c r="K247" s="574"/>
      <c r="L247" s="572">
        <f>J247*36</f>
        <v>13860</v>
      </c>
      <c r="M247" s="572">
        <f>J247</f>
        <v>385</v>
      </c>
      <c r="N247" s="572"/>
      <c r="O247" s="575"/>
      <c r="P247" s="572"/>
      <c r="Q247" s="575"/>
      <c r="R247" s="575"/>
      <c r="S247" s="575"/>
      <c r="T247" s="575"/>
      <c r="U247" s="575"/>
      <c r="V247" s="575">
        <v>36</v>
      </c>
      <c r="W247" s="575"/>
      <c r="X247" s="575"/>
      <c r="Y247" s="572"/>
      <c r="Z247" s="572"/>
      <c r="AA247" s="572"/>
      <c r="AB247" s="572"/>
      <c r="AC247" s="572"/>
      <c r="AD247" s="572"/>
      <c r="AE247" s="578"/>
    </row>
    <row r="248" spans="1:31" s="579" customFormat="1" x14ac:dyDescent="0.2">
      <c r="A248" s="572">
        <f>A246+1</f>
        <v>121</v>
      </c>
      <c r="B248" s="569" t="s">
        <v>31</v>
      </c>
      <c r="C248" s="568" t="s">
        <v>245</v>
      </c>
      <c r="D248" s="568"/>
      <c r="E248" s="568"/>
      <c r="F248" s="568"/>
      <c r="G248" s="568"/>
      <c r="H248" s="568" t="s">
        <v>1086</v>
      </c>
      <c r="I248" s="573"/>
      <c r="J248" s="576"/>
      <c r="K248" s="574"/>
      <c r="L248" s="572"/>
      <c r="M248" s="572"/>
      <c r="N248" s="575">
        <v>48</v>
      </c>
      <c r="O248" s="572"/>
      <c r="P248" s="575">
        <v>12</v>
      </c>
      <c r="Q248" s="572"/>
      <c r="R248" s="572"/>
      <c r="S248" s="572"/>
      <c r="T248" s="572"/>
      <c r="U248" s="572"/>
      <c r="V248" s="575"/>
      <c r="W248" s="572">
        <v>30</v>
      </c>
      <c r="X248" s="572"/>
      <c r="Y248" s="572">
        <v>2</v>
      </c>
      <c r="Z248" s="572"/>
      <c r="AA248" s="572">
        <v>2</v>
      </c>
      <c r="AB248" s="572"/>
      <c r="AC248" s="572"/>
      <c r="AD248" s="572">
        <v>4</v>
      </c>
      <c r="AE248" s="578"/>
    </row>
    <row r="249" spans="1:31" s="579" customFormat="1" x14ac:dyDescent="0.2">
      <c r="A249" s="572"/>
      <c r="B249" s="572"/>
      <c r="C249" s="578"/>
      <c r="D249" s="578"/>
      <c r="E249" s="578"/>
      <c r="F249" s="578"/>
      <c r="G249" s="578"/>
      <c r="H249" s="568"/>
      <c r="I249" s="573">
        <v>386.78100000000001</v>
      </c>
      <c r="J249" s="576">
        <f>+CEILING(I249,5)</f>
        <v>390</v>
      </c>
      <c r="K249" s="574"/>
      <c r="L249" s="572">
        <f>J249*36</f>
        <v>14040</v>
      </c>
      <c r="M249" s="572">
        <f>J249</f>
        <v>390</v>
      </c>
      <c r="N249" s="572"/>
      <c r="O249" s="575"/>
      <c r="P249" s="575"/>
      <c r="Q249" s="575"/>
      <c r="R249" s="575"/>
      <c r="S249" s="575"/>
      <c r="T249" s="575"/>
      <c r="U249" s="575"/>
      <c r="V249" s="575">
        <v>36</v>
      </c>
      <c r="W249" s="575"/>
      <c r="X249" s="575"/>
      <c r="Y249" s="572"/>
      <c r="Z249" s="572"/>
      <c r="AA249" s="572"/>
      <c r="AB249" s="572"/>
      <c r="AC249" s="572"/>
      <c r="AD249" s="572"/>
      <c r="AE249" s="578"/>
    </row>
    <row r="250" spans="1:31" s="579" customFormat="1" x14ac:dyDescent="0.2">
      <c r="A250" s="572">
        <f>A248+1</f>
        <v>122</v>
      </c>
      <c r="B250" s="572" t="s">
        <v>518</v>
      </c>
      <c r="C250" s="578" t="s">
        <v>231</v>
      </c>
      <c r="D250" s="578"/>
      <c r="E250" s="578"/>
      <c r="F250" s="578"/>
      <c r="G250" s="578"/>
      <c r="H250" s="568"/>
      <c r="I250" s="573"/>
      <c r="J250" s="576"/>
      <c r="K250" s="574"/>
      <c r="L250" s="572"/>
      <c r="M250" s="572"/>
      <c r="N250" s="572"/>
      <c r="O250" s="575">
        <f>(Q250*4+R250*2)/2</f>
        <v>12</v>
      </c>
      <c r="P250" s="575"/>
      <c r="Q250" s="575">
        <v>6</v>
      </c>
      <c r="R250" s="575"/>
      <c r="S250" s="575"/>
      <c r="T250" s="575"/>
      <c r="U250" s="575"/>
      <c r="V250" s="575"/>
      <c r="W250" s="575"/>
      <c r="X250" s="575"/>
      <c r="Y250" s="572"/>
      <c r="Z250" s="572">
        <v>1</v>
      </c>
      <c r="AA250" s="572">
        <v>1</v>
      </c>
      <c r="AB250" s="572"/>
      <c r="AC250" s="572"/>
      <c r="AD250" s="572">
        <v>2</v>
      </c>
      <c r="AE250" s="578"/>
    </row>
    <row r="251" spans="1:31" s="579" customFormat="1" x14ac:dyDescent="0.2">
      <c r="A251" s="572"/>
      <c r="B251" s="572"/>
      <c r="C251" s="578"/>
      <c r="D251" s="578"/>
      <c r="E251" s="578"/>
      <c r="F251" s="578"/>
      <c r="G251" s="578"/>
      <c r="H251" s="568"/>
      <c r="I251" s="573">
        <v>387.041</v>
      </c>
      <c r="J251" s="576">
        <f>+CEILING(I251,5)</f>
        <v>390</v>
      </c>
      <c r="K251" s="574"/>
      <c r="L251" s="572">
        <f>J251*36</f>
        <v>14040</v>
      </c>
      <c r="M251" s="572">
        <f>J251</f>
        <v>390</v>
      </c>
      <c r="N251" s="572"/>
      <c r="O251" s="575"/>
      <c r="P251" s="575"/>
      <c r="Q251" s="575"/>
      <c r="R251" s="575"/>
      <c r="S251" s="575"/>
      <c r="T251" s="575"/>
      <c r="U251" s="575"/>
      <c r="V251" s="575">
        <v>36</v>
      </c>
      <c r="W251" s="575"/>
      <c r="X251" s="575"/>
      <c r="Y251" s="572"/>
      <c r="Z251" s="572"/>
      <c r="AA251" s="572"/>
      <c r="AB251" s="572"/>
      <c r="AC251" s="572"/>
      <c r="AD251" s="572"/>
      <c r="AE251" s="578"/>
    </row>
    <row r="252" spans="1:31" s="579" customFormat="1" x14ac:dyDescent="0.2">
      <c r="A252" s="572">
        <f>A250+1</f>
        <v>123</v>
      </c>
      <c r="B252" s="572" t="s">
        <v>519</v>
      </c>
      <c r="C252" s="578" t="s">
        <v>231</v>
      </c>
      <c r="D252" s="578"/>
      <c r="E252" s="578"/>
      <c r="F252" s="578"/>
      <c r="G252" s="578"/>
      <c r="H252" s="568"/>
      <c r="I252" s="573"/>
      <c r="J252" s="576"/>
      <c r="K252" s="574"/>
      <c r="L252" s="572"/>
      <c r="M252" s="572"/>
      <c r="N252" s="572"/>
      <c r="O252" s="575">
        <f>(Q252*4+R252*2)/2</f>
        <v>12</v>
      </c>
      <c r="P252" s="575"/>
      <c r="Q252" s="575">
        <v>6</v>
      </c>
      <c r="R252" s="575"/>
      <c r="S252" s="575"/>
      <c r="T252" s="575"/>
      <c r="U252" s="575"/>
      <c r="V252" s="575"/>
      <c r="W252" s="575"/>
      <c r="X252" s="575"/>
      <c r="Y252" s="572"/>
      <c r="Z252" s="572">
        <v>1</v>
      </c>
      <c r="AA252" s="572">
        <v>1</v>
      </c>
      <c r="AB252" s="572"/>
      <c r="AC252" s="572"/>
      <c r="AD252" s="572">
        <v>2</v>
      </c>
      <c r="AE252" s="578"/>
    </row>
    <row r="253" spans="1:31" s="579" customFormat="1" x14ac:dyDescent="0.2">
      <c r="A253" s="572"/>
      <c r="B253" s="572"/>
      <c r="C253" s="578"/>
      <c r="D253" s="578"/>
      <c r="E253" s="578"/>
      <c r="F253" s="578"/>
      <c r="G253" s="578"/>
      <c r="H253" s="568"/>
      <c r="I253" s="573">
        <v>348.46600000000001</v>
      </c>
      <c r="J253" s="576">
        <f>+CEILING(I253,5)</f>
        <v>350</v>
      </c>
      <c r="K253" s="574"/>
      <c r="L253" s="572">
        <f>J253*36</f>
        <v>12600</v>
      </c>
      <c r="M253" s="572">
        <f>J253</f>
        <v>350</v>
      </c>
      <c r="N253" s="572"/>
      <c r="O253" s="575"/>
      <c r="P253" s="575"/>
      <c r="Q253" s="575"/>
      <c r="R253" s="575"/>
      <c r="S253" s="575"/>
      <c r="T253" s="575"/>
      <c r="U253" s="575"/>
      <c r="V253" s="575">
        <v>36</v>
      </c>
      <c r="W253" s="575"/>
      <c r="X253" s="575"/>
      <c r="Y253" s="572"/>
      <c r="Z253" s="572"/>
      <c r="AA253" s="572"/>
      <c r="AB253" s="572"/>
      <c r="AC253" s="572"/>
      <c r="AD253" s="572"/>
      <c r="AE253" s="578"/>
    </row>
    <row r="254" spans="1:31" s="579" customFormat="1" x14ac:dyDescent="0.2">
      <c r="A254" s="572">
        <f>A252+1</f>
        <v>124</v>
      </c>
      <c r="B254" s="572" t="s">
        <v>520</v>
      </c>
      <c r="C254" s="578" t="s">
        <v>231</v>
      </c>
      <c r="D254" s="578"/>
      <c r="E254" s="578"/>
      <c r="F254" s="578"/>
      <c r="G254" s="578"/>
      <c r="H254" s="568"/>
      <c r="I254" s="573"/>
      <c r="J254" s="576"/>
      <c r="K254" s="574"/>
      <c r="L254" s="572"/>
      <c r="M254" s="572"/>
      <c r="N254" s="572"/>
      <c r="O254" s="575">
        <f>(Q254*4+R254*2)/2</f>
        <v>12</v>
      </c>
      <c r="P254" s="575"/>
      <c r="Q254" s="575">
        <v>6</v>
      </c>
      <c r="R254" s="575"/>
      <c r="S254" s="575"/>
      <c r="T254" s="575"/>
      <c r="U254" s="575"/>
      <c r="V254" s="575"/>
      <c r="W254" s="575"/>
      <c r="X254" s="575"/>
      <c r="Y254" s="572"/>
      <c r="Z254" s="572">
        <v>1</v>
      </c>
      <c r="AA254" s="572">
        <v>1</v>
      </c>
      <c r="AB254" s="572"/>
      <c r="AC254" s="572"/>
      <c r="AD254" s="572">
        <v>2</v>
      </c>
      <c r="AE254" s="578"/>
    </row>
    <row r="255" spans="1:31" s="579" customFormat="1" x14ac:dyDescent="0.2">
      <c r="A255" s="572"/>
      <c r="B255" s="572"/>
      <c r="C255" s="578"/>
      <c r="D255" s="578"/>
      <c r="E255" s="578"/>
      <c r="F255" s="578"/>
      <c r="G255" s="578"/>
      <c r="H255" s="568"/>
      <c r="I255" s="573">
        <v>354.96600000000001</v>
      </c>
      <c r="J255" s="576">
        <f>+CEILING(I255,5)</f>
        <v>355</v>
      </c>
      <c r="K255" s="574"/>
      <c r="L255" s="572">
        <f>J255*36</f>
        <v>12780</v>
      </c>
      <c r="M255" s="572">
        <f>J255</f>
        <v>355</v>
      </c>
      <c r="N255" s="572"/>
      <c r="O255" s="575"/>
      <c r="P255" s="575"/>
      <c r="Q255" s="575"/>
      <c r="R255" s="575"/>
      <c r="S255" s="575"/>
      <c r="T255" s="575"/>
      <c r="U255" s="575"/>
      <c r="V255" s="575">
        <v>36</v>
      </c>
      <c r="W255" s="575"/>
      <c r="X255" s="575"/>
      <c r="Y255" s="572"/>
      <c r="Z255" s="572"/>
      <c r="AA255" s="572"/>
      <c r="AB255" s="572"/>
      <c r="AC255" s="572"/>
      <c r="AD255" s="572"/>
      <c r="AE255" s="578"/>
    </row>
    <row r="256" spans="1:31" s="579" customFormat="1" x14ac:dyDescent="0.2">
      <c r="A256" s="572">
        <f>A254+1</f>
        <v>125</v>
      </c>
      <c r="B256" s="569" t="s">
        <v>49</v>
      </c>
      <c r="C256" s="568" t="s">
        <v>245</v>
      </c>
      <c r="D256" s="568"/>
      <c r="E256" s="568"/>
      <c r="F256" s="568"/>
      <c r="G256" s="568"/>
      <c r="H256" s="568" t="s">
        <v>1087</v>
      </c>
      <c r="I256" s="573"/>
      <c r="J256" s="576"/>
      <c r="K256" s="574"/>
      <c r="L256" s="572"/>
      <c r="M256" s="572"/>
      <c r="N256" s="575">
        <v>48</v>
      </c>
      <c r="O256" s="572"/>
      <c r="P256" s="575">
        <v>12</v>
      </c>
      <c r="Q256" s="572"/>
      <c r="R256" s="572"/>
      <c r="S256" s="572"/>
      <c r="T256" s="572"/>
      <c r="U256" s="572"/>
      <c r="V256" s="575"/>
      <c r="W256" s="572">
        <v>30</v>
      </c>
      <c r="X256" s="572"/>
      <c r="Y256" s="572">
        <v>2</v>
      </c>
      <c r="Z256" s="572"/>
      <c r="AA256" s="572">
        <v>2</v>
      </c>
      <c r="AB256" s="572"/>
      <c r="AC256" s="572"/>
      <c r="AD256" s="572">
        <v>4</v>
      </c>
      <c r="AE256" s="578"/>
    </row>
    <row r="257" spans="1:31" s="579" customFormat="1" x14ac:dyDescent="0.2">
      <c r="A257" s="572"/>
      <c r="B257" s="572"/>
      <c r="C257" s="578"/>
      <c r="D257" s="578"/>
      <c r="E257" s="578"/>
      <c r="F257" s="578"/>
      <c r="G257" s="578"/>
      <c r="H257" s="568"/>
      <c r="I257" s="573">
        <v>414.90300000000002</v>
      </c>
      <c r="J257" s="576">
        <f>+CEILING(I257,5)</f>
        <v>415</v>
      </c>
      <c r="K257" s="574"/>
      <c r="L257" s="572">
        <f>J257*36</f>
        <v>14940</v>
      </c>
      <c r="M257" s="572">
        <f>J257</f>
        <v>415</v>
      </c>
      <c r="N257" s="572"/>
      <c r="O257" s="575"/>
      <c r="P257" s="572"/>
      <c r="Q257" s="575"/>
      <c r="R257" s="572"/>
      <c r="S257" s="572"/>
      <c r="T257" s="572"/>
      <c r="U257" s="572"/>
      <c r="V257" s="575">
        <v>42</v>
      </c>
      <c r="W257" s="572"/>
      <c r="X257" s="572"/>
      <c r="Y257" s="572"/>
      <c r="Z257" s="572"/>
      <c r="AA257" s="572"/>
      <c r="AB257" s="572"/>
      <c r="AC257" s="572"/>
      <c r="AD257" s="572"/>
      <c r="AE257" s="578"/>
    </row>
    <row r="258" spans="1:31" s="579" customFormat="1" x14ac:dyDescent="0.2">
      <c r="A258" s="572">
        <f>A256+1</f>
        <v>126</v>
      </c>
      <c r="B258" s="572" t="s">
        <v>521</v>
      </c>
      <c r="C258" s="578" t="s">
        <v>232</v>
      </c>
      <c r="D258" s="578"/>
      <c r="E258" s="578"/>
      <c r="F258" s="578"/>
      <c r="G258" s="578"/>
      <c r="H258" s="568"/>
      <c r="I258" s="573"/>
      <c r="J258" s="576"/>
      <c r="K258" s="574"/>
      <c r="L258" s="572"/>
      <c r="M258" s="572"/>
      <c r="N258" s="572"/>
      <c r="O258" s="575">
        <f>(Q258*4+R258*2)/2</f>
        <v>12</v>
      </c>
      <c r="P258" s="575"/>
      <c r="Q258" s="575">
        <v>6</v>
      </c>
      <c r="R258" s="575"/>
      <c r="S258" s="575"/>
      <c r="T258" s="575"/>
      <c r="U258" s="575"/>
      <c r="V258" s="575"/>
      <c r="W258" s="575"/>
      <c r="X258" s="575"/>
      <c r="Y258" s="572"/>
      <c r="Z258" s="572">
        <v>1</v>
      </c>
      <c r="AA258" s="572">
        <v>1</v>
      </c>
      <c r="AB258" s="572"/>
      <c r="AC258" s="572"/>
      <c r="AD258" s="572">
        <v>2</v>
      </c>
      <c r="AE258" s="578"/>
    </row>
    <row r="259" spans="1:31" s="579" customFormat="1" x14ac:dyDescent="0.2">
      <c r="A259" s="572"/>
      <c r="B259" s="572"/>
      <c r="C259" s="578"/>
      <c r="D259" s="578"/>
      <c r="E259" s="578"/>
      <c r="F259" s="578"/>
      <c r="G259" s="578"/>
      <c r="H259" s="568"/>
      <c r="I259" s="573">
        <v>407.23599999999999</v>
      </c>
      <c r="J259" s="576">
        <f>+CEILING(I259,5)</f>
        <v>410</v>
      </c>
      <c r="K259" s="574"/>
      <c r="L259" s="572">
        <f>J259*36</f>
        <v>14760</v>
      </c>
      <c r="M259" s="572">
        <f>J259</f>
        <v>410</v>
      </c>
      <c r="N259" s="572"/>
      <c r="O259" s="575"/>
      <c r="P259" s="575"/>
      <c r="Q259" s="575"/>
      <c r="R259" s="575"/>
      <c r="S259" s="575"/>
      <c r="T259" s="575"/>
      <c r="U259" s="575"/>
      <c r="V259" s="575">
        <v>42</v>
      </c>
      <c r="W259" s="575"/>
      <c r="X259" s="575"/>
      <c r="Y259" s="572"/>
      <c r="Z259" s="572"/>
      <c r="AA259" s="572"/>
      <c r="AB259" s="572"/>
      <c r="AC259" s="572"/>
      <c r="AD259" s="572"/>
      <c r="AE259" s="578"/>
    </row>
    <row r="260" spans="1:31" s="579" customFormat="1" x14ac:dyDescent="0.2">
      <c r="A260" s="572">
        <f>A258+1</f>
        <v>127</v>
      </c>
      <c r="B260" s="572" t="s">
        <v>522</v>
      </c>
      <c r="C260" s="578" t="s">
        <v>231</v>
      </c>
      <c r="D260" s="578"/>
      <c r="E260" s="578"/>
      <c r="F260" s="578"/>
      <c r="G260" s="578"/>
      <c r="H260" s="568"/>
      <c r="I260" s="573"/>
      <c r="J260" s="576"/>
      <c r="K260" s="574"/>
      <c r="L260" s="572"/>
      <c r="M260" s="572"/>
      <c r="N260" s="572"/>
      <c r="O260" s="575">
        <f>(Q260*4+R260*2)/2</f>
        <v>12</v>
      </c>
      <c r="P260" s="575"/>
      <c r="Q260" s="575">
        <v>6</v>
      </c>
      <c r="R260" s="575"/>
      <c r="S260" s="575"/>
      <c r="T260" s="575"/>
      <c r="U260" s="575"/>
      <c r="V260" s="575"/>
      <c r="W260" s="575"/>
      <c r="X260" s="575"/>
      <c r="Y260" s="572"/>
      <c r="Z260" s="572">
        <v>1</v>
      </c>
      <c r="AA260" s="572">
        <v>1</v>
      </c>
      <c r="AB260" s="572"/>
      <c r="AC260" s="572"/>
      <c r="AD260" s="572">
        <v>2</v>
      </c>
      <c r="AE260" s="578"/>
    </row>
    <row r="261" spans="1:31" s="579" customFormat="1" x14ac:dyDescent="0.2">
      <c r="A261" s="572"/>
      <c r="B261" s="572"/>
      <c r="C261" s="578"/>
      <c r="D261" s="578"/>
      <c r="E261" s="578"/>
      <c r="F261" s="578"/>
      <c r="G261" s="578"/>
      <c r="H261" s="568"/>
      <c r="I261" s="573">
        <v>432.22699999999998</v>
      </c>
      <c r="J261" s="576">
        <f>+CEILING(I261,5)</f>
        <v>435</v>
      </c>
      <c r="K261" s="574"/>
      <c r="L261" s="572">
        <f>J261*36</f>
        <v>15660</v>
      </c>
      <c r="M261" s="572">
        <f>J261</f>
        <v>435</v>
      </c>
      <c r="N261" s="572"/>
      <c r="O261" s="575"/>
      <c r="P261" s="575"/>
      <c r="Q261" s="575"/>
      <c r="R261" s="575"/>
      <c r="S261" s="575"/>
      <c r="T261" s="575"/>
      <c r="U261" s="575"/>
      <c r="V261" s="575">
        <v>42</v>
      </c>
      <c r="W261" s="575"/>
      <c r="X261" s="575"/>
      <c r="Y261" s="572"/>
      <c r="Z261" s="572"/>
      <c r="AA261" s="572"/>
      <c r="AB261" s="572"/>
      <c r="AC261" s="572"/>
      <c r="AD261" s="572"/>
      <c r="AE261" s="578"/>
    </row>
    <row r="262" spans="1:31" s="579" customFormat="1" x14ac:dyDescent="0.2">
      <c r="A262" s="572">
        <f>A260+1</f>
        <v>128</v>
      </c>
      <c r="B262" s="572" t="s">
        <v>523</v>
      </c>
      <c r="C262" s="578" t="s">
        <v>232</v>
      </c>
      <c r="D262" s="578"/>
      <c r="E262" s="578"/>
      <c r="F262" s="578"/>
      <c r="G262" s="578"/>
      <c r="H262" s="568"/>
      <c r="I262" s="573"/>
      <c r="J262" s="576"/>
      <c r="K262" s="574"/>
      <c r="L262" s="572"/>
      <c r="M262" s="572"/>
      <c r="N262" s="572"/>
      <c r="O262" s="575">
        <f>(Q262*4+R262*2)/2</f>
        <v>12</v>
      </c>
      <c r="P262" s="575"/>
      <c r="Q262" s="575">
        <v>6</v>
      </c>
      <c r="R262" s="575"/>
      <c r="S262" s="575"/>
      <c r="T262" s="575"/>
      <c r="U262" s="575"/>
      <c r="V262" s="575"/>
      <c r="W262" s="575"/>
      <c r="X262" s="575"/>
      <c r="Y262" s="572"/>
      <c r="Z262" s="572">
        <v>1</v>
      </c>
      <c r="AA262" s="572">
        <v>1</v>
      </c>
      <c r="AB262" s="572"/>
      <c r="AC262" s="572"/>
      <c r="AD262" s="572">
        <v>2</v>
      </c>
      <c r="AE262" s="578"/>
    </row>
    <row r="263" spans="1:31" s="579" customFormat="1" x14ac:dyDescent="0.2">
      <c r="A263" s="572"/>
      <c r="B263" s="572"/>
      <c r="C263" s="578"/>
      <c r="D263" s="578"/>
      <c r="E263" s="578"/>
      <c r="F263" s="578"/>
      <c r="G263" s="578"/>
      <c r="H263" s="568"/>
      <c r="I263" s="573">
        <v>401.87099999999998</v>
      </c>
      <c r="J263" s="576">
        <f>+CEILING(I263,5)</f>
        <v>405</v>
      </c>
      <c r="K263" s="574"/>
      <c r="L263" s="572">
        <f>J263*36</f>
        <v>14580</v>
      </c>
      <c r="M263" s="572">
        <f>J263</f>
        <v>405</v>
      </c>
      <c r="N263" s="572"/>
      <c r="O263" s="575"/>
      <c r="P263" s="575"/>
      <c r="Q263" s="575"/>
      <c r="R263" s="575"/>
      <c r="S263" s="575"/>
      <c r="T263" s="575"/>
      <c r="U263" s="575"/>
      <c r="V263" s="575">
        <v>42</v>
      </c>
      <c r="W263" s="575"/>
      <c r="X263" s="575"/>
      <c r="Y263" s="572"/>
      <c r="Z263" s="572"/>
      <c r="AA263" s="572"/>
      <c r="AB263" s="572"/>
      <c r="AC263" s="572"/>
      <c r="AD263" s="572"/>
      <c r="AE263" s="578"/>
    </row>
    <row r="264" spans="1:31" s="579" customFormat="1" x14ac:dyDescent="0.2">
      <c r="A264" s="572">
        <f>A262+1</f>
        <v>129</v>
      </c>
      <c r="B264" s="572" t="s">
        <v>524</v>
      </c>
      <c r="C264" s="578" t="s">
        <v>20</v>
      </c>
      <c r="D264" s="578">
        <v>0</v>
      </c>
      <c r="E264" s="578">
        <v>1</v>
      </c>
      <c r="F264" s="578">
        <v>2</v>
      </c>
      <c r="G264" s="578">
        <v>1</v>
      </c>
      <c r="H264" s="568"/>
      <c r="I264" s="573"/>
      <c r="J264" s="576"/>
      <c r="K264" s="574"/>
      <c r="L264" s="572"/>
      <c r="M264" s="572"/>
      <c r="N264" s="572"/>
      <c r="O264" s="575">
        <f>(Q264*4+R264*2)/2</f>
        <v>12</v>
      </c>
      <c r="P264" s="575"/>
      <c r="Q264" s="575">
        <v>6</v>
      </c>
      <c r="R264" s="575"/>
      <c r="S264" s="575"/>
      <c r="T264" s="575"/>
      <c r="U264" s="575"/>
      <c r="V264" s="575"/>
      <c r="W264" s="575"/>
      <c r="X264" s="575"/>
      <c r="Y264" s="572"/>
      <c r="Z264" s="572">
        <v>1</v>
      </c>
      <c r="AA264" s="572">
        <v>1</v>
      </c>
      <c r="AB264" s="572"/>
      <c r="AC264" s="572"/>
      <c r="AD264" s="572">
        <v>2</v>
      </c>
      <c r="AE264" s="578"/>
    </row>
    <row r="265" spans="1:31" s="579" customFormat="1" x14ac:dyDescent="0.2">
      <c r="A265" s="572"/>
      <c r="B265" s="572"/>
      <c r="C265" s="578"/>
      <c r="D265" s="578"/>
      <c r="E265" s="578"/>
      <c r="F265" s="578"/>
      <c r="G265" s="578"/>
      <c r="H265" s="568"/>
      <c r="I265" s="573">
        <v>434.17899999999997</v>
      </c>
      <c r="J265" s="576">
        <f>+CEILING(I265,5)</f>
        <v>435</v>
      </c>
      <c r="K265" s="574"/>
      <c r="L265" s="572">
        <f>J265*36</f>
        <v>15660</v>
      </c>
      <c r="M265" s="572">
        <f>J265</f>
        <v>435</v>
      </c>
      <c r="N265" s="572"/>
      <c r="O265" s="575"/>
      <c r="P265" s="575"/>
      <c r="Q265" s="575"/>
      <c r="R265" s="575"/>
      <c r="S265" s="575"/>
      <c r="T265" s="575"/>
      <c r="U265" s="575"/>
      <c r="V265" s="575">
        <v>42</v>
      </c>
      <c r="W265" s="575"/>
      <c r="X265" s="575"/>
      <c r="Y265" s="572"/>
      <c r="Z265" s="572"/>
      <c r="AA265" s="572"/>
      <c r="AB265" s="572"/>
      <c r="AC265" s="572"/>
      <c r="AD265" s="572"/>
      <c r="AE265" s="578"/>
    </row>
    <row r="266" spans="1:31" s="579" customFormat="1" x14ac:dyDescent="0.2">
      <c r="A266" s="572">
        <f>A264+1</f>
        <v>130</v>
      </c>
      <c r="B266" s="572" t="s">
        <v>525</v>
      </c>
      <c r="C266" s="578" t="s">
        <v>232</v>
      </c>
      <c r="D266" s="578"/>
      <c r="E266" s="578"/>
      <c r="F266" s="578"/>
      <c r="G266" s="578"/>
      <c r="H266" s="568"/>
      <c r="I266" s="573"/>
      <c r="J266" s="576"/>
      <c r="K266" s="574"/>
      <c r="L266" s="572"/>
      <c r="M266" s="572"/>
      <c r="N266" s="572"/>
      <c r="O266" s="575">
        <f>(Q266*4+R266*2)/2</f>
        <v>12</v>
      </c>
      <c r="P266" s="575"/>
      <c r="Q266" s="575">
        <v>6</v>
      </c>
      <c r="R266" s="575"/>
      <c r="S266" s="575"/>
      <c r="T266" s="575"/>
      <c r="U266" s="575"/>
      <c r="V266" s="575"/>
      <c r="W266" s="575"/>
      <c r="X266" s="575"/>
      <c r="Y266" s="572"/>
      <c r="Z266" s="572">
        <v>1</v>
      </c>
      <c r="AA266" s="572">
        <v>1</v>
      </c>
      <c r="AB266" s="572"/>
      <c r="AC266" s="572"/>
      <c r="AD266" s="572">
        <v>2</v>
      </c>
      <c r="AE266" s="578"/>
    </row>
    <row r="267" spans="1:31" s="579" customFormat="1" x14ac:dyDescent="0.2">
      <c r="A267" s="572"/>
      <c r="B267" s="572"/>
      <c r="C267" s="578"/>
      <c r="D267" s="578"/>
      <c r="E267" s="578"/>
      <c r="F267" s="578"/>
      <c r="G267" s="578"/>
      <c r="H267" s="568"/>
      <c r="I267" s="573">
        <v>405.50099999999998</v>
      </c>
      <c r="J267" s="576">
        <f>+CEILING(I267,5)</f>
        <v>410</v>
      </c>
      <c r="K267" s="574"/>
      <c r="L267" s="572">
        <f>J267*36</f>
        <v>14760</v>
      </c>
      <c r="M267" s="572">
        <f>J267</f>
        <v>410</v>
      </c>
      <c r="N267" s="572"/>
      <c r="O267" s="575"/>
      <c r="P267" s="575"/>
      <c r="Q267" s="575"/>
      <c r="R267" s="575"/>
      <c r="S267" s="575"/>
      <c r="T267" s="575"/>
      <c r="U267" s="575"/>
      <c r="V267" s="575">
        <v>42</v>
      </c>
      <c r="W267" s="575"/>
      <c r="X267" s="575"/>
      <c r="Y267" s="572"/>
      <c r="Z267" s="572"/>
      <c r="AA267" s="572"/>
      <c r="AB267" s="572"/>
      <c r="AC267" s="572"/>
      <c r="AD267" s="572"/>
      <c r="AE267" s="578"/>
    </row>
    <row r="268" spans="1:31" s="579" customFormat="1" x14ac:dyDescent="0.2">
      <c r="A268" s="572">
        <f>A266+1</f>
        <v>131</v>
      </c>
      <c r="B268" s="572" t="s">
        <v>526</v>
      </c>
      <c r="C268" s="578" t="s">
        <v>20</v>
      </c>
      <c r="D268" s="578"/>
      <c r="E268" s="578"/>
      <c r="F268" s="578"/>
      <c r="G268" s="578"/>
      <c r="H268" s="568"/>
      <c r="I268" s="573"/>
      <c r="J268" s="576"/>
      <c r="K268" s="574"/>
      <c r="L268" s="572"/>
      <c r="M268" s="572"/>
      <c r="N268" s="572"/>
      <c r="O268" s="575">
        <f>(Q268*4+R268*2)/2</f>
        <v>12</v>
      </c>
      <c r="P268" s="575"/>
      <c r="Q268" s="575">
        <v>6</v>
      </c>
      <c r="R268" s="575"/>
      <c r="S268" s="575"/>
      <c r="T268" s="575"/>
      <c r="U268" s="575"/>
      <c r="V268" s="575"/>
      <c r="W268" s="575"/>
      <c r="X268" s="575"/>
      <c r="Y268" s="572"/>
      <c r="Z268" s="572">
        <v>1</v>
      </c>
      <c r="AA268" s="572">
        <v>1</v>
      </c>
      <c r="AB268" s="572"/>
      <c r="AC268" s="572"/>
      <c r="AD268" s="572">
        <v>2</v>
      </c>
      <c r="AE268" s="578"/>
    </row>
    <row r="269" spans="1:31" s="579" customFormat="1" x14ac:dyDescent="0.2">
      <c r="A269" s="572"/>
      <c r="B269" s="572"/>
      <c r="C269" s="578"/>
      <c r="D269" s="578"/>
      <c r="E269" s="578"/>
      <c r="F269" s="578"/>
      <c r="G269" s="578"/>
      <c r="H269" s="568"/>
      <c r="I269" s="573">
        <v>426.01400000000001</v>
      </c>
      <c r="J269" s="576">
        <f>+CEILING(I269,5)</f>
        <v>430</v>
      </c>
      <c r="K269" s="574"/>
      <c r="L269" s="572">
        <f>J269*36</f>
        <v>15480</v>
      </c>
      <c r="M269" s="572">
        <f>J269</f>
        <v>430</v>
      </c>
      <c r="N269" s="572"/>
      <c r="O269" s="575"/>
      <c r="P269" s="572"/>
      <c r="Q269" s="575"/>
      <c r="R269" s="575"/>
      <c r="S269" s="575"/>
      <c r="T269" s="575"/>
      <c r="U269" s="575"/>
      <c r="V269" s="575">
        <v>42</v>
      </c>
      <c r="W269" s="575"/>
      <c r="X269" s="575"/>
      <c r="Y269" s="572"/>
      <c r="Z269" s="572"/>
      <c r="AA269" s="572"/>
      <c r="AB269" s="572"/>
      <c r="AC269" s="572"/>
      <c r="AD269" s="572"/>
      <c r="AE269" s="578"/>
    </row>
    <row r="270" spans="1:31" s="579" customFormat="1" x14ac:dyDescent="0.2">
      <c r="A270" s="572">
        <f>A268+1</f>
        <v>132</v>
      </c>
      <c r="B270" s="572" t="s">
        <v>527</v>
      </c>
      <c r="C270" s="578" t="s">
        <v>20</v>
      </c>
      <c r="D270" s="578"/>
      <c r="E270" s="578"/>
      <c r="F270" s="578"/>
      <c r="G270" s="578"/>
      <c r="H270" s="568"/>
      <c r="I270" s="573"/>
      <c r="J270" s="576"/>
      <c r="K270" s="574"/>
      <c r="L270" s="572"/>
      <c r="M270" s="572"/>
      <c r="N270" s="572"/>
      <c r="O270" s="575">
        <f>(Q270*4+R270*2)/2</f>
        <v>12</v>
      </c>
      <c r="P270" s="575"/>
      <c r="Q270" s="575">
        <v>6</v>
      </c>
      <c r="R270" s="575"/>
      <c r="S270" s="575"/>
      <c r="T270" s="575"/>
      <c r="U270" s="575"/>
      <c r="V270" s="575"/>
      <c r="W270" s="575"/>
      <c r="X270" s="575"/>
      <c r="Y270" s="572"/>
      <c r="Z270" s="572">
        <v>1</v>
      </c>
      <c r="AA270" s="572">
        <v>1</v>
      </c>
      <c r="AB270" s="572"/>
      <c r="AC270" s="572"/>
      <c r="AD270" s="572">
        <v>2</v>
      </c>
      <c r="AE270" s="578"/>
    </row>
    <row r="271" spans="1:31" s="579" customFormat="1" x14ac:dyDescent="0.2">
      <c r="A271" s="572"/>
      <c r="B271" s="572"/>
      <c r="C271" s="578"/>
      <c r="D271" s="578"/>
      <c r="E271" s="578"/>
      <c r="F271" s="578"/>
      <c r="G271" s="578"/>
      <c r="H271" s="568"/>
      <c r="I271" s="573">
        <v>406.90499999999997</v>
      </c>
      <c r="J271" s="576">
        <f>+CEILING(I271,5)</f>
        <v>410</v>
      </c>
      <c r="K271" s="574"/>
      <c r="L271" s="572">
        <f>J271*36</f>
        <v>14760</v>
      </c>
      <c r="M271" s="572">
        <f>J271</f>
        <v>410</v>
      </c>
      <c r="N271" s="572"/>
      <c r="O271" s="575"/>
      <c r="P271" s="575"/>
      <c r="Q271" s="575"/>
      <c r="R271" s="575"/>
      <c r="S271" s="575"/>
      <c r="T271" s="575"/>
      <c r="U271" s="575"/>
      <c r="V271" s="575">
        <v>42</v>
      </c>
      <c r="W271" s="575"/>
      <c r="X271" s="575"/>
      <c r="Y271" s="572"/>
      <c r="Z271" s="572"/>
      <c r="AA271" s="572"/>
      <c r="AB271" s="572"/>
      <c r="AC271" s="572"/>
      <c r="AD271" s="572"/>
      <c r="AE271" s="578"/>
    </row>
    <row r="272" spans="1:31" s="579" customFormat="1" x14ac:dyDescent="0.2">
      <c r="A272" s="572">
        <f>A270+1</f>
        <v>133</v>
      </c>
      <c r="B272" s="572" t="s">
        <v>175</v>
      </c>
      <c r="C272" s="578" t="s">
        <v>232</v>
      </c>
      <c r="D272" s="578"/>
      <c r="E272" s="578"/>
      <c r="F272" s="578"/>
      <c r="G272" s="578"/>
      <c r="H272" s="568"/>
      <c r="I272" s="573"/>
      <c r="J272" s="576"/>
      <c r="K272" s="574"/>
      <c r="L272" s="572"/>
      <c r="M272" s="572"/>
      <c r="N272" s="572"/>
      <c r="O272" s="575">
        <f>(Q272*4+R272*2)/2</f>
        <v>12</v>
      </c>
      <c r="P272" s="575"/>
      <c r="Q272" s="575">
        <v>6</v>
      </c>
      <c r="R272" s="575"/>
      <c r="S272" s="575"/>
      <c r="T272" s="575"/>
      <c r="U272" s="575"/>
      <c r="V272" s="575"/>
      <c r="W272" s="575"/>
      <c r="X272" s="575"/>
      <c r="Y272" s="572"/>
      <c r="Z272" s="572">
        <v>1</v>
      </c>
      <c r="AA272" s="572">
        <v>1</v>
      </c>
      <c r="AB272" s="572"/>
      <c r="AC272" s="572"/>
      <c r="AD272" s="572">
        <v>2</v>
      </c>
      <c r="AE272" s="578"/>
    </row>
    <row r="273" spans="1:31" s="579" customFormat="1" x14ac:dyDescent="0.2">
      <c r="A273" s="572"/>
      <c r="B273" s="572"/>
      <c r="C273" s="578"/>
      <c r="D273" s="578"/>
      <c r="E273" s="578"/>
      <c r="F273" s="578"/>
      <c r="G273" s="578"/>
      <c r="H273" s="568"/>
      <c r="I273" s="573">
        <v>433.25299999999999</v>
      </c>
      <c r="J273" s="576">
        <f>+CEILING(I273,5)</f>
        <v>435</v>
      </c>
      <c r="K273" s="574"/>
      <c r="L273" s="572">
        <f>J273*36</f>
        <v>15660</v>
      </c>
      <c r="M273" s="572">
        <f>J273</f>
        <v>435</v>
      </c>
      <c r="N273" s="572"/>
      <c r="O273" s="575"/>
      <c r="P273" s="575"/>
      <c r="Q273" s="575"/>
      <c r="R273" s="575"/>
      <c r="S273" s="575"/>
      <c r="T273" s="575"/>
      <c r="U273" s="575"/>
      <c r="V273" s="575">
        <v>42</v>
      </c>
      <c r="W273" s="575"/>
      <c r="X273" s="575"/>
      <c r="Y273" s="572"/>
      <c r="Z273" s="572"/>
      <c r="AA273" s="572"/>
      <c r="AB273" s="572"/>
      <c r="AC273" s="572"/>
      <c r="AD273" s="572"/>
      <c r="AE273" s="578"/>
    </row>
    <row r="274" spans="1:31" s="579" customFormat="1" x14ac:dyDescent="0.2">
      <c r="A274" s="572">
        <f>A272+1</f>
        <v>134</v>
      </c>
      <c r="B274" s="572" t="s">
        <v>176</v>
      </c>
      <c r="C274" s="578" t="s">
        <v>20</v>
      </c>
      <c r="D274" s="578"/>
      <c r="E274" s="578"/>
      <c r="F274" s="578"/>
      <c r="G274" s="578"/>
      <c r="H274" s="568"/>
      <c r="I274" s="573"/>
      <c r="J274" s="576"/>
      <c r="K274" s="574"/>
      <c r="L274" s="572"/>
      <c r="M274" s="572"/>
      <c r="N274" s="572"/>
      <c r="O274" s="575">
        <f>(Q274*4+R274*2)/2</f>
        <v>12</v>
      </c>
      <c r="P274" s="575"/>
      <c r="Q274" s="575">
        <v>6</v>
      </c>
      <c r="R274" s="575"/>
      <c r="S274" s="575"/>
      <c r="T274" s="575"/>
      <c r="U274" s="575"/>
      <c r="V274" s="575"/>
      <c r="W274" s="575"/>
      <c r="X274" s="575"/>
      <c r="Y274" s="572"/>
      <c r="Z274" s="572">
        <v>1</v>
      </c>
      <c r="AA274" s="572">
        <v>1</v>
      </c>
      <c r="AB274" s="572"/>
      <c r="AC274" s="572"/>
      <c r="AD274" s="572">
        <v>2</v>
      </c>
      <c r="AE274" s="578"/>
    </row>
    <row r="275" spans="1:31" s="579" customFormat="1" x14ac:dyDescent="0.2">
      <c r="A275" s="572"/>
      <c r="B275" s="572"/>
      <c r="C275" s="578"/>
      <c r="D275" s="578"/>
      <c r="E275" s="578"/>
      <c r="F275" s="578"/>
      <c r="G275" s="578"/>
      <c r="H275" s="568"/>
      <c r="I275" s="573">
        <v>372.89699999999999</v>
      </c>
      <c r="J275" s="576">
        <f>+CEILING(I275,5)</f>
        <v>375</v>
      </c>
      <c r="K275" s="574"/>
      <c r="L275" s="572">
        <f>J275*36</f>
        <v>13500</v>
      </c>
      <c r="M275" s="572">
        <f>J275</f>
        <v>375</v>
      </c>
      <c r="N275" s="572"/>
      <c r="O275" s="575"/>
      <c r="P275" s="575"/>
      <c r="Q275" s="575"/>
      <c r="R275" s="575"/>
      <c r="S275" s="575"/>
      <c r="T275" s="575"/>
      <c r="U275" s="575"/>
      <c r="V275" s="575">
        <v>36</v>
      </c>
      <c r="W275" s="575"/>
      <c r="X275" s="575"/>
      <c r="Y275" s="572"/>
      <c r="Z275" s="572"/>
      <c r="AA275" s="572"/>
      <c r="AB275" s="572"/>
      <c r="AC275" s="572"/>
      <c r="AD275" s="572"/>
      <c r="AE275" s="578"/>
    </row>
    <row r="276" spans="1:31" s="579" customFormat="1" x14ac:dyDescent="0.2">
      <c r="A276" s="572">
        <f>A274+1</f>
        <v>135</v>
      </c>
      <c r="B276" s="572" t="s">
        <v>177</v>
      </c>
      <c r="C276" s="578" t="s">
        <v>232</v>
      </c>
      <c r="D276" s="578"/>
      <c r="E276" s="578"/>
      <c r="F276" s="578"/>
      <c r="G276" s="578"/>
      <c r="H276" s="568"/>
      <c r="I276" s="573"/>
      <c r="J276" s="576"/>
      <c r="K276" s="574"/>
      <c r="L276" s="572"/>
      <c r="M276" s="572"/>
      <c r="N276" s="572"/>
      <c r="O276" s="575">
        <f>(Q276*4+R276*2)/2</f>
        <v>12</v>
      </c>
      <c r="P276" s="575"/>
      <c r="Q276" s="575">
        <v>6</v>
      </c>
      <c r="R276" s="575"/>
      <c r="S276" s="575"/>
      <c r="T276" s="575"/>
      <c r="U276" s="575"/>
      <c r="V276" s="575"/>
      <c r="W276" s="575"/>
      <c r="X276" s="575"/>
      <c r="Y276" s="572"/>
      <c r="Z276" s="572">
        <v>1</v>
      </c>
      <c r="AA276" s="572">
        <v>1</v>
      </c>
      <c r="AB276" s="572"/>
      <c r="AC276" s="572"/>
      <c r="AD276" s="572">
        <v>2</v>
      </c>
      <c r="AE276" s="578"/>
    </row>
    <row r="277" spans="1:31" s="579" customFormat="1" x14ac:dyDescent="0.2">
      <c r="A277" s="572"/>
      <c r="B277" s="572"/>
      <c r="C277" s="578"/>
      <c r="D277" s="578"/>
      <c r="E277" s="578"/>
      <c r="F277" s="578"/>
      <c r="G277" s="578"/>
      <c r="H277" s="568"/>
      <c r="I277" s="573">
        <v>443.53899999999999</v>
      </c>
      <c r="J277" s="576">
        <f>+CEILING(I277,5)</f>
        <v>445</v>
      </c>
      <c r="K277" s="574"/>
      <c r="L277" s="572">
        <f>J277*36</f>
        <v>16020</v>
      </c>
      <c r="M277" s="572">
        <f>J277</f>
        <v>445</v>
      </c>
      <c r="N277" s="572"/>
      <c r="O277" s="575"/>
      <c r="P277" s="575"/>
      <c r="Q277" s="575"/>
      <c r="R277" s="575"/>
      <c r="S277" s="575"/>
      <c r="T277" s="575"/>
      <c r="U277" s="575"/>
      <c r="V277" s="575">
        <v>42</v>
      </c>
      <c r="W277" s="575"/>
      <c r="X277" s="575"/>
      <c r="Y277" s="572"/>
      <c r="Z277" s="572"/>
      <c r="AA277" s="572"/>
      <c r="AB277" s="572"/>
      <c r="AC277" s="572"/>
      <c r="AD277" s="572"/>
      <c r="AE277" s="578"/>
    </row>
    <row r="278" spans="1:31" s="579" customFormat="1" x14ac:dyDescent="0.2">
      <c r="A278" s="572">
        <f>A276+1</f>
        <v>136</v>
      </c>
      <c r="B278" s="569" t="s">
        <v>50</v>
      </c>
      <c r="C278" s="568" t="s">
        <v>249</v>
      </c>
      <c r="D278" s="568"/>
      <c r="E278" s="568"/>
      <c r="F278" s="568"/>
      <c r="G278" s="568"/>
      <c r="H278" s="568" t="s">
        <v>1088</v>
      </c>
      <c r="I278" s="573"/>
      <c r="J278" s="576"/>
      <c r="K278" s="574"/>
      <c r="L278" s="572"/>
      <c r="M278" s="572"/>
      <c r="N278" s="575">
        <v>48</v>
      </c>
      <c r="O278" s="572"/>
      <c r="P278" s="575">
        <v>12</v>
      </c>
      <c r="Q278" s="572"/>
      <c r="R278" s="572"/>
      <c r="S278" s="572"/>
      <c r="T278" s="572"/>
      <c r="U278" s="572"/>
      <c r="V278" s="575"/>
      <c r="W278" s="572">
        <v>30</v>
      </c>
      <c r="X278" s="572"/>
      <c r="Y278" s="572">
        <v>2</v>
      </c>
      <c r="Z278" s="572"/>
      <c r="AA278" s="572">
        <v>2</v>
      </c>
      <c r="AB278" s="572"/>
      <c r="AC278" s="572"/>
      <c r="AD278" s="572">
        <v>4</v>
      </c>
      <c r="AE278" s="578"/>
    </row>
    <row r="279" spans="1:31" s="579" customFormat="1" x14ac:dyDescent="0.2">
      <c r="A279" s="572"/>
      <c r="B279" s="572"/>
      <c r="C279" s="578"/>
      <c r="D279" s="578"/>
      <c r="E279" s="578"/>
      <c r="F279" s="578"/>
      <c r="G279" s="578"/>
      <c r="H279" s="568"/>
      <c r="I279" s="573">
        <v>456.34800000000001</v>
      </c>
      <c r="J279" s="576">
        <f>+CEILING(I279,5)</f>
        <v>460</v>
      </c>
      <c r="K279" s="574"/>
      <c r="L279" s="572">
        <f>J279*36</f>
        <v>16560</v>
      </c>
      <c r="M279" s="572">
        <f>J279</f>
        <v>460</v>
      </c>
      <c r="N279" s="572"/>
      <c r="O279" s="575"/>
      <c r="P279" s="575"/>
      <c r="Q279" s="575"/>
      <c r="R279" s="575"/>
      <c r="S279" s="575"/>
      <c r="T279" s="575"/>
      <c r="U279" s="575"/>
      <c r="V279" s="575">
        <v>48</v>
      </c>
      <c r="W279" s="575"/>
      <c r="X279" s="575"/>
      <c r="Y279" s="572"/>
      <c r="Z279" s="572"/>
      <c r="AA279" s="572"/>
      <c r="AB279" s="572"/>
      <c r="AC279" s="572"/>
      <c r="AD279" s="572"/>
      <c r="AE279" s="578"/>
    </row>
    <row r="280" spans="1:31" s="579" customFormat="1" x14ac:dyDescent="0.2">
      <c r="A280" s="572">
        <f>A278+1</f>
        <v>137</v>
      </c>
      <c r="B280" s="572" t="s">
        <v>51</v>
      </c>
      <c r="C280" s="578" t="s">
        <v>233</v>
      </c>
      <c r="D280" s="578"/>
      <c r="E280" s="578"/>
      <c r="F280" s="578"/>
      <c r="G280" s="578"/>
      <c r="H280" s="568"/>
      <c r="I280" s="573"/>
      <c r="J280" s="576"/>
      <c r="K280" s="574"/>
      <c r="L280" s="572"/>
      <c r="M280" s="572"/>
      <c r="N280" s="572"/>
      <c r="O280" s="575">
        <f>(Q280*4+R280*2)/2</f>
        <v>12</v>
      </c>
      <c r="P280" s="575"/>
      <c r="Q280" s="575">
        <v>6</v>
      </c>
      <c r="R280" s="575"/>
      <c r="S280" s="575"/>
      <c r="T280" s="575"/>
      <c r="U280" s="575"/>
      <c r="V280" s="575"/>
      <c r="W280" s="575"/>
      <c r="X280" s="575"/>
      <c r="Y280" s="572"/>
      <c r="Z280" s="572">
        <v>1</v>
      </c>
      <c r="AA280" s="572">
        <v>1</v>
      </c>
      <c r="AB280" s="572"/>
      <c r="AC280" s="572"/>
      <c r="AD280" s="572">
        <v>2</v>
      </c>
      <c r="AE280" s="578"/>
    </row>
    <row r="281" spans="1:31" s="579" customFormat="1" x14ac:dyDescent="0.2">
      <c r="A281" s="572"/>
      <c r="B281" s="572"/>
      <c r="C281" s="578"/>
      <c r="D281" s="578"/>
      <c r="E281" s="578"/>
      <c r="F281" s="578"/>
      <c r="G281" s="578"/>
      <c r="H281" s="568"/>
      <c r="I281" s="573">
        <v>379.19900000000001</v>
      </c>
      <c r="J281" s="576">
        <f>+CEILING(I281,5)</f>
        <v>380</v>
      </c>
      <c r="K281" s="574"/>
      <c r="L281" s="572">
        <f>J281*36</f>
        <v>13680</v>
      </c>
      <c r="M281" s="572">
        <f>J281</f>
        <v>380</v>
      </c>
      <c r="N281" s="572"/>
      <c r="O281" s="575"/>
      <c r="P281" s="572"/>
      <c r="Q281" s="575"/>
      <c r="R281" s="572"/>
      <c r="S281" s="572"/>
      <c r="T281" s="572"/>
      <c r="U281" s="572"/>
      <c r="V281" s="575">
        <v>36</v>
      </c>
      <c r="W281" s="572"/>
      <c r="X281" s="572"/>
      <c r="Y281" s="572"/>
      <c r="Z281" s="572"/>
      <c r="AA281" s="572"/>
      <c r="AB281" s="572"/>
      <c r="AC281" s="572"/>
      <c r="AD281" s="572"/>
      <c r="AE281" s="578"/>
    </row>
    <row r="282" spans="1:31" s="579" customFormat="1" x14ac:dyDescent="0.2">
      <c r="A282" s="572">
        <f>A280+1</f>
        <v>138</v>
      </c>
      <c r="B282" s="572" t="s">
        <v>28</v>
      </c>
      <c r="C282" s="578" t="s">
        <v>232</v>
      </c>
      <c r="D282" s="578">
        <v>0</v>
      </c>
      <c r="E282" s="578">
        <v>0</v>
      </c>
      <c r="F282" s="578">
        <v>0</v>
      </c>
      <c r="G282" s="578">
        <v>2</v>
      </c>
      <c r="H282" s="568"/>
      <c r="I282" s="573"/>
      <c r="J282" s="576"/>
      <c r="K282" s="574"/>
      <c r="L282" s="572"/>
      <c r="M282" s="572"/>
      <c r="N282" s="572"/>
      <c r="O282" s="575">
        <f>(Q282*4+R282*2)/2</f>
        <v>12</v>
      </c>
      <c r="P282" s="575"/>
      <c r="Q282" s="575">
        <v>6</v>
      </c>
      <c r="R282" s="575"/>
      <c r="S282" s="575"/>
      <c r="T282" s="575"/>
      <c r="U282" s="575"/>
      <c r="V282" s="575"/>
      <c r="W282" s="575"/>
      <c r="X282" s="575"/>
      <c r="Y282" s="572"/>
      <c r="Z282" s="572">
        <v>1</v>
      </c>
      <c r="AA282" s="572">
        <v>1</v>
      </c>
      <c r="AB282" s="572"/>
      <c r="AC282" s="572"/>
      <c r="AD282" s="572">
        <v>2</v>
      </c>
      <c r="AE282" s="578"/>
    </row>
    <row r="283" spans="1:31" s="579" customFormat="1" x14ac:dyDescent="0.2">
      <c r="A283" s="572"/>
      <c r="B283" s="572"/>
      <c r="C283" s="578"/>
      <c r="D283" s="578"/>
      <c r="E283" s="578"/>
      <c r="F283" s="578"/>
      <c r="G283" s="578"/>
      <c r="H283" s="568"/>
      <c r="I283" s="573">
        <v>382.62200000000001</v>
      </c>
      <c r="J283" s="576">
        <f>+CEILING(I283,5)</f>
        <v>385</v>
      </c>
      <c r="K283" s="574"/>
      <c r="L283" s="572">
        <f>J283*36</f>
        <v>13860</v>
      </c>
      <c r="M283" s="572">
        <f>J283</f>
        <v>385</v>
      </c>
      <c r="N283" s="572"/>
      <c r="O283" s="575"/>
      <c r="P283" s="575"/>
      <c r="Q283" s="575"/>
      <c r="R283" s="575"/>
      <c r="S283" s="575"/>
      <c r="T283" s="575"/>
      <c r="U283" s="575"/>
      <c r="V283" s="575">
        <v>36</v>
      </c>
      <c r="W283" s="575"/>
      <c r="X283" s="575"/>
      <c r="Y283" s="572"/>
      <c r="Z283" s="572"/>
      <c r="AA283" s="572"/>
      <c r="AB283" s="572"/>
      <c r="AC283" s="572"/>
      <c r="AD283" s="572"/>
      <c r="AE283" s="578"/>
    </row>
    <row r="284" spans="1:31" s="579" customFormat="1" x14ac:dyDescent="0.2">
      <c r="A284" s="572">
        <f>A282+1</f>
        <v>139</v>
      </c>
      <c r="B284" s="572" t="s">
        <v>52</v>
      </c>
      <c r="C284" s="578" t="s">
        <v>233</v>
      </c>
      <c r="D284" s="578">
        <v>0</v>
      </c>
      <c r="E284" s="578">
        <v>0</v>
      </c>
      <c r="F284" s="578">
        <v>0</v>
      </c>
      <c r="G284" s="578">
        <v>1</v>
      </c>
      <c r="H284" s="568"/>
      <c r="I284" s="573"/>
      <c r="J284" s="576"/>
      <c r="K284" s="574"/>
      <c r="L284" s="572"/>
      <c r="M284" s="572"/>
      <c r="N284" s="572"/>
      <c r="O284" s="575">
        <f>(Q284*4+R284*2)/2</f>
        <v>12</v>
      </c>
      <c r="P284" s="575"/>
      <c r="Q284" s="575">
        <v>6</v>
      </c>
      <c r="R284" s="575"/>
      <c r="S284" s="575"/>
      <c r="T284" s="575"/>
      <c r="U284" s="575"/>
      <c r="V284" s="575"/>
      <c r="W284" s="575"/>
      <c r="X284" s="575"/>
      <c r="Y284" s="572"/>
      <c r="Z284" s="572">
        <v>1</v>
      </c>
      <c r="AA284" s="572">
        <v>1</v>
      </c>
      <c r="AB284" s="572"/>
      <c r="AC284" s="572"/>
      <c r="AD284" s="572">
        <v>2</v>
      </c>
      <c r="AE284" s="578"/>
    </row>
    <row r="285" spans="1:31" s="579" customFormat="1" x14ac:dyDescent="0.2">
      <c r="A285" s="572"/>
      <c r="B285" s="572"/>
      <c r="C285" s="578"/>
      <c r="D285" s="578"/>
      <c r="E285" s="578"/>
      <c r="F285" s="578"/>
      <c r="G285" s="578"/>
      <c r="H285" s="568"/>
      <c r="I285" s="573">
        <v>435.55599999999998</v>
      </c>
      <c r="J285" s="576">
        <f>+CEILING(I285,5)</f>
        <v>440</v>
      </c>
      <c r="K285" s="574"/>
      <c r="L285" s="572">
        <f>J285*36</f>
        <v>15840</v>
      </c>
      <c r="M285" s="572">
        <f>J285</f>
        <v>440</v>
      </c>
      <c r="N285" s="572"/>
      <c r="O285" s="575"/>
      <c r="P285" s="572"/>
      <c r="Q285" s="575"/>
      <c r="R285" s="575"/>
      <c r="S285" s="575"/>
      <c r="T285" s="575"/>
      <c r="U285" s="575"/>
      <c r="V285" s="575">
        <v>42</v>
      </c>
      <c r="W285" s="575"/>
      <c r="X285" s="575"/>
      <c r="Y285" s="572"/>
      <c r="Z285" s="572"/>
      <c r="AA285" s="572"/>
      <c r="AB285" s="572"/>
      <c r="AC285" s="572"/>
      <c r="AD285" s="572"/>
      <c r="AE285" s="578"/>
    </row>
    <row r="286" spans="1:31" s="579" customFormat="1" x14ac:dyDescent="0.2">
      <c r="A286" s="572">
        <f>A284+1</f>
        <v>140</v>
      </c>
      <c r="B286" s="572" t="s">
        <v>53</v>
      </c>
      <c r="C286" s="578" t="s">
        <v>233</v>
      </c>
      <c r="D286" s="578"/>
      <c r="E286" s="578"/>
      <c r="F286" s="578"/>
      <c r="G286" s="578"/>
      <c r="H286" s="568"/>
      <c r="I286" s="573"/>
      <c r="J286" s="576"/>
      <c r="K286" s="574"/>
      <c r="L286" s="572"/>
      <c r="M286" s="572"/>
      <c r="N286" s="572"/>
      <c r="O286" s="575">
        <f>(Q286*4+R286*2)/2</f>
        <v>12</v>
      </c>
      <c r="P286" s="575"/>
      <c r="Q286" s="575">
        <v>6</v>
      </c>
      <c r="R286" s="575"/>
      <c r="S286" s="575"/>
      <c r="T286" s="575"/>
      <c r="U286" s="575"/>
      <c r="V286" s="575"/>
      <c r="W286" s="575"/>
      <c r="X286" s="575"/>
      <c r="Y286" s="572"/>
      <c r="Z286" s="572">
        <v>1</v>
      </c>
      <c r="AA286" s="572">
        <v>1</v>
      </c>
      <c r="AB286" s="572"/>
      <c r="AC286" s="572"/>
      <c r="AD286" s="572">
        <v>2</v>
      </c>
      <c r="AE286" s="578"/>
    </row>
    <row r="287" spans="1:31" s="579" customFormat="1" x14ac:dyDescent="0.2">
      <c r="A287" s="572"/>
      <c r="B287" s="572"/>
      <c r="C287" s="578"/>
      <c r="D287" s="578"/>
      <c r="E287" s="578"/>
      <c r="F287" s="578"/>
      <c r="G287" s="578"/>
      <c r="H287" s="568"/>
      <c r="I287" s="573">
        <v>402.06299999999999</v>
      </c>
      <c r="J287" s="576">
        <f>+CEILING(I287,5)</f>
        <v>405</v>
      </c>
      <c r="K287" s="574"/>
      <c r="L287" s="572">
        <f>J287*36</f>
        <v>14580</v>
      </c>
      <c r="M287" s="572">
        <f>J287</f>
        <v>405</v>
      </c>
      <c r="N287" s="572"/>
      <c r="O287" s="575"/>
      <c r="P287" s="575"/>
      <c r="Q287" s="575"/>
      <c r="R287" s="575"/>
      <c r="S287" s="575"/>
      <c r="T287" s="575"/>
      <c r="U287" s="575"/>
      <c r="V287" s="575">
        <v>42</v>
      </c>
      <c r="W287" s="575"/>
      <c r="X287" s="575"/>
      <c r="Y287" s="572"/>
      <c r="Z287" s="572"/>
      <c r="AA287" s="572"/>
      <c r="AB287" s="572"/>
      <c r="AC287" s="572"/>
      <c r="AD287" s="572"/>
      <c r="AE287" s="578"/>
    </row>
    <row r="288" spans="1:31" s="579" customFormat="1" x14ac:dyDescent="0.2">
      <c r="A288" s="572">
        <f>A286+1</f>
        <v>141</v>
      </c>
      <c r="B288" s="572" t="s">
        <v>54</v>
      </c>
      <c r="C288" s="578" t="s">
        <v>1089</v>
      </c>
      <c r="D288" s="578">
        <v>2</v>
      </c>
      <c r="E288" s="578">
        <v>2</v>
      </c>
      <c r="F288" s="578">
        <v>2</v>
      </c>
      <c r="G288" s="578">
        <v>2</v>
      </c>
      <c r="H288" s="568"/>
      <c r="I288" s="573"/>
      <c r="J288" s="576"/>
      <c r="K288" s="574"/>
      <c r="L288" s="572"/>
      <c r="M288" s="572"/>
      <c r="N288" s="572"/>
      <c r="O288" s="575">
        <f>(Q288*4+R288*2)/2</f>
        <v>12</v>
      </c>
      <c r="P288" s="575"/>
      <c r="Q288" s="575">
        <v>6</v>
      </c>
      <c r="R288" s="575"/>
      <c r="S288" s="575"/>
      <c r="T288" s="575"/>
      <c r="U288" s="575"/>
      <c r="V288" s="575"/>
      <c r="W288" s="575"/>
      <c r="X288" s="575"/>
      <c r="Y288" s="572"/>
      <c r="Z288" s="572">
        <v>1</v>
      </c>
      <c r="AA288" s="572">
        <v>1</v>
      </c>
      <c r="AB288" s="572"/>
      <c r="AC288" s="572"/>
      <c r="AD288" s="572">
        <v>2</v>
      </c>
      <c r="AE288" s="578"/>
    </row>
    <row r="289" spans="1:31" s="579" customFormat="1" x14ac:dyDescent="0.2">
      <c r="A289" s="572"/>
      <c r="B289" s="572"/>
      <c r="C289" s="578"/>
      <c r="D289" s="578"/>
      <c r="E289" s="578"/>
      <c r="F289" s="578"/>
      <c r="G289" s="578"/>
      <c r="H289" s="568"/>
      <c r="I289" s="573">
        <v>417.315</v>
      </c>
      <c r="J289" s="576">
        <f>+CEILING(I289,5)</f>
        <v>420</v>
      </c>
      <c r="K289" s="574"/>
      <c r="L289" s="572">
        <f>J289*36</f>
        <v>15120</v>
      </c>
      <c r="M289" s="572">
        <f>J289</f>
        <v>420</v>
      </c>
      <c r="N289" s="572"/>
      <c r="O289" s="575"/>
      <c r="P289" s="575"/>
      <c r="Q289" s="575"/>
      <c r="R289" s="575"/>
      <c r="S289" s="575"/>
      <c r="T289" s="575"/>
      <c r="U289" s="575"/>
      <c r="V289" s="575">
        <v>42</v>
      </c>
      <c r="W289" s="575"/>
      <c r="X289" s="575"/>
      <c r="Y289" s="572"/>
      <c r="Z289" s="572"/>
      <c r="AA289" s="572"/>
      <c r="AB289" s="572"/>
      <c r="AC289" s="572"/>
      <c r="AD289" s="572"/>
      <c r="AE289" s="578"/>
    </row>
    <row r="290" spans="1:31" s="579" customFormat="1" x14ac:dyDescent="0.2">
      <c r="A290" s="572">
        <f>A288+1</f>
        <v>142</v>
      </c>
      <c r="B290" s="572" t="s">
        <v>25</v>
      </c>
      <c r="C290" s="578" t="s">
        <v>231</v>
      </c>
      <c r="D290" s="578">
        <v>0</v>
      </c>
      <c r="E290" s="578">
        <v>0</v>
      </c>
      <c r="F290" s="578">
        <v>0</v>
      </c>
      <c r="G290" s="578">
        <v>1</v>
      </c>
      <c r="H290" s="568"/>
      <c r="I290" s="573"/>
      <c r="J290" s="576"/>
      <c r="K290" s="574"/>
      <c r="L290" s="572"/>
      <c r="M290" s="572"/>
      <c r="N290" s="572"/>
      <c r="O290" s="575">
        <f>(Q290*4+R290*2)/2</f>
        <v>12</v>
      </c>
      <c r="P290" s="575"/>
      <c r="Q290" s="575">
        <v>6</v>
      </c>
      <c r="R290" s="575"/>
      <c r="S290" s="575"/>
      <c r="T290" s="575"/>
      <c r="U290" s="575"/>
      <c r="V290" s="575"/>
      <c r="W290" s="575"/>
      <c r="X290" s="575"/>
      <c r="Y290" s="572"/>
      <c r="Z290" s="572">
        <v>1</v>
      </c>
      <c r="AA290" s="572">
        <v>1</v>
      </c>
      <c r="AB290" s="572"/>
      <c r="AC290" s="572"/>
      <c r="AD290" s="572">
        <v>2</v>
      </c>
      <c r="AE290" s="578"/>
    </row>
    <row r="291" spans="1:31" s="579" customFormat="1" x14ac:dyDescent="0.2">
      <c r="A291" s="572"/>
      <c r="B291" s="572"/>
      <c r="C291" s="578"/>
      <c r="D291" s="578"/>
      <c r="E291" s="578"/>
      <c r="F291" s="578"/>
      <c r="G291" s="578"/>
      <c r="H291" s="568"/>
      <c r="I291" s="573">
        <v>347.702</v>
      </c>
      <c r="J291" s="576">
        <f>+CEILING(I291,5)</f>
        <v>350</v>
      </c>
      <c r="K291" s="574"/>
      <c r="L291" s="572">
        <f>J291*36</f>
        <v>12600</v>
      </c>
      <c r="M291" s="572">
        <f>J291</f>
        <v>350</v>
      </c>
      <c r="N291" s="572"/>
      <c r="O291" s="575"/>
      <c r="P291" s="575"/>
      <c r="Q291" s="575"/>
      <c r="R291" s="575"/>
      <c r="S291" s="575"/>
      <c r="T291" s="575"/>
      <c r="U291" s="575"/>
      <c r="V291" s="575">
        <v>36</v>
      </c>
      <c r="W291" s="575"/>
      <c r="X291" s="575"/>
      <c r="Y291" s="572"/>
      <c r="Z291" s="572"/>
      <c r="AA291" s="572"/>
      <c r="AB291" s="572"/>
      <c r="AC291" s="572"/>
      <c r="AD291" s="572"/>
      <c r="AE291" s="578"/>
    </row>
    <row r="292" spans="1:31" s="579" customFormat="1" x14ac:dyDescent="0.2">
      <c r="A292" s="572">
        <f>A290+1</f>
        <v>143</v>
      </c>
      <c r="B292" s="572" t="s">
        <v>55</v>
      </c>
      <c r="C292" s="578" t="s">
        <v>231</v>
      </c>
      <c r="D292" s="578">
        <v>0</v>
      </c>
      <c r="E292" s="578">
        <v>1</v>
      </c>
      <c r="F292" s="578">
        <v>0</v>
      </c>
      <c r="G292" s="578">
        <v>1</v>
      </c>
      <c r="H292" s="568"/>
      <c r="I292" s="573"/>
      <c r="J292" s="576"/>
      <c r="K292" s="574"/>
      <c r="L292" s="572"/>
      <c r="M292" s="572"/>
      <c r="N292" s="572"/>
      <c r="O292" s="575">
        <f>(Q292*4+R292*2)/2</f>
        <v>12</v>
      </c>
      <c r="P292" s="575"/>
      <c r="Q292" s="575">
        <v>6</v>
      </c>
      <c r="R292" s="575"/>
      <c r="S292" s="575"/>
      <c r="T292" s="575"/>
      <c r="U292" s="575"/>
      <c r="V292" s="575"/>
      <c r="W292" s="575"/>
      <c r="X292" s="575"/>
      <c r="Y292" s="572"/>
      <c r="Z292" s="572">
        <v>1</v>
      </c>
      <c r="AA292" s="572">
        <v>1</v>
      </c>
      <c r="AB292" s="572"/>
      <c r="AC292" s="572"/>
      <c r="AD292" s="572">
        <v>2</v>
      </c>
      <c r="AE292" s="578"/>
    </row>
    <row r="293" spans="1:31" s="579" customFormat="1" x14ac:dyDescent="0.2">
      <c r="A293" s="572"/>
      <c r="B293" s="572"/>
      <c r="C293" s="578"/>
      <c r="D293" s="578"/>
      <c r="E293" s="578"/>
      <c r="F293" s="578"/>
      <c r="G293" s="578"/>
      <c r="H293" s="568"/>
      <c r="I293" s="573">
        <v>356.245</v>
      </c>
      <c r="J293" s="576">
        <f>+CEILING(I293,5)</f>
        <v>360</v>
      </c>
      <c r="K293" s="574"/>
      <c r="L293" s="572">
        <f>J293*36</f>
        <v>12960</v>
      </c>
      <c r="M293" s="572">
        <f>J293</f>
        <v>360</v>
      </c>
      <c r="N293" s="572"/>
      <c r="O293" s="575"/>
      <c r="P293" s="572"/>
      <c r="Q293" s="575"/>
      <c r="R293" s="575"/>
      <c r="S293" s="575"/>
      <c r="T293" s="575"/>
      <c r="U293" s="575"/>
      <c r="V293" s="575">
        <v>36</v>
      </c>
      <c r="W293" s="575"/>
      <c r="X293" s="575"/>
      <c r="Y293" s="572"/>
      <c r="Z293" s="572"/>
      <c r="AA293" s="572"/>
      <c r="AB293" s="572"/>
      <c r="AC293" s="572"/>
      <c r="AD293" s="572"/>
      <c r="AE293" s="578"/>
    </row>
    <row r="294" spans="1:31" s="579" customFormat="1" x14ac:dyDescent="0.2">
      <c r="A294" s="572">
        <f>A292+1</f>
        <v>144</v>
      </c>
      <c r="B294" s="569" t="s">
        <v>56</v>
      </c>
      <c r="C294" s="568" t="s">
        <v>242</v>
      </c>
      <c r="D294" s="568">
        <v>0</v>
      </c>
      <c r="E294" s="568">
        <v>2</v>
      </c>
      <c r="F294" s="568">
        <v>1</v>
      </c>
      <c r="G294" s="568">
        <v>1</v>
      </c>
      <c r="H294" s="568" t="s">
        <v>1073</v>
      </c>
      <c r="I294" s="573"/>
      <c r="J294" s="576"/>
      <c r="K294" s="574"/>
      <c r="L294" s="572"/>
      <c r="M294" s="572"/>
      <c r="N294" s="575">
        <v>48</v>
      </c>
      <c r="O294" s="572"/>
      <c r="P294" s="575">
        <v>12</v>
      </c>
      <c r="Q294" s="572"/>
      <c r="R294" s="572"/>
      <c r="S294" s="572"/>
      <c r="T294" s="572"/>
      <c r="U294" s="572"/>
      <c r="V294" s="575"/>
      <c r="W294" s="572">
        <v>30</v>
      </c>
      <c r="X294" s="572"/>
      <c r="Y294" s="572">
        <v>2</v>
      </c>
      <c r="Z294" s="572"/>
      <c r="AA294" s="572">
        <v>2</v>
      </c>
      <c r="AB294" s="572"/>
      <c r="AC294" s="572"/>
      <c r="AD294" s="572">
        <v>4</v>
      </c>
      <c r="AE294" s="578"/>
    </row>
    <row r="295" spans="1:31" s="579" customFormat="1" x14ac:dyDescent="0.2">
      <c r="A295" s="572"/>
      <c r="B295" s="572"/>
      <c r="C295" s="578"/>
      <c r="D295" s="578"/>
      <c r="E295" s="578"/>
      <c r="F295" s="578"/>
      <c r="G295" s="578"/>
      <c r="H295" s="568"/>
      <c r="I295" s="573">
        <v>389.19299999999998</v>
      </c>
      <c r="J295" s="576">
        <f>+CEILING(I295,5)</f>
        <v>390</v>
      </c>
      <c r="K295" s="574"/>
      <c r="L295" s="572">
        <f>J295*36</f>
        <v>14040</v>
      </c>
      <c r="M295" s="572">
        <f>J295</f>
        <v>390</v>
      </c>
      <c r="N295" s="572"/>
      <c r="O295" s="575"/>
      <c r="P295" s="575"/>
      <c r="Q295" s="575"/>
      <c r="R295" s="575"/>
      <c r="S295" s="575"/>
      <c r="T295" s="575"/>
      <c r="U295" s="575"/>
      <c r="V295" s="575">
        <v>36</v>
      </c>
      <c r="W295" s="575"/>
      <c r="X295" s="575"/>
      <c r="Y295" s="572"/>
      <c r="Z295" s="572"/>
      <c r="AA295" s="572"/>
      <c r="AB295" s="572"/>
      <c r="AC295" s="572"/>
      <c r="AD295" s="572"/>
      <c r="AE295" s="578"/>
    </row>
    <row r="296" spans="1:31" s="579" customFormat="1" x14ac:dyDescent="0.2">
      <c r="A296" s="572">
        <f>A294+1</f>
        <v>145</v>
      </c>
      <c r="B296" s="572" t="s">
        <v>178</v>
      </c>
      <c r="C296" s="578" t="s">
        <v>232</v>
      </c>
      <c r="D296" s="578"/>
      <c r="E296" s="578"/>
      <c r="F296" s="578"/>
      <c r="G296" s="578"/>
      <c r="H296" s="568"/>
      <c r="I296" s="573"/>
      <c r="J296" s="576"/>
      <c r="K296" s="574"/>
      <c r="L296" s="572"/>
      <c r="M296" s="572"/>
      <c r="N296" s="572"/>
      <c r="O296" s="575">
        <f>(Q296*4+R296*2)/2</f>
        <v>12</v>
      </c>
      <c r="P296" s="575"/>
      <c r="Q296" s="575">
        <v>6</v>
      </c>
      <c r="R296" s="575"/>
      <c r="S296" s="575"/>
      <c r="T296" s="575"/>
      <c r="U296" s="575"/>
      <c r="V296" s="575"/>
      <c r="W296" s="575"/>
      <c r="X296" s="575"/>
      <c r="Y296" s="572"/>
      <c r="Z296" s="572">
        <v>1</v>
      </c>
      <c r="AA296" s="572">
        <v>1</v>
      </c>
      <c r="AB296" s="572"/>
      <c r="AC296" s="572"/>
      <c r="AD296" s="572">
        <v>2</v>
      </c>
      <c r="AE296" s="578"/>
    </row>
    <row r="297" spans="1:31" s="579" customFormat="1" x14ac:dyDescent="0.2">
      <c r="A297" s="572"/>
      <c r="B297" s="572"/>
      <c r="C297" s="578"/>
      <c r="D297" s="578"/>
      <c r="E297" s="578"/>
      <c r="F297" s="578"/>
      <c r="G297" s="578"/>
      <c r="H297" s="568"/>
      <c r="I297" s="573">
        <v>343.77499999999998</v>
      </c>
      <c r="J297" s="576">
        <f>+CEILING(I297,5)</f>
        <v>345</v>
      </c>
      <c r="K297" s="574"/>
      <c r="L297" s="572">
        <f>J297*36</f>
        <v>12420</v>
      </c>
      <c r="M297" s="572">
        <f>J297</f>
        <v>345</v>
      </c>
      <c r="N297" s="572"/>
      <c r="O297" s="575"/>
      <c r="P297" s="575"/>
      <c r="Q297" s="575"/>
      <c r="R297" s="575"/>
      <c r="S297" s="575"/>
      <c r="T297" s="575"/>
      <c r="U297" s="575"/>
      <c r="V297" s="575">
        <v>36</v>
      </c>
      <c r="W297" s="575"/>
      <c r="X297" s="575"/>
      <c r="Y297" s="572"/>
      <c r="Z297" s="572"/>
      <c r="AA297" s="572"/>
      <c r="AB297" s="572"/>
      <c r="AC297" s="572"/>
      <c r="AD297" s="572"/>
      <c r="AE297" s="578"/>
    </row>
    <row r="298" spans="1:31" s="579" customFormat="1" x14ac:dyDescent="0.2">
      <c r="A298" s="572">
        <f>A296+1</f>
        <v>146</v>
      </c>
      <c r="B298" s="572" t="s">
        <v>528</v>
      </c>
      <c r="C298" s="578" t="s">
        <v>232</v>
      </c>
      <c r="D298" s="578">
        <v>1</v>
      </c>
      <c r="E298" s="578">
        <v>2</v>
      </c>
      <c r="F298" s="578">
        <v>0</v>
      </c>
      <c r="G298" s="578">
        <v>0</v>
      </c>
      <c r="H298" s="568"/>
      <c r="I298" s="573"/>
      <c r="J298" s="576"/>
      <c r="K298" s="574"/>
      <c r="L298" s="572"/>
      <c r="M298" s="572"/>
      <c r="N298" s="572"/>
      <c r="O298" s="575">
        <f>(Q298*4+R298*2)/2</f>
        <v>12</v>
      </c>
      <c r="P298" s="575"/>
      <c r="Q298" s="575">
        <v>6</v>
      </c>
      <c r="R298" s="575"/>
      <c r="S298" s="575"/>
      <c r="T298" s="575"/>
      <c r="U298" s="575"/>
      <c r="V298" s="575"/>
      <c r="W298" s="575"/>
      <c r="X298" s="575"/>
      <c r="Y298" s="572"/>
      <c r="Z298" s="572">
        <v>1</v>
      </c>
      <c r="AA298" s="572">
        <v>1</v>
      </c>
      <c r="AB298" s="572"/>
      <c r="AC298" s="572"/>
      <c r="AD298" s="572">
        <v>2</v>
      </c>
      <c r="AE298" s="578"/>
    </row>
    <row r="299" spans="1:31" s="579" customFormat="1" x14ac:dyDescent="0.2">
      <c r="A299" s="572"/>
      <c r="B299" s="572"/>
      <c r="C299" s="578"/>
      <c r="D299" s="578"/>
      <c r="E299" s="578"/>
      <c r="F299" s="578"/>
      <c r="G299" s="578"/>
      <c r="H299" s="568"/>
      <c r="I299" s="573">
        <v>395.488</v>
      </c>
      <c r="J299" s="576">
        <f>+CEILING(I299,5)</f>
        <v>400</v>
      </c>
      <c r="K299" s="574"/>
      <c r="L299" s="572">
        <f>J299*36</f>
        <v>14400</v>
      </c>
      <c r="M299" s="572">
        <f>J299</f>
        <v>400</v>
      </c>
      <c r="N299" s="572"/>
      <c r="O299" s="575"/>
      <c r="P299" s="572"/>
      <c r="Q299" s="575"/>
      <c r="R299" s="575"/>
      <c r="S299" s="575"/>
      <c r="T299" s="575"/>
      <c r="U299" s="575"/>
      <c r="V299" s="575">
        <v>42</v>
      </c>
      <c r="W299" s="575"/>
      <c r="X299" s="575"/>
      <c r="Y299" s="572"/>
      <c r="Z299" s="572"/>
      <c r="AA299" s="572"/>
      <c r="AB299" s="572"/>
      <c r="AC299" s="572"/>
      <c r="AD299" s="572"/>
      <c r="AE299" s="578"/>
    </row>
    <row r="300" spans="1:31" s="579" customFormat="1" x14ac:dyDescent="0.2">
      <c r="A300" s="572">
        <f>A298+1</f>
        <v>147</v>
      </c>
      <c r="B300" s="572" t="s">
        <v>529</v>
      </c>
      <c r="C300" s="578" t="s">
        <v>232</v>
      </c>
      <c r="D300" s="578">
        <v>0</v>
      </c>
      <c r="E300" s="578">
        <v>2</v>
      </c>
      <c r="F300" s="578">
        <v>0</v>
      </c>
      <c r="G300" s="578">
        <v>0</v>
      </c>
      <c r="H300" s="568"/>
      <c r="I300" s="573"/>
      <c r="J300" s="576"/>
      <c r="K300" s="574"/>
      <c r="L300" s="572"/>
      <c r="M300" s="572"/>
      <c r="N300" s="572"/>
      <c r="O300" s="575">
        <f>(Q300*4+R300*2)/2</f>
        <v>12</v>
      </c>
      <c r="P300" s="575"/>
      <c r="Q300" s="575">
        <v>6</v>
      </c>
      <c r="R300" s="575"/>
      <c r="S300" s="575"/>
      <c r="T300" s="575"/>
      <c r="U300" s="575"/>
      <c r="V300" s="575"/>
      <c r="W300" s="575"/>
      <c r="X300" s="575"/>
      <c r="Y300" s="572"/>
      <c r="Z300" s="572">
        <v>1</v>
      </c>
      <c r="AA300" s="572">
        <v>1</v>
      </c>
      <c r="AB300" s="572"/>
      <c r="AC300" s="572"/>
      <c r="AD300" s="572">
        <v>2</v>
      </c>
      <c r="AE300" s="578"/>
    </row>
    <row r="301" spans="1:31" s="579" customFormat="1" x14ac:dyDescent="0.2">
      <c r="A301" s="572"/>
      <c r="B301" s="572"/>
      <c r="C301" s="578"/>
      <c r="D301" s="578"/>
      <c r="E301" s="578"/>
      <c r="F301" s="578"/>
      <c r="G301" s="578"/>
      <c r="H301" s="568"/>
      <c r="I301" s="573">
        <v>408.03199999999998</v>
      </c>
      <c r="J301" s="576">
        <f>+CEILING(I301,5)</f>
        <v>410</v>
      </c>
      <c r="K301" s="574"/>
      <c r="L301" s="572">
        <f>J301*36</f>
        <v>14760</v>
      </c>
      <c r="M301" s="572">
        <f>J301</f>
        <v>410</v>
      </c>
      <c r="N301" s="572"/>
      <c r="O301" s="575"/>
      <c r="P301" s="572"/>
      <c r="Q301" s="575"/>
      <c r="R301" s="575"/>
      <c r="S301" s="575"/>
      <c r="T301" s="575"/>
      <c r="U301" s="575"/>
      <c r="V301" s="575">
        <v>42</v>
      </c>
      <c r="W301" s="575"/>
      <c r="X301" s="575"/>
      <c r="Y301" s="572"/>
      <c r="Z301" s="572"/>
      <c r="AA301" s="572"/>
      <c r="AB301" s="572"/>
      <c r="AC301" s="572"/>
      <c r="AD301" s="572"/>
      <c r="AE301" s="578"/>
    </row>
    <row r="302" spans="1:31" s="579" customFormat="1" x14ac:dyDescent="0.2">
      <c r="A302" s="572">
        <f>A300+1</f>
        <v>148</v>
      </c>
      <c r="B302" s="572" t="s">
        <v>530</v>
      </c>
      <c r="C302" s="578" t="s">
        <v>20</v>
      </c>
      <c r="D302" s="578">
        <v>1</v>
      </c>
      <c r="E302" s="578">
        <v>2</v>
      </c>
      <c r="F302" s="578">
        <v>0</v>
      </c>
      <c r="G302" s="578">
        <v>0</v>
      </c>
      <c r="H302" s="568"/>
      <c r="I302" s="573"/>
      <c r="J302" s="576"/>
      <c r="K302" s="574"/>
      <c r="L302" s="572"/>
      <c r="M302" s="572"/>
      <c r="N302" s="572"/>
      <c r="O302" s="575">
        <f>(Q302*4+R302*2)/2</f>
        <v>12</v>
      </c>
      <c r="P302" s="575"/>
      <c r="Q302" s="575">
        <v>6</v>
      </c>
      <c r="R302" s="575"/>
      <c r="S302" s="575"/>
      <c r="T302" s="575"/>
      <c r="U302" s="575"/>
      <c r="V302" s="575"/>
      <c r="W302" s="575"/>
      <c r="X302" s="575"/>
      <c r="Y302" s="572"/>
      <c r="Z302" s="572">
        <v>1</v>
      </c>
      <c r="AA302" s="572">
        <v>1</v>
      </c>
      <c r="AB302" s="572"/>
      <c r="AC302" s="572"/>
      <c r="AD302" s="572">
        <v>2</v>
      </c>
      <c r="AE302" s="578"/>
    </row>
    <row r="303" spans="1:31" s="579" customFormat="1" x14ac:dyDescent="0.2">
      <c r="A303" s="572"/>
      <c r="B303" s="572"/>
      <c r="C303" s="578"/>
      <c r="D303" s="578"/>
      <c r="E303" s="578"/>
      <c r="F303" s="578"/>
      <c r="G303" s="578"/>
      <c r="H303" s="568"/>
      <c r="I303" s="573">
        <v>318.00200000000001</v>
      </c>
      <c r="J303" s="576">
        <f>+CEILING(I303,5)</f>
        <v>320</v>
      </c>
      <c r="K303" s="574"/>
      <c r="L303" s="572">
        <f>J303*36</f>
        <v>11520</v>
      </c>
      <c r="M303" s="572">
        <f>J303</f>
        <v>320</v>
      </c>
      <c r="N303" s="572"/>
      <c r="O303" s="575"/>
      <c r="P303" s="575"/>
      <c r="Q303" s="575"/>
      <c r="R303" s="575"/>
      <c r="S303" s="575"/>
      <c r="T303" s="575"/>
      <c r="U303" s="575"/>
      <c r="V303" s="575">
        <v>30</v>
      </c>
      <c r="W303" s="575"/>
      <c r="X303" s="575"/>
      <c r="Y303" s="572"/>
      <c r="Z303" s="572"/>
      <c r="AA303" s="572"/>
      <c r="AB303" s="572"/>
      <c r="AC303" s="572"/>
      <c r="AD303" s="572"/>
      <c r="AE303" s="578"/>
    </row>
    <row r="304" spans="1:31" s="579" customFormat="1" x14ac:dyDescent="0.2">
      <c r="A304" s="572">
        <f>A302+1</f>
        <v>149</v>
      </c>
      <c r="B304" s="572" t="s">
        <v>531</v>
      </c>
      <c r="C304" s="578" t="s">
        <v>232</v>
      </c>
      <c r="D304" s="578">
        <v>0</v>
      </c>
      <c r="E304" s="578">
        <v>0</v>
      </c>
      <c r="F304" s="578">
        <v>1</v>
      </c>
      <c r="G304" s="578">
        <v>0</v>
      </c>
      <c r="H304" s="568"/>
      <c r="I304" s="573"/>
      <c r="J304" s="576"/>
      <c r="K304" s="574"/>
      <c r="L304" s="572"/>
      <c r="M304" s="572"/>
      <c r="N304" s="572"/>
      <c r="O304" s="575">
        <f>(Q304*4+R304*2)/2</f>
        <v>12</v>
      </c>
      <c r="P304" s="575"/>
      <c r="Q304" s="575">
        <v>6</v>
      </c>
      <c r="R304" s="575"/>
      <c r="S304" s="575"/>
      <c r="T304" s="575"/>
      <c r="U304" s="575"/>
      <c r="V304" s="575"/>
      <c r="W304" s="575"/>
      <c r="X304" s="575"/>
      <c r="Y304" s="572"/>
      <c r="Z304" s="572">
        <v>1</v>
      </c>
      <c r="AA304" s="572">
        <v>1</v>
      </c>
      <c r="AB304" s="572"/>
      <c r="AC304" s="572"/>
      <c r="AD304" s="572">
        <v>2</v>
      </c>
      <c r="AE304" s="578"/>
    </row>
    <row r="305" spans="1:31" s="579" customFormat="1" x14ac:dyDescent="0.2">
      <c r="A305" s="572"/>
      <c r="B305" s="572"/>
      <c r="C305" s="578"/>
      <c r="D305" s="578"/>
      <c r="E305" s="578"/>
      <c r="F305" s="578"/>
      <c r="G305" s="578"/>
      <c r="H305" s="568"/>
      <c r="I305" s="573">
        <v>447.32</v>
      </c>
      <c r="J305" s="576">
        <f>+CEILING(I305,5)</f>
        <v>450</v>
      </c>
      <c r="K305" s="574"/>
      <c r="L305" s="572">
        <f>J305*36</f>
        <v>16200</v>
      </c>
      <c r="M305" s="572">
        <f>J305</f>
        <v>450</v>
      </c>
      <c r="N305" s="572"/>
      <c r="O305" s="575"/>
      <c r="P305" s="575"/>
      <c r="Q305" s="575"/>
      <c r="R305" s="575"/>
      <c r="S305" s="575"/>
      <c r="T305" s="575"/>
      <c r="U305" s="575"/>
      <c r="V305" s="575">
        <v>42</v>
      </c>
      <c r="W305" s="575"/>
      <c r="X305" s="575"/>
      <c r="Y305" s="572"/>
      <c r="Z305" s="572"/>
      <c r="AA305" s="572"/>
      <c r="AB305" s="572"/>
      <c r="AC305" s="572"/>
      <c r="AD305" s="572"/>
      <c r="AE305" s="578"/>
    </row>
    <row r="306" spans="1:31" s="579" customFormat="1" x14ac:dyDescent="0.2">
      <c r="A306" s="572">
        <f>A304+1</f>
        <v>150</v>
      </c>
      <c r="B306" s="569" t="s">
        <v>57</v>
      </c>
      <c r="C306" s="568" t="s">
        <v>247</v>
      </c>
      <c r="D306" s="568">
        <v>2</v>
      </c>
      <c r="E306" s="568">
        <v>2</v>
      </c>
      <c r="F306" s="568">
        <v>2</v>
      </c>
      <c r="G306" s="568">
        <v>2</v>
      </c>
      <c r="H306" s="568" t="s">
        <v>1090</v>
      </c>
      <c r="I306" s="573"/>
      <c r="J306" s="576"/>
      <c r="K306" s="574"/>
      <c r="L306" s="572"/>
      <c r="M306" s="572"/>
      <c r="N306" s="575">
        <v>48</v>
      </c>
      <c r="O306" s="575">
        <v>6</v>
      </c>
      <c r="P306" s="575">
        <v>12</v>
      </c>
      <c r="Q306" s="572"/>
      <c r="R306" s="572">
        <v>6</v>
      </c>
      <c r="S306" s="572"/>
      <c r="T306" s="572"/>
      <c r="U306" s="572"/>
      <c r="V306" s="575"/>
      <c r="W306" s="572">
        <v>30</v>
      </c>
      <c r="X306" s="572"/>
      <c r="Y306" s="572">
        <v>2</v>
      </c>
      <c r="Z306" s="572"/>
      <c r="AA306" s="572">
        <v>2</v>
      </c>
      <c r="AB306" s="572"/>
      <c r="AC306" s="572"/>
      <c r="AD306" s="572">
        <v>4</v>
      </c>
      <c r="AE306" s="578"/>
    </row>
    <row r="307" spans="1:31" s="579" customFormat="1" x14ac:dyDescent="0.2">
      <c r="A307" s="572"/>
      <c r="B307" s="572"/>
      <c r="C307" s="578"/>
      <c r="D307" s="578"/>
      <c r="E307" s="578"/>
      <c r="F307" s="578"/>
      <c r="G307" s="578"/>
      <c r="H307" s="568"/>
      <c r="I307" s="573">
        <v>222.155</v>
      </c>
      <c r="J307" s="576">
        <f>+CEILING(I307,5)</f>
        <v>225</v>
      </c>
      <c r="K307" s="574"/>
      <c r="L307" s="572">
        <f>J307*36</f>
        <v>8100</v>
      </c>
      <c r="M307" s="572">
        <f>J307</f>
        <v>225</v>
      </c>
      <c r="N307" s="572"/>
      <c r="O307" s="575"/>
      <c r="P307" s="572"/>
      <c r="Q307" s="575"/>
      <c r="R307" s="572"/>
      <c r="S307" s="572"/>
      <c r="T307" s="572"/>
      <c r="U307" s="572"/>
      <c r="V307" s="575">
        <v>24</v>
      </c>
      <c r="W307" s="572"/>
      <c r="X307" s="572"/>
      <c r="Y307" s="572"/>
      <c r="Z307" s="572"/>
      <c r="AA307" s="572"/>
      <c r="AB307" s="572"/>
      <c r="AC307" s="572"/>
      <c r="AD307" s="572"/>
      <c r="AE307" s="578"/>
    </row>
    <row r="308" spans="1:31" s="579" customFormat="1" x14ac:dyDescent="0.2">
      <c r="A308" s="572">
        <f>A306+1</f>
        <v>151</v>
      </c>
      <c r="B308" s="569" t="s">
        <v>33</v>
      </c>
      <c r="C308" s="568" t="s">
        <v>247</v>
      </c>
      <c r="D308" s="568">
        <v>2</v>
      </c>
      <c r="E308" s="568">
        <v>2</v>
      </c>
      <c r="F308" s="568">
        <v>2</v>
      </c>
      <c r="G308" s="568">
        <v>2</v>
      </c>
      <c r="H308" s="568" t="s">
        <v>1091</v>
      </c>
      <c r="I308" s="573"/>
      <c r="J308" s="576"/>
      <c r="K308" s="574"/>
      <c r="L308" s="572"/>
      <c r="M308" s="572"/>
      <c r="N308" s="575">
        <v>48</v>
      </c>
      <c r="O308" s="575">
        <v>6</v>
      </c>
      <c r="P308" s="575">
        <v>12</v>
      </c>
      <c r="Q308" s="572"/>
      <c r="R308" s="572">
        <v>6</v>
      </c>
      <c r="S308" s="572"/>
      <c r="T308" s="572"/>
      <c r="U308" s="572"/>
      <c r="V308" s="575"/>
      <c r="W308" s="572">
        <v>30</v>
      </c>
      <c r="X308" s="572"/>
      <c r="Y308" s="572">
        <v>2</v>
      </c>
      <c r="Z308" s="572"/>
      <c r="AA308" s="572">
        <v>2</v>
      </c>
      <c r="AB308" s="572"/>
      <c r="AC308" s="572"/>
      <c r="AD308" s="572">
        <v>4</v>
      </c>
      <c r="AE308" s="578"/>
    </row>
    <row r="309" spans="1:31" s="579" customFormat="1" x14ac:dyDescent="0.2">
      <c r="A309" s="572"/>
      <c r="B309" s="572"/>
      <c r="C309" s="578"/>
      <c r="D309" s="578"/>
      <c r="E309" s="578"/>
      <c r="F309" s="578"/>
      <c r="G309" s="578"/>
      <c r="H309" s="568"/>
      <c r="I309" s="573">
        <v>433.88900000000001</v>
      </c>
      <c r="J309" s="576">
        <f>+CEILING(I309,5)</f>
        <v>435</v>
      </c>
      <c r="K309" s="574"/>
      <c r="L309" s="572">
        <f>J309*36</f>
        <v>15660</v>
      </c>
      <c r="M309" s="572">
        <f>J309</f>
        <v>435</v>
      </c>
      <c r="N309" s="572"/>
      <c r="O309" s="575"/>
      <c r="P309" s="575"/>
      <c r="Q309" s="575"/>
      <c r="R309" s="575"/>
      <c r="S309" s="575"/>
      <c r="T309" s="575"/>
      <c r="U309" s="575"/>
      <c r="V309" s="575">
        <v>42</v>
      </c>
      <c r="W309" s="575"/>
      <c r="X309" s="575"/>
      <c r="Y309" s="572"/>
      <c r="Z309" s="572"/>
      <c r="AA309" s="572"/>
      <c r="AB309" s="572"/>
      <c r="AC309" s="572"/>
      <c r="AD309" s="572"/>
      <c r="AE309" s="578"/>
    </row>
    <row r="310" spans="1:31" s="579" customFormat="1" x14ac:dyDescent="0.2">
      <c r="A310" s="572">
        <f>A308+1</f>
        <v>152</v>
      </c>
      <c r="B310" s="569" t="s">
        <v>34</v>
      </c>
      <c r="C310" s="568" t="s">
        <v>359</v>
      </c>
      <c r="D310" s="568"/>
      <c r="E310" s="568"/>
      <c r="F310" s="568"/>
      <c r="G310" s="568"/>
      <c r="H310" s="568" t="s">
        <v>1092</v>
      </c>
      <c r="I310" s="573"/>
      <c r="J310" s="576"/>
      <c r="K310" s="574"/>
      <c r="L310" s="572"/>
      <c r="M310" s="572"/>
      <c r="N310" s="575">
        <v>48</v>
      </c>
      <c r="O310" s="572"/>
      <c r="P310" s="575">
        <v>12</v>
      </c>
      <c r="Q310" s="572"/>
      <c r="R310" s="572"/>
      <c r="S310" s="572"/>
      <c r="T310" s="572"/>
      <c r="U310" s="572"/>
      <c r="V310" s="575"/>
      <c r="W310" s="572">
        <v>30</v>
      </c>
      <c r="X310" s="572"/>
      <c r="Y310" s="572">
        <v>2</v>
      </c>
      <c r="Z310" s="572"/>
      <c r="AA310" s="572">
        <v>2</v>
      </c>
      <c r="AB310" s="572"/>
      <c r="AC310" s="572"/>
      <c r="AD310" s="572">
        <v>4</v>
      </c>
      <c r="AE310" s="578"/>
    </row>
    <row r="311" spans="1:31" s="579" customFormat="1" x14ac:dyDescent="0.2">
      <c r="A311" s="572"/>
      <c r="B311" s="572"/>
      <c r="C311" s="578"/>
      <c r="D311" s="578"/>
      <c r="E311" s="578"/>
      <c r="F311" s="578"/>
      <c r="G311" s="578"/>
      <c r="H311" s="568"/>
      <c r="I311" s="573">
        <v>422.33199999999999</v>
      </c>
      <c r="J311" s="576">
        <f>+CEILING(I311,5)</f>
        <v>425</v>
      </c>
      <c r="K311" s="574"/>
      <c r="L311" s="572">
        <f>J311*36</f>
        <v>15300</v>
      </c>
      <c r="M311" s="572">
        <f>J311</f>
        <v>425</v>
      </c>
      <c r="N311" s="572"/>
      <c r="O311" s="575"/>
      <c r="P311" s="575"/>
      <c r="Q311" s="575"/>
      <c r="R311" s="575"/>
      <c r="S311" s="575"/>
      <c r="T311" s="575"/>
      <c r="U311" s="575"/>
      <c r="V311" s="575">
        <v>42</v>
      </c>
      <c r="W311" s="575"/>
      <c r="X311" s="575"/>
      <c r="Y311" s="572"/>
      <c r="Z311" s="572"/>
      <c r="AA311" s="572"/>
      <c r="AB311" s="572"/>
      <c r="AC311" s="572"/>
      <c r="AD311" s="572"/>
      <c r="AE311" s="578"/>
    </row>
    <row r="312" spans="1:31" s="579" customFormat="1" x14ac:dyDescent="0.2">
      <c r="A312" s="572">
        <f>A310+1</f>
        <v>153</v>
      </c>
      <c r="B312" s="572" t="s">
        <v>179</v>
      </c>
      <c r="C312" s="578" t="s">
        <v>20</v>
      </c>
      <c r="D312" s="578"/>
      <c r="E312" s="578"/>
      <c r="F312" s="578"/>
      <c r="G312" s="578"/>
      <c r="H312" s="568"/>
      <c r="I312" s="573"/>
      <c r="J312" s="576"/>
      <c r="K312" s="574"/>
      <c r="L312" s="572"/>
      <c r="M312" s="572"/>
      <c r="N312" s="572"/>
      <c r="O312" s="575">
        <f>(Q312*4+R312*2)/2</f>
        <v>12</v>
      </c>
      <c r="P312" s="575"/>
      <c r="Q312" s="575">
        <v>6</v>
      </c>
      <c r="R312" s="575"/>
      <c r="S312" s="575"/>
      <c r="T312" s="575"/>
      <c r="U312" s="575"/>
      <c r="V312" s="575"/>
      <c r="W312" s="575"/>
      <c r="X312" s="575"/>
      <c r="Y312" s="572"/>
      <c r="Z312" s="572">
        <v>1</v>
      </c>
      <c r="AA312" s="572">
        <v>1</v>
      </c>
      <c r="AB312" s="572"/>
      <c r="AC312" s="572"/>
      <c r="AD312" s="572">
        <v>2</v>
      </c>
      <c r="AE312" s="578"/>
    </row>
    <row r="313" spans="1:31" s="579" customFormat="1" x14ac:dyDescent="0.2">
      <c r="A313" s="572"/>
      <c r="B313" s="572"/>
      <c r="C313" s="578"/>
      <c r="D313" s="578"/>
      <c r="E313" s="578"/>
      <c r="F313" s="578"/>
      <c r="G313" s="578"/>
      <c r="H313" s="568"/>
      <c r="I313" s="573">
        <v>370.74099999999999</v>
      </c>
      <c r="J313" s="576">
        <f>+CEILING(I313,5)</f>
        <v>375</v>
      </c>
      <c r="K313" s="574"/>
      <c r="L313" s="572">
        <f>J313*36</f>
        <v>13500</v>
      </c>
      <c r="M313" s="572">
        <f>J313</f>
        <v>375</v>
      </c>
      <c r="N313" s="572"/>
      <c r="O313" s="575"/>
      <c r="P313" s="575"/>
      <c r="Q313" s="575"/>
      <c r="R313" s="575"/>
      <c r="S313" s="575"/>
      <c r="T313" s="575"/>
      <c r="U313" s="575"/>
      <c r="V313" s="575">
        <v>36</v>
      </c>
      <c r="W313" s="575"/>
      <c r="X313" s="575"/>
      <c r="Y313" s="572"/>
      <c r="Z313" s="572"/>
      <c r="AA313" s="572"/>
      <c r="AB313" s="572"/>
      <c r="AC313" s="572"/>
      <c r="AD313" s="572"/>
      <c r="AE313" s="578"/>
    </row>
    <row r="314" spans="1:31" s="579" customFormat="1" x14ac:dyDescent="0.2">
      <c r="A314" s="572">
        <f>A312+1</f>
        <v>154</v>
      </c>
      <c r="B314" s="572" t="s">
        <v>180</v>
      </c>
      <c r="C314" s="578" t="s">
        <v>231</v>
      </c>
      <c r="D314" s="578"/>
      <c r="E314" s="578"/>
      <c r="F314" s="578"/>
      <c r="G314" s="578"/>
      <c r="H314" s="568"/>
      <c r="I314" s="573"/>
      <c r="J314" s="576"/>
      <c r="K314" s="574"/>
      <c r="L314" s="572"/>
      <c r="M314" s="572"/>
      <c r="N314" s="572"/>
      <c r="O314" s="575">
        <f>(Q314*4+R314*2)/2</f>
        <v>12</v>
      </c>
      <c r="P314" s="575"/>
      <c r="Q314" s="575">
        <v>6</v>
      </c>
      <c r="R314" s="575"/>
      <c r="S314" s="575"/>
      <c r="T314" s="575"/>
      <c r="U314" s="575"/>
      <c r="V314" s="575"/>
      <c r="W314" s="575"/>
      <c r="X314" s="575"/>
      <c r="Y314" s="572"/>
      <c r="Z314" s="572">
        <v>1</v>
      </c>
      <c r="AA314" s="572">
        <v>1</v>
      </c>
      <c r="AB314" s="572"/>
      <c r="AC314" s="572"/>
      <c r="AD314" s="572">
        <v>2</v>
      </c>
      <c r="AE314" s="578"/>
    </row>
    <row r="315" spans="1:31" s="579" customFormat="1" x14ac:dyDescent="0.2">
      <c r="A315" s="572"/>
      <c r="B315" s="572"/>
      <c r="C315" s="578"/>
      <c r="D315" s="578"/>
      <c r="E315" s="578"/>
      <c r="F315" s="578"/>
      <c r="G315" s="578"/>
      <c r="H315" s="568"/>
      <c r="I315" s="573">
        <v>345.67500000000001</v>
      </c>
      <c r="J315" s="576">
        <f>+CEILING(I315,5)</f>
        <v>350</v>
      </c>
      <c r="K315" s="574"/>
      <c r="L315" s="572">
        <f>J315*36</f>
        <v>12600</v>
      </c>
      <c r="M315" s="572">
        <f>J315</f>
        <v>350</v>
      </c>
      <c r="N315" s="572"/>
      <c r="O315" s="575"/>
      <c r="P315" s="572"/>
      <c r="Q315" s="575"/>
      <c r="R315" s="575"/>
      <c r="S315" s="575"/>
      <c r="T315" s="575"/>
      <c r="U315" s="575"/>
      <c r="V315" s="575">
        <v>36</v>
      </c>
      <c r="W315" s="575"/>
      <c r="X315" s="575"/>
      <c r="Y315" s="572"/>
      <c r="Z315" s="572"/>
      <c r="AA315" s="572"/>
      <c r="AB315" s="572"/>
      <c r="AC315" s="572"/>
      <c r="AD315" s="572"/>
      <c r="AE315" s="578"/>
    </row>
    <row r="316" spans="1:31" s="579" customFormat="1" x14ac:dyDescent="0.2">
      <c r="A316" s="572">
        <f>A314+1</f>
        <v>155</v>
      </c>
      <c r="B316" s="572" t="s">
        <v>181</v>
      </c>
      <c r="C316" s="578" t="s">
        <v>231</v>
      </c>
      <c r="D316" s="578">
        <v>1</v>
      </c>
      <c r="E316" s="578">
        <v>2</v>
      </c>
      <c r="F316" s="578">
        <v>0</v>
      </c>
      <c r="G316" s="578">
        <v>2</v>
      </c>
      <c r="H316" s="568"/>
      <c r="I316" s="573"/>
      <c r="J316" s="576"/>
      <c r="K316" s="574"/>
      <c r="L316" s="572"/>
      <c r="M316" s="572"/>
      <c r="N316" s="572"/>
      <c r="O316" s="575">
        <f>(Q316*4+R316*2)/2</f>
        <v>12</v>
      </c>
      <c r="P316" s="575"/>
      <c r="Q316" s="575">
        <v>6</v>
      </c>
      <c r="R316" s="575"/>
      <c r="S316" s="575"/>
      <c r="T316" s="575"/>
      <c r="U316" s="575"/>
      <c r="V316" s="575"/>
      <c r="W316" s="575"/>
      <c r="X316" s="575"/>
      <c r="Y316" s="572"/>
      <c r="Z316" s="572">
        <v>1</v>
      </c>
      <c r="AA316" s="572">
        <v>1</v>
      </c>
      <c r="AB316" s="572"/>
      <c r="AC316" s="572"/>
      <c r="AD316" s="572">
        <v>2</v>
      </c>
      <c r="AE316" s="578"/>
    </row>
    <row r="317" spans="1:31" s="579" customFormat="1" x14ac:dyDescent="0.2">
      <c r="A317" s="572"/>
      <c r="B317" s="572"/>
      <c r="C317" s="578"/>
      <c r="D317" s="578"/>
      <c r="E317" s="578"/>
      <c r="F317" s="578"/>
      <c r="G317" s="578"/>
      <c r="H317" s="568"/>
      <c r="I317" s="573">
        <v>391.12299999999999</v>
      </c>
      <c r="J317" s="576">
        <f>+CEILING(I317,5)</f>
        <v>395</v>
      </c>
      <c r="K317" s="574"/>
      <c r="L317" s="572">
        <f>J317*36</f>
        <v>14220</v>
      </c>
      <c r="M317" s="572">
        <f>J317</f>
        <v>395</v>
      </c>
      <c r="N317" s="572"/>
      <c r="O317" s="575"/>
      <c r="P317" s="575"/>
      <c r="Q317" s="575"/>
      <c r="R317" s="575"/>
      <c r="S317" s="575"/>
      <c r="T317" s="575"/>
      <c r="U317" s="575"/>
      <c r="V317" s="575">
        <v>42</v>
      </c>
      <c r="W317" s="575"/>
      <c r="X317" s="575"/>
      <c r="Y317" s="572"/>
      <c r="Z317" s="572"/>
      <c r="AA317" s="572"/>
      <c r="AB317" s="572"/>
      <c r="AC317" s="572"/>
      <c r="AD317" s="572"/>
      <c r="AE317" s="578"/>
    </row>
    <row r="318" spans="1:31" s="579" customFormat="1" x14ac:dyDescent="0.2">
      <c r="A318" s="572">
        <f>A316+1</f>
        <v>156</v>
      </c>
      <c r="B318" s="572" t="s">
        <v>182</v>
      </c>
      <c r="C318" s="578" t="s">
        <v>231</v>
      </c>
      <c r="D318" s="578">
        <v>1</v>
      </c>
      <c r="E318" s="578">
        <v>1</v>
      </c>
      <c r="F318" s="578">
        <v>0</v>
      </c>
      <c r="G318" s="578">
        <v>1</v>
      </c>
      <c r="H318" s="568"/>
      <c r="I318" s="573"/>
      <c r="J318" s="576"/>
      <c r="K318" s="574"/>
      <c r="L318" s="572"/>
      <c r="M318" s="572"/>
      <c r="N318" s="572"/>
      <c r="O318" s="575">
        <f>(Q318*4+R318*2)/2</f>
        <v>12</v>
      </c>
      <c r="P318" s="575"/>
      <c r="Q318" s="575">
        <v>6</v>
      </c>
      <c r="R318" s="575"/>
      <c r="S318" s="575"/>
      <c r="T318" s="575"/>
      <c r="U318" s="575"/>
      <c r="V318" s="575"/>
      <c r="W318" s="575"/>
      <c r="X318" s="575"/>
      <c r="Y318" s="572"/>
      <c r="Z318" s="572">
        <v>1</v>
      </c>
      <c r="AA318" s="572">
        <v>1</v>
      </c>
      <c r="AB318" s="572"/>
      <c r="AC318" s="572"/>
      <c r="AD318" s="572">
        <v>2</v>
      </c>
      <c r="AE318" s="578"/>
    </row>
    <row r="319" spans="1:31" s="579" customFormat="1" x14ac:dyDescent="0.2">
      <c r="A319" s="572"/>
      <c r="B319" s="572"/>
      <c r="C319" s="578"/>
      <c r="D319" s="578"/>
      <c r="E319" s="578"/>
      <c r="F319" s="578"/>
      <c r="G319" s="578"/>
      <c r="H319" s="568"/>
      <c r="I319" s="573">
        <v>440.40699999999998</v>
      </c>
      <c r="J319" s="576">
        <f>+CEILING(I319,5)</f>
        <v>445</v>
      </c>
      <c r="K319" s="574"/>
      <c r="L319" s="572">
        <f>J319*36</f>
        <v>16020</v>
      </c>
      <c r="M319" s="572">
        <f>J319</f>
        <v>445</v>
      </c>
      <c r="N319" s="572"/>
      <c r="O319" s="575"/>
      <c r="P319" s="575"/>
      <c r="Q319" s="575"/>
      <c r="R319" s="575"/>
      <c r="S319" s="575"/>
      <c r="T319" s="575"/>
      <c r="U319" s="575"/>
      <c r="V319" s="575">
        <v>42</v>
      </c>
      <c r="W319" s="575"/>
      <c r="X319" s="575"/>
      <c r="Y319" s="572"/>
      <c r="Z319" s="572"/>
      <c r="AA319" s="572"/>
      <c r="AB319" s="572"/>
      <c r="AC319" s="572"/>
      <c r="AD319" s="572"/>
      <c r="AE319" s="578"/>
    </row>
    <row r="320" spans="1:31" s="579" customFormat="1" x14ac:dyDescent="0.2">
      <c r="A320" s="572">
        <f>A318+1</f>
        <v>157</v>
      </c>
      <c r="B320" s="569" t="s">
        <v>36</v>
      </c>
      <c r="C320" s="568" t="s">
        <v>242</v>
      </c>
      <c r="D320" s="568"/>
      <c r="E320" s="568"/>
      <c r="F320" s="568"/>
      <c r="G320" s="568"/>
      <c r="H320" s="568" t="s">
        <v>1093</v>
      </c>
      <c r="I320" s="573"/>
      <c r="J320" s="576"/>
      <c r="K320" s="574"/>
      <c r="L320" s="572"/>
      <c r="M320" s="572"/>
      <c r="N320" s="575">
        <v>48</v>
      </c>
      <c r="O320" s="572"/>
      <c r="P320" s="575">
        <v>12</v>
      </c>
      <c r="Q320" s="572"/>
      <c r="R320" s="572"/>
      <c r="S320" s="572"/>
      <c r="T320" s="572"/>
      <c r="U320" s="572"/>
      <c r="V320" s="575"/>
      <c r="W320" s="572">
        <v>30</v>
      </c>
      <c r="X320" s="572"/>
      <c r="Y320" s="572">
        <v>2</v>
      </c>
      <c r="Z320" s="572"/>
      <c r="AA320" s="572">
        <v>2</v>
      </c>
      <c r="AB320" s="572"/>
      <c r="AC320" s="572"/>
      <c r="AD320" s="572">
        <v>4</v>
      </c>
      <c r="AE320" s="578"/>
    </row>
    <row r="321" spans="1:31" s="579" customFormat="1" x14ac:dyDescent="0.2">
      <c r="A321" s="572"/>
      <c r="B321" s="572"/>
      <c r="C321" s="578"/>
      <c r="D321" s="578"/>
      <c r="E321" s="578"/>
      <c r="F321" s="578"/>
      <c r="G321" s="578"/>
      <c r="H321" s="568"/>
      <c r="I321" s="573">
        <v>391.36399999999998</v>
      </c>
      <c r="J321" s="576">
        <f>+CEILING(I321,5)</f>
        <v>395</v>
      </c>
      <c r="K321" s="574"/>
      <c r="L321" s="572">
        <f>J321*36</f>
        <v>14220</v>
      </c>
      <c r="M321" s="572">
        <f>J321</f>
        <v>395</v>
      </c>
      <c r="N321" s="572"/>
      <c r="O321" s="575"/>
      <c r="P321" s="575"/>
      <c r="Q321" s="575"/>
      <c r="R321" s="575"/>
      <c r="S321" s="575"/>
      <c r="T321" s="575"/>
      <c r="U321" s="575"/>
      <c r="V321" s="575">
        <v>42</v>
      </c>
      <c r="W321" s="575"/>
      <c r="X321" s="575"/>
      <c r="Y321" s="572"/>
      <c r="Z321" s="572"/>
      <c r="AA321" s="572"/>
      <c r="AB321" s="572"/>
      <c r="AC321" s="572"/>
      <c r="AD321" s="572"/>
      <c r="AE321" s="578"/>
    </row>
    <row r="322" spans="1:31" s="579" customFormat="1" x14ac:dyDescent="0.2">
      <c r="A322" s="572">
        <f>A320+1</f>
        <v>158</v>
      </c>
      <c r="B322" s="572" t="s">
        <v>58</v>
      </c>
      <c r="C322" s="578" t="s">
        <v>231</v>
      </c>
      <c r="D322" s="578"/>
      <c r="E322" s="578"/>
      <c r="F322" s="578"/>
      <c r="G322" s="578"/>
      <c r="H322" s="568"/>
      <c r="I322" s="573"/>
      <c r="J322" s="576"/>
      <c r="K322" s="574"/>
      <c r="L322" s="572"/>
      <c r="M322" s="572"/>
      <c r="N322" s="572"/>
      <c r="O322" s="575">
        <f>(Q322*4+R322*2)/2</f>
        <v>12</v>
      </c>
      <c r="P322" s="575"/>
      <c r="Q322" s="575">
        <v>6</v>
      </c>
      <c r="R322" s="575"/>
      <c r="S322" s="575"/>
      <c r="T322" s="575"/>
      <c r="U322" s="575"/>
      <c r="V322" s="575"/>
      <c r="W322" s="575"/>
      <c r="X322" s="575"/>
      <c r="Y322" s="572"/>
      <c r="Z322" s="572">
        <v>1</v>
      </c>
      <c r="AA322" s="572">
        <v>1</v>
      </c>
      <c r="AB322" s="572"/>
      <c r="AC322" s="572"/>
      <c r="AD322" s="572">
        <v>2</v>
      </c>
      <c r="AE322" s="578"/>
    </row>
    <row r="323" spans="1:31" s="579" customFormat="1" x14ac:dyDescent="0.2">
      <c r="A323" s="572"/>
      <c r="B323" s="572"/>
      <c r="C323" s="578"/>
      <c r="D323" s="578"/>
      <c r="E323" s="578"/>
      <c r="F323" s="578"/>
      <c r="G323" s="578"/>
      <c r="H323" s="568"/>
      <c r="I323" s="573">
        <v>406.47</v>
      </c>
      <c r="J323" s="576">
        <f>+CEILING(I323,5)</f>
        <v>410</v>
      </c>
      <c r="K323" s="574"/>
      <c r="L323" s="572">
        <f>J323*36</f>
        <v>14760</v>
      </c>
      <c r="M323" s="572">
        <f>J323</f>
        <v>410</v>
      </c>
      <c r="N323" s="572"/>
      <c r="O323" s="575"/>
      <c r="P323" s="575"/>
      <c r="Q323" s="575"/>
      <c r="R323" s="575"/>
      <c r="S323" s="575"/>
      <c r="T323" s="575"/>
      <c r="U323" s="575"/>
      <c r="V323" s="575">
        <v>42</v>
      </c>
      <c r="W323" s="575"/>
      <c r="X323" s="575"/>
      <c r="Y323" s="572"/>
      <c r="Z323" s="572"/>
      <c r="AA323" s="572"/>
      <c r="AB323" s="572"/>
      <c r="AC323" s="572"/>
      <c r="AD323" s="572"/>
      <c r="AE323" s="578"/>
    </row>
    <row r="324" spans="1:31" s="579" customFormat="1" x14ac:dyDescent="0.2">
      <c r="A324" s="572">
        <f>A322+1</f>
        <v>159</v>
      </c>
      <c r="B324" s="572" t="s">
        <v>59</v>
      </c>
      <c r="C324" s="578" t="s">
        <v>20</v>
      </c>
      <c r="D324" s="578"/>
      <c r="E324" s="578"/>
      <c r="F324" s="578"/>
      <c r="G324" s="578"/>
      <c r="H324" s="568"/>
      <c r="I324" s="573"/>
      <c r="J324" s="576"/>
      <c r="K324" s="574"/>
      <c r="L324" s="572"/>
      <c r="M324" s="572"/>
      <c r="N324" s="572"/>
      <c r="O324" s="575">
        <f>(Q324*4+R324*2)/2</f>
        <v>12</v>
      </c>
      <c r="P324" s="575"/>
      <c r="Q324" s="575">
        <v>6</v>
      </c>
      <c r="R324" s="575"/>
      <c r="S324" s="575"/>
      <c r="T324" s="575"/>
      <c r="U324" s="575"/>
      <c r="V324" s="575"/>
      <c r="W324" s="575"/>
      <c r="X324" s="575"/>
      <c r="Y324" s="572"/>
      <c r="Z324" s="572">
        <v>1</v>
      </c>
      <c r="AA324" s="572">
        <v>1</v>
      </c>
      <c r="AB324" s="572"/>
      <c r="AC324" s="572"/>
      <c r="AD324" s="572">
        <v>2</v>
      </c>
      <c r="AE324" s="578"/>
    </row>
    <row r="325" spans="1:31" s="579" customFormat="1" x14ac:dyDescent="0.2">
      <c r="A325" s="572"/>
      <c r="B325" s="572"/>
      <c r="C325" s="578"/>
      <c r="D325" s="578"/>
      <c r="E325" s="578"/>
      <c r="F325" s="578"/>
      <c r="G325" s="578"/>
      <c r="H325" s="568"/>
      <c r="I325" s="573">
        <v>418.02199999999999</v>
      </c>
      <c r="J325" s="576">
        <f>+CEILING(I325,5)</f>
        <v>420</v>
      </c>
      <c r="K325" s="574"/>
      <c r="L325" s="572">
        <f>J325*36</f>
        <v>15120</v>
      </c>
      <c r="M325" s="572">
        <f>J325</f>
        <v>420</v>
      </c>
      <c r="N325" s="572"/>
      <c r="O325" s="575"/>
      <c r="P325" s="575"/>
      <c r="Q325" s="575"/>
      <c r="R325" s="575"/>
      <c r="S325" s="575"/>
      <c r="T325" s="575"/>
      <c r="U325" s="575"/>
      <c r="V325" s="575">
        <v>42</v>
      </c>
      <c r="W325" s="575"/>
      <c r="X325" s="575"/>
      <c r="Y325" s="572"/>
      <c r="Z325" s="572"/>
      <c r="AA325" s="572"/>
      <c r="AB325" s="572"/>
      <c r="AC325" s="572"/>
      <c r="AD325" s="572"/>
      <c r="AE325" s="578"/>
    </row>
    <row r="326" spans="1:31" s="579" customFormat="1" x14ac:dyDescent="0.2">
      <c r="A326" s="572">
        <f>A324+1</f>
        <v>160</v>
      </c>
      <c r="B326" s="572" t="s">
        <v>60</v>
      </c>
      <c r="C326" s="578" t="s">
        <v>231</v>
      </c>
      <c r="D326" s="578"/>
      <c r="E326" s="578"/>
      <c r="F326" s="578"/>
      <c r="G326" s="578"/>
      <c r="H326" s="568"/>
      <c r="I326" s="573"/>
      <c r="J326" s="576"/>
      <c r="K326" s="574"/>
      <c r="L326" s="572"/>
      <c r="M326" s="572"/>
      <c r="N326" s="572"/>
      <c r="O326" s="575">
        <f>(Q326*4+R326*2)/2</f>
        <v>12</v>
      </c>
      <c r="P326" s="575"/>
      <c r="Q326" s="575">
        <v>6</v>
      </c>
      <c r="R326" s="575"/>
      <c r="S326" s="575"/>
      <c r="T326" s="575"/>
      <c r="U326" s="575"/>
      <c r="V326" s="575"/>
      <c r="W326" s="575"/>
      <c r="X326" s="575"/>
      <c r="Y326" s="572"/>
      <c r="Z326" s="572">
        <v>1</v>
      </c>
      <c r="AA326" s="572">
        <v>1</v>
      </c>
      <c r="AB326" s="572"/>
      <c r="AC326" s="572"/>
      <c r="AD326" s="572">
        <v>2</v>
      </c>
      <c r="AE326" s="578"/>
    </row>
    <row r="327" spans="1:31" s="579" customFormat="1" x14ac:dyDescent="0.2">
      <c r="A327" s="572"/>
      <c r="B327" s="572"/>
      <c r="C327" s="578"/>
      <c r="D327" s="578"/>
      <c r="E327" s="578"/>
      <c r="F327" s="578"/>
      <c r="G327" s="578"/>
      <c r="H327" s="568"/>
      <c r="I327" s="573">
        <v>422.596</v>
      </c>
      <c r="J327" s="576">
        <f>+CEILING(I327,5)</f>
        <v>425</v>
      </c>
      <c r="K327" s="574"/>
      <c r="L327" s="572">
        <f>J327*36</f>
        <v>15300</v>
      </c>
      <c r="M327" s="572">
        <f>J327</f>
        <v>425</v>
      </c>
      <c r="N327" s="572"/>
      <c r="O327" s="575"/>
      <c r="P327" s="575"/>
      <c r="Q327" s="575"/>
      <c r="R327" s="575"/>
      <c r="S327" s="575"/>
      <c r="T327" s="575"/>
      <c r="U327" s="575"/>
      <c r="V327" s="575">
        <v>42</v>
      </c>
      <c r="W327" s="575"/>
      <c r="X327" s="575"/>
      <c r="Y327" s="572"/>
      <c r="Z327" s="572"/>
      <c r="AA327" s="572"/>
      <c r="AB327" s="572"/>
      <c r="AC327" s="572"/>
      <c r="AD327" s="572"/>
      <c r="AE327" s="578"/>
    </row>
    <row r="328" spans="1:31" s="579" customFormat="1" x14ac:dyDescent="0.2">
      <c r="A328" s="572">
        <f>A326+1</f>
        <v>161</v>
      </c>
      <c r="B328" s="572" t="s">
        <v>61</v>
      </c>
      <c r="C328" s="578" t="s">
        <v>232</v>
      </c>
      <c r="D328" s="578">
        <v>1</v>
      </c>
      <c r="E328" s="578">
        <v>0</v>
      </c>
      <c r="F328" s="578">
        <v>0</v>
      </c>
      <c r="G328" s="578">
        <v>0</v>
      </c>
      <c r="H328" s="568"/>
      <c r="I328" s="573"/>
      <c r="J328" s="576"/>
      <c r="K328" s="574"/>
      <c r="L328" s="572"/>
      <c r="M328" s="572"/>
      <c r="N328" s="572"/>
      <c r="O328" s="575">
        <f>(Q328*4+R328*2)/2</f>
        <v>12</v>
      </c>
      <c r="P328" s="575"/>
      <c r="Q328" s="575">
        <v>6</v>
      </c>
      <c r="R328" s="575"/>
      <c r="S328" s="575"/>
      <c r="T328" s="575"/>
      <c r="U328" s="575"/>
      <c r="V328" s="575"/>
      <c r="W328" s="575"/>
      <c r="X328" s="575"/>
      <c r="Y328" s="572"/>
      <c r="Z328" s="572">
        <v>1</v>
      </c>
      <c r="AA328" s="572">
        <v>1</v>
      </c>
      <c r="AB328" s="572"/>
      <c r="AC328" s="572"/>
      <c r="AD328" s="572">
        <v>2</v>
      </c>
      <c r="AE328" s="578"/>
    </row>
    <row r="329" spans="1:31" s="579" customFormat="1" x14ac:dyDescent="0.2">
      <c r="A329" s="572"/>
      <c r="B329" s="572"/>
      <c r="C329" s="578"/>
      <c r="D329" s="578"/>
      <c r="E329" s="578"/>
      <c r="F329" s="578"/>
      <c r="G329" s="578"/>
      <c r="H329" s="568"/>
      <c r="I329" s="573">
        <v>409.97699999999998</v>
      </c>
      <c r="J329" s="576">
        <f>+CEILING(I329,5)</f>
        <v>410</v>
      </c>
      <c r="K329" s="574"/>
      <c r="L329" s="572">
        <f>J329*36</f>
        <v>14760</v>
      </c>
      <c r="M329" s="572">
        <f>J329</f>
        <v>410</v>
      </c>
      <c r="N329" s="572"/>
      <c r="O329" s="575"/>
      <c r="P329" s="575"/>
      <c r="Q329" s="575"/>
      <c r="R329" s="575"/>
      <c r="S329" s="575"/>
      <c r="T329" s="575"/>
      <c r="U329" s="575"/>
      <c r="V329" s="575">
        <v>42</v>
      </c>
      <c r="W329" s="575"/>
      <c r="X329" s="575"/>
      <c r="Y329" s="572"/>
      <c r="Z329" s="572"/>
      <c r="AA329" s="572"/>
      <c r="AB329" s="572"/>
      <c r="AC329" s="572"/>
      <c r="AD329" s="572"/>
      <c r="AE329" s="578"/>
    </row>
    <row r="330" spans="1:31" s="579" customFormat="1" x14ac:dyDescent="0.2">
      <c r="A330" s="572">
        <f>A328+1</f>
        <v>162</v>
      </c>
      <c r="B330" s="572" t="s">
        <v>62</v>
      </c>
      <c r="C330" s="578" t="s">
        <v>232</v>
      </c>
      <c r="D330" s="578">
        <v>1</v>
      </c>
      <c r="E330" s="578">
        <v>1</v>
      </c>
      <c r="F330" s="578">
        <v>0</v>
      </c>
      <c r="G330" s="578">
        <v>0</v>
      </c>
      <c r="H330" s="568"/>
      <c r="I330" s="573"/>
      <c r="J330" s="576"/>
      <c r="K330" s="574"/>
      <c r="L330" s="572"/>
      <c r="M330" s="572"/>
      <c r="N330" s="572"/>
      <c r="O330" s="575">
        <f>(Q330*4+R330*2)/2</f>
        <v>12</v>
      </c>
      <c r="P330" s="575"/>
      <c r="Q330" s="575">
        <v>6</v>
      </c>
      <c r="R330" s="575"/>
      <c r="S330" s="575"/>
      <c r="T330" s="575"/>
      <c r="U330" s="575"/>
      <c r="V330" s="575"/>
      <c r="W330" s="575"/>
      <c r="X330" s="575"/>
      <c r="Y330" s="572"/>
      <c r="Z330" s="572">
        <v>1</v>
      </c>
      <c r="AA330" s="572">
        <v>1</v>
      </c>
      <c r="AB330" s="572"/>
      <c r="AC330" s="572"/>
      <c r="AD330" s="572">
        <v>2</v>
      </c>
      <c r="AE330" s="578"/>
    </row>
    <row r="331" spans="1:31" s="579" customFormat="1" x14ac:dyDescent="0.2">
      <c r="A331" s="572"/>
      <c r="B331" s="572"/>
      <c r="C331" s="578"/>
      <c r="D331" s="578"/>
      <c r="E331" s="578"/>
      <c r="F331" s="578"/>
      <c r="G331" s="578"/>
      <c r="H331" s="568"/>
      <c r="I331" s="573">
        <v>363.38200000000001</v>
      </c>
      <c r="J331" s="576">
        <f>+CEILING(I331,5)</f>
        <v>365</v>
      </c>
      <c r="K331" s="574"/>
      <c r="L331" s="572">
        <f>J331*36</f>
        <v>13140</v>
      </c>
      <c r="M331" s="572">
        <f>J331</f>
        <v>365</v>
      </c>
      <c r="N331" s="572"/>
      <c r="O331" s="572"/>
      <c r="P331" s="572"/>
      <c r="Q331" s="572"/>
      <c r="R331" s="572"/>
      <c r="S331" s="572"/>
      <c r="T331" s="572"/>
      <c r="U331" s="572"/>
      <c r="V331" s="575">
        <v>36</v>
      </c>
      <c r="W331" s="575"/>
      <c r="X331" s="572"/>
      <c r="Y331" s="572"/>
      <c r="Z331" s="572"/>
      <c r="AA331" s="572"/>
      <c r="AB331" s="572"/>
      <c r="AC331" s="572"/>
      <c r="AD331" s="572"/>
      <c r="AE331" s="578"/>
    </row>
    <row r="332" spans="1:31" s="579" customFormat="1" x14ac:dyDescent="0.2">
      <c r="A332" s="572">
        <f>A330+1</f>
        <v>163</v>
      </c>
      <c r="B332" s="572" t="s">
        <v>183</v>
      </c>
      <c r="C332" s="578" t="s">
        <v>232</v>
      </c>
      <c r="D332" s="578">
        <v>0</v>
      </c>
      <c r="E332" s="578">
        <v>1</v>
      </c>
      <c r="F332" s="578">
        <v>1</v>
      </c>
      <c r="G332" s="578">
        <v>0</v>
      </c>
      <c r="H332" s="568"/>
      <c r="I332" s="573"/>
      <c r="J332" s="576"/>
      <c r="K332" s="574"/>
      <c r="L332" s="572"/>
      <c r="M332" s="572"/>
      <c r="N332" s="572"/>
      <c r="O332" s="575">
        <f>(Q332*4+R332*2)/2</f>
        <v>12</v>
      </c>
      <c r="P332" s="575"/>
      <c r="Q332" s="575">
        <v>6</v>
      </c>
      <c r="R332" s="575"/>
      <c r="S332" s="575"/>
      <c r="T332" s="575"/>
      <c r="U332" s="575"/>
      <c r="V332" s="575"/>
      <c r="W332" s="575"/>
      <c r="X332" s="575"/>
      <c r="Y332" s="572"/>
      <c r="Z332" s="572">
        <v>1</v>
      </c>
      <c r="AA332" s="572">
        <v>1</v>
      </c>
      <c r="AB332" s="572"/>
      <c r="AC332" s="572"/>
      <c r="AD332" s="572">
        <v>2</v>
      </c>
      <c r="AE332" s="578"/>
    </row>
    <row r="333" spans="1:31" s="579" customFormat="1" x14ac:dyDescent="0.2">
      <c r="A333" s="572"/>
      <c r="B333" s="572"/>
      <c r="C333" s="578"/>
      <c r="D333" s="578"/>
      <c r="E333" s="578"/>
      <c r="F333" s="578"/>
      <c r="G333" s="578"/>
      <c r="H333" s="568"/>
      <c r="I333" s="573">
        <v>421.85500000000002</v>
      </c>
      <c r="J333" s="576">
        <f>+CEILING(I333,5)</f>
        <v>425</v>
      </c>
      <c r="K333" s="574"/>
      <c r="L333" s="572">
        <f>J333*36</f>
        <v>15300</v>
      </c>
      <c r="M333" s="572">
        <f>J333</f>
        <v>425</v>
      </c>
      <c r="N333" s="572"/>
      <c r="O333" s="575"/>
      <c r="P333" s="575"/>
      <c r="Q333" s="575"/>
      <c r="R333" s="575"/>
      <c r="S333" s="575"/>
      <c r="T333" s="575"/>
      <c r="U333" s="575"/>
      <c r="V333" s="575">
        <v>42</v>
      </c>
      <c r="W333" s="575"/>
      <c r="X333" s="575"/>
      <c r="Y333" s="572"/>
      <c r="Z333" s="572"/>
      <c r="AA333" s="572"/>
      <c r="AB333" s="572"/>
      <c r="AC333" s="572"/>
      <c r="AD333" s="572"/>
      <c r="AE333" s="578"/>
    </row>
    <row r="334" spans="1:31" s="579" customFormat="1" x14ac:dyDescent="0.2">
      <c r="A334" s="572">
        <f>A332+1</f>
        <v>164</v>
      </c>
      <c r="B334" s="572" t="s">
        <v>184</v>
      </c>
      <c r="C334" s="578" t="s">
        <v>231</v>
      </c>
      <c r="D334" s="578"/>
      <c r="E334" s="578"/>
      <c r="F334" s="578"/>
      <c r="G334" s="578"/>
      <c r="H334" s="568"/>
      <c r="I334" s="573"/>
      <c r="J334" s="576"/>
      <c r="K334" s="574"/>
      <c r="L334" s="572"/>
      <c r="M334" s="572"/>
      <c r="N334" s="572"/>
      <c r="O334" s="575">
        <f>(Q334*4+R334*2)/2</f>
        <v>12</v>
      </c>
      <c r="P334" s="575"/>
      <c r="Q334" s="575">
        <v>6</v>
      </c>
      <c r="R334" s="575"/>
      <c r="S334" s="575"/>
      <c r="T334" s="575"/>
      <c r="U334" s="575"/>
      <c r="V334" s="575"/>
      <c r="W334" s="575"/>
      <c r="X334" s="575"/>
      <c r="Y334" s="572"/>
      <c r="Z334" s="572">
        <v>1</v>
      </c>
      <c r="AA334" s="572">
        <v>1</v>
      </c>
      <c r="AB334" s="572"/>
      <c r="AC334" s="572"/>
      <c r="AD334" s="572">
        <v>2</v>
      </c>
      <c r="AE334" s="578"/>
    </row>
    <row r="335" spans="1:31" s="579" customFormat="1" x14ac:dyDescent="0.2">
      <c r="A335" s="572"/>
      <c r="B335" s="572"/>
      <c r="C335" s="578"/>
      <c r="D335" s="578"/>
      <c r="E335" s="578"/>
      <c r="F335" s="578"/>
      <c r="G335" s="578"/>
      <c r="H335" s="568"/>
      <c r="I335" s="573">
        <v>416.72199999999998</v>
      </c>
      <c r="J335" s="576">
        <f>+CEILING(I335,5)</f>
        <v>420</v>
      </c>
      <c r="K335" s="574"/>
      <c r="L335" s="572">
        <f>J335*36</f>
        <v>15120</v>
      </c>
      <c r="M335" s="572">
        <f>J335</f>
        <v>420</v>
      </c>
      <c r="N335" s="572"/>
      <c r="O335" s="575"/>
      <c r="P335" s="575"/>
      <c r="Q335" s="575"/>
      <c r="R335" s="575"/>
      <c r="S335" s="575"/>
      <c r="T335" s="575"/>
      <c r="U335" s="575"/>
      <c r="V335" s="575">
        <v>42</v>
      </c>
      <c r="W335" s="575"/>
      <c r="X335" s="575"/>
      <c r="Y335" s="572"/>
      <c r="Z335" s="572"/>
      <c r="AA335" s="572"/>
      <c r="AB335" s="572"/>
      <c r="AC335" s="572"/>
      <c r="AD335" s="572"/>
      <c r="AE335" s="578"/>
    </row>
    <row r="336" spans="1:31" s="579" customFormat="1" x14ac:dyDescent="0.2">
      <c r="A336" s="572">
        <f>A334+1</f>
        <v>165</v>
      </c>
      <c r="B336" s="572" t="s">
        <v>185</v>
      </c>
      <c r="C336" s="578" t="s">
        <v>232</v>
      </c>
      <c r="D336" s="578"/>
      <c r="E336" s="578"/>
      <c r="F336" s="578"/>
      <c r="G336" s="578"/>
      <c r="H336" s="568"/>
      <c r="I336" s="573"/>
      <c r="J336" s="576"/>
      <c r="K336" s="574"/>
      <c r="L336" s="572"/>
      <c r="M336" s="572"/>
      <c r="N336" s="572"/>
      <c r="O336" s="575">
        <f>(Q336*4+R336*2)/2</f>
        <v>12</v>
      </c>
      <c r="P336" s="575"/>
      <c r="Q336" s="575">
        <v>6</v>
      </c>
      <c r="R336" s="575"/>
      <c r="S336" s="575"/>
      <c r="T336" s="575"/>
      <c r="U336" s="575"/>
      <c r="V336" s="575"/>
      <c r="W336" s="575"/>
      <c r="X336" s="575"/>
      <c r="Y336" s="572"/>
      <c r="Z336" s="572">
        <v>1</v>
      </c>
      <c r="AA336" s="572">
        <v>1</v>
      </c>
      <c r="AB336" s="572"/>
      <c r="AC336" s="572"/>
      <c r="AD336" s="572">
        <v>2</v>
      </c>
      <c r="AE336" s="578"/>
    </row>
    <row r="337" spans="1:31" s="579" customFormat="1" x14ac:dyDescent="0.2">
      <c r="A337" s="572"/>
      <c r="B337" s="572"/>
      <c r="C337" s="578"/>
      <c r="D337" s="578"/>
      <c r="E337" s="578"/>
      <c r="F337" s="578"/>
      <c r="G337" s="578"/>
      <c r="H337" s="568"/>
      <c r="I337" s="573">
        <v>413.786</v>
      </c>
      <c r="J337" s="576">
        <f>+CEILING(I337,5)</f>
        <v>415</v>
      </c>
      <c r="K337" s="574"/>
      <c r="L337" s="572">
        <f>J337*36</f>
        <v>14940</v>
      </c>
      <c r="M337" s="572">
        <f>J337</f>
        <v>415</v>
      </c>
      <c r="N337" s="572"/>
      <c r="O337" s="575"/>
      <c r="P337" s="575"/>
      <c r="Q337" s="575"/>
      <c r="R337" s="575"/>
      <c r="S337" s="575"/>
      <c r="T337" s="575"/>
      <c r="U337" s="575"/>
      <c r="V337" s="575">
        <v>42</v>
      </c>
      <c r="W337" s="575"/>
      <c r="X337" s="575"/>
      <c r="Y337" s="572"/>
      <c r="Z337" s="572"/>
      <c r="AA337" s="572"/>
      <c r="AB337" s="572"/>
      <c r="AC337" s="572"/>
      <c r="AD337" s="572"/>
      <c r="AE337" s="578"/>
    </row>
    <row r="338" spans="1:31" s="579" customFormat="1" x14ac:dyDescent="0.2">
      <c r="A338" s="572">
        <f>A336+1</f>
        <v>166</v>
      </c>
      <c r="B338" s="569" t="s">
        <v>63</v>
      </c>
      <c r="C338" s="568" t="s">
        <v>239</v>
      </c>
      <c r="D338" s="568"/>
      <c r="E338" s="568"/>
      <c r="F338" s="568"/>
      <c r="G338" s="568"/>
      <c r="H338" s="568" t="s">
        <v>1094</v>
      </c>
      <c r="I338" s="573"/>
      <c r="J338" s="576"/>
      <c r="K338" s="574"/>
      <c r="L338" s="572"/>
      <c r="M338" s="572"/>
      <c r="N338" s="575">
        <v>48</v>
      </c>
      <c r="O338" s="572"/>
      <c r="P338" s="575">
        <v>12</v>
      </c>
      <c r="Q338" s="572"/>
      <c r="R338" s="572"/>
      <c r="S338" s="572"/>
      <c r="T338" s="572"/>
      <c r="U338" s="572"/>
      <c r="V338" s="575"/>
      <c r="W338" s="572">
        <v>30</v>
      </c>
      <c r="X338" s="572"/>
      <c r="Y338" s="572">
        <v>2</v>
      </c>
      <c r="Z338" s="572"/>
      <c r="AA338" s="572">
        <v>2</v>
      </c>
      <c r="AB338" s="572"/>
      <c r="AC338" s="572"/>
      <c r="AD338" s="572">
        <v>4</v>
      </c>
      <c r="AE338" s="578"/>
    </row>
    <row r="339" spans="1:31" s="579" customFormat="1" x14ac:dyDescent="0.2">
      <c r="A339" s="572"/>
      <c r="B339" s="572"/>
      <c r="C339" s="578"/>
      <c r="D339" s="578"/>
      <c r="E339" s="578"/>
      <c r="F339" s="578"/>
      <c r="G339" s="578"/>
      <c r="H339" s="568"/>
      <c r="I339" s="573">
        <v>399.755</v>
      </c>
      <c r="J339" s="576">
        <f>+CEILING(I339,5)</f>
        <v>400</v>
      </c>
      <c r="K339" s="574"/>
      <c r="L339" s="572">
        <f>J339*36</f>
        <v>14400</v>
      </c>
      <c r="M339" s="572">
        <f>J339</f>
        <v>400</v>
      </c>
      <c r="N339" s="572"/>
      <c r="O339" s="575"/>
      <c r="P339" s="575"/>
      <c r="Q339" s="575"/>
      <c r="R339" s="575"/>
      <c r="S339" s="575"/>
      <c r="T339" s="575"/>
      <c r="U339" s="575"/>
      <c r="V339" s="575">
        <v>42</v>
      </c>
      <c r="W339" s="575"/>
      <c r="X339" s="575"/>
      <c r="Y339" s="572"/>
      <c r="Z339" s="572"/>
      <c r="AA339" s="572"/>
      <c r="AB339" s="572"/>
      <c r="AC339" s="572"/>
      <c r="AD339" s="572"/>
      <c r="AE339" s="578"/>
    </row>
    <row r="340" spans="1:31" s="579" customFormat="1" x14ac:dyDescent="0.2">
      <c r="A340" s="572">
        <f>A338+1</f>
        <v>167</v>
      </c>
      <c r="B340" s="572" t="s">
        <v>64</v>
      </c>
      <c r="C340" s="578" t="s">
        <v>20</v>
      </c>
      <c r="D340" s="578"/>
      <c r="E340" s="578"/>
      <c r="F340" s="578"/>
      <c r="G340" s="578"/>
      <c r="H340" s="568"/>
      <c r="I340" s="573"/>
      <c r="J340" s="576"/>
      <c r="K340" s="574"/>
      <c r="L340" s="572"/>
      <c r="M340" s="572"/>
      <c r="N340" s="572"/>
      <c r="O340" s="575">
        <f>(Q340*4+R340*2)/2</f>
        <v>12</v>
      </c>
      <c r="P340" s="575"/>
      <c r="Q340" s="575">
        <v>6</v>
      </c>
      <c r="R340" s="575"/>
      <c r="S340" s="575"/>
      <c r="T340" s="575"/>
      <c r="U340" s="575"/>
      <c r="V340" s="575"/>
      <c r="W340" s="575"/>
      <c r="X340" s="575"/>
      <c r="Y340" s="572"/>
      <c r="Z340" s="572">
        <v>1</v>
      </c>
      <c r="AA340" s="572">
        <v>1</v>
      </c>
      <c r="AB340" s="572"/>
      <c r="AC340" s="572"/>
      <c r="AD340" s="572">
        <v>2</v>
      </c>
      <c r="AE340" s="578"/>
    </row>
    <row r="341" spans="1:31" s="579" customFormat="1" x14ac:dyDescent="0.2">
      <c r="A341" s="572"/>
      <c r="B341" s="572"/>
      <c r="C341" s="578"/>
      <c r="D341" s="578"/>
      <c r="E341" s="578"/>
      <c r="F341" s="578"/>
      <c r="G341" s="578"/>
      <c r="H341" s="568"/>
      <c r="I341" s="573">
        <v>425.17899999999997</v>
      </c>
      <c r="J341" s="576">
        <f>+CEILING(I341,5)</f>
        <v>430</v>
      </c>
      <c r="K341" s="574"/>
      <c r="L341" s="572">
        <f>J341*36</f>
        <v>15480</v>
      </c>
      <c r="M341" s="572">
        <f>J341</f>
        <v>430</v>
      </c>
      <c r="N341" s="572"/>
      <c r="O341" s="575"/>
      <c r="P341" s="575"/>
      <c r="Q341" s="575"/>
      <c r="R341" s="575"/>
      <c r="S341" s="575"/>
      <c r="T341" s="575"/>
      <c r="U341" s="575"/>
      <c r="V341" s="575">
        <v>42</v>
      </c>
      <c r="W341" s="575"/>
      <c r="X341" s="575"/>
      <c r="Y341" s="572"/>
      <c r="Z341" s="572"/>
      <c r="AA341" s="572"/>
      <c r="AB341" s="572"/>
      <c r="AC341" s="572"/>
      <c r="AD341" s="572"/>
      <c r="AE341" s="578"/>
    </row>
    <row r="342" spans="1:31" s="579" customFormat="1" x14ac:dyDescent="0.2">
      <c r="A342" s="572">
        <f>A340+1</f>
        <v>168</v>
      </c>
      <c r="B342" s="572" t="s">
        <v>65</v>
      </c>
      <c r="C342" s="578" t="s">
        <v>20</v>
      </c>
      <c r="D342" s="578"/>
      <c r="E342" s="578"/>
      <c r="F342" s="578"/>
      <c r="G342" s="578"/>
      <c r="H342" s="568"/>
      <c r="I342" s="573"/>
      <c r="J342" s="576"/>
      <c r="K342" s="574"/>
      <c r="L342" s="572"/>
      <c r="M342" s="572"/>
      <c r="N342" s="572"/>
      <c r="O342" s="575">
        <f>(Q342*4+R342*2)/2</f>
        <v>12</v>
      </c>
      <c r="P342" s="575"/>
      <c r="Q342" s="575">
        <v>6</v>
      </c>
      <c r="R342" s="575"/>
      <c r="S342" s="575"/>
      <c r="T342" s="575"/>
      <c r="U342" s="575"/>
      <c r="V342" s="575"/>
      <c r="W342" s="575"/>
      <c r="X342" s="575"/>
      <c r="Y342" s="572"/>
      <c r="Z342" s="572">
        <v>1</v>
      </c>
      <c r="AA342" s="572">
        <v>1</v>
      </c>
      <c r="AB342" s="572"/>
      <c r="AC342" s="572"/>
      <c r="AD342" s="572">
        <v>2</v>
      </c>
      <c r="AE342" s="578"/>
    </row>
    <row r="343" spans="1:31" s="579" customFormat="1" x14ac:dyDescent="0.2">
      <c r="A343" s="572"/>
      <c r="B343" s="572"/>
      <c r="C343" s="578"/>
      <c r="D343" s="578"/>
      <c r="E343" s="578"/>
      <c r="F343" s="578"/>
      <c r="G343" s="578"/>
      <c r="H343" s="568"/>
      <c r="I343" s="573">
        <v>398.56099999999998</v>
      </c>
      <c r="J343" s="576">
        <f>+CEILING(I343,5)</f>
        <v>400</v>
      </c>
      <c r="K343" s="574"/>
      <c r="L343" s="572">
        <f>J343*36</f>
        <v>14400</v>
      </c>
      <c r="M343" s="572">
        <f>J343</f>
        <v>400</v>
      </c>
      <c r="N343" s="572"/>
      <c r="O343" s="575"/>
      <c r="P343" s="575"/>
      <c r="Q343" s="575"/>
      <c r="R343" s="575"/>
      <c r="S343" s="575"/>
      <c r="T343" s="575"/>
      <c r="U343" s="575"/>
      <c r="V343" s="575">
        <v>42</v>
      </c>
      <c r="W343" s="575"/>
      <c r="X343" s="575"/>
      <c r="Y343" s="572"/>
      <c r="Z343" s="572"/>
      <c r="AA343" s="572"/>
      <c r="AB343" s="572"/>
      <c r="AC343" s="572"/>
      <c r="AD343" s="572"/>
      <c r="AE343" s="578"/>
    </row>
    <row r="344" spans="1:31" s="579" customFormat="1" x14ac:dyDescent="0.2">
      <c r="A344" s="572">
        <f>A342+1</f>
        <v>169</v>
      </c>
      <c r="B344" s="572" t="s">
        <v>66</v>
      </c>
      <c r="C344" s="578" t="s">
        <v>20</v>
      </c>
      <c r="D344" s="578"/>
      <c r="E344" s="578"/>
      <c r="F344" s="578"/>
      <c r="G344" s="578"/>
      <c r="H344" s="568"/>
      <c r="I344" s="573"/>
      <c r="J344" s="576"/>
      <c r="K344" s="574"/>
      <c r="L344" s="572"/>
      <c r="M344" s="572"/>
      <c r="N344" s="572"/>
      <c r="O344" s="575">
        <f>(Q344*4+R344*2)/2</f>
        <v>12</v>
      </c>
      <c r="P344" s="575"/>
      <c r="Q344" s="575">
        <v>6</v>
      </c>
      <c r="R344" s="575"/>
      <c r="S344" s="575"/>
      <c r="T344" s="575"/>
      <c r="U344" s="575"/>
      <c r="V344" s="575"/>
      <c r="W344" s="575"/>
      <c r="X344" s="575"/>
      <c r="Y344" s="572"/>
      <c r="Z344" s="572">
        <v>1</v>
      </c>
      <c r="AA344" s="572">
        <v>1</v>
      </c>
      <c r="AB344" s="572"/>
      <c r="AC344" s="572"/>
      <c r="AD344" s="572">
        <v>2</v>
      </c>
      <c r="AE344" s="578"/>
    </row>
    <row r="345" spans="1:31" s="579" customFormat="1" x14ac:dyDescent="0.2">
      <c r="A345" s="572"/>
      <c r="B345" s="572"/>
      <c r="C345" s="578"/>
      <c r="D345" s="578"/>
      <c r="E345" s="578"/>
      <c r="F345" s="578"/>
      <c r="G345" s="578"/>
      <c r="H345" s="568"/>
      <c r="I345" s="573">
        <v>430.66500000000002</v>
      </c>
      <c r="J345" s="576">
        <f>+CEILING(I345,5)</f>
        <v>435</v>
      </c>
      <c r="K345" s="574"/>
      <c r="L345" s="572">
        <f>J345*36</f>
        <v>15660</v>
      </c>
      <c r="M345" s="572">
        <f>J345</f>
        <v>435</v>
      </c>
      <c r="N345" s="572"/>
      <c r="O345" s="575"/>
      <c r="P345" s="572"/>
      <c r="Q345" s="575"/>
      <c r="R345" s="572"/>
      <c r="S345" s="572"/>
      <c r="T345" s="572"/>
      <c r="U345" s="572"/>
      <c r="V345" s="575">
        <v>42</v>
      </c>
      <c r="W345" s="572"/>
      <c r="X345" s="572"/>
      <c r="Y345" s="572"/>
      <c r="Z345" s="572"/>
      <c r="AA345" s="572"/>
      <c r="AB345" s="572"/>
      <c r="AC345" s="572"/>
      <c r="AD345" s="572"/>
      <c r="AE345" s="578"/>
    </row>
    <row r="346" spans="1:31" s="579" customFormat="1" x14ac:dyDescent="0.2">
      <c r="A346" s="572">
        <f>A344+1</f>
        <v>170</v>
      </c>
      <c r="B346" s="572" t="s">
        <v>67</v>
      </c>
      <c r="C346" s="578" t="s">
        <v>20</v>
      </c>
      <c r="D346" s="578"/>
      <c r="E346" s="578"/>
      <c r="F346" s="578"/>
      <c r="G346" s="578"/>
      <c r="H346" s="568"/>
      <c r="I346" s="573"/>
      <c r="J346" s="576"/>
      <c r="K346" s="574"/>
      <c r="L346" s="572"/>
      <c r="M346" s="572"/>
      <c r="N346" s="572"/>
      <c r="O346" s="575">
        <f>(Q346*4+R346*2)/2</f>
        <v>12</v>
      </c>
      <c r="P346" s="575"/>
      <c r="Q346" s="575">
        <v>6</v>
      </c>
      <c r="R346" s="575"/>
      <c r="S346" s="575"/>
      <c r="T346" s="575"/>
      <c r="U346" s="575"/>
      <c r="V346" s="575"/>
      <c r="W346" s="575"/>
      <c r="X346" s="575"/>
      <c r="Y346" s="572"/>
      <c r="Z346" s="572">
        <v>1</v>
      </c>
      <c r="AA346" s="572">
        <v>1</v>
      </c>
      <c r="AB346" s="572"/>
      <c r="AC346" s="572"/>
      <c r="AD346" s="572">
        <v>2</v>
      </c>
      <c r="AE346" s="578"/>
    </row>
    <row r="347" spans="1:31" s="579" customFormat="1" x14ac:dyDescent="0.2">
      <c r="A347" s="572"/>
      <c r="B347" s="572"/>
      <c r="C347" s="578"/>
      <c r="D347" s="578"/>
      <c r="E347" s="578"/>
      <c r="F347" s="578"/>
      <c r="G347" s="578"/>
      <c r="H347" s="568"/>
      <c r="I347" s="573">
        <v>410.01299999999998</v>
      </c>
      <c r="J347" s="576">
        <f>+CEILING(I347,5)</f>
        <v>415</v>
      </c>
      <c r="K347" s="574"/>
      <c r="L347" s="572">
        <f>J347*36</f>
        <v>14940</v>
      </c>
      <c r="M347" s="572">
        <f>J347</f>
        <v>415</v>
      </c>
      <c r="N347" s="572"/>
      <c r="O347" s="575"/>
      <c r="P347" s="575"/>
      <c r="Q347" s="575"/>
      <c r="R347" s="575"/>
      <c r="S347" s="575"/>
      <c r="T347" s="575"/>
      <c r="U347" s="575"/>
      <c r="V347" s="575">
        <v>42</v>
      </c>
      <c r="W347" s="575"/>
      <c r="X347" s="575"/>
      <c r="Y347" s="572"/>
      <c r="Z347" s="572"/>
      <c r="AA347" s="572"/>
      <c r="AB347" s="572"/>
      <c r="AC347" s="572"/>
      <c r="AD347" s="572"/>
      <c r="AE347" s="578"/>
    </row>
    <row r="348" spans="1:31" s="579" customFormat="1" x14ac:dyDescent="0.2">
      <c r="A348" s="572">
        <f>A346+1</f>
        <v>171</v>
      </c>
      <c r="B348" s="572" t="s">
        <v>68</v>
      </c>
      <c r="C348" s="578" t="s">
        <v>231</v>
      </c>
      <c r="D348" s="578"/>
      <c r="E348" s="578"/>
      <c r="F348" s="578"/>
      <c r="G348" s="578"/>
      <c r="H348" s="568"/>
      <c r="I348" s="573"/>
      <c r="J348" s="576"/>
      <c r="K348" s="574"/>
      <c r="L348" s="572"/>
      <c r="M348" s="572"/>
      <c r="N348" s="572"/>
      <c r="O348" s="575">
        <f>(Q348*4+R348*2)/2</f>
        <v>12</v>
      </c>
      <c r="P348" s="575"/>
      <c r="Q348" s="575">
        <v>6</v>
      </c>
      <c r="R348" s="575"/>
      <c r="S348" s="575"/>
      <c r="T348" s="575"/>
      <c r="U348" s="575"/>
      <c r="V348" s="575"/>
      <c r="W348" s="575"/>
      <c r="X348" s="575"/>
      <c r="Y348" s="572"/>
      <c r="Z348" s="572">
        <v>1</v>
      </c>
      <c r="AA348" s="572">
        <v>1</v>
      </c>
      <c r="AB348" s="572"/>
      <c r="AC348" s="572"/>
      <c r="AD348" s="572">
        <v>2</v>
      </c>
      <c r="AE348" s="578"/>
    </row>
    <row r="349" spans="1:31" s="579" customFormat="1" x14ac:dyDescent="0.2">
      <c r="A349" s="572"/>
      <c r="B349" s="572"/>
      <c r="C349" s="578"/>
      <c r="D349" s="578"/>
      <c r="E349" s="578"/>
      <c r="F349" s="578"/>
      <c r="G349" s="578"/>
      <c r="H349" s="568"/>
      <c r="I349" s="573">
        <v>402.548</v>
      </c>
      <c r="J349" s="576">
        <f>+CEILING(I349,5)</f>
        <v>405</v>
      </c>
      <c r="K349" s="574"/>
      <c r="L349" s="572">
        <f>J349*36</f>
        <v>14580</v>
      </c>
      <c r="M349" s="572">
        <f>J349</f>
        <v>405</v>
      </c>
      <c r="N349" s="572"/>
      <c r="O349" s="575"/>
      <c r="P349" s="575"/>
      <c r="Q349" s="575"/>
      <c r="R349" s="575"/>
      <c r="S349" s="575"/>
      <c r="T349" s="575"/>
      <c r="U349" s="575"/>
      <c r="V349" s="575">
        <v>42</v>
      </c>
      <c r="W349" s="575"/>
      <c r="X349" s="575"/>
      <c r="Y349" s="572"/>
      <c r="Z349" s="572"/>
      <c r="AA349" s="572"/>
      <c r="AB349" s="572"/>
      <c r="AC349" s="572"/>
      <c r="AD349" s="572"/>
      <c r="AE349" s="578"/>
    </row>
    <row r="350" spans="1:31" s="579" customFormat="1" x14ac:dyDescent="0.2">
      <c r="A350" s="572">
        <f>A348+1</f>
        <v>172</v>
      </c>
      <c r="B350" s="572" t="s">
        <v>69</v>
      </c>
      <c r="C350" s="578" t="s">
        <v>231</v>
      </c>
      <c r="D350" s="578"/>
      <c r="E350" s="578"/>
      <c r="F350" s="578"/>
      <c r="G350" s="578"/>
      <c r="H350" s="568"/>
      <c r="I350" s="573"/>
      <c r="J350" s="576"/>
      <c r="K350" s="574"/>
      <c r="L350" s="572"/>
      <c r="M350" s="572"/>
      <c r="N350" s="572"/>
      <c r="O350" s="575">
        <f>(Q350*4+R350*2)/2</f>
        <v>12</v>
      </c>
      <c r="P350" s="575"/>
      <c r="Q350" s="575">
        <v>6</v>
      </c>
      <c r="R350" s="575"/>
      <c r="S350" s="575"/>
      <c r="T350" s="575"/>
      <c r="U350" s="575"/>
      <c r="V350" s="575"/>
      <c r="W350" s="575"/>
      <c r="X350" s="575"/>
      <c r="Y350" s="572"/>
      <c r="Z350" s="572">
        <v>1</v>
      </c>
      <c r="AA350" s="572">
        <v>1</v>
      </c>
      <c r="AB350" s="572"/>
      <c r="AC350" s="572"/>
      <c r="AD350" s="572">
        <v>2</v>
      </c>
      <c r="AE350" s="578"/>
    </row>
    <row r="351" spans="1:31" s="579" customFormat="1" x14ac:dyDescent="0.2">
      <c r="A351" s="572"/>
      <c r="B351" s="572"/>
      <c r="C351" s="578"/>
      <c r="D351" s="578"/>
      <c r="E351" s="578"/>
      <c r="F351" s="578"/>
      <c r="G351" s="578"/>
      <c r="H351" s="568"/>
      <c r="I351" s="573">
        <v>343.49900000000002</v>
      </c>
      <c r="J351" s="576">
        <f>+CEILING(I351,5)</f>
        <v>345</v>
      </c>
      <c r="K351" s="574"/>
      <c r="L351" s="572">
        <f>J351*36</f>
        <v>12420</v>
      </c>
      <c r="M351" s="572">
        <f>J351</f>
        <v>345</v>
      </c>
      <c r="N351" s="572"/>
      <c r="O351" s="572"/>
      <c r="P351" s="572"/>
      <c r="Q351" s="572"/>
      <c r="R351" s="572"/>
      <c r="S351" s="572"/>
      <c r="T351" s="572"/>
      <c r="U351" s="572"/>
      <c r="V351" s="575">
        <v>36</v>
      </c>
      <c r="W351" s="575"/>
      <c r="X351" s="572"/>
      <c r="Y351" s="572"/>
      <c r="Z351" s="572"/>
      <c r="AA351" s="572"/>
      <c r="AB351" s="572"/>
      <c r="AC351" s="572"/>
      <c r="AD351" s="572"/>
      <c r="AE351" s="578"/>
    </row>
    <row r="352" spans="1:31" s="579" customFormat="1" x14ac:dyDescent="0.2">
      <c r="A352" s="572">
        <f>A350+1</f>
        <v>173</v>
      </c>
      <c r="B352" s="569" t="s">
        <v>186</v>
      </c>
      <c r="C352" s="568" t="s">
        <v>242</v>
      </c>
      <c r="D352" s="568"/>
      <c r="E352" s="568"/>
      <c r="F352" s="568"/>
      <c r="G352" s="568"/>
      <c r="H352" s="568" t="s">
        <v>1095</v>
      </c>
      <c r="I352" s="573"/>
      <c r="J352" s="576"/>
      <c r="K352" s="574"/>
      <c r="L352" s="572"/>
      <c r="M352" s="572"/>
      <c r="N352" s="575">
        <v>48</v>
      </c>
      <c r="O352" s="572"/>
      <c r="P352" s="575">
        <v>12</v>
      </c>
      <c r="Q352" s="572"/>
      <c r="R352" s="572"/>
      <c r="S352" s="572"/>
      <c r="T352" s="572"/>
      <c r="U352" s="572"/>
      <c r="V352" s="575"/>
      <c r="W352" s="572">
        <v>30</v>
      </c>
      <c r="X352" s="572"/>
      <c r="Y352" s="572">
        <v>2</v>
      </c>
      <c r="Z352" s="572"/>
      <c r="AA352" s="572">
        <v>2</v>
      </c>
      <c r="AB352" s="572"/>
      <c r="AC352" s="572"/>
      <c r="AD352" s="572">
        <v>4</v>
      </c>
      <c r="AE352" s="578"/>
    </row>
    <row r="353" spans="1:31" s="579" customFormat="1" x14ac:dyDescent="0.2">
      <c r="A353" s="572"/>
      <c r="B353" s="572"/>
      <c r="C353" s="578"/>
      <c r="D353" s="578"/>
      <c r="E353" s="578"/>
      <c r="F353" s="578"/>
      <c r="G353" s="578"/>
      <c r="H353" s="568"/>
      <c r="I353" s="573">
        <v>392.00400000000002</v>
      </c>
      <c r="J353" s="576">
        <f>+CEILING(I353,5)</f>
        <v>395</v>
      </c>
      <c r="K353" s="574"/>
      <c r="L353" s="572">
        <f>J353*36</f>
        <v>14220</v>
      </c>
      <c r="M353" s="572">
        <f>J353</f>
        <v>395</v>
      </c>
      <c r="N353" s="572"/>
      <c r="O353" s="575"/>
      <c r="P353" s="572"/>
      <c r="Q353" s="575"/>
      <c r="R353" s="572"/>
      <c r="S353" s="572"/>
      <c r="T353" s="572"/>
      <c r="U353" s="572"/>
      <c r="V353" s="575">
        <v>42</v>
      </c>
      <c r="W353" s="572"/>
      <c r="X353" s="572"/>
      <c r="Y353" s="572"/>
      <c r="Z353" s="572"/>
      <c r="AA353" s="572"/>
      <c r="AB353" s="572"/>
      <c r="AC353" s="572"/>
      <c r="AD353" s="572"/>
      <c r="AE353" s="578"/>
    </row>
    <row r="354" spans="1:31" s="579" customFormat="1" x14ac:dyDescent="0.2">
      <c r="A354" s="572">
        <f>A352+1</f>
        <v>174</v>
      </c>
      <c r="B354" s="572" t="s">
        <v>187</v>
      </c>
      <c r="C354" s="578" t="s">
        <v>231</v>
      </c>
      <c r="D354" s="578"/>
      <c r="E354" s="578"/>
      <c r="F354" s="578"/>
      <c r="G354" s="578"/>
      <c r="H354" s="568"/>
      <c r="I354" s="573"/>
      <c r="J354" s="576"/>
      <c r="K354" s="574"/>
      <c r="L354" s="572"/>
      <c r="M354" s="572"/>
      <c r="N354" s="572"/>
      <c r="O354" s="575">
        <f>(Q354*4+R354*2)/2</f>
        <v>12</v>
      </c>
      <c r="P354" s="575"/>
      <c r="Q354" s="575">
        <v>6</v>
      </c>
      <c r="R354" s="575"/>
      <c r="S354" s="575"/>
      <c r="T354" s="575"/>
      <c r="U354" s="575"/>
      <c r="V354" s="575"/>
      <c r="W354" s="575"/>
      <c r="X354" s="575"/>
      <c r="Y354" s="572"/>
      <c r="Z354" s="572">
        <v>1</v>
      </c>
      <c r="AA354" s="572">
        <v>1</v>
      </c>
      <c r="AB354" s="572"/>
      <c r="AC354" s="572"/>
      <c r="AD354" s="572">
        <v>2</v>
      </c>
      <c r="AE354" s="578"/>
    </row>
    <row r="355" spans="1:31" s="579" customFormat="1" x14ac:dyDescent="0.2">
      <c r="A355" s="572"/>
      <c r="B355" s="572"/>
      <c r="C355" s="578"/>
      <c r="D355" s="578"/>
      <c r="E355" s="578"/>
      <c r="F355" s="578"/>
      <c r="G355" s="578"/>
      <c r="H355" s="568"/>
      <c r="I355" s="573">
        <v>381.08800000000002</v>
      </c>
      <c r="J355" s="576">
        <f>+CEILING(I355,5)</f>
        <v>385</v>
      </c>
      <c r="K355" s="574"/>
      <c r="L355" s="572">
        <f>J355*36</f>
        <v>13860</v>
      </c>
      <c r="M355" s="572">
        <f>J355</f>
        <v>385</v>
      </c>
      <c r="N355" s="572"/>
      <c r="O355" s="575"/>
      <c r="P355" s="572"/>
      <c r="Q355" s="575"/>
      <c r="R355" s="572"/>
      <c r="S355" s="572"/>
      <c r="T355" s="572"/>
      <c r="U355" s="572"/>
      <c r="V355" s="575">
        <v>36</v>
      </c>
      <c r="W355" s="572"/>
      <c r="X355" s="572"/>
      <c r="Y355" s="572"/>
      <c r="Z355" s="572"/>
      <c r="AA355" s="572"/>
      <c r="AB355" s="572"/>
      <c r="AC355" s="572"/>
      <c r="AD355" s="572"/>
      <c r="AE355" s="578"/>
    </row>
    <row r="356" spans="1:31" s="579" customFormat="1" x14ac:dyDescent="0.2">
      <c r="A356" s="572">
        <f>A354+1</f>
        <v>175</v>
      </c>
      <c r="B356" s="572" t="s">
        <v>188</v>
      </c>
      <c r="C356" s="578" t="s">
        <v>231</v>
      </c>
      <c r="D356" s="578"/>
      <c r="E356" s="578"/>
      <c r="F356" s="578"/>
      <c r="G356" s="578"/>
      <c r="H356" s="568"/>
      <c r="I356" s="573"/>
      <c r="J356" s="576"/>
      <c r="K356" s="574"/>
      <c r="L356" s="572"/>
      <c r="M356" s="572"/>
      <c r="N356" s="572"/>
      <c r="O356" s="575">
        <f>(Q356*4+R356*2)/2</f>
        <v>12</v>
      </c>
      <c r="P356" s="575"/>
      <c r="Q356" s="575">
        <v>6</v>
      </c>
      <c r="R356" s="575"/>
      <c r="S356" s="575"/>
      <c r="T356" s="575"/>
      <c r="U356" s="575"/>
      <c r="V356" s="575"/>
      <c r="W356" s="575"/>
      <c r="X356" s="575"/>
      <c r="Y356" s="572"/>
      <c r="Z356" s="572">
        <v>1</v>
      </c>
      <c r="AA356" s="572">
        <v>1</v>
      </c>
      <c r="AB356" s="572"/>
      <c r="AC356" s="572"/>
      <c r="AD356" s="572">
        <v>2</v>
      </c>
      <c r="AE356" s="578"/>
    </row>
    <row r="357" spans="1:31" s="579" customFormat="1" x14ac:dyDescent="0.2">
      <c r="A357" s="572"/>
      <c r="B357" s="572"/>
      <c r="C357" s="578"/>
      <c r="D357" s="578"/>
      <c r="E357" s="578"/>
      <c r="F357" s="578"/>
      <c r="G357" s="578"/>
      <c r="H357" s="568"/>
      <c r="I357" s="573">
        <v>366.27800000000002</v>
      </c>
      <c r="J357" s="576">
        <f>+CEILING(I357,5)</f>
        <v>370</v>
      </c>
      <c r="K357" s="574"/>
      <c r="L357" s="572">
        <f>J357*36</f>
        <v>13320</v>
      </c>
      <c r="M357" s="572">
        <f>J357</f>
        <v>370</v>
      </c>
      <c r="N357" s="572"/>
      <c r="O357" s="575"/>
      <c r="P357" s="575"/>
      <c r="Q357" s="575"/>
      <c r="R357" s="575"/>
      <c r="S357" s="575"/>
      <c r="T357" s="575"/>
      <c r="U357" s="575"/>
      <c r="V357" s="575">
        <v>36</v>
      </c>
      <c r="W357" s="575"/>
      <c r="X357" s="575"/>
      <c r="Y357" s="572"/>
      <c r="Z357" s="572"/>
      <c r="AA357" s="572"/>
      <c r="AB357" s="572"/>
      <c r="AC357" s="572"/>
      <c r="AD357" s="572"/>
      <c r="AE357" s="578"/>
    </row>
    <row r="358" spans="1:31" s="579" customFormat="1" x14ac:dyDescent="0.2">
      <c r="A358" s="572">
        <f>A356+1</f>
        <v>176</v>
      </c>
      <c r="B358" s="572" t="s">
        <v>189</v>
      </c>
      <c r="C358" s="578" t="s">
        <v>20</v>
      </c>
      <c r="D358" s="578"/>
      <c r="E358" s="578"/>
      <c r="F358" s="578"/>
      <c r="G358" s="578"/>
      <c r="H358" s="568"/>
      <c r="I358" s="573"/>
      <c r="J358" s="576"/>
      <c r="K358" s="574"/>
      <c r="L358" s="572"/>
      <c r="M358" s="572"/>
      <c r="N358" s="572"/>
      <c r="O358" s="575">
        <f>(Q358*4+R358*2)/2</f>
        <v>12</v>
      </c>
      <c r="P358" s="575"/>
      <c r="Q358" s="575">
        <v>6</v>
      </c>
      <c r="R358" s="575"/>
      <c r="S358" s="575"/>
      <c r="T358" s="575"/>
      <c r="U358" s="575"/>
      <c r="V358" s="575"/>
      <c r="W358" s="575"/>
      <c r="X358" s="575"/>
      <c r="Y358" s="572"/>
      <c r="Z358" s="572">
        <v>1</v>
      </c>
      <c r="AA358" s="572">
        <v>1</v>
      </c>
      <c r="AB358" s="572"/>
      <c r="AC358" s="572"/>
      <c r="AD358" s="572">
        <v>2</v>
      </c>
      <c r="AE358" s="578"/>
    </row>
    <row r="359" spans="1:31" s="579" customFormat="1" x14ac:dyDescent="0.2">
      <c r="A359" s="572"/>
      <c r="B359" s="572"/>
      <c r="C359" s="578"/>
      <c r="D359" s="578"/>
      <c r="E359" s="578"/>
      <c r="F359" s="578"/>
      <c r="G359" s="578"/>
      <c r="H359" s="568"/>
      <c r="I359" s="573">
        <v>420.08699999999999</v>
      </c>
      <c r="J359" s="576">
        <f>+CEILING(I359,5)</f>
        <v>425</v>
      </c>
      <c r="K359" s="574"/>
      <c r="L359" s="572">
        <f>J359*36</f>
        <v>15300</v>
      </c>
      <c r="M359" s="572">
        <f>J359</f>
        <v>425</v>
      </c>
      <c r="N359" s="572"/>
      <c r="O359" s="575"/>
      <c r="P359" s="575"/>
      <c r="Q359" s="575"/>
      <c r="R359" s="575"/>
      <c r="S359" s="575"/>
      <c r="T359" s="575"/>
      <c r="U359" s="575"/>
      <c r="V359" s="575">
        <v>42</v>
      </c>
      <c r="W359" s="575"/>
      <c r="X359" s="575"/>
      <c r="Y359" s="572"/>
      <c r="Z359" s="572"/>
      <c r="AA359" s="572"/>
      <c r="AB359" s="572"/>
      <c r="AC359" s="572"/>
      <c r="AD359" s="572"/>
      <c r="AE359" s="578"/>
    </row>
    <row r="360" spans="1:31" s="579" customFormat="1" x14ac:dyDescent="0.2">
      <c r="A360" s="572">
        <f>A358+1</f>
        <v>177</v>
      </c>
      <c r="B360" s="572" t="s">
        <v>190</v>
      </c>
      <c r="C360" s="578" t="s">
        <v>20</v>
      </c>
      <c r="D360" s="578"/>
      <c r="E360" s="578"/>
      <c r="F360" s="578"/>
      <c r="G360" s="578"/>
      <c r="H360" s="568"/>
      <c r="I360" s="573"/>
      <c r="J360" s="576"/>
      <c r="K360" s="574"/>
      <c r="L360" s="572"/>
      <c r="M360" s="572"/>
      <c r="N360" s="572"/>
      <c r="O360" s="575">
        <f>(Q360*4+R360*2)/2</f>
        <v>12</v>
      </c>
      <c r="P360" s="575"/>
      <c r="Q360" s="575">
        <v>6</v>
      </c>
      <c r="R360" s="575"/>
      <c r="S360" s="575"/>
      <c r="T360" s="575"/>
      <c r="U360" s="575"/>
      <c r="V360" s="575"/>
      <c r="W360" s="575"/>
      <c r="X360" s="575"/>
      <c r="Y360" s="572"/>
      <c r="Z360" s="572">
        <v>1</v>
      </c>
      <c r="AA360" s="572">
        <v>1</v>
      </c>
      <c r="AB360" s="572"/>
      <c r="AC360" s="572"/>
      <c r="AD360" s="572">
        <v>2</v>
      </c>
      <c r="AE360" s="578"/>
    </row>
    <row r="361" spans="1:31" s="579" customFormat="1" x14ac:dyDescent="0.2">
      <c r="A361" s="572"/>
      <c r="B361" s="572"/>
      <c r="C361" s="578"/>
      <c r="D361" s="578"/>
      <c r="E361" s="578"/>
      <c r="F361" s="578"/>
      <c r="G361" s="578"/>
      <c r="H361" s="568"/>
      <c r="I361" s="573">
        <v>420.78699999999998</v>
      </c>
      <c r="J361" s="576">
        <f>+CEILING(I361,5)</f>
        <v>425</v>
      </c>
      <c r="K361" s="574"/>
      <c r="L361" s="572">
        <f>J361*36</f>
        <v>15300</v>
      </c>
      <c r="M361" s="572">
        <f>J361</f>
        <v>425</v>
      </c>
      <c r="N361" s="572"/>
      <c r="O361" s="575"/>
      <c r="P361" s="575"/>
      <c r="Q361" s="575"/>
      <c r="R361" s="575"/>
      <c r="S361" s="575"/>
      <c r="T361" s="575"/>
      <c r="U361" s="575"/>
      <c r="V361" s="575">
        <v>42</v>
      </c>
      <c r="W361" s="575"/>
      <c r="X361" s="575"/>
      <c r="Y361" s="572"/>
      <c r="Z361" s="572"/>
      <c r="AA361" s="572"/>
      <c r="AB361" s="572"/>
      <c r="AC361" s="572"/>
      <c r="AD361" s="572"/>
      <c r="AE361" s="578"/>
    </row>
    <row r="362" spans="1:31" s="579" customFormat="1" x14ac:dyDescent="0.2">
      <c r="A362" s="572">
        <f>A360+1</f>
        <v>178</v>
      </c>
      <c r="B362" s="572" t="s">
        <v>191</v>
      </c>
      <c r="C362" s="578" t="s">
        <v>20</v>
      </c>
      <c r="D362" s="578"/>
      <c r="E362" s="578"/>
      <c r="F362" s="578"/>
      <c r="G362" s="578"/>
      <c r="H362" s="568"/>
      <c r="I362" s="573"/>
      <c r="J362" s="576"/>
      <c r="K362" s="574"/>
      <c r="L362" s="572"/>
      <c r="M362" s="572"/>
      <c r="N362" s="572"/>
      <c r="O362" s="575">
        <f>(Q362*4+R362*2)/2</f>
        <v>12</v>
      </c>
      <c r="P362" s="575"/>
      <c r="Q362" s="575">
        <v>6</v>
      </c>
      <c r="R362" s="575"/>
      <c r="S362" s="575"/>
      <c r="T362" s="575"/>
      <c r="U362" s="575"/>
      <c r="V362" s="575"/>
      <c r="W362" s="575"/>
      <c r="X362" s="575"/>
      <c r="Y362" s="572"/>
      <c r="Z362" s="572">
        <v>1</v>
      </c>
      <c r="AA362" s="572">
        <v>1</v>
      </c>
      <c r="AB362" s="572"/>
      <c r="AC362" s="572"/>
      <c r="AD362" s="572">
        <v>2</v>
      </c>
      <c r="AE362" s="578"/>
    </row>
    <row r="363" spans="1:31" s="579" customFormat="1" x14ac:dyDescent="0.2">
      <c r="A363" s="572"/>
      <c r="B363" s="572"/>
      <c r="C363" s="578"/>
      <c r="D363" s="578"/>
      <c r="E363" s="578"/>
      <c r="F363" s="578"/>
      <c r="G363" s="578"/>
      <c r="H363" s="568"/>
      <c r="I363" s="573">
        <v>406.63499999999999</v>
      </c>
      <c r="J363" s="576">
        <f>+CEILING(I363,5)</f>
        <v>410</v>
      </c>
      <c r="K363" s="574"/>
      <c r="L363" s="572">
        <f>J363*36</f>
        <v>14760</v>
      </c>
      <c r="M363" s="572">
        <f>J363</f>
        <v>410</v>
      </c>
      <c r="N363" s="572"/>
      <c r="O363" s="575"/>
      <c r="P363" s="572"/>
      <c r="Q363" s="575"/>
      <c r="R363" s="572"/>
      <c r="S363" s="572"/>
      <c r="T363" s="572"/>
      <c r="U363" s="572"/>
      <c r="V363" s="575">
        <v>42</v>
      </c>
      <c r="W363" s="572"/>
      <c r="X363" s="572"/>
      <c r="Y363" s="572"/>
      <c r="Z363" s="572"/>
      <c r="AA363" s="572"/>
      <c r="AB363" s="572"/>
      <c r="AC363" s="572"/>
      <c r="AD363" s="572"/>
      <c r="AE363" s="578"/>
    </row>
    <row r="364" spans="1:31" s="579" customFormat="1" x14ac:dyDescent="0.2">
      <c r="A364" s="572">
        <f>A362+1</f>
        <v>179</v>
      </c>
      <c r="B364" s="569" t="s">
        <v>70</v>
      </c>
      <c r="C364" s="568" t="s">
        <v>245</v>
      </c>
      <c r="D364" s="568"/>
      <c r="E364" s="568"/>
      <c r="F364" s="568"/>
      <c r="G364" s="568"/>
      <c r="H364" s="568" t="s">
        <v>1096</v>
      </c>
      <c r="I364" s="573"/>
      <c r="J364" s="576"/>
      <c r="K364" s="574"/>
      <c r="L364" s="572"/>
      <c r="M364" s="572"/>
      <c r="N364" s="575">
        <v>48</v>
      </c>
      <c r="O364" s="572"/>
      <c r="P364" s="575">
        <v>12</v>
      </c>
      <c r="Q364" s="572"/>
      <c r="R364" s="572"/>
      <c r="S364" s="572"/>
      <c r="T364" s="572"/>
      <c r="U364" s="572"/>
      <c r="V364" s="575"/>
      <c r="W364" s="572">
        <v>30</v>
      </c>
      <c r="X364" s="572"/>
      <c r="Y364" s="572">
        <v>2</v>
      </c>
      <c r="Z364" s="572"/>
      <c r="AA364" s="572">
        <v>2</v>
      </c>
      <c r="AB364" s="572"/>
      <c r="AC364" s="572"/>
      <c r="AD364" s="572">
        <v>4</v>
      </c>
      <c r="AE364" s="578"/>
    </row>
    <row r="365" spans="1:31" s="579" customFormat="1" x14ac:dyDescent="0.2">
      <c r="A365" s="572"/>
      <c r="B365" s="572"/>
      <c r="C365" s="578"/>
      <c r="D365" s="578"/>
      <c r="E365" s="578"/>
      <c r="F365" s="578"/>
      <c r="G365" s="578"/>
      <c r="H365" s="568"/>
      <c r="I365" s="573">
        <v>379.637</v>
      </c>
      <c r="J365" s="576">
        <f>+CEILING(I365,5)</f>
        <v>380</v>
      </c>
      <c r="K365" s="574"/>
      <c r="L365" s="572">
        <f>J365*36</f>
        <v>13680</v>
      </c>
      <c r="M365" s="572">
        <f>J365</f>
        <v>380</v>
      </c>
      <c r="N365" s="572"/>
      <c r="O365" s="575"/>
      <c r="P365" s="575"/>
      <c r="Q365" s="575"/>
      <c r="R365" s="575"/>
      <c r="S365" s="575"/>
      <c r="T365" s="575"/>
      <c r="U365" s="575"/>
      <c r="V365" s="575">
        <v>36</v>
      </c>
      <c r="W365" s="575"/>
      <c r="X365" s="575"/>
      <c r="Y365" s="572"/>
      <c r="Z365" s="572"/>
      <c r="AA365" s="572"/>
      <c r="AB365" s="572"/>
      <c r="AC365" s="572"/>
      <c r="AD365" s="572"/>
      <c r="AE365" s="578"/>
    </row>
    <row r="366" spans="1:31" s="579" customFormat="1" x14ac:dyDescent="0.2">
      <c r="A366" s="572">
        <f>A364+1</f>
        <v>180</v>
      </c>
      <c r="B366" s="572" t="s">
        <v>71</v>
      </c>
      <c r="C366" s="578" t="s">
        <v>231</v>
      </c>
      <c r="D366" s="578"/>
      <c r="E366" s="578"/>
      <c r="F366" s="578"/>
      <c r="G366" s="578"/>
      <c r="H366" s="568"/>
      <c r="I366" s="573"/>
      <c r="J366" s="576"/>
      <c r="K366" s="574"/>
      <c r="L366" s="572"/>
      <c r="M366" s="572"/>
      <c r="N366" s="572"/>
      <c r="O366" s="575">
        <f>(Q366*4+R366*2)/2</f>
        <v>12</v>
      </c>
      <c r="P366" s="575"/>
      <c r="Q366" s="575">
        <v>6</v>
      </c>
      <c r="R366" s="575"/>
      <c r="S366" s="575"/>
      <c r="T366" s="575"/>
      <c r="U366" s="575"/>
      <c r="V366" s="575"/>
      <c r="W366" s="575"/>
      <c r="X366" s="575"/>
      <c r="Y366" s="572"/>
      <c r="Z366" s="572">
        <v>1</v>
      </c>
      <c r="AA366" s="572">
        <v>1</v>
      </c>
      <c r="AB366" s="572"/>
      <c r="AC366" s="572"/>
      <c r="AD366" s="572">
        <v>2</v>
      </c>
      <c r="AE366" s="578"/>
    </row>
    <row r="367" spans="1:31" s="579" customFormat="1" x14ac:dyDescent="0.2">
      <c r="A367" s="572"/>
      <c r="B367" s="572"/>
      <c r="C367" s="578"/>
      <c r="D367" s="578"/>
      <c r="E367" s="578"/>
      <c r="F367" s="578"/>
      <c r="G367" s="578"/>
      <c r="H367" s="568"/>
      <c r="I367" s="573">
        <v>385</v>
      </c>
      <c r="J367" s="576">
        <f>+CEILING(I367,5)</f>
        <v>385</v>
      </c>
      <c r="K367" s="574"/>
      <c r="L367" s="572">
        <f>J367*36</f>
        <v>13860</v>
      </c>
      <c r="M367" s="572">
        <f>J367</f>
        <v>385</v>
      </c>
      <c r="N367" s="572"/>
      <c r="O367" s="575"/>
      <c r="P367" s="575"/>
      <c r="Q367" s="575"/>
      <c r="R367" s="575"/>
      <c r="S367" s="575"/>
      <c r="T367" s="575"/>
      <c r="U367" s="575"/>
      <c r="V367" s="575">
        <v>36</v>
      </c>
      <c r="W367" s="575"/>
      <c r="X367" s="575"/>
      <c r="Y367" s="572"/>
      <c r="Z367" s="572"/>
      <c r="AA367" s="572"/>
      <c r="AB367" s="572"/>
      <c r="AC367" s="572"/>
      <c r="AD367" s="572"/>
      <c r="AE367" s="578"/>
    </row>
    <row r="368" spans="1:31" s="579" customFormat="1" x14ac:dyDescent="0.2">
      <c r="A368" s="572">
        <f>A366+1</f>
        <v>181</v>
      </c>
      <c r="B368" s="572" t="s">
        <v>72</v>
      </c>
      <c r="C368" s="578" t="s">
        <v>231</v>
      </c>
      <c r="D368" s="578"/>
      <c r="E368" s="578"/>
      <c r="F368" s="578"/>
      <c r="G368" s="578"/>
      <c r="H368" s="568"/>
      <c r="I368" s="573"/>
      <c r="J368" s="576"/>
      <c r="K368" s="574"/>
      <c r="L368" s="572"/>
      <c r="M368" s="572"/>
      <c r="N368" s="572"/>
      <c r="O368" s="575">
        <f>(Q368*4+R368*2)/2</f>
        <v>12</v>
      </c>
      <c r="P368" s="575"/>
      <c r="Q368" s="575">
        <v>6</v>
      </c>
      <c r="R368" s="575"/>
      <c r="S368" s="575"/>
      <c r="T368" s="575"/>
      <c r="U368" s="575"/>
      <c r="V368" s="575"/>
      <c r="W368" s="575"/>
      <c r="X368" s="575"/>
      <c r="Y368" s="572"/>
      <c r="Z368" s="572">
        <v>1</v>
      </c>
      <c r="AA368" s="572">
        <v>1</v>
      </c>
      <c r="AB368" s="572"/>
      <c r="AC368" s="572"/>
      <c r="AD368" s="572">
        <v>2</v>
      </c>
      <c r="AE368" s="578"/>
    </row>
    <row r="369" spans="1:31" s="579" customFormat="1" x14ac:dyDescent="0.2">
      <c r="A369" s="572"/>
      <c r="B369" s="572"/>
      <c r="C369" s="578"/>
      <c r="D369" s="578"/>
      <c r="E369" s="578"/>
      <c r="F369" s="578"/>
      <c r="G369" s="578"/>
      <c r="H369" s="568"/>
      <c r="I369" s="573">
        <v>369</v>
      </c>
      <c r="J369" s="576">
        <f>+CEILING(I369,5)</f>
        <v>370</v>
      </c>
      <c r="K369" s="574"/>
      <c r="L369" s="572">
        <f>J369*36</f>
        <v>13320</v>
      </c>
      <c r="M369" s="572">
        <f>J369</f>
        <v>370</v>
      </c>
      <c r="N369" s="572"/>
      <c r="O369" s="575"/>
      <c r="P369" s="575"/>
      <c r="Q369" s="575"/>
      <c r="R369" s="575"/>
      <c r="S369" s="575"/>
      <c r="T369" s="575"/>
      <c r="U369" s="575"/>
      <c r="V369" s="575">
        <v>36</v>
      </c>
      <c r="W369" s="575"/>
      <c r="X369" s="575"/>
      <c r="Y369" s="572"/>
      <c r="Z369" s="572"/>
      <c r="AA369" s="572"/>
      <c r="AB369" s="572"/>
      <c r="AC369" s="572"/>
      <c r="AD369" s="572"/>
      <c r="AE369" s="578"/>
    </row>
    <row r="370" spans="1:31" s="579" customFormat="1" x14ac:dyDescent="0.2">
      <c r="A370" s="572">
        <f>A368+1</f>
        <v>182</v>
      </c>
      <c r="B370" s="572" t="s">
        <v>73</v>
      </c>
      <c r="C370" s="578" t="s">
        <v>231</v>
      </c>
      <c r="D370" s="578"/>
      <c r="E370" s="578"/>
      <c r="F370" s="578"/>
      <c r="G370" s="578"/>
      <c r="H370" s="568"/>
      <c r="I370" s="573"/>
      <c r="J370" s="576"/>
      <c r="K370" s="574"/>
      <c r="L370" s="572"/>
      <c r="M370" s="572"/>
      <c r="N370" s="572"/>
      <c r="O370" s="575">
        <f>(Q370*4+R370*2)/2</f>
        <v>12</v>
      </c>
      <c r="P370" s="575"/>
      <c r="Q370" s="575">
        <v>6</v>
      </c>
      <c r="R370" s="575"/>
      <c r="S370" s="575"/>
      <c r="T370" s="575"/>
      <c r="U370" s="575"/>
      <c r="V370" s="575"/>
      <c r="W370" s="575"/>
      <c r="X370" s="575"/>
      <c r="Y370" s="572"/>
      <c r="Z370" s="572">
        <v>1</v>
      </c>
      <c r="AA370" s="572">
        <v>1</v>
      </c>
      <c r="AB370" s="572"/>
      <c r="AC370" s="572"/>
      <c r="AD370" s="572">
        <v>2</v>
      </c>
      <c r="AE370" s="578"/>
    </row>
    <row r="371" spans="1:31" s="579" customFormat="1" x14ac:dyDescent="0.2">
      <c r="A371" s="572"/>
      <c r="B371" s="572"/>
      <c r="C371" s="578"/>
      <c r="D371" s="578"/>
      <c r="E371" s="578"/>
      <c r="F371" s="578"/>
      <c r="G371" s="578"/>
      <c r="H371" s="568"/>
      <c r="I371" s="573">
        <v>409</v>
      </c>
      <c r="J371" s="576">
        <f>+CEILING(I371,5)</f>
        <v>410</v>
      </c>
      <c r="K371" s="574"/>
      <c r="L371" s="572">
        <f>J371*36</f>
        <v>14760</v>
      </c>
      <c r="M371" s="572">
        <f>J371</f>
        <v>410</v>
      </c>
      <c r="N371" s="572"/>
      <c r="O371" s="575"/>
      <c r="P371" s="575"/>
      <c r="Q371" s="575"/>
      <c r="R371" s="575"/>
      <c r="S371" s="575"/>
      <c r="T371" s="575"/>
      <c r="U371" s="575"/>
      <c r="V371" s="575">
        <v>42</v>
      </c>
      <c r="W371" s="575"/>
      <c r="X371" s="575"/>
      <c r="Y371" s="572"/>
      <c r="Z371" s="572"/>
      <c r="AA371" s="572"/>
      <c r="AB371" s="572"/>
      <c r="AC371" s="572"/>
      <c r="AD371" s="572"/>
      <c r="AE371" s="578"/>
    </row>
    <row r="372" spans="1:31" s="579" customFormat="1" x14ac:dyDescent="0.2">
      <c r="A372" s="572">
        <f>A370+1</f>
        <v>183</v>
      </c>
      <c r="B372" s="572" t="s">
        <v>74</v>
      </c>
      <c r="C372" s="578" t="s">
        <v>231</v>
      </c>
      <c r="D372" s="578"/>
      <c r="E372" s="578"/>
      <c r="F372" s="578"/>
      <c r="G372" s="578"/>
      <c r="H372" s="568"/>
      <c r="I372" s="573"/>
      <c r="J372" s="576"/>
      <c r="K372" s="574"/>
      <c r="L372" s="572"/>
      <c r="M372" s="572"/>
      <c r="N372" s="572"/>
      <c r="O372" s="575">
        <f>(Q372*4+R372*2)/2</f>
        <v>12</v>
      </c>
      <c r="P372" s="575"/>
      <c r="Q372" s="575">
        <v>6</v>
      </c>
      <c r="R372" s="575"/>
      <c r="S372" s="575"/>
      <c r="T372" s="575"/>
      <c r="U372" s="575"/>
      <c r="V372" s="575"/>
      <c r="W372" s="575"/>
      <c r="X372" s="575"/>
      <c r="Y372" s="572"/>
      <c r="Z372" s="572">
        <v>1</v>
      </c>
      <c r="AA372" s="572">
        <v>1</v>
      </c>
      <c r="AB372" s="572"/>
      <c r="AC372" s="572"/>
      <c r="AD372" s="572">
        <v>2</v>
      </c>
      <c r="AE372" s="578"/>
    </row>
    <row r="373" spans="1:31" s="579" customFormat="1" x14ac:dyDescent="0.2">
      <c r="A373" s="572"/>
      <c r="B373" s="572"/>
      <c r="C373" s="578"/>
      <c r="D373" s="578"/>
      <c r="E373" s="578"/>
      <c r="F373" s="578"/>
      <c r="G373" s="578"/>
      <c r="H373" s="568"/>
      <c r="I373" s="573">
        <v>422</v>
      </c>
      <c r="J373" s="576">
        <f>+CEILING(I373,5)</f>
        <v>425</v>
      </c>
      <c r="K373" s="574"/>
      <c r="L373" s="572">
        <f>J373*36</f>
        <v>15300</v>
      </c>
      <c r="M373" s="572">
        <f>J373</f>
        <v>425</v>
      </c>
      <c r="N373" s="572"/>
      <c r="O373" s="575"/>
      <c r="P373" s="572"/>
      <c r="Q373" s="575"/>
      <c r="R373" s="572"/>
      <c r="S373" s="572"/>
      <c r="T373" s="572"/>
      <c r="U373" s="572"/>
      <c r="V373" s="575">
        <v>42</v>
      </c>
      <c r="W373" s="572"/>
      <c r="X373" s="572"/>
      <c r="Y373" s="572"/>
      <c r="Z373" s="572"/>
      <c r="AA373" s="572"/>
      <c r="AB373" s="572"/>
      <c r="AC373" s="572"/>
      <c r="AD373" s="572"/>
      <c r="AE373" s="578"/>
    </row>
    <row r="374" spans="1:31" s="579" customFormat="1" x14ac:dyDescent="0.2">
      <c r="A374" s="572">
        <f>A372+1</f>
        <v>184</v>
      </c>
      <c r="B374" s="572" t="s">
        <v>75</v>
      </c>
      <c r="C374" s="578" t="s">
        <v>233</v>
      </c>
      <c r="D374" s="578">
        <v>0</v>
      </c>
      <c r="E374" s="578">
        <v>2</v>
      </c>
      <c r="F374" s="578">
        <v>0</v>
      </c>
      <c r="G374" s="578">
        <v>0</v>
      </c>
      <c r="H374" s="568"/>
      <c r="I374" s="573"/>
      <c r="J374" s="576"/>
      <c r="K374" s="574"/>
      <c r="L374" s="572"/>
      <c r="M374" s="572"/>
      <c r="N374" s="572"/>
      <c r="O374" s="575">
        <f>(Q374*4+R374*2)/2</f>
        <v>12</v>
      </c>
      <c r="P374" s="575"/>
      <c r="Q374" s="575">
        <v>6</v>
      </c>
      <c r="R374" s="575"/>
      <c r="S374" s="575"/>
      <c r="T374" s="575"/>
      <c r="U374" s="575"/>
      <c r="V374" s="575"/>
      <c r="W374" s="575"/>
      <c r="X374" s="575"/>
      <c r="Y374" s="572"/>
      <c r="Z374" s="572">
        <v>1</v>
      </c>
      <c r="AA374" s="572">
        <v>1</v>
      </c>
      <c r="AB374" s="572"/>
      <c r="AC374" s="572"/>
      <c r="AD374" s="572">
        <v>2</v>
      </c>
      <c r="AE374" s="578"/>
    </row>
    <row r="375" spans="1:31" s="579" customFormat="1" x14ac:dyDescent="0.2">
      <c r="A375" s="572"/>
      <c r="B375" s="572"/>
      <c r="C375" s="578"/>
      <c r="D375" s="578"/>
      <c r="E375" s="578"/>
      <c r="F375" s="578"/>
      <c r="G375" s="578"/>
      <c r="H375" s="568"/>
      <c r="I375" s="573">
        <v>370</v>
      </c>
      <c r="J375" s="576">
        <f>+CEILING(I375,5)</f>
        <v>370</v>
      </c>
      <c r="K375" s="574"/>
      <c r="L375" s="572">
        <f>J375*36</f>
        <v>13320</v>
      </c>
      <c r="M375" s="572">
        <f>J375</f>
        <v>370</v>
      </c>
      <c r="N375" s="572"/>
      <c r="O375" s="575"/>
      <c r="P375" s="572"/>
      <c r="Q375" s="575"/>
      <c r="R375" s="575"/>
      <c r="S375" s="575"/>
      <c r="T375" s="575"/>
      <c r="U375" s="575"/>
      <c r="V375" s="575">
        <v>36</v>
      </c>
      <c r="W375" s="575"/>
      <c r="X375" s="575"/>
      <c r="Y375" s="572"/>
      <c r="Z375" s="572"/>
      <c r="AA375" s="572"/>
      <c r="AB375" s="572"/>
      <c r="AC375" s="572"/>
      <c r="AD375" s="572"/>
      <c r="AE375" s="578"/>
    </row>
    <row r="376" spans="1:31" s="579" customFormat="1" x14ac:dyDescent="0.2">
      <c r="A376" s="572">
        <f>A374+1</f>
        <v>185</v>
      </c>
      <c r="B376" s="572" t="s">
        <v>192</v>
      </c>
      <c r="C376" s="578" t="s">
        <v>232</v>
      </c>
      <c r="D376" s="578">
        <v>1</v>
      </c>
      <c r="E376" s="578">
        <v>4</v>
      </c>
      <c r="F376" s="578">
        <v>3</v>
      </c>
      <c r="G376" s="578">
        <v>0</v>
      </c>
      <c r="H376" s="568"/>
      <c r="I376" s="573"/>
      <c r="J376" s="576"/>
      <c r="K376" s="574"/>
      <c r="L376" s="572"/>
      <c r="M376" s="572"/>
      <c r="N376" s="572"/>
      <c r="O376" s="575">
        <f>(Q376*4+R376*2)/2</f>
        <v>12</v>
      </c>
      <c r="P376" s="575"/>
      <c r="Q376" s="575">
        <v>6</v>
      </c>
      <c r="R376" s="575"/>
      <c r="S376" s="575"/>
      <c r="T376" s="575"/>
      <c r="U376" s="575"/>
      <c r="V376" s="575"/>
      <c r="W376" s="575"/>
      <c r="X376" s="575"/>
      <c r="Y376" s="572"/>
      <c r="Z376" s="572">
        <v>1</v>
      </c>
      <c r="AA376" s="572">
        <v>1</v>
      </c>
      <c r="AB376" s="572"/>
      <c r="AC376" s="572"/>
      <c r="AD376" s="572">
        <v>2</v>
      </c>
      <c r="AE376" s="578"/>
    </row>
    <row r="377" spans="1:31" s="579" customFormat="1" x14ac:dyDescent="0.2">
      <c r="A377" s="572"/>
      <c r="B377" s="572"/>
      <c r="C377" s="578"/>
      <c r="D377" s="578"/>
      <c r="E377" s="578"/>
      <c r="F377" s="578"/>
      <c r="G377" s="578"/>
      <c r="H377" s="568"/>
      <c r="I377" s="573">
        <v>464</v>
      </c>
      <c r="J377" s="576">
        <f>+CEILING(I377,5)</f>
        <v>465</v>
      </c>
      <c r="K377" s="574"/>
      <c r="L377" s="572">
        <f>J377*36</f>
        <v>16740</v>
      </c>
      <c r="M377" s="572">
        <f>J377</f>
        <v>465</v>
      </c>
      <c r="N377" s="572"/>
      <c r="O377" s="575"/>
      <c r="P377" s="572"/>
      <c r="Q377" s="575"/>
      <c r="R377" s="572"/>
      <c r="S377" s="572"/>
      <c r="T377" s="572"/>
      <c r="U377" s="572"/>
      <c r="V377" s="575">
        <v>48</v>
      </c>
      <c r="W377" s="572"/>
      <c r="X377" s="572"/>
      <c r="Y377" s="572"/>
      <c r="Z377" s="572"/>
      <c r="AA377" s="572"/>
      <c r="AB377" s="572"/>
      <c r="AC377" s="572"/>
      <c r="AD377" s="572"/>
      <c r="AE377" s="578"/>
    </row>
    <row r="378" spans="1:31" s="579" customFormat="1" x14ac:dyDescent="0.2">
      <c r="A378" s="572">
        <f>A376+1</f>
        <v>186</v>
      </c>
      <c r="B378" s="572" t="s">
        <v>193</v>
      </c>
      <c r="C378" s="578" t="s">
        <v>20</v>
      </c>
      <c r="D378" s="578">
        <v>1</v>
      </c>
      <c r="E378" s="578">
        <v>3</v>
      </c>
      <c r="F378" s="578">
        <v>2</v>
      </c>
      <c r="G378" s="578">
        <v>0</v>
      </c>
      <c r="H378" s="568"/>
      <c r="I378" s="573"/>
      <c r="J378" s="576"/>
      <c r="K378" s="574"/>
      <c r="L378" s="572"/>
      <c r="M378" s="572"/>
      <c r="N378" s="572"/>
      <c r="O378" s="575">
        <f>(Q378*4+R378*2)/2</f>
        <v>12</v>
      </c>
      <c r="P378" s="575"/>
      <c r="Q378" s="575">
        <v>6</v>
      </c>
      <c r="R378" s="575"/>
      <c r="S378" s="575"/>
      <c r="T378" s="575"/>
      <c r="U378" s="575"/>
      <c r="V378" s="575"/>
      <c r="W378" s="575"/>
      <c r="X378" s="575"/>
      <c r="Y378" s="572"/>
      <c r="Z378" s="572">
        <v>1</v>
      </c>
      <c r="AA378" s="572">
        <v>1</v>
      </c>
      <c r="AB378" s="572"/>
      <c r="AC378" s="572"/>
      <c r="AD378" s="572">
        <v>2</v>
      </c>
      <c r="AE378" s="578"/>
    </row>
    <row r="379" spans="1:31" s="579" customFormat="1" x14ac:dyDescent="0.2">
      <c r="A379" s="572"/>
      <c r="B379" s="572"/>
      <c r="C379" s="578"/>
      <c r="D379" s="578"/>
      <c r="E379" s="578"/>
      <c r="F379" s="578"/>
      <c r="G379" s="578"/>
      <c r="H379" s="568"/>
      <c r="I379" s="573">
        <v>375</v>
      </c>
      <c r="J379" s="576">
        <f>+CEILING(I379,5)</f>
        <v>375</v>
      </c>
      <c r="K379" s="574"/>
      <c r="L379" s="572">
        <f>J379*36</f>
        <v>13500</v>
      </c>
      <c r="M379" s="572">
        <f>J379</f>
        <v>375</v>
      </c>
      <c r="N379" s="575"/>
      <c r="O379" s="575"/>
      <c r="P379" s="575"/>
      <c r="Q379" s="575"/>
      <c r="R379" s="575"/>
      <c r="S379" s="575"/>
      <c r="T379" s="575"/>
      <c r="U379" s="575"/>
      <c r="V379" s="575">
        <v>36</v>
      </c>
      <c r="W379" s="575"/>
      <c r="X379" s="575"/>
      <c r="Y379" s="572"/>
      <c r="Z379" s="572"/>
      <c r="AA379" s="572"/>
      <c r="AB379" s="572"/>
      <c r="AC379" s="572"/>
      <c r="AD379" s="572"/>
      <c r="AE379" s="578"/>
    </row>
    <row r="380" spans="1:31" s="579" customFormat="1" x14ac:dyDescent="0.2">
      <c r="A380" s="572">
        <f>A378+1</f>
        <v>187</v>
      </c>
      <c r="B380" s="572" t="s">
        <v>194</v>
      </c>
      <c r="C380" s="578" t="s">
        <v>20</v>
      </c>
      <c r="D380" s="578">
        <v>0</v>
      </c>
      <c r="E380" s="578">
        <v>0</v>
      </c>
      <c r="F380" s="578">
        <v>5</v>
      </c>
      <c r="G380" s="578">
        <v>3</v>
      </c>
      <c r="H380" s="568"/>
      <c r="I380" s="573"/>
      <c r="J380" s="576"/>
      <c r="K380" s="574"/>
      <c r="L380" s="572"/>
      <c r="M380" s="572"/>
      <c r="N380" s="572"/>
      <c r="O380" s="575">
        <f>(Q380*4+R380*2)/2</f>
        <v>12</v>
      </c>
      <c r="P380" s="575"/>
      <c r="Q380" s="575">
        <v>6</v>
      </c>
      <c r="R380" s="575"/>
      <c r="S380" s="575"/>
      <c r="T380" s="575"/>
      <c r="U380" s="575"/>
      <c r="V380" s="575"/>
      <c r="W380" s="575"/>
      <c r="X380" s="575"/>
      <c r="Y380" s="572"/>
      <c r="Z380" s="572">
        <v>1</v>
      </c>
      <c r="AA380" s="572">
        <v>1</v>
      </c>
      <c r="AB380" s="572"/>
      <c r="AC380" s="572"/>
      <c r="AD380" s="572">
        <v>2</v>
      </c>
      <c r="AE380" s="578"/>
    </row>
    <row r="381" spans="1:31" s="579" customFormat="1" x14ac:dyDescent="0.2">
      <c r="A381" s="572"/>
      <c r="B381" s="572"/>
      <c r="C381" s="578"/>
      <c r="D381" s="578"/>
      <c r="E381" s="578"/>
      <c r="F381" s="578"/>
      <c r="G381" s="578"/>
      <c r="H381" s="568"/>
      <c r="I381" s="573">
        <v>465.45499999999998</v>
      </c>
      <c r="J381" s="576">
        <f>+CEILING(I381,5)</f>
        <v>470</v>
      </c>
      <c r="K381" s="574"/>
      <c r="L381" s="572">
        <f>J381*36</f>
        <v>16920</v>
      </c>
      <c r="M381" s="572">
        <f>J381</f>
        <v>470</v>
      </c>
      <c r="N381" s="572"/>
      <c r="O381" s="575"/>
      <c r="P381" s="575"/>
      <c r="Q381" s="575"/>
      <c r="R381" s="575"/>
      <c r="S381" s="575"/>
      <c r="T381" s="575"/>
      <c r="U381" s="575"/>
      <c r="V381" s="575">
        <v>48</v>
      </c>
      <c r="W381" s="575"/>
      <c r="X381" s="575"/>
      <c r="Y381" s="572"/>
      <c r="Z381" s="572"/>
      <c r="AA381" s="572"/>
      <c r="AB381" s="572"/>
      <c r="AC381" s="572"/>
      <c r="AD381" s="572"/>
      <c r="AE381" s="578"/>
    </row>
    <row r="382" spans="1:31" s="579" customFormat="1" x14ac:dyDescent="0.2">
      <c r="A382" s="572">
        <f>A380+1</f>
        <v>188</v>
      </c>
      <c r="B382" s="569" t="s">
        <v>76</v>
      </c>
      <c r="C382" s="568" t="s">
        <v>242</v>
      </c>
      <c r="D382" s="568"/>
      <c r="E382" s="568"/>
      <c r="F382" s="568"/>
      <c r="G382" s="568"/>
      <c r="H382" s="568" t="s">
        <v>1097</v>
      </c>
      <c r="I382" s="573"/>
      <c r="J382" s="576"/>
      <c r="K382" s="574"/>
      <c r="L382" s="572"/>
      <c r="M382" s="572"/>
      <c r="N382" s="575">
        <v>48</v>
      </c>
      <c r="O382" s="572"/>
      <c r="P382" s="575">
        <v>12</v>
      </c>
      <c r="Q382" s="572"/>
      <c r="R382" s="572"/>
      <c r="S382" s="572"/>
      <c r="T382" s="572"/>
      <c r="U382" s="572"/>
      <c r="V382" s="575"/>
      <c r="W382" s="572">
        <v>30</v>
      </c>
      <c r="X382" s="572"/>
      <c r="Y382" s="572">
        <v>2</v>
      </c>
      <c r="Z382" s="572"/>
      <c r="AA382" s="572">
        <v>2</v>
      </c>
      <c r="AB382" s="572"/>
      <c r="AC382" s="572"/>
      <c r="AD382" s="572">
        <v>4</v>
      </c>
      <c r="AE382" s="578"/>
    </row>
    <row r="383" spans="1:31" s="579" customFormat="1" x14ac:dyDescent="0.2">
      <c r="A383" s="572"/>
      <c r="B383" s="572"/>
      <c r="C383" s="578"/>
      <c r="D383" s="578"/>
      <c r="E383" s="578"/>
      <c r="F383" s="578"/>
      <c r="G383" s="578"/>
      <c r="H383" s="568"/>
      <c r="I383" s="573">
        <v>365.54500000000002</v>
      </c>
      <c r="J383" s="576">
        <f>+CEILING(I383,5)</f>
        <v>370</v>
      </c>
      <c r="K383" s="574"/>
      <c r="L383" s="572">
        <f>J383*36</f>
        <v>13320</v>
      </c>
      <c r="M383" s="572">
        <f>J383</f>
        <v>370</v>
      </c>
      <c r="N383" s="572"/>
      <c r="O383" s="575"/>
      <c r="P383" s="575"/>
      <c r="Q383" s="575"/>
      <c r="R383" s="575"/>
      <c r="S383" s="575"/>
      <c r="T383" s="575"/>
      <c r="U383" s="575"/>
      <c r="V383" s="575">
        <v>36</v>
      </c>
      <c r="W383" s="575"/>
      <c r="X383" s="575"/>
      <c r="Y383" s="572"/>
      <c r="Z383" s="572"/>
      <c r="AA383" s="572"/>
      <c r="AB383" s="572"/>
      <c r="AC383" s="572"/>
      <c r="AD383" s="572"/>
      <c r="AE383" s="578"/>
    </row>
    <row r="384" spans="1:31" s="579" customFormat="1" x14ac:dyDescent="0.2">
      <c r="A384" s="572">
        <f>A382+1</f>
        <v>189</v>
      </c>
      <c r="B384" s="572" t="s">
        <v>195</v>
      </c>
      <c r="C384" s="578" t="s">
        <v>20</v>
      </c>
      <c r="D384" s="578"/>
      <c r="E384" s="578"/>
      <c r="F384" s="578"/>
      <c r="G384" s="578"/>
      <c r="H384" s="568"/>
      <c r="I384" s="573"/>
      <c r="J384" s="576"/>
      <c r="K384" s="574"/>
      <c r="L384" s="572"/>
      <c r="M384" s="572"/>
      <c r="N384" s="572"/>
      <c r="O384" s="575">
        <f>(Q384*4+R384*2)/2</f>
        <v>12</v>
      </c>
      <c r="P384" s="575"/>
      <c r="Q384" s="575">
        <v>6</v>
      </c>
      <c r="R384" s="575"/>
      <c r="S384" s="575"/>
      <c r="T384" s="575"/>
      <c r="U384" s="575"/>
      <c r="V384" s="575"/>
      <c r="W384" s="575"/>
      <c r="X384" s="575"/>
      <c r="Y384" s="572"/>
      <c r="Z384" s="572">
        <v>1</v>
      </c>
      <c r="AA384" s="572">
        <v>1</v>
      </c>
      <c r="AB384" s="572"/>
      <c r="AC384" s="572"/>
      <c r="AD384" s="572">
        <v>2</v>
      </c>
      <c r="AE384" s="578"/>
    </row>
    <row r="385" spans="1:31" s="579" customFormat="1" x14ac:dyDescent="0.2">
      <c r="A385" s="572"/>
      <c r="B385" s="572"/>
      <c r="C385" s="578"/>
      <c r="D385" s="578"/>
      <c r="E385" s="578"/>
      <c r="F385" s="578"/>
      <c r="G385" s="578"/>
      <c r="H385" s="568"/>
      <c r="I385" s="573">
        <v>424</v>
      </c>
      <c r="J385" s="576">
        <f>+CEILING(I385,5)</f>
        <v>425</v>
      </c>
      <c r="K385" s="574"/>
      <c r="L385" s="572">
        <f>J385*36</f>
        <v>15300</v>
      </c>
      <c r="M385" s="572">
        <f>J385</f>
        <v>425</v>
      </c>
      <c r="N385" s="575"/>
      <c r="O385" s="575"/>
      <c r="P385" s="575"/>
      <c r="Q385" s="575"/>
      <c r="R385" s="575"/>
      <c r="S385" s="575"/>
      <c r="T385" s="575"/>
      <c r="U385" s="575"/>
      <c r="V385" s="575">
        <v>42</v>
      </c>
      <c r="W385" s="575"/>
      <c r="X385" s="575"/>
      <c r="Y385" s="572"/>
      <c r="Z385" s="572"/>
      <c r="AA385" s="572"/>
      <c r="AB385" s="572"/>
      <c r="AC385" s="572"/>
      <c r="AD385" s="572"/>
      <c r="AE385" s="578"/>
    </row>
    <row r="386" spans="1:31" s="579" customFormat="1" x14ac:dyDescent="0.2">
      <c r="A386" s="572">
        <f>A384+1</f>
        <v>190</v>
      </c>
      <c r="B386" s="572" t="s">
        <v>196</v>
      </c>
      <c r="C386" s="578" t="s">
        <v>20</v>
      </c>
      <c r="D386" s="578"/>
      <c r="E386" s="578"/>
      <c r="F386" s="578"/>
      <c r="G386" s="578"/>
      <c r="H386" s="568"/>
      <c r="I386" s="573"/>
      <c r="J386" s="576"/>
      <c r="K386" s="574"/>
      <c r="L386" s="572"/>
      <c r="M386" s="572"/>
      <c r="N386" s="572"/>
      <c r="O386" s="575">
        <f>(Q386*4+R386*2)/2</f>
        <v>12</v>
      </c>
      <c r="P386" s="575"/>
      <c r="Q386" s="575">
        <v>6</v>
      </c>
      <c r="R386" s="575"/>
      <c r="S386" s="575"/>
      <c r="T386" s="575"/>
      <c r="U386" s="575"/>
      <c r="V386" s="575"/>
      <c r="W386" s="575"/>
      <c r="X386" s="575"/>
      <c r="Y386" s="572"/>
      <c r="Z386" s="572">
        <v>1</v>
      </c>
      <c r="AA386" s="572">
        <v>1</v>
      </c>
      <c r="AB386" s="572"/>
      <c r="AC386" s="572"/>
      <c r="AD386" s="572">
        <v>2</v>
      </c>
      <c r="AE386" s="578"/>
    </row>
    <row r="387" spans="1:31" s="579" customFormat="1" x14ac:dyDescent="0.2">
      <c r="A387" s="572"/>
      <c r="B387" s="572"/>
      <c r="C387" s="578"/>
      <c r="D387" s="578"/>
      <c r="E387" s="578"/>
      <c r="F387" s="578"/>
      <c r="G387" s="578"/>
      <c r="H387" s="568"/>
      <c r="I387" s="573">
        <v>399</v>
      </c>
      <c r="J387" s="576">
        <f>+CEILING(I387,5)</f>
        <v>400</v>
      </c>
      <c r="K387" s="574"/>
      <c r="L387" s="572">
        <f>J387*36</f>
        <v>14400</v>
      </c>
      <c r="M387" s="572">
        <f>J387</f>
        <v>400</v>
      </c>
      <c r="N387" s="575"/>
      <c r="O387" s="575"/>
      <c r="P387" s="575"/>
      <c r="Q387" s="575"/>
      <c r="R387" s="575"/>
      <c r="S387" s="575"/>
      <c r="T387" s="575"/>
      <c r="U387" s="575"/>
      <c r="V387" s="575">
        <v>42</v>
      </c>
      <c r="W387" s="575"/>
      <c r="X387" s="575"/>
      <c r="Y387" s="572"/>
      <c r="Z387" s="572"/>
      <c r="AA387" s="572"/>
      <c r="AB387" s="572"/>
      <c r="AC387" s="572"/>
      <c r="AD387" s="572"/>
      <c r="AE387" s="578"/>
    </row>
    <row r="388" spans="1:31" s="579" customFormat="1" x14ac:dyDescent="0.2">
      <c r="A388" s="572">
        <f>A386+1</f>
        <v>191</v>
      </c>
      <c r="B388" s="572" t="s">
        <v>197</v>
      </c>
      <c r="C388" s="578" t="s">
        <v>231</v>
      </c>
      <c r="D388" s="578"/>
      <c r="E388" s="578"/>
      <c r="F388" s="578"/>
      <c r="G388" s="578"/>
      <c r="H388" s="568"/>
      <c r="I388" s="573"/>
      <c r="J388" s="576"/>
      <c r="K388" s="574"/>
      <c r="L388" s="572"/>
      <c r="M388" s="572"/>
      <c r="N388" s="572"/>
      <c r="O388" s="575">
        <f>(Q388*4+R388*2)/2</f>
        <v>12</v>
      </c>
      <c r="P388" s="575"/>
      <c r="Q388" s="575">
        <v>6</v>
      </c>
      <c r="R388" s="575"/>
      <c r="S388" s="575"/>
      <c r="T388" s="575"/>
      <c r="U388" s="575"/>
      <c r="V388" s="575"/>
      <c r="W388" s="575"/>
      <c r="X388" s="575"/>
      <c r="Y388" s="572"/>
      <c r="Z388" s="572">
        <v>1</v>
      </c>
      <c r="AA388" s="572">
        <v>1</v>
      </c>
      <c r="AB388" s="572"/>
      <c r="AC388" s="572"/>
      <c r="AD388" s="572">
        <v>2</v>
      </c>
      <c r="AE388" s="578"/>
    </row>
    <row r="389" spans="1:31" s="579" customFormat="1" x14ac:dyDescent="0.2">
      <c r="A389" s="572"/>
      <c r="B389" s="572"/>
      <c r="C389" s="578"/>
      <c r="D389" s="578"/>
      <c r="E389" s="578"/>
      <c r="F389" s="578"/>
      <c r="G389" s="578"/>
      <c r="H389" s="568"/>
      <c r="I389" s="573">
        <v>440</v>
      </c>
      <c r="J389" s="576">
        <f>+CEILING(I389,5)</f>
        <v>440</v>
      </c>
      <c r="K389" s="574"/>
      <c r="L389" s="572">
        <f>J389*36</f>
        <v>15840</v>
      </c>
      <c r="M389" s="572">
        <f>J389</f>
        <v>440</v>
      </c>
      <c r="N389" s="572"/>
      <c r="O389" s="572"/>
      <c r="P389" s="572"/>
      <c r="Q389" s="572"/>
      <c r="R389" s="572"/>
      <c r="S389" s="572"/>
      <c r="T389" s="572"/>
      <c r="U389" s="572"/>
      <c r="V389" s="575">
        <v>42</v>
      </c>
      <c r="W389" s="575"/>
      <c r="X389" s="572"/>
      <c r="Y389" s="572"/>
      <c r="Z389" s="572"/>
      <c r="AA389" s="572"/>
      <c r="AB389" s="572"/>
      <c r="AC389" s="572"/>
      <c r="AD389" s="572"/>
      <c r="AE389" s="578"/>
    </row>
    <row r="390" spans="1:31" s="579" customFormat="1" x14ac:dyDescent="0.2">
      <c r="A390" s="572">
        <f>A388+1</f>
        <v>192</v>
      </c>
      <c r="B390" s="572" t="s">
        <v>198</v>
      </c>
      <c r="C390" s="578" t="s">
        <v>232</v>
      </c>
      <c r="D390" s="578"/>
      <c r="E390" s="578"/>
      <c r="F390" s="578"/>
      <c r="G390" s="578"/>
      <c r="H390" s="568"/>
      <c r="I390" s="573"/>
      <c r="J390" s="576"/>
      <c r="K390" s="574"/>
      <c r="L390" s="572"/>
      <c r="M390" s="572"/>
      <c r="N390" s="572"/>
      <c r="O390" s="575">
        <f>(Q390*4+R390*2)/2</f>
        <v>12</v>
      </c>
      <c r="P390" s="575"/>
      <c r="Q390" s="575">
        <v>6</v>
      </c>
      <c r="R390" s="575"/>
      <c r="S390" s="575"/>
      <c r="T390" s="575"/>
      <c r="U390" s="575"/>
      <c r="V390" s="575"/>
      <c r="W390" s="575"/>
      <c r="X390" s="575"/>
      <c r="Y390" s="572"/>
      <c r="Z390" s="572">
        <v>1</v>
      </c>
      <c r="AA390" s="572">
        <v>1</v>
      </c>
      <c r="AB390" s="572"/>
      <c r="AC390" s="572"/>
      <c r="AD390" s="572">
        <v>2</v>
      </c>
      <c r="AE390" s="578"/>
    </row>
    <row r="391" spans="1:31" s="579" customFormat="1" x14ac:dyDescent="0.2">
      <c r="A391" s="572"/>
      <c r="B391" s="572"/>
      <c r="C391" s="578"/>
      <c r="D391" s="578"/>
      <c r="E391" s="578"/>
      <c r="F391" s="578"/>
      <c r="G391" s="578"/>
      <c r="H391" s="568"/>
      <c r="I391" s="573">
        <v>382.09899999999999</v>
      </c>
      <c r="J391" s="576">
        <f>+CEILING(I391,5)</f>
        <v>385</v>
      </c>
      <c r="K391" s="574"/>
      <c r="L391" s="572">
        <f>J391*36</f>
        <v>13860</v>
      </c>
      <c r="M391" s="572">
        <f>J391</f>
        <v>385</v>
      </c>
      <c r="N391" s="575"/>
      <c r="O391" s="575"/>
      <c r="P391" s="575"/>
      <c r="Q391" s="575"/>
      <c r="R391" s="575"/>
      <c r="S391" s="575"/>
      <c r="T391" s="575"/>
      <c r="U391" s="575"/>
      <c r="V391" s="575">
        <v>36</v>
      </c>
      <c r="W391" s="575"/>
      <c r="X391" s="575"/>
      <c r="Y391" s="572"/>
      <c r="Z391" s="572"/>
      <c r="AA391" s="572"/>
      <c r="AB391" s="572"/>
      <c r="AC391" s="572"/>
      <c r="AD391" s="572"/>
      <c r="AE391" s="578"/>
    </row>
    <row r="392" spans="1:31" s="579" customFormat="1" x14ac:dyDescent="0.2">
      <c r="A392" s="572">
        <f>A390+1</f>
        <v>193</v>
      </c>
      <c r="B392" s="569" t="s">
        <v>26</v>
      </c>
      <c r="C392" s="568" t="s">
        <v>239</v>
      </c>
      <c r="D392" s="568"/>
      <c r="E392" s="568"/>
      <c r="F392" s="568"/>
      <c r="G392" s="568"/>
      <c r="H392" s="568" t="s">
        <v>1098</v>
      </c>
      <c r="I392" s="573"/>
      <c r="J392" s="576"/>
      <c r="K392" s="574"/>
      <c r="L392" s="572"/>
      <c r="M392" s="572"/>
      <c r="N392" s="575">
        <v>48</v>
      </c>
      <c r="O392" s="572"/>
      <c r="P392" s="575">
        <v>12</v>
      </c>
      <c r="Q392" s="572"/>
      <c r="R392" s="572"/>
      <c r="S392" s="572"/>
      <c r="T392" s="572"/>
      <c r="U392" s="572"/>
      <c r="V392" s="575"/>
      <c r="W392" s="572">
        <v>30</v>
      </c>
      <c r="X392" s="572"/>
      <c r="Y392" s="572">
        <v>2</v>
      </c>
      <c r="Z392" s="572"/>
      <c r="AA392" s="572">
        <v>2</v>
      </c>
      <c r="AB392" s="572"/>
      <c r="AC392" s="572"/>
      <c r="AD392" s="572">
        <v>4</v>
      </c>
      <c r="AE392" s="578"/>
    </row>
    <row r="393" spans="1:31" s="579" customFormat="1" x14ac:dyDescent="0.2">
      <c r="A393" s="572"/>
      <c r="B393" s="572"/>
      <c r="C393" s="578"/>
      <c r="D393" s="578"/>
      <c r="E393" s="578"/>
      <c r="F393" s="578"/>
      <c r="G393" s="578"/>
      <c r="H393" s="568"/>
      <c r="I393" s="573">
        <v>388.90100000000001</v>
      </c>
      <c r="J393" s="576">
        <f>+CEILING(I393,5)</f>
        <v>390</v>
      </c>
      <c r="K393" s="574"/>
      <c r="L393" s="572">
        <f>J393*36</f>
        <v>14040</v>
      </c>
      <c r="M393" s="572">
        <f>J393</f>
        <v>390</v>
      </c>
      <c r="N393" s="572"/>
      <c r="O393" s="575"/>
      <c r="P393" s="575"/>
      <c r="Q393" s="575"/>
      <c r="R393" s="575"/>
      <c r="S393" s="575"/>
      <c r="T393" s="575"/>
      <c r="U393" s="575"/>
      <c r="V393" s="575">
        <v>36</v>
      </c>
      <c r="W393" s="575"/>
      <c r="X393" s="575"/>
      <c r="Y393" s="572"/>
      <c r="Z393" s="572"/>
      <c r="AA393" s="572"/>
      <c r="AB393" s="572"/>
      <c r="AC393" s="572"/>
      <c r="AD393" s="572"/>
      <c r="AE393" s="578"/>
    </row>
    <row r="394" spans="1:31" s="579" customFormat="1" x14ac:dyDescent="0.2">
      <c r="A394" s="572">
        <f>A392+1</f>
        <v>194</v>
      </c>
      <c r="B394" s="572" t="s">
        <v>77</v>
      </c>
      <c r="C394" s="578" t="s">
        <v>231</v>
      </c>
      <c r="D394" s="578">
        <v>2</v>
      </c>
      <c r="E394" s="578">
        <v>0</v>
      </c>
      <c r="F394" s="578">
        <v>0</v>
      </c>
      <c r="G394" s="578">
        <v>0</v>
      </c>
      <c r="H394" s="568"/>
      <c r="I394" s="573"/>
      <c r="J394" s="576"/>
      <c r="K394" s="574"/>
      <c r="L394" s="572"/>
      <c r="M394" s="572"/>
      <c r="N394" s="572"/>
      <c r="O394" s="575">
        <f>(Q394*4+R394*2)/2</f>
        <v>12</v>
      </c>
      <c r="P394" s="575"/>
      <c r="Q394" s="575">
        <v>6</v>
      </c>
      <c r="R394" s="575"/>
      <c r="S394" s="575"/>
      <c r="T394" s="575"/>
      <c r="U394" s="575"/>
      <c r="V394" s="575"/>
      <c r="W394" s="575"/>
      <c r="X394" s="575"/>
      <c r="Y394" s="572"/>
      <c r="Z394" s="572">
        <v>1</v>
      </c>
      <c r="AA394" s="572">
        <v>1</v>
      </c>
      <c r="AB394" s="572"/>
      <c r="AC394" s="572"/>
      <c r="AD394" s="572">
        <v>2</v>
      </c>
      <c r="AE394" s="578"/>
    </row>
    <row r="395" spans="1:31" s="579" customFormat="1" x14ac:dyDescent="0.2">
      <c r="A395" s="572"/>
      <c r="B395" s="572"/>
      <c r="C395" s="578"/>
      <c r="D395" s="578"/>
      <c r="E395" s="578"/>
      <c r="F395" s="578"/>
      <c r="G395" s="578"/>
      <c r="H395" s="568"/>
      <c r="I395" s="573">
        <v>445</v>
      </c>
      <c r="J395" s="576">
        <f>+CEILING(I395,5)</f>
        <v>445</v>
      </c>
      <c r="K395" s="574"/>
      <c r="L395" s="572">
        <f>J395*36</f>
        <v>16020</v>
      </c>
      <c r="M395" s="572">
        <f>J395</f>
        <v>445</v>
      </c>
      <c r="N395" s="572"/>
      <c r="O395" s="575"/>
      <c r="P395" s="575"/>
      <c r="Q395" s="575"/>
      <c r="R395" s="575"/>
      <c r="S395" s="575"/>
      <c r="T395" s="575"/>
      <c r="U395" s="575"/>
      <c r="V395" s="575">
        <v>42</v>
      </c>
      <c r="W395" s="575"/>
      <c r="X395" s="575"/>
      <c r="Y395" s="572"/>
      <c r="Z395" s="572"/>
      <c r="AA395" s="572"/>
      <c r="AB395" s="572"/>
      <c r="AC395" s="572"/>
      <c r="AD395" s="572"/>
      <c r="AE395" s="578"/>
    </row>
    <row r="396" spans="1:31" s="579" customFormat="1" x14ac:dyDescent="0.2">
      <c r="A396" s="572">
        <f>A394+1</f>
        <v>195</v>
      </c>
      <c r="B396" s="572" t="s">
        <v>199</v>
      </c>
      <c r="C396" s="578" t="s">
        <v>231</v>
      </c>
      <c r="D396" s="578">
        <v>1</v>
      </c>
      <c r="E396" s="578">
        <v>2</v>
      </c>
      <c r="F396" s="578">
        <v>0</v>
      </c>
      <c r="G396" s="578">
        <v>0</v>
      </c>
      <c r="H396" s="568"/>
      <c r="I396" s="573"/>
      <c r="J396" s="576"/>
      <c r="K396" s="574"/>
      <c r="L396" s="572"/>
      <c r="M396" s="572"/>
      <c r="N396" s="572"/>
      <c r="O396" s="575">
        <f>(Q396*4+R396*2)/2</f>
        <v>12</v>
      </c>
      <c r="P396" s="575"/>
      <c r="Q396" s="575">
        <v>6</v>
      </c>
      <c r="R396" s="575"/>
      <c r="S396" s="575"/>
      <c r="T396" s="575"/>
      <c r="U396" s="575"/>
      <c r="V396" s="575"/>
      <c r="W396" s="575"/>
      <c r="X396" s="575"/>
      <c r="Y396" s="572"/>
      <c r="Z396" s="572">
        <v>1</v>
      </c>
      <c r="AA396" s="572">
        <v>1</v>
      </c>
      <c r="AB396" s="572"/>
      <c r="AC396" s="572"/>
      <c r="AD396" s="572">
        <v>2</v>
      </c>
      <c r="AE396" s="578"/>
    </row>
    <row r="397" spans="1:31" s="579" customFormat="1" x14ac:dyDescent="0.2">
      <c r="A397" s="572"/>
      <c r="B397" s="572"/>
      <c r="C397" s="578"/>
      <c r="D397" s="578"/>
      <c r="E397" s="578"/>
      <c r="F397" s="578"/>
      <c r="G397" s="578"/>
      <c r="H397" s="568"/>
      <c r="I397" s="573">
        <v>395</v>
      </c>
      <c r="J397" s="576">
        <f>+CEILING(I397,5)</f>
        <v>395</v>
      </c>
      <c r="K397" s="574"/>
      <c r="L397" s="572">
        <f>J397*36</f>
        <v>14220</v>
      </c>
      <c r="M397" s="572">
        <f>J397</f>
        <v>395</v>
      </c>
      <c r="N397" s="572"/>
      <c r="O397" s="575"/>
      <c r="P397" s="575"/>
      <c r="Q397" s="575"/>
      <c r="R397" s="575"/>
      <c r="S397" s="575"/>
      <c r="T397" s="575"/>
      <c r="U397" s="575"/>
      <c r="V397" s="575">
        <v>42</v>
      </c>
      <c r="W397" s="575"/>
      <c r="X397" s="575"/>
      <c r="Y397" s="572"/>
      <c r="Z397" s="572"/>
      <c r="AA397" s="572"/>
      <c r="AB397" s="572"/>
      <c r="AC397" s="572"/>
      <c r="AD397" s="572"/>
      <c r="AE397" s="578"/>
    </row>
    <row r="398" spans="1:31" s="579" customFormat="1" x14ac:dyDescent="0.2">
      <c r="A398" s="572">
        <f>A396+1</f>
        <v>196</v>
      </c>
      <c r="B398" s="572" t="s">
        <v>200</v>
      </c>
      <c r="C398" s="578" t="s">
        <v>20</v>
      </c>
      <c r="D398" s="578">
        <v>1</v>
      </c>
      <c r="E398" s="578">
        <v>2</v>
      </c>
      <c r="F398" s="578">
        <v>0</v>
      </c>
      <c r="G398" s="578">
        <v>0</v>
      </c>
      <c r="H398" s="568"/>
      <c r="I398" s="573"/>
      <c r="J398" s="576"/>
      <c r="K398" s="574"/>
      <c r="L398" s="572"/>
      <c r="M398" s="572"/>
      <c r="N398" s="572"/>
      <c r="O398" s="575">
        <f>(Q398*4+R398*2)/2</f>
        <v>12</v>
      </c>
      <c r="P398" s="575"/>
      <c r="Q398" s="575">
        <v>6</v>
      </c>
      <c r="R398" s="575"/>
      <c r="S398" s="575"/>
      <c r="T398" s="575"/>
      <c r="U398" s="575"/>
      <c r="V398" s="575"/>
      <c r="W398" s="575"/>
      <c r="X398" s="575"/>
      <c r="Y398" s="572"/>
      <c r="Z398" s="572">
        <v>1</v>
      </c>
      <c r="AA398" s="572">
        <v>1</v>
      </c>
      <c r="AB398" s="572"/>
      <c r="AC398" s="572"/>
      <c r="AD398" s="572">
        <v>2</v>
      </c>
      <c r="AE398" s="578"/>
    </row>
    <row r="399" spans="1:31" s="579" customFormat="1" x14ac:dyDescent="0.2">
      <c r="A399" s="572"/>
      <c r="B399" s="572"/>
      <c r="C399" s="578"/>
      <c r="D399" s="578"/>
      <c r="E399" s="578"/>
      <c r="F399" s="578"/>
      <c r="G399" s="578"/>
      <c r="H399" s="568"/>
      <c r="I399" s="573">
        <v>377</v>
      </c>
      <c r="J399" s="576">
        <f>+CEILING(I399,5)</f>
        <v>380</v>
      </c>
      <c r="K399" s="574"/>
      <c r="L399" s="572">
        <f>J399*36</f>
        <v>13680</v>
      </c>
      <c r="M399" s="572">
        <f>J399</f>
        <v>380</v>
      </c>
      <c r="N399" s="572"/>
      <c r="O399" s="575"/>
      <c r="P399" s="575"/>
      <c r="Q399" s="575"/>
      <c r="R399" s="575"/>
      <c r="S399" s="575"/>
      <c r="T399" s="575"/>
      <c r="U399" s="575"/>
      <c r="V399" s="575">
        <v>36</v>
      </c>
      <c r="W399" s="575"/>
      <c r="X399" s="575"/>
      <c r="Y399" s="572"/>
      <c r="Z399" s="572"/>
      <c r="AA399" s="572"/>
      <c r="AB399" s="572"/>
      <c r="AC399" s="572"/>
      <c r="AD399" s="572"/>
      <c r="AE399" s="578"/>
    </row>
    <row r="400" spans="1:31" s="579" customFormat="1" x14ac:dyDescent="0.2">
      <c r="A400" s="572">
        <f>A398+1</f>
        <v>197</v>
      </c>
      <c r="B400" s="572" t="s">
        <v>201</v>
      </c>
      <c r="C400" s="578" t="s">
        <v>20</v>
      </c>
      <c r="D400" s="578"/>
      <c r="E400" s="578"/>
      <c r="F400" s="578"/>
      <c r="G400" s="578"/>
      <c r="H400" s="568"/>
      <c r="I400" s="573"/>
      <c r="J400" s="576"/>
      <c r="K400" s="574"/>
      <c r="L400" s="572"/>
      <c r="M400" s="572"/>
      <c r="N400" s="572"/>
      <c r="O400" s="575">
        <f>(Q400*4+R400*2)/2</f>
        <v>12</v>
      </c>
      <c r="P400" s="575"/>
      <c r="Q400" s="575">
        <v>6</v>
      </c>
      <c r="R400" s="575"/>
      <c r="S400" s="575"/>
      <c r="T400" s="575"/>
      <c r="U400" s="575"/>
      <c r="V400" s="575"/>
      <c r="W400" s="575"/>
      <c r="X400" s="575"/>
      <c r="Y400" s="572"/>
      <c r="Z400" s="572">
        <v>1</v>
      </c>
      <c r="AA400" s="572">
        <v>1</v>
      </c>
      <c r="AB400" s="572"/>
      <c r="AC400" s="572"/>
      <c r="AD400" s="572">
        <v>2</v>
      </c>
      <c r="AE400" s="578"/>
    </row>
    <row r="401" spans="1:31" s="579" customFormat="1" x14ac:dyDescent="0.2">
      <c r="A401" s="572"/>
      <c r="B401" s="572"/>
      <c r="C401" s="578"/>
      <c r="D401" s="578"/>
      <c r="E401" s="578"/>
      <c r="F401" s="578"/>
      <c r="G401" s="578"/>
      <c r="H401" s="568"/>
      <c r="I401" s="573">
        <v>444</v>
      </c>
      <c r="J401" s="576">
        <f>+CEILING(I401,5)</f>
        <v>445</v>
      </c>
      <c r="K401" s="574"/>
      <c r="L401" s="572">
        <f>J401*36</f>
        <v>16020</v>
      </c>
      <c r="M401" s="572">
        <f>J401</f>
        <v>445</v>
      </c>
      <c r="N401" s="572"/>
      <c r="O401" s="575"/>
      <c r="P401" s="575"/>
      <c r="Q401" s="575"/>
      <c r="R401" s="575"/>
      <c r="S401" s="575"/>
      <c r="T401" s="575"/>
      <c r="U401" s="575"/>
      <c r="V401" s="575">
        <v>42</v>
      </c>
      <c r="W401" s="575"/>
      <c r="X401" s="575"/>
      <c r="Y401" s="572"/>
      <c r="Z401" s="572"/>
      <c r="AA401" s="572"/>
      <c r="AB401" s="572"/>
      <c r="AC401" s="572"/>
      <c r="AD401" s="572"/>
      <c r="AE401" s="578"/>
    </row>
    <row r="402" spans="1:31" s="579" customFormat="1" x14ac:dyDescent="0.2">
      <c r="A402" s="572">
        <f>A400+1</f>
        <v>198</v>
      </c>
      <c r="B402" s="572" t="s">
        <v>202</v>
      </c>
      <c r="C402" s="578" t="s">
        <v>20</v>
      </c>
      <c r="D402" s="578"/>
      <c r="E402" s="578"/>
      <c r="F402" s="578"/>
      <c r="G402" s="578"/>
      <c r="H402" s="568"/>
      <c r="I402" s="573"/>
      <c r="J402" s="576"/>
      <c r="K402" s="574"/>
      <c r="L402" s="572"/>
      <c r="M402" s="572"/>
      <c r="N402" s="572"/>
      <c r="O402" s="575">
        <f>(Q402*4+R402*2)/2</f>
        <v>12</v>
      </c>
      <c r="P402" s="575"/>
      <c r="Q402" s="575">
        <v>6</v>
      </c>
      <c r="R402" s="575"/>
      <c r="S402" s="575"/>
      <c r="T402" s="575"/>
      <c r="U402" s="575"/>
      <c r="V402" s="575"/>
      <c r="W402" s="575"/>
      <c r="X402" s="575"/>
      <c r="Y402" s="572"/>
      <c r="Z402" s="572">
        <v>1</v>
      </c>
      <c r="AA402" s="572">
        <v>1</v>
      </c>
      <c r="AB402" s="572"/>
      <c r="AC402" s="572"/>
      <c r="AD402" s="572">
        <v>2</v>
      </c>
      <c r="AE402" s="578"/>
    </row>
    <row r="403" spans="1:31" s="579" customFormat="1" x14ac:dyDescent="0.2">
      <c r="A403" s="572"/>
      <c r="B403" s="572"/>
      <c r="C403" s="578"/>
      <c r="D403" s="578"/>
      <c r="E403" s="578"/>
      <c r="F403" s="578"/>
      <c r="G403" s="578"/>
      <c r="H403" s="568"/>
      <c r="I403" s="573">
        <v>322</v>
      </c>
      <c r="J403" s="576">
        <f>+CEILING(I403,5)</f>
        <v>325</v>
      </c>
      <c r="K403" s="574"/>
      <c r="L403" s="572">
        <f>J403*36</f>
        <v>11700</v>
      </c>
      <c r="M403" s="572">
        <f>J403</f>
        <v>325</v>
      </c>
      <c r="N403" s="572"/>
      <c r="O403" s="575"/>
      <c r="P403" s="575"/>
      <c r="Q403" s="575"/>
      <c r="R403" s="575"/>
      <c r="S403" s="575"/>
      <c r="T403" s="575"/>
      <c r="U403" s="575"/>
      <c r="V403" s="575">
        <v>30</v>
      </c>
      <c r="W403" s="575"/>
      <c r="X403" s="575"/>
      <c r="Y403" s="572"/>
      <c r="Z403" s="572"/>
      <c r="AA403" s="572"/>
      <c r="AB403" s="572"/>
      <c r="AC403" s="572"/>
      <c r="AD403" s="572"/>
      <c r="AE403" s="578"/>
    </row>
    <row r="404" spans="1:31" s="579" customFormat="1" x14ac:dyDescent="0.2">
      <c r="A404" s="572">
        <f>A402+1</f>
        <v>199</v>
      </c>
      <c r="B404" s="572" t="s">
        <v>203</v>
      </c>
      <c r="C404" s="578" t="s">
        <v>231</v>
      </c>
      <c r="D404" s="578"/>
      <c r="E404" s="578"/>
      <c r="F404" s="578"/>
      <c r="G404" s="578"/>
      <c r="H404" s="568"/>
      <c r="I404" s="573"/>
      <c r="J404" s="576"/>
      <c r="K404" s="574"/>
      <c r="L404" s="572"/>
      <c r="M404" s="572"/>
      <c r="N404" s="572"/>
      <c r="O404" s="575">
        <f>(Q404*4+R404*2)/2</f>
        <v>12</v>
      </c>
      <c r="P404" s="575"/>
      <c r="Q404" s="575">
        <v>6</v>
      </c>
      <c r="R404" s="575"/>
      <c r="S404" s="575"/>
      <c r="T404" s="575"/>
      <c r="U404" s="575"/>
      <c r="V404" s="575"/>
      <c r="W404" s="575"/>
      <c r="X404" s="575"/>
      <c r="Y404" s="572"/>
      <c r="Z404" s="572">
        <v>1</v>
      </c>
      <c r="AA404" s="572">
        <v>1</v>
      </c>
      <c r="AB404" s="572"/>
      <c r="AC404" s="572"/>
      <c r="AD404" s="572">
        <v>2</v>
      </c>
      <c r="AE404" s="578"/>
    </row>
    <row r="405" spans="1:31" s="579" customFormat="1" x14ac:dyDescent="0.2">
      <c r="A405" s="572"/>
      <c r="B405" s="572"/>
      <c r="C405" s="578"/>
      <c r="D405" s="578"/>
      <c r="E405" s="578"/>
      <c r="F405" s="578"/>
      <c r="G405" s="578"/>
      <c r="H405" s="568"/>
      <c r="I405" s="573">
        <v>347.43400000000003</v>
      </c>
      <c r="J405" s="576">
        <f>+CEILING(I405,5)</f>
        <v>350</v>
      </c>
      <c r="K405" s="574"/>
      <c r="L405" s="572">
        <f>J405*36</f>
        <v>12600</v>
      </c>
      <c r="M405" s="572">
        <f>J405</f>
        <v>350</v>
      </c>
      <c r="N405" s="572"/>
      <c r="O405" s="575"/>
      <c r="P405" s="575"/>
      <c r="Q405" s="575"/>
      <c r="R405" s="575"/>
      <c r="S405" s="575"/>
      <c r="T405" s="575"/>
      <c r="U405" s="575"/>
      <c r="V405" s="575">
        <v>36</v>
      </c>
      <c r="W405" s="575"/>
      <c r="X405" s="575"/>
      <c r="Y405" s="572"/>
      <c r="Z405" s="572"/>
      <c r="AA405" s="572"/>
      <c r="AB405" s="572"/>
      <c r="AC405" s="572"/>
      <c r="AD405" s="572"/>
      <c r="AE405" s="578"/>
    </row>
    <row r="406" spans="1:31" s="579" customFormat="1" x14ac:dyDescent="0.2">
      <c r="A406" s="572">
        <f>A404+1</f>
        <v>200</v>
      </c>
      <c r="B406" s="569" t="s">
        <v>78</v>
      </c>
      <c r="C406" s="568" t="s">
        <v>245</v>
      </c>
      <c r="D406" s="568"/>
      <c r="E406" s="568"/>
      <c r="F406" s="568"/>
      <c r="G406" s="568"/>
      <c r="H406" s="568" t="s">
        <v>1099</v>
      </c>
      <c r="I406" s="573"/>
      <c r="J406" s="576"/>
      <c r="K406" s="574"/>
      <c r="L406" s="572"/>
      <c r="M406" s="572"/>
      <c r="N406" s="575">
        <v>48</v>
      </c>
      <c r="O406" s="572"/>
      <c r="P406" s="575">
        <v>12</v>
      </c>
      <c r="Q406" s="572"/>
      <c r="R406" s="572"/>
      <c r="S406" s="572"/>
      <c r="T406" s="572"/>
      <c r="U406" s="572"/>
      <c r="V406" s="575"/>
      <c r="W406" s="572">
        <v>30</v>
      </c>
      <c r="X406" s="572"/>
      <c r="Y406" s="572">
        <v>2</v>
      </c>
      <c r="Z406" s="572"/>
      <c r="AA406" s="572">
        <v>2</v>
      </c>
      <c r="AB406" s="572"/>
      <c r="AC406" s="572"/>
      <c r="AD406" s="572">
        <v>4</v>
      </c>
      <c r="AE406" s="578"/>
    </row>
    <row r="407" spans="1:31" s="579" customFormat="1" x14ac:dyDescent="0.2">
      <c r="A407" s="572"/>
      <c r="B407" s="572"/>
      <c r="C407" s="578"/>
      <c r="D407" s="578"/>
      <c r="E407" s="578"/>
      <c r="F407" s="578"/>
      <c r="G407" s="578"/>
      <c r="H407" s="568"/>
      <c r="I407" s="573">
        <v>383.56599999999997</v>
      </c>
      <c r="J407" s="576">
        <f>+CEILING(I407,5)</f>
        <v>385</v>
      </c>
      <c r="K407" s="574"/>
      <c r="L407" s="572">
        <f>J407*36</f>
        <v>13860</v>
      </c>
      <c r="M407" s="572">
        <f>J407</f>
        <v>385</v>
      </c>
      <c r="N407" s="572"/>
      <c r="O407" s="575"/>
      <c r="P407" s="575"/>
      <c r="Q407" s="575"/>
      <c r="R407" s="575"/>
      <c r="S407" s="575"/>
      <c r="T407" s="575"/>
      <c r="U407" s="575"/>
      <c r="V407" s="575">
        <v>36</v>
      </c>
      <c r="W407" s="575"/>
      <c r="X407" s="575"/>
      <c r="Y407" s="572"/>
      <c r="Z407" s="572"/>
      <c r="AA407" s="572"/>
      <c r="AB407" s="572"/>
      <c r="AC407" s="572"/>
      <c r="AD407" s="572"/>
      <c r="AE407" s="578"/>
    </row>
    <row r="408" spans="1:31" s="579" customFormat="1" x14ac:dyDescent="0.2">
      <c r="A408" s="572">
        <f>A406+1</f>
        <v>201</v>
      </c>
      <c r="B408" s="572" t="s">
        <v>27</v>
      </c>
      <c r="C408" s="578" t="s">
        <v>231</v>
      </c>
      <c r="D408" s="578"/>
      <c r="E408" s="578"/>
      <c r="F408" s="578"/>
      <c r="G408" s="578"/>
      <c r="H408" s="568"/>
      <c r="I408" s="573"/>
      <c r="J408" s="576"/>
      <c r="K408" s="574"/>
      <c r="L408" s="572"/>
      <c r="M408" s="572"/>
      <c r="N408" s="576"/>
      <c r="O408" s="575">
        <f>(Q408*4+R408*2)/2</f>
        <v>12</v>
      </c>
      <c r="P408" s="575"/>
      <c r="Q408" s="575">
        <v>6</v>
      </c>
      <c r="R408" s="575"/>
      <c r="S408" s="575"/>
      <c r="T408" s="575"/>
      <c r="U408" s="575"/>
      <c r="V408" s="575"/>
      <c r="W408" s="575"/>
      <c r="X408" s="575"/>
      <c r="Y408" s="572"/>
      <c r="Z408" s="572">
        <v>1</v>
      </c>
      <c r="AA408" s="572">
        <v>1</v>
      </c>
      <c r="AB408" s="572"/>
      <c r="AC408" s="572"/>
      <c r="AD408" s="572">
        <v>2</v>
      </c>
      <c r="AE408" s="578"/>
    </row>
    <row r="409" spans="1:31" s="579" customFormat="1" x14ac:dyDescent="0.2">
      <c r="A409" s="572"/>
      <c r="B409" s="572"/>
      <c r="C409" s="578"/>
      <c r="D409" s="578"/>
      <c r="E409" s="578"/>
      <c r="F409" s="578"/>
      <c r="G409" s="578"/>
      <c r="H409" s="568"/>
      <c r="I409" s="573">
        <v>366</v>
      </c>
      <c r="J409" s="576">
        <f>+CEILING(I409,5)</f>
        <v>370</v>
      </c>
      <c r="K409" s="574"/>
      <c r="L409" s="572">
        <f>J409*36</f>
        <v>13320</v>
      </c>
      <c r="M409" s="572">
        <f>J409</f>
        <v>370</v>
      </c>
      <c r="N409" s="576"/>
      <c r="O409" s="575"/>
      <c r="P409" s="575"/>
      <c r="Q409" s="575"/>
      <c r="R409" s="575"/>
      <c r="S409" s="575"/>
      <c r="T409" s="575"/>
      <c r="U409" s="575"/>
      <c r="V409" s="575">
        <v>36</v>
      </c>
      <c r="W409" s="575"/>
      <c r="X409" s="575"/>
      <c r="Y409" s="572"/>
      <c r="Z409" s="572"/>
      <c r="AA409" s="572"/>
      <c r="AB409" s="572"/>
      <c r="AC409" s="572"/>
      <c r="AD409" s="572"/>
      <c r="AE409" s="578"/>
    </row>
    <row r="410" spans="1:31" s="579" customFormat="1" x14ac:dyDescent="0.2">
      <c r="A410" s="572">
        <f>A408+1</f>
        <v>202</v>
      </c>
      <c r="B410" s="572" t="s">
        <v>79</v>
      </c>
      <c r="C410" s="578" t="s">
        <v>231</v>
      </c>
      <c r="D410" s="578"/>
      <c r="E410" s="578"/>
      <c r="F410" s="578"/>
      <c r="G410" s="578"/>
      <c r="H410" s="568"/>
      <c r="I410" s="573"/>
      <c r="J410" s="576"/>
      <c r="K410" s="574"/>
      <c r="L410" s="572"/>
      <c r="M410" s="572"/>
      <c r="N410" s="576"/>
      <c r="O410" s="575">
        <f>(Q410*4+R410*2)/2</f>
        <v>12</v>
      </c>
      <c r="P410" s="575"/>
      <c r="Q410" s="575">
        <v>6</v>
      </c>
      <c r="R410" s="575"/>
      <c r="S410" s="575"/>
      <c r="T410" s="575"/>
      <c r="U410" s="575"/>
      <c r="V410" s="575"/>
      <c r="W410" s="575"/>
      <c r="X410" s="575"/>
      <c r="Y410" s="572"/>
      <c r="Z410" s="572">
        <v>1</v>
      </c>
      <c r="AA410" s="572">
        <v>1</v>
      </c>
      <c r="AB410" s="572"/>
      <c r="AC410" s="572"/>
      <c r="AD410" s="572">
        <v>2</v>
      </c>
      <c r="AE410" s="578"/>
    </row>
    <row r="411" spans="1:31" s="579" customFormat="1" x14ac:dyDescent="0.2">
      <c r="A411" s="572"/>
      <c r="B411" s="572"/>
      <c r="C411" s="578"/>
      <c r="D411" s="578"/>
      <c r="E411" s="578"/>
      <c r="F411" s="578"/>
      <c r="G411" s="578"/>
      <c r="H411" s="568"/>
      <c r="I411" s="573">
        <v>332.90899999999999</v>
      </c>
      <c r="J411" s="576">
        <f>+CEILING(I411,5)</f>
        <v>335</v>
      </c>
      <c r="K411" s="574"/>
      <c r="L411" s="572">
        <f>J411*36</f>
        <v>12060</v>
      </c>
      <c r="M411" s="572">
        <f>J411</f>
        <v>335</v>
      </c>
      <c r="N411" s="572"/>
      <c r="O411" s="575"/>
      <c r="P411" s="572"/>
      <c r="Q411" s="575"/>
      <c r="R411" s="572"/>
      <c r="S411" s="572"/>
      <c r="T411" s="572"/>
      <c r="U411" s="572"/>
      <c r="V411" s="575">
        <v>36</v>
      </c>
      <c r="W411" s="572"/>
      <c r="X411" s="572"/>
      <c r="Y411" s="572"/>
      <c r="Z411" s="572"/>
      <c r="AA411" s="572"/>
      <c r="AB411" s="572"/>
      <c r="AC411" s="572"/>
      <c r="AD411" s="572"/>
      <c r="AE411" s="578"/>
    </row>
    <row r="412" spans="1:31" s="579" customFormat="1" x14ac:dyDescent="0.2">
      <c r="A412" s="572">
        <f>A410+1</f>
        <v>203</v>
      </c>
      <c r="B412" s="569" t="s">
        <v>80</v>
      </c>
      <c r="C412" s="568" t="s">
        <v>239</v>
      </c>
      <c r="D412" s="568"/>
      <c r="E412" s="568"/>
      <c r="F412" s="568"/>
      <c r="G412" s="568"/>
      <c r="H412" s="568" t="s">
        <v>1100</v>
      </c>
      <c r="I412" s="573"/>
      <c r="J412" s="576"/>
      <c r="K412" s="574"/>
      <c r="L412" s="572"/>
      <c r="M412" s="572"/>
      <c r="N412" s="575">
        <v>48</v>
      </c>
      <c r="O412" s="576"/>
      <c r="P412" s="575">
        <v>12</v>
      </c>
      <c r="Q412" s="576"/>
      <c r="R412" s="576"/>
      <c r="S412" s="576"/>
      <c r="T412" s="576"/>
      <c r="U412" s="576"/>
      <c r="V412" s="575"/>
      <c r="W412" s="572">
        <v>30</v>
      </c>
      <c r="X412" s="576"/>
      <c r="Y412" s="572">
        <v>2</v>
      </c>
      <c r="Z412" s="576"/>
      <c r="AA412" s="572">
        <v>2</v>
      </c>
      <c r="AB412" s="576"/>
      <c r="AC412" s="576"/>
      <c r="AD412" s="572">
        <v>4</v>
      </c>
      <c r="AE412" s="578"/>
    </row>
    <row r="413" spans="1:31" s="579" customFormat="1" x14ac:dyDescent="0.2">
      <c r="A413" s="572"/>
      <c r="B413" s="572"/>
      <c r="C413" s="578"/>
      <c r="D413" s="578"/>
      <c r="E413" s="578"/>
      <c r="F413" s="578"/>
      <c r="G413" s="578"/>
      <c r="H413" s="568"/>
      <c r="I413" s="573">
        <v>402.68400000000003</v>
      </c>
      <c r="J413" s="576">
        <f>+CEILING(I413,5)</f>
        <v>405</v>
      </c>
      <c r="K413" s="574"/>
      <c r="L413" s="572">
        <f>J413*36</f>
        <v>14580</v>
      </c>
      <c r="M413" s="572">
        <f>J413</f>
        <v>405</v>
      </c>
      <c r="N413" s="572"/>
      <c r="O413" s="575"/>
      <c r="P413" s="572"/>
      <c r="Q413" s="575"/>
      <c r="R413" s="575"/>
      <c r="S413" s="575"/>
      <c r="T413" s="575"/>
      <c r="U413" s="575"/>
      <c r="V413" s="575">
        <v>42</v>
      </c>
      <c r="W413" s="575"/>
      <c r="X413" s="575"/>
      <c r="Y413" s="572"/>
      <c r="Z413" s="572"/>
      <c r="AA413" s="572"/>
      <c r="AB413" s="572"/>
      <c r="AC413" s="572"/>
      <c r="AD413" s="572"/>
      <c r="AE413" s="578"/>
    </row>
    <row r="414" spans="1:31" s="579" customFormat="1" x14ac:dyDescent="0.2">
      <c r="A414" s="572">
        <f>A412+1</f>
        <v>204</v>
      </c>
      <c r="B414" s="572" t="s">
        <v>81</v>
      </c>
      <c r="C414" s="578" t="s">
        <v>20</v>
      </c>
      <c r="D414" s="578"/>
      <c r="E414" s="578"/>
      <c r="F414" s="578"/>
      <c r="G414" s="578"/>
      <c r="H414" s="568"/>
      <c r="I414" s="573"/>
      <c r="J414" s="576"/>
      <c r="K414" s="574"/>
      <c r="L414" s="572"/>
      <c r="M414" s="572"/>
      <c r="N414" s="576"/>
      <c r="O414" s="575">
        <f>(Q414*4+R414*2)/2</f>
        <v>12</v>
      </c>
      <c r="P414" s="575"/>
      <c r="Q414" s="575">
        <v>6</v>
      </c>
      <c r="R414" s="575"/>
      <c r="S414" s="575"/>
      <c r="T414" s="575"/>
      <c r="U414" s="575"/>
      <c r="V414" s="575"/>
      <c r="W414" s="575"/>
      <c r="X414" s="575"/>
      <c r="Y414" s="572"/>
      <c r="Z414" s="572">
        <v>1</v>
      </c>
      <c r="AA414" s="572">
        <v>1</v>
      </c>
      <c r="AB414" s="572"/>
      <c r="AC414" s="572"/>
      <c r="AD414" s="572">
        <v>2</v>
      </c>
      <c r="AE414" s="578"/>
    </row>
    <row r="415" spans="1:31" s="579" customFormat="1" x14ac:dyDescent="0.2">
      <c r="A415" s="572"/>
      <c r="B415" s="572"/>
      <c r="C415" s="578"/>
      <c r="D415" s="578"/>
      <c r="E415" s="578"/>
      <c r="F415" s="578"/>
      <c r="G415" s="578"/>
      <c r="H415" s="568"/>
      <c r="I415" s="573">
        <v>428.80900000000003</v>
      </c>
      <c r="J415" s="576">
        <f>+CEILING(I415,5)</f>
        <v>430</v>
      </c>
      <c r="K415" s="574"/>
      <c r="L415" s="572">
        <f>J415*36</f>
        <v>15480</v>
      </c>
      <c r="M415" s="572">
        <f>J415</f>
        <v>430</v>
      </c>
      <c r="N415" s="576"/>
      <c r="O415" s="575"/>
      <c r="P415" s="575"/>
      <c r="Q415" s="575"/>
      <c r="R415" s="575"/>
      <c r="S415" s="575"/>
      <c r="T415" s="575"/>
      <c r="U415" s="575"/>
      <c r="V415" s="575">
        <v>42</v>
      </c>
      <c r="W415" s="575"/>
      <c r="X415" s="575"/>
      <c r="Y415" s="572"/>
      <c r="Z415" s="572"/>
      <c r="AA415" s="572"/>
      <c r="AB415" s="572"/>
      <c r="AC415" s="572"/>
      <c r="AD415" s="572"/>
      <c r="AE415" s="578"/>
    </row>
    <row r="416" spans="1:31" s="579" customFormat="1" x14ac:dyDescent="0.2">
      <c r="A416" s="572">
        <f>A414+1</f>
        <v>205</v>
      </c>
      <c r="B416" s="572" t="s">
        <v>82</v>
      </c>
      <c r="C416" s="578" t="s">
        <v>20</v>
      </c>
      <c r="D416" s="578"/>
      <c r="E416" s="578"/>
      <c r="F416" s="578"/>
      <c r="G416" s="578"/>
      <c r="H416" s="568"/>
      <c r="I416" s="573"/>
      <c r="J416" s="576"/>
      <c r="K416" s="574"/>
      <c r="L416" s="572"/>
      <c r="M416" s="572"/>
      <c r="N416" s="576"/>
      <c r="O416" s="575">
        <f>(Q416*4+R416*2)/2</f>
        <v>12</v>
      </c>
      <c r="P416" s="575"/>
      <c r="Q416" s="575">
        <v>6</v>
      </c>
      <c r="R416" s="575"/>
      <c r="S416" s="575"/>
      <c r="T416" s="575"/>
      <c r="U416" s="575"/>
      <c r="V416" s="575"/>
      <c r="W416" s="575"/>
      <c r="X416" s="575"/>
      <c r="Y416" s="572"/>
      <c r="Z416" s="572">
        <v>1</v>
      </c>
      <c r="AA416" s="572">
        <v>1</v>
      </c>
      <c r="AB416" s="572"/>
      <c r="AC416" s="572"/>
      <c r="AD416" s="572">
        <v>2</v>
      </c>
      <c r="AE416" s="578"/>
    </row>
    <row r="417" spans="1:31" s="579" customFormat="1" x14ac:dyDescent="0.2">
      <c r="A417" s="572"/>
      <c r="B417" s="572"/>
      <c r="C417" s="578"/>
      <c r="D417" s="578"/>
      <c r="E417" s="578"/>
      <c r="F417" s="578"/>
      <c r="G417" s="578"/>
      <c r="H417" s="568"/>
      <c r="I417" s="573">
        <v>410.89</v>
      </c>
      <c r="J417" s="576">
        <f>+CEILING(I417,5)</f>
        <v>415</v>
      </c>
      <c r="K417" s="574"/>
      <c r="L417" s="572">
        <f>J417*36</f>
        <v>14940</v>
      </c>
      <c r="M417" s="572">
        <f>J417</f>
        <v>415</v>
      </c>
      <c r="N417" s="576"/>
      <c r="O417" s="575"/>
      <c r="P417" s="575"/>
      <c r="Q417" s="575"/>
      <c r="R417" s="575"/>
      <c r="S417" s="575"/>
      <c r="T417" s="575"/>
      <c r="U417" s="575"/>
      <c r="V417" s="575">
        <v>42</v>
      </c>
      <c r="W417" s="575"/>
      <c r="X417" s="575"/>
      <c r="Y417" s="572"/>
      <c r="Z417" s="572"/>
      <c r="AA417" s="572"/>
      <c r="AB417" s="572"/>
      <c r="AC417" s="572"/>
      <c r="AD417" s="572"/>
      <c r="AE417" s="578"/>
    </row>
    <row r="418" spans="1:31" s="579" customFormat="1" x14ac:dyDescent="0.2">
      <c r="A418" s="572">
        <f>A416+1</f>
        <v>206</v>
      </c>
      <c r="B418" s="572" t="s">
        <v>204</v>
      </c>
      <c r="C418" s="578" t="s">
        <v>231</v>
      </c>
      <c r="D418" s="578"/>
      <c r="E418" s="578"/>
      <c r="F418" s="578"/>
      <c r="G418" s="578"/>
      <c r="H418" s="568"/>
      <c r="I418" s="573"/>
      <c r="J418" s="576"/>
      <c r="K418" s="574"/>
      <c r="L418" s="572"/>
      <c r="M418" s="572"/>
      <c r="N418" s="576"/>
      <c r="O418" s="575">
        <f>(Q418*4+R418*2)/2</f>
        <v>12</v>
      </c>
      <c r="P418" s="575"/>
      <c r="Q418" s="575">
        <v>6</v>
      </c>
      <c r="R418" s="575"/>
      <c r="S418" s="575"/>
      <c r="T418" s="575"/>
      <c r="U418" s="575"/>
      <c r="V418" s="575"/>
      <c r="W418" s="575"/>
      <c r="X418" s="575"/>
      <c r="Y418" s="572"/>
      <c r="Z418" s="572">
        <v>1</v>
      </c>
      <c r="AA418" s="572">
        <v>1</v>
      </c>
      <c r="AB418" s="572"/>
      <c r="AC418" s="572"/>
      <c r="AD418" s="572">
        <v>2</v>
      </c>
      <c r="AE418" s="578"/>
    </row>
    <row r="419" spans="1:31" s="579" customFormat="1" x14ac:dyDescent="0.2">
      <c r="A419" s="572"/>
      <c r="B419" s="572"/>
      <c r="C419" s="578"/>
      <c r="D419" s="578"/>
      <c r="E419" s="578"/>
      <c r="F419" s="578"/>
      <c r="G419" s="578"/>
      <c r="H419" s="568"/>
      <c r="I419" s="573">
        <v>381.10599999999999</v>
      </c>
      <c r="J419" s="576">
        <f>+CEILING(I419,5)</f>
        <v>385</v>
      </c>
      <c r="K419" s="574"/>
      <c r="L419" s="572">
        <f>J419*36</f>
        <v>13860</v>
      </c>
      <c r="M419" s="572">
        <f>J419</f>
        <v>385</v>
      </c>
      <c r="N419" s="576"/>
      <c r="O419" s="575"/>
      <c r="P419" s="575"/>
      <c r="Q419" s="575"/>
      <c r="R419" s="575"/>
      <c r="S419" s="575"/>
      <c r="T419" s="575"/>
      <c r="U419" s="575"/>
      <c r="V419" s="575">
        <v>36</v>
      </c>
      <c r="W419" s="575"/>
      <c r="X419" s="575"/>
      <c r="Y419" s="572"/>
      <c r="Z419" s="572"/>
      <c r="AA419" s="572"/>
      <c r="AB419" s="572"/>
      <c r="AC419" s="572"/>
      <c r="AD419" s="572"/>
      <c r="AE419" s="578"/>
    </row>
    <row r="420" spans="1:31" s="579" customFormat="1" x14ac:dyDescent="0.2">
      <c r="A420" s="572">
        <f>A418+1</f>
        <v>207</v>
      </c>
      <c r="B420" s="572" t="s">
        <v>205</v>
      </c>
      <c r="C420" s="578" t="s">
        <v>231</v>
      </c>
      <c r="D420" s="578"/>
      <c r="E420" s="578"/>
      <c r="F420" s="578"/>
      <c r="G420" s="578"/>
      <c r="H420" s="568"/>
      <c r="I420" s="573"/>
      <c r="J420" s="576"/>
      <c r="K420" s="574"/>
      <c r="L420" s="572"/>
      <c r="M420" s="572"/>
      <c r="N420" s="576"/>
      <c r="O420" s="575">
        <f>(Q420*4+R420*2)/2</f>
        <v>12</v>
      </c>
      <c r="P420" s="575"/>
      <c r="Q420" s="575">
        <v>6</v>
      </c>
      <c r="R420" s="575"/>
      <c r="S420" s="575"/>
      <c r="T420" s="575"/>
      <c r="U420" s="575"/>
      <c r="V420" s="575"/>
      <c r="W420" s="575"/>
      <c r="X420" s="575"/>
      <c r="Y420" s="572"/>
      <c r="Z420" s="572">
        <v>1</v>
      </c>
      <c r="AA420" s="572">
        <v>1</v>
      </c>
      <c r="AB420" s="572"/>
      <c r="AC420" s="572"/>
      <c r="AD420" s="572">
        <v>2</v>
      </c>
      <c r="AE420" s="578"/>
    </row>
    <row r="421" spans="1:31" s="579" customFormat="1" x14ac:dyDescent="0.2">
      <c r="A421" s="572"/>
      <c r="B421" s="572"/>
      <c r="C421" s="578"/>
      <c r="D421" s="578"/>
      <c r="E421" s="578"/>
      <c r="F421" s="578"/>
      <c r="G421" s="578"/>
      <c r="H421" s="568"/>
      <c r="I421" s="573">
        <v>451.50099999999998</v>
      </c>
      <c r="J421" s="576">
        <f>+CEILING(I421,5)</f>
        <v>455</v>
      </c>
      <c r="K421" s="574"/>
      <c r="L421" s="572">
        <f>J421*36</f>
        <v>16380</v>
      </c>
      <c r="M421" s="572">
        <f>J421</f>
        <v>455</v>
      </c>
      <c r="N421" s="576"/>
      <c r="O421" s="575"/>
      <c r="P421" s="575"/>
      <c r="Q421" s="575"/>
      <c r="R421" s="575"/>
      <c r="S421" s="575"/>
      <c r="T421" s="575"/>
      <c r="U421" s="575"/>
      <c r="V421" s="575">
        <v>42</v>
      </c>
      <c r="W421" s="575"/>
      <c r="X421" s="575"/>
      <c r="Y421" s="572"/>
      <c r="Z421" s="572"/>
      <c r="AA421" s="572"/>
      <c r="AB421" s="572"/>
      <c r="AC421" s="572"/>
      <c r="AD421" s="572"/>
      <c r="AE421" s="578"/>
    </row>
    <row r="422" spans="1:31" s="579" customFormat="1" x14ac:dyDescent="0.2">
      <c r="A422" s="572">
        <f>A420+1</f>
        <v>208</v>
      </c>
      <c r="B422" s="569" t="s">
        <v>83</v>
      </c>
      <c r="C422" s="568" t="s">
        <v>239</v>
      </c>
      <c r="D422" s="568">
        <v>1</v>
      </c>
      <c r="E422" s="568">
        <v>0</v>
      </c>
      <c r="F422" s="568">
        <v>0</v>
      </c>
      <c r="G422" s="568">
        <v>0</v>
      </c>
      <c r="H422" s="568" t="s">
        <v>1101</v>
      </c>
      <c r="I422" s="573"/>
      <c r="J422" s="576"/>
      <c r="K422" s="574"/>
      <c r="L422" s="572"/>
      <c r="M422" s="572"/>
      <c r="N422" s="575">
        <v>48</v>
      </c>
      <c r="O422" s="576"/>
      <c r="P422" s="575">
        <v>12</v>
      </c>
      <c r="Q422" s="576"/>
      <c r="R422" s="576"/>
      <c r="S422" s="576"/>
      <c r="T422" s="576"/>
      <c r="U422" s="576"/>
      <c r="V422" s="575"/>
      <c r="W422" s="572">
        <v>30</v>
      </c>
      <c r="X422" s="576"/>
      <c r="Y422" s="572">
        <v>2</v>
      </c>
      <c r="Z422" s="576"/>
      <c r="AA422" s="572">
        <v>2</v>
      </c>
      <c r="AB422" s="576"/>
      <c r="AC422" s="576"/>
      <c r="AD422" s="572">
        <v>4</v>
      </c>
      <c r="AE422" s="578"/>
    </row>
    <row r="423" spans="1:31" s="579" customFormat="1" x14ac:dyDescent="0.2">
      <c r="A423" s="572"/>
      <c r="B423" s="572"/>
      <c r="C423" s="578"/>
      <c r="D423" s="578"/>
      <c r="E423" s="578"/>
      <c r="F423" s="578"/>
      <c r="G423" s="578"/>
      <c r="H423" s="568"/>
      <c r="I423" s="573">
        <v>379.55799999999999</v>
      </c>
      <c r="J423" s="576">
        <f>+CEILING(I423,5)</f>
        <v>380</v>
      </c>
      <c r="K423" s="574"/>
      <c r="L423" s="572">
        <f>J423*36</f>
        <v>13680</v>
      </c>
      <c r="M423" s="572">
        <f>J423</f>
        <v>380</v>
      </c>
      <c r="N423" s="576"/>
      <c r="O423" s="575"/>
      <c r="P423" s="575"/>
      <c r="Q423" s="575"/>
      <c r="R423" s="575"/>
      <c r="S423" s="575"/>
      <c r="T423" s="575"/>
      <c r="U423" s="575"/>
      <c r="V423" s="575">
        <v>36</v>
      </c>
      <c r="W423" s="575"/>
      <c r="X423" s="575"/>
      <c r="Y423" s="572"/>
      <c r="Z423" s="572"/>
      <c r="AA423" s="572"/>
      <c r="AB423" s="572"/>
      <c r="AC423" s="572"/>
      <c r="AD423" s="572"/>
      <c r="AE423" s="578"/>
    </row>
    <row r="424" spans="1:31" s="579" customFormat="1" x14ac:dyDescent="0.2">
      <c r="A424" s="572">
        <f>A422+1</f>
        <v>209</v>
      </c>
      <c r="B424" s="572" t="s">
        <v>230</v>
      </c>
      <c r="C424" s="578" t="s">
        <v>231</v>
      </c>
      <c r="D424" s="578">
        <v>0</v>
      </c>
      <c r="E424" s="578">
        <v>1</v>
      </c>
      <c r="F424" s="578">
        <v>1</v>
      </c>
      <c r="G424" s="578">
        <v>0</v>
      </c>
      <c r="H424" s="568"/>
      <c r="I424" s="573"/>
      <c r="J424" s="576"/>
      <c r="K424" s="574"/>
      <c r="L424" s="572"/>
      <c r="M424" s="572"/>
      <c r="N424" s="576"/>
      <c r="O424" s="575">
        <f>(Q424*4+R424*2)/2</f>
        <v>12</v>
      </c>
      <c r="P424" s="575"/>
      <c r="Q424" s="575">
        <v>6</v>
      </c>
      <c r="R424" s="575"/>
      <c r="S424" s="575"/>
      <c r="T424" s="575"/>
      <c r="U424" s="575"/>
      <c r="V424" s="575"/>
      <c r="W424" s="575"/>
      <c r="X424" s="575"/>
      <c r="Y424" s="572"/>
      <c r="Z424" s="572">
        <v>1</v>
      </c>
      <c r="AA424" s="572">
        <v>1</v>
      </c>
      <c r="AB424" s="572"/>
      <c r="AC424" s="572"/>
      <c r="AD424" s="572">
        <v>2</v>
      </c>
      <c r="AE424" s="578"/>
    </row>
    <row r="425" spans="1:31" s="579" customFormat="1" x14ac:dyDescent="0.2">
      <c r="A425" s="572"/>
      <c r="B425" s="572"/>
      <c r="C425" s="578"/>
      <c r="D425" s="578"/>
      <c r="E425" s="578"/>
      <c r="F425" s="578"/>
      <c r="G425" s="578"/>
      <c r="H425" s="568"/>
      <c r="I425" s="573">
        <v>292.53300000000002</v>
      </c>
      <c r="J425" s="576">
        <f>+CEILING(I425,5)</f>
        <v>295</v>
      </c>
      <c r="K425" s="574"/>
      <c r="L425" s="572">
        <f>J425*36</f>
        <v>10620</v>
      </c>
      <c r="M425" s="572">
        <f>J425</f>
        <v>295</v>
      </c>
      <c r="N425" s="576"/>
      <c r="O425" s="575"/>
      <c r="P425" s="575"/>
      <c r="Q425" s="575"/>
      <c r="R425" s="575"/>
      <c r="S425" s="575"/>
      <c r="T425" s="575"/>
      <c r="U425" s="575"/>
      <c r="V425" s="575">
        <v>30</v>
      </c>
      <c r="W425" s="575"/>
      <c r="X425" s="575"/>
      <c r="Y425" s="572"/>
      <c r="Z425" s="572"/>
      <c r="AA425" s="572"/>
      <c r="AB425" s="572"/>
      <c r="AC425" s="572"/>
      <c r="AD425" s="572"/>
      <c r="AE425" s="578"/>
    </row>
    <row r="426" spans="1:31" s="579" customFormat="1" x14ac:dyDescent="0.2">
      <c r="A426" s="572">
        <f>A424+1</f>
        <v>210</v>
      </c>
      <c r="B426" s="568" t="s">
        <v>84</v>
      </c>
      <c r="C426" s="568" t="s">
        <v>245</v>
      </c>
      <c r="D426" s="568"/>
      <c r="E426" s="568"/>
      <c r="F426" s="568"/>
      <c r="G426" s="568"/>
      <c r="H426" s="568" t="s">
        <v>1102</v>
      </c>
      <c r="I426" s="573"/>
      <c r="J426" s="576"/>
      <c r="K426" s="574"/>
      <c r="L426" s="572"/>
      <c r="M426" s="572"/>
      <c r="N426" s="575">
        <v>48</v>
      </c>
      <c r="O426" s="576"/>
      <c r="P426" s="575">
        <v>12</v>
      </c>
      <c r="Q426" s="576"/>
      <c r="R426" s="576"/>
      <c r="S426" s="576"/>
      <c r="T426" s="576"/>
      <c r="U426" s="576"/>
      <c r="V426" s="575"/>
      <c r="W426" s="572">
        <v>30</v>
      </c>
      <c r="X426" s="576"/>
      <c r="Y426" s="572">
        <v>2</v>
      </c>
      <c r="Z426" s="576"/>
      <c r="AA426" s="572">
        <v>2</v>
      </c>
      <c r="AB426" s="576"/>
      <c r="AC426" s="576"/>
      <c r="AD426" s="572">
        <v>4</v>
      </c>
      <c r="AE426" s="578"/>
    </row>
    <row r="427" spans="1:31" s="579" customFormat="1" x14ac:dyDescent="0.2">
      <c r="A427" s="572"/>
      <c r="B427" s="578"/>
      <c r="C427" s="578"/>
      <c r="D427" s="578"/>
      <c r="E427" s="578"/>
      <c r="F427" s="578"/>
      <c r="G427" s="578"/>
      <c r="H427" s="568"/>
      <c r="I427" s="573">
        <v>432.63600000000002</v>
      </c>
      <c r="J427" s="576">
        <f>+CEILING(I427,5)</f>
        <v>435</v>
      </c>
      <c r="K427" s="574"/>
      <c r="L427" s="572">
        <f>J427*36</f>
        <v>15660</v>
      </c>
      <c r="M427" s="572">
        <f>J427</f>
        <v>435</v>
      </c>
      <c r="N427" s="576"/>
      <c r="O427" s="575"/>
      <c r="P427" s="575"/>
      <c r="Q427" s="575"/>
      <c r="R427" s="575"/>
      <c r="S427" s="575"/>
      <c r="T427" s="575"/>
      <c r="U427" s="575"/>
      <c r="V427" s="575">
        <v>42</v>
      </c>
      <c r="W427" s="575"/>
      <c r="X427" s="575"/>
      <c r="Y427" s="572"/>
      <c r="Z427" s="572"/>
      <c r="AA427" s="572"/>
      <c r="AB427" s="572"/>
      <c r="AC427" s="572"/>
      <c r="AD427" s="572"/>
      <c r="AE427" s="578"/>
    </row>
    <row r="428" spans="1:31" s="579" customFormat="1" x14ac:dyDescent="0.2">
      <c r="A428" s="572">
        <f>A426+1</f>
        <v>211</v>
      </c>
      <c r="B428" s="578" t="s">
        <v>206</v>
      </c>
      <c r="C428" s="578" t="s">
        <v>233</v>
      </c>
      <c r="D428" s="578"/>
      <c r="E428" s="578"/>
      <c r="F428" s="578"/>
      <c r="G428" s="578"/>
      <c r="H428" s="568"/>
      <c r="I428" s="573"/>
      <c r="J428" s="576"/>
      <c r="K428" s="574"/>
      <c r="L428" s="572"/>
      <c r="M428" s="572"/>
      <c r="N428" s="576"/>
      <c r="O428" s="575">
        <f>(Q428*4+R428*2)/2</f>
        <v>12</v>
      </c>
      <c r="P428" s="575"/>
      <c r="Q428" s="575">
        <v>6</v>
      </c>
      <c r="R428" s="575"/>
      <c r="S428" s="575"/>
      <c r="T428" s="575"/>
      <c r="U428" s="575"/>
      <c r="V428" s="575"/>
      <c r="W428" s="575"/>
      <c r="X428" s="575"/>
      <c r="Y428" s="572"/>
      <c r="Z428" s="572">
        <v>1</v>
      </c>
      <c r="AA428" s="572">
        <v>1</v>
      </c>
      <c r="AB428" s="572"/>
      <c r="AC428" s="572"/>
      <c r="AD428" s="572">
        <v>2</v>
      </c>
      <c r="AE428" s="578"/>
    </row>
    <row r="429" spans="1:31" s="579" customFormat="1" x14ac:dyDescent="0.2">
      <c r="A429" s="572"/>
      <c r="B429" s="578"/>
      <c r="C429" s="578"/>
      <c r="D429" s="578"/>
      <c r="E429" s="578"/>
      <c r="F429" s="578"/>
      <c r="G429" s="578"/>
      <c r="H429" s="568"/>
      <c r="I429" s="573">
        <v>407.46699999999998</v>
      </c>
      <c r="J429" s="576">
        <f>+CEILING(I429,5)</f>
        <v>410</v>
      </c>
      <c r="K429" s="574"/>
      <c r="L429" s="572">
        <f>J429*36</f>
        <v>14760</v>
      </c>
      <c r="M429" s="572">
        <f>J429</f>
        <v>410</v>
      </c>
      <c r="N429" s="572"/>
      <c r="O429" s="575"/>
      <c r="P429" s="572"/>
      <c r="Q429" s="575"/>
      <c r="R429" s="575"/>
      <c r="S429" s="575"/>
      <c r="T429" s="575"/>
      <c r="U429" s="575"/>
      <c r="V429" s="575">
        <v>42</v>
      </c>
      <c r="W429" s="575"/>
      <c r="X429" s="575"/>
      <c r="Y429" s="572"/>
      <c r="Z429" s="572"/>
      <c r="AA429" s="572"/>
      <c r="AB429" s="572"/>
      <c r="AC429" s="572"/>
      <c r="AD429" s="572"/>
      <c r="AE429" s="578"/>
    </row>
    <row r="430" spans="1:31" s="579" customFormat="1" x14ac:dyDescent="0.2">
      <c r="A430" s="572">
        <f>A428+1</f>
        <v>212</v>
      </c>
      <c r="B430" s="578" t="s">
        <v>207</v>
      </c>
      <c r="C430" s="578" t="s">
        <v>232</v>
      </c>
      <c r="D430" s="578">
        <v>0</v>
      </c>
      <c r="E430" s="578">
        <v>0</v>
      </c>
      <c r="F430" s="578">
        <v>0</v>
      </c>
      <c r="G430" s="578">
        <v>2</v>
      </c>
      <c r="H430" s="568"/>
      <c r="I430" s="573"/>
      <c r="J430" s="576"/>
      <c r="K430" s="574"/>
      <c r="L430" s="572"/>
      <c r="M430" s="572"/>
      <c r="N430" s="576"/>
      <c r="O430" s="575">
        <f>(Q430*4+R430*2)/2</f>
        <v>12</v>
      </c>
      <c r="P430" s="575"/>
      <c r="Q430" s="575">
        <v>6</v>
      </c>
      <c r="R430" s="575"/>
      <c r="S430" s="575"/>
      <c r="T430" s="575"/>
      <c r="U430" s="575"/>
      <c r="V430" s="575"/>
      <c r="W430" s="575"/>
      <c r="X430" s="575"/>
      <c r="Y430" s="572"/>
      <c r="Z430" s="572">
        <v>1</v>
      </c>
      <c r="AA430" s="572">
        <v>1</v>
      </c>
      <c r="AB430" s="572"/>
      <c r="AC430" s="572"/>
      <c r="AD430" s="572">
        <v>2</v>
      </c>
      <c r="AE430" s="578"/>
    </row>
    <row r="431" spans="1:31" s="579" customFormat="1" x14ac:dyDescent="0.2">
      <c r="A431" s="572"/>
      <c r="B431" s="578"/>
      <c r="C431" s="578"/>
      <c r="D431" s="578"/>
      <c r="E431" s="578"/>
      <c r="F431" s="578"/>
      <c r="G431" s="578"/>
      <c r="H431" s="568"/>
      <c r="I431" s="573">
        <v>377.04300000000001</v>
      </c>
      <c r="J431" s="576">
        <f>+CEILING(I431,5)</f>
        <v>380</v>
      </c>
      <c r="K431" s="574"/>
      <c r="L431" s="572">
        <f>J431*36</f>
        <v>13680</v>
      </c>
      <c r="M431" s="572">
        <f>J431</f>
        <v>380</v>
      </c>
      <c r="N431" s="572"/>
      <c r="O431" s="575"/>
      <c r="P431" s="572"/>
      <c r="Q431" s="575"/>
      <c r="R431" s="575"/>
      <c r="S431" s="575"/>
      <c r="T431" s="575"/>
      <c r="U431" s="575"/>
      <c r="V431" s="575">
        <v>36</v>
      </c>
      <c r="W431" s="575"/>
      <c r="X431" s="575"/>
      <c r="Y431" s="572"/>
      <c r="Z431" s="572"/>
      <c r="AA431" s="572"/>
      <c r="AB431" s="572"/>
      <c r="AC431" s="572"/>
      <c r="AD431" s="572"/>
      <c r="AE431" s="578"/>
    </row>
    <row r="432" spans="1:31" s="579" customFormat="1" x14ac:dyDescent="0.2">
      <c r="A432" s="572">
        <f>A430+1</f>
        <v>213</v>
      </c>
      <c r="B432" s="578" t="s">
        <v>208</v>
      </c>
      <c r="C432" s="578" t="s">
        <v>231</v>
      </c>
      <c r="D432" s="578">
        <v>0</v>
      </c>
      <c r="E432" s="578">
        <v>3</v>
      </c>
      <c r="F432" s="578">
        <v>0</v>
      </c>
      <c r="G432" s="578">
        <v>0</v>
      </c>
      <c r="H432" s="568"/>
      <c r="I432" s="573"/>
      <c r="J432" s="576"/>
      <c r="K432" s="574"/>
      <c r="L432" s="572"/>
      <c r="M432" s="572"/>
      <c r="N432" s="576"/>
      <c r="O432" s="575">
        <f>(Q432*4+R432*2)/2</f>
        <v>12</v>
      </c>
      <c r="P432" s="575"/>
      <c r="Q432" s="575">
        <v>6</v>
      </c>
      <c r="R432" s="575"/>
      <c r="S432" s="575"/>
      <c r="T432" s="575"/>
      <c r="U432" s="575"/>
      <c r="V432" s="575"/>
      <c r="W432" s="575"/>
      <c r="X432" s="575"/>
      <c r="Y432" s="572"/>
      <c r="Z432" s="572">
        <v>1</v>
      </c>
      <c r="AA432" s="572">
        <v>1</v>
      </c>
      <c r="AB432" s="572"/>
      <c r="AC432" s="572"/>
      <c r="AD432" s="572">
        <v>2</v>
      </c>
      <c r="AE432" s="578"/>
    </row>
    <row r="433" spans="1:31" s="579" customFormat="1" x14ac:dyDescent="0.2">
      <c r="A433" s="572"/>
      <c r="B433" s="578"/>
      <c r="C433" s="578"/>
      <c r="D433" s="578"/>
      <c r="E433" s="578"/>
      <c r="F433" s="578"/>
      <c r="G433" s="578"/>
      <c r="H433" s="568"/>
      <c r="I433" s="573">
        <v>451.57600000000002</v>
      </c>
      <c r="J433" s="576">
        <f>+CEILING(I433,5)</f>
        <v>455</v>
      </c>
      <c r="K433" s="574"/>
      <c r="L433" s="572">
        <f>J433*36</f>
        <v>16380</v>
      </c>
      <c r="M433" s="572">
        <f>J433</f>
        <v>455</v>
      </c>
      <c r="N433" s="572"/>
      <c r="O433" s="575"/>
      <c r="P433" s="572"/>
      <c r="Q433" s="575"/>
      <c r="R433" s="572"/>
      <c r="S433" s="572"/>
      <c r="T433" s="572"/>
      <c r="U433" s="572"/>
      <c r="V433" s="575">
        <v>42</v>
      </c>
      <c r="W433" s="572"/>
      <c r="X433" s="572"/>
      <c r="Y433" s="572"/>
      <c r="Z433" s="572"/>
      <c r="AA433" s="572"/>
      <c r="AB433" s="572"/>
      <c r="AC433" s="572"/>
      <c r="AD433" s="572"/>
      <c r="AE433" s="578"/>
    </row>
    <row r="434" spans="1:31" s="579" customFormat="1" x14ac:dyDescent="0.2">
      <c r="A434" s="572">
        <f>A432+1</f>
        <v>214</v>
      </c>
      <c r="B434" s="578" t="s">
        <v>209</v>
      </c>
      <c r="C434" s="578" t="s">
        <v>231</v>
      </c>
      <c r="D434" s="578">
        <v>0</v>
      </c>
      <c r="E434" s="578">
        <v>3</v>
      </c>
      <c r="F434" s="578">
        <v>1</v>
      </c>
      <c r="G434" s="578">
        <v>0</v>
      </c>
      <c r="H434" s="568"/>
      <c r="I434" s="573"/>
      <c r="J434" s="576"/>
      <c r="K434" s="574"/>
      <c r="L434" s="572"/>
      <c r="M434" s="572"/>
      <c r="N434" s="576"/>
      <c r="O434" s="575">
        <f>(Q434*4+R434*2)/2</f>
        <v>12</v>
      </c>
      <c r="P434" s="575"/>
      <c r="Q434" s="575">
        <v>6</v>
      </c>
      <c r="R434" s="575"/>
      <c r="S434" s="575"/>
      <c r="T434" s="575"/>
      <c r="U434" s="575"/>
      <c r="V434" s="575"/>
      <c r="W434" s="575"/>
      <c r="X434" s="575"/>
      <c r="Y434" s="572"/>
      <c r="Z434" s="572">
        <v>1</v>
      </c>
      <c r="AA434" s="572">
        <v>1</v>
      </c>
      <c r="AB434" s="572"/>
      <c r="AC434" s="572"/>
      <c r="AD434" s="572">
        <v>2</v>
      </c>
      <c r="AE434" s="578"/>
    </row>
    <row r="435" spans="1:31" s="579" customFormat="1" x14ac:dyDescent="0.2">
      <c r="A435" s="572"/>
      <c r="B435" s="578"/>
      <c r="C435" s="578"/>
      <c r="D435" s="578"/>
      <c r="E435" s="578"/>
      <c r="F435" s="578"/>
      <c r="G435" s="578"/>
      <c r="H435" s="568"/>
      <c r="I435" s="573">
        <v>379.27499999999998</v>
      </c>
      <c r="J435" s="576">
        <f>+CEILING(I435,5)</f>
        <v>380</v>
      </c>
      <c r="K435" s="574"/>
      <c r="L435" s="572">
        <f>J435*36</f>
        <v>13680</v>
      </c>
      <c r="M435" s="572">
        <f>J435</f>
        <v>380</v>
      </c>
      <c r="N435" s="572"/>
      <c r="O435" s="575"/>
      <c r="P435" s="575"/>
      <c r="Q435" s="575"/>
      <c r="R435" s="575"/>
      <c r="S435" s="575"/>
      <c r="T435" s="575"/>
      <c r="U435" s="575"/>
      <c r="V435" s="575">
        <v>36</v>
      </c>
      <c r="W435" s="575"/>
      <c r="X435" s="575"/>
      <c r="Y435" s="572"/>
      <c r="Z435" s="572"/>
      <c r="AA435" s="572"/>
      <c r="AB435" s="572"/>
      <c r="AC435" s="572"/>
      <c r="AD435" s="572"/>
      <c r="AE435" s="578"/>
    </row>
    <row r="436" spans="1:31" s="579" customFormat="1" x14ac:dyDescent="0.2">
      <c r="A436" s="572">
        <f>A434+1</f>
        <v>215</v>
      </c>
      <c r="B436" s="568" t="s">
        <v>29</v>
      </c>
      <c r="C436" s="568" t="s">
        <v>234</v>
      </c>
      <c r="D436" s="568">
        <v>2</v>
      </c>
      <c r="E436" s="568">
        <v>0</v>
      </c>
      <c r="F436" s="568">
        <v>0</v>
      </c>
      <c r="G436" s="568">
        <v>0</v>
      </c>
      <c r="H436" s="568" t="s">
        <v>1103</v>
      </c>
      <c r="I436" s="573"/>
      <c r="J436" s="576"/>
      <c r="K436" s="574"/>
      <c r="L436" s="572"/>
      <c r="M436" s="572"/>
      <c r="N436" s="575">
        <v>48</v>
      </c>
      <c r="O436" s="576"/>
      <c r="P436" s="575">
        <v>12</v>
      </c>
      <c r="Q436" s="576"/>
      <c r="R436" s="576"/>
      <c r="S436" s="576"/>
      <c r="T436" s="576"/>
      <c r="U436" s="576"/>
      <c r="V436" s="575"/>
      <c r="W436" s="572">
        <v>30</v>
      </c>
      <c r="X436" s="576"/>
      <c r="Y436" s="572">
        <v>2</v>
      </c>
      <c r="Z436" s="576"/>
      <c r="AA436" s="572">
        <v>2</v>
      </c>
      <c r="AB436" s="576"/>
      <c r="AC436" s="576"/>
      <c r="AD436" s="572">
        <v>4</v>
      </c>
      <c r="AE436" s="578"/>
    </row>
    <row r="437" spans="1:31" s="579" customFormat="1" x14ac:dyDescent="0.2">
      <c r="A437" s="572"/>
      <c r="B437" s="578"/>
      <c r="C437" s="578"/>
      <c r="D437" s="578"/>
      <c r="E437" s="578"/>
      <c r="F437" s="578"/>
      <c r="G437" s="578"/>
      <c r="H437" s="568"/>
      <c r="I437" s="573">
        <v>265.55399999999997</v>
      </c>
      <c r="J437" s="576">
        <f>+CEILING(I437,5)</f>
        <v>270</v>
      </c>
      <c r="K437" s="574"/>
      <c r="L437" s="572">
        <f>J437*36</f>
        <v>9720</v>
      </c>
      <c r="M437" s="572">
        <f>J437</f>
        <v>270</v>
      </c>
      <c r="N437" s="576"/>
      <c r="O437" s="575"/>
      <c r="P437" s="575"/>
      <c r="Q437" s="575"/>
      <c r="R437" s="575"/>
      <c r="S437" s="575"/>
      <c r="T437" s="575"/>
      <c r="U437" s="575"/>
      <c r="V437" s="575">
        <v>30</v>
      </c>
      <c r="W437" s="575"/>
      <c r="X437" s="575"/>
      <c r="Y437" s="572"/>
      <c r="Z437" s="572"/>
      <c r="AA437" s="572"/>
      <c r="AB437" s="572"/>
      <c r="AC437" s="572"/>
      <c r="AD437" s="572"/>
      <c r="AE437" s="578"/>
    </row>
    <row r="438" spans="1:31" s="579" customFormat="1" x14ac:dyDescent="0.2">
      <c r="A438" s="572">
        <f>A436+1</f>
        <v>216</v>
      </c>
      <c r="B438" s="578" t="s">
        <v>210</v>
      </c>
      <c r="C438" s="578" t="s">
        <v>233</v>
      </c>
      <c r="D438" s="578">
        <v>2</v>
      </c>
      <c r="E438" s="578">
        <v>0</v>
      </c>
      <c r="F438" s="578">
        <v>0</v>
      </c>
      <c r="G438" s="578">
        <v>2</v>
      </c>
      <c r="H438" s="568"/>
      <c r="I438" s="573"/>
      <c r="J438" s="576"/>
      <c r="K438" s="574"/>
      <c r="L438" s="572"/>
      <c r="M438" s="572"/>
      <c r="N438" s="576"/>
      <c r="O438" s="575">
        <f>(Q438*4+R438*2)/2</f>
        <v>12</v>
      </c>
      <c r="P438" s="575"/>
      <c r="Q438" s="575">
        <v>6</v>
      </c>
      <c r="R438" s="575"/>
      <c r="S438" s="575"/>
      <c r="T438" s="575"/>
      <c r="U438" s="575"/>
      <c r="V438" s="575"/>
      <c r="W438" s="575"/>
      <c r="X438" s="575"/>
      <c r="Y438" s="572"/>
      <c r="Z438" s="572">
        <v>1</v>
      </c>
      <c r="AA438" s="572">
        <v>1</v>
      </c>
      <c r="AB438" s="572"/>
      <c r="AC438" s="572"/>
      <c r="AD438" s="572">
        <v>2</v>
      </c>
      <c r="AE438" s="578"/>
    </row>
    <row r="439" spans="1:31" s="579" customFormat="1" x14ac:dyDescent="0.2">
      <c r="A439" s="572"/>
      <c r="B439" s="578"/>
      <c r="C439" s="578"/>
      <c r="D439" s="578"/>
      <c r="E439" s="578"/>
      <c r="F439" s="578"/>
      <c r="G439" s="578"/>
      <c r="H439" s="568"/>
      <c r="I439" s="573">
        <v>492.404</v>
      </c>
      <c r="J439" s="576">
        <f>+CEILING(I439,5)</f>
        <v>495</v>
      </c>
      <c r="K439" s="574"/>
      <c r="L439" s="572">
        <f>J439*36</f>
        <v>17820</v>
      </c>
      <c r="M439" s="572">
        <f>J439</f>
        <v>495</v>
      </c>
      <c r="N439" s="576"/>
      <c r="O439" s="575"/>
      <c r="P439" s="575"/>
      <c r="Q439" s="575"/>
      <c r="R439" s="575"/>
      <c r="S439" s="575"/>
      <c r="T439" s="575"/>
      <c r="U439" s="575"/>
      <c r="V439" s="575">
        <v>48</v>
      </c>
      <c r="W439" s="575"/>
      <c r="X439" s="575"/>
      <c r="Y439" s="572"/>
      <c r="Z439" s="572"/>
      <c r="AA439" s="572"/>
      <c r="AB439" s="572"/>
      <c r="AC439" s="572"/>
      <c r="AD439" s="572"/>
      <c r="AE439" s="578"/>
    </row>
    <row r="440" spans="1:31" s="579" customFormat="1" x14ac:dyDescent="0.2">
      <c r="A440" s="572">
        <f>A438+1</f>
        <v>217</v>
      </c>
      <c r="B440" s="568" t="s">
        <v>211</v>
      </c>
      <c r="C440" s="568" t="s">
        <v>242</v>
      </c>
      <c r="D440" s="568">
        <v>1</v>
      </c>
      <c r="E440" s="568">
        <v>1</v>
      </c>
      <c r="F440" s="568">
        <v>0</v>
      </c>
      <c r="G440" s="568">
        <v>0</v>
      </c>
      <c r="H440" s="568"/>
      <c r="I440" s="573"/>
      <c r="J440" s="576"/>
      <c r="K440" s="574"/>
      <c r="L440" s="572"/>
      <c r="M440" s="572"/>
      <c r="N440" s="575">
        <v>48</v>
      </c>
      <c r="O440" s="576"/>
      <c r="P440" s="575">
        <v>12</v>
      </c>
      <c r="Q440" s="576"/>
      <c r="R440" s="576"/>
      <c r="S440" s="576"/>
      <c r="T440" s="576"/>
      <c r="U440" s="576"/>
      <c r="V440" s="575"/>
      <c r="W440" s="572">
        <v>30</v>
      </c>
      <c r="X440" s="576"/>
      <c r="Y440" s="572">
        <v>2</v>
      </c>
      <c r="Z440" s="576"/>
      <c r="AA440" s="572">
        <v>2</v>
      </c>
      <c r="AB440" s="576"/>
      <c r="AC440" s="576"/>
      <c r="AD440" s="572">
        <v>4</v>
      </c>
      <c r="AE440" s="578"/>
    </row>
    <row r="441" spans="1:31" s="579" customFormat="1" x14ac:dyDescent="0.2">
      <c r="A441" s="572"/>
      <c r="B441" s="578"/>
      <c r="C441" s="578"/>
      <c r="D441" s="578"/>
      <c r="E441" s="578"/>
      <c r="F441" s="578"/>
      <c r="G441" s="578"/>
      <c r="H441" s="568"/>
      <c r="I441" s="573">
        <v>522.221</v>
      </c>
      <c r="J441" s="576">
        <f>+CEILING(I441,5)</f>
        <v>525</v>
      </c>
      <c r="K441" s="574"/>
      <c r="L441" s="572">
        <f>J441*36</f>
        <v>18900</v>
      </c>
      <c r="M441" s="572">
        <f>J441</f>
        <v>525</v>
      </c>
      <c r="N441" s="572"/>
      <c r="O441" s="575"/>
      <c r="P441" s="572"/>
      <c r="Q441" s="575"/>
      <c r="R441" s="575"/>
      <c r="S441" s="575"/>
      <c r="T441" s="575"/>
      <c r="U441" s="575"/>
      <c r="V441" s="575">
        <v>48</v>
      </c>
      <c r="W441" s="575"/>
      <c r="X441" s="575"/>
      <c r="Y441" s="572"/>
      <c r="Z441" s="572"/>
      <c r="AA441" s="572"/>
      <c r="AB441" s="572"/>
      <c r="AC441" s="572"/>
      <c r="AD441" s="572"/>
      <c r="AE441" s="578"/>
    </row>
    <row r="442" spans="1:31" s="579" customFormat="1" x14ac:dyDescent="0.2">
      <c r="A442" s="572">
        <f>A440+1</f>
        <v>218</v>
      </c>
      <c r="B442" s="568" t="s">
        <v>212</v>
      </c>
      <c r="C442" s="568" t="s">
        <v>246</v>
      </c>
      <c r="D442" s="568">
        <v>1</v>
      </c>
      <c r="E442" s="568">
        <v>0</v>
      </c>
      <c r="F442" s="568">
        <v>0</v>
      </c>
      <c r="G442" s="568">
        <v>0</v>
      </c>
      <c r="H442" s="568"/>
      <c r="I442" s="573"/>
      <c r="J442" s="576"/>
      <c r="K442" s="574"/>
      <c r="L442" s="572"/>
      <c r="M442" s="572"/>
      <c r="N442" s="575">
        <v>48</v>
      </c>
      <c r="O442" s="576"/>
      <c r="P442" s="575">
        <v>12</v>
      </c>
      <c r="Q442" s="576"/>
      <c r="R442" s="576"/>
      <c r="S442" s="576"/>
      <c r="T442" s="576"/>
      <c r="U442" s="576"/>
      <c r="V442" s="575"/>
      <c r="W442" s="572">
        <v>30</v>
      </c>
      <c r="X442" s="576"/>
      <c r="Y442" s="572">
        <v>2</v>
      </c>
      <c r="Z442" s="576"/>
      <c r="AA442" s="572">
        <v>2</v>
      </c>
      <c r="AB442" s="576"/>
      <c r="AC442" s="576"/>
      <c r="AD442" s="572">
        <v>4</v>
      </c>
      <c r="AE442" s="578"/>
    </row>
    <row r="443" spans="1:31" s="579" customFormat="1" x14ac:dyDescent="0.2">
      <c r="A443" s="572"/>
      <c r="B443" s="578"/>
      <c r="C443" s="578"/>
      <c r="D443" s="578"/>
      <c r="E443" s="578"/>
      <c r="F443" s="578"/>
      <c r="G443" s="578"/>
      <c r="H443" s="568"/>
      <c r="I443" s="573">
        <v>418.92500000000001</v>
      </c>
      <c r="J443" s="576">
        <f>+CEILING(I443,5)</f>
        <v>420</v>
      </c>
      <c r="K443" s="574"/>
      <c r="L443" s="572">
        <f>J443*36</f>
        <v>15120</v>
      </c>
      <c r="M443" s="572">
        <f>J443</f>
        <v>420</v>
      </c>
      <c r="N443" s="576"/>
      <c r="O443" s="575"/>
      <c r="P443" s="575"/>
      <c r="Q443" s="575"/>
      <c r="R443" s="575"/>
      <c r="S443" s="575"/>
      <c r="T443" s="575"/>
      <c r="U443" s="575"/>
      <c r="V443" s="575">
        <v>42</v>
      </c>
      <c r="W443" s="575"/>
      <c r="X443" s="575"/>
      <c r="Y443" s="572"/>
      <c r="Z443" s="572"/>
      <c r="AA443" s="572"/>
      <c r="AB443" s="572"/>
      <c r="AC443" s="572"/>
      <c r="AD443" s="572"/>
      <c r="AE443" s="578"/>
    </row>
    <row r="444" spans="1:31" s="579" customFormat="1" x14ac:dyDescent="0.2">
      <c r="A444" s="572">
        <f>A442+1</f>
        <v>219</v>
      </c>
      <c r="B444" s="578" t="s">
        <v>213</v>
      </c>
      <c r="C444" s="578" t="s">
        <v>231</v>
      </c>
      <c r="D444" s="578"/>
      <c r="E444" s="578"/>
      <c r="F444" s="578"/>
      <c r="G444" s="578"/>
      <c r="H444" s="568"/>
      <c r="I444" s="573"/>
      <c r="J444" s="576"/>
      <c r="K444" s="574"/>
      <c r="L444" s="572"/>
      <c r="M444" s="572"/>
      <c r="N444" s="576"/>
      <c r="O444" s="575">
        <f>(Q444*4+R444*2)/2</f>
        <v>12</v>
      </c>
      <c r="P444" s="575"/>
      <c r="Q444" s="575">
        <v>6</v>
      </c>
      <c r="R444" s="575"/>
      <c r="S444" s="575"/>
      <c r="T444" s="575"/>
      <c r="U444" s="575"/>
      <c r="V444" s="575"/>
      <c r="W444" s="575"/>
      <c r="X444" s="575"/>
      <c r="Y444" s="572"/>
      <c r="Z444" s="572">
        <v>1</v>
      </c>
      <c r="AA444" s="572">
        <v>1</v>
      </c>
      <c r="AB444" s="572"/>
      <c r="AC444" s="572"/>
      <c r="AD444" s="572">
        <v>2</v>
      </c>
      <c r="AE444" s="578"/>
    </row>
    <row r="445" spans="1:31" s="579" customFormat="1" x14ac:dyDescent="0.2">
      <c r="A445" s="572"/>
      <c r="B445" s="578"/>
      <c r="C445" s="578"/>
      <c r="D445" s="578"/>
      <c r="E445" s="578"/>
      <c r="F445" s="578"/>
      <c r="G445" s="578"/>
      <c r="H445" s="568"/>
      <c r="I445" s="573">
        <v>421.68400000000003</v>
      </c>
      <c r="J445" s="576">
        <f>+CEILING(I445,5)</f>
        <v>425</v>
      </c>
      <c r="K445" s="574"/>
      <c r="L445" s="572">
        <f>J445*36</f>
        <v>15300</v>
      </c>
      <c r="M445" s="572">
        <f>J445</f>
        <v>425</v>
      </c>
      <c r="N445" s="576"/>
      <c r="O445" s="575"/>
      <c r="P445" s="575"/>
      <c r="Q445" s="575"/>
      <c r="R445" s="575"/>
      <c r="S445" s="575"/>
      <c r="T445" s="575"/>
      <c r="U445" s="575"/>
      <c r="V445" s="575">
        <v>42</v>
      </c>
      <c r="W445" s="575"/>
      <c r="X445" s="575"/>
      <c r="Y445" s="572"/>
      <c r="Z445" s="572"/>
      <c r="AA445" s="572"/>
      <c r="AB445" s="572"/>
      <c r="AC445" s="572"/>
      <c r="AD445" s="572"/>
      <c r="AE445" s="578"/>
    </row>
    <row r="446" spans="1:31" s="579" customFormat="1" x14ac:dyDescent="0.2">
      <c r="A446" s="572">
        <f>A444+1</f>
        <v>220</v>
      </c>
      <c r="B446" s="578" t="s">
        <v>214</v>
      </c>
      <c r="C446" s="578" t="s">
        <v>231</v>
      </c>
      <c r="D446" s="578">
        <v>0</v>
      </c>
      <c r="E446" s="578">
        <v>0</v>
      </c>
      <c r="F446" s="578">
        <v>4</v>
      </c>
      <c r="G446" s="578">
        <v>4</v>
      </c>
      <c r="H446" s="568"/>
      <c r="I446" s="573"/>
      <c r="J446" s="576"/>
      <c r="K446" s="574"/>
      <c r="L446" s="572"/>
      <c r="M446" s="572"/>
      <c r="N446" s="576"/>
      <c r="O446" s="575">
        <f>(Q446*4+R446*2)/2</f>
        <v>12</v>
      </c>
      <c r="P446" s="575"/>
      <c r="Q446" s="575">
        <v>6</v>
      </c>
      <c r="R446" s="575"/>
      <c r="S446" s="575"/>
      <c r="T446" s="575"/>
      <c r="U446" s="575"/>
      <c r="V446" s="575"/>
      <c r="W446" s="575"/>
      <c r="X446" s="575"/>
      <c r="Y446" s="572"/>
      <c r="Z446" s="572">
        <v>1</v>
      </c>
      <c r="AA446" s="572">
        <v>1</v>
      </c>
      <c r="AB446" s="572"/>
      <c r="AC446" s="572"/>
      <c r="AD446" s="572">
        <v>2</v>
      </c>
      <c r="AE446" s="578"/>
    </row>
    <row r="447" spans="1:31" s="579" customFormat="1" x14ac:dyDescent="0.2">
      <c r="A447" s="572"/>
      <c r="B447" s="578"/>
      <c r="C447" s="578"/>
      <c r="D447" s="578"/>
      <c r="E447" s="578"/>
      <c r="F447" s="578"/>
      <c r="G447" s="578"/>
      <c r="H447" s="568"/>
      <c r="I447" s="573">
        <v>342.697</v>
      </c>
      <c r="J447" s="576">
        <f>+CEILING(I447,5)</f>
        <v>345</v>
      </c>
      <c r="K447" s="574"/>
      <c r="L447" s="572">
        <f>J447*36</f>
        <v>12420</v>
      </c>
      <c r="M447" s="572">
        <f>J447</f>
        <v>345</v>
      </c>
      <c r="N447" s="572"/>
      <c r="O447" s="575"/>
      <c r="P447" s="572"/>
      <c r="Q447" s="575"/>
      <c r="R447" s="572"/>
      <c r="S447" s="572"/>
      <c r="T447" s="572"/>
      <c r="U447" s="572"/>
      <c r="V447" s="575">
        <v>36</v>
      </c>
      <c r="W447" s="572"/>
      <c r="X447" s="572"/>
      <c r="Y447" s="572"/>
      <c r="Z447" s="572"/>
      <c r="AA447" s="572"/>
      <c r="AB447" s="572"/>
      <c r="AC447" s="572"/>
      <c r="AD447" s="572"/>
      <c r="AE447" s="578"/>
    </row>
    <row r="448" spans="1:31" s="579" customFormat="1" x14ac:dyDescent="0.2">
      <c r="A448" s="572">
        <f>A446+1</f>
        <v>221</v>
      </c>
      <c r="B448" s="568" t="s">
        <v>30</v>
      </c>
      <c r="C448" s="568" t="s">
        <v>245</v>
      </c>
      <c r="D448" s="568"/>
      <c r="E448" s="568"/>
      <c r="F448" s="568"/>
      <c r="G448" s="568"/>
      <c r="H448" s="568" t="s">
        <v>1104</v>
      </c>
      <c r="I448" s="573"/>
      <c r="J448" s="576"/>
      <c r="K448" s="574"/>
      <c r="L448" s="572"/>
      <c r="M448" s="572"/>
      <c r="N448" s="575">
        <v>48</v>
      </c>
      <c r="O448" s="576"/>
      <c r="P448" s="575">
        <v>12</v>
      </c>
      <c r="Q448" s="576"/>
      <c r="R448" s="576"/>
      <c r="S448" s="576"/>
      <c r="T448" s="576"/>
      <c r="U448" s="576"/>
      <c r="V448" s="575"/>
      <c r="W448" s="572">
        <v>30</v>
      </c>
      <c r="X448" s="576"/>
      <c r="Y448" s="572">
        <v>2</v>
      </c>
      <c r="Z448" s="576"/>
      <c r="AA448" s="572">
        <v>2</v>
      </c>
      <c r="AB448" s="576"/>
      <c r="AC448" s="576"/>
      <c r="AD448" s="572">
        <v>4</v>
      </c>
      <c r="AE448" s="578"/>
    </row>
    <row r="449" spans="1:31" s="579" customFormat="1" x14ac:dyDescent="0.2">
      <c r="A449" s="572"/>
      <c r="B449" s="578"/>
      <c r="C449" s="578"/>
      <c r="D449" s="578"/>
      <c r="E449" s="578"/>
      <c r="F449" s="578"/>
      <c r="G449" s="578"/>
      <c r="H449" s="568"/>
      <c r="I449" s="573">
        <v>386.43299999999999</v>
      </c>
      <c r="J449" s="576">
        <f>+CEILING(I449,5)</f>
        <v>390</v>
      </c>
      <c r="K449" s="574"/>
      <c r="L449" s="572">
        <f>J449*36</f>
        <v>14040</v>
      </c>
      <c r="M449" s="572">
        <f>J449</f>
        <v>390</v>
      </c>
      <c r="N449" s="572"/>
      <c r="O449" s="575"/>
      <c r="P449" s="575"/>
      <c r="Q449" s="575"/>
      <c r="R449" s="575"/>
      <c r="S449" s="575"/>
      <c r="T449" s="575"/>
      <c r="U449" s="575"/>
      <c r="V449" s="575">
        <v>36</v>
      </c>
      <c r="W449" s="575"/>
      <c r="X449" s="575"/>
      <c r="Y449" s="572"/>
      <c r="Z449" s="572"/>
      <c r="AA449" s="572"/>
      <c r="AB449" s="572"/>
      <c r="AC449" s="572"/>
      <c r="AD449" s="572"/>
      <c r="AE449" s="578"/>
    </row>
    <row r="450" spans="1:31" s="579" customFormat="1" x14ac:dyDescent="0.2">
      <c r="A450" s="572">
        <f>A448+1</f>
        <v>222</v>
      </c>
      <c r="B450" s="578" t="s">
        <v>85</v>
      </c>
      <c r="C450" s="578" t="s">
        <v>20</v>
      </c>
      <c r="D450" s="578"/>
      <c r="E450" s="578"/>
      <c r="F450" s="578"/>
      <c r="G450" s="578"/>
      <c r="H450" s="568"/>
      <c r="I450" s="573"/>
      <c r="J450" s="576"/>
      <c r="K450" s="574"/>
      <c r="L450" s="572"/>
      <c r="M450" s="572"/>
      <c r="N450" s="576"/>
      <c r="O450" s="575">
        <f>(Q450*4+R450*2)/2</f>
        <v>12</v>
      </c>
      <c r="P450" s="575"/>
      <c r="Q450" s="575">
        <v>6</v>
      </c>
      <c r="R450" s="575"/>
      <c r="S450" s="575"/>
      <c r="T450" s="575"/>
      <c r="U450" s="575"/>
      <c r="V450" s="575"/>
      <c r="W450" s="575"/>
      <c r="X450" s="575"/>
      <c r="Y450" s="572"/>
      <c r="Z450" s="572">
        <v>1</v>
      </c>
      <c r="AA450" s="572">
        <v>1</v>
      </c>
      <c r="AB450" s="572"/>
      <c r="AC450" s="572"/>
      <c r="AD450" s="572">
        <v>2</v>
      </c>
      <c r="AE450" s="578"/>
    </row>
    <row r="451" spans="1:31" s="579" customFormat="1" x14ac:dyDescent="0.2">
      <c r="A451" s="572"/>
      <c r="B451" s="578"/>
      <c r="C451" s="578"/>
      <c r="D451" s="578"/>
      <c r="E451" s="578"/>
      <c r="F451" s="578"/>
      <c r="G451" s="578"/>
      <c r="H451" s="568"/>
      <c r="I451" s="573">
        <v>309.428</v>
      </c>
      <c r="J451" s="576">
        <f>+CEILING(I451,5)</f>
        <v>310</v>
      </c>
      <c r="K451" s="574"/>
      <c r="L451" s="572">
        <f>J451*36</f>
        <v>11160</v>
      </c>
      <c r="M451" s="572">
        <f>J451</f>
        <v>310</v>
      </c>
      <c r="N451" s="576"/>
      <c r="O451" s="575"/>
      <c r="P451" s="575"/>
      <c r="Q451" s="575"/>
      <c r="R451" s="575"/>
      <c r="S451" s="575"/>
      <c r="T451" s="575"/>
      <c r="U451" s="575"/>
      <c r="V451" s="575">
        <v>30</v>
      </c>
      <c r="W451" s="575"/>
      <c r="X451" s="575"/>
      <c r="Y451" s="572"/>
      <c r="Z451" s="572"/>
      <c r="AA451" s="572"/>
      <c r="AB451" s="572"/>
      <c r="AC451" s="572"/>
      <c r="AD451" s="572"/>
      <c r="AE451" s="578"/>
    </row>
    <row r="452" spans="1:31" s="579" customFormat="1" x14ac:dyDescent="0.2">
      <c r="A452" s="572">
        <f>A450+1</f>
        <v>223</v>
      </c>
      <c r="B452" s="578" t="s">
        <v>86</v>
      </c>
      <c r="C452" s="578" t="s">
        <v>231</v>
      </c>
      <c r="D452" s="578">
        <v>1</v>
      </c>
      <c r="E452" s="578">
        <v>1</v>
      </c>
      <c r="F452" s="578">
        <v>0</v>
      </c>
      <c r="G452" s="578">
        <v>0</v>
      </c>
      <c r="H452" s="568"/>
      <c r="I452" s="573"/>
      <c r="J452" s="576"/>
      <c r="K452" s="574"/>
      <c r="L452" s="572"/>
      <c r="M452" s="572"/>
      <c r="N452" s="576"/>
      <c r="O452" s="575">
        <f>(Q452*4+R452*2)/2</f>
        <v>12</v>
      </c>
      <c r="P452" s="575"/>
      <c r="Q452" s="575">
        <v>6</v>
      </c>
      <c r="R452" s="575"/>
      <c r="S452" s="575"/>
      <c r="T452" s="575"/>
      <c r="U452" s="575"/>
      <c r="V452" s="575"/>
      <c r="W452" s="575"/>
      <c r="X452" s="575"/>
      <c r="Y452" s="572"/>
      <c r="Z452" s="572">
        <v>1</v>
      </c>
      <c r="AA452" s="572">
        <v>1</v>
      </c>
      <c r="AB452" s="572"/>
      <c r="AC452" s="572"/>
      <c r="AD452" s="572">
        <v>2</v>
      </c>
      <c r="AE452" s="578"/>
    </row>
    <row r="453" spans="1:31" s="579" customFormat="1" x14ac:dyDescent="0.2">
      <c r="A453" s="572"/>
      <c r="B453" s="578"/>
      <c r="C453" s="578"/>
      <c r="D453" s="578"/>
      <c r="E453" s="578"/>
      <c r="F453" s="578"/>
      <c r="G453" s="578"/>
      <c r="H453" s="568"/>
      <c r="I453" s="573">
        <v>357.80900000000003</v>
      </c>
      <c r="J453" s="576">
        <f>+CEILING(I453,5)</f>
        <v>360</v>
      </c>
      <c r="K453" s="574"/>
      <c r="L453" s="572">
        <f>J453*36</f>
        <v>12960</v>
      </c>
      <c r="M453" s="572">
        <f>J453</f>
        <v>360</v>
      </c>
      <c r="N453" s="576"/>
      <c r="O453" s="575"/>
      <c r="P453" s="575"/>
      <c r="Q453" s="575"/>
      <c r="R453" s="575"/>
      <c r="S453" s="575"/>
      <c r="T453" s="575"/>
      <c r="U453" s="575"/>
      <c r="V453" s="575">
        <v>36</v>
      </c>
      <c r="W453" s="575"/>
      <c r="X453" s="575"/>
      <c r="Y453" s="572"/>
      <c r="Z453" s="572"/>
      <c r="AA453" s="572"/>
      <c r="AB453" s="572"/>
      <c r="AC453" s="572"/>
      <c r="AD453" s="572"/>
      <c r="AE453" s="578"/>
    </row>
    <row r="454" spans="1:31" s="579" customFormat="1" x14ac:dyDescent="0.2">
      <c r="A454" s="572">
        <f>A452+1</f>
        <v>224</v>
      </c>
      <c r="B454" s="578" t="s">
        <v>87</v>
      </c>
      <c r="C454" s="578" t="s">
        <v>231</v>
      </c>
      <c r="D454" s="578">
        <v>0</v>
      </c>
      <c r="E454" s="578">
        <v>2</v>
      </c>
      <c r="F454" s="578">
        <v>0</v>
      </c>
      <c r="G454" s="578">
        <v>0</v>
      </c>
      <c r="H454" s="568"/>
      <c r="I454" s="573"/>
      <c r="J454" s="576"/>
      <c r="K454" s="574"/>
      <c r="L454" s="572"/>
      <c r="M454" s="572"/>
      <c r="N454" s="576"/>
      <c r="O454" s="575">
        <f>(Q454*4+R454*2)/2</f>
        <v>12</v>
      </c>
      <c r="P454" s="575"/>
      <c r="Q454" s="575">
        <v>6</v>
      </c>
      <c r="R454" s="575"/>
      <c r="S454" s="575"/>
      <c r="T454" s="575"/>
      <c r="U454" s="575"/>
      <c r="V454" s="575"/>
      <c r="W454" s="575"/>
      <c r="X454" s="575"/>
      <c r="Y454" s="572"/>
      <c r="Z454" s="572">
        <v>1</v>
      </c>
      <c r="AA454" s="572">
        <v>1</v>
      </c>
      <c r="AB454" s="572"/>
      <c r="AC454" s="572"/>
      <c r="AD454" s="572">
        <v>2</v>
      </c>
      <c r="AE454" s="578"/>
    </row>
    <row r="455" spans="1:31" s="579" customFormat="1" x14ac:dyDescent="0.2">
      <c r="A455" s="572"/>
      <c r="B455" s="578"/>
      <c r="C455" s="578"/>
      <c r="D455" s="578"/>
      <c r="E455" s="578"/>
      <c r="F455" s="578"/>
      <c r="G455" s="578"/>
      <c r="H455" s="568"/>
      <c r="I455" s="573">
        <v>480.43900000000002</v>
      </c>
      <c r="J455" s="576">
        <f>+CEILING(I455,5)</f>
        <v>485</v>
      </c>
      <c r="K455" s="574"/>
      <c r="L455" s="572">
        <f>J455*36</f>
        <v>17460</v>
      </c>
      <c r="M455" s="572">
        <f>J455</f>
        <v>485</v>
      </c>
      <c r="N455" s="576"/>
      <c r="O455" s="575"/>
      <c r="P455" s="575"/>
      <c r="Q455" s="575"/>
      <c r="R455" s="575"/>
      <c r="S455" s="575"/>
      <c r="T455" s="575"/>
      <c r="U455" s="575"/>
      <c r="V455" s="575">
        <v>48</v>
      </c>
      <c r="W455" s="575"/>
      <c r="X455" s="575"/>
      <c r="Y455" s="572"/>
      <c r="Z455" s="572"/>
      <c r="AA455" s="572"/>
      <c r="AB455" s="572"/>
      <c r="AC455" s="572"/>
      <c r="AD455" s="572"/>
      <c r="AE455" s="578"/>
    </row>
    <row r="456" spans="1:31" s="579" customFormat="1" x14ac:dyDescent="0.2">
      <c r="A456" s="572">
        <f>A454+1</f>
        <v>225</v>
      </c>
      <c r="B456" s="578" t="s">
        <v>215</v>
      </c>
      <c r="C456" s="578" t="s">
        <v>232</v>
      </c>
      <c r="D456" s="578">
        <v>2</v>
      </c>
      <c r="E456" s="578">
        <v>3</v>
      </c>
      <c r="F456" s="578">
        <v>0</v>
      </c>
      <c r="G456" s="578">
        <v>5</v>
      </c>
      <c r="H456" s="568"/>
      <c r="I456" s="573"/>
      <c r="J456" s="576"/>
      <c r="K456" s="574"/>
      <c r="L456" s="572"/>
      <c r="M456" s="572"/>
      <c r="N456" s="576"/>
      <c r="O456" s="575">
        <f>(Q456*4+R456*2)/2</f>
        <v>12</v>
      </c>
      <c r="P456" s="575"/>
      <c r="Q456" s="575">
        <v>6</v>
      </c>
      <c r="R456" s="575"/>
      <c r="S456" s="575"/>
      <c r="T456" s="575"/>
      <c r="U456" s="575"/>
      <c r="V456" s="575"/>
      <c r="W456" s="575"/>
      <c r="X456" s="575"/>
      <c r="Y456" s="572"/>
      <c r="Z456" s="572">
        <v>1</v>
      </c>
      <c r="AA456" s="572">
        <v>1</v>
      </c>
      <c r="AB456" s="572"/>
      <c r="AC456" s="572"/>
      <c r="AD456" s="572">
        <v>2</v>
      </c>
      <c r="AE456" s="578"/>
    </row>
    <row r="457" spans="1:31" s="579" customFormat="1" x14ac:dyDescent="0.2">
      <c r="A457" s="572"/>
      <c r="B457" s="578"/>
      <c r="C457" s="578"/>
      <c r="D457" s="578"/>
      <c r="E457" s="578"/>
      <c r="F457" s="578"/>
      <c r="G457" s="578"/>
      <c r="H457" s="568"/>
      <c r="I457" s="573">
        <v>350.46800000000002</v>
      </c>
      <c r="J457" s="576">
        <f>+CEILING(I457,5)</f>
        <v>355</v>
      </c>
      <c r="K457" s="574"/>
      <c r="L457" s="572">
        <f>J457*36</f>
        <v>12780</v>
      </c>
      <c r="M457" s="572">
        <f>J457</f>
        <v>355</v>
      </c>
      <c r="N457" s="576"/>
      <c r="O457" s="575"/>
      <c r="P457" s="575"/>
      <c r="Q457" s="575"/>
      <c r="R457" s="575"/>
      <c r="S457" s="575"/>
      <c r="T457" s="575"/>
      <c r="U457" s="575"/>
      <c r="V457" s="575">
        <v>36</v>
      </c>
      <c r="W457" s="575"/>
      <c r="X457" s="575"/>
      <c r="Y457" s="572"/>
      <c r="Z457" s="572"/>
      <c r="AA457" s="572"/>
      <c r="AB457" s="572"/>
      <c r="AC457" s="572"/>
      <c r="AD457" s="572"/>
      <c r="AE457" s="578"/>
    </row>
    <row r="458" spans="1:31" s="579" customFormat="1" x14ac:dyDescent="0.2">
      <c r="A458" s="572">
        <f>A456+1</f>
        <v>226</v>
      </c>
      <c r="B458" s="568" t="s">
        <v>88</v>
      </c>
      <c r="C458" s="568" t="s">
        <v>245</v>
      </c>
      <c r="D458" s="568">
        <v>0</v>
      </c>
      <c r="E458" s="568">
        <v>0</v>
      </c>
      <c r="F458" s="568">
        <v>0</v>
      </c>
      <c r="G458" s="568">
        <v>1</v>
      </c>
      <c r="H458" s="568" t="s">
        <v>1105</v>
      </c>
      <c r="I458" s="573"/>
      <c r="J458" s="576"/>
      <c r="K458" s="574"/>
      <c r="L458" s="572"/>
      <c r="M458" s="572"/>
      <c r="N458" s="575">
        <v>48</v>
      </c>
      <c r="O458" s="576"/>
      <c r="P458" s="575">
        <v>12</v>
      </c>
      <c r="Q458" s="576"/>
      <c r="R458" s="576"/>
      <c r="S458" s="576"/>
      <c r="T458" s="576"/>
      <c r="U458" s="576"/>
      <c r="V458" s="575"/>
      <c r="W458" s="572">
        <v>30</v>
      </c>
      <c r="X458" s="576"/>
      <c r="Y458" s="572">
        <v>2</v>
      </c>
      <c r="Z458" s="576"/>
      <c r="AA458" s="572">
        <v>2</v>
      </c>
      <c r="AB458" s="576"/>
      <c r="AC458" s="576"/>
      <c r="AD458" s="572">
        <v>4</v>
      </c>
      <c r="AE458" s="578"/>
    </row>
    <row r="459" spans="1:31" s="579" customFormat="1" x14ac:dyDescent="0.2">
      <c r="A459" s="572"/>
      <c r="B459" s="578"/>
      <c r="C459" s="578"/>
      <c r="D459" s="578"/>
      <c r="E459" s="578"/>
      <c r="F459" s="578"/>
      <c r="G459" s="578"/>
      <c r="H459" s="568"/>
      <c r="I459" s="573">
        <v>443.286</v>
      </c>
      <c r="J459" s="576">
        <f>+CEILING(I459,5)</f>
        <v>445</v>
      </c>
      <c r="K459" s="574"/>
      <c r="L459" s="572">
        <f>J459*36</f>
        <v>16020</v>
      </c>
      <c r="M459" s="572">
        <f>J459</f>
        <v>445</v>
      </c>
      <c r="N459" s="576"/>
      <c r="O459" s="575"/>
      <c r="P459" s="575"/>
      <c r="Q459" s="575"/>
      <c r="R459" s="575"/>
      <c r="S459" s="575"/>
      <c r="T459" s="575"/>
      <c r="U459" s="575"/>
      <c r="V459" s="575">
        <v>42</v>
      </c>
      <c r="W459" s="575"/>
      <c r="X459" s="575"/>
      <c r="Y459" s="572"/>
      <c r="Z459" s="572"/>
      <c r="AA459" s="572"/>
      <c r="AB459" s="572"/>
      <c r="AC459" s="572"/>
      <c r="AD459" s="572"/>
      <c r="AE459" s="578"/>
    </row>
    <row r="460" spans="1:31" s="579" customFormat="1" x14ac:dyDescent="0.2">
      <c r="A460" s="572">
        <f>A458+1</f>
        <v>227</v>
      </c>
      <c r="B460" s="578" t="s">
        <v>532</v>
      </c>
      <c r="C460" s="578" t="s">
        <v>233</v>
      </c>
      <c r="D460" s="578">
        <v>2</v>
      </c>
      <c r="E460" s="578">
        <v>2</v>
      </c>
      <c r="F460" s="578">
        <v>2</v>
      </c>
      <c r="G460" s="578">
        <v>1</v>
      </c>
      <c r="H460" s="568"/>
      <c r="I460" s="573"/>
      <c r="J460" s="576"/>
      <c r="K460" s="574"/>
      <c r="L460" s="572"/>
      <c r="M460" s="572"/>
      <c r="N460" s="576"/>
      <c r="O460" s="575">
        <f>(Q460*4+R460*2)/2</f>
        <v>12</v>
      </c>
      <c r="P460" s="575"/>
      <c r="Q460" s="575">
        <v>6</v>
      </c>
      <c r="R460" s="575"/>
      <c r="S460" s="575"/>
      <c r="T460" s="575"/>
      <c r="U460" s="575"/>
      <c r="V460" s="575"/>
      <c r="W460" s="575"/>
      <c r="X460" s="575"/>
      <c r="Y460" s="572"/>
      <c r="Z460" s="572">
        <v>1</v>
      </c>
      <c r="AA460" s="572">
        <v>1</v>
      </c>
      <c r="AB460" s="572"/>
      <c r="AC460" s="572"/>
      <c r="AD460" s="572">
        <v>2</v>
      </c>
      <c r="AE460" s="578"/>
    </row>
    <row r="461" spans="1:31" s="579" customFormat="1" x14ac:dyDescent="0.2">
      <c r="A461" s="572"/>
      <c r="B461" s="578"/>
      <c r="C461" s="578"/>
      <c r="D461" s="578"/>
      <c r="E461" s="578"/>
      <c r="F461" s="578"/>
      <c r="G461" s="578"/>
      <c r="H461" s="568"/>
      <c r="I461" s="573">
        <v>356.66500000000002</v>
      </c>
      <c r="J461" s="576">
        <f>+CEILING(I461,5)</f>
        <v>360</v>
      </c>
      <c r="K461" s="574"/>
      <c r="L461" s="572">
        <f>J461*36</f>
        <v>12960</v>
      </c>
      <c r="M461" s="572">
        <f>J461</f>
        <v>360</v>
      </c>
      <c r="N461" s="572"/>
      <c r="O461" s="572"/>
      <c r="P461" s="572"/>
      <c r="Q461" s="572"/>
      <c r="R461" s="572"/>
      <c r="S461" s="572"/>
      <c r="T461" s="572"/>
      <c r="U461" s="572"/>
      <c r="V461" s="575">
        <v>36</v>
      </c>
      <c r="W461" s="575"/>
      <c r="X461" s="572"/>
      <c r="Y461" s="572"/>
      <c r="Z461" s="572"/>
      <c r="AA461" s="572"/>
      <c r="AB461" s="572"/>
      <c r="AC461" s="572"/>
      <c r="AD461" s="572"/>
      <c r="AE461" s="578"/>
    </row>
    <row r="462" spans="1:31" s="579" customFormat="1" x14ac:dyDescent="0.2">
      <c r="A462" s="572">
        <f>A460+1</f>
        <v>228</v>
      </c>
      <c r="B462" s="578" t="s">
        <v>216</v>
      </c>
      <c r="C462" s="578" t="s">
        <v>20</v>
      </c>
      <c r="D462" s="578"/>
      <c r="E462" s="578"/>
      <c r="F462" s="578"/>
      <c r="G462" s="578"/>
      <c r="H462" s="568"/>
      <c r="I462" s="573"/>
      <c r="J462" s="576"/>
      <c r="K462" s="574"/>
      <c r="L462" s="572"/>
      <c r="M462" s="572"/>
      <c r="N462" s="576"/>
      <c r="O462" s="575">
        <f>(Q462*4+R462*2)/2</f>
        <v>12</v>
      </c>
      <c r="P462" s="575"/>
      <c r="Q462" s="575">
        <v>6</v>
      </c>
      <c r="R462" s="575"/>
      <c r="S462" s="575"/>
      <c r="T462" s="575"/>
      <c r="U462" s="575"/>
      <c r="V462" s="575"/>
      <c r="W462" s="575"/>
      <c r="X462" s="575"/>
      <c r="Y462" s="572"/>
      <c r="Z462" s="572">
        <v>1</v>
      </c>
      <c r="AA462" s="572">
        <v>1</v>
      </c>
      <c r="AB462" s="572"/>
      <c r="AC462" s="572"/>
      <c r="AD462" s="572">
        <v>2</v>
      </c>
      <c r="AE462" s="578"/>
    </row>
    <row r="463" spans="1:31" s="579" customFormat="1" x14ac:dyDescent="0.2">
      <c r="A463" s="572"/>
      <c r="B463" s="578"/>
      <c r="C463" s="578"/>
      <c r="D463" s="578"/>
      <c r="E463" s="578"/>
      <c r="F463" s="578"/>
      <c r="G463" s="578"/>
      <c r="H463" s="568"/>
      <c r="I463" s="573">
        <v>339.87799999999999</v>
      </c>
      <c r="J463" s="576">
        <f>+CEILING(I463,5)</f>
        <v>340</v>
      </c>
      <c r="K463" s="574"/>
      <c r="L463" s="572">
        <f>J463*36</f>
        <v>12240</v>
      </c>
      <c r="M463" s="572">
        <f>J463</f>
        <v>340</v>
      </c>
      <c r="N463" s="572"/>
      <c r="O463" s="575"/>
      <c r="P463" s="572"/>
      <c r="Q463" s="575"/>
      <c r="R463" s="572"/>
      <c r="S463" s="572"/>
      <c r="T463" s="572"/>
      <c r="U463" s="572"/>
      <c r="V463" s="575">
        <v>36</v>
      </c>
      <c r="W463" s="572"/>
      <c r="X463" s="572"/>
      <c r="Y463" s="572"/>
      <c r="Z463" s="572"/>
      <c r="AA463" s="572"/>
      <c r="AB463" s="572"/>
      <c r="AC463" s="572"/>
      <c r="AD463" s="572"/>
      <c r="AE463" s="578"/>
    </row>
    <row r="464" spans="1:31" s="579" customFormat="1" x14ac:dyDescent="0.2">
      <c r="A464" s="572">
        <f>A462+1</f>
        <v>229</v>
      </c>
      <c r="B464" s="578" t="s">
        <v>648</v>
      </c>
      <c r="C464" s="578" t="s">
        <v>231</v>
      </c>
      <c r="D464" s="578"/>
      <c r="E464" s="578"/>
      <c r="F464" s="578"/>
      <c r="G464" s="578"/>
      <c r="H464" s="568"/>
      <c r="I464" s="573"/>
      <c r="J464" s="576"/>
      <c r="K464" s="574"/>
      <c r="L464" s="572"/>
      <c r="M464" s="572"/>
      <c r="N464" s="576"/>
      <c r="O464" s="575">
        <f>(Q464*4+R464*2)/2</f>
        <v>12</v>
      </c>
      <c r="P464" s="575"/>
      <c r="Q464" s="575">
        <v>6</v>
      </c>
      <c r="R464" s="575"/>
      <c r="S464" s="575"/>
      <c r="T464" s="575"/>
      <c r="U464" s="575"/>
      <c r="V464" s="575"/>
      <c r="W464" s="575"/>
      <c r="X464" s="575"/>
      <c r="Y464" s="572"/>
      <c r="Z464" s="572">
        <v>1</v>
      </c>
      <c r="AA464" s="572">
        <v>1</v>
      </c>
      <c r="AB464" s="572"/>
      <c r="AC464" s="572"/>
      <c r="AD464" s="572">
        <v>2</v>
      </c>
      <c r="AE464" s="578"/>
    </row>
    <row r="465" spans="1:31" s="579" customFormat="1" x14ac:dyDescent="0.2">
      <c r="A465" s="572"/>
      <c r="B465" s="578"/>
      <c r="C465" s="578"/>
      <c r="D465" s="578"/>
      <c r="E465" s="578"/>
      <c r="F465" s="578"/>
      <c r="G465" s="578"/>
      <c r="H465" s="568"/>
      <c r="I465" s="573">
        <v>500.279</v>
      </c>
      <c r="J465" s="576">
        <f>+CEILING(I465,5)</f>
        <v>505</v>
      </c>
      <c r="K465" s="574"/>
      <c r="L465" s="572">
        <f>J465*36</f>
        <v>18180</v>
      </c>
      <c r="M465" s="572">
        <f>J465</f>
        <v>505</v>
      </c>
      <c r="N465" s="572"/>
      <c r="O465" s="575"/>
      <c r="P465" s="575"/>
      <c r="Q465" s="575"/>
      <c r="R465" s="575"/>
      <c r="S465" s="575"/>
      <c r="T465" s="575"/>
      <c r="U465" s="575"/>
      <c r="V465" s="575">
        <v>48</v>
      </c>
      <c r="W465" s="575"/>
      <c r="X465" s="575"/>
      <c r="Y465" s="572"/>
      <c r="Z465" s="572"/>
      <c r="AA465" s="572"/>
      <c r="AB465" s="572"/>
      <c r="AC465" s="572"/>
      <c r="AD465" s="572"/>
      <c r="AE465" s="578"/>
    </row>
    <row r="466" spans="1:31" s="579" customFormat="1" x14ac:dyDescent="0.2">
      <c r="A466" s="572">
        <f>A464+1</f>
        <v>230</v>
      </c>
      <c r="B466" s="568" t="s">
        <v>533</v>
      </c>
      <c r="C466" s="568" t="s">
        <v>234</v>
      </c>
      <c r="D466" s="568"/>
      <c r="E466" s="568"/>
      <c r="F466" s="568"/>
      <c r="G466" s="568"/>
      <c r="H466" s="568" t="s">
        <v>1106</v>
      </c>
      <c r="I466" s="573"/>
      <c r="J466" s="576"/>
      <c r="K466" s="574"/>
      <c r="L466" s="572"/>
      <c r="M466" s="572"/>
      <c r="N466" s="575">
        <v>48</v>
      </c>
      <c r="O466" s="576"/>
      <c r="P466" s="575">
        <v>12</v>
      </c>
      <c r="Q466" s="576"/>
      <c r="R466" s="576"/>
      <c r="S466" s="576"/>
      <c r="T466" s="576"/>
      <c r="U466" s="576"/>
      <c r="V466" s="575"/>
      <c r="W466" s="572">
        <v>30</v>
      </c>
      <c r="X466" s="576"/>
      <c r="Y466" s="572">
        <v>2</v>
      </c>
      <c r="Z466" s="576"/>
      <c r="AA466" s="572">
        <v>2</v>
      </c>
      <c r="AB466" s="576"/>
      <c r="AC466" s="576"/>
      <c r="AD466" s="572">
        <v>4</v>
      </c>
      <c r="AE466" s="578"/>
    </row>
    <row r="467" spans="1:31" s="579" customFormat="1" x14ac:dyDescent="0.2">
      <c r="A467" s="572"/>
      <c r="B467" s="578"/>
      <c r="C467" s="578"/>
      <c r="D467" s="578"/>
      <c r="E467" s="578"/>
      <c r="F467" s="578"/>
      <c r="G467" s="578"/>
      <c r="H467" s="568"/>
      <c r="I467" s="573">
        <v>421.44200000000001</v>
      </c>
      <c r="J467" s="576">
        <f>+CEILING(I467,5)</f>
        <v>425</v>
      </c>
      <c r="K467" s="574"/>
      <c r="L467" s="572">
        <f>J467*36</f>
        <v>15300</v>
      </c>
      <c r="M467" s="572">
        <f>J467</f>
        <v>425</v>
      </c>
      <c r="N467" s="576"/>
      <c r="O467" s="575"/>
      <c r="P467" s="575"/>
      <c r="Q467" s="575"/>
      <c r="R467" s="575"/>
      <c r="S467" s="575"/>
      <c r="T467" s="575"/>
      <c r="U467" s="575"/>
      <c r="V467" s="575">
        <v>42</v>
      </c>
      <c r="W467" s="575"/>
      <c r="X467" s="575"/>
      <c r="Y467" s="572"/>
      <c r="Z467" s="572"/>
      <c r="AA467" s="572"/>
      <c r="AB467" s="572"/>
      <c r="AC467" s="572"/>
      <c r="AD467" s="572"/>
      <c r="AE467" s="578"/>
    </row>
    <row r="468" spans="1:31" s="579" customFormat="1" x14ac:dyDescent="0.2">
      <c r="A468" s="572">
        <f>A466+1</f>
        <v>231</v>
      </c>
      <c r="B468" s="578" t="s">
        <v>534</v>
      </c>
      <c r="C468" s="578" t="s">
        <v>231</v>
      </c>
      <c r="D468" s="578"/>
      <c r="E468" s="578"/>
      <c r="F468" s="578"/>
      <c r="G468" s="578"/>
      <c r="H468" s="568"/>
      <c r="I468" s="573"/>
      <c r="J468" s="576"/>
      <c r="K468" s="574"/>
      <c r="L468" s="572"/>
      <c r="M468" s="572"/>
      <c r="N468" s="576"/>
      <c r="O468" s="575">
        <f>(Q468*4+R468*2)/2</f>
        <v>12</v>
      </c>
      <c r="P468" s="575"/>
      <c r="Q468" s="575">
        <v>6</v>
      </c>
      <c r="R468" s="575"/>
      <c r="S468" s="575"/>
      <c r="T468" s="575"/>
      <c r="U468" s="575"/>
      <c r="V468" s="575"/>
      <c r="W468" s="575"/>
      <c r="X468" s="575"/>
      <c r="Y468" s="572"/>
      <c r="Z468" s="572">
        <v>1</v>
      </c>
      <c r="AA468" s="572">
        <v>1</v>
      </c>
      <c r="AB468" s="572"/>
      <c r="AC468" s="572"/>
      <c r="AD468" s="572">
        <v>2</v>
      </c>
      <c r="AE468" s="578"/>
    </row>
    <row r="469" spans="1:31" s="579" customFormat="1" x14ac:dyDescent="0.2">
      <c r="A469" s="572"/>
      <c r="B469" s="578"/>
      <c r="C469" s="578"/>
      <c r="D469" s="578"/>
      <c r="E469" s="578"/>
      <c r="F469" s="578"/>
      <c r="G469" s="578"/>
      <c r="H469" s="568"/>
      <c r="I469" s="573">
        <v>419.024</v>
      </c>
      <c r="J469" s="576">
        <f>+CEILING(I469,5)</f>
        <v>420</v>
      </c>
      <c r="K469" s="574"/>
      <c r="L469" s="572">
        <f>J469*36</f>
        <v>15120</v>
      </c>
      <c r="M469" s="572">
        <f>J469</f>
        <v>420</v>
      </c>
      <c r="N469" s="576"/>
      <c r="O469" s="575"/>
      <c r="P469" s="575"/>
      <c r="Q469" s="575"/>
      <c r="R469" s="575"/>
      <c r="S469" s="575"/>
      <c r="T469" s="575"/>
      <c r="U469" s="575"/>
      <c r="V469" s="575">
        <v>42</v>
      </c>
      <c r="W469" s="575"/>
      <c r="X469" s="575"/>
      <c r="Y469" s="572"/>
      <c r="Z469" s="572"/>
      <c r="AA469" s="572"/>
      <c r="AB469" s="572"/>
      <c r="AC469" s="572"/>
      <c r="AD469" s="572"/>
      <c r="AE469" s="578"/>
    </row>
    <row r="470" spans="1:31" s="579" customFormat="1" x14ac:dyDescent="0.2">
      <c r="A470" s="572">
        <f>A468+1</f>
        <v>232</v>
      </c>
      <c r="B470" s="578" t="s">
        <v>535</v>
      </c>
      <c r="C470" s="578" t="s">
        <v>232</v>
      </c>
      <c r="D470" s="578"/>
      <c r="E470" s="578"/>
      <c r="F470" s="578"/>
      <c r="G470" s="578"/>
      <c r="H470" s="568"/>
      <c r="I470" s="573"/>
      <c r="J470" s="576"/>
      <c r="K470" s="574"/>
      <c r="L470" s="572"/>
      <c r="M470" s="572"/>
      <c r="N470" s="576"/>
      <c r="O470" s="575">
        <f>(Q470*4+R470*2)/2</f>
        <v>12</v>
      </c>
      <c r="P470" s="575"/>
      <c r="Q470" s="575">
        <v>6</v>
      </c>
      <c r="R470" s="575"/>
      <c r="S470" s="575"/>
      <c r="T470" s="575"/>
      <c r="U470" s="575"/>
      <c r="V470" s="575"/>
      <c r="W470" s="575"/>
      <c r="X470" s="575"/>
      <c r="Y470" s="572"/>
      <c r="Z470" s="572">
        <v>1</v>
      </c>
      <c r="AA470" s="572">
        <v>1</v>
      </c>
      <c r="AB470" s="572"/>
      <c r="AC470" s="572"/>
      <c r="AD470" s="572">
        <v>2</v>
      </c>
      <c r="AE470" s="578"/>
    </row>
    <row r="471" spans="1:31" s="579" customFormat="1" x14ac:dyDescent="0.2">
      <c r="A471" s="572"/>
      <c r="B471" s="578"/>
      <c r="C471" s="578"/>
      <c r="D471" s="578"/>
      <c r="E471" s="578"/>
      <c r="F471" s="578"/>
      <c r="G471" s="578"/>
      <c r="H471" s="568"/>
      <c r="I471" s="573">
        <v>420.32900000000001</v>
      </c>
      <c r="J471" s="576">
        <f>+CEILING(I471,5)</f>
        <v>425</v>
      </c>
      <c r="K471" s="574"/>
      <c r="L471" s="572">
        <f>J471*36</f>
        <v>15300</v>
      </c>
      <c r="M471" s="572">
        <f>J471</f>
        <v>425</v>
      </c>
      <c r="N471" s="572"/>
      <c r="O471" s="575"/>
      <c r="P471" s="572"/>
      <c r="Q471" s="575"/>
      <c r="R471" s="572"/>
      <c r="S471" s="572"/>
      <c r="T471" s="572"/>
      <c r="U471" s="572"/>
      <c r="V471" s="575">
        <v>42</v>
      </c>
      <c r="W471" s="572"/>
      <c r="X471" s="572"/>
      <c r="Y471" s="572"/>
      <c r="Z471" s="572"/>
      <c r="AA471" s="572"/>
      <c r="AB471" s="572"/>
      <c r="AC471" s="572"/>
      <c r="AD471" s="572"/>
      <c r="AE471" s="578"/>
    </row>
    <row r="472" spans="1:31" s="579" customFormat="1" x14ac:dyDescent="0.2">
      <c r="A472" s="572">
        <f>A470+1</f>
        <v>233</v>
      </c>
      <c r="B472" s="578" t="s">
        <v>536</v>
      </c>
      <c r="C472" s="578" t="s">
        <v>233</v>
      </c>
      <c r="D472" s="578">
        <v>2</v>
      </c>
      <c r="E472" s="578">
        <v>2</v>
      </c>
      <c r="F472" s="578">
        <v>2</v>
      </c>
      <c r="G472" s="578">
        <v>2</v>
      </c>
      <c r="H472" s="568"/>
      <c r="I472" s="573"/>
      <c r="J472" s="576"/>
      <c r="K472" s="574"/>
      <c r="L472" s="572"/>
      <c r="M472" s="572"/>
      <c r="N472" s="576"/>
      <c r="O472" s="575">
        <f>(Q472*4+R472*2)/2</f>
        <v>12</v>
      </c>
      <c r="P472" s="575"/>
      <c r="Q472" s="575">
        <v>6</v>
      </c>
      <c r="R472" s="575"/>
      <c r="S472" s="575"/>
      <c r="T472" s="575"/>
      <c r="U472" s="575"/>
      <c r="V472" s="575"/>
      <c r="W472" s="575"/>
      <c r="X472" s="575"/>
      <c r="Y472" s="572"/>
      <c r="Z472" s="572">
        <v>1</v>
      </c>
      <c r="AA472" s="572">
        <v>1</v>
      </c>
      <c r="AB472" s="572"/>
      <c r="AC472" s="572"/>
      <c r="AD472" s="572">
        <v>2</v>
      </c>
      <c r="AE472" s="578"/>
    </row>
    <row r="473" spans="1:31" s="579" customFormat="1" x14ac:dyDescent="0.2">
      <c r="A473" s="572"/>
      <c r="B473" s="578"/>
      <c r="C473" s="578"/>
      <c r="D473" s="578"/>
      <c r="E473" s="578"/>
      <c r="F473" s="578"/>
      <c r="G473" s="578"/>
      <c r="H473" s="568"/>
      <c r="I473" s="573">
        <v>414.89499999999998</v>
      </c>
      <c r="J473" s="576">
        <f>+CEILING(I473,5)</f>
        <v>415</v>
      </c>
      <c r="K473" s="574"/>
      <c r="L473" s="572">
        <f>J473*36</f>
        <v>14940</v>
      </c>
      <c r="M473" s="572">
        <f>J473</f>
        <v>415</v>
      </c>
      <c r="N473" s="572"/>
      <c r="O473" s="575"/>
      <c r="P473" s="575"/>
      <c r="Q473" s="575"/>
      <c r="R473" s="575"/>
      <c r="S473" s="575"/>
      <c r="T473" s="575"/>
      <c r="U473" s="575"/>
      <c r="V473" s="575">
        <v>42</v>
      </c>
      <c r="W473" s="575"/>
      <c r="X473" s="575"/>
      <c r="Y473" s="572"/>
      <c r="Z473" s="572"/>
      <c r="AA473" s="572"/>
      <c r="AB473" s="572"/>
      <c r="AC473" s="572"/>
      <c r="AD473" s="572"/>
      <c r="AE473" s="578"/>
    </row>
    <row r="474" spans="1:31" s="579" customFormat="1" x14ac:dyDescent="0.2">
      <c r="A474" s="572">
        <f>A472+1</f>
        <v>234</v>
      </c>
      <c r="B474" s="578" t="s">
        <v>537</v>
      </c>
      <c r="C474" s="578" t="s">
        <v>233</v>
      </c>
      <c r="D474" s="578">
        <v>1</v>
      </c>
      <c r="E474" s="578">
        <v>1</v>
      </c>
      <c r="F474" s="578">
        <v>0</v>
      </c>
      <c r="G474" s="578">
        <v>1</v>
      </c>
      <c r="H474" s="568"/>
      <c r="I474" s="573"/>
      <c r="J474" s="576"/>
      <c r="K474" s="574"/>
      <c r="L474" s="572"/>
      <c r="M474" s="572"/>
      <c r="N474" s="576"/>
      <c r="O474" s="575">
        <f>(Q474*4+R474*2)/2</f>
        <v>12</v>
      </c>
      <c r="P474" s="575"/>
      <c r="Q474" s="575">
        <v>6</v>
      </c>
      <c r="R474" s="575"/>
      <c r="S474" s="575"/>
      <c r="T474" s="575"/>
      <c r="U474" s="575"/>
      <c r="V474" s="575"/>
      <c r="W474" s="575"/>
      <c r="X474" s="575"/>
      <c r="Y474" s="572"/>
      <c r="Z474" s="572">
        <v>1</v>
      </c>
      <c r="AA474" s="572">
        <v>1</v>
      </c>
      <c r="AB474" s="572"/>
      <c r="AC474" s="572"/>
      <c r="AD474" s="572">
        <v>2</v>
      </c>
      <c r="AE474" s="578"/>
    </row>
    <row r="475" spans="1:31" s="579" customFormat="1" x14ac:dyDescent="0.2">
      <c r="A475" s="572"/>
      <c r="B475" s="578"/>
      <c r="C475" s="578"/>
      <c r="D475" s="578"/>
      <c r="E475" s="578"/>
      <c r="F475" s="578"/>
      <c r="G475" s="578"/>
      <c r="H475" s="568"/>
      <c r="I475" s="573">
        <v>425.48899999999998</v>
      </c>
      <c r="J475" s="576">
        <f>+CEILING(I475,5)</f>
        <v>430</v>
      </c>
      <c r="K475" s="574"/>
      <c r="L475" s="572">
        <f>J475*36</f>
        <v>15480</v>
      </c>
      <c r="M475" s="572">
        <f>J475</f>
        <v>430</v>
      </c>
      <c r="N475" s="576"/>
      <c r="O475" s="575"/>
      <c r="P475" s="575"/>
      <c r="Q475" s="575"/>
      <c r="R475" s="575"/>
      <c r="S475" s="575"/>
      <c r="T475" s="575"/>
      <c r="U475" s="575"/>
      <c r="V475" s="575">
        <v>42</v>
      </c>
      <c r="W475" s="575"/>
      <c r="X475" s="575"/>
      <c r="Y475" s="572"/>
      <c r="Z475" s="572"/>
      <c r="AA475" s="572"/>
      <c r="AB475" s="572"/>
      <c r="AC475" s="572"/>
      <c r="AD475" s="572"/>
      <c r="AE475" s="578"/>
    </row>
    <row r="476" spans="1:31" s="579" customFormat="1" x14ac:dyDescent="0.2">
      <c r="A476" s="572">
        <f>A474+1</f>
        <v>235</v>
      </c>
      <c r="B476" s="568" t="s">
        <v>538</v>
      </c>
      <c r="C476" s="568" t="s">
        <v>234</v>
      </c>
      <c r="D476" s="568"/>
      <c r="E476" s="568"/>
      <c r="F476" s="568"/>
      <c r="G476" s="568"/>
      <c r="H476" s="568" t="s">
        <v>1107</v>
      </c>
      <c r="I476" s="573"/>
      <c r="J476" s="576"/>
      <c r="K476" s="574"/>
      <c r="L476" s="572"/>
      <c r="M476" s="572"/>
      <c r="N476" s="575">
        <v>48</v>
      </c>
      <c r="O476" s="576"/>
      <c r="P476" s="575">
        <v>12</v>
      </c>
      <c r="Q476" s="576"/>
      <c r="R476" s="576"/>
      <c r="S476" s="576"/>
      <c r="T476" s="576"/>
      <c r="U476" s="576"/>
      <c r="V476" s="575"/>
      <c r="W476" s="572">
        <v>30</v>
      </c>
      <c r="X476" s="576"/>
      <c r="Y476" s="572">
        <v>2</v>
      </c>
      <c r="Z476" s="576"/>
      <c r="AA476" s="572">
        <v>2</v>
      </c>
      <c r="AB476" s="576"/>
      <c r="AC476" s="576"/>
      <c r="AD476" s="572">
        <v>4</v>
      </c>
      <c r="AE476" s="578"/>
    </row>
    <row r="477" spans="1:31" s="579" customFormat="1" x14ac:dyDescent="0.2">
      <c r="A477" s="572"/>
      <c r="B477" s="578"/>
      <c r="C477" s="578"/>
      <c r="D477" s="578"/>
      <c r="E477" s="578"/>
      <c r="F477" s="578"/>
      <c r="G477" s="578"/>
      <c r="H477" s="568"/>
      <c r="I477" s="573">
        <v>412.63900000000001</v>
      </c>
      <c r="J477" s="576">
        <f>+CEILING(I477,5)</f>
        <v>415</v>
      </c>
      <c r="K477" s="574"/>
      <c r="L477" s="572">
        <f>J477*36</f>
        <v>14940</v>
      </c>
      <c r="M477" s="572">
        <f>J477</f>
        <v>415</v>
      </c>
      <c r="N477" s="576"/>
      <c r="O477" s="575"/>
      <c r="P477" s="575"/>
      <c r="Q477" s="575"/>
      <c r="R477" s="575"/>
      <c r="S477" s="575"/>
      <c r="T477" s="575"/>
      <c r="U477" s="575"/>
      <c r="V477" s="575">
        <v>42</v>
      </c>
      <c r="W477" s="575"/>
      <c r="X477" s="575"/>
      <c r="Y477" s="572"/>
      <c r="Z477" s="572"/>
      <c r="AA477" s="572"/>
      <c r="AB477" s="572"/>
      <c r="AC477" s="572"/>
      <c r="AD477" s="572"/>
      <c r="AE477" s="578"/>
    </row>
    <row r="478" spans="1:31" s="579" customFormat="1" x14ac:dyDescent="0.2">
      <c r="A478" s="572">
        <f>A476+1</f>
        <v>236</v>
      </c>
      <c r="B478" s="578" t="s">
        <v>539</v>
      </c>
      <c r="C478" s="578" t="s">
        <v>231</v>
      </c>
      <c r="D478" s="578"/>
      <c r="E478" s="578"/>
      <c r="F478" s="578"/>
      <c r="G478" s="578"/>
      <c r="H478" s="568"/>
      <c r="I478" s="573"/>
      <c r="J478" s="576"/>
      <c r="K478" s="574"/>
      <c r="L478" s="572"/>
      <c r="M478" s="572"/>
      <c r="N478" s="576"/>
      <c r="O478" s="575">
        <f>(Q478*4+R478*2)/2</f>
        <v>12</v>
      </c>
      <c r="P478" s="575"/>
      <c r="Q478" s="575">
        <v>6</v>
      </c>
      <c r="R478" s="575"/>
      <c r="S478" s="575"/>
      <c r="T478" s="575"/>
      <c r="U478" s="575"/>
      <c r="V478" s="575"/>
      <c r="W478" s="575"/>
      <c r="X478" s="575"/>
      <c r="Y478" s="572"/>
      <c r="Z478" s="572">
        <v>1</v>
      </c>
      <c r="AA478" s="572">
        <v>1</v>
      </c>
      <c r="AB478" s="572"/>
      <c r="AC478" s="572"/>
      <c r="AD478" s="572">
        <v>2</v>
      </c>
      <c r="AE478" s="578"/>
    </row>
    <row r="479" spans="1:31" s="579" customFormat="1" x14ac:dyDescent="0.2">
      <c r="A479" s="572"/>
      <c r="B479" s="578"/>
      <c r="C479" s="578"/>
      <c r="D479" s="578"/>
      <c r="E479" s="578"/>
      <c r="F479" s="578"/>
      <c r="G479" s="578"/>
      <c r="H479" s="568"/>
      <c r="I479" s="573">
        <v>322.55399999999997</v>
      </c>
      <c r="J479" s="576">
        <f>+CEILING(I479,5)</f>
        <v>325</v>
      </c>
      <c r="K479" s="574"/>
      <c r="L479" s="572">
        <f>J479*36</f>
        <v>11700</v>
      </c>
      <c r="M479" s="572">
        <f>J479</f>
        <v>325</v>
      </c>
      <c r="N479" s="576"/>
      <c r="O479" s="575"/>
      <c r="P479" s="575"/>
      <c r="Q479" s="575"/>
      <c r="R479" s="575"/>
      <c r="S479" s="575"/>
      <c r="T479" s="575"/>
      <c r="U479" s="575"/>
      <c r="V479" s="575">
        <v>30</v>
      </c>
      <c r="W479" s="575"/>
      <c r="X479" s="575"/>
      <c r="Y479" s="572"/>
      <c r="Z479" s="572"/>
      <c r="AA479" s="572"/>
      <c r="AB479" s="572"/>
      <c r="AC479" s="572"/>
      <c r="AD479" s="572"/>
      <c r="AE479" s="578"/>
    </row>
    <row r="480" spans="1:31" s="579" customFormat="1" x14ac:dyDescent="0.2">
      <c r="A480" s="572">
        <f>A478+1</f>
        <v>237</v>
      </c>
      <c r="B480" s="568" t="s">
        <v>540</v>
      </c>
      <c r="C480" s="568" t="s">
        <v>244</v>
      </c>
      <c r="D480" s="568">
        <v>1</v>
      </c>
      <c r="E480" s="568">
        <v>1</v>
      </c>
      <c r="F480" s="568">
        <v>0</v>
      </c>
      <c r="G480" s="568">
        <v>0</v>
      </c>
      <c r="H480" s="568" t="s">
        <v>1108</v>
      </c>
      <c r="I480" s="573"/>
      <c r="J480" s="576"/>
      <c r="K480" s="574"/>
      <c r="L480" s="572"/>
      <c r="M480" s="572"/>
      <c r="N480" s="575">
        <v>48</v>
      </c>
      <c r="O480" s="576"/>
      <c r="P480" s="575">
        <v>12</v>
      </c>
      <c r="Q480" s="576"/>
      <c r="R480" s="576"/>
      <c r="S480" s="576"/>
      <c r="T480" s="576"/>
      <c r="U480" s="576"/>
      <c r="V480" s="575"/>
      <c r="W480" s="572">
        <v>30</v>
      </c>
      <c r="X480" s="576"/>
      <c r="Y480" s="572">
        <v>2</v>
      </c>
      <c r="Z480" s="576"/>
      <c r="AA480" s="572">
        <v>2</v>
      </c>
      <c r="AB480" s="576"/>
      <c r="AC480" s="576"/>
      <c r="AD480" s="572">
        <v>4</v>
      </c>
      <c r="AE480" s="578"/>
    </row>
    <row r="481" spans="1:31" s="579" customFormat="1" x14ac:dyDescent="0.2">
      <c r="A481" s="572"/>
      <c r="B481" s="578"/>
      <c r="C481" s="578"/>
      <c r="D481" s="578"/>
      <c r="E481" s="578"/>
      <c r="F481" s="578"/>
      <c r="G481" s="578"/>
      <c r="H481" s="581"/>
      <c r="I481" s="573">
        <v>396.20100000000002</v>
      </c>
      <c r="J481" s="576">
        <f>+CEILING(I481,5)</f>
        <v>400</v>
      </c>
      <c r="K481" s="574"/>
      <c r="L481" s="572">
        <f>J481*36</f>
        <v>14400</v>
      </c>
      <c r="M481" s="572">
        <f>J481</f>
        <v>400</v>
      </c>
      <c r="N481" s="576"/>
      <c r="O481" s="575"/>
      <c r="P481" s="575"/>
      <c r="Q481" s="575"/>
      <c r="R481" s="575"/>
      <c r="S481" s="575"/>
      <c r="T481" s="575"/>
      <c r="U481" s="575"/>
      <c r="V481" s="575">
        <v>42</v>
      </c>
      <c r="W481" s="575"/>
      <c r="X481" s="575"/>
      <c r="Y481" s="572"/>
      <c r="Z481" s="572"/>
      <c r="AA481" s="572"/>
      <c r="AB481" s="572"/>
      <c r="AC481" s="572"/>
      <c r="AD481" s="572"/>
      <c r="AE481" s="578"/>
    </row>
    <row r="482" spans="1:31" s="579" customFormat="1" x14ac:dyDescent="0.2">
      <c r="A482" s="572">
        <f>A480+1</f>
        <v>238</v>
      </c>
      <c r="B482" s="578" t="s">
        <v>550</v>
      </c>
      <c r="C482" s="578" t="s">
        <v>232</v>
      </c>
      <c r="D482" s="578">
        <v>1</v>
      </c>
      <c r="E482" s="578">
        <v>2</v>
      </c>
      <c r="F482" s="578">
        <v>0</v>
      </c>
      <c r="G482" s="578">
        <v>0</v>
      </c>
      <c r="H482" s="581"/>
      <c r="I482" s="573"/>
      <c r="J482" s="576"/>
      <c r="K482" s="574"/>
      <c r="L482" s="572"/>
      <c r="M482" s="572"/>
      <c r="N482" s="576"/>
      <c r="O482" s="575">
        <f>(Q482*4+R482*2)/2</f>
        <v>12</v>
      </c>
      <c r="P482" s="575"/>
      <c r="Q482" s="575">
        <v>6</v>
      </c>
      <c r="R482" s="575"/>
      <c r="S482" s="575"/>
      <c r="T482" s="575"/>
      <c r="U482" s="575"/>
      <c r="V482" s="575"/>
      <c r="W482" s="575"/>
      <c r="X482" s="575"/>
      <c r="Y482" s="572"/>
      <c r="Z482" s="572">
        <v>1</v>
      </c>
      <c r="AA482" s="572">
        <v>1</v>
      </c>
      <c r="AB482" s="572"/>
      <c r="AC482" s="572"/>
      <c r="AD482" s="572">
        <v>2</v>
      </c>
      <c r="AE482" s="578"/>
    </row>
    <row r="483" spans="1:31" s="579" customFormat="1" x14ac:dyDescent="0.2">
      <c r="A483" s="572"/>
      <c r="B483" s="578"/>
      <c r="C483" s="578"/>
      <c r="D483" s="578"/>
      <c r="E483" s="578"/>
      <c r="F483" s="578"/>
      <c r="G483" s="578"/>
      <c r="H483" s="581"/>
      <c r="I483" s="573">
        <v>425.80900000000003</v>
      </c>
      <c r="J483" s="576">
        <f>+CEILING(I483,5)</f>
        <v>430</v>
      </c>
      <c r="K483" s="574"/>
      <c r="L483" s="572">
        <f>J483*36</f>
        <v>15480</v>
      </c>
      <c r="M483" s="572">
        <f>J483</f>
        <v>430</v>
      </c>
      <c r="N483" s="572"/>
      <c r="O483" s="575"/>
      <c r="P483" s="572"/>
      <c r="Q483" s="575"/>
      <c r="R483" s="575"/>
      <c r="S483" s="575"/>
      <c r="T483" s="575"/>
      <c r="U483" s="575"/>
      <c r="V483" s="575">
        <v>42</v>
      </c>
      <c r="W483" s="575"/>
      <c r="X483" s="575"/>
      <c r="Y483" s="572"/>
      <c r="Z483" s="572"/>
      <c r="AA483" s="572"/>
      <c r="AB483" s="572"/>
      <c r="AC483" s="572"/>
      <c r="AD483" s="572"/>
      <c r="AE483" s="578"/>
    </row>
    <row r="484" spans="1:31" s="579" customFormat="1" x14ac:dyDescent="0.2">
      <c r="A484" s="572">
        <f>A482+1</f>
        <v>239</v>
      </c>
      <c r="B484" s="578" t="s">
        <v>551</v>
      </c>
      <c r="C484" s="578" t="s">
        <v>20</v>
      </c>
      <c r="D484" s="578"/>
      <c r="E484" s="578"/>
      <c r="F484" s="578"/>
      <c r="G484" s="578"/>
      <c r="H484" s="581"/>
      <c r="I484" s="573"/>
      <c r="J484" s="576"/>
      <c r="K484" s="574"/>
      <c r="L484" s="572"/>
      <c r="M484" s="572"/>
      <c r="N484" s="576"/>
      <c r="O484" s="575">
        <f>(Q484*4+R484*2)/2</f>
        <v>12</v>
      </c>
      <c r="P484" s="575"/>
      <c r="Q484" s="575">
        <v>6</v>
      </c>
      <c r="R484" s="575"/>
      <c r="S484" s="575"/>
      <c r="T484" s="575"/>
      <c r="U484" s="575"/>
      <c r="V484" s="575"/>
      <c r="W484" s="575"/>
      <c r="X484" s="575"/>
      <c r="Y484" s="572"/>
      <c r="Z484" s="572">
        <v>1</v>
      </c>
      <c r="AA484" s="572">
        <v>1</v>
      </c>
      <c r="AB484" s="572"/>
      <c r="AC484" s="572"/>
      <c r="AD484" s="572">
        <v>2</v>
      </c>
      <c r="AE484" s="578"/>
    </row>
    <row r="485" spans="1:31" s="579" customFormat="1" x14ac:dyDescent="0.2">
      <c r="A485" s="572"/>
      <c r="B485" s="578"/>
      <c r="C485" s="578"/>
      <c r="D485" s="578"/>
      <c r="E485" s="578"/>
      <c r="F485" s="578"/>
      <c r="G485" s="578"/>
      <c r="H485" s="581"/>
      <c r="I485" s="573">
        <v>401.68799999999999</v>
      </c>
      <c r="J485" s="576">
        <f>+CEILING(I485,5)</f>
        <v>405</v>
      </c>
      <c r="K485" s="574"/>
      <c r="L485" s="572">
        <f>J485*36</f>
        <v>14580</v>
      </c>
      <c r="M485" s="572">
        <f>J485</f>
        <v>405</v>
      </c>
      <c r="N485" s="576"/>
      <c r="O485" s="575"/>
      <c r="P485" s="575"/>
      <c r="Q485" s="575"/>
      <c r="R485" s="575"/>
      <c r="S485" s="575"/>
      <c r="T485" s="575"/>
      <c r="U485" s="575"/>
      <c r="V485" s="575">
        <v>42</v>
      </c>
      <c r="W485" s="575"/>
      <c r="X485" s="575"/>
      <c r="Y485" s="572"/>
      <c r="Z485" s="572"/>
      <c r="AA485" s="572"/>
      <c r="AB485" s="572"/>
      <c r="AC485" s="572"/>
      <c r="AD485" s="572"/>
      <c r="AE485" s="578"/>
    </row>
    <row r="486" spans="1:31" s="579" customFormat="1" x14ac:dyDescent="0.2">
      <c r="A486" s="572">
        <f>A484+1</f>
        <v>240</v>
      </c>
      <c r="B486" s="578" t="s">
        <v>552</v>
      </c>
      <c r="C486" s="578" t="s">
        <v>20</v>
      </c>
      <c r="D486" s="578">
        <v>1</v>
      </c>
      <c r="E486" s="578">
        <v>2</v>
      </c>
      <c r="F486" s="578">
        <v>0</v>
      </c>
      <c r="G486" s="578">
        <v>0</v>
      </c>
      <c r="H486" s="581"/>
      <c r="I486" s="573"/>
      <c r="J486" s="576"/>
      <c r="K486" s="574"/>
      <c r="L486" s="572"/>
      <c r="M486" s="572"/>
      <c r="N486" s="576"/>
      <c r="O486" s="575">
        <f>(Q486*4+R486*2)/2</f>
        <v>12</v>
      </c>
      <c r="P486" s="575"/>
      <c r="Q486" s="575">
        <v>6</v>
      </c>
      <c r="R486" s="575"/>
      <c r="S486" s="575"/>
      <c r="T486" s="575"/>
      <c r="U486" s="575"/>
      <c r="V486" s="575"/>
      <c r="W486" s="575"/>
      <c r="X486" s="575"/>
      <c r="Y486" s="572"/>
      <c r="Z486" s="572">
        <v>1</v>
      </c>
      <c r="AA486" s="572">
        <v>1</v>
      </c>
      <c r="AB486" s="572"/>
      <c r="AC486" s="572"/>
      <c r="AD486" s="572">
        <v>2</v>
      </c>
      <c r="AE486" s="578"/>
    </row>
    <row r="487" spans="1:31" s="579" customFormat="1" x14ac:dyDescent="0.2">
      <c r="A487" s="572"/>
      <c r="B487" s="578"/>
      <c r="C487" s="578"/>
      <c r="D487" s="578"/>
      <c r="E487" s="578"/>
      <c r="F487" s="578"/>
      <c r="G487" s="578"/>
      <c r="H487" s="581"/>
      <c r="I487" s="573">
        <v>436.30200000000002</v>
      </c>
      <c r="J487" s="576">
        <f>+CEILING(I487,5)</f>
        <v>440</v>
      </c>
      <c r="K487" s="574"/>
      <c r="L487" s="572">
        <f>J487*36</f>
        <v>15840</v>
      </c>
      <c r="M487" s="572">
        <f>J487</f>
        <v>440</v>
      </c>
      <c r="N487" s="576"/>
      <c r="O487" s="575"/>
      <c r="P487" s="575"/>
      <c r="Q487" s="575"/>
      <c r="R487" s="575"/>
      <c r="S487" s="575"/>
      <c r="T487" s="575"/>
      <c r="U487" s="575"/>
      <c r="V487" s="575">
        <v>42</v>
      </c>
      <c r="W487" s="575"/>
      <c r="X487" s="575"/>
      <c r="Y487" s="572"/>
      <c r="Z487" s="572"/>
      <c r="AA487" s="572"/>
      <c r="AB487" s="572"/>
      <c r="AC487" s="572"/>
      <c r="AD487" s="572"/>
      <c r="AE487" s="578"/>
    </row>
    <row r="488" spans="1:31" s="579" customFormat="1" x14ac:dyDescent="0.2">
      <c r="A488" s="572">
        <f>A486+1</f>
        <v>241</v>
      </c>
      <c r="B488" s="568" t="s">
        <v>553</v>
      </c>
      <c r="C488" s="568" t="s">
        <v>359</v>
      </c>
      <c r="D488" s="568">
        <v>3</v>
      </c>
      <c r="E488" s="568">
        <v>1</v>
      </c>
      <c r="F488" s="568">
        <v>0</v>
      </c>
      <c r="G488" s="568">
        <v>1</v>
      </c>
      <c r="H488" s="582" t="s">
        <v>1109</v>
      </c>
      <c r="I488" s="573"/>
      <c r="J488" s="576"/>
      <c r="K488" s="574"/>
      <c r="L488" s="572"/>
      <c r="M488" s="572"/>
      <c r="N488" s="575">
        <v>48</v>
      </c>
      <c r="O488" s="576"/>
      <c r="P488" s="575">
        <v>12</v>
      </c>
      <c r="Q488" s="576"/>
      <c r="R488" s="576"/>
      <c r="S488" s="576"/>
      <c r="T488" s="576"/>
      <c r="U488" s="576"/>
      <c r="V488" s="575"/>
      <c r="W488" s="572">
        <v>30</v>
      </c>
      <c r="X488" s="576"/>
      <c r="Y488" s="572">
        <v>2</v>
      </c>
      <c r="Z488" s="576"/>
      <c r="AA488" s="572">
        <v>2</v>
      </c>
      <c r="AB488" s="576"/>
      <c r="AC488" s="576"/>
      <c r="AD488" s="572">
        <v>4</v>
      </c>
      <c r="AE488" s="578"/>
    </row>
    <row r="489" spans="1:31" s="579" customFormat="1" x14ac:dyDescent="0.2">
      <c r="A489" s="572"/>
      <c r="B489" s="578"/>
      <c r="C489" s="578"/>
      <c r="D489" s="578"/>
      <c r="E489" s="578"/>
      <c r="F489" s="578"/>
      <c r="G489" s="578"/>
      <c r="H489" s="581"/>
      <c r="I489" s="573">
        <v>340.76600000000002</v>
      </c>
      <c r="J489" s="576">
        <f>+CEILING(I489,5)</f>
        <v>345</v>
      </c>
      <c r="K489" s="574"/>
      <c r="L489" s="572">
        <f>J489*36</f>
        <v>12420</v>
      </c>
      <c r="M489" s="572">
        <f>J489</f>
        <v>345</v>
      </c>
      <c r="N489" s="572"/>
      <c r="O489" s="575"/>
      <c r="P489" s="572"/>
      <c r="Q489" s="575"/>
      <c r="R489" s="572"/>
      <c r="S489" s="572"/>
      <c r="T489" s="572"/>
      <c r="U489" s="572"/>
      <c r="V489" s="575">
        <v>36</v>
      </c>
      <c r="W489" s="572"/>
      <c r="X489" s="572"/>
      <c r="Y489" s="572"/>
      <c r="Z489" s="572"/>
      <c r="AA489" s="572"/>
      <c r="AB489" s="572"/>
      <c r="AC489" s="572"/>
      <c r="AD489" s="572"/>
      <c r="AE489" s="578"/>
    </row>
    <row r="490" spans="1:31" s="579" customFormat="1" x14ac:dyDescent="0.2">
      <c r="A490" s="572">
        <f>A488+1</f>
        <v>242</v>
      </c>
      <c r="B490" s="568" t="s">
        <v>554</v>
      </c>
      <c r="C490" s="568" t="s">
        <v>240</v>
      </c>
      <c r="D490" s="568">
        <v>4</v>
      </c>
      <c r="E490" s="568">
        <v>5</v>
      </c>
      <c r="F490" s="568">
        <v>6</v>
      </c>
      <c r="G490" s="568">
        <v>6</v>
      </c>
      <c r="H490" s="581"/>
      <c r="I490" s="573"/>
      <c r="J490" s="576"/>
      <c r="K490" s="574"/>
      <c r="L490" s="572"/>
      <c r="M490" s="572"/>
      <c r="N490" s="575">
        <v>48</v>
      </c>
      <c r="O490" s="576"/>
      <c r="P490" s="575">
        <v>12</v>
      </c>
      <c r="Q490" s="576"/>
      <c r="R490" s="576"/>
      <c r="S490" s="576"/>
      <c r="T490" s="576"/>
      <c r="U490" s="576"/>
      <c r="V490" s="575"/>
      <c r="W490" s="572">
        <v>30</v>
      </c>
      <c r="X490" s="576"/>
      <c r="Y490" s="572">
        <v>2</v>
      </c>
      <c r="Z490" s="576"/>
      <c r="AA490" s="572">
        <v>2</v>
      </c>
      <c r="AB490" s="576"/>
      <c r="AC490" s="576"/>
      <c r="AD490" s="572">
        <v>4</v>
      </c>
      <c r="AE490" s="578"/>
    </row>
    <row r="491" spans="1:31" s="579" customFormat="1" x14ac:dyDescent="0.2">
      <c r="A491" s="572"/>
      <c r="B491" s="578"/>
      <c r="C491" s="578"/>
      <c r="D491" s="578"/>
      <c r="E491" s="578"/>
      <c r="F491" s="578"/>
      <c r="G491" s="578"/>
      <c r="H491" s="581"/>
      <c r="I491" s="573">
        <v>447.822</v>
      </c>
      <c r="J491" s="576">
        <f>+CEILING(I491,5)</f>
        <v>450</v>
      </c>
      <c r="K491" s="574"/>
      <c r="L491" s="572">
        <f>J491*36</f>
        <v>16200</v>
      </c>
      <c r="M491" s="572">
        <f>J491</f>
        <v>450</v>
      </c>
      <c r="N491" s="572"/>
      <c r="O491" s="575"/>
      <c r="P491" s="572"/>
      <c r="Q491" s="575"/>
      <c r="R491" s="575"/>
      <c r="S491" s="575"/>
      <c r="T491" s="575"/>
      <c r="U491" s="575"/>
      <c r="V491" s="575">
        <v>42</v>
      </c>
      <c r="W491" s="575"/>
      <c r="X491" s="575"/>
      <c r="Y491" s="572"/>
      <c r="Z491" s="572"/>
      <c r="AA491" s="572"/>
      <c r="AB491" s="572"/>
      <c r="AC491" s="572"/>
      <c r="AD491" s="572"/>
      <c r="AE491" s="578"/>
    </row>
    <row r="492" spans="1:31" s="579" customFormat="1" x14ac:dyDescent="0.2">
      <c r="A492" s="572">
        <f>A490+1</f>
        <v>243</v>
      </c>
      <c r="B492" s="578" t="s">
        <v>555</v>
      </c>
      <c r="C492" s="578" t="s">
        <v>231</v>
      </c>
      <c r="D492" s="578">
        <v>0</v>
      </c>
      <c r="E492" s="578">
        <v>0</v>
      </c>
      <c r="F492" s="578">
        <v>1</v>
      </c>
      <c r="G492" s="578">
        <v>1</v>
      </c>
      <c r="H492" s="581"/>
      <c r="I492" s="573"/>
      <c r="J492" s="576"/>
      <c r="K492" s="574"/>
      <c r="L492" s="572"/>
      <c r="M492" s="572"/>
      <c r="N492" s="576"/>
      <c r="O492" s="575">
        <f>(Q492*4+R492*2)/2</f>
        <v>12</v>
      </c>
      <c r="P492" s="575"/>
      <c r="Q492" s="575">
        <v>6</v>
      </c>
      <c r="R492" s="575"/>
      <c r="S492" s="575"/>
      <c r="T492" s="575"/>
      <c r="U492" s="575"/>
      <c r="V492" s="575"/>
      <c r="W492" s="575"/>
      <c r="X492" s="575"/>
      <c r="Y492" s="572"/>
      <c r="Z492" s="572">
        <v>1</v>
      </c>
      <c r="AA492" s="572">
        <v>1</v>
      </c>
      <c r="AB492" s="572"/>
      <c r="AC492" s="572"/>
      <c r="AD492" s="572">
        <v>2</v>
      </c>
      <c r="AE492" s="578"/>
    </row>
    <row r="493" spans="1:31" s="579" customFormat="1" x14ac:dyDescent="0.2">
      <c r="A493" s="572"/>
      <c r="B493" s="578"/>
      <c r="C493" s="578"/>
      <c r="D493" s="578"/>
      <c r="E493" s="578"/>
      <c r="F493" s="578"/>
      <c r="G493" s="578"/>
      <c r="H493" s="581"/>
      <c r="I493" s="573">
        <v>382.33</v>
      </c>
      <c r="J493" s="576">
        <f>+CEILING(I493,5)</f>
        <v>385</v>
      </c>
      <c r="K493" s="574"/>
      <c r="L493" s="572">
        <f>J493*36</f>
        <v>13860</v>
      </c>
      <c r="M493" s="572">
        <f>J493</f>
        <v>385</v>
      </c>
      <c r="N493" s="576"/>
      <c r="O493" s="575"/>
      <c r="P493" s="575"/>
      <c r="Q493" s="575"/>
      <c r="R493" s="575"/>
      <c r="S493" s="575"/>
      <c r="T493" s="575"/>
      <c r="U493" s="575"/>
      <c r="V493" s="575">
        <v>36</v>
      </c>
      <c r="W493" s="575"/>
      <c r="X493" s="575"/>
      <c r="Y493" s="572"/>
      <c r="Z493" s="572"/>
      <c r="AA493" s="572"/>
      <c r="AB493" s="572"/>
      <c r="AC493" s="572"/>
      <c r="AD493" s="572"/>
      <c r="AE493" s="578"/>
    </row>
    <row r="494" spans="1:31" s="579" customFormat="1" x14ac:dyDescent="0.2">
      <c r="A494" s="572">
        <f>A492+1</f>
        <v>244</v>
      </c>
      <c r="B494" s="568" t="s">
        <v>556</v>
      </c>
      <c r="C494" s="568" t="s">
        <v>239</v>
      </c>
      <c r="D494" s="568">
        <v>1</v>
      </c>
      <c r="E494" s="568">
        <v>0</v>
      </c>
      <c r="F494" s="568">
        <v>0</v>
      </c>
      <c r="G494" s="568">
        <v>2</v>
      </c>
      <c r="H494" s="582" t="s">
        <v>1110</v>
      </c>
      <c r="I494" s="573"/>
      <c r="J494" s="576"/>
      <c r="K494" s="574"/>
      <c r="L494" s="572"/>
      <c r="M494" s="572"/>
      <c r="N494" s="575">
        <v>48</v>
      </c>
      <c r="O494" s="576"/>
      <c r="P494" s="575">
        <v>12</v>
      </c>
      <c r="Q494" s="576"/>
      <c r="R494" s="576"/>
      <c r="S494" s="576"/>
      <c r="T494" s="576"/>
      <c r="U494" s="576"/>
      <c r="V494" s="575"/>
      <c r="W494" s="572">
        <v>30</v>
      </c>
      <c r="X494" s="576"/>
      <c r="Y494" s="572">
        <v>2</v>
      </c>
      <c r="Z494" s="576"/>
      <c r="AA494" s="572">
        <v>2</v>
      </c>
      <c r="AB494" s="576"/>
      <c r="AC494" s="576"/>
      <c r="AD494" s="572">
        <v>4</v>
      </c>
      <c r="AE494" s="578"/>
    </row>
    <row r="495" spans="1:31" s="579" customFormat="1" x14ac:dyDescent="0.2">
      <c r="A495" s="572"/>
      <c r="B495" s="578"/>
      <c r="C495" s="578"/>
      <c r="D495" s="578"/>
      <c r="E495" s="578"/>
      <c r="F495" s="578"/>
      <c r="G495" s="578"/>
      <c r="H495" s="581"/>
      <c r="I495" s="573">
        <v>384.71100000000001</v>
      </c>
      <c r="J495" s="576">
        <f>+CEILING(I495,5)</f>
        <v>385</v>
      </c>
      <c r="K495" s="574"/>
      <c r="L495" s="572">
        <f>J495*36</f>
        <v>13860</v>
      </c>
      <c r="M495" s="572">
        <f>J495</f>
        <v>385</v>
      </c>
      <c r="N495" s="576"/>
      <c r="O495" s="575"/>
      <c r="P495" s="575"/>
      <c r="Q495" s="575"/>
      <c r="R495" s="575"/>
      <c r="S495" s="575"/>
      <c r="T495" s="575"/>
      <c r="U495" s="575"/>
      <c r="V495" s="575">
        <v>36</v>
      </c>
      <c r="W495" s="575"/>
      <c r="X495" s="575"/>
      <c r="Y495" s="572"/>
      <c r="Z495" s="572"/>
      <c r="AA495" s="572"/>
      <c r="AB495" s="572"/>
      <c r="AC495" s="572"/>
      <c r="AD495" s="572"/>
      <c r="AE495" s="578"/>
    </row>
    <row r="496" spans="1:31" s="579" customFormat="1" x14ac:dyDescent="0.2">
      <c r="A496" s="572">
        <f>A494+1</f>
        <v>245</v>
      </c>
      <c r="B496" s="578" t="s">
        <v>557</v>
      </c>
      <c r="C496" s="578" t="s">
        <v>232</v>
      </c>
      <c r="D496" s="578">
        <v>1</v>
      </c>
      <c r="E496" s="578">
        <v>0</v>
      </c>
      <c r="F496" s="578">
        <v>0</v>
      </c>
      <c r="G496" s="578">
        <v>0</v>
      </c>
      <c r="H496" s="581"/>
      <c r="I496" s="573"/>
      <c r="J496" s="576"/>
      <c r="K496" s="574"/>
      <c r="L496" s="572"/>
      <c r="M496" s="572"/>
      <c r="N496" s="576"/>
      <c r="O496" s="575">
        <f>(Q496*4+R496*2)/2</f>
        <v>12</v>
      </c>
      <c r="P496" s="575"/>
      <c r="Q496" s="575">
        <v>6</v>
      </c>
      <c r="R496" s="575"/>
      <c r="S496" s="575"/>
      <c r="T496" s="575"/>
      <c r="U496" s="575"/>
      <c r="V496" s="575"/>
      <c r="W496" s="575"/>
      <c r="X496" s="575"/>
      <c r="Y496" s="572"/>
      <c r="Z496" s="572">
        <v>1</v>
      </c>
      <c r="AA496" s="572">
        <v>1</v>
      </c>
      <c r="AB496" s="572"/>
      <c r="AC496" s="572"/>
      <c r="AD496" s="572">
        <v>2</v>
      </c>
      <c r="AE496" s="578"/>
    </row>
    <row r="497" spans="1:31" s="579" customFormat="1" x14ac:dyDescent="0.2">
      <c r="A497" s="572"/>
      <c r="B497" s="578"/>
      <c r="C497" s="578"/>
      <c r="D497" s="578"/>
      <c r="E497" s="578"/>
      <c r="F497" s="578"/>
      <c r="G497" s="578"/>
      <c r="H497" s="581"/>
      <c r="I497" s="573">
        <v>407.363</v>
      </c>
      <c r="J497" s="576">
        <f>+CEILING(I497,5)</f>
        <v>410</v>
      </c>
      <c r="K497" s="574"/>
      <c r="L497" s="572">
        <f>J497*36</f>
        <v>14760</v>
      </c>
      <c r="M497" s="572">
        <f>J497</f>
        <v>410</v>
      </c>
      <c r="N497" s="576"/>
      <c r="O497" s="575"/>
      <c r="P497" s="575"/>
      <c r="Q497" s="575"/>
      <c r="R497" s="575"/>
      <c r="S497" s="575"/>
      <c r="T497" s="575"/>
      <c r="U497" s="575"/>
      <c r="V497" s="575">
        <v>42</v>
      </c>
      <c r="W497" s="575"/>
      <c r="X497" s="575"/>
      <c r="Y497" s="572"/>
      <c r="Z497" s="572"/>
      <c r="AA497" s="572"/>
      <c r="AB497" s="572"/>
      <c r="AC497" s="572"/>
      <c r="AD497" s="572"/>
      <c r="AE497" s="578"/>
    </row>
    <row r="498" spans="1:31" s="579" customFormat="1" x14ac:dyDescent="0.2">
      <c r="A498" s="572">
        <f>A496+1</f>
        <v>246</v>
      </c>
      <c r="B498" s="578" t="s">
        <v>558</v>
      </c>
      <c r="C498" s="578" t="s">
        <v>232</v>
      </c>
      <c r="D498" s="578">
        <v>0</v>
      </c>
      <c r="E498" s="578">
        <v>0</v>
      </c>
      <c r="F498" s="578">
        <v>1</v>
      </c>
      <c r="G498" s="578">
        <v>3</v>
      </c>
      <c r="H498" s="581"/>
      <c r="I498" s="573"/>
      <c r="J498" s="576"/>
      <c r="K498" s="574"/>
      <c r="L498" s="572"/>
      <c r="M498" s="572"/>
      <c r="N498" s="576"/>
      <c r="O498" s="575">
        <f>(Q498*4+R498*2)/2</f>
        <v>12</v>
      </c>
      <c r="P498" s="575"/>
      <c r="Q498" s="575">
        <v>6</v>
      </c>
      <c r="R498" s="575"/>
      <c r="S498" s="575"/>
      <c r="T498" s="575"/>
      <c r="U498" s="575"/>
      <c r="V498" s="575"/>
      <c r="W498" s="575"/>
      <c r="X498" s="575"/>
      <c r="Y498" s="572"/>
      <c r="Z498" s="572">
        <v>1</v>
      </c>
      <c r="AA498" s="572">
        <v>1</v>
      </c>
      <c r="AB498" s="572"/>
      <c r="AC498" s="572"/>
      <c r="AD498" s="572">
        <v>2</v>
      </c>
      <c r="AE498" s="578"/>
    </row>
    <row r="499" spans="1:31" s="579" customFormat="1" x14ac:dyDescent="0.2">
      <c r="A499" s="572"/>
      <c r="B499" s="578"/>
      <c r="C499" s="578"/>
      <c r="D499" s="578"/>
      <c r="E499" s="578"/>
      <c r="F499" s="578"/>
      <c r="G499" s="578"/>
      <c r="H499" s="581"/>
      <c r="I499" s="573">
        <v>414.17399999999998</v>
      </c>
      <c r="J499" s="576">
        <f>+CEILING(I499,5)</f>
        <v>415</v>
      </c>
      <c r="K499" s="574"/>
      <c r="L499" s="572">
        <f>J499*36</f>
        <v>14940</v>
      </c>
      <c r="M499" s="572">
        <f>J499</f>
        <v>415</v>
      </c>
      <c r="N499" s="576"/>
      <c r="O499" s="575"/>
      <c r="P499" s="575"/>
      <c r="Q499" s="575"/>
      <c r="R499" s="575"/>
      <c r="S499" s="575"/>
      <c r="T499" s="575"/>
      <c r="U499" s="575"/>
      <c r="V499" s="575">
        <v>42</v>
      </c>
      <c r="W499" s="575"/>
      <c r="X499" s="575"/>
      <c r="Y499" s="572"/>
      <c r="Z499" s="572"/>
      <c r="AA499" s="572"/>
      <c r="AB499" s="572"/>
      <c r="AC499" s="572"/>
      <c r="AD499" s="572"/>
      <c r="AE499" s="578"/>
    </row>
    <row r="500" spans="1:31" s="579" customFormat="1" x14ac:dyDescent="0.2">
      <c r="A500" s="572">
        <f>A498+1</f>
        <v>247</v>
      </c>
      <c r="B500" s="578" t="s">
        <v>559</v>
      </c>
      <c r="C500" s="578" t="s">
        <v>231</v>
      </c>
      <c r="D500" s="578"/>
      <c r="E500" s="578"/>
      <c r="F500" s="578"/>
      <c r="G500" s="578"/>
      <c r="H500" s="581"/>
      <c r="I500" s="573"/>
      <c r="J500" s="576"/>
      <c r="K500" s="574"/>
      <c r="L500" s="572"/>
      <c r="M500" s="572"/>
      <c r="N500" s="576"/>
      <c r="O500" s="575">
        <f>(Q500*4+R500*2)/2</f>
        <v>12</v>
      </c>
      <c r="P500" s="575"/>
      <c r="Q500" s="575">
        <v>6</v>
      </c>
      <c r="R500" s="575"/>
      <c r="S500" s="575"/>
      <c r="T500" s="575"/>
      <c r="U500" s="575"/>
      <c r="V500" s="575"/>
      <c r="W500" s="575"/>
      <c r="X500" s="575"/>
      <c r="Y500" s="572"/>
      <c r="Z500" s="572">
        <v>1</v>
      </c>
      <c r="AA500" s="572">
        <v>1</v>
      </c>
      <c r="AB500" s="572"/>
      <c r="AC500" s="572"/>
      <c r="AD500" s="572">
        <v>2</v>
      </c>
      <c r="AE500" s="578"/>
    </row>
    <row r="501" spans="1:31" s="579" customFormat="1" x14ac:dyDescent="0.2">
      <c r="A501" s="572"/>
      <c r="B501" s="578"/>
      <c r="C501" s="578"/>
      <c r="D501" s="578"/>
      <c r="E501" s="578"/>
      <c r="F501" s="578"/>
      <c r="G501" s="578"/>
      <c r="H501" s="581"/>
      <c r="I501" s="573">
        <v>256.36</v>
      </c>
      <c r="J501" s="576">
        <f>+CEILING(I501,5)</f>
        <v>260</v>
      </c>
      <c r="K501" s="574"/>
      <c r="L501" s="572">
        <f>J501*36</f>
        <v>9360</v>
      </c>
      <c r="M501" s="572">
        <f>J501</f>
        <v>260</v>
      </c>
      <c r="N501" s="572"/>
      <c r="O501" s="575"/>
      <c r="P501" s="572"/>
      <c r="Q501" s="575"/>
      <c r="R501" s="575"/>
      <c r="S501" s="575"/>
      <c r="T501" s="575"/>
      <c r="U501" s="575"/>
      <c r="V501" s="575">
        <v>24</v>
      </c>
      <c r="W501" s="575"/>
      <c r="X501" s="575"/>
      <c r="Y501" s="572"/>
      <c r="Z501" s="572"/>
      <c r="AA501" s="572"/>
      <c r="AB501" s="572"/>
      <c r="AC501" s="572"/>
      <c r="AD501" s="572"/>
      <c r="AE501" s="578"/>
    </row>
    <row r="502" spans="1:31" s="579" customFormat="1" x14ac:dyDescent="0.2">
      <c r="A502" s="572">
        <f>A500+1</f>
        <v>248</v>
      </c>
      <c r="B502" s="578" t="s">
        <v>560</v>
      </c>
      <c r="C502" s="578" t="s">
        <v>231</v>
      </c>
      <c r="D502" s="578"/>
      <c r="E502" s="578"/>
      <c r="F502" s="578"/>
      <c r="G502" s="578"/>
      <c r="H502" s="581"/>
      <c r="I502" s="573"/>
      <c r="J502" s="576"/>
      <c r="K502" s="574"/>
      <c r="L502" s="572"/>
      <c r="M502" s="572"/>
      <c r="N502" s="576"/>
      <c r="O502" s="575">
        <f>(Q502*4+R502*2)/2</f>
        <v>12</v>
      </c>
      <c r="P502" s="575"/>
      <c r="Q502" s="575">
        <v>6</v>
      </c>
      <c r="R502" s="575"/>
      <c r="S502" s="575"/>
      <c r="T502" s="575"/>
      <c r="U502" s="575"/>
      <c r="V502" s="575"/>
      <c r="W502" s="575"/>
      <c r="X502" s="575"/>
      <c r="Y502" s="572"/>
      <c r="Z502" s="572">
        <v>1</v>
      </c>
      <c r="AA502" s="572">
        <v>1</v>
      </c>
      <c r="AB502" s="572"/>
      <c r="AC502" s="572"/>
      <c r="AD502" s="572">
        <v>2</v>
      </c>
      <c r="AE502" s="578"/>
    </row>
    <row r="503" spans="1:31" s="579" customFormat="1" x14ac:dyDescent="0.2">
      <c r="A503" s="572"/>
      <c r="B503" s="578"/>
      <c r="C503" s="578"/>
      <c r="D503" s="578"/>
      <c r="E503" s="578"/>
      <c r="F503" s="578"/>
      <c r="G503" s="578"/>
      <c r="H503" s="581"/>
      <c r="I503" s="573">
        <v>403.84</v>
      </c>
      <c r="J503" s="576">
        <f>+CEILING(I503,5)</f>
        <v>405</v>
      </c>
      <c r="K503" s="574"/>
      <c r="L503" s="572">
        <f>J503*36</f>
        <v>14580</v>
      </c>
      <c r="M503" s="572">
        <f>J503</f>
        <v>405</v>
      </c>
      <c r="N503" s="572"/>
      <c r="O503" s="575"/>
      <c r="P503" s="572"/>
      <c r="Q503" s="575"/>
      <c r="R503" s="572"/>
      <c r="S503" s="572"/>
      <c r="T503" s="572"/>
      <c r="U503" s="572"/>
      <c r="V503" s="575">
        <v>42</v>
      </c>
      <c r="W503" s="572"/>
      <c r="X503" s="572"/>
      <c r="Y503" s="572"/>
      <c r="Z503" s="572"/>
      <c r="AA503" s="572"/>
      <c r="AB503" s="572"/>
      <c r="AC503" s="572"/>
      <c r="AD503" s="572"/>
      <c r="AE503" s="578"/>
    </row>
    <row r="504" spans="1:31" s="579" customFormat="1" x14ac:dyDescent="0.2">
      <c r="A504" s="572">
        <f>A502+1</f>
        <v>249</v>
      </c>
      <c r="B504" s="578" t="s">
        <v>561</v>
      </c>
      <c r="C504" s="578" t="s">
        <v>233</v>
      </c>
      <c r="D504" s="578">
        <v>0</v>
      </c>
      <c r="E504" s="578">
        <v>0</v>
      </c>
      <c r="F504" s="578">
        <v>0</v>
      </c>
      <c r="G504" s="578">
        <v>1</v>
      </c>
      <c r="H504" s="581"/>
      <c r="I504" s="573"/>
      <c r="J504" s="576"/>
      <c r="K504" s="574"/>
      <c r="L504" s="572"/>
      <c r="M504" s="572"/>
      <c r="N504" s="576"/>
      <c r="O504" s="575">
        <f>(Q504*4+R504*2)/2</f>
        <v>12</v>
      </c>
      <c r="P504" s="575"/>
      <c r="Q504" s="575">
        <v>6</v>
      </c>
      <c r="R504" s="575"/>
      <c r="S504" s="575"/>
      <c r="T504" s="575"/>
      <c r="U504" s="575"/>
      <c r="V504" s="575"/>
      <c r="W504" s="575"/>
      <c r="X504" s="575"/>
      <c r="Y504" s="572"/>
      <c r="Z504" s="572">
        <v>1</v>
      </c>
      <c r="AA504" s="572">
        <v>1</v>
      </c>
      <c r="AB504" s="572"/>
      <c r="AC504" s="572"/>
      <c r="AD504" s="572">
        <v>2</v>
      </c>
      <c r="AE504" s="578"/>
    </row>
    <row r="505" spans="1:31" s="579" customFormat="1" x14ac:dyDescent="0.2">
      <c r="A505" s="572"/>
      <c r="B505" s="578"/>
      <c r="C505" s="578"/>
      <c r="D505" s="578"/>
      <c r="E505" s="578"/>
      <c r="F505" s="578"/>
      <c r="G505" s="578"/>
      <c r="H505" s="581"/>
      <c r="I505" s="573">
        <v>396.72399999999999</v>
      </c>
      <c r="J505" s="576">
        <f>+CEILING(I505,5)</f>
        <v>400</v>
      </c>
      <c r="K505" s="574"/>
      <c r="L505" s="572">
        <f>J505*36</f>
        <v>14400</v>
      </c>
      <c r="M505" s="572">
        <f>J505</f>
        <v>400</v>
      </c>
      <c r="N505" s="572"/>
      <c r="O505" s="575"/>
      <c r="P505" s="575"/>
      <c r="Q505" s="575"/>
      <c r="R505" s="575"/>
      <c r="S505" s="575"/>
      <c r="T505" s="575"/>
      <c r="U505" s="575"/>
      <c r="V505" s="575">
        <v>42</v>
      </c>
      <c r="W505" s="575"/>
      <c r="X505" s="575"/>
      <c r="Y505" s="572"/>
      <c r="Z505" s="572"/>
      <c r="AA505" s="572"/>
      <c r="AB505" s="572"/>
      <c r="AC505" s="572"/>
      <c r="AD505" s="572"/>
      <c r="AE505" s="578"/>
    </row>
    <row r="506" spans="1:31" s="579" customFormat="1" x14ac:dyDescent="0.2">
      <c r="A506" s="572">
        <f>A504+1</f>
        <v>250</v>
      </c>
      <c r="B506" s="578" t="s">
        <v>562</v>
      </c>
      <c r="C506" s="578" t="s">
        <v>231</v>
      </c>
      <c r="D506" s="578">
        <v>2</v>
      </c>
      <c r="E506" s="578">
        <v>1</v>
      </c>
      <c r="F506" s="578">
        <v>0</v>
      </c>
      <c r="G506" s="578">
        <v>2</v>
      </c>
      <c r="H506" s="581"/>
      <c r="I506" s="573"/>
      <c r="J506" s="576"/>
      <c r="K506" s="574"/>
      <c r="L506" s="572"/>
      <c r="M506" s="572"/>
      <c r="N506" s="576"/>
      <c r="O506" s="575">
        <f>(Q506*4+R506*2)/2</f>
        <v>12</v>
      </c>
      <c r="P506" s="575"/>
      <c r="Q506" s="575">
        <v>6</v>
      </c>
      <c r="R506" s="575"/>
      <c r="S506" s="575"/>
      <c r="T506" s="575"/>
      <c r="U506" s="575"/>
      <c r="V506" s="575"/>
      <c r="W506" s="575"/>
      <c r="X506" s="575"/>
      <c r="Y506" s="572"/>
      <c r="Z506" s="572">
        <v>1</v>
      </c>
      <c r="AA506" s="572">
        <v>1</v>
      </c>
      <c r="AB506" s="572"/>
      <c r="AC506" s="572"/>
      <c r="AD506" s="572">
        <v>2</v>
      </c>
      <c r="AE506" s="578"/>
    </row>
    <row r="507" spans="1:31" s="579" customFormat="1" x14ac:dyDescent="0.2">
      <c r="A507" s="572"/>
      <c r="B507" s="578"/>
      <c r="C507" s="578"/>
      <c r="D507" s="578"/>
      <c r="E507" s="578"/>
      <c r="F507" s="578"/>
      <c r="G507" s="578"/>
      <c r="H507" s="581"/>
      <c r="I507" s="573">
        <v>403.93200000000002</v>
      </c>
      <c r="J507" s="576">
        <f>+CEILING(I507,5)</f>
        <v>405</v>
      </c>
      <c r="K507" s="574"/>
      <c r="L507" s="572">
        <f>J507*36</f>
        <v>14580</v>
      </c>
      <c r="M507" s="572">
        <f>J507</f>
        <v>405</v>
      </c>
      <c r="N507" s="576"/>
      <c r="O507" s="575"/>
      <c r="P507" s="575"/>
      <c r="Q507" s="575"/>
      <c r="R507" s="575"/>
      <c r="S507" s="575"/>
      <c r="T507" s="575"/>
      <c r="U507" s="575"/>
      <c r="V507" s="575">
        <v>42</v>
      </c>
      <c r="W507" s="575"/>
      <c r="X507" s="575"/>
      <c r="Y507" s="572"/>
      <c r="Z507" s="572"/>
      <c r="AA507" s="572"/>
      <c r="AB507" s="572"/>
      <c r="AC507" s="572"/>
      <c r="AD507" s="572"/>
      <c r="AE507" s="578"/>
    </row>
    <row r="508" spans="1:31" s="579" customFormat="1" x14ac:dyDescent="0.2">
      <c r="A508" s="572">
        <f>A506+1</f>
        <v>251</v>
      </c>
      <c r="B508" s="568" t="s">
        <v>563</v>
      </c>
      <c r="C508" s="568" t="s">
        <v>242</v>
      </c>
      <c r="D508" s="568"/>
      <c r="E508" s="568"/>
      <c r="F508" s="568"/>
      <c r="G508" s="568"/>
      <c r="H508" s="582" t="s">
        <v>1111</v>
      </c>
      <c r="I508" s="573"/>
      <c r="J508" s="576"/>
      <c r="K508" s="574"/>
      <c r="L508" s="572"/>
      <c r="M508" s="572"/>
      <c r="N508" s="575">
        <v>48</v>
      </c>
      <c r="O508" s="576"/>
      <c r="P508" s="575">
        <v>12</v>
      </c>
      <c r="Q508" s="576"/>
      <c r="R508" s="576"/>
      <c r="S508" s="576"/>
      <c r="T508" s="576"/>
      <c r="U508" s="576"/>
      <c r="V508" s="575"/>
      <c r="W508" s="572">
        <v>30</v>
      </c>
      <c r="X508" s="576"/>
      <c r="Y508" s="572">
        <v>2</v>
      </c>
      <c r="Z508" s="576"/>
      <c r="AA508" s="572">
        <v>2</v>
      </c>
      <c r="AB508" s="576"/>
      <c r="AC508" s="576"/>
      <c r="AD508" s="572">
        <v>4</v>
      </c>
      <c r="AE508" s="578"/>
    </row>
    <row r="509" spans="1:31" s="579" customFormat="1" x14ac:dyDescent="0.2">
      <c r="A509" s="572"/>
      <c r="B509" s="578"/>
      <c r="C509" s="578"/>
      <c r="D509" s="578"/>
      <c r="E509" s="578"/>
      <c r="F509" s="578"/>
      <c r="G509" s="578"/>
      <c r="H509" s="581"/>
      <c r="I509" s="573">
        <v>345.988</v>
      </c>
      <c r="J509" s="576">
        <f>+CEILING(I509,5)</f>
        <v>350</v>
      </c>
      <c r="K509" s="574"/>
      <c r="L509" s="572">
        <f>J509*36</f>
        <v>12600</v>
      </c>
      <c r="M509" s="572">
        <f>J509</f>
        <v>350</v>
      </c>
      <c r="N509" s="576"/>
      <c r="O509" s="575"/>
      <c r="P509" s="575"/>
      <c r="Q509" s="575"/>
      <c r="R509" s="575"/>
      <c r="S509" s="575"/>
      <c r="T509" s="575"/>
      <c r="U509" s="575"/>
      <c r="V509" s="575">
        <v>36</v>
      </c>
      <c r="W509" s="575"/>
      <c r="X509" s="575"/>
      <c r="Y509" s="572"/>
      <c r="Z509" s="572"/>
      <c r="AA509" s="572"/>
      <c r="AB509" s="572"/>
      <c r="AC509" s="572"/>
      <c r="AD509" s="572"/>
      <c r="AE509" s="578"/>
    </row>
    <row r="510" spans="1:31" s="579" customFormat="1" x14ac:dyDescent="0.2">
      <c r="A510" s="572">
        <f>A508+1</f>
        <v>252</v>
      </c>
      <c r="B510" s="578" t="s">
        <v>564</v>
      </c>
      <c r="C510" s="578" t="s">
        <v>20</v>
      </c>
      <c r="D510" s="578">
        <v>0</v>
      </c>
      <c r="E510" s="578">
        <v>0</v>
      </c>
      <c r="F510" s="578">
        <v>3</v>
      </c>
      <c r="G510" s="578">
        <v>3</v>
      </c>
      <c r="H510" s="581"/>
      <c r="I510" s="573"/>
      <c r="J510" s="576"/>
      <c r="K510" s="574"/>
      <c r="L510" s="572"/>
      <c r="M510" s="572"/>
      <c r="N510" s="576"/>
      <c r="O510" s="575">
        <f>(Q510*4+R510*2)/2</f>
        <v>12</v>
      </c>
      <c r="P510" s="575"/>
      <c r="Q510" s="575">
        <v>6</v>
      </c>
      <c r="R510" s="575"/>
      <c r="S510" s="575"/>
      <c r="T510" s="575"/>
      <c r="U510" s="575"/>
      <c r="V510" s="575"/>
      <c r="W510" s="575"/>
      <c r="X510" s="575"/>
      <c r="Y510" s="572"/>
      <c r="Z510" s="572">
        <v>1</v>
      </c>
      <c r="AA510" s="572">
        <v>1</v>
      </c>
      <c r="AB510" s="572"/>
      <c r="AC510" s="572"/>
      <c r="AD510" s="572">
        <v>2</v>
      </c>
      <c r="AE510" s="578"/>
    </row>
    <row r="511" spans="1:31" s="579" customFormat="1" x14ac:dyDescent="0.2">
      <c r="A511" s="572"/>
      <c r="B511" s="578"/>
      <c r="C511" s="578"/>
      <c r="D511" s="578"/>
      <c r="E511" s="578"/>
      <c r="F511" s="578"/>
      <c r="G511" s="578"/>
      <c r="H511" s="581"/>
      <c r="I511" s="573">
        <v>475.78899999999999</v>
      </c>
      <c r="J511" s="576">
        <f>+CEILING(I511,5)</f>
        <v>480</v>
      </c>
      <c r="K511" s="574"/>
      <c r="L511" s="572">
        <f>J511*36</f>
        <v>17280</v>
      </c>
      <c r="M511" s="572">
        <f>J511</f>
        <v>480</v>
      </c>
      <c r="N511" s="576"/>
      <c r="O511" s="575"/>
      <c r="P511" s="575"/>
      <c r="Q511" s="575"/>
      <c r="R511" s="575"/>
      <c r="S511" s="575"/>
      <c r="T511" s="575"/>
      <c r="U511" s="575"/>
      <c r="V511" s="575">
        <v>48</v>
      </c>
      <c r="W511" s="575"/>
      <c r="X511" s="575"/>
      <c r="Y511" s="572"/>
      <c r="Z511" s="572"/>
      <c r="AA511" s="572"/>
      <c r="AB511" s="572"/>
      <c r="AC511" s="572"/>
      <c r="AD511" s="572"/>
      <c r="AE511" s="578"/>
    </row>
    <row r="512" spans="1:31" s="579" customFormat="1" x14ac:dyDescent="0.2">
      <c r="A512" s="572">
        <f>A510+1</f>
        <v>253</v>
      </c>
      <c r="B512" s="578" t="s">
        <v>565</v>
      </c>
      <c r="C512" s="578" t="s">
        <v>231</v>
      </c>
      <c r="D512" s="578">
        <v>1</v>
      </c>
      <c r="E512" s="578">
        <v>0</v>
      </c>
      <c r="F512" s="578">
        <v>0</v>
      </c>
      <c r="G512" s="578">
        <v>1</v>
      </c>
      <c r="H512" s="581"/>
      <c r="I512" s="573"/>
      <c r="J512" s="576"/>
      <c r="K512" s="574"/>
      <c r="L512" s="572"/>
      <c r="M512" s="572"/>
      <c r="N512" s="576"/>
      <c r="O512" s="575">
        <f>(Q512*4+R512*2)/2</f>
        <v>12</v>
      </c>
      <c r="P512" s="575"/>
      <c r="Q512" s="575">
        <v>6</v>
      </c>
      <c r="R512" s="575"/>
      <c r="S512" s="575"/>
      <c r="T512" s="575"/>
      <c r="U512" s="575"/>
      <c r="V512" s="575"/>
      <c r="W512" s="575"/>
      <c r="X512" s="575"/>
      <c r="Y512" s="572"/>
      <c r="Z512" s="572">
        <v>1</v>
      </c>
      <c r="AA512" s="572">
        <v>1</v>
      </c>
      <c r="AB512" s="572"/>
      <c r="AC512" s="572"/>
      <c r="AD512" s="572">
        <v>2</v>
      </c>
      <c r="AE512" s="578"/>
    </row>
    <row r="513" spans="1:31" s="579" customFormat="1" x14ac:dyDescent="0.2">
      <c r="A513" s="572"/>
      <c r="B513" s="578"/>
      <c r="C513" s="578"/>
      <c r="D513" s="578"/>
      <c r="E513" s="578"/>
      <c r="F513" s="578"/>
      <c r="G513" s="578"/>
      <c r="H513" s="581"/>
      <c r="I513" s="573">
        <v>363.64800000000002</v>
      </c>
      <c r="J513" s="576">
        <f>+CEILING(I513,5)</f>
        <v>365</v>
      </c>
      <c r="K513" s="574"/>
      <c r="L513" s="572">
        <f>J513*36</f>
        <v>13140</v>
      </c>
      <c r="M513" s="572">
        <f>J513</f>
        <v>365</v>
      </c>
      <c r="N513" s="576"/>
      <c r="O513" s="575"/>
      <c r="P513" s="575"/>
      <c r="Q513" s="575"/>
      <c r="R513" s="575"/>
      <c r="S513" s="575"/>
      <c r="T513" s="575"/>
      <c r="U513" s="575"/>
      <c r="V513" s="575">
        <v>36</v>
      </c>
      <c r="W513" s="575"/>
      <c r="X513" s="575"/>
      <c r="Y513" s="572"/>
      <c r="Z513" s="572"/>
      <c r="AA513" s="572"/>
      <c r="AB513" s="572"/>
      <c r="AC513" s="572"/>
      <c r="AD513" s="572"/>
      <c r="AE513" s="578"/>
    </row>
    <row r="514" spans="1:31" s="579" customFormat="1" x14ac:dyDescent="0.2">
      <c r="A514" s="572">
        <f>A512+1</f>
        <v>254</v>
      </c>
      <c r="B514" s="578" t="s">
        <v>566</v>
      </c>
      <c r="C514" s="578" t="s">
        <v>231</v>
      </c>
      <c r="D514" s="578">
        <v>0</v>
      </c>
      <c r="E514" s="578">
        <v>1</v>
      </c>
      <c r="F514" s="578">
        <v>0</v>
      </c>
      <c r="G514" s="578">
        <v>0</v>
      </c>
      <c r="H514" s="581"/>
      <c r="I514" s="573"/>
      <c r="J514" s="576"/>
      <c r="K514" s="574"/>
      <c r="L514" s="572"/>
      <c r="M514" s="572"/>
      <c r="N514" s="576"/>
      <c r="O514" s="575">
        <f>(Q514*4+R514*2)/2</f>
        <v>12</v>
      </c>
      <c r="P514" s="575"/>
      <c r="Q514" s="575">
        <v>6</v>
      </c>
      <c r="R514" s="575"/>
      <c r="S514" s="575"/>
      <c r="T514" s="575"/>
      <c r="U514" s="575"/>
      <c r="V514" s="575"/>
      <c r="W514" s="575"/>
      <c r="X514" s="575"/>
      <c r="Y514" s="572"/>
      <c r="Z514" s="572">
        <v>1</v>
      </c>
      <c r="AA514" s="572">
        <v>1</v>
      </c>
      <c r="AB514" s="572"/>
      <c r="AC514" s="572"/>
      <c r="AD514" s="572">
        <v>2</v>
      </c>
      <c r="AE514" s="578"/>
    </row>
    <row r="515" spans="1:31" s="579" customFormat="1" x14ac:dyDescent="0.2">
      <c r="A515" s="572"/>
      <c r="B515" s="578"/>
      <c r="C515" s="578"/>
      <c r="D515" s="578"/>
      <c r="E515" s="578"/>
      <c r="F515" s="578"/>
      <c r="G515" s="578"/>
      <c r="H515" s="581"/>
      <c r="I515" s="573">
        <v>431.84300000000002</v>
      </c>
      <c r="J515" s="576">
        <f>+CEILING(I515,5)</f>
        <v>435</v>
      </c>
      <c r="K515" s="574"/>
      <c r="L515" s="572">
        <f>J515*36</f>
        <v>15660</v>
      </c>
      <c r="M515" s="572">
        <f>J515</f>
        <v>435</v>
      </c>
      <c r="N515" s="576"/>
      <c r="O515" s="575"/>
      <c r="P515" s="575"/>
      <c r="Q515" s="575"/>
      <c r="R515" s="575"/>
      <c r="S515" s="575"/>
      <c r="T515" s="575"/>
      <c r="U515" s="575"/>
      <c r="V515" s="575">
        <v>42</v>
      </c>
      <c r="W515" s="575"/>
      <c r="X515" s="575"/>
      <c r="Y515" s="572"/>
      <c r="Z515" s="572"/>
      <c r="AA515" s="572"/>
      <c r="AB515" s="572"/>
      <c r="AC515" s="572"/>
      <c r="AD515" s="572"/>
      <c r="AE515" s="578"/>
    </row>
    <row r="516" spans="1:31" s="579" customFormat="1" x14ac:dyDescent="0.2">
      <c r="A516" s="572">
        <f>A514+1</f>
        <v>255</v>
      </c>
      <c r="B516" s="578" t="s">
        <v>567</v>
      </c>
      <c r="C516" s="578" t="s">
        <v>20</v>
      </c>
      <c r="D516" s="578">
        <v>1</v>
      </c>
      <c r="E516" s="578">
        <v>1</v>
      </c>
      <c r="F516" s="578">
        <v>0</v>
      </c>
      <c r="G516" s="578">
        <v>0</v>
      </c>
      <c r="H516" s="581"/>
      <c r="I516" s="573"/>
      <c r="J516" s="576"/>
      <c r="K516" s="574"/>
      <c r="L516" s="572"/>
      <c r="M516" s="572"/>
      <c r="N516" s="576"/>
      <c r="O516" s="575">
        <f>(Q516*4+R516*2)/2</f>
        <v>12</v>
      </c>
      <c r="P516" s="575"/>
      <c r="Q516" s="575">
        <v>6</v>
      </c>
      <c r="R516" s="575"/>
      <c r="S516" s="575"/>
      <c r="T516" s="575"/>
      <c r="U516" s="575"/>
      <c r="V516" s="575"/>
      <c r="W516" s="575"/>
      <c r="X516" s="575"/>
      <c r="Y516" s="572"/>
      <c r="Z516" s="572">
        <v>1</v>
      </c>
      <c r="AA516" s="572">
        <v>1</v>
      </c>
      <c r="AB516" s="572"/>
      <c r="AC516" s="572"/>
      <c r="AD516" s="572">
        <v>2</v>
      </c>
      <c r="AE516" s="578"/>
    </row>
    <row r="517" spans="1:31" s="579" customFormat="1" x14ac:dyDescent="0.2">
      <c r="A517" s="572"/>
      <c r="B517" s="578"/>
      <c r="C517" s="578"/>
      <c r="D517" s="578"/>
      <c r="E517" s="578"/>
      <c r="F517" s="578"/>
      <c r="G517" s="578"/>
      <c r="H517" s="581"/>
      <c r="I517" s="573">
        <v>405.30500000000001</v>
      </c>
      <c r="J517" s="576">
        <f>+CEILING(I517,5)</f>
        <v>410</v>
      </c>
      <c r="K517" s="574"/>
      <c r="L517" s="572">
        <f>J517*36</f>
        <v>14760</v>
      </c>
      <c r="M517" s="572">
        <f>J517</f>
        <v>410</v>
      </c>
      <c r="N517" s="576"/>
      <c r="O517" s="575"/>
      <c r="P517" s="575"/>
      <c r="Q517" s="575"/>
      <c r="R517" s="575"/>
      <c r="S517" s="575"/>
      <c r="T517" s="575"/>
      <c r="U517" s="575"/>
      <c r="V517" s="575">
        <v>42</v>
      </c>
      <c r="W517" s="575"/>
      <c r="X517" s="575"/>
      <c r="Y517" s="572"/>
      <c r="Z517" s="572"/>
      <c r="AA517" s="572"/>
      <c r="AB517" s="572"/>
      <c r="AC517" s="572"/>
      <c r="AD517" s="572"/>
      <c r="AE517" s="578"/>
    </row>
    <row r="518" spans="1:31" s="579" customFormat="1" x14ac:dyDescent="0.2">
      <c r="A518" s="572">
        <f>A516+1</f>
        <v>256</v>
      </c>
      <c r="B518" s="578" t="s">
        <v>568</v>
      </c>
      <c r="C518" s="578" t="s">
        <v>20</v>
      </c>
      <c r="D518" s="578"/>
      <c r="E518" s="578"/>
      <c r="F518" s="578"/>
      <c r="G518" s="578"/>
      <c r="H518" s="581"/>
      <c r="I518" s="573"/>
      <c r="J518" s="576"/>
      <c r="K518" s="574"/>
      <c r="L518" s="572"/>
      <c r="M518" s="572"/>
      <c r="N518" s="576"/>
      <c r="O518" s="575">
        <f>(Q518*4+R518*2)/2</f>
        <v>12</v>
      </c>
      <c r="P518" s="575"/>
      <c r="Q518" s="575">
        <v>6</v>
      </c>
      <c r="R518" s="575"/>
      <c r="S518" s="575"/>
      <c r="T518" s="575"/>
      <c r="U518" s="575"/>
      <c r="V518" s="575"/>
      <c r="W518" s="575"/>
      <c r="X518" s="575"/>
      <c r="Y518" s="572"/>
      <c r="Z518" s="572">
        <v>1</v>
      </c>
      <c r="AA518" s="572">
        <v>1</v>
      </c>
      <c r="AB518" s="572"/>
      <c r="AC518" s="572"/>
      <c r="AD518" s="572">
        <v>2</v>
      </c>
      <c r="AE518" s="578"/>
    </row>
    <row r="519" spans="1:31" s="579" customFormat="1" x14ac:dyDescent="0.2">
      <c r="A519" s="572"/>
      <c r="B519" s="578"/>
      <c r="C519" s="578"/>
      <c r="D519" s="578"/>
      <c r="E519" s="578"/>
      <c r="F519" s="578"/>
      <c r="G519" s="578"/>
      <c r="H519" s="581"/>
      <c r="I519" s="573">
        <v>427.81599999999997</v>
      </c>
      <c r="J519" s="576">
        <f>+CEILING(I519,5)</f>
        <v>430</v>
      </c>
      <c r="K519" s="574"/>
      <c r="L519" s="572">
        <f>J519*36</f>
        <v>15480</v>
      </c>
      <c r="M519" s="572">
        <f>J519</f>
        <v>430</v>
      </c>
      <c r="N519" s="572"/>
      <c r="O519" s="575"/>
      <c r="P519" s="572"/>
      <c r="Q519" s="575"/>
      <c r="R519" s="575"/>
      <c r="S519" s="575"/>
      <c r="T519" s="575"/>
      <c r="U519" s="575"/>
      <c r="V519" s="575">
        <v>42</v>
      </c>
      <c r="W519" s="575"/>
      <c r="X519" s="575"/>
      <c r="Y519" s="572"/>
      <c r="Z519" s="572"/>
      <c r="AA519" s="572"/>
      <c r="AB519" s="572"/>
      <c r="AC519" s="572"/>
      <c r="AD519" s="572"/>
      <c r="AE519" s="578"/>
    </row>
    <row r="520" spans="1:31" s="579" customFormat="1" x14ac:dyDescent="0.2">
      <c r="A520" s="572">
        <f>A518+1</f>
        <v>257</v>
      </c>
      <c r="B520" s="578" t="s">
        <v>217</v>
      </c>
      <c r="C520" s="578" t="s">
        <v>20</v>
      </c>
      <c r="D520" s="578"/>
      <c r="E520" s="578"/>
      <c r="F520" s="578"/>
      <c r="G520" s="578"/>
      <c r="H520" s="581"/>
      <c r="I520" s="573"/>
      <c r="J520" s="576"/>
      <c r="K520" s="574"/>
      <c r="L520" s="572"/>
      <c r="M520" s="572"/>
      <c r="N520" s="576"/>
      <c r="O520" s="575">
        <f>(Q520*4+R520*2)/2</f>
        <v>12</v>
      </c>
      <c r="P520" s="575"/>
      <c r="Q520" s="575">
        <v>6</v>
      </c>
      <c r="R520" s="575"/>
      <c r="S520" s="575"/>
      <c r="T520" s="575"/>
      <c r="U520" s="575"/>
      <c r="V520" s="575"/>
      <c r="W520" s="575"/>
      <c r="X520" s="575"/>
      <c r="Y520" s="572"/>
      <c r="Z520" s="572">
        <v>1</v>
      </c>
      <c r="AA520" s="572">
        <v>1</v>
      </c>
      <c r="AB520" s="572"/>
      <c r="AC520" s="572"/>
      <c r="AD520" s="572">
        <v>2</v>
      </c>
      <c r="AE520" s="578"/>
    </row>
    <row r="521" spans="1:31" s="579" customFormat="1" x14ac:dyDescent="0.2">
      <c r="A521" s="572"/>
      <c r="B521" s="578"/>
      <c r="C521" s="578"/>
      <c r="D521" s="578"/>
      <c r="E521" s="578"/>
      <c r="F521" s="578"/>
      <c r="G521" s="578"/>
      <c r="H521" s="581"/>
      <c r="I521" s="573">
        <v>389.75700000000001</v>
      </c>
      <c r="J521" s="576">
        <f>+CEILING(I521,5)</f>
        <v>390</v>
      </c>
      <c r="K521" s="574"/>
      <c r="L521" s="572">
        <f>J521*36</f>
        <v>14040</v>
      </c>
      <c r="M521" s="572">
        <f>J521</f>
        <v>390</v>
      </c>
      <c r="N521" s="576"/>
      <c r="O521" s="575"/>
      <c r="P521" s="575"/>
      <c r="Q521" s="575"/>
      <c r="R521" s="575"/>
      <c r="S521" s="575"/>
      <c r="T521" s="575"/>
      <c r="U521" s="575"/>
      <c r="V521" s="575">
        <v>36</v>
      </c>
      <c r="W521" s="575"/>
      <c r="X521" s="575"/>
      <c r="Y521" s="572"/>
      <c r="Z521" s="572"/>
      <c r="AA521" s="572"/>
      <c r="AB521" s="572"/>
      <c r="AC521" s="572"/>
      <c r="AD521" s="572"/>
      <c r="AE521" s="578"/>
    </row>
    <row r="522" spans="1:31" s="579" customFormat="1" x14ac:dyDescent="0.2">
      <c r="A522" s="572">
        <f>A520+1</f>
        <v>258</v>
      </c>
      <c r="B522" s="578" t="s">
        <v>569</v>
      </c>
      <c r="C522" s="578" t="s">
        <v>20</v>
      </c>
      <c r="D522" s="578"/>
      <c r="E522" s="578"/>
      <c r="F522" s="578"/>
      <c r="G522" s="578"/>
      <c r="H522" s="581"/>
      <c r="I522" s="573"/>
      <c r="J522" s="576"/>
      <c r="K522" s="574"/>
      <c r="L522" s="572"/>
      <c r="M522" s="572"/>
      <c r="N522" s="576"/>
      <c r="O522" s="575">
        <f>(Q522*4+R522*2)/2</f>
        <v>12</v>
      </c>
      <c r="P522" s="575"/>
      <c r="Q522" s="575">
        <v>6</v>
      </c>
      <c r="R522" s="575"/>
      <c r="S522" s="575"/>
      <c r="T522" s="575"/>
      <c r="U522" s="575"/>
      <c r="V522" s="575"/>
      <c r="W522" s="575"/>
      <c r="X522" s="575"/>
      <c r="Y522" s="572"/>
      <c r="Z522" s="572">
        <v>1</v>
      </c>
      <c r="AA522" s="572">
        <v>1</v>
      </c>
      <c r="AB522" s="572"/>
      <c r="AC522" s="572"/>
      <c r="AD522" s="572">
        <v>2</v>
      </c>
      <c r="AE522" s="578"/>
    </row>
    <row r="523" spans="1:31" s="579" customFormat="1" x14ac:dyDescent="0.2">
      <c r="A523" s="572"/>
      <c r="B523" s="578"/>
      <c r="C523" s="578"/>
      <c r="D523" s="578"/>
      <c r="E523" s="578"/>
      <c r="F523" s="578"/>
      <c r="G523" s="578"/>
      <c r="H523" s="581"/>
      <c r="I523" s="573">
        <v>449.54300000000001</v>
      </c>
      <c r="J523" s="576">
        <f>+CEILING(I523,5)</f>
        <v>450</v>
      </c>
      <c r="K523" s="574"/>
      <c r="L523" s="572">
        <f>J523*36</f>
        <v>16200</v>
      </c>
      <c r="M523" s="572">
        <f>J523</f>
        <v>450</v>
      </c>
      <c r="N523" s="576"/>
      <c r="O523" s="575"/>
      <c r="P523" s="575"/>
      <c r="Q523" s="575"/>
      <c r="R523" s="575"/>
      <c r="S523" s="575"/>
      <c r="T523" s="575"/>
      <c r="U523" s="575"/>
      <c r="V523" s="575">
        <v>42</v>
      </c>
      <c r="W523" s="575"/>
      <c r="X523" s="575"/>
      <c r="Y523" s="572"/>
      <c r="Z523" s="572"/>
      <c r="AA523" s="572"/>
      <c r="AB523" s="572"/>
      <c r="AC523" s="572"/>
      <c r="AD523" s="572"/>
      <c r="AE523" s="578"/>
    </row>
    <row r="524" spans="1:31" s="579" customFormat="1" x14ac:dyDescent="0.2">
      <c r="A524" s="572">
        <f>A522+1</f>
        <v>259</v>
      </c>
      <c r="B524" s="578" t="s">
        <v>570</v>
      </c>
      <c r="C524" s="578" t="s">
        <v>233</v>
      </c>
      <c r="D524" s="578">
        <v>1</v>
      </c>
      <c r="E524" s="578">
        <v>0</v>
      </c>
      <c r="F524" s="578">
        <v>0</v>
      </c>
      <c r="G524" s="578">
        <v>0</v>
      </c>
      <c r="H524" s="581"/>
      <c r="I524" s="573"/>
      <c r="J524" s="576"/>
      <c r="K524" s="574"/>
      <c r="L524" s="572"/>
      <c r="M524" s="572"/>
      <c r="N524" s="576"/>
      <c r="O524" s="575">
        <f>(Q524*4+R524*2)/2</f>
        <v>12</v>
      </c>
      <c r="P524" s="575"/>
      <c r="Q524" s="575">
        <v>6</v>
      </c>
      <c r="R524" s="575"/>
      <c r="S524" s="575"/>
      <c r="T524" s="575"/>
      <c r="U524" s="575"/>
      <c r="V524" s="575"/>
      <c r="W524" s="575"/>
      <c r="X524" s="575"/>
      <c r="Y524" s="572"/>
      <c r="Z524" s="572">
        <v>1</v>
      </c>
      <c r="AA524" s="572">
        <v>1</v>
      </c>
      <c r="AB524" s="572"/>
      <c r="AC524" s="572"/>
      <c r="AD524" s="572">
        <v>2</v>
      </c>
      <c r="AE524" s="578"/>
    </row>
    <row r="525" spans="1:31" s="579" customFormat="1" x14ac:dyDescent="0.2">
      <c r="A525" s="572"/>
      <c r="B525" s="578"/>
      <c r="C525" s="578"/>
      <c r="D525" s="578"/>
      <c r="E525" s="578"/>
      <c r="F525" s="578"/>
      <c r="G525" s="578"/>
      <c r="H525" s="581"/>
      <c r="I525" s="573">
        <v>387.97699999999998</v>
      </c>
      <c r="J525" s="576">
        <f>+CEILING(I525,5)</f>
        <v>390</v>
      </c>
      <c r="K525" s="574"/>
      <c r="L525" s="572">
        <f>J525*36</f>
        <v>14040</v>
      </c>
      <c r="M525" s="572">
        <f>J525</f>
        <v>390</v>
      </c>
      <c r="N525" s="576"/>
      <c r="O525" s="575"/>
      <c r="P525" s="575"/>
      <c r="Q525" s="575"/>
      <c r="R525" s="575"/>
      <c r="S525" s="575"/>
      <c r="T525" s="575"/>
      <c r="U525" s="575"/>
      <c r="V525" s="575">
        <v>36</v>
      </c>
      <c r="W525" s="575"/>
      <c r="X525" s="575"/>
      <c r="Y525" s="572"/>
      <c r="Z525" s="572"/>
      <c r="AA525" s="572"/>
      <c r="AB525" s="572"/>
      <c r="AC525" s="572"/>
      <c r="AD525" s="572"/>
      <c r="AE525" s="578"/>
    </row>
    <row r="526" spans="1:31" s="579" customFormat="1" x14ac:dyDescent="0.2">
      <c r="A526" s="572">
        <f>A524+1</f>
        <v>260</v>
      </c>
      <c r="B526" s="578" t="s">
        <v>571</v>
      </c>
      <c r="C526" s="578" t="s">
        <v>233</v>
      </c>
      <c r="D526" s="578"/>
      <c r="E526" s="578"/>
      <c r="F526" s="578"/>
      <c r="G526" s="578"/>
      <c r="H526" s="581"/>
      <c r="I526" s="573"/>
      <c r="J526" s="576"/>
      <c r="K526" s="574"/>
      <c r="L526" s="572"/>
      <c r="M526" s="572"/>
      <c r="N526" s="576"/>
      <c r="O526" s="575">
        <f>(Q526*4+R526*2)/2</f>
        <v>12</v>
      </c>
      <c r="P526" s="575"/>
      <c r="Q526" s="575">
        <v>6</v>
      </c>
      <c r="R526" s="575"/>
      <c r="S526" s="575"/>
      <c r="T526" s="575"/>
      <c r="U526" s="575"/>
      <c r="V526" s="575"/>
      <c r="W526" s="575"/>
      <c r="X526" s="575"/>
      <c r="Y526" s="572"/>
      <c r="Z526" s="572">
        <v>1</v>
      </c>
      <c r="AA526" s="572">
        <v>1</v>
      </c>
      <c r="AB526" s="572"/>
      <c r="AC526" s="572"/>
      <c r="AD526" s="572">
        <v>2</v>
      </c>
      <c r="AE526" s="578"/>
    </row>
    <row r="527" spans="1:31" s="579" customFormat="1" x14ac:dyDescent="0.2">
      <c r="A527" s="572"/>
      <c r="B527" s="578"/>
      <c r="C527" s="578"/>
      <c r="D527" s="578"/>
      <c r="E527" s="578"/>
      <c r="F527" s="578"/>
      <c r="G527" s="578"/>
      <c r="H527" s="581"/>
      <c r="I527" s="573">
        <v>346.33199999999999</v>
      </c>
      <c r="J527" s="576">
        <f>+CEILING(I527,5)</f>
        <v>350</v>
      </c>
      <c r="K527" s="574"/>
      <c r="L527" s="572">
        <f>J527*36</f>
        <v>12600</v>
      </c>
      <c r="M527" s="572">
        <f>J527</f>
        <v>350</v>
      </c>
      <c r="N527" s="572"/>
      <c r="O527" s="575"/>
      <c r="P527" s="572"/>
      <c r="Q527" s="575"/>
      <c r="R527" s="572"/>
      <c r="S527" s="572"/>
      <c r="T527" s="572"/>
      <c r="U527" s="572"/>
      <c r="V527" s="575">
        <v>36</v>
      </c>
      <c r="W527" s="572"/>
      <c r="X527" s="572"/>
      <c r="Y527" s="572"/>
      <c r="Z527" s="572"/>
      <c r="AA527" s="572"/>
      <c r="AB527" s="572"/>
      <c r="AC527" s="572"/>
      <c r="AD527" s="572"/>
      <c r="AE527" s="578"/>
    </row>
    <row r="528" spans="1:31" s="579" customFormat="1" x14ac:dyDescent="0.2">
      <c r="A528" s="572">
        <f>A526+1</f>
        <v>261</v>
      </c>
      <c r="B528" s="578" t="s">
        <v>572</v>
      </c>
      <c r="C528" s="578" t="s">
        <v>20</v>
      </c>
      <c r="D528" s="578">
        <v>3</v>
      </c>
      <c r="E528" s="578">
        <v>3</v>
      </c>
      <c r="F528" s="578">
        <v>0</v>
      </c>
      <c r="G528" s="578">
        <v>0</v>
      </c>
      <c r="H528" s="581"/>
      <c r="I528" s="573"/>
      <c r="J528" s="576"/>
      <c r="K528" s="574"/>
      <c r="L528" s="572"/>
      <c r="M528" s="572"/>
      <c r="N528" s="576"/>
      <c r="O528" s="575">
        <f>(Q528*4+R528*2)/2</f>
        <v>12</v>
      </c>
      <c r="P528" s="575"/>
      <c r="Q528" s="575">
        <v>6</v>
      </c>
      <c r="R528" s="575"/>
      <c r="S528" s="575"/>
      <c r="T528" s="575"/>
      <c r="U528" s="575"/>
      <c r="V528" s="575"/>
      <c r="W528" s="575"/>
      <c r="X528" s="575"/>
      <c r="Y528" s="572"/>
      <c r="Z528" s="572">
        <v>1</v>
      </c>
      <c r="AA528" s="572">
        <v>1</v>
      </c>
      <c r="AB528" s="572"/>
      <c r="AC528" s="572"/>
      <c r="AD528" s="572">
        <v>2</v>
      </c>
      <c r="AE528" s="578"/>
    </row>
    <row r="529" spans="1:31" s="579" customFormat="1" x14ac:dyDescent="0.2">
      <c r="A529" s="572"/>
      <c r="B529" s="578"/>
      <c r="C529" s="578"/>
      <c r="D529" s="578"/>
      <c r="E529" s="578"/>
      <c r="F529" s="578"/>
      <c r="G529" s="578"/>
      <c r="H529" s="581"/>
      <c r="I529" s="573">
        <v>444.84300000000002</v>
      </c>
      <c r="J529" s="576">
        <f>+CEILING(I529,5)</f>
        <v>445</v>
      </c>
      <c r="K529" s="574"/>
      <c r="L529" s="572">
        <f>J529*36</f>
        <v>16020</v>
      </c>
      <c r="M529" s="572">
        <f>J529</f>
        <v>445</v>
      </c>
      <c r="N529" s="572"/>
      <c r="O529" s="575"/>
      <c r="P529" s="575"/>
      <c r="Q529" s="575"/>
      <c r="R529" s="575"/>
      <c r="S529" s="575"/>
      <c r="T529" s="575"/>
      <c r="U529" s="575"/>
      <c r="V529" s="575">
        <v>42</v>
      </c>
      <c r="W529" s="575"/>
      <c r="X529" s="575"/>
      <c r="Y529" s="572"/>
      <c r="Z529" s="572"/>
      <c r="AA529" s="572"/>
      <c r="AB529" s="572"/>
      <c r="AC529" s="572"/>
      <c r="AD529" s="572"/>
      <c r="AE529" s="578"/>
    </row>
    <row r="530" spans="1:31" s="579" customFormat="1" x14ac:dyDescent="0.2">
      <c r="A530" s="572">
        <f>A528+1</f>
        <v>262</v>
      </c>
      <c r="B530" s="578" t="s">
        <v>573</v>
      </c>
      <c r="C530" s="578" t="s">
        <v>20</v>
      </c>
      <c r="D530" s="578">
        <v>2</v>
      </c>
      <c r="E530" s="578">
        <v>3</v>
      </c>
      <c r="F530" s="578">
        <v>0</v>
      </c>
      <c r="G530" s="578">
        <v>1</v>
      </c>
      <c r="H530" s="581"/>
      <c r="I530" s="573"/>
      <c r="J530" s="576"/>
      <c r="K530" s="574"/>
      <c r="L530" s="572"/>
      <c r="M530" s="572"/>
      <c r="N530" s="576"/>
      <c r="O530" s="575">
        <f>(Q530*4+R530*2)/2</f>
        <v>12</v>
      </c>
      <c r="P530" s="575"/>
      <c r="Q530" s="575">
        <v>6</v>
      </c>
      <c r="R530" s="575"/>
      <c r="S530" s="575"/>
      <c r="T530" s="575"/>
      <c r="U530" s="575"/>
      <c r="V530" s="575"/>
      <c r="W530" s="575"/>
      <c r="X530" s="575"/>
      <c r="Y530" s="572"/>
      <c r="Z530" s="572">
        <v>1</v>
      </c>
      <c r="AA530" s="572">
        <v>1</v>
      </c>
      <c r="AB530" s="572"/>
      <c r="AC530" s="572"/>
      <c r="AD530" s="572">
        <v>2</v>
      </c>
      <c r="AE530" s="578"/>
    </row>
    <row r="531" spans="1:31" s="579" customFormat="1" x14ac:dyDescent="0.2">
      <c r="A531" s="572"/>
      <c r="B531" s="578"/>
      <c r="C531" s="578"/>
      <c r="D531" s="578"/>
      <c r="E531" s="578"/>
      <c r="F531" s="578"/>
      <c r="G531" s="578"/>
      <c r="H531" s="581"/>
      <c r="I531" s="573">
        <v>383.92500000000001</v>
      </c>
      <c r="J531" s="576">
        <f>+CEILING(I531,5)</f>
        <v>385</v>
      </c>
      <c r="K531" s="574"/>
      <c r="L531" s="572">
        <f>J531*36</f>
        <v>13860</v>
      </c>
      <c r="M531" s="572">
        <f>J531</f>
        <v>385</v>
      </c>
      <c r="N531" s="576"/>
      <c r="O531" s="575"/>
      <c r="P531" s="575"/>
      <c r="Q531" s="575"/>
      <c r="R531" s="575"/>
      <c r="S531" s="575"/>
      <c r="T531" s="575"/>
      <c r="U531" s="575"/>
      <c r="V531" s="575">
        <v>36</v>
      </c>
      <c r="W531" s="575"/>
      <c r="X531" s="575"/>
      <c r="Y531" s="572"/>
      <c r="Z531" s="572"/>
      <c r="AA531" s="572"/>
      <c r="AB531" s="572"/>
      <c r="AC531" s="572"/>
      <c r="AD531" s="572"/>
      <c r="AE531" s="578"/>
    </row>
    <row r="532" spans="1:31" s="579" customFormat="1" x14ac:dyDescent="0.2">
      <c r="A532" s="572">
        <f>A530+1</f>
        <v>263</v>
      </c>
      <c r="B532" s="578" t="s">
        <v>664</v>
      </c>
      <c r="C532" s="578" t="s">
        <v>243</v>
      </c>
      <c r="D532" s="578">
        <v>0</v>
      </c>
      <c r="E532" s="578">
        <v>1</v>
      </c>
      <c r="F532" s="578">
        <v>1</v>
      </c>
      <c r="G532" s="578">
        <v>0</v>
      </c>
      <c r="H532" s="578" t="s">
        <v>1112</v>
      </c>
      <c r="I532" s="573"/>
      <c r="J532" s="576"/>
      <c r="K532" s="574"/>
      <c r="L532" s="572"/>
      <c r="M532" s="572"/>
      <c r="N532" s="575">
        <v>48</v>
      </c>
      <c r="O532" s="576"/>
      <c r="P532" s="575">
        <v>12</v>
      </c>
      <c r="Q532" s="576"/>
      <c r="R532" s="576"/>
      <c r="S532" s="576"/>
      <c r="T532" s="576"/>
      <c r="U532" s="576"/>
      <c r="V532" s="575"/>
      <c r="W532" s="572">
        <v>30</v>
      </c>
      <c r="X532" s="576"/>
      <c r="Y532" s="572">
        <v>2</v>
      </c>
      <c r="Z532" s="576"/>
      <c r="AA532" s="572">
        <v>2</v>
      </c>
      <c r="AB532" s="576"/>
      <c r="AC532" s="576"/>
      <c r="AD532" s="572">
        <v>4</v>
      </c>
      <c r="AE532" s="578"/>
    </row>
    <row r="533" spans="1:31" s="579" customFormat="1" x14ac:dyDescent="0.2">
      <c r="A533" s="572"/>
      <c r="B533" s="578"/>
      <c r="C533" s="578"/>
      <c r="D533" s="578"/>
      <c r="E533" s="578"/>
      <c r="F533" s="578"/>
      <c r="G533" s="578"/>
      <c r="H533" s="578"/>
      <c r="I533" s="573">
        <v>384.29300000000001</v>
      </c>
      <c r="J533" s="576">
        <f>+CEILING(I533,5)</f>
        <v>385</v>
      </c>
      <c r="K533" s="574"/>
      <c r="L533" s="572">
        <f>J533*36</f>
        <v>13860</v>
      </c>
      <c r="M533" s="572">
        <f>J533</f>
        <v>385</v>
      </c>
      <c r="N533" s="576"/>
      <c r="O533" s="575"/>
      <c r="P533" s="575"/>
      <c r="Q533" s="575"/>
      <c r="R533" s="575"/>
      <c r="S533" s="575"/>
      <c r="T533" s="575"/>
      <c r="U533" s="575"/>
      <c r="V533" s="575">
        <v>36</v>
      </c>
      <c r="W533" s="575"/>
      <c r="X533" s="575"/>
      <c r="Y533" s="572"/>
      <c r="Z533" s="572"/>
      <c r="AA533" s="572"/>
      <c r="AB533" s="572"/>
      <c r="AC533" s="572"/>
      <c r="AD533" s="572"/>
      <c r="AE533" s="578"/>
    </row>
    <row r="534" spans="1:31" s="579" customFormat="1" x14ac:dyDescent="0.2">
      <c r="A534" s="572">
        <f>A532+1</f>
        <v>264</v>
      </c>
      <c r="B534" s="578" t="s">
        <v>665</v>
      </c>
      <c r="C534" s="578" t="s">
        <v>231</v>
      </c>
      <c r="D534" s="578">
        <v>0</v>
      </c>
      <c r="E534" s="578">
        <v>0</v>
      </c>
      <c r="F534" s="578">
        <v>1</v>
      </c>
      <c r="G534" s="578">
        <v>0</v>
      </c>
      <c r="H534" s="578"/>
      <c r="I534" s="573"/>
      <c r="J534" s="576"/>
      <c r="K534" s="574"/>
      <c r="L534" s="572"/>
      <c r="M534" s="572"/>
      <c r="N534" s="576"/>
      <c r="O534" s="575">
        <f>(Q534*4+R534*2)/2</f>
        <v>12</v>
      </c>
      <c r="P534" s="575"/>
      <c r="Q534" s="575">
        <v>6</v>
      </c>
      <c r="R534" s="575"/>
      <c r="S534" s="575"/>
      <c r="T534" s="575"/>
      <c r="U534" s="575"/>
      <c r="V534" s="575"/>
      <c r="W534" s="575"/>
      <c r="X534" s="575"/>
      <c r="Y534" s="572"/>
      <c r="Z534" s="572">
        <v>1</v>
      </c>
      <c r="AA534" s="572">
        <v>1</v>
      </c>
      <c r="AB534" s="572"/>
      <c r="AC534" s="572"/>
      <c r="AD534" s="572">
        <v>2</v>
      </c>
      <c r="AE534" s="578"/>
    </row>
    <row r="535" spans="1:31" s="579" customFormat="1" x14ac:dyDescent="0.2">
      <c r="A535" s="572"/>
      <c r="B535" s="578"/>
      <c r="C535" s="578"/>
      <c r="D535" s="578"/>
      <c r="E535" s="578"/>
      <c r="F535" s="578"/>
      <c r="G535" s="578"/>
      <c r="H535" s="578"/>
      <c r="I535" s="573">
        <v>359</v>
      </c>
      <c r="J535" s="576">
        <f>+CEILING(I535,5)</f>
        <v>360</v>
      </c>
      <c r="K535" s="574"/>
      <c r="L535" s="572">
        <f>J535*36</f>
        <v>12960</v>
      </c>
      <c r="M535" s="572">
        <f>J535</f>
        <v>360</v>
      </c>
      <c r="N535" s="576"/>
      <c r="O535" s="575"/>
      <c r="P535" s="575"/>
      <c r="Q535" s="575"/>
      <c r="R535" s="575"/>
      <c r="S535" s="575"/>
      <c r="T535" s="575"/>
      <c r="U535" s="575"/>
      <c r="V535" s="575">
        <v>36</v>
      </c>
      <c r="W535" s="575"/>
      <c r="X535" s="575"/>
      <c r="Y535" s="572"/>
      <c r="Z535" s="572"/>
      <c r="AA535" s="572"/>
      <c r="AB535" s="572"/>
      <c r="AC535" s="572"/>
      <c r="AD535" s="572"/>
      <c r="AE535" s="578"/>
    </row>
    <row r="536" spans="1:31" s="579" customFormat="1" x14ac:dyDescent="0.2">
      <c r="A536" s="572">
        <f>A534+1</f>
        <v>265</v>
      </c>
      <c r="B536" s="578" t="s">
        <v>666</v>
      </c>
      <c r="C536" s="578" t="s">
        <v>231</v>
      </c>
      <c r="D536" s="578"/>
      <c r="E536" s="578"/>
      <c r="F536" s="578"/>
      <c r="G536" s="578"/>
      <c r="H536" s="578"/>
      <c r="I536" s="573"/>
      <c r="J536" s="576"/>
      <c r="K536" s="574"/>
      <c r="L536" s="572"/>
      <c r="M536" s="572"/>
      <c r="N536" s="576"/>
      <c r="O536" s="575">
        <f>(Q536*4+R536*2)/2</f>
        <v>12</v>
      </c>
      <c r="P536" s="575"/>
      <c r="Q536" s="575">
        <v>6</v>
      </c>
      <c r="R536" s="575"/>
      <c r="S536" s="575"/>
      <c r="T536" s="575"/>
      <c r="U536" s="575"/>
      <c r="V536" s="575"/>
      <c r="W536" s="575"/>
      <c r="X536" s="575"/>
      <c r="Y536" s="572"/>
      <c r="Z536" s="572">
        <v>1</v>
      </c>
      <c r="AA536" s="572">
        <v>1</v>
      </c>
      <c r="AB536" s="572"/>
      <c r="AC536" s="572"/>
      <c r="AD536" s="572">
        <v>2</v>
      </c>
      <c r="AE536" s="578"/>
    </row>
    <row r="537" spans="1:31" s="579" customFormat="1" x14ac:dyDescent="0.2">
      <c r="A537" s="572"/>
      <c r="B537" s="578"/>
      <c r="C537" s="578"/>
      <c r="D537" s="578"/>
      <c r="E537" s="578"/>
      <c r="F537" s="578"/>
      <c r="G537" s="578"/>
      <c r="H537" s="578"/>
      <c r="I537" s="573">
        <v>333.99900000000002</v>
      </c>
      <c r="J537" s="576">
        <f>+CEILING(I537,5)</f>
        <v>335</v>
      </c>
      <c r="K537" s="574"/>
      <c r="L537" s="572">
        <f>J537*36</f>
        <v>12060</v>
      </c>
      <c r="M537" s="572">
        <f>J537</f>
        <v>335</v>
      </c>
      <c r="N537" s="572"/>
      <c r="O537" s="575"/>
      <c r="P537" s="572"/>
      <c r="Q537" s="575"/>
      <c r="R537" s="575"/>
      <c r="S537" s="575"/>
      <c r="T537" s="575"/>
      <c r="U537" s="575"/>
      <c r="V537" s="575">
        <v>36</v>
      </c>
      <c r="W537" s="575"/>
      <c r="X537" s="575"/>
      <c r="Y537" s="572"/>
      <c r="Z537" s="572"/>
      <c r="AA537" s="572"/>
      <c r="AB537" s="572"/>
      <c r="AC537" s="572"/>
      <c r="AD537" s="572"/>
      <c r="AE537" s="578"/>
    </row>
    <row r="538" spans="1:31" s="579" customFormat="1" x14ac:dyDescent="0.2">
      <c r="A538" s="572">
        <f>A536+1</f>
        <v>266</v>
      </c>
      <c r="B538" s="578" t="s">
        <v>667</v>
      </c>
      <c r="C538" s="578" t="s">
        <v>231</v>
      </c>
      <c r="D538" s="578">
        <v>2</v>
      </c>
      <c r="E538" s="578">
        <v>0</v>
      </c>
      <c r="F538" s="578">
        <v>0</v>
      </c>
      <c r="G538" s="578">
        <v>1</v>
      </c>
      <c r="H538" s="578"/>
      <c r="I538" s="573"/>
      <c r="J538" s="576"/>
      <c r="K538" s="574"/>
      <c r="L538" s="572"/>
      <c r="M538" s="572"/>
      <c r="N538" s="576"/>
      <c r="O538" s="575">
        <f>(Q538*4+R538*2)/2</f>
        <v>12</v>
      </c>
      <c r="P538" s="575"/>
      <c r="Q538" s="575">
        <v>6</v>
      </c>
      <c r="R538" s="575"/>
      <c r="S538" s="575"/>
      <c r="T538" s="575"/>
      <c r="U538" s="575"/>
      <c r="V538" s="575"/>
      <c r="W538" s="575"/>
      <c r="X538" s="575"/>
      <c r="Y538" s="572"/>
      <c r="Z538" s="572">
        <v>1</v>
      </c>
      <c r="AA538" s="572">
        <v>1</v>
      </c>
      <c r="AB538" s="572"/>
      <c r="AC538" s="572"/>
      <c r="AD538" s="572">
        <v>2</v>
      </c>
      <c r="AE538" s="578"/>
    </row>
    <row r="539" spans="1:31" s="579" customFormat="1" x14ac:dyDescent="0.2">
      <c r="A539" s="572"/>
      <c r="B539" s="578"/>
      <c r="C539" s="578"/>
      <c r="D539" s="578"/>
      <c r="E539" s="578"/>
      <c r="F539" s="578"/>
      <c r="G539" s="578"/>
      <c r="H539" s="578"/>
      <c r="I539" s="573">
        <v>395</v>
      </c>
      <c r="J539" s="576">
        <f>+CEILING(I539,5)</f>
        <v>395</v>
      </c>
      <c r="K539" s="574"/>
      <c r="L539" s="572">
        <f>J539*36</f>
        <v>14220</v>
      </c>
      <c r="M539" s="572">
        <f>J539</f>
        <v>395</v>
      </c>
      <c r="N539" s="575"/>
      <c r="O539" s="575"/>
      <c r="P539" s="575"/>
      <c r="Q539" s="575"/>
      <c r="R539" s="575"/>
      <c r="S539" s="575"/>
      <c r="T539" s="575"/>
      <c r="U539" s="575"/>
      <c r="V539" s="575">
        <v>42</v>
      </c>
      <c r="W539" s="575"/>
      <c r="X539" s="575"/>
      <c r="Y539" s="572"/>
      <c r="Z539" s="572"/>
      <c r="AA539" s="572"/>
      <c r="AB539" s="572"/>
      <c r="AC539" s="572"/>
      <c r="AD539" s="572"/>
      <c r="AE539" s="578"/>
    </row>
    <row r="540" spans="1:31" s="579" customFormat="1" x14ac:dyDescent="0.2">
      <c r="A540" s="572">
        <f>A538+1</f>
        <v>267</v>
      </c>
      <c r="B540" s="578" t="s">
        <v>668</v>
      </c>
      <c r="C540" s="578" t="s">
        <v>233</v>
      </c>
      <c r="D540" s="578">
        <v>4</v>
      </c>
      <c r="E540" s="578">
        <v>3</v>
      </c>
      <c r="F540" s="578">
        <v>3</v>
      </c>
      <c r="G540" s="578">
        <v>3</v>
      </c>
      <c r="H540" s="578"/>
      <c r="I540" s="573"/>
      <c r="J540" s="576"/>
      <c r="K540" s="574"/>
      <c r="L540" s="572"/>
      <c r="M540" s="572"/>
      <c r="N540" s="576"/>
      <c r="O540" s="575">
        <f>(Q540*4+R540*2)/2</f>
        <v>12</v>
      </c>
      <c r="P540" s="575"/>
      <c r="Q540" s="575">
        <v>6</v>
      </c>
      <c r="R540" s="575"/>
      <c r="S540" s="575"/>
      <c r="T540" s="575"/>
      <c r="U540" s="575"/>
      <c r="V540" s="575"/>
      <c r="W540" s="575"/>
      <c r="X540" s="575"/>
      <c r="Y540" s="572"/>
      <c r="Z540" s="572">
        <v>1</v>
      </c>
      <c r="AA540" s="572">
        <v>1</v>
      </c>
      <c r="AB540" s="572"/>
      <c r="AC540" s="572"/>
      <c r="AD540" s="572">
        <v>2</v>
      </c>
      <c r="AE540" s="578"/>
    </row>
    <row r="541" spans="1:31" s="579" customFormat="1" x14ac:dyDescent="0.2">
      <c r="A541" s="572"/>
      <c r="B541" s="578"/>
      <c r="C541" s="578"/>
      <c r="D541" s="578"/>
      <c r="E541" s="578"/>
      <c r="F541" s="578"/>
      <c r="G541" s="578"/>
      <c r="H541" s="578"/>
      <c r="I541" s="573">
        <v>355.00099999999998</v>
      </c>
      <c r="J541" s="576">
        <f>+CEILING(I541,5)</f>
        <v>360</v>
      </c>
      <c r="K541" s="574"/>
      <c r="L541" s="572">
        <f>J541*36</f>
        <v>12960</v>
      </c>
      <c r="M541" s="572">
        <f>J541</f>
        <v>360</v>
      </c>
      <c r="N541" s="572"/>
      <c r="O541" s="575"/>
      <c r="P541" s="572"/>
      <c r="Q541" s="575"/>
      <c r="R541" s="572"/>
      <c r="S541" s="572"/>
      <c r="T541" s="572"/>
      <c r="U541" s="572"/>
      <c r="V541" s="575">
        <v>36</v>
      </c>
      <c r="W541" s="572"/>
      <c r="X541" s="572"/>
      <c r="Y541" s="572"/>
      <c r="Z541" s="572"/>
      <c r="AA541" s="572"/>
      <c r="AB541" s="572"/>
      <c r="AC541" s="572"/>
      <c r="AD541" s="572"/>
      <c r="AE541" s="578"/>
    </row>
    <row r="542" spans="1:31" s="579" customFormat="1" x14ac:dyDescent="0.2">
      <c r="A542" s="572">
        <f>A540+1</f>
        <v>268</v>
      </c>
      <c r="B542" s="578" t="s">
        <v>669</v>
      </c>
      <c r="C542" s="578" t="s">
        <v>233</v>
      </c>
      <c r="D542" s="578">
        <v>1</v>
      </c>
      <c r="E542" s="578">
        <v>3</v>
      </c>
      <c r="F542" s="578">
        <v>0</v>
      </c>
      <c r="G542" s="578">
        <v>0</v>
      </c>
      <c r="H542" s="578"/>
      <c r="I542" s="573"/>
      <c r="J542" s="576"/>
      <c r="K542" s="574"/>
      <c r="L542" s="572"/>
      <c r="M542" s="572"/>
      <c r="N542" s="576"/>
      <c r="O542" s="575">
        <f>(Q542*4+R542*2)/2</f>
        <v>12</v>
      </c>
      <c r="P542" s="575"/>
      <c r="Q542" s="575">
        <v>6</v>
      </c>
      <c r="R542" s="575"/>
      <c r="S542" s="575"/>
      <c r="T542" s="575"/>
      <c r="U542" s="575"/>
      <c r="V542" s="575"/>
      <c r="W542" s="575"/>
      <c r="X542" s="575"/>
      <c r="Y542" s="572"/>
      <c r="Z542" s="572">
        <v>1</v>
      </c>
      <c r="AA542" s="572">
        <v>1</v>
      </c>
      <c r="AB542" s="572"/>
      <c r="AC542" s="572"/>
      <c r="AD542" s="572">
        <v>2</v>
      </c>
      <c r="AE542" s="578"/>
    </row>
    <row r="543" spans="1:31" s="579" customFormat="1" x14ac:dyDescent="0.2">
      <c r="A543" s="572"/>
      <c r="B543" s="578"/>
      <c r="C543" s="578"/>
      <c r="D543" s="578"/>
      <c r="E543" s="578"/>
      <c r="F543" s="578"/>
      <c r="G543" s="578"/>
      <c r="H543" s="578"/>
      <c r="I543" s="573">
        <v>484.99900000000002</v>
      </c>
      <c r="J543" s="576">
        <f>+CEILING(I543,5)</f>
        <v>485</v>
      </c>
      <c r="K543" s="574"/>
      <c r="L543" s="572">
        <f>J543*36</f>
        <v>17460</v>
      </c>
      <c r="M543" s="572">
        <f>J543</f>
        <v>485</v>
      </c>
      <c r="N543" s="575"/>
      <c r="O543" s="575"/>
      <c r="P543" s="575"/>
      <c r="Q543" s="575"/>
      <c r="R543" s="575"/>
      <c r="S543" s="575"/>
      <c r="T543" s="575"/>
      <c r="U543" s="575"/>
      <c r="V543" s="575">
        <v>48</v>
      </c>
      <c r="W543" s="575"/>
      <c r="X543" s="575"/>
      <c r="Y543" s="572"/>
      <c r="Z543" s="572"/>
      <c r="AA543" s="572"/>
      <c r="AB543" s="572"/>
      <c r="AC543" s="572"/>
      <c r="AD543" s="572"/>
      <c r="AE543" s="578"/>
    </row>
    <row r="544" spans="1:31" s="579" customFormat="1" x14ac:dyDescent="0.2">
      <c r="A544" s="572">
        <f>A542+1</f>
        <v>269</v>
      </c>
      <c r="B544" s="578" t="s">
        <v>670</v>
      </c>
      <c r="C544" s="578" t="s">
        <v>243</v>
      </c>
      <c r="D544" s="578">
        <v>1</v>
      </c>
      <c r="E544" s="578">
        <v>0</v>
      </c>
      <c r="F544" s="578">
        <v>0</v>
      </c>
      <c r="G544" s="578">
        <v>1</v>
      </c>
      <c r="H544" s="578" t="s">
        <v>1113</v>
      </c>
      <c r="I544" s="573"/>
      <c r="J544" s="576"/>
      <c r="K544" s="574"/>
      <c r="L544" s="572"/>
      <c r="M544" s="572"/>
      <c r="N544" s="575">
        <v>48</v>
      </c>
      <c r="O544" s="576"/>
      <c r="P544" s="575">
        <v>12</v>
      </c>
      <c r="Q544" s="576"/>
      <c r="R544" s="576"/>
      <c r="S544" s="576"/>
      <c r="T544" s="576"/>
      <c r="U544" s="576"/>
      <c r="V544" s="575"/>
      <c r="W544" s="572">
        <v>30</v>
      </c>
      <c r="X544" s="576"/>
      <c r="Y544" s="572">
        <v>2</v>
      </c>
      <c r="Z544" s="576"/>
      <c r="AA544" s="572">
        <v>2</v>
      </c>
      <c r="AB544" s="576"/>
      <c r="AC544" s="576"/>
      <c r="AD544" s="572">
        <v>4</v>
      </c>
      <c r="AE544" s="578"/>
    </row>
    <row r="545" spans="1:31" s="579" customFormat="1" x14ac:dyDescent="0.2">
      <c r="A545" s="572"/>
      <c r="B545" s="578"/>
      <c r="C545" s="578"/>
      <c r="D545" s="578"/>
      <c r="E545" s="578"/>
      <c r="F545" s="578"/>
      <c r="G545" s="578"/>
      <c r="H545" s="578"/>
      <c r="I545" s="573">
        <v>473.00099999999998</v>
      </c>
      <c r="J545" s="576">
        <f>+CEILING(I545,5)</f>
        <v>475</v>
      </c>
      <c r="K545" s="574"/>
      <c r="L545" s="572">
        <f>J545*36</f>
        <v>17100</v>
      </c>
      <c r="M545" s="572">
        <f>J545</f>
        <v>475</v>
      </c>
      <c r="N545" s="572"/>
      <c r="O545" s="575"/>
      <c r="P545" s="572"/>
      <c r="Q545" s="575"/>
      <c r="R545" s="572"/>
      <c r="S545" s="572"/>
      <c r="T545" s="572"/>
      <c r="U545" s="572"/>
      <c r="V545" s="575">
        <v>48</v>
      </c>
      <c r="W545" s="572"/>
      <c r="X545" s="572"/>
      <c r="Y545" s="572"/>
      <c r="Z545" s="572"/>
      <c r="AA545" s="572"/>
      <c r="AB545" s="572"/>
      <c r="AC545" s="572"/>
      <c r="AD545" s="572"/>
      <c r="AE545" s="578"/>
    </row>
    <row r="546" spans="1:31" s="579" customFormat="1" x14ac:dyDescent="0.2">
      <c r="A546" s="572">
        <f>A544+1</f>
        <v>270</v>
      </c>
      <c r="B546" s="578" t="s">
        <v>671</v>
      </c>
      <c r="C546" s="578" t="s">
        <v>233</v>
      </c>
      <c r="D546" s="578"/>
      <c r="E546" s="578"/>
      <c r="F546" s="578"/>
      <c r="G546" s="578"/>
      <c r="H546" s="578"/>
      <c r="I546" s="573"/>
      <c r="J546" s="576"/>
      <c r="K546" s="574"/>
      <c r="L546" s="572"/>
      <c r="M546" s="572"/>
      <c r="N546" s="576"/>
      <c r="O546" s="575">
        <f>(Q546*4+R546*2)/2</f>
        <v>12</v>
      </c>
      <c r="P546" s="575"/>
      <c r="Q546" s="575">
        <v>6</v>
      </c>
      <c r="R546" s="575"/>
      <c r="S546" s="575"/>
      <c r="T546" s="575"/>
      <c r="U546" s="575"/>
      <c r="V546" s="575"/>
      <c r="W546" s="575"/>
      <c r="X546" s="575"/>
      <c r="Y546" s="572"/>
      <c r="Z546" s="572">
        <v>1</v>
      </c>
      <c r="AA546" s="572">
        <v>1</v>
      </c>
      <c r="AB546" s="572"/>
      <c r="AC546" s="572"/>
      <c r="AD546" s="572">
        <v>2</v>
      </c>
      <c r="AE546" s="578"/>
    </row>
    <row r="547" spans="1:31" s="579" customFormat="1" x14ac:dyDescent="0.2">
      <c r="A547" s="572"/>
      <c r="B547" s="578"/>
      <c r="C547" s="578"/>
      <c r="D547" s="578"/>
      <c r="E547" s="578"/>
      <c r="F547" s="578"/>
      <c r="G547" s="578"/>
      <c r="H547" s="578"/>
      <c r="I547" s="573">
        <v>367</v>
      </c>
      <c r="J547" s="576">
        <f>+CEILING(I547,5)</f>
        <v>370</v>
      </c>
      <c r="K547" s="574"/>
      <c r="L547" s="572">
        <f>J547*36</f>
        <v>13320</v>
      </c>
      <c r="M547" s="572">
        <f>J547</f>
        <v>370</v>
      </c>
      <c r="N547" s="572"/>
      <c r="O547" s="572"/>
      <c r="P547" s="572"/>
      <c r="Q547" s="572"/>
      <c r="R547" s="572"/>
      <c r="S547" s="572"/>
      <c r="T547" s="572"/>
      <c r="U547" s="572"/>
      <c r="V547" s="575">
        <v>36</v>
      </c>
      <c r="W547" s="575"/>
      <c r="X547" s="572"/>
      <c r="Y547" s="572"/>
      <c r="Z547" s="572"/>
      <c r="AA547" s="572"/>
      <c r="AB547" s="572"/>
      <c r="AC547" s="572"/>
      <c r="AD547" s="572"/>
      <c r="AE547" s="578"/>
    </row>
    <row r="548" spans="1:31" s="579" customFormat="1" x14ac:dyDescent="0.2">
      <c r="A548" s="572">
        <f>A546+1</f>
        <v>271</v>
      </c>
      <c r="B548" s="578" t="s">
        <v>672</v>
      </c>
      <c r="C548" s="578" t="s">
        <v>871</v>
      </c>
      <c r="D548" s="578">
        <v>1</v>
      </c>
      <c r="E548" s="578">
        <v>2</v>
      </c>
      <c r="F548" s="578">
        <v>0</v>
      </c>
      <c r="G548" s="578">
        <v>1</v>
      </c>
      <c r="H548" s="578" t="s">
        <v>1113</v>
      </c>
      <c r="I548" s="573"/>
      <c r="J548" s="576"/>
      <c r="K548" s="574"/>
      <c r="L548" s="572"/>
      <c r="M548" s="572"/>
      <c r="N548" s="575">
        <v>48</v>
      </c>
      <c r="O548" s="576">
        <v>4</v>
      </c>
      <c r="P548" s="575">
        <v>12</v>
      </c>
      <c r="Q548" s="576"/>
      <c r="R548" s="576">
        <v>4</v>
      </c>
      <c r="S548" s="576">
        <v>4</v>
      </c>
      <c r="T548" s="576"/>
      <c r="U548" s="576"/>
      <c r="V548" s="575"/>
      <c r="W548" s="572">
        <v>30</v>
      </c>
      <c r="X548" s="576">
        <v>72</v>
      </c>
      <c r="Y548" s="572">
        <v>2</v>
      </c>
      <c r="Z548" s="576"/>
      <c r="AA548" s="572">
        <v>2</v>
      </c>
      <c r="AB548" s="576"/>
      <c r="AC548" s="576"/>
      <c r="AD548" s="572">
        <v>4</v>
      </c>
      <c r="AE548" s="578"/>
    </row>
    <row r="549" spans="1:31" s="579" customFormat="1" x14ac:dyDescent="0.2">
      <c r="A549" s="572"/>
      <c r="B549" s="578"/>
      <c r="C549" s="578"/>
      <c r="D549" s="578"/>
      <c r="E549" s="578"/>
      <c r="F549" s="578"/>
      <c r="G549" s="578"/>
      <c r="H549" s="578"/>
      <c r="I549" s="573">
        <v>430</v>
      </c>
      <c r="J549" s="576">
        <f>+CEILING(I549,5)</f>
        <v>430</v>
      </c>
      <c r="K549" s="574"/>
      <c r="L549" s="572">
        <f>J549*36</f>
        <v>15480</v>
      </c>
      <c r="M549" s="572">
        <f>J549</f>
        <v>430</v>
      </c>
      <c r="N549" s="575"/>
      <c r="O549" s="575"/>
      <c r="P549" s="575"/>
      <c r="Q549" s="575"/>
      <c r="R549" s="575"/>
      <c r="S549" s="575"/>
      <c r="T549" s="575"/>
      <c r="U549" s="575"/>
      <c r="V549" s="575">
        <v>42</v>
      </c>
      <c r="W549" s="575"/>
      <c r="X549" s="575"/>
      <c r="Y549" s="572"/>
      <c r="Z549" s="572"/>
      <c r="AA549" s="572"/>
      <c r="AB549" s="572"/>
      <c r="AC549" s="572"/>
      <c r="AD549" s="572"/>
      <c r="AE549" s="578"/>
    </row>
    <row r="550" spans="1:31" s="579" customFormat="1" x14ac:dyDescent="0.2">
      <c r="A550" s="572">
        <f>A548+1</f>
        <v>272</v>
      </c>
      <c r="B550" s="578" t="s">
        <v>673</v>
      </c>
      <c r="C550" s="578" t="s">
        <v>233</v>
      </c>
      <c r="D550" s="578">
        <v>4</v>
      </c>
      <c r="E550" s="578">
        <v>0</v>
      </c>
      <c r="F550" s="578">
        <v>2</v>
      </c>
      <c r="G550" s="578">
        <v>6</v>
      </c>
      <c r="H550" s="578"/>
      <c r="I550" s="573"/>
      <c r="J550" s="576"/>
      <c r="K550" s="574"/>
      <c r="L550" s="572"/>
      <c r="M550" s="572"/>
      <c r="N550" s="576"/>
      <c r="O550" s="575">
        <f>(Q550*4+R550*2)/2</f>
        <v>12</v>
      </c>
      <c r="P550" s="575"/>
      <c r="Q550" s="575">
        <v>6</v>
      </c>
      <c r="R550" s="575"/>
      <c r="S550" s="575"/>
      <c r="T550" s="575"/>
      <c r="U550" s="575"/>
      <c r="V550" s="575"/>
      <c r="W550" s="575"/>
      <c r="X550" s="575"/>
      <c r="Y550" s="572"/>
      <c r="Z550" s="572">
        <v>1</v>
      </c>
      <c r="AA550" s="572">
        <v>1</v>
      </c>
      <c r="AB550" s="572"/>
      <c r="AC550" s="572"/>
      <c r="AD550" s="572">
        <v>2</v>
      </c>
      <c r="AE550" s="578"/>
    </row>
    <row r="551" spans="1:31" s="579" customFormat="1" x14ac:dyDescent="0.2">
      <c r="A551" s="572"/>
      <c r="B551" s="578"/>
      <c r="C551" s="578"/>
      <c r="D551" s="578"/>
      <c r="E551" s="578"/>
      <c r="F551" s="578"/>
      <c r="G551" s="578"/>
      <c r="H551" s="578"/>
      <c r="I551" s="573">
        <v>365</v>
      </c>
      <c r="J551" s="576">
        <f>+CEILING(I551,5)</f>
        <v>365</v>
      </c>
      <c r="K551" s="574"/>
      <c r="L551" s="572">
        <f>J551*36</f>
        <v>13140</v>
      </c>
      <c r="M551" s="572">
        <f>J551</f>
        <v>365</v>
      </c>
      <c r="N551" s="572"/>
      <c r="O551" s="575"/>
      <c r="P551" s="572"/>
      <c r="Q551" s="575"/>
      <c r="R551" s="575"/>
      <c r="S551" s="575"/>
      <c r="T551" s="575"/>
      <c r="U551" s="575"/>
      <c r="V551" s="575">
        <v>36</v>
      </c>
      <c r="W551" s="575"/>
      <c r="X551" s="575"/>
      <c r="Y551" s="572"/>
      <c r="Z551" s="572"/>
      <c r="AA551" s="572"/>
      <c r="AB551" s="572"/>
      <c r="AC551" s="572"/>
      <c r="AD551" s="572"/>
      <c r="AE551" s="578"/>
    </row>
    <row r="552" spans="1:31" s="579" customFormat="1" x14ac:dyDescent="0.2">
      <c r="A552" s="572">
        <f>A550+1</f>
        <v>273</v>
      </c>
      <c r="B552" s="578" t="s">
        <v>674</v>
      </c>
      <c r="C552" s="578" t="s">
        <v>240</v>
      </c>
      <c r="D552" s="578">
        <v>0</v>
      </c>
      <c r="E552" s="578">
        <v>1</v>
      </c>
      <c r="F552" s="578">
        <v>0</v>
      </c>
      <c r="G552" s="578">
        <v>0</v>
      </c>
      <c r="H552" s="578" t="s">
        <v>1113</v>
      </c>
      <c r="I552" s="573"/>
      <c r="J552" s="576"/>
      <c r="K552" s="574"/>
      <c r="L552" s="572"/>
      <c r="M552" s="572"/>
      <c r="N552" s="575">
        <v>48</v>
      </c>
      <c r="O552" s="576"/>
      <c r="P552" s="575">
        <v>12</v>
      </c>
      <c r="Q552" s="576"/>
      <c r="R552" s="576"/>
      <c r="S552" s="576"/>
      <c r="T552" s="576"/>
      <c r="U552" s="576"/>
      <c r="V552" s="575"/>
      <c r="W552" s="572">
        <v>30</v>
      </c>
      <c r="X552" s="576"/>
      <c r="Y552" s="572">
        <v>2</v>
      </c>
      <c r="Z552" s="576"/>
      <c r="AA552" s="572">
        <v>2</v>
      </c>
      <c r="AB552" s="576"/>
      <c r="AC552" s="576"/>
      <c r="AD552" s="572">
        <v>4</v>
      </c>
      <c r="AE552" s="578"/>
    </row>
    <row r="553" spans="1:31" s="579" customFormat="1" x14ac:dyDescent="0.2">
      <c r="A553" s="572"/>
      <c r="B553" s="578"/>
      <c r="C553" s="578"/>
      <c r="D553" s="578"/>
      <c r="E553" s="578"/>
      <c r="F553" s="578"/>
      <c r="G553" s="578"/>
      <c r="H553" s="578"/>
      <c r="I553" s="573">
        <v>428</v>
      </c>
      <c r="J553" s="576">
        <f>+CEILING(I553,5)</f>
        <v>430</v>
      </c>
      <c r="K553" s="574"/>
      <c r="L553" s="572">
        <f>J553*36</f>
        <v>15480</v>
      </c>
      <c r="M553" s="572">
        <f>J553</f>
        <v>430</v>
      </c>
      <c r="N553" s="576"/>
      <c r="O553" s="575"/>
      <c r="P553" s="575"/>
      <c r="Q553" s="575"/>
      <c r="R553" s="575"/>
      <c r="S553" s="575"/>
      <c r="T553" s="575"/>
      <c r="U553" s="575"/>
      <c r="V553" s="575">
        <v>42</v>
      </c>
      <c r="W553" s="575"/>
      <c r="X553" s="575"/>
      <c r="Y553" s="572"/>
      <c r="Z553" s="572"/>
      <c r="AA553" s="572"/>
      <c r="AB553" s="572"/>
      <c r="AC553" s="572"/>
      <c r="AD553" s="572"/>
      <c r="AE553" s="578"/>
    </row>
    <row r="554" spans="1:31" s="579" customFormat="1" x14ac:dyDescent="0.2">
      <c r="A554" s="572">
        <f>A552+1</f>
        <v>274</v>
      </c>
      <c r="B554" s="578" t="s">
        <v>675</v>
      </c>
      <c r="C554" s="578" t="s">
        <v>231</v>
      </c>
      <c r="D554" s="578">
        <v>0</v>
      </c>
      <c r="E554" s="578">
        <v>1</v>
      </c>
      <c r="F554" s="578">
        <v>0</v>
      </c>
      <c r="G554" s="578">
        <v>0</v>
      </c>
      <c r="H554" s="578"/>
      <c r="I554" s="573"/>
      <c r="J554" s="576"/>
      <c r="K554" s="574"/>
      <c r="L554" s="572"/>
      <c r="M554" s="572"/>
      <c r="N554" s="576"/>
      <c r="O554" s="575">
        <f>(Q554*4+R554*2)/2</f>
        <v>12</v>
      </c>
      <c r="P554" s="575"/>
      <c r="Q554" s="575">
        <v>6</v>
      </c>
      <c r="R554" s="575"/>
      <c r="S554" s="575"/>
      <c r="T554" s="575"/>
      <c r="U554" s="575"/>
      <c r="V554" s="575"/>
      <c r="W554" s="575"/>
      <c r="X554" s="575"/>
      <c r="Y554" s="572"/>
      <c r="Z554" s="572">
        <v>1</v>
      </c>
      <c r="AA554" s="572">
        <v>1</v>
      </c>
      <c r="AB554" s="572"/>
      <c r="AC554" s="572"/>
      <c r="AD554" s="572">
        <v>2</v>
      </c>
      <c r="AE554" s="578"/>
    </row>
    <row r="555" spans="1:31" s="579" customFormat="1" x14ac:dyDescent="0.2">
      <c r="A555" s="572"/>
      <c r="B555" s="578"/>
      <c r="C555" s="578"/>
      <c r="D555" s="578"/>
      <c r="E555" s="578"/>
      <c r="F555" s="578"/>
      <c r="G555" s="578"/>
      <c r="H555" s="578"/>
      <c r="I555" s="573">
        <v>327.23099999999999</v>
      </c>
      <c r="J555" s="576">
        <f>+CEILING(I555,5)</f>
        <v>330</v>
      </c>
      <c r="K555" s="574"/>
      <c r="L555" s="572">
        <f>J555*36</f>
        <v>11880</v>
      </c>
      <c r="M555" s="572">
        <f>J555</f>
        <v>330</v>
      </c>
      <c r="N555" s="576"/>
      <c r="O555" s="575"/>
      <c r="P555" s="575"/>
      <c r="Q555" s="575"/>
      <c r="R555" s="575"/>
      <c r="S555" s="575"/>
      <c r="T555" s="575"/>
      <c r="U555" s="575"/>
      <c r="V555" s="575">
        <v>30</v>
      </c>
      <c r="W555" s="575"/>
      <c r="X555" s="575"/>
      <c r="Y555" s="572"/>
      <c r="Z555" s="572"/>
      <c r="AA555" s="572"/>
      <c r="AB555" s="572"/>
      <c r="AC555" s="572"/>
      <c r="AD555" s="572"/>
      <c r="AE555" s="578"/>
    </row>
    <row r="556" spans="1:31" s="579" customFormat="1" x14ac:dyDescent="0.2">
      <c r="A556" s="572">
        <f>A554+1</f>
        <v>275</v>
      </c>
      <c r="B556" s="578" t="s">
        <v>676</v>
      </c>
      <c r="C556" s="578" t="s">
        <v>244</v>
      </c>
      <c r="D556" s="578">
        <v>0</v>
      </c>
      <c r="E556" s="578">
        <v>1</v>
      </c>
      <c r="F556" s="578">
        <v>0</v>
      </c>
      <c r="G556" s="578">
        <v>0</v>
      </c>
      <c r="H556" s="578" t="s">
        <v>1114</v>
      </c>
      <c r="I556" s="573"/>
      <c r="J556" s="576"/>
      <c r="K556" s="574"/>
      <c r="L556" s="572"/>
      <c r="M556" s="572"/>
      <c r="N556" s="575">
        <v>48</v>
      </c>
      <c r="O556" s="576"/>
      <c r="P556" s="575">
        <v>12</v>
      </c>
      <c r="Q556" s="576"/>
      <c r="R556" s="576"/>
      <c r="S556" s="576"/>
      <c r="T556" s="576"/>
      <c r="U556" s="576"/>
      <c r="V556" s="575"/>
      <c r="W556" s="572">
        <v>30</v>
      </c>
      <c r="X556" s="576"/>
      <c r="Y556" s="572">
        <v>2</v>
      </c>
      <c r="Z556" s="576"/>
      <c r="AA556" s="572">
        <v>2</v>
      </c>
      <c r="AB556" s="576"/>
      <c r="AC556" s="576"/>
      <c r="AD556" s="572">
        <v>4</v>
      </c>
      <c r="AE556" s="578"/>
    </row>
    <row r="557" spans="1:31" s="579" customFormat="1" x14ac:dyDescent="0.2">
      <c r="A557" s="572"/>
      <c r="B557" s="578"/>
      <c r="C557" s="578"/>
      <c r="D557" s="578"/>
      <c r="E557" s="578"/>
      <c r="F557" s="578"/>
      <c r="G557" s="578"/>
      <c r="H557" s="578"/>
      <c r="I557" s="573">
        <v>294.92099999999999</v>
      </c>
      <c r="J557" s="576">
        <f>+CEILING(I557,5)</f>
        <v>295</v>
      </c>
      <c r="K557" s="574"/>
      <c r="L557" s="572">
        <f>J557*36</f>
        <v>10620</v>
      </c>
      <c r="M557" s="572">
        <f>J557</f>
        <v>295</v>
      </c>
      <c r="N557" s="576"/>
      <c r="O557" s="575"/>
      <c r="P557" s="575"/>
      <c r="Q557" s="575"/>
      <c r="R557" s="575"/>
      <c r="S557" s="575"/>
      <c r="T557" s="575"/>
      <c r="U557" s="575"/>
      <c r="V557" s="575">
        <v>36</v>
      </c>
      <c r="W557" s="575"/>
      <c r="X557" s="575"/>
      <c r="Y557" s="572"/>
      <c r="Z557" s="572"/>
      <c r="AA557" s="572"/>
      <c r="AB557" s="572"/>
      <c r="AC557" s="572"/>
      <c r="AD557" s="572"/>
      <c r="AE557" s="578"/>
    </row>
    <row r="558" spans="1:31" s="579" customFormat="1" x14ac:dyDescent="0.2">
      <c r="A558" s="572">
        <f>A556+1</f>
        <v>276</v>
      </c>
      <c r="B558" s="578" t="s">
        <v>677</v>
      </c>
      <c r="C558" s="578" t="s">
        <v>233</v>
      </c>
      <c r="D558" s="578">
        <v>0</v>
      </c>
      <c r="E558" s="578">
        <v>0</v>
      </c>
      <c r="F558" s="578">
        <v>6</v>
      </c>
      <c r="G558" s="578">
        <v>6</v>
      </c>
      <c r="H558" s="578"/>
      <c r="I558" s="573"/>
      <c r="J558" s="576"/>
      <c r="K558" s="574"/>
      <c r="L558" s="572"/>
      <c r="M558" s="572"/>
      <c r="N558" s="576"/>
      <c r="O558" s="575">
        <f>(Q558*4+R558*2)/2</f>
        <v>12</v>
      </c>
      <c r="P558" s="575"/>
      <c r="Q558" s="575">
        <v>6</v>
      </c>
      <c r="R558" s="575"/>
      <c r="S558" s="575"/>
      <c r="T558" s="575"/>
      <c r="U558" s="575"/>
      <c r="V558" s="575"/>
      <c r="W558" s="575"/>
      <c r="X558" s="575"/>
      <c r="Y558" s="572"/>
      <c r="Z558" s="572">
        <v>1</v>
      </c>
      <c r="AA558" s="572">
        <v>1</v>
      </c>
      <c r="AB558" s="572"/>
      <c r="AC558" s="572"/>
      <c r="AD558" s="572">
        <v>2</v>
      </c>
      <c r="AE558" s="578"/>
    </row>
    <row r="559" spans="1:31" s="579" customFormat="1" x14ac:dyDescent="0.2">
      <c r="A559" s="572"/>
      <c r="B559" s="578"/>
      <c r="C559" s="578"/>
      <c r="D559" s="578"/>
      <c r="E559" s="578"/>
      <c r="F559" s="578"/>
      <c r="G559" s="578"/>
      <c r="H559" s="578"/>
      <c r="I559" s="573">
        <v>406.54199999999997</v>
      </c>
      <c r="J559" s="576">
        <f>+CEILING(I559,5)</f>
        <v>410</v>
      </c>
      <c r="K559" s="574"/>
      <c r="L559" s="572">
        <f>J559*36</f>
        <v>14760</v>
      </c>
      <c r="M559" s="572">
        <f>J559</f>
        <v>410</v>
      </c>
      <c r="N559" s="576"/>
      <c r="O559" s="575"/>
      <c r="P559" s="575"/>
      <c r="Q559" s="575"/>
      <c r="R559" s="575"/>
      <c r="S559" s="575"/>
      <c r="T559" s="575"/>
      <c r="U559" s="575"/>
      <c r="V559" s="575">
        <v>42</v>
      </c>
      <c r="W559" s="575"/>
      <c r="X559" s="575"/>
      <c r="Y559" s="572"/>
      <c r="Z559" s="572"/>
      <c r="AA559" s="572"/>
      <c r="AB559" s="572"/>
      <c r="AC559" s="572"/>
      <c r="AD559" s="572"/>
      <c r="AE559" s="578"/>
    </row>
    <row r="560" spans="1:31" s="579" customFormat="1" x14ac:dyDescent="0.2">
      <c r="A560" s="572">
        <f>A558+1</f>
        <v>277</v>
      </c>
      <c r="B560" s="578" t="s">
        <v>89</v>
      </c>
      <c r="C560" s="578" t="s">
        <v>651</v>
      </c>
      <c r="D560" s="578">
        <v>0</v>
      </c>
      <c r="E560" s="578">
        <v>6</v>
      </c>
      <c r="F560" s="578">
        <v>6</v>
      </c>
      <c r="G560" s="578">
        <v>2</v>
      </c>
      <c r="H560" s="578" t="s">
        <v>1115</v>
      </c>
      <c r="I560" s="573"/>
      <c r="J560" s="576"/>
      <c r="K560" s="574"/>
      <c r="L560" s="572"/>
      <c r="M560" s="572"/>
      <c r="N560" s="575">
        <v>48</v>
      </c>
      <c r="O560" s="575">
        <v>6</v>
      </c>
      <c r="P560" s="575">
        <v>12</v>
      </c>
      <c r="Q560" s="576"/>
      <c r="R560" s="572">
        <v>6</v>
      </c>
      <c r="S560" s="576"/>
      <c r="T560" s="576"/>
      <c r="U560" s="576"/>
      <c r="V560" s="575"/>
      <c r="W560" s="572">
        <v>30</v>
      </c>
      <c r="X560" s="576"/>
      <c r="Y560" s="572">
        <v>2</v>
      </c>
      <c r="Z560" s="576"/>
      <c r="AA560" s="572">
        <v>2</v>
      </c>
      <c r="AB560" s="576"/>
      <c r="AC560" s="576"/>
      <c r="AD560" s="572">
        <v>4</v>
      </c>
      <c r="AE560" s="578"/>
    </row>
    <row r="561" spans="1:31" s="579" customFormat="1" x14ac:dyDescent="0.2">
      <c r="A561" s="572"/>
      <c r="B561" s="578"/>
      <c r="C561" s="578"/>
      <c r="D561" s="578"/>
      <c r="E561" s="578"/>
      <c r="F561" s="578"/>
      <c r="G561" s="578"/>
      <c r="H561" s="578"/>
      <c r="I561" s="573">
        <v>199.08199999999999</v>
      </c>
      <c r="J561" s="576">
        <f>+CEILING(I561,5)</f>
        <v>200</v>
      </c>
      <c r="K561" s="574"/>
      <c r="L561" s="572">
        <f>J561*36</f>
        <v>7200</v>
      </c>
      <c r="M561" s="572">
        <f>J561</f>
        <v>200</v>
      </c>
      <c r="N561" s="576"/>
      <c r="O561" s="575"/>
      <c r="P561" s="575"/>
      <c r="Q561" s="575"/>
      <c r="R561" s="575"/>
      <c r="S561" s="575"/>
      <c r="T561" s="575"/>
      <c r="U561" s="575"/>
      <c r="V561" s="575">
        <v>18</v>
      </c>
      <c r="W561" s="575"/>
      <c r="X561" s="575"/>
      <c r="Y561" s="572"/>
      <c r="Z561" s="572"/>
      <c r="AA561" s="572"/>
      <c r="AB561" s="572"/>
      <c r="AC561" s="572"/>
      <c r="AD561" s="572"/>
      <c r="AE561" s="578"/>
    </row>
    <row r="562" spans="1:31" s="579" customFormat="1" x14ac:dyDescent="0.2">
      <c r="A562" s="572">
        <f>A560+1</f>
        <v>278</v>
      </c>
      <c r="B562" s="578" t="s">
        <v>90</v>
      </c>
      <c r="C562" s="578" t="s">
        <v>651</v>
      </c>
      <c r="D562" s="578">
        <v>5</v>
      </c>
      <c r="E562" s="578">
        <v>5</v>
      </c>
      <c r="F562" s="578">
        <v>5</v>
      </c>
      <c r="G562" s="578">
        <v>5</v>
      </c>
      <c r="H562" s="578" t="s">
        <v>1116</v>
      </c>
      <c r="I562" s="573"/>
      <c r="J562" s="576"/>
      <c r="K562" s="574"/>
      <c r="L562" s="572"/>
      <c r="M562" s="572"/>
      <c r="N562" s="575">
        <v>48</v>
      </c>
      <c r="O562" s="575">
        <v>6</v>
      </c>
      <c r="P562" s="575">
        <v>12</v>
      </c>
      <c r="Q562" s="576"/>
      <c r="R562" s="572">
        <v>6</v>
      </c>
      <c r="S562" s="576"/>
      <c r="T562" s="576"/>
      <c r="U562" s="576"/>
      <c r="V562" s="575"/>
      <c r="W562" s="572">
        <v>30</v>
      </c>
      <c r="X562" s="576"/>
      <c r="Y562" s="572">
        <v>2</v>
      </c>
      <c r="Z562" s="576"/>
      <c r="AA562" s="572">
        <v>2</v>
      </c>
      <c r="AB562" s="576"/>
      <c r="AC562" s="576"/>
      <c r="AD562" s="572">
        <v>4</v>
      </c>
      <c r="AE562" s="578"/>
    </row>
    <row r="563" spans="1:31" s="579" customFormat="1" x14ac:dyDescent="0.2">
      <c r="A563" s="572"/>
      <c r="B563" s="578"/>
      <c r="C563" s="578"/>
      <c r="D563" s="578"/>
      <c r="E563" s="578"/>
      <c r="F563" s="578"/>
      <c r="G563" s="578"/>
      <c r="H563" s="578"/>
      <c r="I563" s="573">
        <v>441.18200000000002</v>
      </c>
      <c r="J563" s="576">
        <f>+CEILING(I563,5)</f>
        <v>445</v>
      </c>
      <c r="K563" s="574"/>
      <c r="L563" s="572">
        <f>J563*36</f>
        <v>16020</v>
      </c>
      <c r="M563" s="572">
        <f>J563</f>
        <v>445</v>
      </c>
      <c r="N563" s="576"/>
      <c r="O563" s="575"/>
      <c r="P563" s="575"/>
      <c r="Q563" s="575"/>
      <c r="R563" s="575"/>
      <c r="S563" s="575"/>
      <c r="T563" s="575"/>
      <c r="U563" s="575"/>
      <c r="V563" s="575">
        <v>42</v>
      </c>
      <c r="W563" s="575"/>
      <c r="X563" s="575"/>
      <c r="Y563" s="572"/>
      <c r="Z563" s="572"/>
      <c r="AA563" s="572"/>
      <c r="AB563" s="572"/>
      <c r="AC563" s="572"/>
      <c r="AD563" s="572"/>
      <c r="AE563" s="578"/>
    </row>
    <row r="564" spans="1:31" s="579" customFormat="1" x14ac:dyDescent="0.2">
      <c r="A564" s="572">
        <f>A562+1</f>
        <v>279</v>
      </c>
      <c r="B564" s="578" t="s">
        <v>678</v>
      </c>
      <c r="C564" s="578" t="s">
        <v>20</v>
      </c>
      <c r="D564" s="578">
        <v>2</v>
      </c>
      <c r="E564" s="578">
        <v>0</v>
      </c>
      <c r="F564" s="578">
        <v>2</v>
      </c>
      <c r="G564" s="578">
        <v>5</v>
      </c>
      <c r="H564" s="578"/>
      <c r="I564" s="573"/>
      <c r="J564" s="576"/>
      <c r="K564" s="574"/>
      <c r="L564" s="572"/>
      <c r="M564" s="572"/>
      <c r="N564" s="576"/>
      <c r="O564" s="575">
        <f>(Q564*4+R564*2)/2</f>
        <v>12</v>
      </c>
      <c r="P564" s="575"/>
      <c r="Q564" s="575">
        <v>6</v>
      </c>
      <c r="R564" s="575"/>
      <c r="S564" s="575"/>
      <c r="T564" s="575"/>
      <c r="U564" s="575"/>
      <c r="V564" s="575"/>
      <c r="W564" s="575"/>
      <c r="X564" s="575"/>
      <c r="Y564" s="572"/>
      <c r="Z564" s="572">
        <v>1</v>
      </c>
      <c r="AA564" s="572">
        <v>1</v>
      </c>
      <c r="AB564" s="572"/>
      <c r="AC564" s="572"/>
      <c r="AD564" s="572">
        <v>2</v>
      </c>
      <c r="AE564" s="578"/>
    </row>
    <row r="565" spans="1:31" s="579" customFormat="1" x14ac:dyDescent="0.2">
      <c r="A565" s="572"/>
      <c r="B565" s="578"/>
      <c r="C565" s="578"/>
      <c r="D565" s="578"/>
      <c r="E565" s="578"/>
      <c r="F565" s="578"/>
      <c r="G565" s="578"/>
      <c r="H565" s="578"/>
      <c r="I565" s="573">
        <v>365.94499999999999</v>
      </c>
      <c r="J565" s="576">
        <f>+CEILING(I565,5)</f>
        <v>370</v>
      </c>
      <c r="K565" s="574"/>
      <c r="L565" s="572">
        <f>J565*36</f>
        <v>13320</v>
      </c>
      <c r="M565" s="572">
        <f>J565</f>
        <v>370</v>
      </c>
      <c r="N565" s="572"/>
      <c r="O565" s="575"/>
      <c r="P565" s="572"/>
      <c r="Q565" s="575"/>
      <c r="R565" s="572"/>
      <c r="S565" s="572"/>
      <c r="T565" s="572"/>
      <c r="U565" s="572"/>
      <c r="V565" s="575">
        <v>42</v>
      </c>
      <c r="W565" s="572"/>
      <c r="X565" s="572"/>
      <c r="Y565" s="572"/>
      <c r="Z565" s="572"/>
      <c r="AA565" s="572"/>
      <c r="AB565" s="572"/>
      <c r="AC565" s="572"/>
      <c r="AD565" s="572"/>
      <c r="AE565" s="578"/>
    </row>
    <row r="566" spans="1:31" s="579" customFormat="1" x14ac:dyDescent="0.2">
      <c r="A566" s="572">
        <f>A564+1</f>
        <v>280</v>
      </c>
      <c r="B566" s="578" t="s">
        <v>679</v>
      </c>
      <c r="C566" s="578" t="s">
        <v>233</v>
      </c>
      <c r="D566" s="578"/>
      <c r="E566" s="578"/>
      <c r="F566" s="578"/>
      <c r="G566" s="578"/>
      <c r="H566" s="578"/>
      <c r="I566" s="573"/>
      <c r="J566" s="576"/>
      <c r="K566" s="574"/>
      <c r="L566" s="572"/>
      <c r="M566" s="572"/>
      <c r="N566" s="572"/>
      <c r="O566" s="575">
        <f>(Q566*4+R566*2)/2</f>
        <v>12</v>
      </c>
      <c r="P566" s="575"/>
      <c r="Q566" s="575">
        <v>6</v>
      </c>
      <c r="R566" s="575"/>
      <c r="S566" s="575"/>
      <c r="T566" s="575"/>
      <c r="U566" s="575"/>
      <c r="V566" s="575"/>
      <c r="W566" s="575"/>
      <c r="X566" s="575"/>
      <c r="Y566" s="572"/>
      <c r="Z566" s="572">
        <v>1</v>
      </c>
      <c r="AA566" s="572">
        <v>1</v>
      </c>
      <c r="AB566" s="572"/>
      <c r="AC566" s="572"/>
      <c r="AD566" s="572">
        <v>2</v>
      </c>
      <c r="AE566" s="578"/>
    </row>
    <row r="567" spans="1:31" s="579" customFormat="1" x14ac:dyDescent="0.2">
      <c r="A567" s="572"/>
      <c r="B567" s="578"/>
      <c r="C567" s="578"/>
      <c r="D567" s="578"/>
      <c r="E567" s="578"/>
      <c r="F567" s="578"/>
      <c r="G567" s="578"/>
      <c r="H567" s="578"/>
      <c r="I567" s="573">
        <v>417.36599999999999</v>
      </c>
      <c r="J567" s="576">
        <f>+CEILING(I567,5)</f>
        <v>420</v>
      </c>
      <c r="K567" s="574"/>
      <c r="L567" s="572">
        <f>J567*36</f>
        <v>15120</v>
      </c>
      <c r="M567" s="572">
        <f>J567</f>
        <v>420</v>
      </c>
      <c r="N567" s="572"/>
      <c r="O567" s="575"/>
      <c r="P567" s="575"/>
      <c r="Q567" s="575"/>
      <c r="R567" s="575"/>
      <c r="S567" s="575"/>
      <c r="T567" s="575"/>
      <c r="U567" s="575"/>
      <c r="V567" s="575">
        <v>42</v>
      </c>
      <c r="W567" s="575"/>
      <c r="X567" s="575"/>
      <c r="Y567" s="572"/>
      <c r="Z567" s="572"/>
      <c r="AA567" s="572"/>
      <c r="AB567" s="572"/>
      <c r="AC567" s="572"/>
      <c r="AD567" s="572"/>
      <c r="AE567" s="578"/>
    </row>
    <row r="568" spans="1:31" s="579" customFormat="1" x14ac:dyDescent="0.2">
      <c r="A568" s="572">
        <f>A566+1</f>
        <v>281</v>
      </c>
      <c r="B568" s="578" t="s">
        <v>680</v>
      </c>
      <c r="C568" s="578" t="s">
        <v>233</v>
      </c>
      <c r="D568" s="578">
        <v>1</v>
      </c>
      <c r="E568" s="578">
        <v>2</v>
      </c>
      <c r="F568" s="578">
        <v>0</v>
      </c>
      <c r="G568" s="578">
        <v>0</v>
      </c>
      <c r="H568" s="578"/>
      <c r="I568" s="573"/>
      <c r="J568" s="576"/>
      <c r="K568" s="574"/>
      <c r="L568" s="572"/>
      <c r="M568" s="572"/>
      <c r="N568" s="572"/>
      <c r="O568" s="575">
        <f>(Q568*4+R568*2)/2</f>
        <v>12</v>
      </c>
      <c r="P568" s="575"/>
      <c r="Q568" s="575">
        <v>6</v>
      </c>
      <c r="R568" s="575"/>
      <c r="S568" s="575"/>
      <c r="T568" s="575"/>
      <c r="U568" s="575"/>
      <c r="V568" s="575"/>
      <c r="W568" s="575"/>
      <c r="X568" s="575"/>
      <c r="Y568" s="572"/>
      <c r="Z568" s="572">
        <v>1</v>
      </c>
      <c r="AA568" s="572">
        <v>1</v>
      </c>
      <c r="AB568" s="572"/>
      <c r="AC568" s="572"/>
      <c r="AD568" s="572">
        <v>2</v>
      </c>
      <c r="AE568" s="578"/>
    </row>
    <row r="569" spans="1:31" s="579" customFormat="1" x14ac:dyDescent="0.2">
      <c r="A569" s="572"/>
      <c r="B569" s="578"/>
      <c r="C569" s="578"/>
      <c r="D569" s="578"/>
      <c r="E569" s="578"/>
      <c r="F569" s="578"/>
      <c r="G569" s="578"/>
      <c r="H569" s="578"/>
      <c r="I569" s="573">
        <v>358.36</v>
      </c>
      <c r="J569" s="576">
        <f>+CEILING(I569,5)</f>
        <v>360</v>
      </c>
      <c r="K569" s="574"/>
      <c r="L569" s="572">
        <f>J569*36</f>
        <v>12960</v>
      </c>
      <c r="M569" s="572">
        <f>J569</f>
        <v>360</v>
      </c>
      <c r="N569" s="572"/>
      <c r="O569" s="575"/>
      <c r="P569" s="575"/>
      <c r="Q569" s="575"/>
      <c r="R569" s="575"/>
      <c r="S569" s="575"/>
      <c r="T569" s="575"/>
      <c r="U569" s="575"/>
      <c r="V569" s="575">
        <v>36</v>
      </c>
      <c r="W569" s="575"/>
      <c r="X569" s="575"/>
      <c r="Y569" s="572"/>
      <c r="Z569" s="572"/>
      <c r="AA569" s="572"/>
      <c r="AB569" s="572"/>
      <c r="AC569" s="572"/>
      <c r="AD569" s="572"/>
      <c r="AE569" s="578"/>
    </row>
    <row r="570" spans="1:31" s="579" customFormat="1" x14ac:dyDescent="0.2">
      <c r="A570" s="572">
        <f>A568+1</f>
        <v>282</v>
      </c>
      <c r="B570" s="578" t="s">
        <v>681</v>
      </c>
      <c r="C570" s="578" t="s">
        <v>20</v>
      </c>
      <c r="D570" s="578"/>
      <c r="E570" s="578"/>
      <c r="F570" s="578"/>
      <c r="G570" s="578"/>
      <c r="H570" s="578"/>
      <c r="I570" s="573"/>
      <c r="J570" s="576"/>
      <c r="K570" s="574"/>
      <c r="L570" s="572"/>
      <c r="M570" s="572"/>
      <c r="N570" s="572"/>
      <c r="O570" s="575">
        <f>(Q570*4+R570*2)/2</f>
        <v>12</v>
      </c>
      <c r="P570" s="575"/>
      <c r="Q570" s="575">
        <v>6</v>
      </c>
      <c r="R570" s="575"/>
      <c r="S570" s="575"/>
      <c r="T570" s="575"/>
      <c r="U570" s="575"/>
      <c r="V570" s="575"/>
      <c r="W570" s="575"/>
      <c r="X570" s="575"/>
      <c r="Y570" s="572"/>
      <c r="Z570" s="572">
        <v>1</v>
      </c>
      <c r="AA570" s="572">
        <v>1</v>
      </c>
      <c r="AB570" s="572"/>
      <c r="AC570" s="572"/>
      <c r="AD570" s="572">
        <v>2</v>
      </c>
      <c r="AE570" s="578"/>
    </row>
    <row r="571" spans="1:31" s="579" customFormat="1" x14ac:dyDescent="0.2">
      <c r="A571" s="572"/>
      <c r="B571" s="578"/>
      <c r="C571" s="578"/>
      <c r="D571" s="578"/>
      <c r="E571" s="578"/>
      <c r="F571" s="578"/>
      <c r="G571" s="578"/>
      <c r="H571" s="578"/>
      <c r="I571" s="573">
        <v>461.19499999999999</v>
      </c>
      <c r="J571" s="576">
        <f>+CEILING(I571,5)</f>
        <v>465</v>
      </c>
      <c r="K571" s="574"/>
      <c r="L571" s="572">
        <f>J571*36</f>
        <v>16740</v>
      </c>
      <c r="M571" s="572">
        <f>J571</f>
        <v>465</v>
      </c>
      <c r="N571" s="572"/>
      <c r="O571" s="575"/>
      <c r="P571" s="572"/>
      <c r="Q571" s="575"/>
      <c r="R571" s="575"/>
      <c r="S571" s="575"/>
      <c r="T571" s="575"/>
      <c r="U571" s="575"/>
      <c r="V571" s="575">
        <v>48</v>
      </c>
      <c r="W571" s="575"/>
      <c r="X571" s="575"/>
      <c r="Y571" s="572"/>
      <c r="Z571" s="572"/>
      <c r="AA571" s="572"/>
      <c r="AB571" s="572"/>
      <c r="AC571" s="572"/>
      <c r="AD571" s="572"/>
      <c r="AE571" s="578"/>
    </row>
    <row r="572" spans="1:31" s="579" customFormat="1" x14ac:dyDescent="0.2">
      <c r="A572" s="572">
        <f>A570+1</f>
        <v>283</v>
      </c>
      <c r="B572" s="578" t="s">
        <v>682</v>
      </c>
      <c r="C572" s="578" t="s">
        <v>231</v>
      </c>
      <c r="D572" s="578">
        <v>0</v>
      </c>
      <c r="E572" s="578">
        <v>1</v>
      </c>
      <c r="F572" s="578">
        <v>0</v>
      </c>
      <c r="G572" s="578">
        <v>0</v>
      </c>
      <c r="H572" s="578"/>
      <c r="I572" s="573"/>
      <c r="J572" s="576"/>
      <c r="K572" s="574"/>
      <c r="L572" s="572"/>
      <c r="M572" s="572"/>
      <c r="N572" s="572"/>
      <c r="O572" s="575">
        <f>(Q572*4+R572*2)/2</f>
        <v>12</v>
      </c>
      <c r="P572" s="575"/>
      <c r="Q572" s="575">
        <v>6</v>
      </c>
      <c r="R572" s="575"/>
      <c r="S572" s="575"/>
      <c r="T572" s="575"/>
      <c r="U572" s="575"/>
      <c r="V572" s="575"/>
      <c r="W572" s="575"/>
      <c r="X572" s="575"/>
      <c r="Y572" s="572"/>
      <c r="Z572" s="572">
        <v>1</v>
      </c>
      <c r="AA572" s="572">
        <v>1</v>
      </c>
      <c r="AB572" s="572"/>
      <c r="AC572" s="572"/>
      <c r="AD572" s="572">
        <v>2</v>
      </c>
      <c r="AE572" s="578"/>
    </row>
    <row r="573" spans="1:31" s="579" customFormat="1" x14ac:dyDescent="0.2">
      <c r="A573" s="572"/>
      <c r="B573" s="578"/>
      <c r="C573" s="578"/>
      <c r="D573" s="578"/>
      <c r="E573" s="578"/>
      <c r="F573" s="578"/>
      <c r="G573" s="578"/>
      <c r="H573" s="578"/>
      <c r="I573" s="573">
        <v>377.28199999999998</v>
      </c>
      <c r="J573" s="576">
        <f>+CEILING(I573,5)</f>
        <v>380</v>
      </c>
      <c r="K573" s="574"/>
      <c r="L573" s="572">
        <f>J573*36</f>
        <v>13680</v>
      </c>
      <c r="M573" s="572">
        <f>J573</f>
        <v>380</v>
      </c>
      <c r="N573" s="572"/>
      <c r="O573" s="575"/>
      <c r="P573" s="572"/>
      <c r="Q573" s="575"/>
      <c r="R573" s="575"/>
      <c r="S573" s="575"/>
      <c r="T573" s="575"/>
      <c r="U573" s="575"/>
      <c r="V573" s="575">
        <v>36</v>
      </c>
      <c r="W573" s="575"/>
      <c r="X573" s="575"/>
      <c r="Y573" s="572"/>
      <c r="Z573" s="572"/>
      <c r="AA573" s="572"/>
      <c r="AB573" s="572"/>
      <c r="AC573" s="572"/>
      <c r="AD573" s="572"/>
      <c r="AE573" s="578"/>
    </row>
    <row r="574" spans="1:31" s="579" customFormat="1" x14ac:dyDescent="0.2">
      <c r="A574" s="572">
        <f>A572+1</f>
        <v>284</v>
      </c>
      <c r="B574" s="578" t="s">
        <v>683</v>
      </c>
      <c r="C574" s="578" t="s">
        <v>20</v>
      </c>
      <c r="D574" s="578"/>
      <c r="E574" s="578"/>
      <c r="F574" s="578"/>
      <c r="G574" s="578"/>
      <c r="H574" s="578"/>
      <c r="I574" s="573"/>
      <c r="J574" s="576"/>
      <c r="K574" s="574"/>
      <c r="L574" s="572"/>
      <c r="M574" s="572"/>
      <c r="N574" s="572"/>
      <c r="O574" s="575">
        <f>(Q574*4+R574*2)/2</f>
        <v>12</v>
      </c>
      <c r="P574" s="575"/>
      <c r="Q574" s="575">
        <v>6</v>
      </c>
      <c r="R574" s="575"/>
      <c r="S574" s="575"/>
      <c r="T574" s="575"/>
      <c r="U574" s="575"/>
      <c r="V574" s="575"/>
      <c r="W574" s="575"/>
      <c r="X574" s="575"/>
      <c r="Y574" s="572"/>
      <c r="Z574" s="572">
        <v>1</v>
      </c>
      <c r="AA574" s="572">
        <v>1</v>
      </c>
      <c r="AB574" s="572"/>
      <c r="AC574" s="572"/>
      <c r="AD574" s="572">
        <v>2</v>
      </c>
      <c r="AE574" s="578"/>
    </row>
    <row r="575" spans="1:31" s="579" customFormat="1" x14ac:dyDescent="0.2">
      <c r="A575" s="572"/>
      <c r="B575" s="578"/>
      <c r="C575" s="578"/>
      <c r="D575" s="578"/>
      <c r="E575" s="578"/>
      <c r="F575" s="578"/>
      <c r="G575" s="578"/>
      <c r="H575" s="578"/>
      <c r="I575" s="573">
        <v>431.51600000000002</v>
      </c>
      <c r="J575" s="576">
        <f>+CEILING(I575,5)</f>
        <v>435</v>
      </c>
      <c r="K575" s="574"/>
      <c r="L575" s="572">
        <f>J575*36</f>
        <v>15660</v>
      </c>
      <c r="M575" s="572">
        <f>J575</f>
        <v>435</v>
      </c>
      <c r="N575" s="572"/>
      <c r="O575" s="575"/>
      <c r="P575" s="572"/>
      <c r="Q575" s="575"/>
      <c r="R575" s="575"/>
      <c r="S575" s="575"/>
      <c r="T575" s="575"/>
      <c r="U575" s="575"/>
      <c r="V575" s="575">
        <v>42</v>
      </c>
      <c r="W575" s="575"/>
      <c r="X575" s="575"/>
      <c r="Y575" s="572"/>
      <c r="Z575" s="572"/>
      <c r="AA575" s="572"/>
      <c r="AB575" s="572"/>
      <c r="AC575" s="572"/>
      <c r="AD575" s="572"/>
      <c r="AE575" s="578"/>
    </row>
    <row r="576" spans="1:31" s="579" customFormat="1" x14ac:dyDescent="0.2">
      <c r="A576" s="572">
        <f>A574+1</f>
        <v>285</v>
      </c>
      <c r="B576" s="578" t="s">
        <v>684</v>
      </c>
      <c r="C576" s="578" t="s">
        <v>20</v>
      </c>
      <c r="D576" s="578"/>
      <c r="E576" s="578"/>
      <c r="F576" s="578"/>
      <c r="G576" s="578"/>
      <c r="H576" s="578"/>
      <c r="I576" s="573"/>
      <c r="J576" s="576"/>
      <c r="K576" s="574"/>
      <c r="L576" s="572"/>
      <c r="M576" s="572"/>
      <c r="N576" s="572"/>
      <c r="O576" s="575">
        <f>(Q576*4+R576*2)/2</f>
        <v>12</v>
      </c>
      <c r="P576" s="575"/>
      <c r="Q576" s="575">
        <v>6</v>
      </c>
      <c r="R576" s="575"/>
      <c r="S576" s="575"/>
      <c r="T576" s="575"/>
      <c r="U576" s="575"/>
      <c r="V576" s="575"/>
      <c r="W576" s="575"/>
      <c r="X576" s="575"/>
      <c r="Y576" s="572"/>
      <c r="Z576" s="572">
        <v>1</v>
      </c>
      <c r="AA576" s="572">
        <v>1</v>
      </c>
      <c r="AB576" s="572"/>
      <c r="AC576" s="572"/>
      <c r="AD576" s="572">
        <v>2</v>
      </c>
      <c r="AE576" s="578"/>
    </row>
    <row r="577" spans="1:31" s="579" customFormat="1" x14ac:dyDescent="0.2">
      <c r="A577" s="572"/>
      <c r="B577" s="578"/>
      <c r="C577" s="578"/>
      <c r="D577" s="578"/>
      <c r="E577" s="578"/>
      <c r="F577" s="578"/>
      <c r="G577" s="578"/>
      <c r="H577" s="578"/>
      <c r="I577" s="573">
        <v>398.83499999999998</v>
      </c>
      <c r="J577" s="576">
        <f>+CEILING(I577,5)</f>
        <v>400</v>
      </c>
      <c r="K577" s="574"/>
      <c r="L577" s="572">
        <f>J577*36</f>
        <v>14400</v>
      </c>
      <c r="M577" s="572">
        <f>J577</f>
        <v>400</v>
      </c>
      <c r="N577" s="572"/>
      <c r="O577" s="575"/>
      <c r="P577" s="572"/>
      <c r="Q577" s="575"/>
      <c r="R577" s="575"/>
      <c r="S577" s="575"/>
      <c r="T577" s="575"/>
      <c r="U577" s="575"/>
      <c r="V577" s="575">
        <v>42</v>
      </c>
      <c r="W577" s="575"/>
      <c r="X577" s="575"/>
      <c r="Y577" s="572"/>
      <c r="Z577" s="572"/>
      <c r="AA577" s="572"/>
      <c r="AB577" s="572"/>
      <c r="AC577" s="572"/>
      <c r="AD577" s="572"/>
      <c r="AE577" s="578"/>
    </row>
    <row r="578" spans="1:31" s="579" customFormat="1" x14ac:dyDescent="0.2">
      <c r="A578" s="572">
        <f>A576+1</f>
        <v>286</v>
      </c>
      <c r="B578" s="578" t="s">
        <v>685</v>
      </c>
      <c r="C578" s="578" t="s">
        <v>231</v>
      </c>
      <c r="D578" s="578">
        <v>1</v>
      </c>
      <c r="E578" s="578">
        <v>0</v>
      </c>
      <c r="F578" s="578">
        <v>0</v>
      </c>
      <c r="G578" s="578">
        <v>0</v>
      </c>
      <c r="H578" s="578"/>
      <c r="I578" s="573"/>
      <c r="J578" s="576"/>
      <c r="K578" s="574"/>
      <c r="L578" s="572"/>
      <c r="M578" s="572"/>
      <c r="N578" s="572"/>
      <c r="O578" s="575">
        <f>(Q578*4+R578*2)/2</f>
        <v>12</v>
      </c>
      <c r="P578" s="575"/>
      <c r="Q578" s="575">
        <v>6</v>
      </c>
      <c r="R578" s="575"/>
      <c r="S578" s="575"/>
      <c r="T578" s="575"/>
      <c r="U578" s="575"/>
      <c r="V578" s="575"/>
      <c r="W578" s="575"/>
      <c r="X578" s="575"/>
      <c r="Y578" s="572"/>
      <c r="Z578" s="572">
        <v>1</v>
      </c>
      <c r="AA578" s="572">
        <v>1</v>
      </c>
      <c r="AB578" s="572"/>
      <c r="AC578" s="572"/>
      <c r="AD578" s="572">
        <v>2</v>
      </c>
      <c r="AE578" s="578"/>
    </row>
    <row r="579" spans="1:31" s="579" customFormat="1" x14ac:dyDescent="0.2">
      <c r="A579" s="572"/>
      <c r="B579" s="578"/>
      <c r="C579" s="578"/>
      <c r="D579" s="578"/>
      <c r="E579" s="578"/>
      <c r="F579" s="578"/>
      <c r="G579" s="578"/>
      <c r="H579" s="578"/>
      <c r="I579" s="573">
        <v>405.86500000000001</v>
      </c>
      <c r="J579" s="576">
        <f>+CEILING(I579,5)</f>
        <v>410</v>
      </c>
      <c r="K579" s="574"/>
      <c r="L579" s="572">
        <f>J579*36</f>
        <v>14760</v>
      </c>
      <c r="M579" s="572">
        <f>J579</f>
        <v>410</v>
      </c>
      <c r="N579" s="572"/>
      <c r="O579" s="575"/>
      <c r="P579" s="575"/>
      <c r="Q579" s="575"/>
      <c r="R579" s="575"/>
      <c r="S579" s="575"/>
      <c r="T579" s="575"/>
      <c r="U579" s="575"/>
      <c r="V579" s="575">
        <v>42</v>
      </c>
      <c r="W579" s="575"/>
      <c r="X579" s="575"/>
      <c r="Y579" s="572"/>
      <c r="Z579" s="572"/>
      <c r="AA579" s="572"/>
      <c r="AB579" s="572"/>
      <c r="AC579" s="572"/>
      <c r="AD579" s="572"/>
      <c r="AE579" s="578"/>
    </row>
    <row r="580" spans="1:31" s="579" customFormat="1" x14ac:dyDescent="0.2">
      <c r="A580" s="572">
        <f>A578+1</f>
        <v>287</v>
      </c>
      <c r="B580" s="578" t="s">
        <v>686</v>
      </c>
      <c r="C580" s="578" t="s">
        <v>20</v>
      </c>
      <c r="D580" s="578"/>
      <c r="E580" s="578"/>
      <c r="F580" s="578"/>
      <c r="G580" s="578"/>
      <c r="H580" s="578"/>
      <c r="I580" s="573"/>
      <c r="J580" s="576"/>
      <c r="K580" s="574"/>
      <c r="L580" s="572"/>
      <c r="M580" s="572"/>
      <c r="N580" s="572"/>
      <c r="O580" s="575">
        <f>(Q580*4+R580*2)/2</f>
        <v>12</v>
      </c>
      <c r="P580" s="575"/>
      <c r="Q580" s="575">
        <v>6</v>
      </c>
      <c r="R580" s="575"/>
      <c r="S580" s="575"/>
      <c r="T580" s="575"/>
      <c r="U580" s="575"/>
      <c r="V580" s="575"/>
      <c r="W580" s="575"/>
      <c r="X580" s="575"/>
      <c r="Y580" s="572"/>
      <c r="Z580" s="572">
        <v>1</v>
      </c>
      <c r="AA580" s="572">
        <v>1</v>
      </c>
      <c r="AB580" s="572"/>
      <c r="AC580" s="572"/>
      <c r="AD580" s="572">
        <v>2</v>
      </c>
      <c r="AE580" s="578"/>
    </row>
    <row r="581" spans="1:31" s="579" customFormat="1" x14ac:dyDescent="0.2">
      <c r="A581" s="572"/>
      <c r="B581" s="578"/>
      <c r="C581" s="578"/>
      <c r="D581" s="578"/>
      <c r="E581" s="578"/>
      <c r="F581" s="578"/>
      <c r="G581" s="578"/>
      <c r="H581" s="578"/>
      <c r="I581" s="573">
        <v>433.70400000000001</v>
      </c>
      <c r="J581" s="576">
        <f>+CEILING(I581,5)</f>
        <v>435</v>
      </c>
      <c r="K581" s="574"/>
      <c r="L581" s="572">
        <f>J581*36</f>
        <v>15660</v>
      </c>
      <c r="M581" s="572">
        <f>J581</f>
        <v>435</v>
      </c>
      <c r="N581" s="572"/>
      <c r="O581" s="575"/>
      <c r="P581" s="575"/>
      <c r="Q581" s="575"/>
      <c r="R581" s="575"/>
      <c r="S581" s="575"/>
      <c r="T581" s="575"/>
      <c r="U581" s="575"/>
      <c r="V581" s="575">
        <v>42</v>
      </c>
      <c r="W581" s="575"/>
      <c r="X581" s="575"/>
      <c r="Y581" s="572"/>
      <c r="Z581" s="572"/>
      <c r="AA581" s="572"/>
      <c r="AB581" s="572"/>
      <c r="AC581" s="572"/>
      <c r="AD581" s="572"/>
      <c r="AE581" s="578"/>
    </row>
    <row r="582" spans="1:31" s="579" customFormat="1" x14ac:dyDescent="0.2">
      <c r="A582" s="572">
        <f>A580+1</f>
        <v>288</v>
      </c>
      <c r="B582" s="578" t="s">
        <v>687</v>
      </c>
      <c r="C582" s="578" t="s">
        <v>232</v>
      </c>
      <c r="D582" s="578"/>
      <c r="E582" s="578"/>
      <c r="F582" s="578"/>
      <c r="G582" s="578"/>
      <c r="H582" s="578"/>
      <c r="I582" s="573"/>
      <c r="J582" s="576"/>
      <c r="K582" s="574"/>
      <c r="L582" s="572"/>
      <c r="M582" s="572"/>
      <c r="N582" s="572"/>
      <c r="O582" s="575">
        <f>(Q582*4+R582*2)/2</f>
        <v>12</v>
      </c>
      <c r="P582" s="575"/>
      <c r="Q582" s="575">
        <v>6</v>
      </c>
      <c r="R582" s="575"/>
      <c r="S582" s="575"/>
      <c r="T582" s="575"/>
      <c r="U582" s="575"/>
      <c r="V582" s="575"/>
      <c r="W582" s="575"/>
      <c r="X582" s="575"/>
      <c r="Y582" s="572"/>
      <c r="Z582" s="572">
        <v>1</v>
      </c>
      <c r="AA582" s="572">
        <v>1</v>
      </c>
      <c r="AB582" s="572"/>
      <c r="AC582" s="572"/>
      <c r="AD582" s="572">
        <v>2</v>
      </c>
      <c r="AE582" s="578"/>
    </row>
    <row r="583" spans="1:31" s="579" customFormat="1" x14ac:dyDescent="0.2">
      <c r="A583" s="572"/>
      <c r="B583" s="578"/>
      <c r="C583" s="578"/>
      <c r="D583" s="578"/>
      <c r="E583" s="578"/>
      <c r="F583" s="578"/>
      <c r="G583" s="578"/>
      <c r="H583" s="578"/>
      <c r="I583" s="573">
        <v>386.154</v>
      </c>
      <c r="J583" s="576">
        <f>+CEILING(I583,5)</f>
        <v>390</v>
      </c>
      <c r="K583" s="574"/>
      <c r="L583" s="572">
        <f>J583*36</f>
        <v>14040</v>
      </c>
      <c r="M583" s="572">
        <f>J583</f>
        <v>390</v>
      </c>
      <c r="N583" s="575"/>
      <c r="O583" s="575"/>
      <c r="P583" s="575"/>
      <c r="Q583" s="575"/>
      <c r="R583" s="575"/>
      <c r="S583" s="575"/>
      <c r="T583" s="575"/>
      <c r="U583" s="575"/>
      <c r="V583" s="575">
        <v>36</v>
      </c>
      <c r="W583" s="575"/>
      <c r="X583" s="575"/>
      <c r="Y583" s="572"/>
      <c r="Z583" s="572"/>
      <c r="AA583" s="572"/>
      <c r="AB583" s="572"/>
      <c r="AC583" s="572"/>
      <c r="AD583" s="572"/>
      <c r="AE583" s="578"/>
    </row>
    <row r="584" spans="1:31" s="579" customFormat="1" x14ac:dyDescent="0.2">
      <c r="A584" s="572">
        <f>A582+1</f>
        <v>289</v>
      </c>
      <c r="B584" s="578" t="s">
        <v>688</v>
      </c>
      <c r="C584" s="578" t="s">
        <v>244</v>
      </c>
      <c r="D584" s="578"/>
      <c r="E584" s="578"/>
      <c r="F584" s="578"/>
      <c r="G584" s="578"/>
      <c r="H584" s="578" t="s">
        <v>1117</v>
      </c>
      <c r="I584" s="573"/>
      <c r="J584" s="576"/>
      <c r="K584" s="574"/>
      <c r="L584" s="572"/>
      <c r="M584" s="572"/>
      <c r="N584" s="575">
        <v>48</v>
      </c>
      <c r="O584" s="572"/>
      <c r="P584" s="575">
        <v>12</v>
      </c>
      <c r="Q584" s="572"/>
      <c r="R584" s="572"/>
      <c r="S584" s="572"/>
      <c r="T584" s="572"/>
      <c r="U584" s="572"/>
      <c r="V584" s="575"/>
      <c r="W584" s="572">
        <v>30</v>
      </c>
      <c r="X584" s="572"/>
      <c r="Y584" s="572">
        <v>2</v>
      </c>
      <c r="Z584" s="572"/>
      <c r="AA584" s="572">
        <v>2</v>
      </c>
      <c r="AB584" s="572"/>
      <c r="AC584" s="572"/>
      <c r="AD584" s="572">
        <v>4</v>
      </c>
      <c r="AE584" s="578"/>
    </row>
    <row r="585" spans="1:31" s="579" customFormat="1" x14ac:dyDescent="0.2">
      <c r="A585" s="572"/>
      <c r="B585" s="578"/>
      <c r="C585" s="578"/>
      <c r="D585" s="578"/>
      <c r="E585" s="578"/>
      <c r="F585" s="578"/>
      <c r="G585" s="578"/>
      <c r="H585" s="578"/>
      <c r="I585" s="573">
        <v>428.90100000000001</v>
      </c>
      <c r="J585" s="576">
        <f>+CEILING(I585,5)</f>
        <v>430</v>
      </c>
      <c r="K585" s="574"/>
      <c r="L585" s="572">
        <f>J585*36</f>
        <v>15480</v>
      </c>
      <c r="M585" s="572">
        <f>J585</f>
        <v>430</v>
      </c>
      <c r="N585" s="572"/>
      <c r="O585" s="575"/>
      <c r="P585" s="575"/>
      <c r="Q585" s="575"/>
      <c r="R585" s="575"/>
      <c r="S585" s="575"/>
      <c r="T585" s="575"/>
      <c r="U585" s="575"/>
      <c r="V585" s="575">
        <v>42</v>
      </c>
      <c r="W585" s="575"/>
      <c r="X585" s="575"/>
      <c r="Y585" s="572"/>
      <c r="Z585" s="572"/>
      <c r="AA585" s="572"/>
      <c r="AB585" s="572"/>
      <c r="AC585" s="572"/>
      <c r="AD585" s="572"/>
      <c r="AE585" s="578"/>
    </row>
    <row r="586" spans="1:31" s="579" customFormat="1" x14ac:dyDescent="0.2">
      <c r="A586" s="572">
        <f>A584+1</f>
        <v>290</v>
      </c>
      <c r="B586" s="578" t="s">
        <v>689</v>
      </c>
      <c r="C586" s="578" t="s">
        <v>233</v>
      </c>
      <c r="D586" s="578"/>
      <c r="E586" s="578"/>
      <c r="F586" s="578"/>
      <c r="G586" s="578"/>
      <c r="H586" s="578"/>
      <c r="I586" s="573"/>
      <c r="J586" s="576"/>
      <c r="K586" s="574"/>
      <c r="L586" s="572"/>
      <c r="M586" s="572"/>
      <c r="N586" s="572"/>
      <c r="O586" s="575">
        <f>(Q586*4+R586*2)/2</f>
        <v>12</v>
      </c>
      <c r="P586" s="575"/>
      <c r="Q586" s="575">
        <v>6</v>
      </c>
      <c r="R586" s="575"/>
      <c r="S586" s="575"/>
      <c r="T586" s="575"/>
      <c r="U586" s="575"/>
      <c r="V586" s="575"/>
      <c r="W586" s="575"/>
      <c r="X586" s="575"/>
      <c r="Y586" s="572"/>
      <c r="Z586" s="572">
        <v>1</v>
      </c>
      <c r="AA586" s="572">
        <v>1</v>
      </c>
      <c r="AB586" s="572"/>
      <c r="AC586" s="572"/>
      <c r="AD586" s="572">
        <v>2</v>
      </c>
      <c r="AE586" s="578"/>
    </row>
    <row r="587" spans="1:31" s="579" customFormat="1" x14ac:dyDescent="0.2">
      <c r="A587" s="572"/>
      <c r="B587" s="578"/>
      <c r="C587" s="578"/>
      <c r="D587" s="578"/>
      <c r="E587" s="578"/>
      <c r="F587" s="578"/>
      <c r="G587" s="578"/>
      <c r="H587" s="578"/>
      <c r="I587" s="573">
        <v>402.92200000000003</v>
      </c>
      <c r="J587" s="576">
        <f>+CEILING(I587,5)</f>
        <v>405</v>
      </c>
      <c r="K587" s="574"/>
      <c r="L587" s="572">
        <f>J587*36</f>
        <v>14580</v>
      </c>
      <c r="M587" s="572">
        <f>J587</f>
        <v>405</v>
      </c>
      <c r="N587" s="572"/>
      <c r="O587" s="575"/>
      <c r="P587" s="575"/>
      <c r="Q587" s="575"/>
      <c r="R587" s="575"/>
      <c r="S587" s="575"/>
      <c r="T587" s="575"/>
      <c r="U587" s="575"/>
      <c r="V587" s="575">
        <v>42</v>
      </c>
      <c r="W587" s="575"/>
      <c r="X587" s="575"/>
      <c r="Y587" s="572"/>
      <c r="Z587" s="572"/>
      <c r="AA587" s="572"/>
      <c r="AB587" s="572"/>
      <c r="AC587" s="572"/>
      <c r="AD587" s="572"/>
      <c r="AE587" s="578"/>
    </row>
    <row r="588" spans="1:31" s="579" customFormat="1" x14ac:dyDescent="0.2">
      <c r="A588" s="572">
        <f>A586+1</f>
        <v>291</v>
      </c>
      <c r="B588" s="578" t="s">
        <v>91</v>
      </c>
      <c r="C588" s="578" t="s">
        <v>865</v>
      </c>
      <c r="D588" s="578"/>
      <c r="E588" s="578"/>
      <c r="F588" s="578"/>
      <c r="G588" s="578"/>
      <c r="H588" s="578" t="s">
        <v>1118</v>
      </c>
      <c r="I588" s="573"/>
      <c r="J588" s="576"/>
      <c r="K588" s="574"/>
      <c r="L588" s="572"/>
      <c r="M588" s="572"/>
      <c r="N588" s="575">
        <v>48</v>
      </c>
      <c r="O588" s="575">
        <v>6</v>
      </c>
      <c r="P588" s="575">
        <v>12</v>
      </c>
      <c r="Q588" s="572"/>
      <c r="R588" s="572">
        <v>6</v>
      </c>
      <c r="S588" s="572"/>
      <c r="T588" s="572"/>
      <c r="U588" s="572"/>
      <c r="V588" s="575"/>
      <c r="W588" s="572">
        <v>30</v>
      </c>
      <c r="X588" s="572"/>
      <c r="Y588" s="572">
        <v>2</v>
      </c>
      <c r="Z588" s="572"/>
      <c r="AA588" s="572">
        <v>2</v>
      </c>
      <c r="AB588" s="572"/>
      <c r="AC588" s="572"/>
      <c r="AD588" s="572">
        <v>4</v>
      </c>
      <c r="AE588" s="578"/>
    </row>
    <row r="589" spans="1:31" s="579" customFormat="1" x14ac:dyDescent="0.2">
      <c r="A589" s="572"/>
      <c r="B589" s="578"/>
      <c r="C589" s="578"/>
      <c r="D589" s="578"/>
      <c r="E589" s="578"/>
      <c r="F589" s="578"/>
      <c r="G589" s="578"/>
      <c r="H589" s="578"/>
      <c r="I589" s="573">
        <v>379.1</v>
      </c>
      <c r="J589" s="576">
        <f>+CEILING(I589,5)</f>
        <v>380</v>
      </c>
      <c r="K589" s="574"/>
      <c r="L589" s="572">
        <f>J589*36</f>
        <v>13680</v>
      </c>
      <c r="M589" s="572">
        <f>J589</f>
        <v>380</v>
      </c>
      <c r="N589" s="572"/>
      <c r="O589" s="575"/>
      <c r="P589" s="572"/>
      <c r="Q589" s="575"/>
      <c r="R589" s="572"/>
      <c r="S589" s="572"/>
      <c r="T589" s="572"/>
      <c r="U589" s="572"/>
      <c r="V589" s="575">
        <v>36</v>
      </c>
      <c r="W589" s="572"/>
      <c r="X589" s="572"/>
      <c r="Y589" s="572"/>
      <c r="Z589" s="572"/>
      <c r="AA589" s="572"/>
      <c r="AB589" s="572"/>
      <c r="AC589" s="572"/>
      <c r="AD589" s="572"/>
      <c r="AE589" s="578"/>
    </row>
    <row r="590" spans="1:31" s="579" customFormat="1" x14ac:dyDescent="0.2">
      <c r="A590" s="572">
        <f>A588+1</f>
        <v>292</v>
      </c>
      <c r="B590" s="578" t="s">
        <v>690</v>
      </c>
      <c r="C590" s="578" t="s">
        <v>231</v>
      </c>
      <c r="D590" s="578"/>
      <c r="E590" s="578"/>
      <c r="F590" s="578"/>
      <c r="G590" s="578"/>
      <c r="H590" s="578"/>
      <c r="I590" s="573"/>
      <c r="J590" s="576"/>
      <c r="K590" s="574"/>
      <c r="L590" s="572"/>
      <c r="M590" s="572"/>
      <c r="N590" s="572"/>
      <c r="O590" s="575">
        <f>(Q590*4+R590*2)/2</f>
        <v>12</v>
      </c>
      <c r="P590" s="575"/>
      <c r="Q590" s="575">
        <v>6</v>
      </c>
      <c r="R590" s="575"/>
      <c r="S590" s="575"/>
      <c r="T590" s="575"/>
      <c r="U590" s="575"/>
      <c r="V590" s="575"/>
      <c r="W590" s="575"/>
      <c r="X590" s="575"/>
      <c r="Y590" s="572"/>
      <c r="Z590" s="572">
        <v>1</v>
      </c>
      <c r="AA590" s="572">
        <v>1</v>
      </c>
      <c r="AB590" s="572"/>
      <c r="AC590" s="572"/>
      <c r="AD590" s="572">
        <v>2</v>
      </c>
      <c r="AE590" s="578"/>
    </row>
    <row r="591" spans="1:31" s="579" customFormat="1" x14ac:dyDescent="0.2">
      <c r="A591" s="572"/>
      <c r="B591" s="578"/>
      <c r="C591" s="578"/>
      <c r="D591" s="578"/>
      <c r="E591" s="578"/>
      <c r="F591" s="578"/>
      <c r="G591" s="578"/>
      <c r="H591" s="578"/>
      <c r="I591" s="573">
        <v>386.63600000000002</v>
      </c>
      <c r="J591" s="576">
        <f>+CEILING(I591,5)</f>
        <v>390</v>
      </c>
      <c r="K591" s="574"/>
      <c r="L591" s="572">
        <f>J591*36</f>
        <v>14040</v>
      </c>
      <c r="M591" s="572">
        <f>J591</f>
        <v>390</v>
      </c>
      <c r="N591" s="572"/>
      <c r="O591" s="572"/>
      <c r="P591" s="572"/>
      <c r="Q591" s="572"/>
      <c r="R591" s="572"/>
      <c r="S591" s="572"/>
      <c r="T591" s="572"/>
      <c r="U591" s="572"/>
      <c r="V591" s="575">
        <v>36</v>
      </c>
      <c r="W591" s="575"/>
      <c r="X591" s="572"/>
      <c r="Y591" s="572"/>
      <c r="Z591" s="572"/>
      <c r="AA591" s="572"/>
      <c r="AB591" s="572"/>
      <c r="AC591" s="572"/>
      <c r="AD591" s="572"/>
      <c r="AE591" s="578"/>
    </row>
    <row r="592" spans="1:31" s="579" customFormat="1" x14ac:dyDescent="0.2">
      <c r="A592" s="572">
        <f>A590+1</f>
        <v>293</v>
      </c>
      <c r="B592" s="578" t="s">
        <v>691</v>
      </c>
      <c r="C592" s="578" t="s">
        <v>20</v>
      </c>
      <c r="D592" s="578"/>
      <c r="E592" s="578"/>
      <c r="F592" s="578"/>
      <c r="G592" s="578"/>
      <c r="H592" s="578"/>
      <c r="I592" s="573"/>
      <c r="J592" s="576"/>
      <c r="K592" s="574"/>
      <c r="L592" s="572"/>
      <c r="M592" s="572"/>
      <c r="N592" s="572"/>
      <c r="O592" s="575">
        <f>(Q592*4+R592*2)/2</f>
        <v>12</v>
      </c>
      <c r="P592" s="575"/>
      <c r="Q592" s="575">
        <v>6</v>
      </c>
      <c r="R592" s="575"/>
      <c r="S592" s="575"/>
      <c r="T592" s="575"/>
      <c r="U592" s="575"/>
      <c r="V592" s="575"/>
      <c r="W592" s="575"/>
      <c r="X592" s="575"/>
      <c r="Y592" s="572"/>
      <c r="Z592" s="572">
        <v>1</v>
      </c>
      <c r="AA592" s="572">
        <v>1</v>
      </c>
      <c r="AB592" s="572"/>
      <c r="AC592" s="572"/>
      <c r="AD592" s="572">
        <v>2</v>
      </c>
      <c r="AE592" s="578"/>
    </row>
    <row r="593" spans="1:31" s="579" customFormat="1" x14ac:dyDescent="0.2">
      <c r="A593" s="572"/>
      <c r="B593" s="578"/>
      <c r="C593" s="578"/>
      <c r="D593" s="578"/>
      <c r="E593" s="578"/>
      <c r="F593" s="578"/>
      <c r="G593" s="578"/>
      <c r="H593" s="578"/>
      <c r="I593" s="573">
        <v>390.00200000000001</v>
      </c>
      <c r="J593" s="576">
        <f>+CEILING(I593,5)</f>
        <v>395</v>
      </c>
      <c r="K593" s="574"/>
      <c r="L593" s="572">
        <f>J593*36</f>
        <v>14220</v>
      </c>
      <c r="M593" s="572">
        <f>J593</f>
        <v>395</v>
      </c>
      <c r="N593" s="572"/>
      <c r="O593" s="575"/>
      <c r="P593" s="575"/>
      <c r="Q593" s="575"/>
      <c r="R593" s="575"/>
      <c r="S593" s="575"/>
      <c r="T593" s="575"/>
      <c r="U593" s="575"/>
      <c r="V593" s="575">
        <v>36</v>
      </c>
      <c r="W593" s="575"/>
      <c r="X593" s="575"/>
      <c r="Y593" s="572"/>
      <c r="Z593" s="572"/>
      <c r="AA593" s="572"/>
      <c r="AB593" s="572"/>
      <c r="AC593" s="572"/>
      <c r="AD593" s="572"/>
      <c r="AE593" s="578"/>
    </row>
    <row r="594" spans="1:31" s="579" customFormat="1" x14ac:dyDescent="0.2">
      <c r="A594" s="572">
        <f>A592+1</f>
        <v>294</v>
      </c>
      <c r="B594" s="578" t="s">
        <v>692</v>
      </c>
      <c r="C594" s="578" t="s">
        <v>20</v>
      </c>
      <c r="D594" s="578"/>
      <c r="E594" s="578"/>
      <c r="F594" s="578"/>
      <c r="G594" s="578"/>
      <c r="H594" s="578"/>
      <c r="I594" s="573"/>
      <c r="J594" s="576"/>
      <c r="K594" s="574"/>
      <c r="L594" s="572"/>
      <c r="M594" s="572"/>
      <c r="N594" s="572"/>
      <c r="O594" s="575">
        <f>(Q594*4+R594*2)/2</f>
        <v>12</v>
      </c>
      <c r="P594" s="575"/>
      <c r="Q594" s="575">
        <v>6</v>
      </c>
      <c r="R594" s="575"/>
      <c r="S594" s="575"/>
      <c r="T594" s="575"/>
      <c r="U594" s="575"/>
      <c r="V594" s="575"/>
      <c r="W594" s="575"/>
      <c r="X594" s="575"/>
      <c r="Y594" s="572"/>
      <c r="Z594" s="572">
        <v>1</v>
      </c>
      <c r="AA594" s="572">
        <v>1</v>
      </c>
      <c r="AB594" s="572"/>
      <c r="AC594" s="572"/>
      <c r="AD594" s="572">
        <v>2</v>
      </c>
      <c r="AE594" s="578"/>
    </row>
    <row r="595" spans="1:31" s="579" customFormat="1" x14ac:dyDescent="0.2">
      <c r="A595" s="572"/>
      <c r="B595" s="578"/>
      <c r="C595" s="578"/>
      <c r="D595" s="578"/>
      <c r="E595" s="578"/>
      <c r="F595" s="578"/>
      <c r="G595" s="578"/>
      <c r="H595" s="578"/>
      <c r="I595" s="573">
        <v>421.72899999999998</v>
      </c>
      <c r="J595" s="576">
        <f>+CEILING(I595,5)</f>
        <v>425</v>
      </c>
      <c r="K595" s="574"/>
      <c r="L595" s="572">
        <f>J595*36</f>
        <v>15300</v>
      </c>
      <c r="M595" s="572">
        <f>J595</f>
        <v>425</v>
      </c>
      <c r="N595" s="572"/>
      <c r="O595" s="575"/>
      <c r="P595" s="575"/>
      <c r="Q595" s="575"/>
      <c r="R595" s="575"/>
      <c r="S595" s="575"/>
      <c r="T595" s="575"/>
      <c r="U595" s="575"/>
      <c r="V595" s="575">
        <v>42</v>
      </c>
      <c r="W595" s="575"/>
      <c r="X595" s="575"/>
      <c r="Y595" s="572"/>
      <c r="Z595" s="572"/>
      <c r="AA595" s="572"/>
      <c r="AB595" s="572"/>
      <c r="AC595" s="572"/>
      <c r="AD595" s="572"/>
      <c r="AE595" s="578"/>
    </row>
    <row r="596" spans="1:31" s="579" customFormat="1" x14ac:dyDescent="0.2">
      <c r="A596" s="572">
        <f>A594+1</f>
        <v>295</v>
      </c>
      <c r="B596" s="578" t="s">
        <v>693</v>
      </c>
      <c r="C596" s="578" t="s">
        <v>20</v>
      </c>
      <c r="D596" s="578"/>
      <c r="E596" s="578"/>
      <c r="F596" s="578"/>
      <c r="G596" s="578"/>
      <c r="H596" s="578"/>
      <c r="I596" s="573"/>
      <c r="J596" s="576"/>
      <c r="K596" s="574"/>
      <c r="L596" s="572"/>
      <c r="M596" s="572"/>
      <c r="N596" s="572"/>
      <c r="O596" s="575">
        <f>(Q596*4+R596*2)/2</f>
        <v>12</v>
      </c>
      <c r="P596" s="575"/>
      <c r="Q596" s="575">
        <v>6</v>
      </c>
      <c r="R596" s="575"/>
      <c r="S596" s="575"/>
      <c r="T596" s="575"/>
      <c r="U596" s="575"/>
      <c r="V596" s="575"/>
      <c r="W596" s="575"/>
      <c r="X596" s="575"/>
      <c r="Y596" s="572"/>
      <c r="Z596" s="572">
        <v>1</v>
      </c>
      <c r="AA596" s="572">
        <v>1</v>
      </c>
      <c r="AB596" s="572"/>
      <c r="AC596" s="572"/>
      <c r="AD596" s="572">
        <v>2</v>
      </c>
      <c r="AE596" s="578"/>
    </row>
    <row r="597" spans="1:31" s="579" customFormat="1" x14ac:dyDescent="0.2">
      <c r="A597" s="572"/>
      <c r="B597" s="578"/>
      <c r="C597" s="578"/>
      <c r="D597" s="578"/>
      <c r="E597" s="578"/>
      <c r="F597" s="578"/>
      <c r="G597" s="578"/>
      <c r="H597" s="578"/>
      <c r="I597" s="573">
        <v>396.64299999999997</v>
      </c>
      <c r="J597" s="576">
        <f>+CEILING(I597,5)</f>
        <v>400</v>
      </c>
      <c r="K597" s="574"/>
      <c r="L597" s="572">
        <f>J597*36</f>
        <v>14400</v>
      </c>
      <c r="M597" s="572">
        <f>J597</f>
        <v>400</v>
      </c>
      <c r="N597" s="572"/>
      <c r="O597" s="575"/>
      <c r="P597" s="575"/>
      <c r="Q597" s="575"/>
      <c r="R597" s="575"/>
      <c r="S597" s="575"/>
      <c r="T597" s="575"/>
      <c r="U597" s="575"/>
      <c r="V597" s="575">
        <v>42</v>
      </c>
      <c r="W597" s="575"/>
      <c r="X597" s="575"/>
      <c r="Y597" s="572"/>
      <c r="Z597" s="572"/>
      <c r="AA597" s="572"/>
      <c r="AB597" s="572"/>
      <c r="AC597" s="572"/>
      <c r="AD597" s="572"/>
      <c r="AE597" s="578"/>
    </row>
    <row r="598" spans="1:31" s="579" customFormat="1" x14ac:dyDescent="0.2">
      <c r="A598" s="572">
        <f>A596+1</f>
        <v>296</v>
      </c>
      <c r="B598" s="578" t="s">
        <v>694</v>
      </c>
      <c r="C598" s="578" t="s">
        <v>20</v>
      </c>
      <c r="D598" s="578"/>
      <c r="E598" s="578"/>
      <c r="F598" s="578"/>
      <c r="G598" s="578"/>
      <c r="H598" s="578"/>
      <c r="I598" s="573"/>
      <c r="J598" s="576"/>
      <c r="K598" s="574"/>
      <c r="L598" s="572"/>
      <c r="M598" s="572"/>
      <c r="N598" s="572"/>
      <c r="O598" s="575">
        <f>(Q598*4+R598*2)/2</f>
        <v>12</v>
      </c>
      <c r="P598" s="575"/>
      <c r="Q598" s="575">
        <v>6</v>
      </c>
      <c r="R598" s="575"/>
      <c r="S598" s="575"/>
      <c r="T598" s="575"/>
      <c r="U598" s="575"/>
      <c r="V598" s="575"/>
      <c r="W598" s="575"/>
      <c r="X598" s="575"/>
      <c r="Y598" s="572"/>
      <c r="Z598" s="572">
        <v>1</v>
      </c>
      <c r="AA598" s="572">
        <v>1</v>
      </c>
      <c r="AB598" s="572"/>
      <c r="AC598" s="572"/>
      <c r="AD598" s="572">
        <v>2</v>
      </c>
      <c r="AE598" s="578"/>
    </row>
    <row r="599" spans="1:31" s="579" customFormat="1" x14ac:dyDescent="0.2">
      <c r="A599" s="572"/>
      <c r="B599" s="578"/>
      <c r="C599" s="578"/>
      <c r="D599" s="578"/>
      <c r="E599" s="578"/>
      <c r="F599" s="578"/>
      <c r="G599" s="578"/>
      <c r="H599" s="578"/>
      <c r="I599" s="573">
        <v>412.78899999999999</v>
      </c>
      <c r="J599" s="576">
        <f>+CEILING(I599,5)</f>
        <v>415</v>
      </c>
      <c r="K599" s="574"/>
      <c r="L599" s="572">
        <f>J599*36</f>
        <v>14940</v>
      </c>
      <c r="M599" s="572">
        <f>J599</f>
        <v>415</v>
      </c>
      <c r="N599" s="572"/>
      <c r="O599" s="575"/>
      <c r="P599" s="572"/>
      <c r="Q599" s="575"/>
      <c r="R599" s="572"/>
      <c r="S599" s="572"/>
      <c r="T599" s="572"/>
      <c r="U599" s="572"/>
      <c r="V599" s="575">
        <v>42</v>
      </c>
      <c r="W599" s="572"/>
      <c r="X599" s="572"/>
      <c r="Y599" s="572"/>
      <c r="Z599" s="572"/>
      <c r="AA599" s="572"/>
      <c r="AB599" s="572"/>
      <c r="AC599" s="572"/>
      <c r="AD599" s="572"/>
      <c r="AE599" s="578"/>
    </row>
    <row r="600" spans="1:31" s="579" customFormat="1" x14ac:dyDescent="0.2">
      <c r="A600" s="572">
        <f>A598+1</f>
        <v>297</v>
      </c>
      <c r="B600" s="578" t="s">
        <v>695</v>
      </c>
      <c r="C600" s="578" t="s">
        <v>231</v>
      </c>
      <c r="D600" s="578"/>
      <c r="E600" s="578"/>
      <c r="F600" s="578"/>
      <c r="G600" s="578"/>
      <c r="H600" s="578"/>
      <c r="I600" s="573"/>
      <c r="J600" s="576"/>
      <c r="K600" s="574"/>
      <c r="L600" s="572"/>
      <c r="M600" s="572"/>
      <c r="N600" s="572"/>
      <c r="O600" s="575">
        <f>(Q600*4+R600*2)/2</f>
        <v>12</v>
      </c>
      <c r="P600" s="575"/>
      <c r="Q600" s="575">
        <v>6</v>
      </c>
      <c r="R600" s="575"/>
      <c r="S600" s="575"/>
      <c r="T600" s="575"/>
      <c r="U600" s="575"/>
      <c r="V600" s="575"/>
      <c r="W600" s="575"/>
      <c r="X600" s="575"/>
      <c r="Y600" s="572"/>
      <c r="Z600" s="572">
        <v>1</v>
      </c>
      <c r="AA600" s="572">
        <v>1</v>
      </c>
      <c r="AB600" s="572"/>
      <c r="AC600" s="572"/>
      <c r="AD600" s="572">
        <v>2</v>
      </c>
      <c r="AE600" s="578"/>
    </row>
    <row r="601" spans="1:31" s="579" customFormat="1" x14ac:dyDescent="0.2">
      <c r="A601" s="572"/>
      <c r="B601" s="578"/>
      <c r="C601" s="578"/>
      <c r="D601" s="578"/>
      <c r="E601" s="578"/>
      <c r="F601" s="578"/>
      <c r="G601" s="578"/>
      <c r="H601" s="578"/>
      <c r="I601" s="573">
        <v>340.20600000000002</v>
      </c>
      <c r="J601" s="576">
        <f>+CEILING(I601,5)</f>
        <v>345</v>
      </c>
      <c r="K601" s="574"/>
      <c r="L601" s="572">
        <f>J601*36</f>
        <v>12420</v>
      </c>
      <c r="M601" s="572">
        <f>J601</f>
        <v>345</v>
      </c>
      <c r="N601" s="575"/>
      <c r="O601" s="575"/>
      <c r="P601" s="575"/>
      <c r="Q601" s="575"/>
      <c r="R601" s="575"/>
      <c r="S601" s="575"/>
      <c r="T601" s="575"/>
      <c r="U601" s="575"/>
      <c r="V601" s="575">
        <v>36</v>
      </c>
      <c r="W601" s="575"/>
      <c r="X601" s="575"/>
      <c r="Y601" s="572"/>
      <c r="Z601" s="572"/>
      <c r="AA601" s="572"/>
      <c r="AB601" s="572"/>
      <c r="AC601" s="572"/>
      <c r="AD601" s="572"/>
      <c r="AE601" s="578"/>
    </row>
    <row r="602" spans="1:31" s="579" customFormat="1" x14ac:dyDescent="0.2">
      <c r="A602" s="572">
        <f>A600+1</f>
        <v>298</v>
      </c>
      <c r="B602" s="578" t="s">
        <v>696</v>
      </c>
      <c r="C602" s="578" t="s">
        <v>231</v>
      </c>
      <c r="D602" s="578">
        <v>0</v>
      </c>
      <c r="E602" s="578">
        <v>3</v>
      </c>
      <c r="F602" s="578">
        <v>2</v>
      </c>
      <c r="G602" s="578">
        <v>2</v>
      </c>
      <c r="H602" s="578"/>
      <c r="I602" s="573"/>
      <c r="J602" s="576"/>
      <c r="K602" s="574"/>
      <c r="L602" s="572"/>
      <c r="M602" s="572"/>
      <c r="N602" s="572"/>
      <c r="O602" s="575">
        <f>(Q602*4+R602*2)/2</f>
        <v>12</v>
      </c>
      <c r="P602" s="575"/>
      <c r="Q602" s="575">
        <v>6</v>
      </c>
      <c r="R602" s="575"/>
      <c r="S602" s="575"/>
      <c r="T602" s="575"/>
      <c r="U602" s="575"/>
      <c r="V602" s="575"/>
      <c r="W602" s="575"/>
      <c r="X602" s="575"/>
      <c r="Y602" s="572"/>
      <c r="Z602" s="572">
        <v>1</v>
      </c>
      <c r="AA602" s="572">
        <v>1</v>
      </c>
      <c r="AB602" s="572"/>
      <c r="AC602" s="572"/>
      <c r="AD602" s="572">
        <v>2</v>
      </c>
      <c r="AE602" s="578"/>
    </row>
    <row r="603" spans="1:31" s="579" customFormat="1" x14ac:dyDescent="0.2">
      <c r="A603" s="572"/>
      <c r="B603" s="578"/>
      <c r="C603" s="578"/>
      <c r="D603" s="578"/>
      <c r="E603" s="578"/>
      <c r="F603" s="578"/>
      <c r="G603" s="578"/>
      <c r="H603" s="578"/>
      <c r="I603" s="573">
        <v>500.23099999999999</v>
      </c>
      <c r="J603" s="576">
        <f>+CEILING(I603,5)</f>
        <v>505</v>
      </c>
      <c r="K603" s="574"/>
      <c r="L603" s="572">
        <f>J603*36</f>
        <v>18180</v>
      </c>
      <c r="M603" s="572">
        <f>J603</f>
        <v>505</v>
      </c>
      <c r="N603" s="575"/>
      <c r="O603" s="575"/>
      <c r="P603" s="572"/>
      <c r="Q603" s="575"/>
      <c r="R603" s="572"/>
      <c r="S603" s="572"/>
      <c r="T603" s="572"/>
      <c r="U603" s="572"/>
      <c r="V603" s="575">
        <v>48</v>
      </c>
      <c r="W603" s="572"/>
      <c r="X603" s="572"/>
      <c r="Y603" s="572"/>
      <c r="Z603" s="572"/>
      <c r="AA603" s="572"/>
      <c r="AB603" s="572"/>
      <c r="AC603" s="572"/>
      <c r="AD603" s="572"/>
      <c r="AE603" s="578"/>
    </row>
    <row r="604" spans="1:31" s="579" customFormat="1" x14ac:dyDescent="0.2">
      <c r="A604" s="572">
        <f>A602+1</f>
        <v>299</v>
      </c>
      <c r="B604" s="578" t="s">
        <v>92</v>
      </c>
      <c r="C604" s="578" t="s">
        <v>245</v>
      </c>
      <c r="D604" s="578">
        <v>0</v>
      </c>
      <c r="E604" s="578">
        <v>0</v>
      </c>
      <c r="F604" s="578">
        <v>0</v>
      </c>
      <c r="G604" s="578">
        <v>1</v>
      </c>
      <c r="H604" s="578" t="s">
        <v>1119</v>
      </c>
      <c r="I604" s="573"/>
      <c r="J604" s="576"/>
      <c r="K604" s="572"/>
      <c r="L604" s="572"/>
      <c r="M604" s="572"/>
      <c r="N604" s="575">
        <v>48</v>
      </c>
      <c r="O604" s="576"/>
      <c r="P604" s="575">
        <v>12</v>
      </c>
      <c r="Q604" s="576"/>
      <c r="R604" s="576"/>
      <c r="S604" s="576"/>
      <c r="T604" s="576"/>
      <c r="U604" s="576"/>
      <c r="V604" s="575"/>
      <c r="W604" s="572">
        <v>30</v>
      </c>
      <c r="X604" s="576"/>
      <c r="Y604" s="572">
        <v>2</v>
      </c>
      <c r="Z604" s="576"/>
      <c r="AA604" s="572">
        <v>2</v>
      </c>
      <c r="AB604" s="576"/>
      <c r="AC604" s="576"/>
      <c r="AD604" s="572">
        <v>4</v>
      </c>
      <c r="AE604" s="578"/>
    </row>
    <row r="605" spans="1:31" s="579" customFormat="1" x14ac:dyDescent="0.2">
      <c r="A605" s="572"/>
      <c r="B605" s="578"/>
      <c r="C605" s="578"/>
      <c r="D605" s="578"/>
      <c r="E605" s="578"/>
      <c r="F605" s="578"/>
      <c r="G605" s="578"/>
      <c r="H605" s="578"/>
      <c r="I605" s="573">
        <v>469.06900000000002</v>
      </c>
      <c r="J605" s="576">
        <f>+CEILING(I605,5)</f>
        <v>470</v>
      </c>
      <c r="K605" s="572"/>
      <c r="L605" s="572">
        <f>J605*36</f>
        <v>16920</v>
      </c>
      <c r="M605" s="572">
        <f>J605</f>
        <v>470</v>
      </c>
      <c r="N605" s="576"/>
      <c r="O605" s="575"/>
      <c r="P605" s="576"/>
      <c r="Q605" s="575"/>
      <c r="R605" s="576"/>
      <c r="S605" s="576"/>
      <c r="T605" s="576"/>
      <c r="U605" s="576"/>
      <c r="V605" s="575">
        <v>48</v>
      </c>
      <c r="W605" s="576"/>
      <c r="X605" s="576"/>
      <c r="Y605" s="576"/>
      <c r="Z605" s="572"/>
      <c r="AA605" s="572"/>
      <c r="AB605" s="576"/>
      <c r="AC605" s="576"/>
      <c r="AD605" s="572"/>
      <c r="AE605" s="578"/>
    </row>
    <row r="606" spans="1:31" s="579" customFormat="1" x14ac:dyDescent="0.2">
      <c r="A606" s="572">
        <f>A604+1</f>
        <v>300</v>
      </c>
      <c r="B606" s="578" t="s">
        <v>697</v>
      </c>
      <c r="C606" s="578" t="s">
        <v>232</v>
      </c>
      <c r="D606" s="578">
        <v>1</v>
      </c>
      <c r="E606" s="578">
        <v>0</v>
      </c>
      <c r="F606" s="578">
        <v>0</v>
      </c>
      <c r="G606" s="578">
        <v>0</v>
      </c>
      <c r="H606" s="578"/>
      <c r="I606" s="573"/>
      <c r="J606" s="576"/>
      <c r="K606" s="572"/>
      <c r="L606" s="572"/>
      <c r="M606" s="572"/>
      <c r="N606" s="576"/>
      <c r="O606" s="575">
        <f>(Q606*4+R606*2)/2</f>
        <v>12</v>
      </c>
      <c r="P606" s="575"/>
      <c r="Q606" s="575">
        <v>6</v>
      </c>
      <c r="R606" s="575"/>
      <c r="S606" s="575"/>
      <c r="T606" s="575"/>
      <c r="U606" s="575"/>
      <c r="V606" s="575"/>
      <c r="W606" s="575"/>
      <c r="X606" s="575"/>
      <c r="Y606" s="572"/>
      <c r="Z606" s="572">
        <v>1</v>
      </c>
      <c r="AA606" s="572">
        <v>1</v>
      </c>
      <c r="AB606" s="572"/>
      <c r="AC606" s="572"/>
      <c r="AD606" s="572">
        <v>2</v>
      </c>
      <c r="AE606" s="578"/>
    </row>
    <row r="607" spans="1:31" s="579" customFormat="1" x14ac:dyDescent="0.2">
      <c r="A607" s="572"/>
      <c r="B607" s="578"/>
      <c r="C607" s="578"/>
      <c r="D607" s="578"/>
      <c r="E607" s="578"/>
      <c r="F607" s="578"/>
      <c r="G607" s="578"/>
      <c r="H607" s="578"/>
      <c r="I607" s="573">
        <v>367.13299999999998</v>
      </c>
      <c r="J607" s="576">
        <f>+CEILING(I607,5)</f>
        <v>370</v>
      </c>
      <c r="K607" s="572"/>
      <c r="L607" s="572">
        <f>J607*36</f>
        <v>13320</v>
      </c>
      <c r="M607" s="572">
        <f>J607</f>
        <v>370</v>
      </c>
      <c r="N607" s="576"/>
      <c r="O607" s="575"/>
      <c r="P607" s="576"/>
      <c r="Q607" s="575"/>
      <c r="R607" s="576"/>
      <c r="S607" s="576"/>
      <c r="T607" s="576"/>
      <c r="U607" s="576"/>
      <c r="V607" s="575">
        <v>36</v>
      </c>
      <c r="W607" s="576"/>
      <c r="X607" s="576"/>
      <c r="Y607" s="576"/>
      <c r="Z607" s="572"/>
      <c r="AA607" s="572"/>
      <c r="AB607" s="576"/>
      <c r="AC607" s="576"/>
      <c r="AD607" s="572"/>
      <c r="AE607" s="578"/>
    </row>
    <row r="608" spans="1:31" s="579" customFormat="1" x14ac:dyDescent="0.2">
      <c r="A608" s="572">
        <f>A606+1</f>
        <v>301</v>
      </c>
      <c r="B608" s="578" t="s">
        <v>698</v>
      </c>
      <c r="C608" s="578" t="s">
        <v>233</v>
      </c>
      <c r="D608" s="578">
        <v>2</v>
      </c>
      <c r="E608" s="578">
        <v>2</v>
      </c>
      <c r="F608" s="578">
        <v>2</v>
      </c>
      <c r="G608" s="578">
        <v>2</v>
      </c>
      <c r="H608" s="578"/>
      <c r="I608" s="573"/>
      <c r="J608" s="576"/>
      <c r="K608" s="572"/>
      <c r="L608" s="572"/>
      <c r="M608" s="572"/>
      <c r="N608" s="576"/>
      <c r="O608" s="575">
        <f>(Q608*4+R608*2)/2</f>
        <v>12</v>
      </c>
      <c r="P608" s="575"/>
      <c r="Q608" s="575">
        <v>6</v>
      </c>
      <c r="R608" s="575"/>
      <c r="S608" s="575"/>
      <c r="T608" s="575"/>
      <c r="U608" s="575"/>
      <c r="V608" s="575"/>
      <c r="W608" s="575"/>
      <c r="X608" s="575"/>
      <c r="Y608" s="572"/>
      <c r="Z608" s="572">
        <v>1</v>
      </c>
      <c r="AA608" s="572">
        <v>1</v>
      </c>
      <c r="AB608" s="572"/>
      <c r="AC608" s="572"/>
      <c r="AD608" s="572">
        <v>2</v>
      </c>
      <c r="AE608" s="578"/>
    </row>
    <row r="609" spans="1:31" s="579" customFormat="1" x14ac:dyDescent="0.2">
      <c r="A609" s="572"/>
      <c r="B609" s="578"/>
      <c r="C609" s="578"/>
      <c r="D609" s="578"/>
      <c r="E609" s="578"/>
      <c r="F609" s="578"/>
      <c r="G609" s="578"/>
      <c r="H609" s="578"/>
      <c r="I609" s="573">
        <v>470.387</v>
      </c>
      <c r="J609" s="576">
        <f>+CEILING(I609,5)</f>
        <v>475</v>
      </c>
      <c r="K609" s="572"/>
      <c r="L609" s="572">
        <f>J609*36</f>
        <v>17100</v>
      </c>
      <c r="M609" s="572">
        <f>J609</f>
        <v>475</v>
      </c>
      <c r="N609" s="572"/>
      <c r="O609" s="576"/>
      <c r="P609" s="572"/>
      <c r="Q609" s="576"/>
      <c r="R609" s="576"/>
      <c r="S609" s="576"/>
      <c r="T609" s="576"/>
      <c r="U609" s="576"/>
      <c r="V609" s="575">
        <v>48</v>
      </c>
      <c r="W609" s="575"/>
      <c r="X609" s="576"/>
      <c r="Y609" s="572"/>
      <c r="Z609" s="576"/>
      <c r="AA609" s="572"/>
      <c r="AB609" s="576"/>
      <c r="AC609" s="576"/>
      <c r="AD609" s="572"/>
      <c r="AE609" s="578"/>
    </row>
    <row r="610" spans="1:31" s="579" customFormat="1" x14ac:dyDescent="0.2">
      <c r="A610" s="572">
        <f>A608+1</f>
        <v>302</v>
      </c>
      <c r="B610" s="578" t="s">
        <v>699</v>
      </c>
      <c r="C610" s="578" t="s">
        <v>232</v>
      </c>
      <c r="D610" s="578">
        <v>0</v>
      </c>
      <c r="E610" s="578">
        <v>0</v>
      </c>
      <c r="F610" s="578">
        <v>1</v>
      </c>
      <c r="G610" s="578">
        <v>0</v>
      </c>
      <c r="H610" s="578"/>
      <c r="I610" s="573"/>
      <c r="J610" s="576"/>
      <c r="K610" s="572"/>
      <c r="L610" s="572"/>
      <c r="M610" s="572"/>
      <c r="N610" s="576"/>
      <c r="O610" s="575">
        <f>(Q610*4+R610*2)/2</f>
        <v>12</v>
      </c>
      <c r="P610" s="575"/>
      <c r="Q610" s="575">
        <v>6</v>
      </c>
      <c r="R610" s="575"/>
      <c r="S610" s="575"/>
      <c r="T610" s="575"/>
      <c r="U610" s="575"/>
      <c r="V610" s="575"/>
      <c r="W610" s="575"/>
      <c r="X610" s="575"/>
      <c r="Y610" s="572"/>
      <c r="Z610" s="572">
        <v>1</v>
      </c>
      <c r="AA610" s="572">
        <v>1</v>
      </c>
      <c r="AB610" s="572"/>
      <c r="AC610" s="572"/>
      <c r="AD610" s="572">
        <v>2</v>
      </c>
      <c r="AE610" s="578"/>
    </row>
    <row r="611" spans="1:31" s="579" customFormat="1" x14ac:dyDescent="0.2">
      <c r="A611" s="572"/>
      <c r="B611" s="578"/>
      <c r="C611" s="578"/>
      <c r="D611" s="578"/>
      <c r="E611" s="578"/>
      <c r="F611" s="578"/>
      <c r="G611" s="578"/>
      <c r="H611" s="578"/>
      <c r="I611" s="573">
        <v>354.81099999999998</v>
      </c>
      <c r="J611" s="576">
        <f>+CEILING(I611,5)</f>
        <v>355</v>
      </c>
      <c r="K611" s="572"/>
      <c r="L611" s="572">
        <f>J611*36</f>
        <v>12780</v>
      </c>
      <c r="M611" s="572">
        <f>J611</f>
        <v>355</v>
      </c>
      <c r="N611" s="572"/>
      <c r="O611" s="576"/>
      <c r="P611" s="572"/>
      <c r="Q611" s="576"/>
      <c r="R611" s="576"/>
      <c r="S611" s="576"/>
      <c r="T611" s="576"/>
      <c r="U611" s="576"/>
      <c r="V611" s="575">
        <v>36</v>
      </c>
      <c r="W611" s="575"/>
      <c r="X611" s="576"/>
      <c r="Y611" s="572"/>
      <c r="Z611" s="576"/>
      <c r="AA611" s="572"/>
      <c r="AB611" s="576"/>
      <c r="AC611" s="576"/>
      <c r="AD611" s="572"/>
      <c r="AE611" s="578"/>
    </row>
    <row r="612" spans="1:31" s="579" customFormat="1" x14ac:dyDescent="0.2">
      <c r="A612" s="572">
        <f>A610+1</f>
        <v>303</v>
      </c>
      <c r="B612" s="578" t="s">
        <v>700</v>
      </c>
      <c r="C612" s="578" t="s">
        <v>233</v>
      </c>
      <c r="D612" s="578">
        <v>3</v>
      </c>
      <c r="E612" s="578">
        <v>3</v>
      </c>
      <c r="F612" s="578">
        <v>4</v>
      </c>
      <c r="G612" s="578">
        <v>3</v>
      </c>
      <c r="H612" s="578"/>
      <c r="I612" s="573"/>
      <c r="J612" s="576"/>
      <c r="K612" s="572"/>
      <c r="L612" s="572"/>
      <c r="M612" s="572"/>
      <c r="N612" s="576"/>
      <c r="O612" s="575">
        <f>(Q612*4+R612*2)/2</f>
        <v>12</v>
      </c>
      <c r="P612" s="575"/>
      <c r="Q612" s="575">
        <v>6</v>
      </c>
      <c r="R612" s="575"/>
      <c r="S612" s="575"/>
      <c r="T612" s="575"/>
      <c r="U612" s="575"/>
      <c r="V612" s="575"/>
      <c r="W612" s="575"/>
      <c r="X612" s="575"/>
      <c r="Y612" s="572"/>
      <c r="Z612" s="572">
        <v>1</v>
      </c>
      <c r="AA612" s="572">
        <v>1</v>
      </c>
      <c r="AB612" s="572"/>
      <c r="AC612" s="572"/>
      <c r="AD612" s="572">
        <v>2</v>
      </c>
      <c r="AE612" s="578"/>
    </row>
    <row r="613" spans="1:31" s="579" customFormat="1" x14ac:dyDescent="0.2">
      <c r="A613" s="572"/>
      <c r="B613" s="578"/>
      <c r="C613" s="578"/>
      <c r="D613" s="578"/>
      <c r="E613" s="578"/>
      <c r="F613" s="578"/>
      <c r="G613" s="578"/>
      <c r="H613" s="578"/>
      <c r="I613" s="573">
        <v>442.053</v>
      </c>
      <c r="J613" s="576">
        <f>+CEILING(I613,5)</f>
        <v>445</v>
      </c>
      <c r="K613" s="572"/>
      <c r="L613" s="572">
        <f>J613*36</f>
        <v>16020</v>
      </c>
      <c r="M613" s="572">
        <f>J613</f>
        <v>445</v>
      </c>
      <c r="N613" s="576"/>
      <c r="O613" s="575"/>
      <c r="P613" s="576"/>
      <c r="Q613" s="575"/>
      <c r="R613" s="576"/>
      <c r="S613" s="576"/>
      <c r="T613" s="576"/>
      <c r="U613" s="576"/>
      <c r="V613" s="575">
        <v>42</v>
      </c>
      <c r="W613" s="576"/>
      <c r="X613" s="576"/>
      <c r="Y613" s="576"/>
      <c r="Z613" s="572"/>
      <c r="AA613" s="572"/>
      <c r="AB613" s="576"/>
      <c r="AC613" s="576"/>
      <c r="AD613" s="572"/>
      <c r="AE613" s="578"/>
    </row>
    <row r="614" spans="1:31" s="579" customFormat="1" x14ac:dyDescent="0.2">
      <c r="A614" s="572">
        <f>A612+1</f>
        <v>304</v>
      </c>
      <c r="B614" s="578" t="s">
        <v>701</v>
      </c>
      <c r="C614" s="578" t="s">
        <v>233</v>
      </c>
      <c r="D614" s="578">
        <v>4</v>
      </c>
      <c r="E614" s="578">
        <v>3</v>
      </c>
      <c r="F614" s="578">
        <v>4</v>
      </c>
      <c r="G614" s="578">
        <v>3</v>
      </c>
      <c r="H614" s="578"/>
      <c r="I614" s="573"/>
      <c r="J614" s="576"/>
      <c r="K614" s="572"/>
      <c r="L614" s="572"/>
      <c r="M614" s="572"/>
      <c r="N614" s="576"/>
      <c r="O614" s="575">
        <f>(Q614*4+R614*2)/2</f>
        <v>12</v>
      </c>
      <c r="P614" s="575"/>
      <c r="Q614" s="575">
        <v>6</v>
      </c>
      <c r="R614" s="575"/>
      <c r="S614" s="575"/>
      <c r="T614" s="575"/>
      <c r="U614" s="575"/>
      <c r="V614" s="575"/>
      <c r="W614" s="575"/>
      <c r="X614" s="575"/>
      <c r="Y614" s="572"/>
      <c r="Z614" s="572">
        <v>1</v>
      </c>
      <c r="AA614" s="572">
        <v>1</v>
      </c>
      <c r="AB614" s="572"/>
      <c r="AC614" s="572"/>
      <c r="AD614" s="572">
        <v>2</v>
      </c>
      <c r="AE614" s="578"/>
    </row>
    <row r="615" spans="1:31" s="579" customFormat="1" x14ac:dyDescent="0.2">
      <c r="A615" s="572"/>
      <c r="B615" s="578"/>
      <c r="C615" s="578"/>
      <c r="D615" s="578"/>
      <c r="E615" s="578"/>
      <c r="F615" s="578"/>
      <c r="G615" s="578"/>
      <c r="H615" s="578"/>
      <c r="I615" s="573">
        <v>364.42599999999999</v>
      </c>
      <c r="J615" s="576">
        <f>+CEILING(I615,5)</f>
        <v>365</v>
      </c>
      <c r="K615" s="572"/>
      <c r="L615" s="572">
        <f>J615*36</f>
        <v>13140</v>
      </c>
      <c r="M615" s="572">
        <f>J615</f>
        <v>365</v>
      </c>
      <c r="N615" s="576"/>
      <c r="O615" s="575"/>
      <c r="P615" s="576"/>
      <c r="Q615" s="575"/>
      <c r="R615" s="576"/>
      <c r="S615" s="576"/>
      <c r="T615" s="576"/>
      <c r="U615" s="576"/>
      <c r="V615" s="575">
        <v>36</v>
      </c>
      <c r="W615" s="576"/>
      <c r="X615" s="576"/>
      <c r="Y615" s="576"/>
      <c r="Z615" s="572"/>
      <c r="AA615" s="572"/>
      <c r="AB615" s="576"/>
      <c r="AC615" s="576"/>
      <c r="AD615" s="572"/>
      <c r="AE615" s="578"/>
    </row>
    <row r="616" spans="1:31" s="579" customFormat="1" x14ac:dyDescent="0.2">
      <c r="A616" s="572">
        <f>A614+1</f>
        <v>305</v>
      </c>
      <c r="B616" s="578" t="s">
        <v>702</v>
      </c>
      <c r="C616" s="578" t="s">
        <v>233</v>
      </c>
      <c r="D616" s="578">
        <v>3</v>
      </c>
      <c r="E616" s="578">
        <v>4</v>
      </c>
      <c r="F616" s="578">
        <v>3</v>
      </c>
      <c r="G616" s="578">
        <v>3</v>
      </c>
      <c r="H616" s="578"/>
      <c r="I616" s="573"/>
      <c r="J616" s="576"/>
      <c r="K616" s="572"/>
      <c r="L616" s="572"/>
      <c r="M616" s="572"/>
      <c r="N616" s="576"/>
      <c r="O616" s="575">
        <f>(Q616*4+R616*2)/2</f>
        <v>12</v>
      </c>
      <c r="P616" s="575"/>
      <c r="Q616" s="575">
        <v>6</v>
      </c>
      <c r="R616" s="575"/>
      <c r="S616" s="575"/>
      <c r="T616" s="575"/>
      <c r="U616" s="575"/>
      <c r="V616" s="575"/>
      <c r="W616" s="575"/>
      <c r="X616" s="575"/>
      <c r="Y616" s="572"/>
      <c r="Z616" s="572">
        <v>1</v>
      </c>
      <c r="AA616" s="572">
        <v>1</v>
      </c>
      <c r="AB616" s="572"/>
      <c r="AC616" s="572"/>
      <c r="AD616" s="572">
        <v>2</v>
      </c>
      <c r="AE616" s="578"/>
    </row>
    <row r="617" spans="1:31" s="579" customFormat="1" x14ac:dyDescent="0.2">
      <c r="A617" s="572"/>
      <c r="B617" s="578"/>
      <c r="C617" s="578"/>
      <c r="D617" s="578"/>
      <c r="E617" s="578"/>
      <c r="F617" s="578"/>
      <c r="G617" s="578"/>
      <c r="H617" s="578"/>
      <c r="I617" s="573">
        <v>470.77699999999999</v>
      </c>
      <c r="J617" s="576">
        <f>+CEILING(I617,5)</f>
        <v>475</v>
      </c>
      <c r="K617" s="572"/>
      <c r="L617" s="572">
        <f>J617*36</f>
        <v>17100</v>
      </c>
      <c r="M617" s="572">
        <f>J617</f>
        <v>475</v>
      </c>
      <c r="N617" s="576"/>
      <c r="O617" s="575"/>
      <c r="P617" s="576"/>
      <c r="Q617" s="575"/>
      <c r="R617" s="576"/>
      <c r="S617" s="576"/>
      <c r="T617" s="576"/>
      <c r="U617" s="576"/>
      <c r="V617" s="575">
        <v>48</v>
      </c>
      <c r="W617" s="576"/>
      <c r="X617" s="576"/>
      <c r="Y617" s="576"/>
      <c r="Z617" s="572"/>
      <c r="AA617" s="572"/>
      <c r="AB617" s="576"/>
      <c r="AC617" s="576"/>
      <c r="AD617" s="572"/>
      <c r="AE617" s="578"/>
    </row>
    <row r="618" spans="1:31" s="579" customFormat="1" x14ac:dyDescent="0.2">
      <c r="A618" s="572">
        <f>A616+1</f>
        <v>306</v>
      </c>
      <c r="B618" s="578" t="s">
        <v>703</v>
      </c>
      <c r="C618" s="578" t="s">
        <v>231</v>
      </c>
      <c r="D618" s="578">
        <v>0</v>
      </c>
      <c r="E618" s="578">
        <v>0</v>
      </c>
      <c r="F618" s="578">
        <v>0</v>
      </c>
      <c r="G618" s="578">
        <v>1</v>
      </c>
      <c r="H618" s="578"/>
      <c r="I618" s="573"/>
      <c r="J618" s="576"/>
      <c r="K618" s="572"/>
      <c r="L618" s="572"/>
      <c r="M618" s="572"/>
      <c r="N618" s="576"/>
      <c r="O618" s="575">
        <f>(Q618*4+R618*2)/2</f>
        <v>12</v>
      </c>
      <c r="P618" s="575"/>
      <c r="Q618" s="575">
        <v>6</v>
      </c>
      <c r="R618" s="575"/>
      <c r="S618" s="575"/>
      <c r="T618" s="575"/>
      <c r="U618" s="575"/>
      <c r="V618" s="575"/>
      <c r="W618" s="575"/>
      <c r="X618" s="575"/>
      <c r="Y618" s="572"/>
      <c r="Z618" s="572">
        <v>1</v>
      </c>
      <c r="AA618" s="572">
        <v>1</v>
      </c>
      <c r="AB618" s="572"/>
      <c r="AC618" s="572"/>
      <c r="AD618" s="572">
        <v>2</v>
      </c>
      <c r="AE618" s="578"/>
    </row>
    <row r="619" spans="1:31" s="579" customFormat="1" x14ac:dyDescent="0.2">
      <c r="A619" s="572"/>
      <c r="B619" s="578"/>
      <c r="C619" s="578"/>
      <c r="D619" s="578"/>
      <c r="E619" s="578"/>
      <c r="F619" s="578"/>
      <c r="G619" s="578"/>
      <c r="H619" s="578"/>
      <c r="I619" s="573">
        <v>345.00400000000002</v>
      </c>
      <c r="J619" s="576">
        <f>+CEILING(I619,5)</f>
        <v>350</v>
      </c>
      <c r="K619" s="572"/>
      <c r="L619" s="572">
        <f>J619*36</f>
        <v>12600</v>
      </c>
      <c r="M619" s="572">
        <f>J619</f>
        <v>350</v>
      </c>
      <c r="N619" s="576"/>
      <c r="O619" s="575"/>
      <c r="P619" s="576"/>
      <c r="Q619" s="575"/>
      <c r="R619" s="576"/>
      <c r="S619" s="576"/>
      <c r="T619" s="576"/>
      <c r="U619" s="576"/>
      <c r="V619" s="575">
        <v>36</v>
      </c>
      <c r="W619" s="576"/>
      <c r="X619" s="576"/>
      <c r="Y619" s="576"/>
      <c r="Z619" s="572"/>
      <c r="AA619" s="572"/>
      <c r="AB619" s="576"/>
      <c r="AC619" s="576"/>
      <c r="AD619" s="572"/>
      <c r="AE619" s="578"/>
    </row>
    <row r="620" spans="1:31" s="579" customFormat="1" x14ac:dyDescent="0.2">
      <c r="A620" s="572">
        <f>A618+1</f>
        <v>307</v>
      </c>
      <c r="B620" s="578" t="s">
        <v>704</v>
      </c>
      <c r="C620" s="578" t="s">
        <v>233</v>
      </c>
      <c r="D620" s="578"/>
      <c r="E620" s="578"/>
      <c r="F620" s="578"/>
      <c r="G620" s="578"/>
      <c r="H620" s="578"/>
      <c r="I620" s="573"/>
      <c r="J620" s="576"/>
      <c r="K620" s="572"/>
      <c r="L620" s="572"/>
      <c r="M620" s="572"/>
      <c r="N620" s="576"/>
      <c r="O620" s="575">
        <f>(Q620*4+R620*2)/2</f>
        <v>12</v>
      </c>
      <c r="P620" s="575"/>
      <c r="Q620" s="575">
        <v>6</v>
      </c>
      <c r="R620" s="575"/>
      <c r="S620" s="575"/>
      <c r="T620" s="575"/>
      <c r="U620" s="575"/>
      <c r="V620" s="575"/>
      <c r="W620" s="575"/>
      <c r="X620" s="575"/>
      <c r="Y620" s="572"/>
      <c r="Z620" s="572">
        <v>1</v>
      </c>
      <c r="AA620" s="572">
        <v>1</v>
      </c>
      <c r="AB620" s="572"/>
      <c r="AC620" s="572"/>
      <c r="AD620" s="572">
        <v>2</v>
      </c>
      <c r="AE620" s="578"/>
    </row>
    <row r="621" spans="1:31" s="579" customFormat="1" x14ac:dyDescent="0.2">
      <c r="A621" s="572"/>
      <c r="B621" s="578"/>
      <c r="C621" s="578"/>
      <c r="D621" s="578"/>
      <c r="E621" s="578"/>
      <c r="F621" s="578"/>
      <c r="G621" s="578"/>
      <c r="H621" s="578"/>
      <c r="I621" s="573">
        <v>364.40600000000001</v>
      </c>
      <c r="J621" s="576">
        <f>+CEILING(I621,5)</f>
        <v>365</v>
      </c>
      <c r="K621" s="572"/>
      <c r="L621" s="572">
        <f>J621*36</f>
        <v>13140</v>
      </c>
      <c r="M621" s="572">
        <f>J621</f>
        <v>365</v>
      </c>
      <c r="N621" s="576"/>
      <c r="O621" s="575"/>
      <c r="P621" s="576"/>
      <c r="Q621" s="575"/>
      <c r="R621" s="576"/>
      <c r="S621" s="576"/>
      <c r="T621" s="576"/>
      <c r="U621" s="576"/>
      <c r="V621" s="575">
        <v>36</v>
      </c>
      <c r="W621" s="576"/>
      <c r="X621" s="576"/>
      <c r="Y621" s="576"/>
      <c r="Z621" s="572"/>
      <c r="AA621" s="572"/>
      <c r="AB621" s="576"/>
      <c r="AC621" s="576"/>
      <c r="AD621" s="572"/>
      <c r="AE621" s="578"/>
    </row>
    <row r="622" spans="1:31" s="579" customFormat="1" x14ac:dyDescent="0.2">
      <c r="A622" s="572">
        <f>A620+1</f>
        <v>308</v>
      </c>
      <c r="B622" s="578" t="s">
        <v>705</v>
      </c>
      <c r="C622" s="578" t="s">
        <v>231</v>
      </c>
      <c r="D622" s="578">
        <v>0</v>
      </c>
      <c r="E622" s="578">
        <v>0</v>
      </c>
      <c r="F622" s="578">
        <v>1</v>
      </c>
      <c r="G622" s="578">
        <v>0</v>
      </c>
      <c r="H622" s="578"/>
      <c r="I622" s="573"/>
      <c r="J622" s="576"/>
      <c r="K622" s="572"/>
      <c r="L622" s="572"/>
      <c r="M622" s="572"/>
      <c r="N622" s="576"/>
      <c r="O622" s="575">
        <f>(Q622*4+R622*2)/2</f>
        <v>12</v>
      </c>
      <c r="P622" s="575"/>
      <c r="Q622" s="575">
        <v>6</v>
      </c>
      <c r="R622" s="575"/>
      <c r="S622" s="575"/>
      <c r="T622" s="575"/>
      <c r="U622" s="575"/>
      <c r="V622" s="575"/>
      <c r="W622" s="575"/>
      <c r="X622" s="575"/>
      <c r="Y622" s="572"/>
      <c r="Z622" s="572">
        <v>1</v>
      </c>
      <c r="AA622" s="572">
        <v>1</v>
      </c>
      <c r="AB622" s="572"/>
      <c r="AC622" s="572"/>
      <c r="AD622" s="572">
        <v>2</v>
      </c>
      <c r="AE622" s="578"/>
    </row>
    <row r="623" spans="1:31" s="579" customFormat="1" x14ac:dyDescent="0.2">
      <c r="A623" s="572"/>
      <c r="B623" s="578"/>
      <c r="C623" s="578"/>
      <c r="D623" s="578"/>
      <c r="E623" s="578"/>
      <c r="F623" s="578"/>
      <c r="G623" s="578"/>
      <c r="H623" s="578"/>
      <c r="I623" s="573">
        <v>394.59100000000001</v>
      </c>
      <c r="J623" s="576">
        <f>+CEILING(I623,5)</f>
        <v>395</v>
      </c>
      <c r="K623" s="572"/>
      <c r="L623" s="572">
        <f>J623*36</f>
        <v>14220</v>
      </c>
      <c r="M623" s="572">
        <f>J623</f>
        <v>395</v>
      </c>
      <c r="N623" s="576"/>
      <c r="O623" s="575"/>
      <c r="P623" s="576"/>
      <c r="Q623" s="575"/>
      <c r="R623" s="576"/>
      <c r="S623" s="576"/>
      <c r="T623" s="576"/>
      <c r="U623" s="576"/>
      <c r="V623" s="575">
        <v>42</v>
      </c>
      <c r="W623" s="576"/>
      <c r="X623" s="576"/>
      <c r="Y623" s="576"/>
      <c r="Z623" s="572"/>
      <c r="AA623" s="572"/>
      <c r="AB623" s="576"/>
      <c r="AC623" s="576"/>
      <c r="AD623" s="572"/>
      <c r="AE623" s="578"/>
    </row>
    <row r="624" spans="1:31" s="579" customFormat="1" x14ac:dyDescent="0.2">
      <c r="A624" s="572">
        <f>A622+1</f>
        <v>309</v>
      </c>
      <c r="B624" s="578" t="s">
        <v>706</v>
      </c>
      <c r="C624" s="578" t="s">
        <v>231</v>
      </c>
      <c r="D624" s="578">
        <v>0</v>
      </c>
      <c r="E624" s="578">
        <v>0</v>
      </c>
      <c r="F624" s="578">
        <v>1</v>
      </c>
      <c r="G624" s="578">
        <v>0</v>
      </c>
      <c r="H624" s="578"/>
      <c r="I624" s="583"/>
      <c r="J624" s="576"/>
      <c r="K624" s="572"/>
      <c r="L624" s="572"/>
      <c r="M624" s="572"/>
      <c r="N624" s="576"/>
      <c r="O624" s="575">
        <f>(Q624*4+R624*2)/2</f>
        <v>12</v>
      </c>
      <c r="P624" s="575"/>
      <c r="Q624" s="575">
        <v>6</v>
      </c>
      <c r="R624" s="575"/>
      <c r="S624" s="575"/>
      <c r="T624" s="575"/>
      <c r="U624" s="575"/>
      <c r="V624" s="575"/>
      <c r="W624" s="575"/>
      <c r="X624" s="575"/>
      <c r="Y624" s="572"/>
      <c r="Z624" s="572">
        <v>1</v>
      </c>
      <c r="AA624" s="572">
        <v>1</v>
      </c>
      <c r="AB624" s="572"/>
      <c r="AC624" s="572"/>
      <c r="AD624" s="572">
        <v>2</v>
      </c>
      <c r="AE624" s="578"/>
    </row>
    <row r="625" spans="1:31" s="579" customFormat="1" x14ac:dyDescent="0.2">
      <c r="A625" s="572"/>
      <c r="B625" s="578"/>
      <c r="C625" s="578"/>
      <c r="D625" s="578"/>
      <c r="E625" s="578"/>
      <c r="F625" s="578"/>
      <c r="G625" s="578"/>
      <c r="H625" s="578"/>
      <c r="I625" s="573">
        <v>401.39699999999999</v>
      </c>
      <c r="J625" s="576">
        <f>+CEILING(I625,5)</f>
        <v>405</v>
      </c>
      <c r="K625" s="572"/>
      <c r="L625" s="572">
        <f>J625*36</f>
        <v>14580</v>
      </c>
      <c r="M625" s="572">
        <f>J625</f>
        <v>405</v>
      </c>
      <c r="N625" s="576"/>
      <c r="O625" s="575"/>
      <c r="P625" s="576"/>
      <c r="Q625" s="575"/>
      <c r="R625" s="576"/>
      <c r="S625" s="576"/>
      <c r="T625" s="576"/>
      <c r="U625" s="576"/>
      <c r="V625" s="575">
        <v>42</v>
      </c>
      <c r="W625" s="576"/>
      <c r="X625" s="576"/>
      <c r="Y625" s="576"/>
      <c r="Z625" s="572"/>
      <c r="AA625" s="572"/>
      <c r="AB625" s="576"/>
      <c r="AC625" s="576"/>
      <c r="AD625" s="572"/>
      <c r="AE625" s="578"/>
    </row>
    <row r="626" spans="1:31" s="579" customFormat="1" x14ac:dyDescent="0.2">
      <c r="A626" s="572">
        <f>A624+1</f>
        <v>310</v>
      </c>
      <c r="B626" s="578" t="s">
        <v>707</v>
      </c>
      <c r="C626" s="578" t="s">
        <v>244</v>
      </c>
      <c r="D626" s="578"/>
      <c r="E626" s="578"/>
      <c r="F626" s="578"/>
      <c r="G626" s="578"/>
      <c r="H626" s="578" t="s">
        <v>1120</v>
      </c>
      <c r="I626" s="573"/>
      <c r="J626" s="576"/>
      <c r="K626" s="572"/>
      <c r="L626" s="572"/>
      <c r="M626" s="572"/>
      <c r="N626" s="575">
        <v>48</v>
      </c>
      <c r="O626" s="576"/>
      <c r="P626" s="575">
        <v>12</v>
      </c>
      <c r="Q626" s="576"/>
      <c r="R626" s="576"/>
      <c r="S626" s="576"/>
      <c r="T626" s="576"/>
      <c r="U626" s="576"/>
      <c r="V626" s="575"/>
      <c r="W626" s="572">
        <v>30</v>
      </c>
      <c r="X626" s="576"/>
      <c r="Y626" s="572">
        <v>2</v>
      </c>
      <c r="Z626" s="576"/>
      <c r="AA626" s="572">
        <v>2</v>
      </c>
      <c r="AB626" s="576"/>
      <c r="AC626" s="576"/>
      <c r="AD626" s="572">
        <v>4</v>
      </c>
      <c r="AE626" s="578"/>
    </row>
    <row r="627" spans="1:31" s="579" customFormat="1" x14ac:dyDescent="0.2">
      <c r="A627" s="572"/>
      <c r="B627" s="578"/>
      <c r="C627" s="578"/>
      <c r="D627" s="578"/>
      <c r="E627" s="578"/>
      <c r="F627" s="578"/>
      <c r="G627" s="578"/>
      <c r="H627" s="578"/>
      <c r="I627" s="573">
        <v>356.57900000000001</v>
      </c>
      <c r="J627" s="576">
        <f>+CEILING(I627,5)</f>
        <v>360</v>
      </c>
      <c r="K627" s="572"/>
      <c r="L627" s="572">
        <f>J627*36</f>
        <v>12960</v>
      </c>
      <c r="M627" s="572">
        <f>J627</f>
        <v>360</v>
      </c>
      <c r="N627" s="572"/>
      <c r="O627" s="576"/>
      <c r="P627" s="572"/>
      <c r="Q627" s="576"/>
      <c r="R627" s="576"/>
      <c r="S627" s="576"/>
      <c r="T627" s="576"/>
      <c r="U627" s="576"/>
      <c r="V627" s="575">
        <v>36</v>
      </c>
      <c r="W627" s="575"/>
      <c r="X627" s="576"/>
      <c r="Y627" s="572"/>
      <c r="Z627" s="576"/>
      <c r="AA627" s="572"/>
      <c r="AB627" s="576"/>
      <c r="AC627" s="576"/>
      <c r="AD627" s="572"/>
      <c r="AE627" s="578"/>
    </row>
    <row r="628" spans="1:31" s="579" customFormat="1" x14ac:dyDescent="0.2">
      <c r="A628" s="572">
        <f>A626+1</f>
        <v>311</v>
      </c>
      <c r="B628" s="578" t="s">
        <v>708</v>
      </c>
      <c r="C628" s="578" t="s">
        <v>231</v>
      </c>
      <c r="D628" s="578">
        <v>0</v>
      </c>
      <c r="E628" s="578">
        <v>0</v>
      </c>
      <c r="F628" s="578">
        <v>1</v>
      </c>
      <c r="G628" s="578">
        <v>0</v>
      </c>
      <c r="H628" s="578"/>
      <c r="I628" s="573"/>
      <c r="J628" s="576"/>
      <c r="K628" s="572"/>
      <c r="L628" s="572"/>
      <c r="M628" s="572"/>
      <c r="N628" s="576"/>
      <c r="O628" s="575">
        <f>(Q628*4+R628*2)/2</f>
        <v>12</v>
      </c>
      <c r="P628" s="575"/>
      <c r="Q628" s="575">
        <v>6</v>
      </c>
      <c r="R628" s="575"/>
      <c r="S628" s="575"/>
      <c r="T628" s="575"/>
      <c r="U628" s="575"/>
      <c r="V628" s="575"/>
      <c r="W628" s="575"/>
      <c r="X628" s="575"/>
      <c r="Y628" s="572"/>
      <c r="Z628" s="572">
        <v>1</v>
      </c>
      <c r="AA628" s="572">
        <v>1</v>
      </c>
      <c r="AB628" s="572"/>
      <c r="AC628" s="572"/>
      <c r="AD628" s="572">
        <v>2</v>
      </c>
      <c r="AE628" s="578"/>
    </row>
    <row r="629" spans="1:31" s="579" customFormat="1" x14ac:dyDescent="0.2">
      <c r="A629" s="572"/>
      <c r="B629" s="578"/>
      <c r="C629" s="578"/>
      <c r="D629" s="578"/>
      <c r="E629" s="578"/>
      <c r="F629" s="578"/>
      <c r="G629" s="578"/>
      <c r="H629" s="578"/>
      <c r="I629" s="573">
        <v>307.101</v>
      </c>
      <c r="J629" s="576">
        <f>+CEILING(I629,5)</f>
        <v>310</v>
      </c>
      <c r="K629" s="572"/>
      <c r="L629" s="572">
        <f>J629*36</f>
        <v>11160</v>
      </c>
      <c r="M629" s="572">
        <f>J629</f>
        <v>310</v>
      </c>
      <c r="N629" s="576"/>
      <c r="O629" s="575"/>
      <c r="P629" s="576"/>
      <c r="Q629" s="575"/>
      <c r="R629" s="576"/>
      <c r="S629" s="576"/>
      <c r="T629" s="576"/>
      <c r="U629" s="576"/>
      <c r="V629" s="575">
        <v>30</v>
      </c>
      <c r="W629" s="576"/>
      <c r="X629" s="576"/>
      <c r="Y629" s="576"/>
      <c r="Z629" s="572"/>
      <c r="AA629" s="572"/>
      <c r="AB629" s="576"/>
      <c r="AC629" s="576"/>
      <c r="AD629" s="572"/>
      <c r="AE629" s="578"/>
    </row>
    <row r="630" spans="1:31" s="579" customFormat="1" x14ac:dyDescent="0.2">
      <c r="A630" s="572">
        <f>A628+1</f>
        <v>312</v>
      </c>
      <c r="B630" s="578" t="s">
        <v>709</v>
      </c>
      <c r="C630" s="578" t="s">
        <v>231</v>
      </c>
      <c r="D630" s="578"/>
      <c r="E630" s="578"/>
      <c r="F630" s="578"/>
      <c r="G630" s="578"/>
      <c r="H630" s="578"/>
      <c r="I630" s="573"/>
      <c r="J630" s="576"/>
      <c r="K630" s="576"/>
      <c r="L630" s="572"/>
      <c r="M630" s="572"/>
      <c r="N630" s="576"/>
      <c r="O630" s="575">
        <f>(Q630*4+R630*2)/2</f>
        <v>12</v>
      </c>
      <c r="P630" s="575"/>
      <c r="Q630" s="575">
        <v>6</v>
      </c>
      <c r="R630" s="575"/>
      <c r="S630" s="575"/>
      <c r="T630" s="575"/>
      <c r="U630" s="575"/>
      <c r="V630" s="575"/>
      <c r="W630" s="575"/>
      <c r="X630" s="575"/>
      <c r="Y630" s="572"/>
      <c r="Z630" s="572">
        <v>1</v>
      </c>
      <c r="AA630" s="572">
        <v>1</v>
      </c>
      <c r="AB630" s="572"/>
      <c r="AC630" s="572"/>
      <c r="AD630" s="572">
        <v>2</v>
      </c>
      <c r="AE630" s="578"/>
    </row>
    <row r="631" spans="1:31" s="579" customFormat="1" x14ac:dyDescent="0.2">
      <c r="A631" s="572"/>
      <c r="B631" s="578"/>
      <c r="C631" s="578"/>
      <c r="D631" s="578"/>
      <c r="E631" s="578"/>
      <c r="F631" s="578"/>
      <c r="G631" s="578"/>
      <c r="H631" s="578"/>
      <c r="I631" s="573">
        <v>384.96499999999997</v>
      </c>
      <c r="J631" s="576">
        <f>+CEILING(I631,5)</f>
        <v>385</v>
      </c>
      <c r="K631" s="572"/>
      <c r="L631" s="572">
        <f>J631*36</f>
        <v>13860</v>
      </c>
      <c r="M631" s="572">
        <f>J631</f>
        <v>385</v>
      </c>
      <c r="N631" s="572"/>
      <c r="O631" s="576"/>
      <c r="P631" s="572"/>
      <c r="Q631" s="576"/>
      <c r="R631" s="576"/>
      <c r="S631" s="576"/>
      <c r="T631" s="576"/>
      <c r="U631" s="576"/>
      <c r="V631" s="575">
        <v>36</v>
      </c>
      <c r="W631" s="575"/>
      <c r="X631" s="576"/>
      <c r="Y631" s="572"/>
      <c r="Z631" s="576"/>
      <c r="AA631" s="572"/>
      <c r="AB631" s="576"/>
      <c r="AC631" s="576"/>
      <c r="AD631" s="572"/>
      <c r="AE631" s="578"/>
    </row>
    <row r="632" spans="1:31" s="579" customFormat="1" x14ac:dyDescent="0.2">
      <c r="A632" s="572">
        <f>A630+1</f>
        <v>313</v>
      </c>
      <c r="B632" s="578" t="s">
        <v>710</v>
      </c>
      <c r="C632" s="578" t="s">
        <v>244</v>
      </c>
      <c r="D632" s="578">
        <v>0</v>
      </c>
      <c r="E632" s="578">
        <v>0</v>
      </c>
      <c r="F632" s="578">
        <v>3</v>
      </c>
      <c r="G632" s="578">
        <v>3</v>
      </c>
      <c r="H632" s="578" t="s">
        <v>1121</v>
      </c>
      <c r="I632" s="578"/>
      <c r="J632" s="576"/>
      <c r="K632" s="576"/>
      <c r="L632" s="572"/>
      <c r="M632" s="572"/>
      <c r="N632" s="575">
        <v>48</v>
      </c>
      <c r="O632" s="576"/>
      <c r="P632" s="575">
        <v>12</v>
      </c>
      <c r="Q632" s="576"/>
      <c r="R632" s="576"/>
      <c r="S632" s="576"/>
      <c r="T632" s="576"/>
      <c r="U632" s="576"/>
      <c r="V632" s="575"/>
      <c r="W632" s="572">
        <v>30</v>
      </c>
      <c r="X632" s="576"/>
      <c r="Y632" s="572">
        <v>2</v>
      </c>
      <c r="Z632" s="576"/>
      <c r="AA632" s="572">
        <v>2</v>
      </c>
      <c r="AB632" s="576"/>
      <c r="AC632" s="576"/>
      <c r="AD632" s="572">
        <v>4</v>
      </c>
      <c r="AE632" s="578"/>
    </row>
    <row r="633" spans="1:31" s="579" customFormat="1" x14ac:dyDescent="0.2">
      <c r="A633" s="572"/>
      <c r="B633" s="578"/>
      <c r="C633" s="578"/>
      <c r="D633" s="578"/>
      <c r="E633" s="578"/>
      <c r="F633" s="578"/>
      <c r="G633" s="578"/>
      <c r="H633" s="578"/>
      <c r="I633" s="573">
        <v>402.02100000000002</v>
      </c>
      <c r="J633" s="576">
        <f>+CEILING(I633,5)</f>
        <v>405</v>
      </c>
      <c r="K633" s="576"/>
      <c r="L633" s="572">
        <f>J633*36</f>
        <v>14580</v>
      </c>
      <c r="M633" s="572">
        <f>J633</f>
        <v>405</v>
      </c>
      <c r="N633" s="576"/>
      <c r="O633" s="575"/>
      <c r="P633" s="576"/>
      <c r="Q633" s="575"/>
      <c r="R633" s="576"/>
      <c r="S633" s="576"/>
      <c r="T633" s="576"/>
      <c r="U633" s="576"/>
      <c r="V633" s="575">
        <v>42</v>
      </c>
      <c r="W633" s="576"/>
      <c r="X633" s="576"/>
      <c r="Y633" s="576"/>
      <c r="Z633" s="572"/>
      <c r="AA633" s="572"/>
      <c r="AB633" s="576"/>
      <c r="AC633" s="576"/>
      <c r="AD633" s="572"/>
      <c r="AE633" s="578"/>
    </row>
    <row r="634" spans="1:31" s="579" customFormat="1" x14ac:dyDescent="0.2">
      <c r="A634" s="572">
        <f>A632+1</f>
        <v>314</v>
      </c>
      <c r="B634" s="578" t="s">
        <v>711</v>
      </c>
      <c r="C634" s="578" t="s">
        <v>232</v>
      </c>
      <c r="D634" s="578">
        <v>0</v>
      </c>
      <c r="E634" s="578">
        <v>4</v>
      </c>
      <c r="F634" s="578">
        <v>0</v>
      </c>
      <c r="G634" s="578">
        <v>0</v>
      </c>
      <c r="H634" s="578"/>
      <c r="I634" s="573"/>
      <c r="J634" s="576"/>
      <c r="K634" s="576"/>
      <c r="L634" s="572"/>
      <c r="M634" s="572"/>
      <c r="N634" s="576"/>
      <c r="O634" s="575">
        <f>(Q634*4+R634*2)/2</f>
        <v>12</v>
      </c>
      <c r="P634" s="575"/>
      <c r="Q634" s="575">
        <v>6</v>
      </c>
      <c r="R634" s="575"/>
      <c r="S634" s="575"/>
      <c r="T634" s="575"/>
      <c r="U634" s="575"/>
      <c r="V634" s="575"/>
      <c r="W634" s="575"/>
      <c r="X634" s="575"/>
      <c r="Y634" s="572"/>
      <c r="Z634" s="572">
        <v>1</v>
      </c>
      <c r="AA634" s="572">
        <v>1</v>
      </c>
      <c r="AB634" s="572"/>
      <c r="AC634" s="572"/>
      <c r="AD634" s="572">
        <v>2</v>
      </c>
      <c r="AE634" s="578"/>
    </row>
    <row r="635" spans="1:31" s="579" customFormat="1" x14ac:dyDescent="0.2">
      <c r="A635" s="572"/>
      <c r="B635" s="578"/>
      <c r="C635" s="578"/>
      <c r="D635" s="578"/>
      <c r="E635" s="578"/>
      <c r="F635" s="578"/>
      <c r="G635" s="578"/>
      <c r="H635" s="578"/>
      <c r="I635" s="573">
        <v>402.64</v>
      </c>
      <c r="J635" s="576">
        <f>+CEILING(I635,5)</f>
        <v>405</v>
      </c>
      <c r="K635" s="576"/>
      <c r="L635" s="572">
        <f>J635*36</f>
        <v>14580</v>
      </c>
      <c r="M635" s="572">
        <f>J635</f>
        <v>405</v>
      </c>
      <c r="N635" s="576"/>
      <c r="O635" s="575"/>
      <c r="P635" s="576"/>
      <c r="Q635" s="575"/>
      <c r="R635" s="576"/>
      <c r="S635" s="576"/>
      <c r="T635" s="576"/>
      <c r="U635" s="576"/>
      <c r="V635" s="575">
        <v>42</v>
      </c>
      <c r="W635" s="576"/>
      <c r="X635" s="576"/>
      <c r="Y635" s="576"/>
      <c r="Z635" s="572"/>
      <c r="AA635" s="572"/>
      <c r="AB635" s="576"/>
      <c r="AC635" s="576"/>
      <c r="AD635" s="572"/>
      <c r="AE635" s="578"/>
    </row>
    <row r="636" spans="1:31" s="579" customFormat="1" x14ac:dyDescent="0.2">
      <c r="A636" s="572">
        <f>A634+1</f>
        <v>315</v>
      </c>
      <c r="B636" s="578" t="s">
        <v>712</v>
      </c>
      <c r="C636" s="578" t="s">
        <v>232</v>
      </c>
      <c r="D636" s="578">
        <v>0</v>
      </c>
      <c r="E636" s="578">
        <v>0</v>
      </c>
      <c r="F636" s="578">
        <v>0</v>
      </c>
      <c r="G636" s="578">
        <v>3</v>
      </c>
      <c r="H636" s="578"/>
      <c r="I636" s="573"/>
      <c r="J636" s="576"/>
      <c r="K636" s="576"/>
      <c r="L636" s="572"/>
      <c r="M636" s="572"/>
      <c r="N636" s="576"/>
      <c r="O636" s="575">
        <f>(Q636*4+R636*2)/2</f>
        <v>12</v>
      </c>
      <c r="P636" s="575"/>
      <c r="Q636" s="575">
        <v>6</v>
      </c>
      <c r="R636" s="575"/>
      <c r="S636" s="575"/>
      <c r="T636" s="575"/>
      <c r="U636" s="575"/>
      <c r="V636" s="575"/>
      <c r="W636" s="575"/>
      <c r="X636" s="575"/>
      <c r="Y636" s="572"/>
      <c r="Z636" s="572">
        <v>1</v>
      </c>
      <c r="AA636" s="572">
        <v>1</v>
      </c>
      <c r="AB636" s="572"/>
      <c r="AC636" s="572"/>
      <c r="AD636" s="572">
        <v>2</v>
      </c>
      <c r="AE636" s="578"/>
    </row>
    <row r="637" spans="1:31" s="579" customFormat="1" x14ac:dyDescent="0.2">
      <c r="A637" s="572"/>
      <c r="B637" s="578"/>
      <c r="C637" s="578"/>
      <c r="D637" s="578"/>
      <c r="E637" s="578"/>
      <c r="F637" s="578"/>
      <c r="G637" s="578"/>
      <c r="H637" s="578"/>
      <c r="I637" s="573">
        <v>436.95600000000002</v>
      </c>
      <c r="J637" s="576">
        <f>+CEILING(I637,5)</f>
        <v>440</v>
      </c>
      <c r="K637" s="576"/>
      <c r="L637" s="572">
        <f>J637*36</f>
        <v>15840</v>
      </c>
      <c r="M637" s="572">
        <f>J637</f>
        <v>440</v>
      </c>
      <c r="N637" s="572"/>
      <c r="O637" s="576"/>
      <c r="P637" s="572"/>
      <c r="Q637" s="576"/>
      <c r="R637" s="576"/>
      <c r="S637" s="576"/>
      <c r="T637" s="576"/>
      <c r="U637" s="576"/>
      <c r="V637" s="575">
        <v>42</v>
      </c>
      <c r="W637" s="575"/>
      <c r="X637" s="576"/>
      <c r="Y637" s="572"/>
      <c r="Z637" s="576"/>
      <c r="AA637" s="572"/>
      <c r="AB637" s="576"/>
      <c r="AC637" s="576"/>
      <c r="AD637" s="572"/>
      <c r="AE637" s="578"/>
    </row>
    <row r="638" spans="1:31" s="579" customFormat="1" x14ac:dyDescent="0.2">
      <c r="A638" s="572">
        <f>A636+1</f>
        <v>316</v>
      </c>
      <c r="B638" s="578" t="s">
        <v>713</v>
      </c>
      <c r="C638" s="578" t="s">
        <v>233</v>
      </c>
      <c r="D638" s="578">
        <v>4</v>
      </c>
      <c r="E638" s="578">
        <v>3</v>
      </c>
      <c r="F638" s="578">
        <v>3</v>
      </c>
      <c r="G638" s="578">
        <v>3</v>
      </c>
      <c r="H638" s="578"/>
      <c r="I638" s="573"/>
      <c r="J638" s="576"/>
      <c r="K638" s="576"/>
      <c r="L638" s="572"/>
      <c r="M638" s="572"/>
      <c r="N638" s="576"/>
      <c r="O638" s="575">
        <f>(Q638*4+R638*2)/2</f>
        <v>12</v>
      </c>
      <c r="P638" s="575"/>
      <c r="Q638" s="575">
        <v>6</v>
      </c>
      <c r="R638" s="575"/>
      <c r="S638" s="575"/>
      <c r="T638" s="575"/>
      <c r="U638" s="575"/>
      <c r="V638" s="575"/>
      <c r="W638" s="575"/>
      <c r="X638" s="575"/>
      <c r="Y638" s="572"/>
      <c r="Z638" s="572">
        <v>1</v>
      </c>
      <c r="AA638" s="572">
        <v>1</v>
      </c>
      <c r="AB638" s="572"/>
      <c r="AC638" s="572"/>
      <c r="AD638" s="572">
        <v>2</v>
      </c>
      <c r="AE638" s="578"/>
    </row>
    <row r="639" spans="1:31" s="579" customFormat="1" x14ac:dyDescent="0.2">
      <c r="A639" s="572"/>
      <c r="B639" s="578"/>
      <c r="C639" s="578"/>
      <c r="D639" s="578"/>
      <c r="E639" s="578"/>
      <c r="F639" s="578"/>
      <c r="G639" s="578"/>
      <c r="H639" s="578"/>
      <c r="I639" s="573">
        <v>393.80900000000003</v>
      </c>
      <c r="J639" s="576">
        <f>+CEILING(I639,5)</f>
        <v>395</v>
      </c>
      <c r="K639" s="576"/>
      <c r="L639" s="572">
        <f>J639*36</f>
        <v>14220</v>
      </c>
      <c r="M639" s="572">
        <f>J639</f>
        <v>395</v>
      </c>
      <c r="N639" s="576"/>
      <c r="O639" s="575"/>
      <c r="P639" s="576"/>
      <c r="Q639" s="575"/>
      <c r="R639" s="576"/>
      <c r="S639" s="576"/>
      <c r="T639" s="576"/>
      <c r="U639" s="576"/>
      <c r="V639" s="575">
        <v>42</v>
      </c>
      <c r="W639" s="576"/>
      <c r="X639" s="576"/>
      <c r="Y639" s="576"/>
      <c r="Z639" s="572"/>
      <c r="AA639" s="572"/>
      <c r="AB639" s="576"/>
      <c r="AC639" s="576"/>
      <c r="AD639" s="572"/>
      <c r="AE639" s="578"/>
    </row>
    <row r="640" spans="1:31" s="579" customFormat="1" x14ac:dyDescent="0.2">
      <c r="A640" s="572">
        <f>A638+1</f>
        <v>317</v>
      </c>
      <c r="B640" s="578" t="s">
        <v>714</v>
      </c>
      <c r="C640" s="578" t="s">
        <v>233</v>
      </c>
      <c r="D640" s="578">
        <v>2</v>
      </c>
      <c r="E640" s="578">
        <v>2</v>
      </c>
      <c r="F640" s="578">
        <v>0</v>
      </c>
      <c r="G640" s="578">
        <v>0</v>
      </c>
      <c r="H640" s="578"/>
      <c r="I640" s="573"/>
      <c r="J640" s="576"/>
      <c r="K640" s="576"/>
      <c r="L640" s="572"/>
      <c r="M640" s="572"/>
      <c r="N640" s="576"/>
      <c r="O640" s="575">
        <f>(Q640*4+R640*2)/2</f>
        <v>12</v>
      </c>
      <c r="P640" s="575"/>
      <c r="Q640" s="575">
        <v>6</v>
      </c>
      <c r="R640" s="575"/>
      <c r="S640" s="575"/>
      <c r="T640" s="575"/>
      <c r="U640" s="575"/>
      <c r="V640" s="575"/>
      <c r="W640" s="575"/>
      <c r="X640" s="575"/>
      <c r="Y640" s="572"/>
      <c r="Z640" s="572">
        <v>1</v>
      </c>
      <c r="AA640" s="572">
        <v>1</v>
      </c>
      <c r="AB640" s="572"/>
      <c r="AC640" s="572"/>
      <c r="AD640" s="572">
        <v>2</v>
      </c>
      <c r="AE640" s="578"/>
    </row>
    <row r="641" spans="1:31" s="579" customFormat="1" x14ac:dyDescent="0.2">
      <c r="A641" s="572"/>
      <c r="B641" s="578"/>
      <c r="C641" s="578"/>
      <c r="D641" s="578"/>
      <c r="E641" s="578"/>
      <c r="F641" s="578"/>
      <c r="G641" s="578"/>
      <c r="H641" s="578"/>
      <c r="I641" s="573">
        <v>447.029</v>
      </c>
      <c r="J641" s="576">
        <f>+CEILING(I641,5)</f>
        <v>450</v>
      </c>
      <c r="K641" s="576"/>
      <c r="L641" s="572">
        <f>J641*36</f>
        <v>16200</v>
      </c>
      <c r="M641" s="572">
        <f>J641</f>
        <v>450</v>
      </c>
      <c r="N641" s="576"/>
      <c r="O641" s="575"/>
      <c r="P641" s="576"/>
      <c r="Q641" s="575"/>
      <c r="R641" s="576"/>
      <c r="S641" s="576"/>
      <c r="T641" s="576"/>
      <c r="U641" s="576"/>
      <c r="V641" s="575">
        <v>42</v>
      </c>
      <c r="W641" s="576"/>
      <c r="X641" s="576"/>
      <c r="Y641" s="576"/>
      <c r="Z641" s="572"/>
      <c r="AA641" s="572"/>
      <c r="AB641" s="576"/>
      <c r="AC641" s="576"/>
      <c r="AD641" s="572"/>
      <c r="AE641" s="578"/>
    </row>
    <row r="642" spans="1:31" s="579" customFormat="1" x14ac:dyDescent="0.2">
      <c r="A642" s="572">
        <f>A640+1</f>
        <v>318</v>
      </c>
      <c r="B642" s="578" t="s">
        <v>715</v>
      </c>
      <c r="C642" s="578" t="s">
        <v>233</v>
      </c>
      <c r="D642" s="578">
        <v>0</v>
      </c>
      <c r="E642" s="578">
        <v>0</v>
      </c>
      <c r="F642" s="578">
        <v>0</v>
      </c>
      <c r="G642" s="578">
        <v>1</v>
      </c>
      <c r="H642" s="578"/>
      <c r="I642" s="573"/>
      <c r="J642" s="576"/>
      <c r="K642" s="576"/>
      <c r="L642" s="572"/>
      <c r="M642" s="572"/>
      <c r="N642" s="576"/>
      <c r="O642" s="575">
        <f>(Q642*4+R642*2)/2</f>
        <v>12</v>
      </c>
      <c r="P642" s="575"/>
      <c r="Q642" s="575">
        <v>6</v>
      </c>
      <c r="R642" s="575"/>
      <c r="S642" s="575"/>
      <c r="T642" s="575"/>
      <c r="U642" s="575"/>
      <c r="V642" s="575"/>
      <c r="W642" s="575"/>
      <c r="X642" s="575"/>
      <c r="Y642" s="572"/>
      <c r="Z642" s="572">
        <v>1</v>
      </c>
      <c r="AA642" s="572">
        <v>1</v>
      </c>
      <c r="AB642" s="572"/>
      <c r="AC642" s="572"/>
      <c r="AD642" s="572">
        <v>2</v>
      </c>
      <c r="AE642" s="578"/>
    </row>
    <row r="643" spans="1:31" s="579" customFormat="1" x14ac:dyDescent="0.2">
      <c r="A643" s="572"/>
      <c r="B643" s="578"/>
      <c r="C643" s="578"/>
      <c r="D643" s="578"/>
      <c r="E643" s="578"/>
      <c r="F643" s="578"/>
      <c r="G643" s="578"/>
      <c r="H643" s="578"/>
      <c r="I643" s="573">
        <v>373.00099999999998</v>
      </c>
      <c r="J643" s="576">
        <f>+CEILING(I643,5)</f>
        <v>375</v>
      </c>
      <c r="K643" s="576"/>
      <c r="L643" s="572">
        <f>J643*36</f>
        <v>13500</v>
      </c>
      <c r="M643" s="572">
        <f>J643</f>
        <v>375</v>
      </c>
      <c r="N643" s="576"/>
      <c r="O643" s="575"/>
      <c r="P643" s="576"/>
      <c r="Q643" s="575"/>
      <c r="R643" s="576"/>
      <c r="S643" s="576"/>
      <c r="T643" s="576"/>
      <c r="U643" s="576"/>
      <c r="V643" s="575">
        <v>36</v>
      </c>
      <c r="W643" s="576"/>
      <c r="X643" s="576"/>
      <c r="Y643" s="576"/>
      <c r="Z643" s="572"/>
      <c r="AA643" s="572"/>
      <c r="AB643" s="576"/>
      <c r="AC643" s="576"/>
      <c r="AD643" s="572"/>
      <c r="AE643" s="578"/>
    </row>
    <row r="644" spans="1:31" s="579" customFormat="1" x14ac:dyDescent="0.2">
      <c r="A644" s="572">
        <f>A642+1</f>
        <v>319</v>
      </c>
      <c r="B644" s="578" t="s">
        <v>716</v>
      </c>
      <c r="C644" s="578" t="s">
        <v>232</v>
      </c>
      <c r="D644" s="578"/>
      <c r="E644" s="578"/>
      <c r="F644" s="578"/>
      <c r="G644" s="578"/>
      <c r="H644" s="578"/>
      <c r="I644" s="573"/>
      <c r="J644" s="576"/>
      <c r="K644" s="576"/>
      <c r="L644" s="572"/>
      <c r="M644" s="572"/>
      <c r="N644" s="576"/>
      <c r="O644" s="575">
        <f>(Q644*4+R644*2)/2</f>
        <v>12</v>
      </c>
      <c r="P644" s="575"/>
      <c r="Q644" s="575">
        <v>6</v>
      </c>
      <c r="R644" s="575"/>
      <c r="S644" s="575"/>
      <c r="T644" s="575"/>
      <c r="U644" s="575"/>
      <c r="V644" s="575"/>
      <c r="W644" s="575"/>
      <c r="X644" s="575"/>
      <c r="Y644" s="572"/>
      <c r="Z644" s="572">
        <v>1</v>
      </c>
      <c r="AA644" s="572">
        <v>1</v>
      </c>
      <c r="AB644" s="572"/>
      <c r="AC644" s="572"/>
      <c r="AD644" s="572">
        <v>2</v>
      </c>
      <c r="AE644" s="578"/>
    </row>
    <row r="645" spans="1:31" s="579" customFormat="1" x14ac:dyDescent="0.2">
      <c r="A645" s="572"/>
      <c r="B645" s="578"/>
      <c r="C645" s="578"/>
      <c r="D645" s="578"/>
      <c r="E645" s="578"/>
      <c r="F645" s="578"/>
      <c r="G645" s="578"/>
      <c r="H645" s="578"/>
      <c r="I645" s="573">
        <v>406.81900000000002</v>
      </c>
      <c r="J645" s="576">
        <f>+CEILING(I645,5)</f>
        <v>410</v>
      </c>
      <c r="K645" s="576"/>
      <c r="L645" s="572">
        <f>J645*36</f>
        <v>14760</v>
      </c>
      <c r="M645" s="572">
        <f>J645</f>
        <v>410</v>
      </c>
      <c r="N645" s="576"/>
      <c r="O645" s="575"/>
      <c r="P645" s="576"/>
      <c r="Q645" s="575"/>
      <c r="R645" s="576"/>
      <c r="S645" s="576"/>
      <c r="T645" s="576"/>
      <c r="U645" s="576"/>
      <c r="V645" s="575">
        <v>42</v>
      </c>
      <c r="W645" s="576"/>
      <c r="X645" s="576"/>
      <c r="Y645" s="576"/>
      <c r="Z645" s="572"/>
      <c r="AA645" s="572"/>
      <c r="AB645" s="576"/>
      <c r="AC645" s="576"/>
      <c r="AD645" s="572"/>
      <c r="AE645" s="578"/>
    </row>
    <row r="646" spans="1:31" s="579" customFormat="1" x14ac:dyDescent="0.2">
      <c r="A646" s="572">
        <f>A644+1</f>
        <v>320</v>
      </c>
      <c r="B646" s="578" t="s">
        <v>717</v>
      </c>
      <c r="C646" s="578" t="s">
        <v>20</v>
      </c>
      <c r="D646" s="578">
        <v>0</v>
      </c>
      <c r="E646" s="578">
        <v>3</v>
      </c>
      <c r="F646" s="578">
        <v>1</v>
      </c>
      <c r="G646" s="578">
        <v>0</v>
      </c>
      <c r="H646" s="578"/>
      <c r="I646" s="573"/>
      <c r="J646" s="576"/>
      <c r="K646" s="576"/>
      <c r="L646" s="572"/>
      <c r="M646" s="572"/>
      <c r="N646" s="576"/>
      <c r="O646" s="575">
        <f>(Q646*4+R646*2)/2</f>
        <v>12</v>
      </c>
      <c r="P646" s="575"/>
      <c r="Q646" s="575">
        <v>6</v>
      </c>
      <c r="R646" s="575"/>
      <c r="S646" s="575"/>
      <c r="T646" s="575"/>
      <c r="U646" s="575"/>
      <c r="V646" s="575"/>
      <c r="W646" s="575"/>
      <c r="X646" s="575"/>
      <c r="Y646" s="572"/>
      <c r="Z646" s="572">
        <v>1</v>
      </c>
      <c r="AA646" s="572">
        <v>1</v>
      </c>
      <c r="AB646" s="572"/>
      <c r="AC646" s="572"/>
      <c r="AD646" s="572">
        <v>2</v>
      </c>
      <c r="AE646" s="578"/>
    </row>
    <row r="647" spans="1:31" s="579" customFormat="1" x14ac:dyDescent="0.2">
      <c r="A647" s="572"/>
      <c r="B647" s="578"/>
      <c r="C647" s="578"/>
      <c r="D647" s="578"/>
      <c r="E647" s="578"/>
      <c r="F647" s="578"/>
      <c r="G647" s="578"/>
      <c r="H647" s="578"/>
      <c r="I647" s="573">
        <v>433.03399999999999</v>
      </c>
      <c r="J647" s="576">
        <f>+CEILING(I647,5)</f>
        <v>435</v>
      </c>
      <c r="K647" s="576"/>
      <c r="L647" s="572">
        <f>J647*36</f>
        <v>15660</v>
      </c>
      <c r="M647" s="572">
        <f>J647</f>
        <v>435</v>
      </c>
      <c r="N647" s="572"/>
      <c r="O647" s="576"/>
      <c r="P647" s="572"/>
      <c r="Q647" s="576"/>
      <c r="R647" s="576"/>
      <c r="S647" s="576"/>
      <c r="T647" s="576"/>
      <c r="U647" s="576"/>
      <c r="V647" s="575">
        <v>42</v>
      </c>
      <c r="W647" s="575"/>
      <c r="X647" s="576"/>
      <c r="Y647" s="572"/>
      <c r="Z647" s="576"/>
      <c r="AA647" s="572"/>
      <c r="AB647" s="576"/>
      <c r="AC647" s="576"/>
      <c r="AD647" s="572"/>
      <c r="AE647" s="578"/>
    </row>
    <row r="648" spans="1:31" s="579" customFormat="1" x14ac:dyDescent="0.2">
      <c r="A648" s="572">
        <f>A646+1</f>
        <v>321</v>
      </c>
      <c r="B648" s="578" t="s">
        <v>718</v>
      </c>
      <c r="C648" s="578" t="s">
        <v>232</v>
      </c>
      <c r="D648" s="578"/>
      <c r="E648" s="578"/>
      <c r="F648" s="578"/>
      <c r="G648" s="578"/>
      <c r="H648" s="578"/>
      <c r="I648" s="573"/>
      <c r="J648" s="576"/>
      <c r="K648" s="576"/>
      <c r="L648" s="572"/>
      <c r="M648" s="572"/>
      <c r="N648" s="576"/>
      <c r="O648" s="575">
        <f>(Q648*4+R648*2)/2</f>
        <v>12</v>
      </c>
      <c r="P648" s="575"/>
      <c r="Q648" s="575">
        <v>6</v>
      </c>
      <c r="R648" s="575"/>
      <c r="S648" s="575"/>
      <c r="T648" s="575"/>
      <c r="U648" s="575"/>
      <c r="V648" s="575"/>
      <c r="W648" s="575"/>
      <c r="X648" s="575"/>
      <c r="Y648" s="572"/>
      <c r="Z648" s="572">
        <v>1</v>
      </c>
      <c r="AA648" s="572">
        <v>1</v>
      </c>
      <c r="AB648" s="572"/>
      <c r="AC648" s="572"/>
      <c r="AD648" s="572">
        <v>2</v>
      </c>
      <c r="AE648" s="578"/>
    </row>
    <row r="649" spans="1:31" s="579" customFormat="1" x14ac:dyDescent="0.2">
      <c r="A649" s="572"/>
      <c r="B649" s="578"/>
      <c r="C649" s="578"/>
      <c r="D649" s="578"/>
      <c r="E649" s="578"/>
      <c r="F649" s="578"/>
      <c r="G649" s="578"/>
      <c r="H649" s="578"/>
      <c r="I649" s="573">
        <v>399.70299999999997</v>
      </c>
      <c r="J649" s="576">
        <f>+CEILING(I649,5)</f>
        <v>400</v>
      </c>
      <c r="K649" s="576"/>
      <c r="L649" s="572">
        <f>J649*36</f>
        <v>14400</v>
      </c>
      <c r="M649" s="572">
        <f>J649</f>
        <v>400</v>
      </c>
      <c r="N649" s="576"/>
      <c r="O649" s="575"/>
      <c r="P649" s="576"/>
      <c r="Q649" s="575"/>
      <c r="R649" s="576"/>
      <c r="S649" s="576"/>
      <c r="T649" s="576"/>
      <c r="U649" s="576"/>
      <c r="V649" s="575">
        <v>42</v>
      </c>
      <c r="W649" s="576"/>
      <c r="X649" s="576"/>
      <c r="Y649" s="576"/>
      <c r="Z649" s="572"/>
      <c r="AA649" s="572"/>
      <c r="AB649" s="576"/>
      <c r="AC649" s="576"/>
      <c r="AD649" s="572"/>
      <c r="AE649" s="578"/>
    </row>
    <row r="650" spans="1:31" s="579" customFormat="1" x14ac:dyDescent="0.2">
      <c r="A650" s="572">
        <f>A648+1</f>
        <v>322</v>
      </c>
      <c r="B650" s="578" t="s">
        <v>719</v>
      </c>
      <c r="C650" s="578" t="s">
        <v>20</v>
      </c>
      <c r="D650" s="578"/>
      <c r="E650" s="578"/>
      <c r="F650" s="578"/>
      <c r="G650" s="578"/>
      <c r="H650" s="578"/>
      <c r="I650" s="573"/>
      <c r="J650" s="576"/>
      <c r="K650" s="576"/>
      <c r="L650" s="572"/>
      <c r="M650" s="572"/>
      <c r="N650" s="576"/>
      <c r="O650" s="575">
        <f>(Q650*4+R650*2)/2</f>
        <v>12</v>
      </c>
      <c r="P650" s="575"/>
      <c r="Q650" s="575">
        <v>6</v>
      </c>
      <c r="R650" s="575"/>
      <c r="S650" s="575"/>
      <c r="T650" s="575"/>
      <c r="U650" s="575"/>
      <c r="V650" s="575"/>
      <c r="W650" s="575"/>
      <c r="X650" s="575"/>
      <c r="Y650" s="572"/>
      <c r="Z650" s="572">
        <v>1</v>
      </c>
      <c r="AA650" s="572">
        <v>1</v>
      </c>
      <c r="AB650" s="572"/>
      <c r="AC650" s="572"/>
      <c r="AD650" s="572">
        <v>2</v>
      </c>
      <c r="AE650" s="578"/>
    </row>
    <row r="651" spans="1:31" s="579" customFormat="1" x14ac:dyDescent="0.2">
      <c r="A651" s="572"/>
      <c r="B651" s="578"/>
      <c r="C651" s="578"/>
      <c r="D651" s="578"/>
      <c r="E651" s="578"/>
      <c r="F651" s="578"/>
      <c r="G651" s="578"/>
      <c r="H651" s="578"/>
      <c r="I651" s="573">
        <v>384.142</v>
      </c>
      <c r="J651" s="576">
        <f>+CEILING(I651,5)</f>
        <v>385</v>
      </c>
      <c r="K651" s="576"/>
      <c r="L651" s="572">
        <f>J651*36</f>
        <v>13860</v>
      </c>
      <c r="M651" s="572">
        <f>J651</f>
        <v>385</v>
      </c>
      <c r="N651" s="576"/>
      <c r="O651" s="575"/>
      <c r="P651" s="576"/>
      <c r="Q651" s="575"/>
      <c r="R651" s="576"/>
      <c r="S651" s="576"/>
      <c r="T651" s="576"/>
      <c r="U651" s="576"/>
      <c r="V651" s="575">
        <v>36</v>
      </c>
      <c r="W651" s="576"/>
      <c r="X651" s="576"/>
      <c r="Y651" s="576"/>
      <c r="Z651" s="572"/>
      <c r="AA651" s="572"/>
      <c r="AB651" s="576"/>
      <c r="AC651" s="576"/>
      <c r="AD651" s="572"/>
      <c r="AE651" s="578"/>
    </row>
    <row r="652" spans="1:31" s="579" customFormat="1" x14ac:dyDescent="0.2">
      <c r="A652" s="572">
        <f>A650+1</f>
        <v>323</v>
      </c>
      <c r="B652" s="578" t="s">
        <v>720</v>
      </c>
      <c r="C652" s="578" t="s">
        <v>233</v>
      </c>
      <c r="D652" s="578">
        <v>1</v>
      </c>
      <c r="E652" s="578">
        <v>2</v>
      </c>
      <c r="F652" s="578">
        <v>1</v>
      </c>
      <c r="G652" s="578">
        <v>1</v>
      </c>
      <c r="H652" s="578"/>
      <c r="I652" s="573"/>
      <c r="J652" s="576"/>
      <c r="K652" s="576"/>
      <c r="L652" s="572"/>
      <c r="M652" s="572"/>
      <c r="N652" s="576"/>
      <c r="O652" s="575">
        <f>(Q652*4+R652*2)/2</f>
        <v>12</v>
      </c>
      <c r="P652" s="575"/>
      <c r="Q652" s="575">
        <v>6</v>
      </c>
      <c r="R652" s="575"/>
      <c r="S652" s="575"/>
      <c r="T652" s="575"/>
      <c r="U652" s="575"/>
      <c r="V652" s="575"/>
      <c r="W652" s="575"/>
      <c r="X652" s="575"/>
      <c r="Y652" s="572"/>
      <c r="Z652" s="572">
        <v>1</v>
      </c>
      <c r="AA652" s="572">
        <v>1</v>
      </c>
      <c r="AB652" s="572"/>
      <c r="AC652" s="572"/>
      <c r="AD652" s="572">
        <v>2</v>
      </c>
      <c r="AE652" s="578"/>
    </row>
    <row r="653" spans="1:31" s="579" customFormat="1" x14ac:dyDescent="0.2">
      <c r="A653" s="572"/>
      <c r="B653" s="578"/>
      <c r="C653" s="578"/>
      <c r="D653" s="578"/>
      <c r="E653" s="578"/>
      <c r="F653" s="578"/>
      <c r="G653" s="578"/>
      <c r="H653" s="578"/>
      <c r="I653" s="573">
        <v>455.85700000000003</v>
      </c>
      <c r="J653" s="576">
        <f>+CEILING(I653,5)</f>
        <v>460</v>
      </c>
      <c r="K653" s="576"/>
      <c r="L653" s="572">
        <f>J653*36</f>
        <v>16560</v>
      </c>
      <c r="M653" s="572">
        <f>J653</f>
        <v>460</v>
      </c>
      <c r="N653" s="572"/>
      <c r="O653" s="576"/>
      <c r="P653" s="572"/>
      <c r="Q653" s="576"/>
      <c r="R653" s="576"/>
      <c r="S653" s="576"/>
      <c r="T653" s="576"/>
      <c r="U653" s="576"/>
      <c r="V653" s="575">
        <v>48</v>
      </c>
      <c r="W653" s="575"/>
      <c r="X653" s="576"/>
      <c r="Y653" s="572"/>
      <c r="Z653" s="576"/>
      <c r="AA653" s="572"/>
      <c r="AB653" s="576"/>
      <c r="AC653" s="576"/>
      <c r="AD653" s="572"/>
      <c r="AE653" s="578"/>
    </row>
    <row r="654" spans="1:31" s="579" customFormat="1" x14ac:dyDescent="0.2">
      <c r="A654" s="572">
        <f>A652+1</f>
        <v>324</v>
      </c>
      <c r="B654" s="578" t="s">
        <v>721</v>
      </c>
      <c r="C654" s="578" t="s">
        <v>241</v>
      </c>
      <c r="D654" s="578">
        <v>4</v>
      </c>
      <c r="E654" s="578">
        <v>4</v>
      </c>
      <c r="F654" s="578">
        <v>4</v>
      </c>
      <c r="G654" s="578">
        <v>4</v>
      </c>
      <c r="H654" s="578" t="s">
        <v>1122</v>
      </c>
      <c r="I654" s="573"/>
      <c r="J654" s="576"/>
      <c r="K654" s="576"/>
      <c r="L654" s="572"/>
      <c r="M654" s="572"/>
      <c r="N654" s="575">
        <v>48</v>
      </c>
      <c r="O654" s="576"/>
      <c r="P654" s="575">
        <v>12</v>
      </c>
      <c r="Q654" s="576"/>
      <c r="R654" s="576"/>
      <c r="S654" s="576"/>
      <c r="T654" s="576"/>
      <c r="U654" s="576"/>
      <c r="V654" s="575"/>
      <c r="W654" s="572">
        <v>30</v>
      </c>
      <c r="X654" s="576"/>
      <c r="Y654" s="572">
        <v>2</v>
      </c>
      <c r="Z654" s="576"/>
      <c r="AA654" s="572">
        <v>2</v>
      </c>
      <c r="AB654" s="576"/>
      <c r="AC654" s="576"/>
      <c r="AD654" s="572">
        <v>4</v>
      </c>
      <c r="AE654" s="578"/>
    </row>
    <row r="655" spans="1:31" s="579" customFormat="1" x14ac:dyDescent="0.2">
      <c r="A655" s="572"/>
      <c r="B655" s="578"/>
      <c r="C655" s="578"/>
      <c r="D655" s="578"/>
      <c r="E655" s="578"/>
      <c r="F655" s="578"/>
      <c r="G655" s="578"/>
      <c r="H655" s="578"/>
      <c r="I655" s="573">
        <v>433.24200000000002</v>
      </c>
      <c r="J655" s="576">
        <f>+CEILING(I655,5)</f>
        <v>435</v>
      </c>
      <c r="K655" s="576"/>
      <c r="L655" s="572">
        <f>J655*36</f>
        <v>15660</v>
      </c>
      <c r="M655" s="572">
        <f>J655</f>
        <v>435</v>
      </c>
      <c r="N655" s="576"/>
      <c r="O655" s="575"/>
      <c r="P655" s="576"/>
      <c r="Q655" s="575"/>
      <c r="R655" s="576"/>
      <c r="S655" s="576"/>
      <c r="T655" s="576"/>
      <c r="U655" s="576"/>
      <c r="V655" s="575">
        <v>42</v>
      </c>
      <c r="W655" s="576"/>
      <c r="X655" s="576"/>
      <c r="Y655" s="576"/>
      <c r="Z655" s="572"/>
      <c r="AA655" s="572"/>
      <c r="AB655" s="576"/>
      <c r="AC655" s="576"/>
      <c r="AD655" s="572"/>
      <c r="AE655" s="578"/>
    </row>
    <row r="656" spans="1:31" s="579" customFormat="1" x14ac:dyDescent="0.2">
      <c r="A656" s="572">
        <f>A654+1</f>
        <v>325</v>
      </c>
      <c r="B656" s="578" t="s">
        <v>722</v>
      </c>
      <c r="C656" s="578" t="s">
        <v>233</v>
      </c>
      <c r="D656" s="578">
        <v>4</v>
      </c>
      <c r="E656" s="578">
        <v>4</v>
      </c>
      <c r="F656" s="578">
        <v>4</v>
      </c>
      <c r="G656" s="578">
        <v>4</v>
      </c>
      <c r="H656" s="578"/>
      <c r="I656" s="573"/>
      <c r="J656" s="576"/>
      <c r="K656" s="576"/>
      <c r="L656" s="572"/>
      <c r="M656" s="572"/>
      <c r="N656" s="576"/>
      <c r="O656" s="575">
        <f>(Q656*4+R656*2)/2</f>
        <v>12</v>
      </c>
      <c r="P656" s="575"/>
      <c r="Q656" s="575">
        <v>6</v>
      </c>
      <c r="R656" s="575"/>
      <c r="S656" s="575"/>
      <c r="T656" s="575"/>
      <c r="U656" s="575"/>
      <c r="V656" s="575"/>
      <c r="W656" s="575"/>
      <c r="X656" s="575"/>
      <c r="Y656" s="572"/>
      <c r="Z656" s="572">
        <v>1</v>
      </c>
      <c r="AA656" s="572">
        <v>1</v>
      </c>
      <c r="AB656" s="572"/>
      <c r="AC656" s="572"/>
      <c r="AD656" s="572">
        <v>2</v>
      </c>
      <c r="AE656" s="578"/>
    </row>
    <row r="657" spans="1:31" s="579" customFormat="1" x14ac:dyDescent="0.2">
      <c r="A657" s="572"/>
      <c r="B657" s="578"/>
      <c r="C657" s="578"/>
      <c r="D657" s="578"/>
      <c r="E657" s="578"/>
      <c r="F657" s="578"/>
      <c r="G657" s="578"/>
      <c r="H657" s="578"/>
      <c r="I657" s="573">
        <v>407.40600000000001</v>
      </c>
      <c r="J657" s="576">
        <f>+CEILING(I657,5)</f>
        <v>410</v>
      </c>
      <c r="K657" s="576"/>
      <c r="L657" s="572">
        <f>J657*36</f>
        <v>14760</v>
      </c>
      <c r="M657" s="572">
        <f>J657</f>
        <v>410</v>
      </c>
      <c r="N657" s="576"/>
      <c r="O657" s="575"/>
      <c r="P657" s="576"/>
      <c r="Q657" s="575"/>
      <c r="R657" s="576"/>
      <c r="S657" s="576"/>
      <c r="T657" s="576"/>
      <c r="U657" s="576"/>
      <c r="V657" s="575">
        <v>42</v>
      </c>
      <c r="W657" s="576"/>
      <c r="X657" s="576"/>
      <c r="Y657" s="576"/>
      <c r="Z657" s="572"/>
      <c r="AA657" s="572"/>
      <c r="AB657" s="576"/>
      <c r="AC657" s="576"/>
      <c r="AD657" s="572"/>
      <c r="AE657" s="578"/>
    </row>
    <row r="658" spans="1:31" s="579" customFormat="1" x14ac:dyDescent="0.2">
      <c r="A658" s="572">
        <f>A656+1</f>
        <v>326</v>
      </c>
      <c r="B658" s="578" t="s">
        <v>723</v>
      </c>
      <c r="C658" s="578" t="s">
        <v>231</v>
      </c>
      <c r="D658" s="578">
        <v>0</v>
      </c>
      <c r="E658" s="578">
        <v>0</v>
      </c>
      <c r="F658" s="578">
        <v>0</v>
      </c>
      <c r="G658" s="578">
        <v>2</v>
      </c>
      <c r="H658" s="578"/>
      <c r="I658" s="573"/>
      <c r="J658" s="576"/>
      <c r="K658" s="576"/>
      <c r="L658" s="572"/>
      <c r="M658" s="572"/>
      <c r="N658" s="576"/>
      <c r="O658" s="575">
        <f>(Q658*4+R658*2)/2</f>
        <v>12</v>
      </c>
      <c r="P658" s="575"/>
      <c r="Q658" s="575">
        <v>6</v>
      </c>
      <c r="R658" s="575"/>
      <c r="S658" s="575"/>
      <c r="T658" s="575"/>
      <c r="U658" s="575"/>
      <c r="V658" s="575"/>
      <c r="W658" s="575"/>
      <c r="X658" s="575"/>
      <c r="Y658" s="572"/>
      <c r="Z658" s="572">
        <v>1</v>
      </c>
      <c r="AA658" s="572">
        <v>1</v>
      </c>
      <c r="AB658" s="572"/>
      <c r="AC658" s="572"/>
      <c r="AD658" s="572">
        <v>2</v>
      </c>
      <c r="AE658" s="578"/>
    </row>
    <row r="659" spans="1:31" s="579" customFormat="1" x14ac:dyDescent="0.2">
      <c r="A659" s="572"/>
      <c r="B659" s="578"/>
      <c r="C659" s="578"/>
      <c r="D659" s="578"/>
      <c r="E659" s="578"/>
      <c r="F659" s="578"/>
      <c r="G659" s="578"/>
      <c r="H659" s="578"/>
      <c r="I659" s="573">
        <v>394.49799999999999</v>
      </c>
      <c r="J659" s="576">
        <f>+CEILING(I659,5)</f>
        <v>395</v>
      </c>
      <c r="K659" s="576"/>
      <c r="L659" s="572">
        <f>J659*36</f>
        <v>14220</v>
      </c>
      <c r="M659" s="572">
        <f>J659</f>
        <v>395</v>
      </c>
      <c r="N659" s="576"/>
      <c r="O659" s="575"/>
      <c r="P659" s="576"/>
      <c r="Q659" s="575"/>
      <c r="R659" s="576"/>
      <c r="S659" s="576"/>
      <c r="T659" s="576"/>
      <c r="U659" s="576"/>
      <c r="V659" s="575">
        <v>42</v>
      </c>
      <c r="W659" s="576"/>
      <c r="X659" s="576"/>
      <c r="Y659" s="576"/>
      <c r="Z659" s="572"/>
      <c r="AA659" s="572"/>
      <c r="AB659" s="576"/>
      <c r="AC659" s="576"/>
      <c r="AD659" s="572"/>
      <c r="AE659" s="578"/>
    </row>
    <row r="660" spans="1:31" s="579" customFormat="1" x14ac:dyDescent="0.2">
      <c r="A660" s="572">
        <f>A658+1</f>
        <v>327</v>
      </c>
      <c r="B660" s="578" t="s">
        <v>724</v>
      </c>
      <c r="C660" s="578" t="s">
        <v>232</v>
      </c>
      <c r="D660" s="578">
        <v>0</v>
      </c>
      <c r="E660" s="578">
        <v>4</v>
      </c>
      <c r="F660" s="578">
        <v>1</v>
      </c>
      <c r="G660" s="578">
        <v>0</v>
      </c>
      <c r="H660" s="578"/>
      <c r="I660" s="573"/>
      <c r="J660" s="576"/>
      <c r="K660" s="576"/>
      <c r="L660" s="572"/>
      <c r="M660" s="572"/>
      <c r="N660" s="576"/>
      <c r="O660" s="575">
        <f>(Q660*4+R660*2)/2</f>
        <v>12</v>
      </c>
      <c r="P660" s="575"/>
      <c r="Q660" s="575">
        <v>6</v>
      </c>
      <c r="R660" s="575"/>
      <c r="S660" s="575"/>
      <c r="T660" s="575"/>
      <c r="U660" s="575"/>
      <c r="V660" s="575"/>
      <c r="W660" s="575"/>
      <c r="X660" s="575"/>
      <c r="Y660" s="572"/>
      <c r="Z660" s="572">
        <v>1</v>
      </c>
      <c r="AA660" s="572">
        <v>1</v>
      </c>
      <c r="AB660" s="572"/>
      <c r="AC660" s="572"/>
      <c r="AD660" s="572">
        <v>2</v>
      </c>
      <c r="AE660" s="578"/>
    </row>
    <row r="661" spans="1:31" s="579" customFormat="1" x14ac:dyDescent="0.2">
      <c r="A661" s="572"/>
      <c r="B661" s="578"/>
      <c r="C661" s="578"/>
      <c r="D661" s="578"/>
      <c r="E661" s="578"/>
      <c r="F661" s="578"/>
      <c r="G661" s="578"/>
      <c r="H661" s="578"/>
      <c r="I661" s="573">
        <v>410.08199999999999</v>
      </c>
      <c r="J661" s="576">
        <f>+CEILING(I661,5)</f>
        <v>415</v>
      </c>
      <c r="K661" s="576"/>
      <c r="L661" s="572">
        <f>J661*36</f>
        <v>14940</v>
      </c>
      <c r="M661" s="572">
        <f>J661</f>
        <v>415</v>
      </c>
      <c r="N661" s="576"/>
      <c r="O661" s="575"/>
      <c r="P661" s="576"/>
      <c r="Q661" s="575"/>
      <c r="R661" s="576"/>
      <c r="S661" s="576"/>
      <c r="T661" s="576"/>
      <c r="U661" s="576"/>
      <c r="V661" s="575">
        <v>42</v>
      </c>
      <c r="W661" s="576"/>
      <c r="X661" s="576"/>
      <c r="Y661" s="576"/>
      <c r="Z661" s="572"/>
      <c r="AA661" s="572"/>
      <c r="AB661" s="576"/>
      <c r="AC661" s="576"/>
      <c r="AD661" s="572"/>
      <c r="AE661" s="578"/>
    </row>
    <row r="662" spans="1:31" s="579" customFormat="1" x14ac:dyDescent="0.2">
      <c r="A662" s="572">
        <f>A660+1</f>
        <v>328</v>
      </c>
      <c r="B662" s="578" t="s">
        <v>725</v>
      </c>
      <c r="C662" s="578" t="s">
        <v>231</v>
      </c>
      <c r="D662" s="578">
        <v>0</v>
      </c>
      <c r="E662" s="578">
        <v>2</v>
      </c>
      <c r="F662" s="578">
        <v>1</v>
      </c>
      <c r="G662" s="578">
        <v>0</v>
      </c>
      <c r="H662" s="578"/>
      <c r="I662" s="573"/>
      <c r="J662" s="576"/>
      <c r="K662" s="576"/>
      <c r="L662" s="572"/>
      <c r="M662" s="572"/>
      <c r="N662" s="576"/>
      <c r="O662" s="575">
        <f>(Q662*4+R662*2)/2</f>
        <v>12</v>
      </c>
      <c r="P662" s="575"/>
      <c r="Q662" s="575">
        <v>6</v>
      </c>
      <c r="R662" s="575"/>
      <c r="S662" s="575"/>
      <c r="T662" s="575"/>
      <c r="U662" s="575"/>
      <c r="V662" s="575"/>
      <c r="W662" s="575"/>
      <c r="X662" s="575"/>
      <c r="Y662" s="572"/>
      <c r="Z662" s="572">
        <v>1</v>
      </c>
      <c r="AA662" s="572">
        <v>1</v>
      </c>
      <c r="AB662" s="572"/>
      <c r="AC662" s="572"/>
      <c r="AD662" s="572">
        <v>2</v>
      </c>
      <c r="AE662" s="578"/>
    </row>
    <row r="663" spans="1:31" s="579" customFormat="1" x14ac:dyDescent="0.2">
      <c r="A663" s="572"/>
      <c r="B663" s="578"/>
      <c r="C663" s="578"/>
      <c r="D663" s="578"/>
      <c r="E663" s="578"/>
      <c r="F663" s="578"/>
      <c r="G663" s="578"/>
      <c r="H663" s="578"/>
      <c r="I663" s="573">
        <v>428.07299999999998</v>
      </c>
      <c r="J663" s="576">
        <f>+CEILING(I663,5)</f>
        <v>430</v>
      </c>
      <c r="K663" s="576"/>
      <c r="L663" s="572">
        <f>J663*36</f>
        <v>15480</v>
      </c>
      <c r="M663" s="572">
        <f>J663</f>
        <v>430</v>
      </c>
      <c r="N663" s="576"/>
      <c r="O663" s="575"/>
      <c r="P663" s="576"/>
      <c r="Q663" s="575"/>
      <c r="R663" s="576"/>
      <c r="S663" s="576"/>
      <c r="T663" s="576"/>
      <c r="U663" s="576"/>
      <c r="V663" s="575">
        <v>42</v>
      </c>
      <c r="W663" s="576"/>
      <c r="X663" s="576"/>
      <c r="Y663" s="576"/>
      <c r="Z663" s="572"/>
      <c r="AA663" s="572"/>
      <c r="AB663" s="576"/>
      <c r="AC663" s="576"/>
      <c r="AD663" s="572"/>
      <c r="AE663" s="578"/>
    </row>
    <row r="664" spans="1:31" s="579" customFormat="1" x14ac:dyDescent="0.2">
      <c r="A664" s="572">
        <f>A662+1</f>
        <v>329</v>
      </c>
      <c r="B664" s="578" t="s">
        <v>726</v>
      </c>
      <c r="C664" s="578" t="s">
        <v>20</v>
      </c>
      <c r="D664" s="578"/>
      <c r="E664" s="578"/>
      <c r="F664" s="578"/>
      <c r="G664" s="578"/>
      <c r="H664" s="578"/>
      <c r="I664" s="573"/>
      <c r="J664" s="576"/>
      <c r="K664" s="576"/>
      <c r="L664" s="572"/>
      <c r="M664" s="572"/>
      <c r="N664" s="576"/>
      <c r="O664" s="575">
        <f>(Q664*4+R664*2)/2</f>
        <v>12</v>
      </c>
      <c r="P664" s="575"/>
      <c r="Q664" s="575">
        <v>6</v>
      </c>
      <c r="R664" s="575"/>
      <c r="S664" s="575"/>
      <c r="T664" s="575"/>
      <c r="U664" s="575"/>
      <c r="V664" s="575"/>
      <c r="W664" s="575"/>
      <c r="X664" s="575"/>
      <c r="Y664" s="572"/>
      <c r="Z664" s="572">
        <v>1</v>
      </c>
      <c r="AA664" s="572">
        <v>1</v>
      </c>
      <c r="AB664" s="572"/>
      <c r="AC664" s="572"/>
      <c r="AD664" s="572">
        <v>2</v>
      </c>
      <c r="AE664" s="578"/>
    </row>
    <row r="665" spans="1:31" s="579" customFormat="1" x14ac:dyDescent="0.2">
      <c r="A665" s="572"/>
      <c r="B665" s="578"/>
      <c r="C665" s="578"/>
      <c r="D665" s="578"/>
      <c r="E665" s="578"/>
      <c r="F665" s="578"/>
      <c r="G665" s="578"/>
      <c r="H665" s="578"/>
      <c r="I665" s="573">
        <v>406.60399999999998</v>
      </c>
      <c r="J665" s="576">
        <f>+CEILING(I665,5)</f>
        <v>410</v>
      </c>
      <c r="K665" s="576"/>
      <c r="L665" s="572">
        <f>J665*36</f>
        <v>14760</v>
      </c>
      <c r="M665" s="572">
        <f>J665</f>
        <v>410</v>
      </c>
      <c r="N665" s="576"/>
      <c r="O665" s="575"/>
      <c r="P665" s="576"/>
      <c r="Q665" s="575"/>
      <c r="R665" s="576"/>
      <c r="S665" s="576"/>
      <c r="T665" s="576"/>
      <c r="U665" s="576"/>
      <c r="V665" s="575">
        <v>42</v>
      </c>
      <c r="W665" s="576"/>
      <c r="X665" s="576"/>
      <c r="Y665" s="576"/>
      <c r="Z665" s="572"/>
      <c r="AA665" s="572"/>
      <c r="AB665" s="576"/>
      <c r="AC665" s="576"/>
      <c r="AD665" s="572"/>
      <c r="AE665" s="578"/>
    </row>
    <row r="666" spans="1:31" s="579" customFormat="1" x14ac:dyDescent="0.2">
      <c r="A666" s="572">
        <f>A664+1</f>
        <v>330</v>
      </c>
      <c r="B666" s="578" t="s">
        <v>727</v>
      </c>
      <c r="C666" s="578" t="s">
        <v>232</v>
      </c>
      <c r="D666" s="578">
        <v>1</v>
      </c>
      <c r="E666" s="578">
        <v>1</v>
      </c>
      <c r="F666" s="578">
        <v>3</v>
      </c>
      <c r="G666" s="578">
        <v>1</v>
      </c>
      <c r="H666" s="578"/>
      <c r="I666" s="573"/>
      <c r="J666" s="576"/>
      <c r="K666" s="576"/>
      <c r="L666" s="572"/>
      <c r="M666" s="572"/>
      <c r="N666" s="576"/>
      <c r="O666" s="575">
        <f>(Q666*4+R666*2)/2</f>
        <v>12</v>
      </c>
      <c r="P666" s="575"/>
      <c r="Q666" s="575">
        <v>6</v>
      </c>
      <c r="R666" s="575"/>
      <c r="S666" s="575"/>
      <c r="T666" s="575"/>
      <c r="U666" s="575"/>
      <c r="V666" s="575"/>
      <c r="W666" s="575"/>
      <c r="X666" s="575"/>
      <c r="Y666" s="572"/>
      <c r="Z666" s="572">
        <v>1</v>
      </c>
      <c r="AA666" s="572">
        <v>1</v>
      </c>
      <c r="AB666" s="572"/>
      <c r="AC666" s="572"/>
      <c r="AD666" s="572">
        <v>2</v>
      </c>
      <c r="AE666" s="578"/>
    </row>
    <row r="667" spans="1:31" s="579" customFormat="1" x14ac:dyDescent="0.2">
      <c r="A667" s="572"/>
      <c r="B667" s="578"/>
      <c r="C667" s="578"/>
      <c r="D667" s="578"/>
      <c r="E667" s="578"/>
      <c r="F667" s="578"/>
      <c r="G667" s="578"/>
      <c r="H667" s="578"/>
      <c r="I667" s="573">
        <v>411.298</v>
      </c>
      <c r="J667" s="576">
        <f>+CEILING(I667,5)</f>
        <v>415</v>
      </c>
      <c r="K667" s="576"/>
      <c r="L667" s="572">
        <f>J667*36</f>
        <v>14940</v>
      </c>
      <c r="M667" s="572">
        <f>J667</f>
        <v>415</v>
      </c>
      <c r="N667" s="576"/>
      <c r="O667" s="575"/>
      <c r="P667" s="576"/>
      <c r="Q667" s="575"/>
      <c r="R667" s="576"/>
      <c r="S667" s="576"/>
      <c r="T667" s="576"/>
      <c r="U667" s="576"/>
      <c r="V667" s="575">
        <v>42</v>
      </c>
      <c r="W667" s="576"/>
      <c r="X667" s="576"/>
      <c r="Y667" s="576"/>
      <c r="Z667" s="572"/>
      <c r="AA667" s="572"/>
      <c r="AB667" s="576"/>
      <c r="AC667" s="576"/>
      <c r="AD667" s="572"/>
      <c r="AE667" s="578"/>
    </row>
    <row r="668" spans="1:31" s="579" customFormat="1" x14ac:dyDescent="0.2">
      <c r="A668" s="572">
        <f>A666+1</f>
        <v>331</v>
      </c>
      <c r="B668" s="578" t="s">
        <v>728</v>
      </c>
      <c r="C668" s="578" t="s">
        <v>20</v>
      </c>
      <c r="D668" s="578"/>
      <c r="E668" s="578"/>
      <c r="F668" s="578"/>
      <c r="G668" s="578"/>
      <c r="H668" s="578"/>
      <c r="I668" s="573"/>
      <c r="J668" s="576"/>
      <c r="K668" s="576"/>
      <c r="L668" s="572"/>
      <c r="M668" s="572"/>
      <c r="N668" s="576"/>
      <c r="O668" s="575">
        <f>(Q668*4+R668*2)/2</f>
        <v>12</v>
      </c>
      <c r="P668" s="575"/>
      <c r="Q668" s="575">
        <v>6</v>
      </c>
      <c r="R668" s="575"/>
      <c r="S668" s="575"/>
      <c r="T668" s="575"/>
      <c r="U668" s="575"/>
      <c r="V668" s="575"/>
      <c r="W668" s="575"/>
      <c r="X668" s="575"/>
      <c r="Y668" s="572"/>
      <c r="Z668" s="572">
        <v>1</v>
      </c>
      <c r="AA668" s="572">
        <v>1</v>
      </c>
      <c r="AB668" s="572"/>
      <c r="AC668" s="572"/>
      <c r="AD668" s="572">
        <v>2</v>
      </c>
      <c r="AE668" s="578"/>
    </row>
    <row r="669" spans="1:31" s="579" customFormat="1" x14ac:dyDescent="0.2">
      <c r="A669" s="572"/>
      <c r="B669" s="578"/>
      <c r="C669" s="578"/>
      <c r="D669" s="578"/>
      <c r="E669" s="578"/>
      <c r="F669" s="578"/>
      <c r="G669" s="578"/>
      <c r="H669" s="578"/>
      <c r="I669" s="573">
        <v>427.74799999999999</v>
      </c>
      <c r="J669" s="576">
        <f>+CEILING(I669,5)</f>
        <v>430</v>
      </c>
      <c r="K669" s="576"/>
      <c r="L669" s="572">
        <f>J669*36</f>
        <v>15480</v>
      </c>
      <c r="M669" s="572">
        <f>J669</f>
        <v>430</v>
      </c>
      <c r="N669" s="576"/>
      <c r="O669" s="575"/>
      <c r="P669" s="576"/>
      <c r="Q669" s="575"/>
      <c r="R669" s="576"/>
      <c r="S669" s="576"/>
      <c r="T669" s="576"/>
      <c r="U669" s="576"/>
      <c r="V669" s="575">
        <v>42</v>
      </c>
      <c r="W669" s="576"/>
      <c r="X669" s="576"/>
      <c r="Y669" s="576"/>
      <c r="Z669" s="572"/>
      <c r="AA669" s="572"/>
      <c r="AB669" s="576"/>
      <c r="AC669" s="576"/>
      <c r="AD669" s="572"/>
      <c r="AE669" s="578"/>
    </row>
    <row r="670" spans="1:31" s="579" customFormat="1" x14ac:dyDescent="0.2">
      <c r="A670" s="572">
        <f>A668+1</f>
        <v>332</v>
      </c>
      <c r="B670" s="578" t="s">
        <v>729</v>
      </c>
      <c r="C670" s="578" t="s">
        <v>20</v>
      </c>
      <c r="D670" s="578"/>
      <c r="E670" s="578"/>
      <c r="F670" s="578"/>
      <c r="G670" s="578"/>
      <c r="H670" s="578"/>
      <c r="I670" s="573"/>
      <c r="J670" s="576"/>
      <c r="K670" s="576"/>
      <c r="L670" s="572"/>
      <c r="M670" s="572"/>
      <c r="N670" s="576"/>
      <c r="O670" s="575">
        <f>(Q670*4+R670*2)/2</f>
        <v>12</v>
      </c>
      <c r="P670" s="575"/>
      <c r="Q670" s="575">
        <v>6</v>
      </c>
      <c r="R670" s="575"/>
      <c r="S670" s="575"/>
      <c r="T670" s="575"/>
      <c r="U670" s="575"/>
      <c r="V670" s="575"/>
      <c r="W670" s="575"/>
      <c r="X670" s="575"/>
      <c r="Y670" s="572"/>
      <c r="Z670" s="572">
        <v>1</v>
      </c>
      <c r="AA670" s="572">
        <v>1</v>
      </c>
      <c r="AB670" s="572"/>
      <c r="AC670" s="572"/>
      <c r="AD670" s="572">
        <v>2</v>
      </c>
      <c r="AE670" s="578"/>
    </row>
    <row r="671" spans="1:31" s="579" customFormat="1" x14ac:dyDescent="0.2">
      <c r="A671" s="572"/>
      <c r="B671" s="578"/>
      <c r="C671" s="578"/>
      <c r="D671" s="578"/>
      <c r="E671" s="578"/>
      <c r="F671" s="578"/>
      <c r="G671" s="578"/>
      <c r="H671" s="578"/>
      <c r="I671" s="573">
        <v>371.30700000000002</v>
      </c>
      <c r="J671" s="576">
        <f>+CEILING(I671,5)</f>
        <v>375</v>
      </c>
      <c r="K671" s="576"/>
      <c r="L671" s="572">
        <f>J671*36</f>
        <v>13500</v>
      </c>
      <c r="M671" s="572">
        <f>J671</f>
        <v>375</v>
      </c>
      <c r="N671" s="576"/>
      <c r="O671" s="575"/>
      <c r="P671" s="576"/>
      <c r="Q671" s="575"/>
      <c r="R671" s="576"/>
      <c r="S671" s="576"/>
      <c r="T671" s="576"/>
      <c r="U671" s="576"/>
      <c r="V671" s="575">
        <v>36</v>
      </c>
      <c r="W671" s="576"/>
      <c r="X671" s="576"/>
      <c r="Y671" s="576"/>
      <c r="Z671" s="572"/>
      <c r="AA671" s="572"/>
      <c r="AB671" s="576"/>
      <c r="AC671" s="576"/>
      <c r="AD671" s="572"/>
      <c r="AE671" s="578"/>
    </row>
    <row r="672" spans="1:31" s="579" customFormat="1" x14ac:dyDescent="0.2">
      <c r="A672" s="572">
        <f>A670+1</f>
        <v>333</v>
      </c>
      <c r="B672" s="578" t="s">
        <v>730</v>
      </c>
      <c r="C672" s="578" t="s">
        <v>246</v>
      </c>
      <c r="D672" s="578"/>
      <c r="E672" s="578"/>
      <c r="F672" s="578"/>
      <c r="G672" s="578"/>
      <c r="H672" s="578" t="s">
        <v>1123</v>
      </c>
      <c r="I672" s="573"/>
      <c r="J672" s="576"/>
      <c r="K672" s="576"/>
      <c r="L672" s="572"/>
      <c r="M672" s="572"/>
      <c r="N672" s="575">
        <v>48</v>
      </c>
      <c r="O672" s="576"/>
      <c r="P672" s="575">
        <v>12</v>
      </c>
      <c r="Q672" s="576"/>
      <c r="R672" s="576"/>
      <c r="S672" s="576"/>
      <c r="T672" s="576"/>
      <c r="U672" s="576"/>
      <c r="V672" s="575"/>
      <c r="W672" s="572">
        <v>30</v>
      </c>
      <c r="X672" s="576"/>
      <c r="Y672" s="572">
        <v>2</v>
      </c>
      <c r="Z672" s="576"/>
      <c r="AA672" s="572">
        <v>2</v>
      </c>
      <c r="AB672" s="576"/>
      <c r="AC672" s="576"/>
      <c r="AD672" s="572">
        <v>4</v>
      </c>
      <c r="AE672" s="578"/>
    </row>
    <row r="673" spans="1:31" s="579" customFormat="1" x14ac:dyDescent="0.2">
      <c r="A673" s="572"/>
      <c r="B673" s="578"/>
      <c r="C673" s="578"/>
      <c r="D673" s="578"/>
      <c r="E673" s="578"/>
      <c r="F673" s="578"/>
      <c r="G673" s="578"/>
      <c r="H673" s="578"/>
      <c r="I673" s="573">
        <v>365.05099999999999</v>
      </c>
      <c r="J673" s="576">
        <f>+CEILING(I673,5)</f>
        <v>370</v>
      </c>
      <c r="K673" s="576"/>
      <c r="L673" s="572">
        <f>J673*36</f>
        <v>13320</v>
      </c>
      <c r="M673" s="572">
        <f>J673</f>
        <v>370</v>
      </c>
      <c r="N673" s="576"/>
      <c r="O673" s="575"/>
      <c r="P673" s="576"/>
      <c r="Q673" s="575"/>
      <c r="R673" s="576"/>
      <c r="S673" s="576"/>
      <c r="T673" s="576"/>
      <c r="U673" s="576"/>
      <c r="V673" s="575">
        <v>36</v>
      </c>
      <c r="W673" s="576"/>
      <c r="X673" s="576"/>
      <c r="Y673" s="576"/>
      <c r="Z673" s="572"/>
      <c r="AA673" s="572"/>
      <c r="AB673" s="576"/>
      <c r="AC673" s="576"/>
      <c r="AD673" s="572"/>
      <c r="AE673" s="578"/>
    </row>
    <row r="674" spans="1:31" s="579" customFormat="1" x14ac:dyDescent="0.2">
      <c r="A674" s="572">
        <f>A672+1</f>
        <v>334</v>
      </c>
      <c r="B674" s="578" t="s">
        <v>731</v>
      </c>
      <c r="C674" s="578" t="s">
        <v>20</v>
      </c>
      <c r="D674" s="578">
        <v>1</v>
      </c>
      <c r="E674" s="578">
        <v>1</v>
      </c>
      <c r="F674" s="578">
        <v>0</v>
      </c>
      <c r="G674" s="578">
        <v>0</v>
      </c>
      <c r="H674" s="578"/>
      <c r="I674" s="573"/>
      <c r="J674" s="576"/>
      <c r="K674" s="576"/>
      <c r="L674" s="572"/>
      <c r="M674" s="572"/>
      <c r="N674" s="576"/>
      <c r="O674" s="575">
        <f>(Q674*4+R674*2)/2</f>
        <v>12</v>
      </c>
      <c r="P674" s="575"/>
      <c r="Q674" s="575">
        <v>6</v>
      </c>
      <c r="R674" s="575"/>
      <c r="S674" s="575"/>
      <c r="T674" s="575"/>
      <c r="U674" s="575"/>
      <c r="V674" s="575"/>
      <c r="W674" s="575"/>
      <c r="X674" s="575"/>
      <c r="Y674" s="572"/>
      <c r="Z674" s="572">
        <v>1</v>
      </c>
      <c r="AA674" s="572">
        <v>1</v>
      </c>
      <c r="AB674" s="572"/>
      <c r="AC674" s="572"/>
      <c r="AD674" s="572">
        <v>2</v>
      </c>
      <c r="AE674" s="578"/>
    </row>
    <row r="675" spans="1:31" s="579" customFormat="1" x14ac:dyDescent="0.2">
      <c r="A675" s="572"/>
      <c r="B675" s="578"/>
      <c r="C675" s="578"/>
      <c r="D675" s="578"/>
      <c r="E675" s="578"/>
      <c r="F675" s="578"/>
      <c r="G675" s="578"/>
      <c r="H675" s="578"/>
      <c r="I675" s="573">
        <v>380.98500000000001</v>
      </c>
      <c r="J675" s="576">
        <f>+CEILING(I675,5)</f>
        <v>385</v>
      </c>
      <c r="K675" s="576"/>
      <c r="L675" s="572">
        <f>J675*36</f>
        <v>13860</v>
      </c>
      <c r="M675" s="572">
        <f>J675</f>
        <v>385</v>
      </c>
      <c r="N675" s="576"/>
      <c r="O675" s="575"/>
      <c r="P675" s="576"/>
      <c r="Q675" s="575"/>
      <c r="R675" s="576"/>
      <c r="S675" s="576"/>
      <c r="T675" s="576"/>
      <c r="U675" s="576"/>
      <c r="V675" s="575">
        <v>36</v>
      </c>
      <c r="W675" s="576"/>
      <c r="X675" s="576"/>
      <c r="Y675" s="576"/>
      <c r="Z675" s="572"/>
      <c r="AA675" s="572"/>
      <c r="AB675" s="576"/>
      <c r="AC675" s="576"/>
      <c r="AD675" s="572"/>
      <c r="AE675" s="578"/>
    </row>
    <row r="676" spans="1:31" s="579" customFormat="1" x14ac:dyDescent="0.2">
      <c r="A676" s="572">
        <f>A674+1</f>
        <v>335</v>
      </c>
      <c r="B676" s="578" t="s">
        <v>732</v>
      </c>
      <c r="C676" s="578" t="s">
        <v>20</v>
      </c>
      <c r="D676" s="578"/>
      <c r="E676" s="578"/>
      <c r="F676" s="578"/>
      <c r="G676" s="578"/>
      <c r="H676" s="578"/>
      <c r="I676" s="573"/>
      <c r="J676" s="576"/>
      <c r="K676" s="576"/>
      <c r="L676" s="572"/>
      <c r="M676" s="572"/>
      <c r="N676" s="576"/>
      <c r="O676" s="575">
        <f>(Q676*4+R676*2)/2</f>
        <v>12</v>
      </c>
      <c r="P676" s="575"/>
      <c r="Q676" s="575">
        <v>6</v>
      </c>
      <c r="R676" s="575"/>
      <c r="S676" s="575"/>
      <c r="T676" s="575"/>
      <c r="U676" s="575"/>
      <c r="V676" s="575"/>
      <c r="W676" s="575"/>
      <c r="X676" s="575"/>
      <c r="Y676" s="572"/>
      <c r="Z676" s="572">
        <v>1</v>
      </c>
      <c r="AA676" s="572">
        <v>1</v>
      </c>
      <c r="AB676" s="572"/>
      <c r="AC676" s="572"/>
      <c r="AD676" s="572">
        <v>2</v>
      </c>
      <c r="AE676" s="578"/>
    </row>
    <row r="677" spans="1:31" s="579" customFormat="1" x14ac:dyDescent="0.2">
      <c r="A677" s="572"/>
      <c r="B677" s="578"/>
      <c r="C677" s="578"/>
      <c r="D677" s="578"/>
      <c r="E677" s="578"/>
      <c r="F677" s="578"/>
      <c r="G677" s="578"/>
      <c r="H677" s="578"/>
      <c r="I677" s="573">
        <v>417.041</v>
      </c>
      <c r="J677" s="576">
        <f>+CEILING(I677,5)</f>
        <v>420</v>
      </c>
      <c r="K677" s="576"/>
      <c r="L677" s="572">
        <f>J677*36</f>
        <v>15120</v>
      </c>
      <c r="M677" s="572">
        <f>J677</f>
        <v>420</v>
      </c>
      <c r="N677" s="576"/>
      <c r="O677" s="575"/>
      <c r="P677" s="576"/>
      <c r="Q677" s="575"/>
      <c r="R677" s="576"/>
      <c r="S677" s="576"/>
      <c r="T677" s="576"/>
      <c r="U677" s="576"/>
      <c r="V677" s="575">
        <v>42</v>
      </c>
      <c r="W677" s="576"/>
      <c r="X677" s="576"/>
      <c r="Y677" s="576"/>
      <c r="Z677" s="572"/>
      <c r="AA677" s="572"/>
      <c r="AB677" s="576"/>
      <c r="AC677" s="576"/>
      <c r="AD677" s="572"/>
      <c r="AE677" s="578"/>
    </row>
    <row r="678" spans="1:31" s="579" customFormat="1" x14ac:dyDescent="0.2">
      <c r="A678" s="572">
        <f>A676+1</f>
        <v>336</v>
      </c>
      <c r="B678" s="578" t="s">
        <v>733</v>
      </c>
      <c r="C678" s="578" t="s">
        <v>232</v>
      </c>
      <c r="D678" s="578">
        <v>0</v>
      </c>
      <c r="E678" s="578">
        <v>2</v>
      </c>
      <c r="F678" s="578">
        <v>0</v>
      </c>
      <c r="G678" s="578">
        <v>0</v>
      </c>
      <c r="H678" s="578"/>
      <c r="I678" s="573"/>
      <c r="J678" s="576"/>
      <c r="K678" s="576"/>
      <c r="L678" s="572"/>
      <c r="M678" s="572"/>
      <c r="N678" s="576"/>
      <c r="O678" s="575">
        <f>(Q678*4+R678*2)/2</f>
        <v>12</v>
      </c>
      <c r="P678" s="575"/>
      <c r="Q678" s="575">
        <v>6</v>
      </c>
      <c r="R678" s="575"/>
      <c r="S678" s="575"/>
      <c r="T678" s="575"/>
      <c r="U678" s="575"/>
      <c r="V678" s="575"/>
      <c r="W678" s="575"/>
      <c r="X678" s="575"/>
      <c r="Y678" s="572"/>
      <c r="Z678" s="572">
        <v>1</v>
      </c>
      <c r="AA678" s="572">
        <v>1</v>
      </c>
      <c r="AB678" s="572"/>
      <c r="AC678" s="572"/>
      <c r="AD678" s="572">
        <v>2</v>
      </c>
      <c r="AE678" s="578"/>
    </row>
    <row r="679" spans="1:31" s="579" customFormat="1" x14ac:dyDescent="0.2">
      <c r="A679" s="572"/>
      <c r="B679" s="578"/>
      <c r="C679" s="578"/>
      <c r="D679" s="578"/>
      <c r="E679" s="578"/>
      <c r="F679" s="578"/>
      <c r="G679" s="578"/>
      <c r="H679" s="578"/>
      <c r="I679" s="573">
        <v>423.34</v>
      </c>
      <c r="J679" s="576">
        <f>+CEILING(I679,5)</f>
        <v>425</v>
      </c>
      <c r="K679" s="576"/>
      <c r="L679" s="572">
        <f>J679*36</f>
        <v>15300</v>
      </c>
      <c r="M679" s="572">
        <f>J679</f>
        <v>425</v>
      </c>
      <c r="N679" s="572"/>
      <c r="O679" s="576"/>
      <c r="P679" s="572"/>
      <c r="Q679" s="576"/>
      <c r="R679" s="576"/>
      <c r="S679" s="576"/>
      <c r="T679" s="576"/>
      <c r="U679" s="576"/>
      <c r="V679" s="575">
        <v>42</v>
      </c>
      <c r="W679" s="575"/>
      <c r="X679" s="576"/>
      <c r="Y679" s="572"/>
      <c r="Z679" s="576"/>
      <c r="AA679" s="572"/>
      <c r="AB679" s="576"/>
      <c r="AC679" s="576"/>
      <c r="AD679" s="572"/>
      <c r="AE679" s="578"/>
    </row>
    <row r="680" spans="1:31" s="579" customFormat="1" x14ac:dyDescent="0.2">
      <c r="A680" s="572">
        <f>A678+1</f>
        <v>337</v>
      </c>
      <c r="B680" s="578" t="s">
        <v>734</v>
      </c>
      <c r="C680" s="578" t="s">
        <v>233</v>
      </c>
      <c r="D680" s="578">
        <v>1</v>
      </c>
      <c r="E680" s="578">
        <v>2</v>
      </c>
      <c r="F680" s="578">
        <v>0</v>
      </c>
      <c r="G680" s="578">
        <v>0</v>
      </c>
      <c r="H680" s="578"/>
      <c r="I680" s="573"/>
      <c r="J680" s="576"/>
      <c r="K680" s="576"/>
      <c r="L680" s="572"/>
      <c r="M680" s="572"/>
      <c r="N680" s="576"/>
      <c r="O680" s="575">
        <f>(Q680*4+R680*2)/2</f>
        <v>12</v>
      </c>
      <c r="P680" s="575"/>
      <c r="Q680" s="575">
        <v>6</v>
      </c>
      <c r="R680" s="575"/>
      <c r="S680" s="575"/>
      <c r="T680" s="575"/>
      <c r="U680" s="575"/>
      <c r="V680" s="575"/>
      <c r="W680" s="575"/>
      <c r="X680" s="575"/>
      <c r="Y680" s="572"/>
      <c r="Z680" s="572">
        <v>1</v>
      </c>
      <c r="AA680" s="572">
        <v>1</v>
      </c>
      <c r="AB680" s="572"/>
      <c r="AC680" s="572"/>
      <c r="AD680" s="572">
        <v>2</v>
      </c>
      <c r="AE680" s="578"/>
    </row>
    <row r="681" spans="1:31" s="579" customFormat="1" x14ac:dyDescent="0.2">
      <c r="A681" s="572"/>
      <c r="B681" s="578"/>
      <c r="C681" s="578"/>
      <c r="D681" s="578"/>
      <c r="E681" s="578"/>
      <c r="F681" s="578"/>
      <c r="G681" s="578"/>
      <c r="H681" s="578"/>
      <c r="I681" s="573">
        <v>400.98099999999999</v>
      </c>
      <c r="J681" s="576">
        <f>+CEILING(I681,5)</f>
        <v>405</v>
      </c>
      <c r="K681" s="572"/>
      <c r="L681" s="572">
        <f>J681*36</f>
        <v>14580</v>
      </c>
      <c r="M681" s="572">
        <f>J681</f>
        <v>405</v>
      </c>
      <c r="N681" s="572"/>
      <c r="O681" s="576"/>
      <c r="P681" s="572"/>
      <c r="Q681" s="576"/>
      <c r="R681" s="576"/>
      <c r="S681" s="576"/>
      <c r="T681" s="576"/>
      <c r="U681" s="576"/>
      <c r="V681" s="575">
        <v>42</v>
      </c>
      <c r="W681" s="575"/>
      <c r="X681" s="576"/>
      <c r="Y681" s="572"/>
      <c r="Z681" s="576"/>
      <c r="AA681" s="572"/>
      <c r="AB681" s="576"/>
      <c r="AC681" s="576"/>
      <c r="AD681" s="572"/>
      <c r="AE681" s="578"/>
    </row>
    <row r="682" spans="1:31" s="579" customFormat="1" x14ac:dyDescent="0.2">
      <c r="A682" s="572">
        <f>A680+1</f>
        <v>338</v>
      </c>
      <c r="B682" s="578" t="s">
        <v>735</v>
      </c>
      <c r="C682" s="578" t="s">
        <v>233</v>
      </c>
      <c r="D682" s="578">
        <v>1</v>
      </c>
      <c r="E682" s="578">
        <v>3</v>
      </c>
      <c r="F682" s="578">
        <v>3</v>
      </c>
      <c r="G682" s="578">
        <v>1</v>
      </c>
      <c r="H682" s="578"/>
      <c r="I682" s="573"/>
      <c r="J682" s="576"/>
      <c r="K682" s="572"/>
      <c r="L682" s="572"/>
      <c r="M682" s="572"/>
      <c r="N682" s="576"/>
      <c r="O682" s="575">
        <f>(Q682*4+R682*2)/2</f>
        <v>12</v>
      </c>
      <c r="P682" s="575"/>
      <c r="Q682" s="575">
        <v>6</v>
      </c>
      <c r="R682" s="575"/>
      <c r="S682" s="575"/>
      <c r="T682" s="575"/>
      <c r="U682" s="575"/>
      <c r="V682" s="575"/>
      <c r="W682" s="575"/>
      <c r="X682" s="575"/>
      <c r="Y682" s="572"/>
      <c r="Z682" s="572">
        <v>1</v>
      </c>
      <c r="AA682" s="572">
        <v>1</v>
      </c>
      <c r="AB682" s="572"/>
      <c r="AC682" s="572"/>
      <c r="AD682" s="572">
        <v>2</v>
      </c>
      <c r="AE682" s="578"/>
    </row>
    <row r="683" spans="1:31" s="579" customFormat="1" x14ac:dyDescent="0.2">
      <c r="A683" s="572"/>
      <c r="B683" s="578"/>
      <c r="C683" s="578"/>
      <c r="D683" s="578"/>
      <c r="E683" s="578"/>
      <c r="F683" s="578"/>
      <c r="G683" s="578"/>
      <c r="H683" s="578"/>
      <c r="I683" s="573">
        <v>424.01600000000002</v>
      </c>
      <c r="J683" s="576">
        <f>+CEILING(I683,5)</f>
        <v>425</v>
      </c>
      <c r="K683" s="572"/>
      <c r="L683" s="572">
        <f>J683*36</f>
        <v>15300</v>
      </c>
      <c r="M683" s="572">
        <f>J683</f>
        <v>425</v>
      </c>
      <c r="N683" s="576"/>
      <c r="O683" s="575"/>
      <c r="P683" s="576"/>
      <c r="Q683" s="575"/>
      <c r="R683" s="576"/>
      <c r="S683" s="576"/>
      <c r="T683" s="576"/>
      <c r="U683" s="576"/>
      <c r="V683" s="575">
        <v>42</v>
      </c>
      <c r="W683" s="576"/>
      <c r="X683" s="576"/>
      <c r="Y683" s="576"/>
      <c r="Z683" s="572"/>
      <c r="AA683" s="572"/>
      <c r="AB683" s="576"/>
      <c r="AC683" s="576"/>
      <c r="AD683" s="572"/>
      <c r="AE683" s="578"/>
    </row>
    <row r="684" spans="1:31" s="579" customFormat="1" x14ac:dyDescent="0.2">
      <c r="A684" s="572">
        <f>A682+1</f>
        <v>339</v>
      </c>
      <c r="B684" s="578" t="s">
        <v>736</v>
      </c>
      <c r="C684" s="578" t="s">
        <v>246</v>
      </c>
      <c r="D684" s="578">
        <v>0</v>
      </c>
      <c r="E684" s="578">
        <v>1</v>
      </c>
      <c r="F684" s="578">
        <v>1</v>
      </c>
      <c r="G684" s="578">
        <v>0</v>
      </c>
      <c r="H684" s="578" t="s">
        <v>1124</v>
      </c>
      <c r="I684" s="573"/>
      <c r="J684" s="576"/>
      <c r="K684" s="572"/>
      <c r="L684" s="572"/>
      <c r="M684" s="572"/>
      <c r="N684" s="575">
        <v>48</v>
      </c>
      <c r="O684" s="576"/>
      <c r="P684" s="575">
        <v>12</v>
      </c>
      <c r="Q684" s="576"/>
      <c r="R684" s="576"/>
      <c r="S684" s="576"/>
      <c r="T684" s="576"/>
      <c r="U684" s="576"/>
      <c r="V684" s="575"/>
      <c r="W684" s="572">
        <v>30</v>
      </c>
      <c r="X684" s="576"/>
      <c r="Y684" s="572">
        <v>2</v>
      </c>
      <c r="Z684" s="576"/>
      <c r="AA684" s="572">
        <v>2</v>
      </c>
      <c r="AB684" s="576"/>
      <c r="AC684" s="576"/>
      <c r="AD684" s="572">
        <v>4</v>
      </c>
      <c r="AE684" s="578"/>
    </row>
    <row r="685" spans="1:31" s="579" customFormat="1" x14ac:dyDescent="0.2">
      <c r="A685" s="572"/>
      <c r="B685" s="578"/>
      <c r="C685" s="578"/>
      <c r="D685" s="578"/>
      <c r="E685" s="578"/>
      <c r="F685" s="578"/>
      <c r="G685" s="578"/>
      <c r="H685" s="578"/>
      <c r="I685" s="573">
        <v>404.93900000000002</v>
      </c>
      <c r="J685" s="576">
        <f>+CEILING(I685,5)</f>
        <v>405</v>
      </c>
      <c r="K685" s="572"/>
      <c r="L685" s="572">
        <f>J685*36</f>
        <v>14580</v>
      </c>
      <c r="M685" s="572">
        <f>J685</f>
        <v>405</v>
      </c>
      <c r="N685" s="576"/>
      <c r="O685" s="575"/>
      <c r="P685" s="576"/>
      <c r="Q685" s="575"/>
      <c r="R685" s="576"/>
      <c r="S685" s="576"/>
      <c r="T685" s="576"/>
      <c r="U685" s="576"/>
      <c r="V685" s="575">
        <v>42</v>
      </c>
      <c r="W685" s="576"/>
      <c r="X685" s="576"/>
      <c r="Y685" s="576"/>
      <c r="Z685" s="572"/>
      <c r="AA685" s="572"/>
      <c r="AB685" s="576"/>
      <c r="AC685" s="576"/>
      <c r="AD685" s="572"/>
      <c r="AE685" s="578"/>
    </row>
    <row r="686" spans="1:31" s="579" customFormat="1" x14ac:dyDescent="0.2">
      <c r="A686" s="572">
        <f>A684+1</f>
        <v>340</v>
      </c>
      <c r="B686" s="578" t="s">
        <v>737</v>
      </c>
      <c r="C686" s="578" t="s">
        <v>231</v>
      </c>
      <c r="D686" s="578"/>
      <c r="E686" s="578"/>
      <c r="F686" s="578"/>
      <c r="G686" s="578"/>
      <c r="H686" s="578"/>
      <c r="I686" s="573"/>
      <c r="J686" s="576"/>
      <c r="K686" s="572"/>
      <c r="L686" s="572"/>
      <c r="M686" s="572"/>
      <c r="N686" s="576"/>
      <c r="O686" s="575">
        <f>(Q686*4+R686*2)/2</f>
        <v>12</v>
      </c>
      <c r="P686" s="575"/>
      <c r="Q686" s="575">
        <v>6</v>
      </c>
      <c r="R686" s="575"/>
      <c r="S686" s="575"/>
      <c r="T686" s="575"/>
      <c r="U686" s="575"/>
      <c r="V686" s="575"/>
      <c r="W686" s="575"/>
      <c r="X686" s="575"/>
      <c r="Y686" s="572"/>
      <c r="Z686" s="572">
        <v>1</v>
      </c>
      <c r="AA686" s="572">
        <v>1</v>
      </c>
      <c r="AB686" s="572"/>
      <c r="AC686" s="572"/>
      <c r="AD686" s="572">
        <v>2</v>
      </c>
      <c r="AE686" s="578"/>
    </row>
    <row r="687" spans="1:31" s="579" customFormat="1" x14ac:dyDescent="0.2">
      <c r="A687" s="572"/>
      <c r="B687" s="578"/>
      <c r="C687" s="578"/>
      <c r="D687" s="578"/>
      <c r="E687" s="578"/>
      <c r="F687" s="578"/>
      <c r="G687" s="578"/>
      <c r="H687" s="578"/>
      <c r="I687" s="573">
        <v>343.12400000000002</v>
      </c>
      <c r="J687" s="576">
        <f>+CEILING(I687,5)</f>
        <v>345</v>
      </c>
      <c r="K687" s="572"/>
      <c r="L687" s="572">
        <f>J687*36</f>
        <v>12420</v>
      </c>
      <c r="M687" s="572">
        <f>J687</f>
        <v>345</v>
      </c>
      <c r="N687" s="576"/>
      <c r="O687" s="575"/>
      <c r="P687" s="576"/>
      <c r="Q687" s="575"/>
      <c r="R687" s="576"/>
      <c r="S687" s="576"/>
      <c r="T687" s="576"/>
      <c r="U687" s="576"/>
      <c r="V687" s="575">
        <v>36</v>
      </c>
      <c r="W687" s="576"/>
      <c r="X687" s="576"/>
      <c r="Y687" s="576"/>
      <c r="Z687" s="572"/>
      <c r="AA687" s="572"/>
      <c r="AB687" s="576"/>
      <c r="AC687" s="576"/>
      <c r="AD687" s="572"/>
      <c r="AE687" s="578"/>
    </row>
    <row r="688" spans="1:31" s="579" customFormat="1" x14ac:dyDescent="0.2">
      <c r="A688" s="572">
        <f>A686+1</f>
        <v>341</v>
      </c>
      <c r="B688" s="578" t="s">
        <v>738</v>
      </c>
      <c r="C688" s="578" t="s">
        <v>231</v>
      </c>
      <c r="D688" s="578"/>
      <c r="E688" s="578"/>
      <c r="F688" s="578"/>
      <c r="G688" s="578"/>
      <c r="H688" s="578"/>
      <c r="I688" s="573"/>
      <c r="J688" s="576"/>
      <c r="K688" s="572"/>
      <c r="L688" s="572"/>
      <c r="M688" s="572"/>
      <c r="N688" s="576"/>
      <c r="O688" s="575">
        <f>(Q688*4+R688*2)/2</f>
        <v>12</v>
      </c>
      <c r="P688" s="575"/>
      <c r="Q688" s="575">
        <v>6</v>
      </c>
      <c r="R688" s="575"/>
      <c r="S688" s="575"/>
      <c r="T688" s="575"/>
      <c r="U688" s="575"/>
      <c r="V688" s="575"/>
      <c r="W688" s="575"/>
      <c r="X688" s="575"/>
      <c r="Y688" s="572"/>
      <c r="Z688" s="572">
        <v>1</v>
      </c>
      <c r="AA688" s="572">
        <v>1</v>
      </c>
      <c r="AB688" s="572"/>
      <c r="AC688" s="572"/>
      <c r="AD688" s="572">
        <v>2</v>
      </c>
      <c r="AE688" s="578"/>
    </row>
    <row r="689" spans="1:31" s="579" customFormat="1" x14ac:dyDescent="0.2">
      <c r="A689" s="572"/>
      <c r="B689" s="578"/>
      <c r="C689" s="578"/>
      <c r="D689" s="578"/>
      <c r="E689" s="578"/>
      <c r="F689" s="578"/>
      <c r="G689" s="578"/>
      <c r="H689" s="578"/>
      <c r="I689" s="573">
        <v>357.68700000000001</v>
      </c>
      <c r="J689" s="576">
        <f>+CEILING(I689,5)</f>
        <v>360</v>
      </c>
      <c r="K689" s="572"/>
      <c r="L689" s="572">
        <f>J689*36</f>
        <v>12960</v>
      </c>
      <c r="M689" s="572">
        <f>J689</f>
        <v>360</v>
      </c>
      <c r="N689" s="576"/>
      <c r="O689" s="575"/>
      <c r="P689" s="576"/>
      <c r="Q689" s="575"/>
      <c r="R689" s="576"/>
      <c r="S689" s="576"/>
      <c r="T689" s="576"/>
      <c r="U689" s="576"/>
      <c r="V689" s="575">
        <v>36</v>
      </c>
      <c r="W689" s="576"/>
      <c r="X689" s="576"/>
      <c r="Y689" s="576"/>
      <c r="Z689" s="572"/>
      <c r="AA689" s="572"/>
      <c r="AB689" s="576"/>
      <c r="AC689" s="576"/>
      <c r="AD689" s="572"/>
      <c r="AE689" s="578"/>
    </row>
    <row r="690" spans="1:31" s="579" customFormat="1" x14ac:dyDescent="0.2">
      <c r="A690" s="572">
        <f>A688+1</f>
        <v>342</v>
      </c>
      <c r="B690" s="578" t="s">
        <v>739</v>
      </c>
      <c r="C690" s="578" t="s">
        <v>231</v>
      </c>
      <c r="D690" s="578"/>
      <c r="E690" s="578"/>
      <c r="F690" s="578"/>
      <c r="G690" s="578"/>
      <c r="H690" s="578"/>
      <c r="I690" s="573"/>
      <c r="J690" s="576"/>
      <c r="K690" s="572"/>
      <c r="L690" s="572"/>
      <c r="M690" s="572"/>
      <c r="N690" s="576"/>
      <c r="O690" s="575">
        <f>(Q690*4+R690*2)/2</f>
        <v>12</v>
      </c>
      <c r="P690" s="575"/>
      <c r="Q690" s="575">
        <v>6</v>
      </c>
      <c r="R690" s="575"/>
      <c r="S690" s="575"/>
      <c r="T690" s="575"/>
      <c r="U690" s="575"/>
      <c r="V690" s="575"/>
      <c r="W690" s="575"/>
      <c r="X690" s="575"/>
      <c r="Y690" s="572"/>
      <c r="Z690" s="572">
        <v>1</v>
      </c>
      <c r="AA690" s="572">
        <v>1</v>
      </c>
      <c r="AB690" s="572"/>
      <c r="AC690" s="572"/>
      <c r="AD690" s="572">
        <v>2</v>
      </c>
      <c r="AE690" s="578"/>
    </row>
    <row r="691" spans="1:31" s="579" customFormat="1" x14ac:dyDescent="0.2">
      <c r="A691" s="572"/>
      <c r="B691" s="578"/>
      <c r="C691" s="578"/>
      <c r="D691" s="578"/>
      <c r="E691" s="578"/>
      <c r="F691" s="578"/>
      <c r="G691" s="578"/>
      <c r="H691" s="578"/>
      <c r="I691" s="573">
        <v>365.15800000000002</v>
      </c>
      <c r="J691" s="576">
        <f>+CEILING(I691,5)</f>
        <v>370</v>
      </c>
      <c r="K691" s="572"/>
      <c r="L691" s="572">
        <f>J691*36</f>
        <v>13320</v>
      </c>
      <c r="M691" s="572">
        <f>J691</f>
        <v>370</v>
      </c>
      <c r="N691" s="576"/>
      <c r="O691" s="575"/>
      <c r="P691" s="576"/>
      <c r="Q691" s="575"/>
      <c r="R691" s="576"/>
      <c r="S691" s="576"/>
      <c r="T691" s="576"/>
      <c r="U691" s="576"/>
      <c r="V691" s="575">
        <v>36</v>
      </c>
      <c r="W691" s="576"/>
      <c r="X691" s="576"/>
      <c r="Y691" s="576"/>
      <c r="Z691" s="572"/>
      <c r="AA691" s="572"/>
      <c r="AB691" s="576"/>
      <c r="AC691" s="576"/>
      <c r="AD691" s="572"/>
      <c r="AE691" s="578"/>
    </row>
    <row r="692" spans="1:31" s="579" customFormat="1" x14ac:dyDescent="0.2">
      <c r="A692" s="572">
        <f>A690+1</f>
        <v>343</v>
      </c>
      <c r="B692" s="578" t="s">
        <v>740</v>
      </c>
      <c r="C692" s="578" t="s">
        <v>231</v>
      </c>
      <c r="D692" s="578">
        <v>0</v>
      </c>
      <c r="E692" s="578">
        <v>0</v>
      </c>
      <c r="F692" s="578">
        <v>0</v>
      </c>
      <c r="G692" s="578">
        <v>1</v>
      </c>
      <c r="H692" s="578"/>
      <c r="I692" s="573"/>
      <c r="J692" s="576"/>
      <c r="K692" s="572"/>
      <c r="L692" s="572"/>
      <c r="M692" s="572"/>
      <c r="N692" s="576"/>
      <c r="O692" s="575">
        <f>(Q692*4+R692*2)/2</f>
        <v>12</v>
      </c>
      <c r="P692" s="575"/>
      <c r="Q692" s="575">
        <v>6</v>
      </c>
      <c r="R692" s="575"/>
      <c r="S692" s="575"/>
      <c r="T692" s="575"/>
      <c r="U692" s="575"/>
      <c r="V692" s="575"/>
      <c r="W692" s="575"/>
      <c r="X692" s="575"/>
      <c r="Y692" s="572"/>
      <c r="Z692" s="572">
        <v>1</v>
      </c>
      <c r="AA692" s="572">
        <v>1</v>
      </c>
      <c r="AB692" s="572"/>
      <c r="AC692" s="572"/>
      <c r="AD692" s="572">
        <v>2</v>
      </c>
      <c r="AE692" s="578"/>
    </row>
    <row r="693" spans="1:31" s="579" customFormat="1" x14ac:dyDescent="0.2">
      <c r="A693" s="572"/>
      <c r="B693" s="578"/>
      <c r="C693" s="578"/>
      <c r="D693" s="578"/>
      <c r="E693" s="578"/>
      <c r="F693" s="578"/>
      <c r="G693" s="578"/>
      <c r="H693" s="578"/>
      <c r="I693" s="573">
        <v>350.096</v>
      </c>
      <c r="J693" s="576">
        <f>+CEILING(I693,5)</f>
        <v>355</v>
      </c>
      <c r="K693" s="572"/>
      <c r="L693" s="572">
        <f>J693*36</f>
        <v>12780</v>
      </c>
      <c r="M693" s="572">
        <f>J693</f>
        <v>355</v>
      </c>
      <c r="N693" s="576"/>
      <c r="O693" s="575"/>
      <c r="P693" s="576"/>
      <c r="Q693" s="575"/>
      <c r="R693" s="576"/>
      <c r="S693" s="576"/>
      <c r="T693" s="576"/>
      <c r="U693" s="576"/>
      <c r="V693" s="575">
        <v>36</v>
      </c>
      <c r="W693" s="576"/>
      <c r="X693" s="576"/>
      <c r="Y693" s="576"/>
      <c r="Z693" s="572"/>
      <c r="AA693" s="572"/>
      <c r="AB693" s="576"/>
      <c r="AC693" s="576"/>
      <c r="AD693" s="572"/>
      <c r="AE693" s="578"/>
    </row>
    <row r="694" spans="1:31" s="579" customFormat="1" x14ac:dyDescent="0.2">
      <c r="A694" s="572">
        <f>A692+1</f>
        <v>344</v>
      </c>
      <c r="B694" s="578" t="s">
        <v>741</v>
      </c>
      <c r="C694" s="578" t="s">
        <v>231</v>
      </c>
      <c r="D694" s="578">
        <v>0</v>
      </c>
      <c r="E694" s="578">
        <v>0</v>
      </c>
      <c r="F694" s="578">
        <v>1</v>
      </c>
      <c r="G694" s="578">
        <v>3</v>
      </c>
      <c r="H694" s="578"/>
      <c r="I694" s="573"/>
      <c r="J694" s="576"/>
      <c r="K694" s="572"/>
      <c r="L694" s="572"/>
      <c r="M694" s="572"/>
      <c r="N694" s="576"/>
      <c r="O694" s="575">
        <f>(Q694*4+R694*2)/2</f>
        <v>12</v>
      </c>
      <c r="P694" s="575"/>
      <c r="Q694" s="575">
        <v>6</v>
      </c>
      <c r="R694" s="575"/>
      <c r="S694" s="575"/>
      <c r="T694" s="575"/>
      <c r="U694" s="575"/>
      <c r="V694" s="575"/>
      <c r="W694" s="575"/>
      <c r="X694" s="575"/>
      <c r="Y694" s="572"/>
      <c r="Z694" s="572">
        <v>1</v>
      </c>
      <c r="AA694" s="572">
        <v>1</v>
      </c>
      <c r="AB694" s="572"/>
      <c r="AC694" s="572"/>
      <c r="AD694" s="572">
        <v>2</v>
      </c>
      <c r="AE694" s="578"/>
    </row>
    <row r="695" spans="1:31" s="579" customFormat="1" x14ac:dyDescent="0.2">
      <c r="A695" s="572"/>
      <c r="B695" s="578"/>
      <c r="C695" s="578"/>
      <c r="D695" s="578"/>
      <c r="E695" s="578"/>
      <c r="F695" s="578"/>
      <c r="G695" s="578"/>
      <c r="H695" s="578"/>
      <c r="I695" s="573">
        <v>357.68200000000002</v>
      </c>
      <c r="J695" s="576">
        <f>+CEILING(I695,5)</f>
        <v>360</v>
      </c>
      <c r="K695" s="572"/>
      <c r="L695" s="572">
        <f>J695*36</f>
        <v>12960</v>
      </c>
      <c r="M695" s="572">
        <f>J695</f>
        <v>360</v>
      </c>
      <c r="N695" s="572"/>
      <c r="O695" s="576"/>
      <c r="P695" s="572"/>
      <c r="Q695" s="576"/>
      <c r="R695" s="576"/>
      <c r="S695" s="576"/>
      <c r="T695" s="576"/>
      <c r="U695" s="576"/>
      <c r="V695" s="575">
        <v>36</v>
      </c>
      <c r="W695" s="575"/>
      <c r="X695" s="576"/>
      <c r="Y695" s="572"/>
      <c r="Z695" s="576"/>
      <c r="AA695" s="572"/>
      <c r="AB695" s="576"/>
      <c r="AC695" s="576"/>
      <c r="AD695" s="572"/>
      <c r="AE695" s="578"/>
    </row>
    <row r="696" spans="1:31" s="579" customFormat="1" x14ac:dyDescent="0.2">
      <c r="A696" s="572">
        <f>A694+1</f>
        <v>345</v>
      </c>
      <c r="B696" s="578" t="s">
        <v>742</v>
      </c>
      <c r="C696" s="578" t="s">
        <v>231</v>
      </c>
      <c r="D696" s="578">
        <v>0</v>
      </c>
      <c r="E696" s="578">
        <v>0</v>
      </c>
      <c r="F696" s="578">
        <v>1</v>
      </c>
      <c r="G696" s="578">
        <v>2</v>
      </c>
      <c r="H696" s="578"/>
      <c r="I696" s="573"/>
      <c r="J696" s="576"/>
      <c r="K696" s="572"/>
      <c r="L696" s="572"/>
      <c r="M696" s="572"/>
      <c r="N696" s="576"/>
      <c r="O696" s="575">
        <f>(Q696*4+R696*2)/2</f>
        <v>12</v>
      </c>
      <c r="P696" s="575"/>
      <c r="Q696" s="575">
        <v>6</v>
      </c>
      <c r="R696" s="575"/>
      <c r="S696" s="575"/>
      <c r="T696" s="575"/>
      <c r="U696" s="575"/>
      <c r="V696" s="575"/>
      <c r="W696" s="575"/>
      <c r="X696" s="575"/>
      <c r="Y696" s="572"/>
      <c r="Z696" s="572">
        <v>1</v>
      </c>
      <c r="AA696" s="572">
        <v>1</v>
      </c>
      <c r="AB696" s="572"/>
      <c r="AC696" s="572"/>
      <c r="AD696" s="572">
        <v>2</v>
      </c>
      <c r="AE696" s="578"/>
    </row>
    <row r="697" spans="1:31" s="579" customFormat="1" x14ac:dyDescent="0.2">
      <c r="A697" s="572"/>
      <c r="B697" s="578"/>
      <c r="C697" s="578"/>
      <c r="D697" s="578"/>
      <c r="E697" s="578"/>
      <c r="F697" s="578"/>
      <c r="G697" s="578"/>
      <c r="H697" s="578"/>
      <c r="I697" s="573">
        <v>337.791</v>
      </c>
      <c r="J697" s="576">
        <f>+CEILING(I697,5)</f>
        <v>340</v>
      </c>
      <c r="K697" s="572"/>
      <c r="L697" s="572">
        <f>J697*36</f>
        <v>12240</v>
      </c>
      <c r="M697" s="572">
        <f>J697</f>
        <v>340</v>
      </c>
      <c r="N697" s="576"/>
      <c r="O697" s="575"/>
      <c r="P697" s="576"/>
      <c r="Q697" s="575"/>
      <c r="R697" s="576"/>
      <c r="S697" s="576"/>
      <c r="T697" s="576"/>
      <c r="U697" s="576"/>
      <c r="V697" s="575">
        <v>36</v>
      </c>
      <c r="W697" s="576"/>
      <c r="X697" s="576"/>
      <c r="Y697" s="576"/>
      <c r="Z697" s="572"/>
      <c r="AA697" s="572"/>
      <c r="AB697" s="576"/>
      <c r="AC697" s="576"/>
      <c r="AD697" s="572"/>
      <c r="AE697" s="578"/>
    </row>
    <row r="698" spans="1:31" s="579" customFormat="1" x14ac:dyDescent="0.2">
      <c r="A698" s="572">
        <f>A696+1</f>
        <v>346</v>
      </c>
      <c r="B698" s="578" t="s">
        <v>743</v>
      </c>
      <c r="C698" s="578" t="s">
        <v>231</v>
      </c>
      <c r="D698" s="578">
        <v>0</v>
      </c>
      <c r="E698" s="578">
        <v>0</v>
      </c>
      <c r="F698" s="578">
        <v>1</v>
      </c>
      <c r="G698" s="578">
        <v>0</v>
      </c>
      <c r="H698" s="578"/>
      <c r="I698" s="573"/>
      <c r="J698" s="576"/>
      <c r="K698" s="572"/>
      <c r="L698" s="572"/>
      <c r="M698" s="572"/>
      <c r="N698" s="576"/>
      <c r="O698" s="575">
        <f>(Q698*4+R698*2)/2</f>
        <v>12</v>
      </c>
      <c r="P698" s="575"/>
      <c r="Q698" s="575">
        <v>6</v>
      </c>
      <c r="R698" s="575"/>
      <c r="S698" s="575"/>
      <c r="T698" s="575"/>
      <c r="U698" s="575"/>
      <c r="V698" s="575"/>
      <c r="W698" s="575"/>
      <c r="X698" s="575"/>
      <c r="Y698" s="572"/>
      <c r="Z698" s="572">
        <v>1</v>
      </c>
      <c r="AA698" s="572">
        <v>1</v>
      </c>
      <c r="AB698" s="572"/>
      <c r="AC698" s="572"/>
      <c r="AD698" s="572">
        <v>2</v>
      </c>
      <c r="AE698" s="578"/>
    </row>
    <row r="699" spans="1:31" s="579" customFormat="1" x14ac:dyDescent="0.2">
      <c r="A699" s="572"/>
      <c r="B699" s="578"/>
      <c r="C699" s="578"/>
      <c r="D699" s="578"/>
      <c r="E699" s="578"/>
      <c r="F699" s="578"/>
      <c r="G699" s="578"/>
      <c r="H699" s="578"/>
      <c r="I699" s="573">
        <v>341.21800000000002</v>
      </c>
      <c r="J699" s="576">
        <f>+CEILING(I699,5)</f>
        <v>345</v>
      </c>
      <c r="K699" s="572"/>
      <c r="L699" s="572">
        <f>J699*36</f>
        <v>12420</v>
      </c>
      <c r="M699" s="572">
        <f>J699</f>
        <v>345</v>
      </c>
      <c r="N699" s="576"/>
      <c r="O699" s="575"/>
      <c r="P699" s="576"/>
      <c r="Q699" s="575"/>
      <c r="R699" s="576"/>
      <c r="S699" s="576"/>
      <c r="T699" s="576"/>
      <c r="U699" s="576"/>
      <c r="V699" s="575">
        <v>42</v>
      </c>
      <c r="W699" s="576"/>
      <c r="X699" s="576"/>
      <c r="Y699" s="576"/>
      <c r="Z699" s="572"/>
      <c r="AA699" s="572"/>
      <c r="AB699" s="576"/>
      <c r="AC699" s="576"/>
      <c r="AD699" s="572"/>
      <c r="AE699" s="578"/>
    </row>
    <row r="700" spans="1:31" s="579" customFormat="1" x14ac:dyDescent="0.2">
      <c r="A700" s="572">
        <f>A698+1</f>
        <v>347</v>
      </c>
      <c r="B700" s="578" t="s">
        <v>744</v>
      </c>
      <c r="C700" s="578" t="s">
        <v>232</v>
      </c>
      <c r="D700" s="578"/>
      <c r="E700" s="578"/>
      <c r="F700" s="578"/>
      <c r="G700" s="578"/>
      <c r="H700" s="578"/>
      <c r="I700" s="573"/>
      <c r="J700" s="576"/>
      <c r="K700" s="572"/>
      <c r="L700" s="572"/>
      <c r="M700" s="572"/>
      <c r="N700" s="576"/>
      <c r="O700" s="575">
        <f>(Q700*4+R700*2)/2</f>
        <v>12</v>
      </c>
      <c r="P700" s="575"/>
      <c r="Q700" s="575">
        <v>6</v>
      </c>
      <c r="R700" s="575"/>
      <c r="S700" s="575"/>
      <c r="T700" s="575"/>
      <c r="U700" s="575"/>
      <c r="V700" s="575"/>
      <c r="W700" s="575"/>
      <c r="X700" s="575"/>
      <c r="Y700" s="572"/>
      <c r="Z700" s="572">
        <v>1</v>
      </c>
      <c r="AA700" s="572">
        <v>1</v>
      </c>
      <c r="AB700" s="572"/>
      <c r="AC700" s="572"/>
      <c r="AD700" s="572">
        <v>2</v>
      </c>
      <c r="AE700" s="578"/>
    </row>
    <row r="701" spans="1:31" s="579" customFormat="1" x14ac:dyDescent="0.2">
      <c r="A701" s="572"/>
      <c r="B701" s="578"/>
      <c r="C701" s="578"/>
      <c r="D701" s="578"/>
      <c r="E701" s="578"/>
      <c r="F701" s="578"/>
      <c r="G701" s="578"/>
      <c r="H701" s="578"/>
      <c r="I701" s="573">
        <v>460.48899999999998</v>
      </c>
      <c r="J701" s="576">
        <f>+CEILING(I701,5)</f>
        <v>465</v>
      </c>
      <c r="K701" s="572"/>
      <c r="L701" s="572">
        <f>J701*36</f>
        <v>16740</v>
      </c>
      <c r="M701" s="572">
        <f>J701</f>
        <v>465</v>
      </c>
      <c r="N701" s="576"/>
      <c r="O701" s="575"/>
      <c r="P701" s="576"/>
      <c r="Q701" s="575"/>
      <c r="R701" s="576"/>
      <c r="S701" s="576"/>
      <c r="T701" s="576"/>
      <c r="U701" s="576"/>
      <c r="V701" s="575">
        <v>48</v>
      </c>
      <c r="W701" s="576"/>
      <c r="X701" s="576"/>
      <c r="Y701" s="576"/>
      <c r="Z701" s="572"/>
      <c r="AA701" s="572"/>
      <c r="AB701" s="576"/>
      <c r="AC701" s="576"/>
      <c r="AD701" s="572"/>
      <c r="AE701" s="578"/>
    </row>
    <row r="702" spans="1:31" s="579" customFormat="1" x14ac:dyDescent="0.2">
      <c r="A702" s="572">
        <f>A700+1</f>
        <v>348</v>
      </c>
      <c r="B702" s="578" t="s">
        <v>93</v>
      </c>
      <c r="C702" s="578" t="s">
        <v>651</v>
      </c>
      <c r="D702" s="578">
        <v>3</v>
      </c>
      <c r="E702" s="578">
        <v>3</v>
      </c>
      <c r="F702" s="578">
        <v>0</v>
      </c>
      <c r="G702" s="578">
        <v>2</v>
      </c>
      <c r="H702" s="578" t="s">
        <v>1125</v>
      </c>
      <c r="I702" s="573"/>
      <c r="J702" s="576"/>
      <c r="K702" s="572"/>
      <c r="L702" s="572"/>
      <c r="M702" s="572"/>
      <c r="N702" s="575">
        <v>48</v>
      </c>
      <c r="O702" s="575">
        <v>6</v>
      </c>
      <c r="P702" s="575">
        <v>12</v>
      </c>
      <c r="Q702" s="576"/>
      <c r="R702" s="572">
        <v>6</v>
      </c>
      <c r="S702" s="576"/>
      <c r="T702" s="576"/>
      <c r="U702" s="576"/>
      <c r="V702" s="575"/>
      <c r="W702" s="572">
        <v>30</v>
      </c>
      <c r="X702" s="576"/>
      <c r="Y702" s="572">
        <v>2</v>
      </c>
      <c r="Z702" s="576"/>
      <c r="AA702" s="572">
        <v>2</v>
      </c>
      <c r="AB702" s="576"/>
      <c r="AC702" s="576"/>
      <c r="AD702" s="572">
        <v>4</v>
      </c>
      <c r="AE702" s="578"/>
    </row>
    <row r="703" spans="1:31" s="579" customFormat="1" x14ac:dyDescent="0.2">
      <c r="A703" s="572"/>
      <c r="B703" s="578"/>
      <c r="C703" s="578"/>
      <c r="D703" s="578"/>
      <c r="E703" s="578"/>
      <c r="F703" s="578"/>
      <c r="G703" s="578"/>
      <c r="H703" s="578"/>
      <c r="I703" s="573">
        <v>219.76300000000001</v>
      </c>
      <c r="J703" s="576">
        <f>+CEILING(I703,5)</f>
        <v>220</v>
      </c>
      <c r="K703" s="572"/>
      <c r="L703" s="572">
        <f>J703*36</f>
        <v>7920</v>
      </c>
      <c r="M703" s="572">
        <f>J703</f>
        <v>220</v>
      </c>
      <c r="N703" s="576"/>
      <c r="O703" s="575"/>
      <c r="P703" s="576"/>
      <c r="Q703" s="575"/>
      <c r="R703" s="576"/>
      <c r="S703" s="576"/>
      <c r="T703" s="576"/>
      <c r="U703" s="576"/>
      <c r="V703" s="575">
        <v>24</v>
      </c>
      <c r="W703" s="576"/>
      <c r="X703" s="576"/>
      <c r="Y703" s="576"/>
      <c r="Z703" s="572"/>
      <c r="AA703" s="572"/>
      <c r="AB703" s="576"/>
      <c r="AC703" s="576"/>
      <c r="AD703" s="572"/>
      <c r="AE703" s="578"/>
    </row>
    <row r="704" spans="1:31" s="579" customFormat="1" x14ac:dyDescent="0.2">
      <c r="A704" s="572">
        <f>A702+1</f>
        <v>349</v>
      </c>
      <c r="B704" s="578" t="s">
        <v>94</v>
      </c>
      <c r="C704" s="578" t="s">
        <v>651</v>
      </c>
      <c r="D704" s="578">
        <v>0</v>
      </c>
      <c r="E704" s="578">
        <v>1</v>
      </c>
      <c r="F704" s="578">
        <v>1</v>
      </c>
      <c r="G704" s="578">
        <v>0</v>
      </c>
      <c r="H704" s="578" t="s">
        <v>1126</v>
      </c>
      <c r="I704" s="573"/>
      <c r="J704" s="576"/>
      <c r="K704" s="576"/>
      <c r="L704" s="572"/>
      <c r="M704" s="572"/>
      <c r="N704" s="575">
        <v>48</v>
      </c>
      <c r="O704" s="575">
        <v>6</v>
      </c>
      <c r="P704" s="575">
        <v>12</v>
      </c>
      <c r="Q704" s="576"/>
      <c r="R704" s="572">
        <v>6</v>
      </c>
      <c r="S704" s="576"/>
      <c r="T704" s="576"/>
      <c r="U704" s="576"/>
      <c r="V704" s="575"/>
      <c r="W704" s="572">
        <v>30</v>
      </c>
      <c r="X704" s="576"/>
      <c r="Y704" s="572">
        <v>2</v>
      </c>
      <c r="Z704" s="576"/>
      <c r="AA704" s="572">
        <v>2</v>
      </c>
      <c r="AB704" s="576"/>
      <c r="AC704" s="576"/>
      <c r="AD704" s="572">
        <v>4</v>
      </c>
      <c r="AE704" s="578"/>
    </row>
    <row r="705" spans="1:31" s="579" customFormat="1" x14ac:dyDescent="0.2">
      <c r="A705" s="572"/>
      <c r="B705" s="578"/>
      <c r="C705" s="578"/>
      <c r="D705" s="578"/>
      <c r="E705" s="578"/>
      <c r="F705" s="578"/>
      <c r="G705" s="578"/>
      <c r="H705" s="578"/>
      <c r="I705" s="573">
        <v>461.11500000000001</v>
      </c>
      <c r="J705" s="576">
        <f>+CEILING(I705,5)</f>
        <v>465</v>
      </c>
      <c r="K705" s="572"/>
      <c r="L705" s="572">
        <f>J705*36</f>
        <v>16740</v>
      </c>
      <c r="M705" s="572">
        <f>J705</f>
        <v>465</v>
      </c>
      <c r="N705" s="576"/>
      <c r="O705" s="575"/>
      <c r="P705" s="576"/>
      <c r="Q705" s="575"/>
      <c r="R705" s="576"/>
      <c r="S705" s="576"/>
      <c r="T705" s="576"/>
      <c r="U705" s="576"/>
      <c r="V705" s="575">
        <v>48</v>
      </c>
      <c r="W705" s="576"/>
      <c r="X705" s="576"/>
      <c r="Y705" s="576"/>
      <c r="Z705" s="572"/>
      <c r="AA705" s="572"/>
      <c r="AB705" s="576"/>
      <c r="AC705" s="576"/>
      <c r="AD705" s="572"/>
      <c r="AE705" s="578"/>
    </row>
    <row r="706" spans="1:31" s="579" customFormat="1" x14ac:dyDescent="0.2">
      <c r="A706" s="572">
        <f>A704+1</f>
        <v>350</v>
      </c>
      <c r="B706" s="578" t="s">
        <v>745</v>
      </c>
      <c r="C706" s="578" t="s">
        <v>231</v>
      </c>
      <c r="D706" s="578"/>
      <c r="E706" s="578"/>
      <c r="F706" s="578"/>
      <c r="G706" s="578"/>
      <c r="H706" s="578"/>
      <c r="I706" s="573"/>
      <c r="J706" s="576"/>
      <c r="K706" s="572"/>
      <c r="L706" s="572"/>
      <c r="M706" s="572"/>
      <c r="N706" s="576"/>
      <c r="O706" s="575">
        <f>(Q706*4+R706*2)/2</f>
        <v>12</v>
      </c>
      <c r="P706" s="575"/>
      <c r="Q706" s="575">
        <v>6</v>
      </c>
      <c r="R706" s="575"/>
      <c r="S706" s="575"/>
      <c r="T706" s="575"/>
      <c r="U706" s="575"/>
      <c r="V706" s="575"/>
      <c r="W706" s="575"/>
      <c r="X706" s="575"/>
      <c r="Y706" s="572"/>
      <c r="Z706" s="572">
        <v>1</v>
      </c>
      <c r="AA706" s="572">
        <v>1</v>
      </c>
      <c r="AB706" s="572"/>
      <c r="AC706" s="572"/>
      <c r="AD706" s="572">
        <v>2</v>
      </c>
      <c r="AE706" s="578"/>
    </row>
    <row r="707" spans="1:31" s="579" customFormat="1" x14ac:dyDescent="0.2">
      <c r="A707" s="572"/>
      <c r="B707" s="578"/>
      <c r="C707" s="578"/>
      <c r="D707" s="578"/>
      <c r="E707" s="578"/>
      <c r="F707" s="578"/>
      <c r="G707" s="578"/>
      <c r="H707" s="578"/>
      <c r="I707" s="573">
        <v>355.49099999999999</v>
      </c>
      <c r="J707" s="576">
        <f>+CEILING(I707,5)</f>
        <v>360</v>
      </c>
      <c r="K707" s="572"/>
      <c r="L707" s="572">
        <f>J707*36</f>
        <v>12960</v>
      </c>
      <c r="M707" s="572">
        <f>J707</f>
        <v>360</v>
      </c>
      <c r="N707" s="572"/>
      <c r="O707" s="576"/>
      <c r="P707" s="572"/>
      <c r="Q707" s="576"/>
      <c r="R707" s="576"/>
      <c r="S707" s="576"/>
      <c r="T707" s="576"/>
      <c r="U707" s="576"/>
      <c r="V707" s="575">
        <v>42</v>
      </c>
      <c r="W707" s="575"/>
      <c r="X707" s="576"/>
      <c r="Y707" s="572"/>
      <c r="Z707" s="576"/>
      <c r="AA707" s="572"/>
      <c r="AB707" s="576"/>
      <c r="AC707" s="576"/>
      <c r="AD707" s="572"/>
      <c r="AE707" s="578"/>
    </row>
    <row r="708" spans="1:31" s="579" customFormat="1" x14ac:dyDescent="0.2">
      <c r="A708" s="572">
        <f>A706+1</f>
        <v>351</v>
      </c>
      <c r="B708" s="578" t="s">
        <v>746</v>
      </c>
      <c r="C708" s="578" t="s">
        <v>20</v>
      </c>
      <c r="D708" s="578"/>
      <c r="E708" s="578"/>
      <c r="F708" s="578"/>
      <c r="G708" s="578"/>
      <c r="H708" s="578"/>
      <c r="I708" s="573"/>
      <c r="J708" s="576"/>
      <c r="K708" s="572"/>
      <c r="L708" s="572"/>
      <c r="M708" s="572"/>
      <c r="N708" s="576"/>
      <c r="O708" s="575">
        <f>(Q708*4+R708*2)/2</f>
        <v>12</v>
      </c>
      <c r="P708" s="575"/>
      <c r="Q708" s="575">
        <v>6</v>
      </c>
      <c r="R708" s="575"/>
      <c r="S708" s="575"/>
      <c r="T708" s="575"/>
      <c r="U708" s="575"/>
      <c r="V708" s="575"/>
      <c r="W708" s="575"/>
      <c r="X708" s="575"/>
      <c r="Y708" s="572"/>
      <c r="Z708" s="572">
        <v>1</v>
      </c>
      <c r="AA708" s="572">
        <v>1</v>
      </c>
      <c r="AB708" s="572"/>
      <c r="AC708" s="572"/>
      <c r="AD708" s="572">
        <v>2</v>
      </c>
      <c r="AE708" s="578"/>
    </row>
    <row r="709" spans="1:31" s="579" customFormat="1" x14ac:dyDescent="0.2">
      <c r="A709" s="572"/>
      <c r="B709" s="578"/>
      <c r="C709" s="578"/>
      <c r="D709" s="578"/>
      <c r="E709" s="578"/>
      <c r="F709" s="578"/>
      <c r="G709" s="578"/>
      <c r="H709" s="578"/>
      <c r="I709" s="573">
        <v>405.387</v>
      </c>
      <c r="J709" s="576">
        <f>+CEILING(I709,5)</f>
        <v>410</v>
      </c>
      <c r="K709" s="572"/>
      <c r="L709" s="572">
        <f>J709*36</f>
        <v>14760</v>
      </c>
      <c r="M709" s="572">
        <f>J709</f>
        <v>410</v>
      </c>
      <c r="N709" s="572"/>
      <c r="O709" s="576"/>
      <c r="P709" s="572"/>
      <c r="Q709" s="576"/>
      <c r="R709" s="576"/>
      <c r="S709" s="576"/>
      <c r="T709" s="576"/>
      <c r="U709" s="576"/>
      <c r="V709" s="575">
        <v>42</v>
      </c>
      <c r="W709" s="575"/>
      <c r="X709" s="576"/>
      <c r="Y709" s="572"/>
      <c r="Z709" s="576"/>
      <c r="AA709" s="572"/>
      <c r="AB709" s="576"/>
      <c r="AC709" s="576"/>
      <c r="AD709" s="572"/>
      <c r="AE709" s="578"/>
    </row>
    <row r="710" spans="1:31" s="579" customFormat="1" x14ac:dyDescent="0.2">
      <c r="A710" s="572">
        <f>A708+1</f>
        <v>352</v>
      </c>
      <c r="B710" s="578" t="s">
        <v>747</v>
      </c>
      <c r="C710" s="578" t="s">
        <v>231</v>
      </c>
      <c r="D710" s="578"/>
      <c r="E710" s="578"/>
      <c r="F710" s="578"/>
      <c r="G710" s="578"/>
      <c r="H710" s="578"/>
      <c r="I710" s="573"/>
      <c r="J710" s="576"/>
      <c r="K710" s="572"/>
      <c r="L710" s="572"/>
      <c r="M710" s="572"/>
      <c r="N710" s="576"/>
      <c r="O710" s="575">
        <f>(Q710*4+R710*2)/2</f>
        <v>12</v>
      </c>
      <c r="P710" s="575"/>
      <c r="Q710" s="575">
        <v>6</v>
      </c>
      <c r="R710" s="575"/>
      <c r="S710" s="575"/>
      <c r="T710" s="575"/>
      <c r="U710" s="575"/>
      <c r="V710" s="575"/>
      <c r="W710" s="575"/>
      <c r="X710" s="575"/>
      <c r="Y710" s="572"/>
      <c r="Z710" s="572">
        <v>1</v>
      </c>
      <c r="AA710" s="572">
        <v>1</v>
      </c>
      <c r="AB710" s="572"/>
      <c r="AC710" s="572"/>
      <c r="AD710" s="572">
        <v>2</v>
      </c>
      <c r="AE710" s="578"/>
    </row>
    <row r="711" spans="1:31" s="579" customFormat="1" x14ac:dyDescent="0.2">
      <c r="A711" s="572"/>
      <c r="B711" s="578"/>
      <c r="C711" s="578"/>
      <c r="D711" s="578"/>
      <c r="E711" s="578"/>
      <c r="F711" s="578"/>
      <c r="G711" s="578"/>
      <c r="H711" s="578"/>
      <c r="I711" s="573">
        <v>418.15100000000001</v>
      </c>
      <c r="J711" s="576">
        <f>+CEILING(I711,5)</f>
        <v>420</v>
      </c>
      <c r="K711" s="572"/>
      <c r="L711" s="572">
        <f>J711*36</f>
        <v>15120</v>
      </c>
      <c r="M711" s="572">
        <f>J711</f>
        <v>420</v>
      </c>
      <c r="N711" s="576"/>
      <c r="O711" s="575"/>
      <c r="P711" s="576"/>
      <c r="Q711" s="575"/>
      <c r="R711" s="576"/>
      <c r="S711" s="576"/>
      <c r="T711" s="576"/>
      <c r="U711" s="576"/>
      <c r="V711" s="575">
        <v>42</v>
      </c>
      <c r="W711" s="576"/>
      <c r="X711" s="576"/>
      <c r="Y711" s="576"/>
      <c r="Z711" s="572"/>
      <c r="AA711" s="572"/>
      <c r="AB711" s="576"/>
      <c r="AC711" s="576"/>
      <c r="AD711" s="572"/>
      <c r="AE711" s="578"/>
    </row>
    <row r="712" spans="1:31" s="579" customFormat="1" x14ac:dyDescent="0.2">
      <c r="A712" s="572">
        <f>A710+1</f>
        <v>353</v>
      </c>
      <c r="B712" s="578" t="s">
        <v>748</v>
      </c>
      <c r="C712" s="578" t="s">
        <v>231</v>
      </c>
      <c r="D712" s="578"/>
      <c r="E712" s="578"/>
      <c r="F712" s="578"/>
      <c r="G712" s="578"/>
      <c r="H712" s="578"/>
      <c r="I712" s="573"/>
      <c r="J712" s="576"/>
      <c r="K712" s="572"/>
      <c r="L712" s="572"/>
      <c r="M712" s="572"/>
      <c r="N712" s="576"/>
      <c r="O712" s="575">
        <f>(Q712*4+R712*2)/2</f>
        <v>12</v>
      </c>
      <c r="P712" s="575"/>
      <c r="Q712" s="575">
        <v>6</v>
      </c>
      <c r="R712" s="575"/>
      <c r="S712" s="575"/>
      <c r="T712" s="575"/>
      <c r="U712" s="575"/>
      <c r="V712" s="575"/>
      <c r="W712" s="575"/>
      <c r="X712" s="575"/>
      <c r="Y712" s="572"/>
      <c r="Z712" s="572">
        <v>1</v>
      </c>
      <c r="AA712" s="572">
        <v>1</v>
      </c>
      <c r="AB712" s="572"/>
      <c r="AC712" s="572"/>
      <c r="AD712" s="572">
        <v>2</v>
      </c>
      <c r="AE712" s="578"/>
    </row>
    <row r="713" spans="1:31" s="579" customFormat="1" x14ac:dyDescent="0.2">
      <c r="A713" s="572"/>
      <c r="B713" s="578"/>
      <c r="C713" s="578"/>
      <c r="D713" s="578"/>
      <c r="E713" s="578"/>
      <c r="F713" s="578"/>
      <c r="G713" s="578"/>
      <c r="H713" s="578"/>
      <c r="I713" s="573">
        <v>416.74700000000001</v>
      </c>
      <c r="J713" s="576">
        <f>+CEILING(I713,5)</f>
        <v>420</v>
      </c>
      <c r="K713" s="572"/>
      <c r="L713" s="572">
        <f>J713*36</f>
        <v>15120</v>
      </c>
      <c r="M713" s="572">
        <f>J713</f>
        <v>420</v>
      </c>
      <c r="N713" s="576"/>
      <c r="O713" s="575"/>
      <c r="P713" s="576"/>
      <c r="Q713" s="575"/>
      <c r="R713" s="576"/>
      <c r="S713" s="576"/>
      <c r="T713" s="576"/>
      <c r="U713" s="576"/>
      <c r="V713" s="575">
        <v>42</v>
      </c>
      <c r="W713" s="576"/>
      <c r="X713" s="576"/>
      <c r="Y713" s="576"/>
      <c r="Z713" s="572"/>
      <c r="AA713" s="572"/>
      <c r="AB713" s="576"/>
      <c r="AC713" s="576"/>
      <c r="AD713" s="572"/>
      <c r="AE713" s="578"/>
    </row>
    <row r="714" spans="1:31" s="579" customFormat="1" x14ac:dyDescent="0.2">
      <c r="A714" s="572">
        <f>A712+1</f>
        <v>354</v>
      </c>
      <c r="B714" s="578" t="s">
        <v>749</v>
      </c>
      <c r="C714" s="578" t="s">
        <v>20</v>
      </c>
      <c r="D714" s="578">
        <v>0</v>
      </c>
      <c r="E714" s="578">
        <v>0</v>
      </c>
      <c r="F714" s="578">
        <v>0</v>
      </c>
      <c r="G714" s="578">
        <v>1</v>
      </c>
      <c r="H714" s="578"/>
      <c r="I714" s="573"/>
      <c r="J714" s="576"/>
      <c r="K714" s="572"/>
      <c r="L714" s="572"/>
      <c r="M714" s="572"/>
      <c r="N714" s="576"/>
      <c r="O714" s="575">
        <f>(Q714*4+R714*2)/2</f>
        <v>12</v>
      </c>
      <c r="P714" s="575"/>
      <c r="Q714" s="575">
        <v>6</v>
      </c>
      <c r="R714" s="575"/>
      <c r="S714" s="575"/>
      <c r="T714" s="575"/>
      <c r="U714" s="575"/>
      <c r="V714" s="575"/>
      <c r="W714" s="575"/>
      <c r="X714" s="575"/>
      <c r="Y714" s="572"/>
      <c r="Z714" s="572">
        <v>1</v>
      </c>
      <c r="AA714" s="572">
        <v>1</v>
      </c>
      <c r="AB714" s="572"/>
      <c r="AC714" s="572"/>
      <c r="AD714" s="572">
        <v>2</v>
      </c>
      <c r="AE714" s="578"/>
    </row>
    <row r="715" spans="1:31" s="579" customFormat="1" x14ac:dyDescent="0.2">
      <c r="A715" s="572"/>
      <c r="B715" s="578"/>
      <c r="C715" s="578"/>
      <c r="D715" s="578"/>
      <c r="E715" s="578"/>
      <c r="F715" s="578"/>
      <c r="G715" s="578"/>
      <c r="H715" s="578"/>
      <c r="I715" s="573">
        <v>394.97199999999998</v>
      </c>
      <c r="J715" s="576">
        <f>+CEILING(I715,5)</f>
        <v>395</v>
      </c>
      <c r="K715" s="572"/>
      <c r="L715" s="572">
        <f>J715*36</f>
        <v>14220</v>
      </c>
      <c r="M715" s="572">
        <f>J715</f>
        <v>395</v>
      </c>
      <c r="N715" s="576"/>
      <c r="O715" s="575"/>
      <c r="P715" s="576"/>
      <c r="Q715" s="575"/>
      <c r="R715" s="576"/>
      <c r="S715" s="576"/>
      <c r="T715" s="576"/>
      <c r="U715" s="576"/>
      <c r="V715" s="575">
        <v>42</v>
      </c>
      <c r="W715" s="576"/>
      <c r="X715" s="576"/>
      <c r="Y715" s="576"/>
      <c r="Z715" s="572"/>
      <c r="AA715" s="572"/>
      <c r="AB715" s="576"/>
      <c r="AC715" s="576"/>
      <c r="AD715" s="572"/>
      <c r="AE715" s="578"/>
    </row>
    <row r="716" spans="1:31" s="579" customFormat="1" x14ac:dyDescent="0.2">
      <c r="A716" s="572">
        <f>A714+1</f>
        <v>355</v>
      </c>
      <c r="B716" s="578" t="s">
        <v>750</v>
      </c>
      <c r="C716" s="578" t="s">
        <v>20</v>
      </c>
      <c r="D716" s="578">
        <v>0</v>
      </c>
      <c r="E716" s="578">
        <v>1</v>
      </c>
      <c r="F716" s="578">
        <v>0</v>
      </c>
      <c r="G716" s="578">
        <v>0</v>
      </c>
      <c r="H716" s="578"/>
      <c r="I716" s="573"/>
      <c r="J716" s="576"/>
      <c r="K716" s="572"/>
      <c r="L716" s="572"/>
      <c r="M716" s="572"/>
      <c r="N716" s="576"/>
      <c r="O716" s="575">
        <f>(Q716*4+R716*2)/2</f>
        <v>12</v>
      </c>
      <c r="P716" s="575"/>
      <c r="Q716" s="575">
        <v>6</v>
      </c>
      <c r="R716" s="575"/>
      <c r="S716" s="575"/>
      <c r="T716" s="575"/>
      <c r="U716" s="575"/>
      <c r="V716" s="575"/>
      <c r="W716" s="575"/>
      <c r="X716" s="575"/>
      <c r="Y716" s="572"/>
      <c r="Z716" s="572">
        <v>1</v>
      </c>
      <c r="AA716" s="572">
        <v>1</v>
      </c>
      <c r="AB716" s="572"/>
      <c r="AC716" s="572"/>
      <c r="AD716" s="572">
        <v>2</v>
      </c>
      <c r="AE716" s="578"/>
    </row>
    <row r="717" spans="1:31" s="579" customFormat="1" x14ac:dyDescent="0.2">
      <c r="A717" s="572"/>
      <c r="B717" s="578"/>
      <c r="C717" s="578"/>
      <c r="D717" s="578"/>
      <c r="E717" s="578"/>
      <c r="F717" s="578"/>
      <c r="G717" s="578"/>
      <c r="H717" s="578"/>
      <c r="I717" s="573">
        <v>401.78199999999998</v>
      </c>
      <c r="J717" s="576">
        <f>+CEILING(I717,5)</f>
        <v>405</v>
      </c>
      <c r="K717" s="572"/>
      <c r="L717" s="572">
        <f>J717*36</f>
        <v>14580</v>
      </c>
      <c r="M717" s="572">
        <f>J717</f>
        <v>405</v>
      </c>
      <c r="N717" s="576"/>
      <c r="O717" s="575"/>
      <c r="P717" s="576"/>
      <c r="Q717" s="575"/>
      <c r="R717" s="576"/>
      <c r="S717" s="576"/>
      <c r="T717" s="576"/>
      <c r="U717" s="576"/>
      <c r="V717" s="575">
        <v>42</v>
      </c>
      <c r="W717" s="576"/>
      <c r="X717" s="576"/>
      <c r="Y717" s="576"/>
      <c r="Z717" s="572"/>
      <c r="AA717" s="572"/>
      <c r="AB717" s="576"/>
      <c r="AC717" s="576"/>
      <c r="AD717" s="572"/>
      <c r="AE717" s="578"/>
    </row>
    <row r="718" spans="1:31" s="579" customFormat="1" x14ac:dyDescent="0.2">
      <c r="A718" s="572">
        <f>A716+1</f>
        <v>356</v>
      </c>
      <c r="B718" s="578" t="s">
        <v>751</v>
      </c>
      <c r="C718" s="578" t="s">
        <v>20</v>
      </c>
      <c r="D718" s="578"/>
      <c r="E718" s="578"/>
      <c r="F718" s="578"/>
      <c r="G718" s="578"/>
      <c r="H718" s="578"/>
      <c r="I718" s="573"/>
      <c r="J718" s="576"/>
      <c r="K718" s="572"/>
      <c r="L718" s="572"/>
      <c r="M718" s="572"/>
      <c r="N718" s="576"/>
      <c r="O718" s="575">
        <f>(Q718*4+R718*2)/2</f>
        <v>12</v>
      </c>
      <c r="P718" s="575"/>
      <c r="Q718" s="575">
        <v>6</v>
      </c>
      <c r="R718" s="575"/>
      <c r="S718" s="575"/>
      <c r="T718" s="575"/>
      <c r="U718" s="575"/>
      <c r="V718" s="575"/>
      <c r="W718" s="575"/>
      <c r="X718" s="575"/>
      <c r="Y718" s="572"/>
      <c r="Z718" s="572">
        <v>1</v>
      </c>
      <c r="AA718" s="572">
        <v>1</v>
      </c>
      <c r="AB718" s="572"/>
      <c r="AC718" s="572"/>
      <c r="AD718" s="572">
        <v>2</v>
      </c>
      <c r="AE718" s="578"/>
    </row>
    <row r="719" spans="1:31" s="579" customFormat="1" x14ac:dyDescent="0.2">
      <c r="A719" s="572"/>
      <c r="B719" s="578"/>
      <c r="C719" s="578"/>
      <c r="D719" s="578"/>
      <c r="E719" s="578"/>
      <c r="F719" s="578"/>
      <c r="G719" s="578"/>
      <c r="H719" s="578"/>
      <c r="I719" s="573">
        <v>433.93200000000002</v>
      </c>
      <c r="J719" s="576">
        <f>+CEILING(I719,5)</f>
        <v>435</v>
      </c>
      <c r="K719" s="572"/>
      <c r="L719" s="572">
        <f>J719*36</f>
        <v>15660</v>
      </c>
      <c r="M719" s="572">
        <f>J719</f>
        <v>435</v>
      </c>
      <c r="N719" s="572"/>
      <c r="O719" s="576"/>
      <c r="P719" s="572"/>
      <c r="Q719" s="576"/>
      <c r="R719" s="576"/>
      <c r="S719" s="576"/>
      <c r="T719" s="576"/>
      <c r="U719" s="576"/>
      <c r="V719" s="575">
        <v>42</v>
      </c>
      <c r="W719" s="575"/>
      <c r="X719" s="576"/>
      <c r="Y719" s="572"/>
      <c r="Z719" s="576"/>
      <c r="AA719" s="572"/>
      <c r="AB719" s="576"/>
      <c r="AC719" s="576"/>
      <c r="AD719" s="572"/>
      <c r="AE719" s="578"/>
    </row>
    <row r="720" spans="1:31" s="579" customFormat="1" x14ac:dyDescent="0.2">
      <c r="A720" s="572">
        <f>A718+1</f>
        <v>357</v>
      </c>
      <c r="B720" s="578" t="s">
        <v>95</v>
      </c>
      <c r="C720" s="578" t="s">
        <v>866</v>
      </c>
      <c r="D720" s="578"/>
      <c r="E720" s="578"/>
      <c r="F720" s="578"/>
      <c r="G720" s="578"/>
      <c r="H720" s="578" t="s">
        <v>1127</v>
      </c>
      <c r="I720" s="573"/>
      <c r="J720" s="576"/>
      <c r="K720" s="572"/>
      <c r="L720" s="572"/>
      <c r="M720" s="572"/>
      <c r="N720" s="575">
        <v>48</v>
      </c>
      <c r="O720" s="576"/>
      <c r="P720" s="575">
        <v>12</v>
      </c>
      <c r="Q720" s="576"/>
      <c r="R720" s="576"/>
      <c r="S720" s="576"/>
      <c r="T720" s="576"/>
      <c r="U720" s="576"/>
      <c r="V720" s="575"/>
      <c r="W720" s="572">
        <v>30</v>
      </c>
      <c r="X720" s="576"/>
      <c r="Y720" s="572">
        <v>2</v>
      </c>
      <c r="Z720" s="576"/>
      <c r="AA720" s="572">
        <v>2</v>
      </c>
      <c r="AB720" s="576"/>
      <c r="AC720" s="576"/>
      <c r="AD720" s="572">
        <v>4</v>
      </c>
      <c r="AE720" s="578"/>
    </row>
    <row r="721" spans="1:31" s="579" customFormat="1" x14ac:dyDescent="0.2">
      <c r="A721" s="572"/>
      <c r="B721" s="578"/>
      <c r="C721" s="578"/>
      <c r="D721" s="578"/>
      <c r="E721" s="578"/>
      <c r="F721" s="578"/>
      <c r="G721" s="578"/>
      <c r="H721" s="578"/>
      <c r="I721" s="573">
        <v>238.89699999999999</v>
      </c>
      <c r="J721" s="576">
        <f>+CEILING(I721,5)</f>
        <v>240</v>
      </c>
      <c r="K721" s="572"/>
      <c r="L721" s="572">
        <f>J721*36</f>
        <v>8640</v>
      </c>
      <c r="M721" s="572">
        <f>J721</f>
        <v>240</v>
      </c>
      <c r="N721" s="576"/>
      <c r="O721" s="575"/>
      <c r="P721" s="576"/>
      <c r="Q721" s="575"/>
      <c r="R721" s="576"/>
      <c r="S721" s="576"/>
      <c r="T721" s="576"/>
      <c r="U721" s="576"/>
      <c r="V721" s="575">
        <v>24</v>
      </c>
      <c r="W721" s="576"/>
      <c r="X721" s="576"/>
      <c r="Y721" s="576"/>
      <c r="Z721" s="572"/>
      <c r="AA721" s="572"/>
      <c r="AB721" s="576"/>
      <c r="AC721" s="576"/>
      <c r="AD721" s="572"/>
      <c r="AE721" s="578"/>
    </row>
    <row r="722" spans="1:31" s="579" customFormat="1" x14ac:dyDescent="0.2">
      <c r="A722" s="572">
        <f>A720+1</f>
        <v>358</v>
      </c>
      <c r="B722" s="578" t="s">
        <v>35</v>
      </c>
      <c r="C722" s="578" t="s">
        <v>244</v>
      </c>
      <c r="D722" s="578"/>
      <c r="E722" s="578"/>
      <c r="F722" s="578"/>
      <c r="G722" s="578"/>
      <c r="H722" s="578" t="s">
        <v>1128</v>
      </c>
      <c r="I722" s="573"/>
      <c r="J722" s="576"/>
      <c r="K722" s="572"/>
      <c r="L722" s="572"/>
      <c r="M722" s="572"/>
      <c r="N722" s="575">
        <v>48</v>
      </c>
      <c r="O722" s="576"/>
      <c r="P722" s="575">
        <v>12</v>
      </c>
      <c r="Q722" s="576"/>
      <c r="R722" s="576"/>
      <c r="S722" s="576"/>
      <c r="T722" s="576"/>
      <c r="U722" s="576"/>
      <c r="V722" s="575"/>
      <c r="W722" s="572">
        <v>30</v>
      </c>
      <c r="X722" s="576"/>
      <c r="Y722" s="572">
        <v>2</v>
      </c>
      <c r="Z722" s="576"/>
      <c r="AA722" s="572">
        <v>2</v>
      </c>
      <c r="AB722" s="576"/>
      <c r="AC722" s="576"/>
      <c r="AD722" s="572">
        <v>4</v>
      </c>
      <c r="AE722" s="578"/>
    </row>
    <row r="723" spans="1:31" s="579" customFormat="1" x14ac:dyDescent="0.2">
      <c r="A723" s="572"/>
      <c r="B723" s="578"/>
      <c r="C723" s="578"/>
      <c r="D723" s="578"/>
      <c r="E723" s="578"/>
      <c r="F723" s="578"/>
      <c r="G723" s="578"/>
      <c r="H723" s="578"/>
      <c r="I723" s="573">
        <v>411.33499999999998</v>
      </c>
      <c r="J723" s="576">
        <f>+CEILING(I723,5)</f>
        <v>415</v>
      </c>
      <c r="K723" s="572"/>
      <c r="L723" s="572">
        <f>J723*36</f>
        <v>14940</v>
      </c>
      <c r="M723" s="572">
        <f>J723</f>
        <v>415</v>
      </c>
      <c r="N723" s="576"/>
      <c r="O723" s="575"/>
      <c r="P723" s="576"/>
      <c r="Q723" s="575"/>
      <c r="R723" s="576"/>
      <c r="S723" s="576"/>
      <c r="T723" s="576"/>
      <c r="U723" s="576"/>
      <c r="V723" s="575">
        <v>42</v>
      </c>
      <c r="W723" s="576"/>
      <c r="X723" s="576"/>
      <c r="Y723" s="576"/>
      <c r="Z723" s="572"/>
      <c r="AA723" s="572"/>
      <c r="AB723" s="576"/>
      <c r="AC723" s="576"/>
      <c r="AD723" s="572"/>
      <c r="AE723" s="578"/>
    </row>
    <row r="724" spans="1:31" s="579" customFormat="1" x14ac:dyDescent="0.2">
      <c r="A724" s="572">
        <f>A722+1</f>
        <v>359</v>
      </c>
      <c r="B724" s="578" t="s">
        <v>752</v>
      </c>
      <c r="C724" s="578" t="s">
        <v>20</v>
      </c>
      <c r="D724" s="578">
        <v>0</v>
      </c>
      <c r="E724" s="578">
        <v>0</v>
      </c>
      <c r="F724" s="578">
        <v>0</v>
      </c>
      <c r="G724" s="578">
        <v>1</v>
      </c>
      <c r="H724" s="578"/>
      <c r="I724" s="573"/>
      <c r="J724" s="576"/>
      <c r="K724" s="572"/>
      <c r="L724" s="572"/>
      <c r="M724" s="572"/>
      <c r="N724" s="576"/>
      <c r="O724" s="575">
        <f>(Q724*4+R724*2)/2</f>
        <v>12</v>
      </c>
      <c r="P724" s="575"/>
      <c r="Q724" s="575">
        <v>6</v>
      </c>
      <c r="R724" s="575"/>
      <c r="S724" s="575"/>
      <c r="T724" s="575"/>
      <c r="U724" s="575"/>
      <c r="V724" s="575"/>
      <c r="W724" s="575"/>
      <c r="X724" s="575"/>
      <c r="Y724" s="572"/>
      <c r="Z724" s="572">
        <v>1</v>
      </c>
      <c r="AA724" s="572">
        <v>1</v>
      </c>
      <c r="AB724" s="572"/>
      <c r="AC724" s="572"/>
      <c r="AD724" s="572">
        <v>2</v>
      </c>
      <c r="AE724" s="578"/>
    </row>
    <row r="725" spans="1:31" s="579" customFormat="1" x14ac:dyDescent="0.2">
      <c r="A725" s="572"/>
      <c r="B725" s="578"/>
      <c r="C725" s="578"/>
      <c r="D725" s="578"/>
      <c r="E725" s="578"/>
      <c r="F725" s="578"/>
      <c r="G725" s="578"/>
      <c r="H725" s="578"/>
      <c r="I725" s="573">
        <v>418.20400000000001</v>
      </c>
      <c r="J725" s="576">
        <f>+CEILING(I725,5)</f>
        <v>420</v>
      </c>
      <c r="K725" s="572"/>
      <c r="L725" s="572">
        <f>J725*36</f>
        <v>15120</v>
      </c>
      <c r="M725" s="572">
        <f>J725</f>
        <v>420</v>
      </c>
      <c r="N725" s="576"/>
      <c r="O725" s="575"/>
      <c r="P725" s="576"/>
      <c r="Q725" s="575"/>
      <c r="R725" s="576"/>
      <c r="S725" s="576"/>
      <c r="T725" s="576"/>
      <c r="U725" s="576"/>
      <c r="V725" s="575">
        <v>42</v>
      </c>
      <c r="W725" s="576"/>
      <c r="X725" s="576"/>
      <c r="Y725" s="576"/>
      <c r="Z725" s="572"/>
      <c r="AA725" s="572"/>
      <c r="AB725" s="576"/>
      <c r="AC725" s="576"/>
      <c r="AD725" s="572"/>
      <c r="AE725" s="578"/>
    </row>
    <row r="726" spans="1:31" s="579" customFormat="1" x14ac:dyDescent="0.2">
      <c r="A726" s="572">
        <f>A724+1</f>
        <v>360</v>
      </c>
      <c r="B726" s="578" t="s">
        <v>96</v>
      </c>
      <c r="C726" s="578" t="s">
        <v>20</v>
      </c>
      <c r="D726" s="578"/>
      <c r="E726" s="578"/>
      <c r="F726" s="578"/>
      <c r="G726" s="578"/>
      <c r="H726" s="578"/>
      <c r="I726" s="573"/>
      <c r="J726" s="576"/>
      <c r="K726" s="572"/>
      <c r="L726" s="572"/>
      <c r="M726" s="572"/>
      <c r="N726" s="576"/>
      <c r="O726" s="575">
        <f>(Q726*4+R726*2)/2</f>
        <v>12</v>
      </c>
      <c r="P726" s="575"/>
      <c r="Q726" s="575">
        <v>6</v>
      </c>
      <c r="R726" s="575"/>
      <c r="S726" s="575"/>
      <c r="T726" s="575"/>
      <c r="U726" s="575"/>
      <c r="V726" s="575"/>
      <c r="W726" s="575"/>
      <c r="X726" s="575"/>
      <c r="Y726" s="572"/>
      <c r="Z726" s="572">
        <v>1</v>
      </c>
      <c r="AA726" s="572">
        <v>1</v>
      </c>
      <c r="AB726" s="572"/>
      <c r="AC726" s="572"/>
      <c r="AD726" s="572">
        <v>2</v>
      </c>
      <c r="AE726" s="578"/>
    </row>
    <row r="727" spans="1:31" s="579" customFormat="1" x14ac:dyDescent="0.2">
      <c r="A727" s="572"/>
      <c r="B727" s="578"/>
      <c r="C727" s="578"/>
      <c r="D727" s="578"/>
      <c r="E727" s="578"/>
      <c r="F727" s="578"/>
      <c r="G727" s="578"/>
      <c r="H727" s="578"/>
      <c r="I727" s="573">
        <v>412.31400000000002</v>
      </c>
      <c r="J727" s="576">
        <f>+CEILING(I727,5)</f>
        <v>415</v>
      </c>
      <c r="K727" s="572"/>
      <c r="L727" s="572">
        <f>J727*36</f>
        <v>14940</v>
      </c>
      <c r="M727" s="572">
        <f>J727</f>
        <v>415</v>
      </c>
      <c r="N727" s="572"/>
      <c r="O727" s="576"/>
      <c r="P727" s="572"/>
      <c r="Q727" s="576"/>
      <c r="R727" s="576"/>
      <c r="S727" s="576"/>
      <c r="T727" s="576"/>
      <c r="U727" s="576"/>
      <c r="V727" s="575">
        <v>42</v>
      </c>
      <c r="W727" s="575"/>
      <c r="X727" s="576"/>
      <c r="Y727" s="572"/>
      <c r="Z727" s="576"/>
      <c r="AA727" s="572"/>
      <c r="AB727" s="576"/>
      <c r="AC727" s="576"/>
      <c r="AD727" s="572"/>
      <c r="AE727" s="578"/>
    </row>
    <row r="728" spans="1:31" s="579" customFormat="1" x14ac:dyDescent="0.2">
      <c r="A728" s="572">
        <f>A726+1</f>
        <v>361</v>
      </c>
      <c r="B728" s="578" t="s">
        <v>218</v>
      </c>
      <c r="C728" s="578" t="s">
        <v>20</v>
      </c>
      <c r="D728" s="578">
        <v>0</v>
      </c>
      <c r="E728" s="578">
        <v>0</v>
      </c>
      <c r="F728" s="578">
        <v>0</v>
      </c>
      <c r="G728" s="578">
        <v>1</v>
      </c>
      <c r="H728" s="578"/>
      <c r="I728" s="573"/>
      <c r="J728" s="576"/>
      <c r="K728" s="572"/>
      <c r="L728" s="572"/>
      <c r="M728" s="572"/>
      <c r="N728" s="576"/>
      <c r="O728" s="575">
        <f>(Q728*4+R728*2)/2</f>
        <v>12</v>
      </c>
      <c r="P728" s="575"/>
      <c r="Q728" s="575">
        <v>6</v>
      </c>
      <c r="R728" s="575"/>
      <c r="S728" s="575"/>
      <c r="T728" s="575"/>
      <c r="U728" s="575"/>
      <c r="V728" s="575"/>
      <c r="W728" s="575"/>
      <c r="X728" s="575"/>
      <c r="Y728" s="572"/>
      <c r="Z728" s="572">
        <v>1</v>
      </c>
      <c r="AA728" s="572">
        <v>1</v>
      </c>
      <c r="AB728" s="572"/>
      <c r="AC728" s="572"/>
      <c r="AD728" s="572">
        <v>2</v>
      </c>
      <c r="AE728" s="578"/>
    </row>
    <row r="729" spans="1:31" s="579" customFormat="1" x14ac:dyDescent="0.2">
      <c r="A729" s="572"/>
      <c r="B729" s="578"/>
      <c r="C729" s="578"/>
      <c r="D729" s="578"/>
      <c r="E729" s="578"/>
      <c r="F729" s="578"/>
      <c r="G729" s="578"/>
      <c r="H729" s="578"/>
      <c r="I729" s="573">
        <v>420.96899999999999</v>
      </c>
      <c r="J729" s="576">
        <f>+CEILING(I729,5)</f>
        <v>425</v>
      </c>
      <c r="K729" s="572"/>
      <c r="L729" s="572">
        <f>J729*36</f>
        <v>15300</v>
      </c>
      <c r="M729" s="572">
        <f>J729</f>
        <v>425</v>
      </c>
      <c r="N729" s="576"/>
      <c r="O729" s="575"/>
      <c r="P729" s="576"/>
      <c r="Q729" s="575"/>
      <c r="R729" s="576"/>
      <c r="S729" s="576"/>
      <c r="T729" s="576"/>
      <c r="U729" s="576"/>
      <c r="V729" s="575">
        <v>42</v>
      </c>
      <c r="W729" s="576"/>
      <c r="X729" s="576"/>
      <c r="Y729" s="576"/>
      <c r="Z729" s="572"/>
      <c r="AA729" s="572"/>
      <c r="AB729" s="576"/>
      <c r="AC729" s="576"/>
      <c r="AD729" s="572"/>
      <c r="AE729" s="578"/>
    </row>
    <row r="730" spans="1:31" s="579" customFormat="1" x14ac:dyDescent="0.2">
      <c r="A730" s="572">
        <f>A728+1</f>
        <v>362</v>
      </c>
      <c r="B730" s="578" t="s">
        <v>753</v>
      </c>
      <c r="C730" s="578" t="s">
        <v>20</v>
      </c>
      <c r="D730" s="578"/>
      <c r="E730" s="578"/>
      <c r="F730" s="578"/>
      <c r="G730" s="578"/>
      <c r="H730" s="578"/>
      <c r="I730" s="573"/>
      <c r="J730" s="576"/>
      <c r="K730" s="576"/>
      <c r="L730" s="572"/>
      <c r="M730" s="572"/>
      <c r="N730" s="576"/>
      <c r="O730" s="575">
        <f>(Q730*4+R730*2)/2</f>
        <v>12</v>
      </c>
      <c r="P730" s="575"/>
      <c r="Q730" s="575">
        <v>6</v>
      </c>
      <c r="R730" s="575"/>
      <c r="S730" s="575"/>
      <c r="T730" s="575"/>
      <c r="U730" s="575"/>
      <c r="V730" s="575"/>
      <c r="W730" s="575"/>
      <c r="X730" s="575"/>
      <c r="Y730" s="572"/>
      <c r="Z730" s="572">
        <v>1</v>
      </c>
      <c r="AA730" s="572">
        <v>1</v>
      </c>
      <c r="AB730" s="572"/>
      <c r="AC730" s="572"/>
      <c r="AD730" s="572">
        <v>2</v>
      </c>
      <c r="AE730" s="578"/>
    </row>
    <row r="731" spans="1:31" s="579" customFormat="1" x14ac:dyDescent="0.2">
      <c r="A731" s="572"/>
      <c r="B731" s="578"/>
      <c r="C731" s="578"/>
      <c r="D731" s="578"/>
      <c r="E731" s="578"/>
      <c r="F731" s="578"/>
      <c r="G731" s="578"/>
      <c r="H731" s="578"/>
      <c r="I731" s="573">
        <v>419.66</v>
      </c>
      <c r="J731" s="576">
        <f>+CEILING(I731,5)</f>
        <v>420</v>
      </c>
      <c r="K731" s="572"/>
      <c r="L731" s="572">
        <f>J731*36</f>
        <v>15120</v>
      </c>
      <c r="M731" s="572">
        <f>J731</f>
        <v>420</v>
      </c>
      <c r="N731" s="576"/>
      <c r="O731" s="575"/>
      <c r="P731" s="576"/>
      <c r="Q731" s="575"/>
      <c r="R731" s="576"/>
      <c r="S731" s="576"/>
      <c r="T731" s="576"/>
      <c r="U731" s="576"/>
      <c r="V731" s="575">
        <v>42</v>
      </c>
      <c r="W731" s="576"/>
      <c r="X731" s="576"/>
      <c r="Y731" s="576"/>
      <c r="Z731" s="572"/>
      <c r="AA731" s="572"/>
      <c r="AB731" s="576"/>
      <c r="AC731" s="576"/>
      <c r="AD731" s="572"/>
      <c r="AE731" s="578"/>
    </row>
    <row r="732" spans="1:31" s="579" customFormat="1" x14ac:dyDescent="0.2">
      <c r="A732" s="572">
        <f>A730+1</f>
        <v>363</v>
      </c>
      <c r="B732" s="578" t="s">
        <v>754</v>
      </c>
      <c r="C732" s="578" t="s">
        <v>20</v>
      </c>
      <c r="D732" s="578"/>
      <c r="E732" s="578"/>
      <c r="F732" s="578"/>
      <c r="G732" s="578"/>
      <c r="H732" s="578"/>
      <c r="I732" s="573"/>
      <c r="J732" s="576"/>
      <c r="K732" s="572"/>
      <c r="L732" s="572"/>
      <c r="M732" s="572"/>
      <c r="N732" s="576"/>
      <c r="O732" s="575">
        <f>(Q732*4+R732*2)/2</f>
        <v>12</v>
      </c>
      <c r="P732" s="575"/>
      <c r="Q732" s="575">
        <v>6</v>
      </c>
      <c r="R732" s="575"/>
      <c r="S732" s="575"/>
      <c r="T732" s="575"/>
      <c r="U732" s="575"/>
      <c r="V732" s="575"/>
      <c r="W732" s="575"/>
      <c r="X732" s="575"/>
      <c r="Y732" s="572"/>
      <c r="Z732" s="572">
        <v>1</v>
      </c>
      <c r="AA732" s="572">
        <v>1</v>
      </c>
      <c r="AB732" s="572"/>
      <c r="AC732" s="572"/>
      <c r="AD732" s="572">
        <v>2</v>
      </c>
      <c r="AE732" s="578"/>
    </row>
    <row r="733" spans="1:31" s="579" customFormat="1" x14ac:dyDescent="0.2">
      <c r="A733" s="572"/>
      <c r="B733" s="578"/>
      <c r="C733" s="578"/>
      <c r="D733" s="578"/>
      <c r="E733" s="578"/>
      <c r="F733" s="578"/>
      <c r="G733" s="578"/>
      <c r="H733" s="578"/>
      <c r="I733" s="573">
        <v>419.11099999999999</v>
      </c>
      <c r="J733" s="576">
        <f>+CEILING(I733,5)</f>
        <v>420</v>
      </c>
      <c r="K733" s="572"/>
      <c r="L733" s="572">
        <f>J733*36</f>
        <v>15120</v>
      </c>
      <c r="M733" s="572">
        <f>J733</f>
        <v>420</v>
      </c>
      <c r="N733" s="572"/>
      <c r="O733" s="576"/>
      <c r="P733" s="572"/>
      <c r="Q733" s="576"/>
      <c r="R733" s="576"/>
      <c r="S733" s="576"/>
      <c r="T733" s="576"/>
      <c r="U733" s="576"/>
      <c r="V733" s="575">
        <v>42</v>
      </c>
      <c r="W733" s="575"/>
      <c r="X733" s="576"/>
      <c r="Y733" s="572"/>
      <c r="Z733" s="576"/>
      <c r="AA733" s="572"/>
      <c r="AB733" s="576"/>
      <c r="AC733" s="576"/>
      <c r="AD733" s="572"/>
      <c r="AE733" s="578"/>
    </row>
    <row r="734" spans="1:31" s="579" customFormat="1" x14ac:dyDescent="0.2">
      <c r="A734" s="572">
        <f>A732+1</f>
        <v>364</v>
      </c>
      <c r="B734" s="578" t="s">
        <v>755</v>
      </c>
      <c r="C734" s="578" t="s">
        <v>20</v>
      </c>
      <c r="D734" s="578"/>
      <c r="E734" s="578"/>
      <c r="F734" s="578"/>
      <c r="G734" s="578"/>
      <c r="H734" s="578"/>
      <c r="I734" s="573"/>
      <c r="J734" s="576"/>
      <c r="K734" s="572"/>
      <c r="L734" s="572"/>
      <c r="M734" s="572"/>
      <c r="N734" s="576"/>
      <c r="O734" s="575">
        <f>(Q734*4+R734*2)/2</f>
        <v>12</v>
      </c>
      <c r="P734" s="575"/>
      <c r="Q734" s="575">
        <v>6</v>
      </c>
      <c r="R734" s="575"/>
      <c r="S734" s="575"/>
      <c r="T734" s="575"/>
      <c r="U734" s="575"/>
      <c r="V734" s="575"/>
      <c r="W734" s="575"/>
      <c r="X734" s="575"/>
      <c r="Y734" s="572"/>
      <c r="Z734" s="572">
        <v>1</v>
      </c>
      <c r="AA734" s="572">
        <v>1</v>
      </c>
      <c r="AB734" s="572"/>
      <c r="AC734" s="572"/>
      <c r="AD734" s="572">
        <v>2</v>
      </c>
      <c r="AE734" s="578"/>
    </row>
    <row r="735" spans="1:31" s="579" customFormat="1" x14ac:dyDescent="0.2">
      <c r="A735" s="572"/>
      <c r="B735" s="578"/>
      <c r="C735" s="578"/>
      <c r="D735" s="578"/>
      <c r="E735" s="578"/>
      <c r="F735" s="578"/>
      <c r="G735" s="578"/>
      <c r="H735" s="578"/>
      <c r="I735" s="573">
        <v>408.80900000000003</v>
      </c>
      <c r="J735" s="576">
        <f>+CEILING(I735,5)</f>
        <v>410</v>
      </c>
      <c r="K735" s="572"/>
      <c r="L735" s="572">
        <f>J735*36</f>
        <v>14760</v>
      </c>
      <c r="M735" s="572">
        <f>J735</f>
        <v>410</v>
      </c>
      <c r="N735" s="572"/>
      <c r="O735" s="576"/>
      <c r="P735" s="572"/>
      <c r="Q735" s="576"/>
      <c r="R735" s="576"/>
      <c r="S735" s="576"/>
      <c r="T735" s="576"/>
      <c r="U735" s="576"/>
      <c r="V735" s="575">
        <v>42</v>
      </c>
      <c r="W735" s="575"/>
      <c r="X735" s="576"/>
      <c r="Y735" s="572"/>
      <c r="Z735" s="576"/>
      <c r="AA735" s="572"/>
      <c r="AB735" s="576"/>
      <c r="AC735" s="576"/>
      <c r="AD735" s="572"/>
      <c r="AE735" s="578"/>
    </row>
    <row r="736" spans="1:31" s="579" customFormat="1" x14ac:dyDescent="0.2">
      <c r="A736" s="572">
        <f>A734+1</f>
        <v>365</v>
      </c>
      <c r="B736" s="578" t="s">
        <v>756</v>
      </c>
      <c r="C736" s="578" t="s">
        <v>20</v>
      </c>
      <c r="D736" s="578"/>
      <c r="E736" s="578"/>
      <c r="F736" s="578"/>
      <c r="G736" s="578"/>
      <c r="H736" s="578"/>
      <c r="I736" s="573"/>
      <c r="J736" s="576"/>
      <c r="K736" s="572"/>
      <c r="L736" s="572"/>
      <c r="M736" s="572"/>
      <c r="N736" s="576"/>
      <c r="O736" s="575">
        <f>(Q736*4+R736*2)/2</f>
        <v>12</v>
      </c>
      <c r="P736" s="575"/>
      <c r="Q736" s="575">
        <v>6</v>
      </c>
      <c r="R736" s="575"/>
      <c r="S736" s="575"/>
      <c r="T736" s="575"/>
      <c r="U736" s="575"/>
      <c r="V736" s="575"/>
      <c r="W736" s="575"/>
      <c r="X736" s="575"/>
      <c r="Y736" s="572"/>
      <c r="Z736" s="572">
        <v>1</v>
      </c>
      <c r="AA736" s="572">
        <v>1</v>
      </c>
      <c r="AB736" s="572"/>
      <c r="AC736" s="572"/>
      <c r="AD736" s="572">
        <v>2</v>
      </c>
      <c r="AE736" s="578"/>
    </row>
    <row r="737" spans="1:31" s="579" customFormat="1" x14ac:dyDescent="0.2">
      <c r="A737" s="572"/>
      <c r="B737" s="578"/>
      <c r="C737" s="578"/>
      <c r="D737" s="578"/>
      <c r="E737" s="578"/>
      <c r="F737" s="578"/>
      <c r="G737" s="578"/>
      <c r="H737" s="578"/>
      <c r="I737" s="573">
        <v>426.93299999999999</v>
      </c>
      <c r="J737" s="576">
        <f>+CEILING(I737,5)</f>
        <v>430</v>
      </c>
      <c r="K737" s="572"/>
      <c r="L737" s="572">
        <f>J737*36</f>
        <v>15480</v>
      </c>
      <c r="M737" s="572">
        <f>J737</f>
        <v>430</v>
      </c>
      <c r="N737" s="576"/>
      <c r="O737" s="575"/>
      <c r="P737" s="576"/>
      <c r="Q737" s="575"/>
      <c r="R737" s="576"/>
      <c r="S737" s="576"/>
      <c r="T737" s="576"/>
      <c r="U737" s="576"/>
      <c r="V737" s="575">
        <v>42</v>
      </c>
      <c r="W737" s="576"/>
      <c r="X737" s="576"/>
      <c r="Y737" s="576"/>
      <c r="Z737" s="572"/>
      <c r="AA737" s="572"/>
      <c r="AB737" s="576"/>
      <c r="AC737" s="576"/>
      <c r="AD737" s="572"/>
      <c r="AE737" s="578"/>
    </row>
    <row r="738" spans="1:31" s="579" customFormat="1" x14ac:dyDescent="0.2">
      <c r="A738" s="572">
        <f>A736+1</f>
        <v>366</v>
      </c>
      <c r="B738" s="578" t="s">
        <v>757</v>
      </c>
      <c r="C738" s="578" t="s">
        <v>243</v>
      </c>
      <c r="D738" s="578"/>
      <c r="E738" s="578"/>
      <c r="F738" s="578"/>
      <c r="G738" s="578"/>
      <c r="H738" s="578" t="s">
        <v>1129</v>
      </c>
      <c r="I738" s="573"/>
      <c r="J738" s="576"/>
      <c r="K738" s="572"/>
      <c r="L738" s="572"/>
      <c r="M738" s="572"/>
      <c r="N738" s="575">
        <v>48</v>
      </c>
      <c r="O738" s="576"/>
      <c r="P738" s="575">
        <v>12</v>
      </c>
      <c r="Q738" s="576"/>
      <c r="R738" s="576"/>
      <c r="S738" s="576"/>
      <c r="T738" s="576"/>
      <c r="U738" s="576"/>
      <c r="V738" s="575"/>
      <c r="W738" s="572">
        <v>30</v>
      </c>
      <c r="X738" s="576"/>
      <c r="Y738" s="572">
        <v>2</v>
      </c>
      <c r="Z738" s="576"/>
      <c r="AA738" s="572">
        <v>2</v>
      </c>
      <c r="AB738" s="576"/>
      <c r="AC738" s="576"/>
      <c r="AD738" s="572">
        <v>4</v>
      </c>
      <c r="AE738" s="578"/>
    </row>
    <row r="739" spans="1:31" s="579" customFormat="1" x14ac:dyDescent="0.2">
      <c r="A739" s="572"/>
      <c r="B739" s="578"/>
      <c r="C739" s="578"/>
      <c r="D739" s="578"/>
      <c r="E739" s="578"/>
      <c r="F739" s="578"/>
      <c r="G739" s="578"/>
      <c r="H739" s="578"/>
      <c r="I739" s="573">
        <v>434.72500000000002</v>
      </c>
      <c r="J739" s="576">
        <f>+CEILING(I739,5)</f>
        <v>435</v>
      </c>
      <c r="K739" s="572"/>
      <c r="L739" s="572">
        <f>J739*36</f>
        <v>15660</v>
      </c>
      <c r="M739" s="572">
        <f>J739</f>
        <v>435</v>
      </c>
      <c r="N739" s="576"/>
      <c r="O739" s="575"/>
      <c r="P739" s="576"/>
      <c r="Q739" s="575"/>
      <c r="R739" s="576"/>
      <c r="S739" s="576"/>
      <c r="T739" s="576"/>
      <c r="U739" s="576"/>
      <c r="V739" s="575">
        <v>42</v>
      </c>
      <c r="W739" s="576"/>
      <c r="X739" s="576"/>
      <c r="Y739" s="576"/>
      <c r="Z739" s="572"/>
      <c r="AA739" s="572"/>
      <c r="AB739" s="576"/>
      <c r="AC739" s="576"/>
      <c r="AD739" s="572"/>
      <c r="AE739" s="578"/>
    </row>
    <row r="740" spans="1:31" s="579" customFormat="1" x14ac:dyDescent="0.2">
      <c r="A740" s="572">
        <f>A738+1</f>
        <v>367</v>
      </c>
      <c r="B740" s="578" t="s">
        <v>758</v>
      </c>
      <c r="C740" s="578" t="s">
        <v>20</v>
      </c>
      <c r="D740" s="578"/>
      <c r="E740" s="578"/>
      <c r="F740" s="578"/>
      <c r="G740" s="578"/>
      <c r="H740" s="578"/>
      <c r="I740" s="573"/>
      <c r="J740" s="576"/>
      <c r="K740" s="572"/>
      <c r="L740" s="572"/>
      <c r="M740" s="572"/>
      <c r="N740" s="576"/>
      <c r="O740" s="575">
        <f>(Q740*4+R740*2)/2</f>
        <v>12</v>
      </c>
      <c r="P740" s="575"/>
      <c r="Q740" s="575">
        <v>6</v>
      </c>
      <c r="R740" s="575"/>
      <c r="S740" s="575"/>
      <c r="T740" s="575"/>
      <c r="U740" s="575"/>
      <c r="V740" s="575"/>
      <c r="W740" s="575"/>
      <c r="X740" s="575"/>
      <c r="Y740" s="572"/>
      <c r="Z740" s="572">
        <v>1</v>
      </c>
      <c r="AA740" s="572">
        <v>1</v>
      </c>
      <c r="AB740" s="572"/>
      <c r="AC740" s="572"/>
      <c r="AD740" s="572">
        <v>2</v>
      </c>
      <c r="AE740" s="578"/>
    </row>
    <row r="741" spans="1:31" s="579" customFormat="1" x14ac:dyDescent="0.2">
      <c r="A741" s="572"/>
      <c r="B741" s="578"/>
      <c r="C741" s="578"/>
      <c r="D741" s="578"/>
      <c r="E741" s="578"/>
      <c r="F741" s="578"/>
      <c r="G741" s="578"/>
      <c r="H741" s="578"/>
      <c r="I741" s="573">
        <v>400.82600000000002</v>
      </c>
      <c r="J741" s="576">
        <f>+CEILING(I741,5)</f>
        <v>405</v>
      </c>
      <c r="K741" s="572"/>
      <c r="L741" s="572">
        <f>J741*36</f>
        <v>14580</v>
      </c>
      <c r="M741" s="572">
        <f>J741</f>
        <v>405</v>
      </c>
      <c r="N741" s="576"/>
      <c r="O741" s="575"/>
      <c r="P741" s="576"/>
      <c r="Q741" s="575"/>
      <c r="R741" s="576"/>
      <c r="S741" s="576"/>
      <c r="T741" s="576"/>
      <c r="U741" s="576"/>
      <c r="V741" s="575">
        <v>42</v>
      </c>
      <c r="W741" s="576"/>
      <c r="X741" s="576"/>
      <c r="Y741" s="576"/>
      <c r="Z741" s="572"/>
      <c r="AA741" s="572"/>
      <c r="AB741" s="576"/>
      <c r="AC741" s="576"/>
      <c r="AD741" s="572"/>
      <c r="AE741" s="578"/>
    </row>
    <row r="742" spans="1:31" s="579" customFormat="1" x14ac:dyDescent="0.2">
      <c r="A742" s="572">
        <f>A740+1</f>
        <v>368</v>
      </c>
      <c r="B742" s="578" t="s">
        <v>759</v>
      </c>
      <c r="C742" s="578" t="s">
        <v>231</v>
      </c>
      <c r="D742" s="578"/>
      <c r="E742" s="578"/>
      <c r="F742" s="578"/>
      <c r="G742" s="578"/>
      <c r="H742" s="578"/>
      <c r="I742" s="573"/>
      <c r="J742" s="576"/>
      <c r="K742" s="572"/>
      <c r="L742" s="572"/>
      <c r="M742" s="572"/>
      <c r="N742" s="576"/>
      <c r="O742" s="575">
        <f>(Q742*4+R742*2)/2</f>
        <v>12</v>
      </c>
      <c r="P742" s="575"/>
      <c r="Q742" s="575">
        <v>6</v>
      </c>
      <c r="R742" s="575"/>
      <c r="S742" s="575"/>
      <c r="T742" s="575"/>
      <c r="U742" s="575"/>
      <c r="V742" s="575"/>
      <c r="W742" s="575"/>
      <c r="X742" s="575"/>
      <c r="Y742" s="572"/>
      <c r="Z742" s="572">
        <v>1</v>
      </c>
      <c r="AA742" s="572">
        <v>1</v>
      </c>
      <c r="AB742" s="572"/>
      <c r="AC742" s="572"/>
      <c r="AD742" s="572">
        <v>2</v>
      </c>
      <c r="AE742" s="578"/>
    </row>
    <row r="743" spans="1:31" s="579" customFormat="1" x14ac:dyDescent="0.2">
      <c r="A743" s="572"/>
      <c r="B743" s="578"/>
      <c r="C743" s="578"/>
      <c r="D743" s="578"/>
      <c r="E743" s="578"/>
      <c r="F743" s="578"/>
      <c r="G743" s="578"/>
      <c r="H743" s="578"/>
      <c r="I743" s="573">
        <v>436.29700000000003</v>
      </c>
      <c r="J743" s="576">
        <f>+CEILING(I743,5)</f>
        <v>440</v>
      </c>
      <c r="K743" s="572"/>
      <c r="L743" s="572">
        <f>J743*36</f>
        <v>15840</v>
      </c>
      <c r="M743" s="572">
        <f>J743</f>
        <v>440</v>
      </c>
      <c r="N743" s="576"/>
      <c r="O743" s="575"/>
      <c r="P743" s="576"/>
      <c r="Q743" s="575"/>
      <c r="R743" s="576"/>
      <c r="S743" s="576"/>
      <c r="T743" s="576"/>
      <c r="U743" s="576"/>
      <c r="V743" s="575">
        <v>42</v>
      </c>
      <c r="W743" s="576"/>
      <c r="X743" s="576"/>
      <c r="Y743" s="576"/>
      <c r="Z743" s="572"/>
      <c r="AA743" s="572"/>
      <c r="AB743" s="576"/>
      <c r="AC743" s="576"/>
      <c r="AD743" s="572"/>
      <c r="AE743" s="578"/>
    </row>
    <row r="744" spans="1:31" s="579" customFormat="1" x14ac:dyDescent="0.2">
      <c r="A744" s="572">
        <f>A742+1</f>
        <v>369</v>
      </c>
      <c r="B744" s="578" t="s">
        <v>760</v>
      </c>
      <c r="C744" s="578" t="s">
        <v>232</v>
      </c>
      <c r="D744" s="578">
        <v>0</v>
      </c>
      <c r="E744" s="578">
        <v>0</v>
      </c>
      <c r="F744" s="578">
        <v>2</v>
      </c>
      <c r="G744" s="578">
        <v>0</v>
      </c>
      <c r="H744" s="578"/>
      <c r="I744" s="573"/>
      <c r="J744" s="576"/>
      <c r="K744" s="572"/>
      <c r="L744" s="572"/>
      <c r="M744" s="572"/>
      <c r="N744" s="576"/>
      <c r="O744" s="575">
        <f>(Q744*4+R744*2)/2</f>
        <v>12</v>
      </c>
      <c r="P744" s="575"/>
      <c r="Q744" s="575">
        <v>6</v>
      </c>
      <c r="R744" s="575"/>
      <c r="S744" s="575"/>
      <c r="T744" s="575"/>
      <c r="U744" s="575"/>
      <c r="V744" s="575"/>
      <c r="W744" s="575"/>
      <c r="X744" s="575"/>
      <c r="Y744" s="572"/>
      <c r="Z744" s="572">
        <v>1</v>
      </c>
      <c r="AA744" s="572">
        <v>1</v>
      </c>
      <c r="AB744" s="572"/>
      <c r="AC744" s="572"/>
      <c r="AD744" s="572">
        <v>2</v>
      </c>
      <c r="AE744" s="578"/>
    </row>
    <row r="745" spans="1:31" s="579" customFormat="1" x14ac:dyDescent="0.2">
      <c r="A745" s="572"/>
      <c r="B745" s="578"/>
      <c r="C745" s="578"/>
      <c r="D745" s="578"/>
      <c r="E745" s="578"/>
      <c r="F745" s="578"/>
      <c r="G745" s="578"/>
      <c r="H745" s="578"/>
      <c r="I745" s="573">
        <v>393.11399999999998</v>
      </c>
      <c r="J745" s="576">
        <f>+CEILING(I745,5)</f>
        <v>395</v>
      </c>
      <c r="K745" s="572"/>
      <c r="L745" s="572">
        <f>J745*36</f>
        <v>14220</v>
      </c>
      <c r="M745" s="572">
        <f>J745</f>
        <v>395</v>
      </c>
      <c r="N745" s="572"/>
      <c r="O745" s="576"/>
      <c r="P745" s="572"/>
      <c r="Q745" s="576"/>
      <c r="R745" s="576"/>
      <c r="S745" s="576"/>
      <c r="T745" s="576"/>
      <c r="U745" s="576"/>
      <c r="V745" s="575">
        <v>42</v>
      </c>
      <c r="W745" s="575"/>
      <c r="X745" s="576"/>
      <c r="Y745" s="572"/>
      <c r="Z745" s="576"/>
      <c r="AA745" s="572"/>
      <c r="AB745" s="576"/>
      <c r="AC745" s="576"/>
      <c r="AD745" s="572"/>
      <c r="AE745" s="578"/>
    </row>
    <row r="746" spans="1:31" s="579" customFormat="1" x14ac:dyDescent="0.2">
      <c r="A746" s="572">
        <f>A744+1</f>
        <v>370</v>
      </c>
      <c r="B746" s="578" t="s">
        <v>761</v>
      </c>
      <c r="C746" s="578" t="s">
        <v>232</v>
      </c>
      <c r="D746" s="578"/>
      <c r="E746" s="578"/>
      <c r="F746" s="578"/>
      <c r="G746" s="578"/>
      <c r="H746" s="578"/>
      <c r="I746" s="573"/>
      <c r="J746" s="576"/>
      <c r="K746" s="572"/>
      <c r="L746" s="572"/>
      <c r="M746" s="572"/>
      <c r="N746" s="576"/>
      <c r="O746" s="575">
        <f>(Q746*4+R746*2)/2</f>
        <v>12</v>
      </c>
      <c r="P746" s="575"/>
      <c r="Q746" s="575">
        <v>6</v>
      </c>
      <c r="R746" s="575"/>
      <c r="S746" s="575"/>
      <c r="T746" s="575"/>
      <c r="U746" s="575"/>
      <c r="V746" s="575"/>
      <c r="W746" s="575"/>
      <c r="X746" s="575"/>
      <c r="Y746" s="572"/>
      <c r="Z746" s="572">
        <v>1</v>
      </c>
      <c r="AA746" s="572">
        <v>1</v>
      </c>
      <c r="AB746" s="572"/>
      <c r="AC746" s="572"/>
      <c r="AD746" s="572">
        <v>2</v>
      </c>
      <c r="AE746" s="578"/>
    </row>
    <row r="747" spans="1:31" s="579" customFormat="1" x14ac:dyDescent="0.2">
      <c r="A747" s="572"/>
      <c r="B747" s="578"/>
      <c r="C747" s="578"/>
      <c r="D747" s="578"/>
      <c r="E747" s="578"/>
      <c r="F747" s="578"/>
      <c r="G747" s="578"/>
      <c r="H747" s="578"/>
      <c r="I747" s="573">
        <v>447.36099999999999</v>
      </c>
      <c r="J747" s="576">
        <f>+CEILING(I747,5)</f>
        <v>450</v>
      </c>
      <c r="K747" s="572"/>
      <c r="L747" s="572">
        <f>J747*36</f>
        <v>16200</v>
      </c>
      <c r="M747" s="572">
        <f>J747</f>
        <v>450</v>
      </c>
      <c r="N747" s="576"/>
      <c r="O747" s="575"/>
      <c r="P747" s="576"/>
      <c r="Q747" s="575"/>
      <c r="R747" s="576"/>
      <c r="S747" s="576"/>
      <c r="T747" s="576"/>
      <c r="U747" s="576"/>
      <c r="V747" s="575">
        <v>42</v>
      </c>
      <c r="W747" s="576"/>
      <c r="X747" s="576"/>
      <c r="Y747" s="576"/>
      <c r="Z747" s="572"/>
      <c r="AA747" s="572"/>
      <c r="AB747" s="576"/>
      <c r="AC747" s="576"/>
      <c r="AD747" s="572"/>
      <c r="AE747" s="578"/>
    </row>
    <row r="748" spans="1:31" s="579" customFormat="1" x14ac:dyDescent="0.2">
      <c r="A748" s="572">
        <f>A746+1</f>
        <v>371</v>
      </c>
      <c r="B748" s="578" t="s">
        <v>762</v>
      </c>
      <c r="C748" s="578" t="s">
        <v>20</v>
      </c>
      <c r="D748" s="578"/>
      <c r="E748" s="578"/>
      <c r="F748" s="578"/>
      <c r="G748" s="578"/>
      <c r="H748" s="578"/>
      <c r="I748" s="573"/>
      <c r="J748" s="576"/>
      <c r="K748" s="572"/>
      <c r="L748" s="572"/>
      <c r="M748" s="572"/>
      <c r="N748" s="576"/>
      <c r="O748" s="575">
        <f>(Q748*4+R748*2)/2</f>
        <v>12</v>
      </c>
      <c r="P748" s="575"/>
      <c r="Q748" s="575">
        <v>6</v>
      </c>
      <c r="R748" s="575"/>
      <c r="S748" s="575"/>
      <c r="T748" s="575"/>
      <c r="U748" s="575"/>
      <c r="V748" s="575"/>
      <c r="W748" s="575"/>
      <c r="X748" s="575"/>
      <c r="Y748" s="572"/>
      <c r="Z748" s="572">
        <v>1</v>
      </c>
      <c r="AA748" s="572">
        <v>1</v>
      </c>
      <c r="AB748" s="572"/>
      <c r="AC748" s="572"/>
      <c r="AD748" s="572">
        <v>2</v>
      </c>
      <c r="AE748" s="578"/>
    </row>
    <row r="749" spans="1:31" s="579" customFormat="1" x14ac:dyDescent="0.2">
      <c r="A749" s="572"/>
      <c r="B749" s="578"/>
      <c r="C749" s="578"/>
      <c r="D749" s="578"/>
      <c r="E749" s="578"/>
      <c r="F749" s="578"/>
      <c r="G749" s="578"/>
      <c r="H749" s="578"/>
      <c r="I749" s="573">
        <v>391.11200000000002</v>
      </c>
      <c r="J749" s="576">
        <f>+CEILING(I749,5)</f>
        <v>395</v>
      </c>
      <c r="K749" s="572"/>
      <c r="L749" s="572">
        <f>J749*36</f>
        <v>14220</v>
      </c>
      <c r="M749" s="572">
        <f>J749</f>
        <v>395</v>
      </c>
      <c r="N749" s="576"/>
      <c r="O749" s="575"/>
      <c r="P749" s="576"/>
      <c r="Q749" s="575"/>
      <c r="R749" s="576"/>
      <c r="S749" s="576"/>
      <c r="T749" s="576"/>
      <c r="U749" s="576"/>
      <c r="V749" s="575">
        <v>42</v>
      </c>
      <c r="W749" s="576"/>
      <c r="X749" s="576"/>
      <c r="Y749" s="576"/>
      <c r="Z749" s="572"/>
      <c r="AA749" s="572"/>
      <c r="AB749" s="576"/>
      <c r="AC749" s="576"/>
      <c r="AD749" s="572"/>
      <c r="AE749" s="578"/>
    </row>
    <row r="750" spans="1:31" s="579" customFormat="1" x14ac:dyDescent="0.2">
      <c r="A750" s="572">
        <f>A748+1</f>
        <v>372</v>
      </c>
      <c r="B750" s="578" t="s">
        <v>763</v>
      </c>
      <c r="C750" s="578" t="s">
        <v>232</v>
      </c>
      <c r="D750" s="578"/>
      <c r="E750" s="578"/>
      <c r="F750" s="578"/>
      <c r="G750" s="578"/>
      <c r="H750" s="578"/>
      <c r="I750" s="573"/>
      <c r="J750" s="576"/>
      <c r="K750" s="572"/>
      <c r="L750" s="572"/>
      <c r="M750" s="572"/>
      <c r="N750" s="576"/>
      <c r="O750" s="575">
        <f>(Q750*4+R750*2)/2</f>
        <v>12</v>
      </c>
      <c r="P750" s="575"/>
      <c r="Q750" s="575">
        <v>6</v>
      </c>
      <c r="R750" s="575"/>
      <c r="S750" s="575"/>
      <c r="T750" s="575"/>
      <c r="U750" s="575"/>
      <c r="V750" s="575"/>
      <c r="W750" s="575"/>
      <c r="X750" s="575"/>
      <c r="Y750" s="572"/>
      <c r="Z750" s="572">
        <v>1</v>
      </c>
      <c r="AA750" s="572">
        <v>1</v>
      </c>
      <c r="AB750" s="572"/>
      <c r="AC750" s="572"/>
      <c r="AD750" s="572">
        <v>2</v>
      </c>
      <c r="AE750" s="578"/>
    </row>
    <row r="751" spans="1:31" s="579" customFormat="1" x14ac:dyDescent="0.2">
      <c r="A751" s="572"/>
      <c r="B751" s="578"/>
      <c r="C751" s="578"/>
      <c r="D751" s="578"/>
      <c r="E751" s="578"/>
      <c r="F751" s="578"/>
      <c r="G751" s="578"/>
      <c r="H751" s="578"/>
      <c r="I751" s="573">
        <v>448.59300000000002</v>
      </c>
      <c r="J751" s="576">
        <f>+CEILING(I751,5)</f>
        <v>450</v>
      </c>
      <c r="K751" s="572"/>
      <c r="L751" s="572">
        <f>J751*36</f>
        <v>16200</v>
      </c>
      <c r="M751" s="572">
        <f>J751</f>
        <v>450</v>
      </c>
      <c r="N751" s="576"/>
      <c r="O751" s="575"/>
      <c r="P751" s="576"/>
      <c r="Q751" s="575"/>
      <c r="R751" s="576"/>
      <c r="S751" s="576"/>
      <c r="T751" s="576"/>
      <c r="U751" s="576"/>
      <c r="V751" s="575">
        <v>42</v>
      </c>
      <c r="W751" s="576"/>
      <c r="X751" s="576"/>
      <c r="Y751" s="576"/>
      <c r="Z751" s="572"/>
      <c r="AA751" s="572"/>
      <c r="AB751" s="576"/>
      <c r="AC751" s="576"/>
      <c r="AD751" s="572"/>
      <c r="AE751" s="578"/>
    </row>
    <row r="752" spans="1:31" s="579" customFormat="1" x14ac:dyDescent="0.2">
      <c r="A752" s="572">
        <f>A750+1</f>
        <v>373</v>
      </c>
      <c r="B752" s="578" t="s">
        <v>764</v>
      </c>
      <c r="C752" s="578" t="s">
        <v>232</v>
      </c>
      <c r="D752" s="578"/>
      <c r="E752" s="578"/>
      <c r="F752" s="578"/>
      <c r="G752" s="578"/>
      <c r="H752" s="578"/>
      <c r="I752" s="573"/>
      <c r="J752" s="576"/>
      <c r="K752" s="572"/>
      <c r="L752" s="572"/>
      <c r="M752" s="572"/>
      <c r="N752" s="576"/>
      <c r="O752" s="575">
        <f>(Q752*4+R752*2)/2</f>
        <v>12</v>
      </c>
      <c r="P752" s="575"/>
      <c r="Q752" s="575">
        <v>6</v>
      </c>
      <c r="R752" s="575"/>
      <c r="S752" s="575"/>
      <c r="T752" s="575"/>
      <c r="U752" s="575"/>
      <c r="V752" s="575"/>
      <c r="W752" s="575"/>
      <c r="X752" s="575"/>
      <c r="Y752" s="572"/>
      <c r="Z752" s="572">
        <v>1</v>
      </c>
      <c r="AA752" s="572">
        <v>1</v>
      </c>
      <c r="AB752" s="572"/>
      <c r="AC752" s="572"/>
      <c r="AD752" s="572">
        <v>2</v>
      </c>
      <c r="AE752" s="578"/>
    </row>
    <row r="753" spans="1:31" s="579" customFormat="1" x14ac:dyDescent="0.2">
      <c r="A753" s="572"/>
      <c r="B753" s="578"/>
      <c r="C753" s="578"/>
      <c r="D753" s="578"/>
      <c r="E753" s="578"/>
      <c r="F753" s="578"/>
      <c r="G753" s="578"/>
      <c r="H753" s="578"/>
      <c r="I753" s="573">
        <v>388</v>
      </c>
      <c r="J753" s="576">
        <f>+CEILING(I753,5)</f>
        <v>390</v>
      </c>
      <c r="K753" s="572"/>
      <c r="L753" s="572">
        <f>J753*36</f>
        <v>14040</v>
      </c>
      <c r="M753" s="572">
        <f>J753</f>
        <v>390</v>
      </c>
      <c r="N753" s="576"/>
      <c r="O753" s="575"/>
      <c r="P753" s="576"/>
      <c r="Q753" s="575"/>
      <c r="R753" s="576"/>
      <c r="S753" s="576"/>
      <c r="T753" s="576"/>
      <c r="U753" s="576"/>
      <c r="V753" s="575">
        <v>36</v>
      </c>
      <c r="W753" s="576"/>
      <c r="X753" s="576"/>
      <c r="Y753" s="576"/>
      <c r="Z753" s="572"/>
      <c r="AA753" s="572"/>
      <c r="AB753" s="576"/>
      <c r="AC753" s="576"/>
      <c r="AD753" s="572"/>
      <c r="AE753" s="578"/>
    </row>
    <row r="754" spans="1:31" s="579" customFormat="1" x14ac:dyDescent="0.2">
      <c r="A754" s="572">
        <f>A752+1</f>
        <v>374</v>
      </c>
      <c r="B754" s="578" t="s">
        <v>765</v>
      </c>
      <c r="C754" s="578" t="s">
        <v>233</v>
      </c>
      <c r="D754" s="578"/>
      <c r="E754" s="578"/>
      <c r="F754" s="578"/>
      <c r="G754" s="578"/>
      <c r="H754" s="578"/>
      <c r="I754" s="573"/>
      <c r="J754" s="576"/>
      <c r="K754" s="576"/>
      <c r="L754" s="572"/>
      <c r="M754" s="572"/>
      <c r="N754" s="576"/>
      <c r="O754" s="575">
        <f>(Q754*4+R754*2)/2</f>
        <v>12</v>
      </c>
      <c r="P754" s="575"/>
      <c r="Q754" s="575">
        <v>6</v>
      </c>
      <c r="R754" s="575"/>
      <c r="S754" s="575"/>
      <c r="T754" s="575"/>
      <c r="U754" s="575"/>
      <c r="V754" s="575"/>
      <c r="W754" s="575"/>
      <c r="X754" s="575"/>
      <c r="Y754" s="572"/>
      <c r="Z754" s="572">
        <v>1</v>
      </c>
      <c r="AA754" s="572">
        <v>1</v>
      </c>
      <c r="AB754" s="572"/>
      <c r="AC754" s="572"/>
      <c r="AD754" s="572">
        <v>2</v>
      </c>
      <c r="AE754" s="578"/>
    </row>
    <row r="755" spans="1:31" s="579" customFormat="1" x14ac:dyDescent="0.2">
      <c r="A755" s="572"/>
      <c r="B755" s="578"/>
      <c r="C755" s="578"/>
      <c r="D755" s="578"/>
      <c r="E755" s="578"/>
      <c r="F755" s="578"/>
      <c r="G755" s="578"/>
      <c r="H755" s="578"/>
      <c r="I755" s="573">
        <v>437.95499999999998</v>
      </c>
      <c r="J755" s="576">
        <f>+CEILING(I755,5)</f>
        <v>440</v>
      </c>
      <c r="K755" s="572"/>
      <c r="L755" s="572">
        <f>J755*36</f>
        <v>15840</v>
      </c>
      <c r="M755" s="572">
        <f>J755</f>
        <v>440</v>
      </c>
      <c r="N755" s="576"/>
      <c r="O755" s="575"/>
      <c r="P755" s="576"/>
      <c r="Q755" s="575"/>
      <c r="R755" s="576"/>
      <c r="S755" s="576"/>
      <c r="T755" s="576"/>
      <c r="U755" s="576"/>
      <c r="V755" s="575">
        <v>42</v>
      </c>
      <c r="W755" s="576"/>
      <c r="X755" s="576"/>
      <c r="Y755" s="576"/>
      <c r="Z755" s="572"/>
      <c r="AA755" s="572"/>
      <c r="AB755" s="576"/>
      <c r="AC755" s="576"/>
      <c r="AD755" s="572"/>
      <c r="AE755" s="578"/>
    </row>
    <row r="756" spans="1:31" s="579" customFormat="1" x14ac:dyDescent="0.2">
      <c r="A756" s="572">
        <f>A754+1</f>
        <v>375</v>
      </c>
      <c r="B756" s="578" t="s">
        <v>97</v>
      </c>
      <c r="C756" s="578" t="s">
        <v>239</v>
      </c>
      <c r="D756" s="578"/>
      <c r="E756" s="578"/>
      <c r="F756" s="578"/>
      <c r="G756" s="578"/>
      <c r="H756" s="578" t="s">
        <v>1130</v>
      </c>
      <c r="I756" s="573"/>
      <c r="J756" s="576"/>
      <c r="K756" s="572"/>
      <c r="L756" s="572"/>
      <c r="M756" s="572"/>
      <c r="N756" s="575">
        <v>48</v>
      </c>
      <c r="O756" s="576"/>
      <c r="P756" s="575">
        <v>12</v>
      </c>
      <c r="Q756" s="576"/>
      <c r="R756" s="576"/>
      <c r="S756" s="576"/>
      <c r="T756" s="576"/>
      <c r="U756" s="576"/>
      <c r="V756" s="575"/>
      <c r="W756" s="572">
        <v>30</v>
      </c>
      <c r="X756" s="576"/>
      <c r="Y756" s="572">
        <v>2</v>
      </c>
      <c r="Z756" s="576"/>
      <c r="AA756" s="572">
        <v>2</v>
      </c>
      <c r="AB756" s="576"/>
      <c r="AC756" s="576"/>
      <c r="AD756" s="572">
        <v>4</v>
      </c>
      <c r="AE756" s="578"/>
    </row>
    <row r="757" spans="1:31" s="579" customFormat="1" x14ac:dyDescent="0.2">
      <c r="A757" s="572"/>
      <c r="B757" s="578"/>
      <c r="C757" s="578"/>
      <c r="D757" s="578"/>
      <c r="E757" s="578"/>
      <c r="F757" s="578"/>
      <c r="G757" s="578"/>
      <c r="H757" s="578"/>
      <c r="I757" s="573">
        <v>413.81</v>
      </c>
      <c r="J757" s="576">
        <f>+CEILING(I757,5)</f>
        <v>415</v>
      </c>
      <c r="K757" s="572"/>
      <c r="L757" s="572">
        <f>J757*36</f>
        <v>14940</v>
      </c>
      <c r="M757" s="572">
        <f>J757</f>
        <v>415</v>
      </c>
      <c r="N757" s="576"/>
      <c r="O757" s="575"/>
      <c r="P757" s="576"/>
      <c r="Q757" s="575"/>
      <c r="R757" s="576"/>
      <c r="S757" s="576"/>
      <c r="T757" s="576"/>
      <c r="U757" s="576"/>
      <c r="V757" s="575">
        <v>42</v>
      </c>
      <c r="W757" s="576"/>
      <c r="X757" s="576"/>
      <c r="Y757" s="576"/>
      <c r="Z757" s="572"/>
      <c r="AA757" s="572"/>
      <c r="AB757" s="576"/>
      <c r="AC757" s="576"/>
      <c r="AD757" s="572"/>
      <c r="AE757" s="578"/>
    </row>
    <row r="758" spans="1:31" s="579" customFormat="1" x14ac:dyDescent="0.2">
      <c r="A758" s="572">
        <f>A756+1</f>
        <v>376</v>
      </c>
      <c r="B758" s="578" t="s">
        <v>766</v>
      </c>
      <c r="C758" s="578" t="s">
        <v>232</v>
      </c>
      <c r="D758" s="578"/>
      <c r="E758" s="578"/>
      <c r="F758" s="578"/>
      <c r="G758" s="578"/>
      <c r="H758" s="578"/>
      <c r="I758" s="573"/>
      <c r="J758" s="576"/>
      <c r="K758" s="572"/>
      <c r="L758" s="572"/>
      <c r="M758" s="572"/>
      <c r="N758" s="576"/>
      <c r="O758" s="575">
        <f>(Q758*4+R758*2)/2</f>
        <v>12</v>
      </c>
      <c r="P758" s="575"/>
      <c r="Q758" s="575">
        <v>6</v>
      </c>
      <c r="R758" s="575"/>
      <c r="S758" s="575"/>
      <c r="T758" s="575"/>
      <c r="U758" s="575"/>
      <c r="V758" s="575"/>
      <c r="W758" s="575"/>
      <c r="X758" s="575"/>
      <c r="Y758" s="572"/>
      <c r="Z758" s="572">
        <v>1</v>
      </c>
      <c r="AA758" s="572">
        <v>1</v>
      </c>
      <c r="AB758" s="572"/>
      <c r="AC758" s="572"/>
      <c r="AD758" s="572">
        <v>2</v>
      </c>
      <c r="AE758" s="578"/>
    </row>
    <row r="759" spans="1:31" s="579" customFormat="1" x14ac:dyDescent="0.2">
      <c r="A759" s="572"/>
      <c r="B759" s="578"/>
      <c r="C759" s="578"/>
      <c r="D759" s="578"/>
      <c r="E759" s="578"/>
      <c r="F759" s="578"/>
      <c r="G759" s="578"/>
      <c r="H759" s="578"/>
      <c r="I759" s="573">
        <v>424.2</v>
      </c>
      <c r="J759" s="576">
        <f>+CEILING(I759,5)</f>
        <v>425</v>
      </c>
      <c r="K759" s="572"/>
      <c r="L759" s="572">
        <f>J759*36</f>
        <v>15300</v>
      </c>
      <c r="M759" s="572">
        <f>J759</f>
        <v>425</v>
      </c>
      <c r="N759" s="576"/>
      <c r="O759" s="575"/>
      <c r="P759" s="576"/>
      <c r="Q759" s="575"/>
      <c r="R759" s="576"/>
      <c r="S759" s="576"/>
      <c r="T759" s="576"/>
      <c r="U759" s="576"/>
      <c r="V759" s="575">
        <v>42</v>
      </c>
      <c r="W759" s="576"/>
      <c r="X759" s="576"/>
      <c r="Y759" s="576"/>
      <c r="Z759" s="572"/>
      <c r="AA759" s="572"/>
      <c r="AB759" s="576"/>
      <c r="AC759" s="576"/>
      <c r="AD759" s="572"/>
      <c r="AE759" s="578"/>
    </row>
    <row r="760" spans="1:31" s="579" customFormat="1" x14ac:dyDescent="0.2">
      <c r="A760" s="572">
        <f>A758+1</f>
        <v>377</v>
      </c>
      <c r="B760" s="578" t="s">
        <v>767</v>
      </c>
      <c r="C760" s="578" t="s">
        <v>20</v>
      </c>
      <c r="D760" s="578">
        <v>2</v>
      </c>
      <c r="E760" s="578">
        <v>2</v>
      </c>
      <c r="F760" s="578">
        <v>0</v>
      </c>
      <c r="G760" s="578">
        <v>0</v>
      </c>
      <c r="H760" s="578"/>
      <c r="I760" s="573"/>
      <c r="J760" s="576"/>
      <c r="K760" s="572"/>
      <c r="L760" s="572"/>
      <c r="M760" s="572"/>
      <c r="N760" s="576"/>
      <c r="O760" s="575">
        <f>(Q760*4+R760*2)/2</f>
        <v>12</v>
      </c>
      <c r="P760" s="575"/>
      <c r="Q760" s="575">
        <v>6</v>
      </c>
      <c r="R760" s="575"/>
      <c r="S760" s="575"/>
      <c r="T760" s="575"/>
      <c r="U760" s="575"/>
      <c r="V760" s="575"/>
      <c r="W760" s="575"/>
      <c r="X760" s="575"/>
      <c r="Y760" s="572"/>
      <c r="Z760" s="572">
        <v>1</v>
      </c>
      <c r="AA760" s="572">
        <v>1</v>
      </c>
      <c r="AB760" s="572"/>
      <c r="AC760" s="572"/>
      <c r="AD760" s="572">
        <v>2</v>
      </c>
      <c r="AE760" s="578"/>
    </row>
    <row r="761" spans="1:31" s="579" customFormat="1" x14ac:dyDescent="0.2">
      <c r="A761" s="572"/>
      <c r="B761" s="578"/>
      <c r="C761" s="578"/>
      <c r="D761" s="578"/>
      <c r="E761" s="578"/>
      <c r="F761" s="578"/>
      <c r="G761" s="578"/>
      <c r="H761" s="578"/>
      <c r="I761" s="573">
        <v>414.52100000000002</v>
      </c>
      <c r="J761" s="576">
        <f>+CEILING(I761,5)</f>
        <v>415</v>
      </c>
      <c r="K761" s="572"/>
      <c r="L761" s="572">
        <f>J761*36</f>
        <v>14940</v>
      </c>
      <c r="M761" s="572">
        <f>J761</f>
        <v>415</v>
      </c>
      <c r="N761" s="576"/>
      <c r="O761" s="575"/>
      <c r="P761" s="576"/>
      <c r="Q761" s="575"/>
      <c r="R761" s="576"/>
      <c r="S761" s="576"/>
      <c r="T761" s="576"/>
      <c r="U761" s="576"/>
      <c r="V761" s="575">
        <v>42</v>
      </c>
      <c r="W761" s="576"/>
      <c r="X761" s="576"/>
      <c r="Y761" s="576"/>
      <c r="Z761" s="572"/>
      <c r="AA761" s="572"/>
      <c r="AB761" s="576"/>
      <c r="AC761" s="576"/>
      <c r="AD761" s="572"/>
      <c r="AE761" s="578"/>
    </row>
    <row r="762" spans="1:31" s="579" customFormat="1" x14ac:dyDescent="0.2">
      <c r="A762" s="572">
        <f>A760+1</f>
        <v>378</v>
      </c>
      <c r="B762" s="578" t="s">
        <v>768</v>
      </c>
      <c r="C762" s="578" t="s">
        <v>20</v>
      </c>
      <c r="D762" s="578"/>
      <c r="E762" s="578"/>
      <c r="F762" s="578"/>
      <c r="G762" s="578"/>
      <c r="H762" s="578"/>
      <c r="I762" s="573"/>
      <c r="J762" s="576"/>
      <c r="K762" s="572"/>
      <c r="L762" s="572"/>
      <c r="M762" s="572"/>
      <c r="N762" s="576"/>
      <c r="O762" s="575">
        <f>(Q762*4+R762*2)/2</f>
        <v>12</v>
      </c>
      <c r="P762" s="575"/>
      <c r="Q762" s="575">
        <v>6</v>
      </c>
      <c r="R762" s="575"/>
      <c r="S762" s="575"/>
      <c r="T762" s="575"/>
      <c r="U762" s="575"/>
      <c r="V762" s="575"/>
      <c r="W762" s="575"/>
      <c r="X762" s="575"/>
      <c r="Y762" s="572"/>
      <c r="Z762" s="572">
        <v>1</v>
      </c>
      <c r="AA762" s="572">
        <v>1</v>
      </c>
      <c r="AB762" s="572"/>
      <c r="AC762" s="572"/>
      <c r="AD762" s="572">
        <v>2</v>
      </c>
      <c r="AE762" s="578"/>
    </row>
    <row r="763" spans="1:31" s="579" customFormat="1" x14ac:dyDescent="0.2">
      <c r="A763" s="572"/>
      <c r="B763" s="578"/>
      <c r="C763" s="578"/>
      <c r="D763" s="578"/>
      <c r="E763" s="578"/>
      <c r="F763" s="578"/>
      <c r="G763" s="578"/>
      <c r="H763" s="578"/>
      <c r="I763" s="573">
        <v>425.58100000000002</v>
      </c>
      <c r="J763" s="576">
        <f>+CEILING(I763,5)</f>
        <v>430</v>
      </c>
      <c r="K763" s="572"/>
      <c r="L763" s="572">
        <f>J763*36</f>
        <v>15480</v>
      </c>
      <c r="M763" s="572">
        <f>J763</f>
        <v>430</v>
      </c>
      <c r="N763" s="576"/>
      <c r="O763" s="575"/>
      <c r="P763" s="576"/>
      <c r="Q763" s="575"/>
      <c r="R763" s="576"/>
      <c r="S763" s="576"/>
      <c r="T763" s="576"/>
      <c r="U763" s="576"/>
      <c r="V763" s="575">
        <v>42</v>
      </c>
      <c r="W763" s="576"/>
      <c r="X763" s="576"/>
      <c r="Y763" s="576"/>
      <c r="Z763" s="572"/>
      <c r="AA763" s="572"/>
      <c r="AB763" s="576"/>
      <c r="AC763" s="576"/>
      <c r="AD763" s="572"/>
      <c r="AE763" s="578"/>
    </row>
    <row r="764" spans="1:31" s="579" customFormat="1" x14ac:dyDescent="0.2">
      <c r="A764" s="572">
        <f>A762+1</f>
        <v>379</v>
      </c>
      <c r="B764" s="578" t="s">
        <v>769</v>
      </c>
      <c r="C764" s="578" t="s">
        <v>20</v>
      </c>
      <c r="D764" s="578"/>
      <c r="E764" s="578"/>
      <c r="F764" s="578"/>
      <c r="G764" s="578"/>
      <c r="H764" s="578"/>
      <c r="I764" s="573"/>
      <c r="J764" s="576"/>
      <c r="K764" s="572"/>
      <c r="L764" s="572"/>
      <c r="M764" s="572"/>
      <c r="N764" s="576"/>
      <c r="O764" s="575">
        <f>(Q764*4+R764*2)/2</f>
        <v>12</v>
      </c>
      <c r="P764" s="575"/>
      <c r="Q764" s="575">
        <v>6</v>
      </c>
      <c r="R764" s="575"/>
      <c r="S764" s="575"/>
      <c r="T764" s="575"/>
      <c r="U764" s="575"/>
      <c r="V764" s="575"/>
      <c r="W764" s="575"/>
      <c r="X764" s="575"/>
      <c r="Y764" s="572"/>
      <c r="Z764" s="572">
        <v>1</v>
      </c>
      <c r="AA764" s="572">
        <v>1</v>
      </c>
      <c r="AB764" s="572"/>
      <c r="AC764" s="572"/>
      <c r="AD764" s="572">
        <v>2</v>
      </c>
      <c r="AE764" s="578"/>
    </row>
    <row r="765" spans="1:31" s="579" customFormat="1" x14ac:dyDescent="0.2">
      <c r="A765" s="572"/>
      <c r="B765" s="578"/>
      <c r="C765" s="578"/>
      <c r="D765" s="578"/>
      <c r="E765" s="578"/>
      <c r="F765" s="578"/>
      <c r="G765" s="578"/>
      <c r="H765" s="578"/>
      <c r="I765" s="573">
        <v>412.27</v>
      </c>
      <c r="J765" s="576">
        <f>+CEILING(I765,5)</f>
        <v>415</v>
      </c>
      <c r="K765" s="572"/>
      <c r="L765" s="572">
        <f>J765*36</f>
        <v>14940</v>
      </c>
      <c r="M765" s="572">
        <f>J765</f>
        <v>415</v>
      </c>
      <c r="N765" s="576"/>
      <c r="O765" s="575"/>
      <c r="P765" s="576"/>
      <c r="Q765" s="575"/>
      <c r="R765" s="576"/>
      <c r="S765" s="576"/>
      <c r="T765" s="576"/>
      <c r="U765" s="576"/>
      <c r="V765" s="575">
        <v>42</v>
      </c>
      <c r="W765" s="576"/>
      <c r="X765" s="576"/>
      <c r="Y765" s="576"/>
      <c r="Z765" s="572"/>
      <c r="AA765" s="572"/>
      <c r="AB765" s="576"/>
      <c r="AC765" s="576"/>
      <c r="AD765" s="572"/>
      <c r="AE765" s="578"/>
    </row>
    <row r="766" spans="1:31" s="579" customFormat="1" x14ac:dyDescent="0.2">
      <c r="A766" s="572">
        <f>A764+1</f>
        <v>380</v>
      </c>
      <c r="B766" s="578" t="s">
        <v>770</v>
      </c>
      <c r="C766" s="578" t="s">
        <v>20</v>
      </c>
      <c r="D766" s="578"/>
      <c r="E766" s="578"/>
      <c r="F766" s="578"/>
      <c r="G766" s="578"/>
      <c r="H766" s="578"/>
      <c r="I766" s="573"/>
      <c r="J766" s="576"/>
      <c r="K766" s="572"/>
      <c r="L766" s="572"/>
      <c r="M766" s="572"/>
      <c r="N766" s="576"/>
      <c r="O766" s="575">
        <f>(Q766*4+R766*2)/2</f>
        <v>12</v>
      </c>
      <c r="P766" s="575"/>
      <c r="Q766" s="575">
        <v>6</v>
      </c>
      <c r="R766" s="575"/>
      <c r="S766" s="575"/>
      <c r="T766" s="575"/>
      <c r="U766" s="575"/>
      <c r="V766" s="575"/>
      <c r="W766" s="575"/>
      <c r="X766" s="575"/>
      <c r="Y766" s="572"/>
      <c r="Z766" s="572">
        <v>1</v>
      </c>
      <c r="AA766" s="572">
        <v>1</v>
      </c>
      <c r="AB766" s="572"/>
      <c r="AC766" s="572"/>
      <c r="AD766" s="572">
        <v>2</v>
      </c>
      <c r="AE766" s="578"/>
    </row>
    <row r="767" spans="1:31" s="579" customFormat="1" x14ac:dyDescent="0.2">
      <c r="A767" s="572"/>
      <c r="B767" s="578"/>
      <c r="C767" s="578"/>
      <c r="D767" s="578"/>
      <c r="E767" s="578"/>
      <c r="F767" s="578"/>
      <c r="G767" s="578"/>
      <c r="H767" s="578"/>
      <c r="I767" s="573">
        <v>374.12700000000001</v>
      </c>
      <c r="J767" s="576">
        <f>+CEILING(I767,5)</f>
        <v>375</v>
      </c>
      <c r="K767" s="572"/>
      <c r="L767" s="572">
        <f>J767*36</f>
        <v>13500</v>
      </c>
      <c r="M767" s="572">
        <f>J767</f>
        <v>375</v>
      </c>
      <c r="N767" s="572"/>
      <c r="O767" s="576"/>
      <c r="P767" s="572"/>
      <c r="Q767" s="576"/>
      <c r="R767" s="576"/>
      <c r="S767" s="576"/>
      <c r="T767" s="576"/>
      <c r="U767" s="576"/>
      <c r="V767" s="575">
        <v>36</v>
      </c>
      <c r="W767" s="575"/>
      <c r="X767" s="576"/>
      <c r="Y767" s="572"/>
      <c r="Z767" s="576"/>
      <c r="AA767" s="572"/>
      <c r="AB767" s="576"/>
      <c r="AC767" s="576"/>
      <c r="AD767" s="572"/>
      <c r="AE767" s="578"/>
    </row>
    <row r="768" spans="1:31" s="579" customFormat="1" x14ac:dyDescent="0.2">
      <c r="A768" s="572">
        <f>A766+1</f>
        <v>381</v>
      </c>
      <c r="B768" s="578" t="s">
        <v>771</v>
      </c>
      <c r="C768" s="578" t="s">
        <v>231</v>
      </c>
      <c r="D768" s="578"/>
      <c r="E768" s="578"/>
      <c r="F768" s="578"/>
      <c r="G768" s="578"/>
      <c r="H768" s="578"/>
      <c r="I768" s="573"/>
      <c r="J768" s="576"/>
      <c r="K768" s="572"/>
      <c r="L768" s="572"/>
      <c r="M768" s="572"/>
      <c r="N768" s="576"/>
      <c r="O768" s="575">
        <f>(Q768*4+R768*2)/2</f>
        <v>12</v>
      </c>
      <c r="P768" s="575"/>
      <c r="Q768" s="575">
        <v>6</v>
      </c>
      <c r="R768" s="575"/>
      <c r="S768" s="575"/>
      <c r="T768" s="575"/>
      <c r="U768" s="575"/>
      <c r="V768" s="575"/>
      <c r="W768" s="575"/>
      <c r="X768" s="575"/>
      <c r="Y768" s="572"/>
      <c r="Z768" s="572">
        <v>1</v>
      </c>
      <c r="AA768" s="572">
        <v>1</v>
      </c>
      <c r="AB768" s="572"/>
      <c r="AC768" s="572"/>
      <c r="AD768" s="572">
        <v>2</v>
      </c>
      <c r="AE768" s="578"/>
    </row>
    <row r="769" spans="1:31" s="579" customFormat="1" x14ac:dyDescent="0.2">
      <c r="A769" s="572"/>
      <c r="B769" s="578"/>
      <c r="C769" s="578"/>
      <c r="D769" s="578"/>
      <c r="E769" s="578"/>
      <c r="F769" s="578"/>
      <c r="G769" s="578"/>
      <c r="H769" s="578"/>
      <c r="I769" s="573">
        <v>410.05</v>
      </c>
      <c r="J769" s="576">
        <f>+CEILING(I769,5)</f>
        <v>415</v>
      </c>
      <c r="K769" s="572"/>
      <c r="L769" s="572">
        <f>J769*36</f>
        <v>14940</v>
      </c>
      <c r="M769" s="572">
        <f>J769</f>
        <v>415</v>
      </c>
      <c r="N769" s="576"/>
      <c r="O769" s="575"/>
      <c r="P769" s="576"/>
      <c r="Q769" s="575"/>
      <c r="R769" s="576"/>
      <c r="S769" s="576"/>
      <c r="T769" s="576"/>
      <c r="U769" s="576"/>
      <c r="V769" s="575">
        <v>42</v>
      </c>
      <c r="W769" s="576"/>
      <c r="X769" s="576"/>
      <c r="Y769" s="576"/>
      <c r="Z769" s="572"/>
      <c r="AA769" s="572"/>
      <c r="AB769" s="576"/>
      <c r="AC769" s="576"/>
      <c r="AD769" s="572"/>
      <c r="AE769" s="578"/>
    </row>
    <row r="770" spans="1:31" s="579" customFormat="1" x14ac:dyDescent="0.2">
      <c r="A770" s="572">
        <f>A768+1</f>
        <v>382</v>
      </c>
      <c r="B770" s="578" t="s">
        <v>772</v>
      </c>
      <c r="C770" s="578" t="s">
        <v>20</v>
      </c>
      <c r="D770" s="578"/>
      <c r="E770" s="578"/>
      <c r="F770" s="578"/>
      <c r="G770" s="578"/>
      <c r="H770" s="578"/>
      <c r="I770" s="573"/>
      <c r="J770" s="576"/>
      <c r="K770" s="572"/>
      <c r="L770" s="572"/>
      <c r="M770" s="572"/>
      <c r="N770" s="576"/>
      <c r="O770" s="575">
        <f>(Q770*4+R770*2)/2</f>
        <v>12</v>
      </c>
      <c r="P770" s="575"/>
      <c r="Q770" s="575">
        <v>6</v>
      </c>
      <c r="R770" s="575"/>
      <c r="S770" s="575"/>
      <c r="T770" s="575"/>
      <c r="U770" s="575"/>
      <c r="V770" s="575"/>
      <c r="W770" s="575"/>
      <c r="X770" s="575"/>
      <c r="Y770" s="572"/>
      <c r="Z770" s="572">
        <v>1</v>
      </c>
      <c r="AA770" s="572">
        <v>1</v>
      </c>
      <c r="AB770" s="572"/>
      <c r="AC770" s="572"/>
      <c r="AD770" s="572">
        <v>2</v>
      </c>
      <c r="AE770" s="578"/>
    </row>
    <row r="771" spans="1:31" s="579" customFormat="1" x14ac:dyDescent="0.2">
      <c r="A771" s="572"/>
      <c r="B771" s="578"/>
      <c r="C771" s="578"/>
      <c r="D771" s="578"/>
      <c r="E771" s="578"/>
      <c r="F771" s="578"/>
      <c r="G771" s="578"/>
      <c r="H771" s="578"/>
      <c r="I771" s="573">
        <v>400.35500000000002</v>
      </c>
      <c r="J771" s="576">
        <f>+CEILING(I771,5)</f>
        <v>405</v>
      </c>
      <c r="K771" s="572"/>
      <c r="L771" s="572">
        <f>J771*36</f>
        <v>14580</v>
      </c>
      <c r="M771" s="572">
        <f>J771</f>
        <v>405</v>
      </c>
      <c r="N771" s="576"/>
      <c r="O771" s="575"/>
      <c r="P771" s="576"/>
      <c r="Q771" s="575"/>
      <c r="R771" s="576"/>
      <c r="S771" s="576"/>
      <c r="T771" s="576"/>
      <c r="U771" s="576"/>
      <c r="V771" s="575">
        <v>42</v>
      </c>
      <c r="W771" s="576"/>
      <c r="X771" s="576"/>
      <c r="Y771" s="576"/>
      <c r="Z771" s="572"/>
      <c r="AA771" s="572"/>
      <c r="AB771" s="576"/>
      <c r="AC771" s="576"/>
      <c r="AD771" s="572"/>
      <c r="AE771" s="578"/>
    </row>
    <row r="772" spans="1:31" s="579" customFormat="1" x14ac:dyDescent="0.2">
      <c r="A772" s="572">
        <f>A770+1</f>
        <v>383</v>
      </c>
      <c r="B772" s="578" t="s">
        <v>773</v>
      </c>
      <c r="C772" s="578" t="s">
        <v>231</v>
      </c>
      <c r="D772" s="578"/>
      <c r="E772" s="578"/>
      <c r="F772" s="578"/>
      <c r="G772" s="578"/>
      <c r="H772" s="578"/>
      <c r="I772" s="573"/>
      <c r="J772" s="576"/>
      <c r="K772" s="572"/>
      <c r="L772" s="572"/>
      <c r="M772" s="572"/>
      <c r="N772" s="576"/>
      <c r="O772" s="575">
        <f>(Q772*4+R772*2)/2</f>
        <v>12</v>
      </c>
      <c r="P772" s="575"/>
      <c r="Q772" s="575">
        <v>6</v>
      </c>
      <c r="R772" s="575"/>
      <c r="S772" s="575"/>
      <c r="T772" s="575"/>
      <c r="U772" s="575"/>
      <c r="V772" s="575"/>
      <c r="W772" s="575"/>
      <c r="X772" s="575"/>
      <c r="Y772" s="572"/>
      <c r="Z772" s="572">
        <v>1</v>
      </c>
      <c r="AA772" s="572">
        <v>1</v>
      </c>
      <c r="AB772" s="572"/>
      <c r="AC772" s="572"/>
      <c r="AD772" s="572">
        <v>2</v>
      </c>
      <c r="AE772" s="578"/>
    </row>
    <row r="773" spans="1:31" s="579" customFormat="1" x14ac:dyDescent="0.2">
      <c r="A773" s="572"/>
      <c r="B773" s="578"/>
      <c r="C773" s="578"/>
      <c r="D773" s="578"/>
      <c r="E773" s="578"/>
      <c r="F773" s="578"/>
      <c r="G773" s="578"/>
      <c r="H773" s="578"/>
      <c r="I773" s="573">
        <v>409.166</v>
      </c>
      <c r="J773" s="576">
        <f>+CEILING(I773,5)</f>
        <v>410</v>
      </c>
      <c r="K773" s="572"/>
      <c r="L773" s="572">
        <f>J773*36</f>
        <v>14760</v>
      </c>
      <c r="M773" s="572">
        <f>J773</f>
        <v>410</v>
      </c>
      <c r="N773" s="576"/>
      <c r="O773" s="575"/>
      <c r="P773" s="576"/>
      <c r="Q773" s="575"/>
      <c r="R773" s="576"/>
      <c r="S773" s="576"/>
      <c r="T773" s="576"/>
      <c r="U773" s="576"/>
      <c r="V773" s="575">
        <v>42</v>
      </c>
      <c r="W773" s="576"/>
      <c r="X773" s="576"/>
      <c r="Y773" s="576"/>
      <c r="Z773" s="572"/>
      <c r="AA773" s="572"/>
      <c r="AB773" s="576"/>
      <c r="AC773" s="576"/>
      <c r="AD773" s="572"/>
      <c r="AE773" s="578"/>
    </row>
    <row r="774" spans="1:31" s="579" customFormat="1" x14ac:dyDescent="0.2">
      <c r="A774" s="572">
        <f>A772+1</f>
        <v>384</v>
      </c>
      <c r="B774" s="578" t="s">
        <v>774</v>
      </c>
      <c r="C774" s="578" t="s">
        <v>20</v>
      </c>
      <c r="D774" s="578"/>
      <c r="E774" s="578"/>
      <c r="F774" s="578"/>
      <c r="G774" s="578"/>
      <c r="H774" s="578"/>
      <c r="I774" s="573"/>
      <c r="J774" s="576"/>
      <c r="K774" s="572"/>
      <c r="L774" s="572"/>
      <c r="M774" s="572"/>
      <c r="N774" s="576"/>
      <c r="O774" s="575">
        <f>(Q774*4+R774*2)/2</f>
        <v>12</v>
      </c>
      <c r="P774" s="575"/>
      <c r="Q774" s="575">
        <v>6</v>
      </c>
      <c r="R774" s="575"/>
      <c r="S774" s="575"/>
      <c r="T774" s="575"/>
      <c r="U774" s="575"/>
      <c r="V774" s="575"/>
      <c r="W774" s="575"/>
      <c r="X774" s="575"/>
      <c r="Y774" s="572"/>
      <c r="Z774" s="572">
        <v>1</v>
      </c>
      <c r="AA774" s="572">
        <v>1</v>
      </c>
      <c r="AB774" s="572"/>
      <c r="AC774" s="572"/>
      <c r="AD774" s="572">
        <v>2</v>
      </c>
      <c r="AE774" s="578"/>
    </row>
    <row r="775" spans="1:31" s="579" customFormat="1" x14ac:dyDescent="0.2">
      <c r="A775" s="572"/>
      <c r="B775" s="578"/>
      <c r="C775" s="578"/>
      <c r="D775" s="578"/>
      <c r="E775" s="578"/>
      <c r="F775" s="578"/>
      <c r="G775" s="578"/>
      <c r="H775" s="578"/>
      <c r="I775" s="573">
        <v>400.96699999999998</v>
      </c>
      <c r="J775" s="576">
        <f>+CEILING(I775,5)</f>
        <v>405</v>
      </c>
      <c r="K775" s="572"/>
      <c r="L775" s="572">
        <f>J775*36</f>
        <v>14580</v>
      </c>
      <c r="M775" s="572">
        <f>J775</f>
        <v>405</v>
      </c>
      <c r="N775" s="576"/>
      <c r="O775" s="575"/>
      <c r="P775" s="576"/>
      <c r="Q775" s="575"/>
      <c r="R775" s="576"/>
      <c r="S775" s="576"/>
      <c r="T775" s="576"/>
      <c r="U775" s="576"/>
      <c r="V775" s="575">
        <v>42</v>
      </c>
      <c r="W775" s="576"/>
      <c r="X775" s="576"/>
      <c r="Y775" s="576"/>
      <c r="Z775" s="572"/>
      <c r="AA775" s="572"/>
      <c r="AB775" s="576"/>
      <c r="AC775" s="576"/>
      <c r="AD775" s="572"/>
      <c r="AE775" s="578"/>
    </row>
    <row r="776" spans="1:31" s="579" customFormat="1" x14ac:dyDescent="0.2">
      <c r="A776" s="572">
        <f>A774+1</f>
        <v>385</v>
      </c>
      <c r="B776" s="578" t="s">
        <v>775</v>
      </c>
      <c r="C776" s="578" t="s">
        <v>231</v>
      </c>
      <c r="D776" s="578"/>
      <c r="E776" s="578"/>
      <c r="F776" s="578"/>
      <c r="G776" s="578"/>
      <c r="H776" s="578"/>
      <c r="I776" s="573"/>
      <c r="J776" s="576"/>
      <c r="K776" s="572"/>
      <c r="L776" s="572"/>
      <c r="M776" s="572"/>
      <c r="N776" s="576"/>
      <c r="O776" s="575">
        <f>(Q776*4+R776*2)/2</f>
        <v>12</v>
      </c>
      <c r="P776" s="575"/>
      <c r="Q776" s="575">
        <v>6</v>
      </c>
      <c r="R776" s="575"/>
      <c r="S776" s="575"/>
      <c r="T776" s="575"/>
      <c r="U776" s="575"/>
      <c r="V776" s="575"/>
      <c r="W776" s="575"/>
      <c r="X776" s="575"/>
      <c r="Y776" s="572"/>
      <c r="Z776" s="572">
        <v>1</v>
      </c>
      <c r="AA776" s="572">
        <v>1</v>
      </c>
      <c r="AB776" s="572"/>
      <c r="AC776" s="572"/>
      <c r="AD776" s="572">
        <v>2</v>
      </c>
      <c r="AE776" s="578"/>
    </row>
    <row r="777" spans="1:31" s="579" customFormat="1" x14ac:dyDescent="0.2">
      <c r="A777" s="572"/>
      <c r="B777" s="578"/>
      <c r="C777" s="578"/>
      <c r="D777" s="578"/>
      <c r="E777" s="578"/>
      <c r="F777" s="578"/>
      <c r="G777" s="578"/>
      <c r="H777" s="578"/>
      <c r="I777" s="573">
        <v>394.536</v>
      </c>
      <c r="J777" s="576">
        <f>+CEILING(I777,5)</f>
        <v>395</v>
      </c>
      <c r="K777" s="572"/>
      <c r="L777" s="572">
        <f>J777*36</f>
        <v>14220</v>
      </c>
      <c r="M777" s="572">
        <f>J777</f>
        <v>395</v>
      </c>
      <c r="N777" s="576"/>
      <c r="O777" s="575"/>
      <c r="P777" s="576"/>
      <c r="Q777" s="575"/>
      <c r="R777" s="576"/>
      <c r="S777" s="576"/>
      <c r="T777" s="576"/>
      <c r="U777" s="576"/>
      <c r="V777" s="575">
        <v>42</v>
      </c>
      <c r="W777" s="576"/>
      <c r="X777" s="576"/>
      <c r="Y777" s="576"/>
      <c r="Z777" s="572"/>
      <c r="AA777" s="572"/>
      <c r="AB777" s="576"/>
      <c r="AC777" s="576"/>
      <c r="AD777" s="572"/>
      <c r="AE777" s="578"/>
    </row>
    <row r="778" spans="1:31" s="579" customFormat="1" x14ac:dyDescent="0.2">
      <c r="A778" s="572">
        <f>A776+1</f>
        <v>386</v>
      </c>
      <c r="B778" s="578" t="s">
        <v>776</v>
      </c>
      <c r="C778" s="578" t="s">
        <v>20</v>
      </c>
      <c r="D778" s="578"/>
      <c r="E778" s="578"/>
      <c r="F778" s="578"/>
      <c r="G778" s="578"/>
      <c r="H778" s="578"/>
      <c r="I778" s="573"/>
      <c r="J778" s="576"/>
      <c r="K778" s="576"/>
      <c r="L778" s="572"/>
      <c r="M778" s="572"/>
      <c r="N778" s="576"/>
      <c r="O778" s="575">
        <f>(Q778*4+R778*2)/2</f>
        <v>12</v>
      </c>
      <c r="P778" s="575"/>
      <c r="Q778" s="575">
        <v>6</v>
      </c>
      <c r="R778" s="575"/>
      <c r="S778" s="575"/>
      <c r="T778" s="575"/>
      <c r="U778" s="575"/>
      <c r="V778" s="575"/>
      <c r="W778" s="575"/>
      <c r="X778" s="575"/>
      <c r="Y778" s="572"/>
      <c r="Z778" s="572">
        <v>1</v>
      </c>
      <c r="AA778" s="572">
        <v>1</v>
      </c>
      <c r="AB778" s="572"/>
      <c r="AC778" s="572"/>
      <c r="AD778" s="572">
        <v>2</v>
      </c>
      <c r="AE778" s="578"/>
    </row>
    <row r="779" spans="1:31" s="579" customFormat="1" x14ac:dyDescent="0.2">
      <c r="A779" s="572"/>
      <c r="B779" s="578"/>
      <c r="C779" s="578"/>
      <c r="D779" s="578"/>
      <c r="E779" s="578"/>
      <c r="F779" s="578"/>
      <c r="G779" s="578"/>
      <c r="H779" s="578"/>
      <c r="I779" s="573">
        <v>397.858</v>
      </c>
      <c r="J779" s="576">
        <f>+CEILING(I779,5)</f>
        <v>400</v>
      </c>
      <c r="K779" s="572"/>
      <c r="L779" s="572">
        <f>J779*36</f>
        <v>14400</v>
      </c>
      <c r="M779" s="572">
        <f>J779</f>
        <v>400</v>
      </c>
      <c r="N779" s="572"/>
      <c r="O779" s="576"/>
      <c r="P779" s="572"/>
      <c r="Q779" s="576"/>
      <c r="R779" s="576"/>
      <c r="S779" s="576"/>
      <c r="T779" s="576"/>
      <c r="U779" s="576"/>
      <c r="V779" s="575">
        <v>42</v>
      </c>
      <c r="W779" s="575"/>
      <c r="X779" s="576"/>
      <c r="Y779" s="572"/>
      <c r="Z779" s="576"/>
      <c r="AA779" s="572"/>
      <c r="AB779" s="576"/>
      <c r="AC779" s="576"/>
      <c r="AD779" s="572"/>
      <c r="AE779" s="578"/>
    </row>
    <row r="780" spans="1:31" s="579" customFormat="1" x14ac:dyDescent="0.2">
      <c r="A780" s="572">
        <f>A778+1</f>
        <v>387</v>
      </c>
      <c r="B780" s="578" t="s">
        <v>98</v>
      </c>
      <c r="C780" s="578" t="s">
        <v>245</v>
      </c>
      <c r="D780" s="578"/>
      <c r="E780" s="578"/>
      <c r="F780" s="578"/>
      <c r="G780" s="578"/>
      <c r="H780" s="578" t="s">
        <v>1131</v>
      </c>
      <c r="I780" s="573"/>
      <c r="J780" s="576"/>
      <c r="K780" s="572"/>
      <c r="L780" s="572"/>
      <c r="M780" s="572"/>
      <c r="N780" s="575">
        <v>48</v>
      </c>
      <c r="O780" s="576"/>
      <c r="P780" s="575">
        <v>12</v>
      </c>
      <c r="Q780" s="576"/>
      <c r="R780" s="576"/>
      <c r="S780" s="576"/>
      <c r="T780" s="576"/>
      <c r="U780" s="576"/>
      <c r="V780" s="575"/>
      <c r="W780" s="572">
        <v>30</v>
      </c>
      <c r="X780" s="576"/>
      <c r="Y780" s="572">
        <v>2</v>
      </c>
      <c r="Z780" s="576"/>
      <c r="AA780" s="572">
        <v>2</v>
      </c>
      <c r="AB780" s="576"/>
      <c r="AC780" s="576"/>
      <c r="AD780" s="572">
        <v>4</v>
      </c>
      <c r="AE780" s="578"/>
    </row>
    <row r="781" spans="1:31" s="579" customFormat="1" x14ac:dyDescent="0.2">
      <c r="A781" s="572"/>
      <c r="B781" s="578"/>
      <c r="C781" s="578"/>
      <c r="D781" s="578"/>
      <c r="E781" s="578"/>
      <c r="F781" s="578"/>
      <c r="G781" s="578"/>
      <c r="H781" s="578"/>
      <c r="I781" s="573">
        <v>405.65600000000001</v>
      </c>
      <c r="J781" s="576">
        <f>+CEILING(I781,5)</f>
        <v>410</v>
      </c>
      <c r="K781" s="572"/>
      <c r="L781" s="572">
        <f>J781*36</f>
        <v>14760</v>
      </c>
      <c r="M781" s="572">
        <f>J781</f>
        <v>410</v>
      </c>
      <c r="N781" s="576"/>
      <c r="O781" s="575"/>
      <c r="P781" s="576"/>
      <c r="Q781" s="575"/>
      <c r="R781" s="576"/>
      <c r="S781" s="576"/>
      <c r="T781" s="576"/>
      <c r="U781" s="576"/>
      <c r="V781" s="575">
        <v>42</v>
      </c>
      <c r="W781" s="576"/>
      <c r="X781" s="576"/>
      <c r="Y781" s="576"/>
      <c r="Z781" s="572"/>
      <c r="AA781" s="572"/>
      <c r="AB781" s="576"/>
      <c r="AC781" s="576"/>
      <c r="AD781" s="572"/>
      <c r="AE781" s="578"/>
    </row>
    <row r="782" spans="1:31" s="579" customFormat="1" x14ac:dyDescent="0.2">
      <c r="A782" s="572">
        <f>A780+1</f>
        <v>388</v>
      </c>
      <c r="B782" s="578" t="s">
        <v>777</v>
      </c>
      <c r="C782" s="578" t="s">
        <v>232</v>
      </c>
      <c r="D782" s="578"/>
      <c r="E782" s="578"/>
      <c r="F782" s="578"/>
      <c r="G782" s="578"/>
      <c r="H782" s="578"/>
      <c r="I782" s="573"/>
      <c r="J782" s="576"/>
      <c r="K782" s="572"/>
      <c r="L782" s="572"/>
      <c r="M782" s="572"/>
      <c r="N782" s="576"/>
      <c r="O782" s="575">
        <f>(Q782*4+R782*2)/2</f>
        <v>12</v>
      </c>
      <c r="P782" s="575"/>
      <c r="Q782" s="575">
        <v>6</v>
      </c>
      <c r="R782" s="575"/>
      <c r="S782" s="575"/>
      <c r="T782" s="575"/>
      <c r="U782" s="575"/>
      <c r="V782" s="575"/>
      <c r="W782" s="575"/>
      <c r="X782" s="575"/>
      <c r="Y782" s="572"/>
      <c r="Z782" s="572">
        <v>1</v>
      </c>
      <c r="AA782" s="572">
        <v>1</v>
      </c>
      <c r="AB782" s="572"/>
      <c r="AC782" s="572"/>
      <c r="AD782" s="572">
        <v>2</v>
      </c>
      <c r="AE782" s="578"/>
    </row>
    <row r="783" spans="1:31" s="579" customFormat="1" x14ac:dyDescent="0.2">
      <c r="A783" s="572"/>
      <c r="B783" s="578"/>
      <c r="C783" s="578"/>
      <c r="D783" s="578"/>
      <c r="E783" s="578"/>
      <c r="F783" s="578"/>
      <c r="G783" s="578"/>
      <c r="H783" s="578"/>
      <c r="I783" s="573">
        <v>433.15800000000002</v>
      </c>
      <c r="J783" s="576">
        <f>+CEILING(I783,5)</f>
        <v>435</v>
      </c>
      <c r="K783" s="572"/>
      <c r="L783" s="572">
        <f>J783*36</f>
        <v>15660</v>
      </c>
      <c r="M783" s="572">
        <f>J783</f>
        <v>435</v>
      </c>
      <c r="N783" s="576"/>
      <c r="O783" s="575"/>
      <c r="P783" s="576"/>
      <c r="Q783" s="575"/>
      <c r="R783" s="576"/>
      <c r="S783" s="576"/>
      <c r="T783" s="576"/>
      <c r="U783" s="576"/>
      <c r="V783" s="575">
        <v>42</v>
      </c>
      <c r="W783" s="576"/>
      <c r="X783" s="576"/>
      <c r="Y783" s="576"/>
      <c r="Z783" s="572"/>
      <c r="AA783" s="572"/>
      <c r="AB783" s="576"/>
      <c r="AC783" s="576"/>
      <c r="AD783" s="572"/>
      <c r="AE783" s="578"/>
    </row>
    <row r="784" spans="1:31" s="579" customFormat="1" x14ac:dyDescent="0.2">
      <c r="A784" s="572">
        <f>A782+1</f>
        <v>389</v>
      </c>
      <c r="B784" s="578" t="s">
        <v>778</v>
      </c>
      <c r="C784" s="578" t="s">
        <v>232</v>
      </c>
      <c r="D784" s="578"/>
      <c r="E784" s="578"/>
      <c r="F784" s="578"/>
      <c r="G784" s="578"/>
      <c r="H784" s="578"/>
      <c r="I784" s="573"/>
      <c r="J784" s="576"/>
      <c r="K784" s="572"/>
      <c r="L784" s="572"/>
      <c r="M784" s="572"/>
      <c r="N784" s="576"/>
      <c r="O784" s="575">
        <f>(Q784*4+R784*2)/2</f>
        <v>12</v>
      </c>
      <c r="P784" s="575"/>
      <c r="Q784" s="575">
        <v>6</v>
      </c>
      <c r="R784" s="575"/>
      <c r="S784" s="575"/>
      <c r="T784" s="575"/>
      <c r="U784" s="575"/>
      <c r="V784" s="575"/>
      <c r="W784" s="575"/>
      <c r="X784" s="575"/>
      <c r="Y784" s="572"/>
      <c r="Z784" s="572">
        <v>1</v>
      </c>
      <c r="AA784" s="572">
        <v>1</v>
      </c>
      <c r="AB784" s="572"/>
      <c r="AC784" s="572"/>
      <c r="AD784" s="572">
        <v>2</v>
      </c>
      <c r="AE784" s="578"/>
    </row>
    <row r="785" spans="1:31" s="579" customFormat="1" x14ac:dyDescent="0.2">
      <c r="A785" s="572"/>
      <c r="B785" s="578"/>
      <c r="C785" s="578"/>
      <c r="D785" s="578"/>
      <c r="E785" s="578"/>
      <c r="F785" s="578"/>
      <c r="G785" s="578"/>
      <c r="H785" s="578"/>
      <c r="I785" s="573">
        <v>400.923</v>
      </c>
      <c r="J785" s="576">
        <f>+CEILING(I785,5)</f>
        <v>405</v>
      </c>
      <c r="K785" s="572"/>
      <c r="L785" s="572">
        <f>J785*36</f>
        <v>14580</v>
      </c>
      <c r="M785" s="572">
        <f>J785</f>
        <v>405</v>
      </c>
      <c r="N785" s="576"/>
      <c r="O785" s="575"/>
      <c r="P785" s="576"/>
      <c r="Q785" s="575"/>
      <c r="R785" s="576"/>
      <c r="S785" s="576"/>
      <c r="T785" s="576"/>
      <c r="U785" s="576"/>
      <c r="V785" s="575">
        <v>42</v>
      </c>
      <c r="W785" s="576"/>
      <c r="X785" s="576"/>
      <c r="Y785" s="576"/>
      <c r="Z785" s="572"/>
      <c r="AA785" s="572"/>
      <c r="AB785" s="576"/>
      <c r="AC785" s="576"/>
      <c r="AD785" s="572"/>
      <c r="AE785" s="578"/>
    </row>
    <row r="786" spans="1:31" s="579" customFormat="1" x14ac:dyDescent="0.2">
      <c r="A786" s="572">
        <f>A784+1</f>
        <v>390</v>
      </c>
      <c r="B786" s="578" t="s">
        <v>779</v>
      </c>
      <c r="C786" s="578" t="s">
        <v>232</v>
      </c>
      <c r="D786" s="578"/>
      <c r="E786" s="578"/>
      <c r="F786" s="578"/>
      <c r="G786" s="578"/>
      <c r="H786" s="578"/>
      <c r="I786" s="573"/>
      <c r="J786" s="576"/>
      <c r="K786" s="572"/>
      <c r="L786" s="572"/>
      <c r="M786" s="572"/>
      <c r="N786" s="576"/>
      <c r="O786" s="575">
        <f>(Q786*4+R786*2)/2</f>
        <v>12</v>
      </c>
      <c r="P786" s="575"/>
      <c r="Q786" s="575">
        <v>6</v>
      </c>
      <c r="R786" s="575"/>
      <c r="S786" s="575"/>
      <c r="T786" s="575"/>
      <c r="U786" s="575"/>
      <c r="V786" s="575"/>
      <c r="W786" s="575"/>
      <c r="X786" s="575"/>
      <c r="Y786" s="572"/>
      <c r="Z786" s="572">
        <v>1</v>
      </c>
      <c r="AA786" s="572">
        <v>1</v>
      </c>
      <c r="AB786" s="572"/>
      <c r="AC786" s="572"/>
      <c r="AD786" s="572">
        <v>2</v>
      </c>
      <c r="AE786" s="578"/>
    </row>
    <row r="787" spans="1:31" s="579" customFormat="1" x14ac:dyDescent="0.2">
      <c r="A787" s="572"/>
      <c r="B787" s="578"/>
      <c r="C787" s="578"/>
      <c r="D787" s="578"/>
      <c r="E787" s="578"/>
      <c r="F787" s="578"/>
      <c r="G787" s="578"/>
      <c r="H787" s="578"/>
      <c r="I787" s="573">
        <v>427.00400000000002</v>
      </c>
      <c r="J787" s="576">
        <f>+CEILING(I787,5)</f>
        <v>430</v>
      </c>
      <c r="K787" s="572"/>
      <c r="L787" s="572">
        <f>J787*36</f>
        <v>15480</v>
      </c>
      <c r="M787" s="572">
        <f>J787</f>
        <v>430</v>
      </c>
      <c r="N787" s="576"/>
      <c r="O787" s="575"/>
      <c r="P787" s="576"/>
      <c r="Q787" s="575"/>
      <c r="R787" s="576"/>
      <c r="S787" s="576"/>
      <c r="T787" s="576"/>
      <c r="U787" s="576"/>
      <c r="V787" s="575">
        <v>42</v>
      </c>
      <c r="W787" s="576"/>
      <c r="X787" s="576"/>
      <c r="Y787" s="576"/>
      <c r="Z787" s="572"/>
      <c r="AA787" s="572"/>
      <c r="AB787" s="576"/>
      <c r="AC787" s="576"/>
      <c r="AD787" s="572"/>
      <c r="AE787" s="578"/>
    </row>
    <row r="788" spans="1:31" s="579" customFormat="1" x14ac:dyDescent="0.2">
      <c r="A788" s="572">
        <f>A786+1</f>
        <v>391</v>
      </c>
      <c r="B788" s="578" t="s">
        <v>780</v>
      </c>
      <c r="C788" s="578" t="s">
        <v>20</v>
      </c>
      <c r="D788" s="578"/>
      <c r="E788" s="578"/>
      <c r="F788" s="578"/>
      <c r="G788" s="578"/>
      <c r="H788" s="578"/>
      <c r="I788" s="573"/>
      <c r="J788" s="576"/>
      <c r="K788" s="572"/>
      <c r="L788" s="572"/>
      <c r="M788" s="572"/>
      <c r="N788" s="576"/>
      <c r="O788" s="575">
        <f>(Q788*4+R788*2)/2</f>
        <v>12</v>
      </c>
      <c r="P788" s="575"/>
      <c r="Q788" s="575">
        <v>6</v>
      </c>
      <c r="R788" s="575"/>
      <c r="S788" s="575"/>
      <c r="T788" s="575"/>
      <c r="U788" s="575"/>
      <c r="V788" s="575"/>
      <c r="W788" s="575"/>
      <c r="X788" s="575"/>
      <c r="Y788" s="572"/>
      <c r="Z788" s="572">
        <v>1</v>
      </c>
      <c r="AA788" s="572">
        <v>1</v>
      </c>
      <c r="AB788" s="572"/>
      <c r="AC788" s="572"/>
      <c r="AD788" s="572">
        <v>2</v>
      </c>
      <c r="AE788" s="578"/>
    </row>
    <row r="789" spans="1:31" s="579" customFormat="1" x14ac:dyDescent="0.2">
      <c r="A789" s="572"/>
      <c r="B789" s="578"/>
      <c r="C789" s="578"/>
      <c r="D789" s="578"/>
      <c r="E789" s="578"/>
      <c r="F789" s="578"/>
      <c r="G789" s="578"/>
      <c r="H789" s="578"/>
      <c r="I789" s="573">
        <v>413.92700000000002</v>
      </c>
      <c r="J789" s="576">
        <f>+CEILING(I789,5)</f>
        <v>415</v>
      </c>
      <c r="K789" s="572"/>
      <c r="L789" s="572">
        <f>J789*36</f>
        <v>14940</v>
      </c>
      <c r="M789" s="572">
        <f>J789</f>
        <v>415</v>
      </c>
      <c r="N789" s="572"/>
      <c r="O789" s="576"/>
      <c r="P789" s="572"/>
      <c r="Q789" s="576"/>
      <c r="R789" s="576"/>
      <c r="S789" s="576"/>
      <c r="T789" s="576"/>
      <c r="U789" s="576"/>
      <c r="V789" s="575">
        <v>42</v>
      </c>
      <c r="W789" s="575"/>
      <c r="X789" s="576"/>
      <c r="Y789" s="572"/>
      <c r="Z789" s="576"/>
      <c r="AA789" s="572"/>
      <c r="AB789" s="576"/>
      <c r="AC789" s="576"/>
      <c r="AD789" s="572"/>
      <c r="AE789" s="578"/>
    </row>
    <row r="790" spans="1:31" s="579" customFormat="1" x14ac:dyDescent="0.2">
      <c r="A790" s="572">
        <f>A788+1</f>
        <v>392</v>
      </c>
      <c r="B790" s="578" t="s">
        <v>781</v>
      </c>
      <c r="C790" s="578" t="s">
        <v>20</v>
      </c>
      <c r="D790" s="578"/>
      <c r="E790" s="578"/>
      <c r="F790" s="578"/>
      <c r="G790" s="578"/>
      <c r="H790" s="578"/>
      <c r="I790" s="573"/>
      <c r="J790" s="576"/>
      <c r="K790" s="572"/>
      <c r="L790" s="572"/>
      <c r="M790" s="572"/>
      <c r="N790" s="576"/>
      <c r="O790" s="575">
        <f>(Q790*4+R790*2)/2</f>
        <v>12</v>
      </c>
      <c r="P790" s="575"/>
      <c r="Q790" s="575">
        <v>6</v>
      </c>
      <c r="R790" s="575"/>
      <c r="S790" s="575"/>
      <c r="T790" s="575"/>
      <c r="U790" s="575"/>
      <c r="V790" s="575"/>
      <c r="W790" s="575"/>
      <c r="X790" s="575"/>
      <c r="Y790" s="572"/>
      <c r="Z790" s="572">
        <v>1</v>
      </c>
      <c r="AA790" s="572">
        <v>1</v>
      </c>
      <c r="AB790" s="572"/>
      <c r="AC790" s="572"/>
      <c r="AD790" s="572">
        <v>2</v>
      </c>
      <c r="AE790" s="578"/>
    </row>
    <row r="791" spans="1:31" s="579" customFormat="1" x14ac:dyDescent="0.2">
      <c r="A791" s="572"/>
      <c r="B791" s="578"/>
      <c r="C791" s="578"/>
      <c r="D791" s="578"/>
      <c r="E791" s="578"/>
      <c r="F791" s="578"/>
      <c r="G791" s="578"/>
      <c r="H791" s="578"/>
      <c r="I791" s="573">
        <v>426.392</v>
      </c>
      <c r="J791" s="576">
        <f>+CEILING(I791,5)</f>
        <v>430</v>
      </c>
      <c r="K791" s="572"/>
      <c r="L791" s="572">
        <f>J791*36</f>
        <v>15480</v>
      </c>
      <c r="M791" s="572">
        <f>J791</f>
        <v>430</v>
      </c>
      <c r="N791" s="576"/>
      <c r="O791" s="575"/>
      <c r="P791" s="576"/>
      <c r="Q791" s="575"/>
      <c r="R791" s="576"/>
      <c r="S791" s="576"/>
      <c r="T791" s="576"/>
      <c r="U791" s="576"/>
      <c r="V791" s="575">
        <v>42</v>
      </c>
      <c r="W791" s="576"/>
      <c r="X791" s="576"/>
      <c r="Y791" s="576"/>
      <c r="Z791" s="572"/>
      <c r="AA791" s="572"/>
      <c r="AB791" s="576"/>
      <c r="AC791" s="576"/>
      <c r="AD791" s="572"/>
      <c r="AE791" s="578"/>
    </row>
    <row r="792" spans="1:31" s="579" customFormat="1" x14ac:dyDescent="0.2">
      <c r="A792" s="572">
        <f>A790+1</f>
        <v>393</v>
      </c>
      <c r="B792" s="578" t="s">
        <v>782</v>
      </c>
      <c r="C792" s="578" t="s">
        <v>20</v>
      </c>
      <c r="D792" s="578"/>
      <c r="E792" s="578"/>
      <c r="F792" s="578"/>
      <c r="G792" s="578"/>
      <c r="H792" s="578"/>
      <c r="I792" s="573"/>
      <c r="J792" s="576"/>
      <c r="K792" s="572"/>
      <c r="L792" s="572"/>
      <c r="M792" s="572"/>
      <c r="N792" s="576"/>
      <c r="O792" s="575">
        <f>(Q792*4+R792*2)/2</f>
        <v>12</v>
      </c>
      <c r="P792" s="575"/>
      <c r="Q792" s="575">
        <v>6</v>
      </c>
      <c r="R792" s="575"/>
      <c r="S792" s="575"/>
      <c r="T792" s="575"/>
      <c r="U792" s="575"/>
      <c r="V792" s="575"/>
      <c r="W792" s="575"/>
      <c r="X792" s="575"/>
      <c r="Y792" s="572"/>
      <c r="Z792" s="572">
        <v>1</v>
      </c>
      <c r="AA792" s="572">
        <v>1</v>
      </c>
      <c r="AB792" s="572"/>
      <c r="AC792" s="572"/>
      <c r="AD792" s="572">
        <v>2</v>
      </c>
      <c r="AE792" s="578"/>
    </row>
    <row r="793" spans="1:31" s="579" customFormat="1" x14ac:dyDescent="0.2">
      <c r="A793" s="572"/>
      <c r="B793" s="578"/>
      <c r="C793" s="578"/>
      <c r="D793" s="578"/>
      <c r="E793" s="578"/>
      <c r="F793" s="578"/>
      <c r="G793" s="578"/>
      <c r="H793" s="578"/>
      <c r="I793" s="573">
        <v>411.44799999999998</v>
      </c>
      <c r="J793" s="576">
        <f>+CEILING(I793,5)</f>
        <v>415</v>
      </c>
      <c r="K793" s="572"/>
      <c r="L793" s="572">
        <f>J793*36</f>
        <v>14940</v>
      </c>
      <c r="M793" s="572">
        <f>J793</f>
        <v>415</v>
      </c>
      <c r="N793" s="576"/>
      <c r="O793" s="575"/>
      <c r="P793" s="576"/>
      <c r="Q793" s="575"/>
      <c r="R793" s="576"/>
      <c r="S793" s="576"/>
      <c r="T793" s="576"/>
      <c r="U793" s="576"/>
      <c r="V793" s="575">
        <v>42</v>
      </c>
      <c r="W793" s="576"/>
      <c r="X793" s="576"/>
      <c r="Y793" s="576"/>
      <c r="Z793" s="572"/>
      <c r="AA793" s="572"/>
      <c r="AB793" s="576"/>
      <c r="AC793" s="576"/>
      <c r="AD793" s="572"/>
      <c r="AE793" s="578"/>
    </row>
    <row r="794" spans="1:31" s="579" customFormat="1" x14ac:dyDescent="0.2">
      <c r="A794" s="572">
        <f>A792+1</f>
        <v>394</v>
      </c>
      <c r="B794" s="578" t="s">
        <v>783</v>
      </c>
      <c r="C794" s="578" t="s">
        <v>233</v>
      </c>
      <c r="D794" s="578">
        <v>0</v>
      </c>
      <c r="E794" s="578">
        <v>0</v>
      </c>
      <c r="F794" s="578">
        <v>0</v>
      </c>
      <c r="G794" s="578">
        <v>1</v>
      </c>
      <c r="H794" s="578"/>
      <c r="I794" s="573"/>
      <c r="J794" s="576"/>
      <c r="K794" s="572"/>
      <c r="L794" s="572"/>
      <c r="M794" s="572"/>
      <c r="N794" s="576"/>
      <c r="O794" s="575">
        <f>(Q794*4+R794*2)/2</f>
        <v>12</v>
      </c>
      <c r="P794" s="575"/>
      <c r="Q794" s="575">
        <v>6</v>
      </c>
      <c r="R794" s="575"/>
      <c r="S794" s="575"/>
      <c r="T794" s="575"/>
      <c r="U794" s="575"/>
      <c r="V794" s="575"/>
      <c r="W794" s="575"/>
      <c r="X794" s="575"/>
      <c r="Y794" s="572"/>
      <c r="Z794" s="572">
        <v>1</v>
      </c>
      <c r="AA794" s="572">
        <v>1</v>
      </c>
      <c r="AB794" s="572"/>
      <c r="AC794" s="572"/>
      <c r="AD794" s="572">
        <v>2</v>
      </c>
      <c r="AE794" s="578"/>
    </row>
    <row r="795" spans="1:31" s="579" customFormat="1" x14ac:dyDescent="0.2">
      <c r="A795" s="572"/>
      <c r="B795" s="578"/>
      <c r="C795" s="578"/>
      <c r="D795" s="578"/>
      <c r="E795" s="578"/>
      <c r="F795" s="578"/>
      <c r="G795" s="578"/>
      <c r="H795" s="578"/>
      <c r="I795" s="573">
        <v>376.24599999999998</v>
      </c>
      <c r="J795" s="576">
        <f>+CEILING(I795,5)</f>
        <v>380</v>
      </c>
      <c r="K795" s="572"/>
      <c r="L795" s="572">
        <f>J795*36</f>
        <v>13680</v>
      </c>
      <c r="M795" s="572">
        <f>J795</f>
        <v>380</v>
      </c>
      <c r="N795" s="576"/>
      <c r="O795" s="575"/>
      <c r="P795" s="576"/>
      <c r="Q795" s="575"/>
      <c r="R795" s="576"/>
      <c r="S795" s="576"/>
      <c r="T795" s="576"/>
      <c r="U795" s="576"/>
      <c r="V795" s="575">
        <v>36</v>
      </c>
      <c r="W795" s="576"/>
      <c r="X795" s="576"/>
      <c r="Y795" s="576"/>
      <c r="Z795" s="572"/>
      <c r="AA795" s="572"/>
      <c r="AB795" s="576"/>
      <c r="AC795" s="576"/>
      <c r="AD795" s="572"/>
      <c r="AE795" s="578"/>
    </row>
    <row r="796" spans="1:31" s="579" customFormat="1" x14ac:dyDescent="0.2">
      <c r="A796" s="572">
        <f>A794+1</f>
        <v>395</v>
      </c>
      <c r="B796" s="578" t="s">
        <v>784</v>
      </c>
      <c r="C796" s="578" t="s">
        <v>232</v>
      </c>
      <c r="D796" s="578">
        <v>1</v>
      </c>
      <c r="E796" s="578">
        <v>2</v>
      </c>
      <c r="F796" s="578">
        <v>1</v>
      </c>
      <c r="G796" s="578">
        <v>0</v>
      </c>
      <c r="H796" s="578"/>
      <c r="I796" s="573"/>
      <c r="J796" s="576"/>
      <c r="K796" s="572"/>
      <c r="L796" s="572"/>
      <c r="M796" s="572"/>
      <c r="N796" s="576"/>
      <c r="O796" s="575">
        <f>(Q796*4+R796*2)/2</f>
        <v>12</v>
      </c>
      <c r="P796" s="575"/>
      <c r="Q796" s="575">
        <v>6</v>
      </c>
      <c r="R796" s="575"/>
      <c r="S796" s="575"/>
      <c r="T796" s="575"/>
      <c r="U796" s="575"/>
      <c r="V796" s="575"/>
      <c r="W796" s="575"/>
      <c r="X796" s="575"/>
      <c r="Y796" s="572"/>
      <c r="Z796" s="572">
        <v>1</v>
      </c>
      <c r="AA796" s="572">
        <v>1</v>
      </c>
      <c r="AB796" s="572"/>
      <c r="AC796" s="572"/>
      <c r="AD796" s="572">
        <v>2</v>
      </c>
      <c r="AE796" s="578"/>
    </row>
    <row r="797" spans="1:31" s="579" customFormat="1" x14ac:dyDescent="0.2">
      <c r="A797" s="572"/>
      <c r="B797" s="578"/>
      <c r="C797" s="578"/>
      <c r="D797" s="578"/>
      <c r="E797" s="578"/>
      <c r="F797" s="578"/>
      <c r="G797" s="578"/>
      <c r="H797" s="578"/>
      <c r="I797" s="573">
        <v>433.37099999999998</v>
      </c>
      <c r="J797" s="576">
        <f>+CEILING(I797,5)</f>
        <v>435</v>
      </c>
      <c r="K797" s="572"/>
      <c r="L797" s="572">
        <f>J797*36</f>
        <v>15660</v>
      </c>
      <c r="M797" s="572">
        <f>J797</f>
        <v>435</v>
      </c>
      <c r="N797" s="576"/>
      <c r="O797" s="575"/>
      <c r="P797" s="576"/>
      <c r="Q797" s="575"/>
      <c r="R797" s="576"/>
      <c r="S797" s="576"/>
      <c r="T797" s="576"/>
      <c r="U797" s="576"/>
      <c r="V797" s="575">
        <v>42</v>
      </c>
      <c r="W797" s="576"/>
      <c r="X797" s="576"/>
      <c r="Y797" s="576"/>
      <c r="Z797" s="572"/>
      <c r="AA797" s="572"/>
      <c r="AB797" s="576"/>
      <c r="AC797" s="576"/>
      <c r="AD797" s="572"/>
      <c r="AE797" s="578"/>
    </row>
    <row r="798" spans="1:31" s="579" customFormat="1" x14ac:dyDescent="0.2">
      <c r="A798" s="572">
        <f>A796+1</f>
        <v>396</v>
      </c>
      <c r="B798" s="578" t="s">
        <v>785</v>
      </c>
      <c r="C798" s="578" t="s">
        <v>231</v>
      </c>
      <c r="D798" s="578"/>
      <c r="E798" s="578"/>
      <c r="F798" s="578"/>
      <c r="G798" s="578"/>
      <c r="H798" s="578"/>
      <c r="I798" s="573"/>
      <c r="J798" s="576"/>
      <c r="K798" s="572"/>
      <c r="L798" s="572"/>
      <c r="M798" s="572"/>
      <c r="N798" s="576"/>
      <c r="O798" s="575">
        <f>(Q798*4+R798*2)/2</f>
        <v>12</v>
      </c>
      <c r="P798" s="575"/>
      <c r="Q798" s="575">
        <v>6</v>
      </c>
      <c r="R798" s="575"/>
      <c r="S798" s="575"/>
      <c r="T798" s="575"/>
      <c r="U798" s="575"/>
      <c r="V798" s="575"/>
      <c r="W798" s="575"/>
      <c r="X798" s="575"/>
      <c r="Y798" s="572"/>
      <c r="Z798" s="572">
        <v>1</v>
      </c>
      <c r="AA798" s="572">
        <v>1</v>
      </c>
      <c r="AB798" s="572"/>
      <c r="AC798" s="572"/>
      <c r="AD798" s="572">
        <v>2</v>
      </c>
      <c r="AE798" s="578"/>
    </row>
    <row r="799" spans="1:31" s="579" customFormat="1" x14ac:dyDescent="0.2">
      <c r="A799" s="572"/>
      <c r="B799" s="578"/>
      <c r="C799" s="578"/>
      <c r="D799" s="578"/>
      <c r="E799" s="578"/>
      <c r="F799" s="578"/>
      <c r="G799" s="578"/>
      <c r="H799" s="578"/>
      <c r="I799" s="573">
        <v>405.61500000000001</v>
      </c>
      <c r="J799" s="576">
        <f>+CEILING(I799,5)</f>
        <v>410</v>
      </c>
      <c r="K799" s="572"/>
      <c r="L799" s="572">
        <f>J799*36</f>
        <v>14760</v>
      </c>
      <c r="M799" s="572">
        <f>J799</f>
        <v>410</v>
      </c>
      <c r="N799" s="576"/>
      <c r="O799" s="575"/>
      <c r="P799" s="576"/>
      <c r="Q799" s="575"/>
      <c r="R799" s="576"/>
      <c r="S799" s="576"/>
      <c r="T799" s="576"/>
      <c r="U799" s="576"/>
      <c r="V799" s="575">
        <v>42</v>
      </c>
      <c r="W799" s="576"/>
      <c r="X799" s="576"/>
      <c r="Y799" s="576"/>
      <c r="Z799" s="572"/>
      <c r="AA799" s="572"/>
      <c r="AB799" s="576"/>
      <c r="AC799" s="576"/>
      <c r="AD799" s="572"/>
      <c r="AE799" s="578"/>
    </row>
    <row r="800" spans="1:31" s="579" customFormat="1" x14ac:dyDescent="0.2">
      <c r="A800" s="572">
        <f>A798+1</f>
        <v>397</v>
      </c>
      <c r="B800" s="578" t="s">
        <v>786</v>
      </c>
      <c r="C800" s="578" t="s">
        <v>233</v>
      </c>
      <c r="D800" s="578"/>
      <c r="E800" s="578"/>
      <c r="F800" s="578"/>
      <c r="G800" s="578"/>
      <c r="H800" s="578"/>
      <c r="I800" s="573"/>
      <c r="J800" s="576"/>
      <c r="K800" s="572"/>
      <c r="L800" s="572"/>
      <c r="M800" s="572"/>
      <c r="N800" s="576"/>
      <c r="O800" s="575">
        <f>(Q800*4+R800*2)/2</f>
        <v>12</v>
      </c>
      <c r="P800" s="575"/>
      <c r="Q800" s="575">
        <v>6</v>
      </c>
      <c r="R800" s="575"/>
      <c r="S800" s="575"/>
      <c r="T800" s="575"/>
      <c r="U800" s="575"/>
      <c r="V800" s="575"/>
      <c r="W800" s="575"/>
      <c r="X800" s="575"/>
      <c r="Y800" s="572"/>
      <c r="Z800" s="572">
        <v>1</v>
      </c>
      <c r="AA800" s="572">
        <v>1</v>
      </c>
      <c r="AB800" s="572"/>
      <c r="AC800" s="572"/>
      <c r="AD800" s="572">
        <v>2</v>
      </c>
      <c r="AE800" s="578"/>
    </row>
    <row r="801" spans="1:31" s="579" customFormat="1" x14ac:dyDescent="0.2">
      <c r="A801" s="572"/>
      <c r="B801" s="578"/>
      <c r="C801" s="578"/>
      <c r="D801" s="578"/>
      <c r="E801" s="578"/>
      <c r="F801" s="578"/>
      <c r="G801" s="578"/>
      <c r="H801" s="578"/>
      <c r="I801" s="573">
        <v>434.245</v>
      </c>
      <c r="J801" s="576">
        <f>+CEILING(I801,5)</f>
        <v>435</v>
      </c>
      <c r="K801" s="572"/>
      <c r="L801" s="572">
        <f>J801*36</f>
        <v>15660</v>
      </c>
      <c r="M801" s="572">
        <f>J801</f>
        <v>435</v>
      </c>
      <c r="N801" s="576"/>
      <c r="O801" s="575"/>
      <c r="P801" s="576"/>
      <c r="Q801" s="575"/>
      <c r="R801" s="576"/>
      <c r="S801" s="576"/>
      <c r="T801" s="576"/>
      <c r="U801" s="576"/>
      <c r="V801" s="575">
        <v>42</v>
      </c>
      <c r="W801" s="576"/>
      <c r="X801" s="576"/>
      <c r="Y801" s="576"/>
      <c r="Z801" s="572"/>
      <c r="AA801" s="572"/>
      <c r="AB801" s="576"/>
      <c r="AC801" s="576"/>
      <c r="AD801" s="572"/>
      <c r="AE801" s="578"/>
    </row>
    <row r="802" spans="1:31" s="579" customFormat="1" x14ac:dyDescent="0.2">
      <c r="A802" s="572">
        <f>A800+1</f>
        <v>398</v>
      </c>
      <c r="B802" s="578" t="s">
        <v>99</v>
      </c>
      <c r="C802" s="578" t="s">
        <v>245</v>
      </c>
      <c r="D802" s="578"/>
      <c r="E802" s="578"/>
      <c r="F802" s="578"/>
      <c r="G802" s="578"/>
      <c r="H802" s="578" t="s">
        <v>1132</v>
      </c>
      <c r="I802" s="573"/>
      <c r="J802" s="576"/>
      <c r="K802" s="572"/>
      <c r="L802" s="572"/>
      <c r="M802" s="572"/>
      <c r="N802" s="575">
        <v>48</v>
      </c>
      <c r="O802" s="576"/>
      <c r="P802" s="575">
        <v>12</v>
      </c>
      <c r="Q802" s="576"/>
      <c r="R802" s="576"/>
      <c r="S802" s="576"/>
      <c r="T802" s="576"/>
      <c r="U802" s="576"/>
      <c r="V802" s="575"/>
      <c r="W802" s="572">
        <v>30</v>
      </c>
      <c r="X802" s="576"/>
      <c r="Y802" s="572">
        <v>2</v>
      </c>
      <c r="Z802" s="576"/>
      <c r="AA802" s="572">
        <v>2</v>
      </c>
      <c r="AB802" s="576"/>
      <c r="AC802" s="576"/>
      <c r="AD802" s="572">
        <v>4</v>
      </c>
      <c r="AE802" s="578"/>
    </row>
    <row r="803" spans="1:31" s="579" customFormat="1" x14ac:dyDescent="0.2">
      <c r="A803" s="572"/>
      <c r="B803" s="578"/>
      <c r="C803" s="578"/>
      <c r="D803" s="578"/>
      <c r="E803" s="578"/>
      <c r="F803" s="578"/>
      <c r="G803" s="578"/>
      <c r="H803" s="578"/>
      <c r="I803" s="573">
        <v>418.00099999999998</v>
      </c>
      <c r="J803" s="576">
        <f>+CEILING(I803,5)</f>
        <v>420</v>
      </c>
      <c r="K803" s="572"/>
      <c r="L803" s="572">
        <f>J803*36</f>
        <v>15120</v>
      </c>
      <c r="M803" s="572">
        <f>J803</f>
        <v>420</v>
      </c>
      <c r="N803" s="576"/>
      <c r="O803" s="575"/>
      <c r="P803" s="576"/>
      <c r="Q803" s="575"/>
      <c r="R803" s="576"/>
      <c r="S803" s="576"/>
      <c r="T803" s="576"/>
      <c r="U803" s="576"/>
      <c r="V803" s="575">
        <v>42</v>
      </c>
      <c r="W803" s="576"/>
      <c r="X803" s="576"/>
      <c r="Y803" s="576"/>
      <c r="Z803" s="572"/>
      <c r="AA803" s="572"/>
      <c r="AB803" s="576"/>
      <c r="AC803" s="576"/>
      <c r="AD803" s="572"/>
      <c r="AE803" s="578"/>
    </row>
    <row r="804" spans="1:31" s="579" customFormat="1" x14ac:dyDescent="0.2">
      <c r="A804" s="572">
        <f>A802+1</f>
        <v>399</v>
      </c>
      <c r="B804" s="578" t="s">
        <v>787</v>
      </c>
      <c r="C804" s="578" t="s">
        <v>20</v>
      </c>
      <c r="D804" s="578">
        <v>0</v>
      </c>
      <c r="E804" s="578">
        <v>0</v>
      </c>
      <c r="F804" s="578">
        <v>1</v>
      </c>
      <c r="G804" s="578">
        <v>2</v>
      </c>
      <c r="H804" s="578"/>
      <c r="I804" s="573"/>
      <c r="J804" s="576"/>
      <c r="K804" s="576"/>
      <c r="L804" s="572"/>
      <c r="M804" s="572"/>
      <c r="N804" s="576"/>
      <c r="O804" s="575">
        <f>(Q804*4+R804*2)/2</f>
        <v>12</v>
      </c>
      <c r="P804" s="575"/>
      <c r="Q804" s="575">
        <v>6</v>
      </c>
      <c r="R804" s="575"/>
      <c r="S804" s="575"/>
      <c r="T804" s="575"/>
      <c r="U804" s="575"/>
      <c r="V804" s="575"/>
      <c r="W804" s="575"/>
      <c r="X804" s="575"/>
      <c r="Y804" s="572"/>
      <c r="Z804" s="572">
        <v>1</v>
      </c>
      <c r="AA804" s="572">
        <v>1</v>
      </c>
      <c r="AB804" s="572"/>
      <c r="AC804" s="572"/>
      <c r="AD804" s="572">
        <v>2</v>
      </c>
      <c r="AE804" s="578"/>
    </row>
    <row r="805" spans="1:31" s="579" customFormat="1" x14ac:dyDescent="0.2">
      <c r="A805" s="572"/>
      <c r="B805" s="578"/>
      <c r="C805" s="578"/>
      <c r="D805" s="578"/>
      <c r="E805" s="578"/>
      <c r="F805" s="578"/>
      <c r="G805" s="578"/>
      <c r="H805" s="578"/>
      <c r="I805" s="573">
        <v>386.00200000000001</v>
      </c>
      <c r="J805" s="576">
        <f>+CEILING(I805,5)</f>
        <v>390</v>
      </c>
      <c r="K805" s="572"/>
      <c r="L805" s="572">
        <f>J805*36</f>
        <v>14040</v>
      </c>
      <c r="M805" s="572">
        <f>J805</f>
        <v>390</v>
      </c>
      <c r="N805" s="576"/>
      <c r="O805" s="575"/>
      <c r="P805" s="576"/>
      <c r="Q805" s="575"/>
      <c r="R805" s="576"/>
      <c r="S805" s="576"/>
      <c r="T805" s="576"/>
      <c r="U805" s="576"/>
      <c r="V805" s="575">
        <v>36</v>
      </c>
      <c r="W805" s="576"/>
      <c r="X805" s="576"/>
      <c r="Y805" s="576"/>
      <c r="Z805" s="572"/>
      <c r="AA805" s="572"/>
      <c r="AB805" s="576"/>
      <c r="AC805" s="576"/>
      <c r="AD805" s="572"/>
      <c r="AE805" s="578"/>
    </row>
    <row r="806" spans="1:31" s="579" customFormat="1" x14ac:dyDescent="0.2">
      <c r="A806" s="572">
        <f>A804+1</f>
        <v>400</v>
      </c>
      <c r="B806" s="578" t="s">
        <v>788</v>
      </c>
      <c r="C806" s="578" t="s">
        <v>20</v>
      </c>
      <c r="D806" s="578">
        <v>0</v>
      </c>
      <c r="E806" s="578">
        <v>1</v>
      </c>
      <c r="F806" s="578">
        <v>0</v>
      </c>
      <c r="G806" s="578">
        <v>0</v>
      </c>
      <c r="H806" s="578"/>
      <c r="I806" s="573"/>
      <c r="J806" s="576"/>
      <c r="K806" s="572"/>
      <c r="L806" s="572"/>
      <c r="M806" s="572"/>
      <c r="N806" s="576"/>
      <c r="O806" s="575">
        <f>(Q806*4+R806*2)/2</f>
        <v>12</v>
      </c>
      <c r="P806" s="575"/>
      <c r="Q806" s="575">
        <v>6</v>
      </c>
      <c r="R806" s="575"/>
      <c r="S806" s="575"/>
      <c r="T806" s="575"/>
      <c r="U806" s="575"/>
      <c r="V806" s="575"/>
      <c r="W806" s="575"/>
      <c r="X806" s="575"/>
      <c r="Y806" s="572"/>
      <c r="Z806" s="572">
        <v>1</v>
      </c>
      <c r="AA806" s="572">
        <v>1</v>
      </c>
      <c r="AB806" s="572"/>
      <c r="AC806" s="572"/>
      <c r="AD806" s="572">
        <v>2</v>
      </c>
      <c r="AE806" s="578"/>
    </row>
    <row r="807" spans="1:31" s="579" customFormat="1" x14ac:dyDescent="0.2">
      <c r="A807" s="572"/>
      <c r="B807" s="578"/>
      <c r="C807" s="578"/>
      <c r="D807" s="578"/>
      <c r="E807" s="578"/>
      <c r="F807" s="578"/>
      <c r="G807" s="578"/>
      <c r="H807" s="578"/>
      <c r="I807" s="573">
        <v>399.99900000000002</v>
      </c>
      <c r="J807" s="576">
        <f>+CEILING(I807,5)</f>
        <v>400</v>
      </c>
      <c r="K807" s="572"/>
      <c r="L807" s="572">
        <f>J807*36</f>
        <v>14400</v>
      </c>
      <c r="M807" s="572">
        <f>J807</f>
        <v>400</v>
      </c>
      <c r="N807" s="576"/>
      <c r="O807" s="575"/>
      <c r="P807" s="576"/>
      <c r="Q807" s="575"/>
      <c r="R807" s="576"/>
      <c r="S807" s="576"/>
      <c r="T807" s="576"/>
      <c r="U807" s="576"/>
      <c r="V807" s="575">
        <v>42</v>
      </c>
      <c r="W807" s="576"/>
      <c r="X807" s="576"/>
      <c r="Y807" s="576"/>
      <c r="Z807" s="572"/>
      <c r="AA807" s="572"/>
      <c r="AB807" s="576"/>
      <c r="AC807" s="576"/>
      <c r="AD807" s="572"/>
      <c r="AE807" s="578"/>
    </row>
    <row r="808" spans="1:31" s="579" customFormat="1" x14ac:dyDescent="0.2">
      <c r="A808" s="572">
        <f>A806+1</f>
        <v>401</v>
      </c>
      <c r="B808" s="578" t="s">
        <v>789</v>
      </c>
      <c r="C808" s="578" t="s">
        <v>231</v>
      </c>
      <c r="D808" s="578"/>
      <c r="E808" s="578"/>
      <c r="F808" s="578"/>
      <c r="G808" s="578"/>
      <c r="H808" s="578"/>
      <c r="I808" s="573"/>
      <c r="J808" s="576"/>
      <c r="K808" s="572"/>
      <c r="L808" s="572"/>
      <c r="M808" s="572"/>
      <c r="N808" s="576"/>
      <c r="O808" s="575">
        <f>(Q808*4+R808*2)/2</f>
        <v>12</v>
      </c>
      <c r="P808" s="575"/>
      <c r="Q808" s="575">
        <v>6</v>
      </c>
      <c r="R808" s="575"/>
      <c r="S808" s="575"/>
      <c r="T808" s="575"/>
      <c r="U808" s="575"/>
      <c r="V808" s="575"/>
      <c r="W808" s="575"/>
      <c r="X808" s="575"/>
      <c r="Y808" s="572"/>
      <c r="Z808" s="572">
        <v>1</v>
      </c>
      <c r="AA808" s="572">
        <v>1</v>
      </c>
      <c r="AB808" s="572"/>
      <c r="AC808" s="572"/>
      <c r="AD808" s="572">
        <v>2</v>
      </c>
      <c r="AE808" s="578"/>
    </row>
    <row r="809" spans="1:31" s="579" customFormat="1" x14ac:dyDescent="0.2">
      <c r="A809" s="572"/>
      <c r="B809" s="578"/>
      <c r="C809" s="578"/>
      <c r="D809" s="578"/>
      <c r="E809" s="578"/>
      <c r="F809" s="578"/>
      <c r="G809" s="578"/>
      <c r="H809" s="578"/>
      <c r="I809" s="573">
        <v>400.99900000000002</v>
      </c>
      <c r="J809" s="576">
        <f>+CEILING(I809,5)</f>
        <v>405</v>
      </c>
      <c r="K809" s="572"/>
      <c r="L809" s="572">
        <f>J809*36</f>
        <v>14580</v>
      </c>
      <c r="M809" s="572">
        <f>J809</f>
        <v>405</v>
      </c>
      <c r="N809" s="576"/>
      <c r="O809" s="575"/>
      <c r="P809" s="576"/>
      <c r="Q809" s="575"/>
      <c r="R809" s="576"/>
      <c r="S809" s="576"/>
      <c r="T809" s="576"/>
      <c r="U809" s="576"/>
      <c r="V809" s="575">
        <v>42</v>
      </c>
      <c r="W809" s="576"/>
      <c r="X809" s="576"/>
      <c r="Y809" s="576"/>
      <c r="Z809" s="572"/>
      <c r="AA809" s="572"/>
      <c r="AB809" s="576"/>
      <c r="AC809" s="576"/>
      <c r="AD809" s="572"/>
      <c r="AE809" s="578"/>
    </row>
    <row r="810" spans="1:31" s="579" customFormat="1" x14ac:dyDescent="0.2">
      <c r="A810" s="572">
        <f>A808+1</f>
        <v>402</v>
      </c>
      <c r="B810" s="578" t="s">
        <v>790</v>
      </c>
      <c r="C810" s="578" t="s">
        <v>20</v>
      </c>
      <c r="D810" s="578"/>
      <c r="E810" s="578"/>
      <c r="F810" s="578"/>
      <c r="G810" s="578"/>
      <c r="H810" s="578"/>
      <c r="I810" s="573"/>
      <c r="J810" s="576"/>
      <c r="K810" s="572"/>
      <c r="L810" s="572"/>
      <c r="M810" s="572"/>
      <c r="N810" s="576"/>
      <c r="O810" s="575">
        <f>(Q810*4+R810*2)/2</f>
        <v>12</v>
      </c>
      <c r="P810" s="575"/>
      <c r="Q810" s="575">
        <v>6</v>
      </c>
      <c r="R810" s="575"/>
      <c r="S810" s="575"/>
      <c r="T810" s="575"/>
      <c r="U810" s="575"/>
      <c r="V810" s="575"/>
      <c r="W810" s="575"/>
      <c r="X810" s="575"/>
      <c r="Y810" s="572"/>
      <c r="Z810" s="572">
        <v>1</v>
      </c>
      <c r="AA810" s="572">
        <v>1</v>
      </c>
      <c r="AB810" s="572"/>
      <c r="AC810" s="572"/>
      <c r="AD810" s="572">
        <v>2</v>
      </c>
      <c r="AE810" s="578"/>
    </row>
    <row r="811" spans="1:31" s="579" customFormat="1" x14ac:dyDescent="0.2">
      <c r="A811" s="572"/>
      <c r="B811" s="578"/>
      <c r="C811" s="578"/>
      <c r="D811" s="578"/>
      <c r="E811" s="578"/>
      <c r="F811" s="578"/>
      <c r="G811" s="578"/>
      <c r="H811" s="578"/>
      <c r="I811" s="573">
        <v>403</v>
      </c>
      <c r="J811" s="576">
        <f>+CEILING(I811,5)</f>
        <v>405</v>
      </c>
      <c r="K811" s="572"/>
      <c r="L811" s="572">
        <f>J811*36</f>
        <v>14580</v>
      </c>
      <c r="M811" s="572">
        <f>J811</f>
        <v>405</v>
      </c>
      <c r="N811" s="576"/>
      <c r="O811" s="575"/>
      <c r="P811" s="576"/>
      <c r="Q811" s="575"/>
      <c r="R811" s="576"/>
      <c r="S811" s="576"/>
      <c r="T811" s="576"/>
      <c r="U811" s="576"/>
      <c r="V811" s="575">
        <v>42</v>
      </c>
      <c r="W811" s="576"/>
      <c r="X811" s="576"/>
      <c r="Y811" s="576"/>
      <c r="Z811" s="572"/>
      <c r="AA811" s="572"/>
      <c r="AB811" s="576"/>
      <c r="AC811" s="576"/>
      <c r="AD811" s="572"/>
      <c r="AE811" s="578"/>
    </row>
    <row r="812" spans="1:31" s="579" customFormat="1" x14ac:dyDescent="0.2">
      <c r="A812" s="572">
        <f>A810+1</f>
        <v>403</v>
      </c>
      <c r="B812" s="578" t="s">
        <v>791</v>
      </c>
      <c r="C812" s="578" t="s">
        <v>231</v>
      </c>
      <c r="D812" s="578"/>
      <c r="E812" s="578"/>
      <c r="F812" s="578"/>
      <c r="G812" s="578"/>
      <c r="H812" s="578"/>
      <c r="I812" s="573"/>
      <c r="J812" s="576"/>
      <c r="K812" s="572"/>
      <c r="L812" s="572"/>
      <c r="M812" s="572"/>
      <c r="N812" s="576"/>
      <c r="O812" s="575">
        <f>(Q812*4+R812*2)/2</f>
        <v>12</v>
      </c>
      <c r="P812" s="575"/>
      <c r="Q812" s="575">
        <v>6</v>
      </c>
      <c r="R812" s="575"/>
      <c r="S812" s="575"/>
      <c r="T812" s="575"/>
      <c r="U812" s="575"/>
      <c r="V812" s="575"/>
      <c r="W812" s="575"/>
      <c r="X812" s="575"/>
      <c r="Y812" s="572"/>
      <c r="Z812" s="572">
        <v>1</v>
      </c>
      <c r="AA812" s="572">
        <v>1</v>
      </c>
      <c r="AB812" s="572"/>
      <c r="AC812" s="572"/>
      <c r="AD812" s="572">
        <v>2</v>
      </c>
      <c r="AE812" s="578"/>
    </row>
    <row r="813" spans="1:31" s="579" customFormat="1" x14ac:dyDescent="0.2">
      <c r="A813" s="572"/>
      <c r="B813" s="578"/>
      <c r="C813" s="578"/>
      <c r="D813" s="578"/>
      <c r="E813" s="578"/>
      <c r="F813" s="578"/>
      <c r="G813" s="578"/>
      <c r="H813" s="578"/>
      <c r="I813" s="573">
        <v>404.00099999999998</v>
      </c>
      <c r="J813" s="576">
        <f>+CEILING(I813,5)</f>
        <v>405</v>
      </c>
      <c r="K813" s="572"/>
      <c r="L813" s="572">
        <f>J813*36</f>
        <v>14580</v>
      </c>
      <c r="M813" s="572">
        <f>J813</f>
        <v>405</v>
      </c>
      <c r="N813" s="572"/>
      <c r="O813" s="576"/>
      <c r="P813" s="572"/>
      <c r="Q813" s="576"/>
      <c r="R813" s="576"/>
      <c r="S813" s="576"/>
      <c r="T813" s="576"/>
      <c r="U813" s="576"/>
      <c r="V813" s="575">
        <v>42</v>
      </c>
      <c r="W813" s="575"/>
      <c r="X813" s="576"/>
      <c r="Y813" s="572"/>
      <c r="Z813" s="576"/>
      <c r="AA813" s="572"/>
      <c r="AB813" s="576"/>
      <c r="AC813" s="576"/>
      <c r="AD813" s="572"/>
      <c r="AE813" s="578"/>
    </row>
    <row r="814" spans="1:31" s="579" customFormat="1" x14ac:dyDescent="0.2">
      <c r="A814" s="572">
        <f>A812+1</f>
        <v>404</v>
      </c>
      <c r="B814" s="578" t="s">
        <v>792</v>
      </c>
      <c r="C814" s="578" t="s">
        <v>20</v>
      </c>
      <c r="D814" s="578"/>
      <c r="E814" s="578"/>
      <c r="F814" s="578"/>
      <c r="G814" s="578"/>
      <c r="H814" s="578"/>
      <c r="I814" s="573"/>
      <c r="J814" s="576"/>
      <c r="K814" s="572"/>
      <c r="L814" s="572"/>
      <c r="M814" s="572"/>
      <c r="N814" s="576"/>
      <c r="O814" s="575">
        <f>(Q814*4+R814*2)/2</f>
        <v>12</v>
      </c>
      <c r="P814" s="575"/>
      <c r="Q814" s="575">
        <v>6</v>
      </c>
      <c r="R814" s="575"/>
      <c r="S814" s="575"/>
      <c r="T814" s="575"/>
      <c r="U814" s="575"/>
      <c r="V814" s="575"/>
      <c r="W814" s="575"/>
      <c r="X814" s="575"/>
      <c r="Y814" s="572"/>
      <c r="Z814" s="572">
        <v>1</v>
      </c>
      <c r="AA814" s="572">
        <v>1</v>
      </c>
      <c r="AB814" s="572"/>
      <c r="AC814" s="572"/>
      <c r="AD814" s="572">
        <v>2</v>
      </c>
      <c r="AE814" s="578"/>
    </row>
    <row r="815" spans="1:31" s="579" customFormat="1" x14ac:dyDescent="0.2">
      <c r="A815" s="572"/>
      <c r="B815" s="578"/>
      <c r="C815" s="578"/>
      <c r="D815" s="578"/>
      <c r="E815" s="578"/>
      <c r="F815" s="578"/>
      <c r="G815" s="578"/>
      <c r="H815" s="578"/>
      <c r="I815" s="573">
        <v>423</v>
      </c>
      <c r="J815" s="576">
        <f>+CEILING(I815,5)</f>
        <v>425</v>
      </c>
      <c r="K815" s="572"/>
      <c r="L815" s="572">
        <f>J815*36</f>
        <v>15300</v>
      </c>
      <c r="M815" s="572">
        <f>J815</f>
        <v>425</v>
      </c>
      <c r="N815" s="576"/>
      <c r="O815" s="575"/>
      <c r="P815" s="576"/>
      <c r="Q815" s="575"/>
      <c r="R815" s="576"/>
      <c r="S815" s="576"/>
      <c r="T815" s="576"/>
      <c r="U815" s="576"/>
      <c r="V815" s="575">
        <v>42</v>
      </c>
      <c r="W815" s="576"/>
      <c r="X815" s="576"/>
      <c r="Y815" s="576"/>
      <c r="Z815" s="572"/>
      <c r="AA815" s="572"/>
      <c r="AB815" s="576"/>
      <c r="AC815" s="576"/>
      <c r="AD815" s="572"/>
      <c r="AE815" s="578"/>
    </row>
    <row r="816" spans="1:31" s="579" customFormat="1" x14ac:dyDescent="0.2">
      <c r="A816" s="572">
        <f>A814+1</f>
        <v>405</v>
      </c>
      <c r="B816" s="578" t="s">
        <v>793</v>
      </c>
      <c r="C816" s="578" t="s">
        <v>20</v>
      </c>
      <c r="D816" s="578"/>
      <c r="E816" s="578"/>
      <c r="F816" s="578"/>
      <c r="G816" s="578"/>
      <c r="H816" s="578"/>
      <c r="I816" s="573"/>
      <c r="J816" s="576"/>
      <c r="K816" s="572"/>
      <c r="L816" s="572"/>
      <c r="M816" s="572"/>
      <c r="N816" s="576"/>
      <c r="O816" s="575">
        <f>(Q816*4+R816*2)/2</f>
        <v>12</v>
      </c>
      <c r="P816" s="575"/>
      <c r="Q816" s="575">
        <v>6</v>
      </c>
      <c r="R816" s="575"/>
      <c r="S816" s="575"/>
      <c r="T816" s="575"/>
      <c r="U816" s="575"/>
      <c r="V816" s="575"/>
      <c r="W816" s="575"/>
      <c r="X816" s="575"/>
      <c r="Y816" s="572"/>
      <c r="Z816" s="572">
        <v>1</v>
      </c>
      <c r="AA816" s="572">
        <v>1</v>
      </c>
      <c r="AB816" s="572"/>
      <c r="AC816" s="572"/>
      <c r="AD816" s="572">
        <v>2</v>
      </c>
      <c r="AE816" s="578"/>
    </row>
    <row r="817" spans="1:31" s="579" customFormat="1" x14ac:dyDescent="0.2">
      <c r="A817" s="572"/>
      <c r="B817" s="578"/>
      <c r="C817" s="578"/>
      <c r="D817" s="578"/>
      <c r="E817" s="578"/>
      <c r="F817" s="578"/>
      <c r="G817" s="578"/>
      <c r="H817" s="578"/>
      <c r="I817" s="573">
        <v>408.99900000000002</v>
      </c>
      <c r="J817" s="576">
        <f>+CEILING(I817,5)</f>
        <v>410</v>
      </c>
      <c r="K817" s="572"/>
      <c r="L817" s="572">
        <f>J817*36</f>
        <v>14760</v>
      </c>
      <c r="M817" s="572">
        <f>J817</f>
        <v>410</v>
      </c>
      <c r="N817" s="576"/>
      <c r="O817" s="575"/>
      <c r="P817" s="576"/>
      <c r="Q817" s="575"/>
      <c r="R817" s="576"/>
      <c r="S817" s="576"/>
      <c r="T817" s="576"/>
      <c r="U817" s="576"/>
      <c r="V817" s="575">
        <v>42</v>
      </c>
      <c r="W817" s="576"/>
      <c r="X817" s="576"/>
      <c r="Y817" s="576"/>
      <c r="Z817" s="572"/>
      <c r="AA817" s="572"/>
      <c r="AB817" s="576"/>
      <c r="AC817" s="576"/>
      <c r="AD817" s="572"/>
      <c r="AE817" s="578"/>
    </row>
    <row r="818" spans="1:31" s="579" customFormat="1" x14ac:dyDescent="0.2">
      <c r="A818" s="572">
        <f>A816+1</f>
        <v>406</v>
      </c>
      <c r="B818" s="578" t="s">
        <v>794</v>
      </c>
      <c r="C818" s="578" t="s">
        <v>231</v>
      </c>
      <c r="D818" s="578"/>
      <c r="E818" s="578"/>
      <c r="F818" s="578"/>
      <c r="G818" s="578"/>
      <c r="H818" s="578"/>
      <c r="I818" s="573"/>
      <c r="J818" s="576"/>
      <c r="K818" s="572"/>
      <c r="L818" s="572"/>
      <c r="M818" s="572"/>
      <c r="N818" s="576"/>
      <c r="O818" s="575">
        <f>(Q818*4+R818*2)/2</f>
        <v>12</v>
      </c>
      <c r="P818" s="575"/>
      <c r="Q818" s="575">
        <v>6</v>
      </c>
      <c r="R818" s="575"/>
      <c r="S818" s="575"/>
      <c r="T818" s="575"/>
      <c r="U818" s="575"/>
      <c r="V818" s="575"/>
      <c r="W818" s="575"/>
      <c r="X818" s="575"/>
      <c r="Y818" s="572"/>
      <c r="Z818" s="572">
        <v>1</v>
      </c>
      <c r="AA818" s="572">
        <v>1</v>
      </c>
      <c r="AB818" s="572"/>
      <c r="AC818" s="572"/>
      <c r="AD818" s="572">
        <v>2</v>
      </c>
      <c r="AE818" s="578"/>
    </row>
    <row r="819" spans="1:31" s="579" customFormat="1" x14ac:dyDescent="0.2">
      <c r="A819" s="572"/>
      <c r="B819" s="578"/>
      <c r="C819" s="578"/>
      <c r="D819" s="578"/>
      <c r="E819" s="578"/>
      <c r="F819" s="578"/>
      <c r="G819" s="578"/>
      <c r="H819" s="578"/>
      <c r="I819" s="573">
        <v>409</v>
      </c>
      <c r="J819" s="576">
        <f>+CEILING(I819,5)</f>
        <v>410</v>
      </c>
      <c r="K819" s="572"/>
      <c r="L819" s="572">
        <f>J819*36</f>
        <v>14760</v>
      </c>
      <c r="M819" s="572">
        <f>J819</f>
        <v>410</v>
      </c>
      <c r="N819" s="576"/>
      <c r="O819" s="575"/>
      <c r="P819" s="576"/>
      <c r="Q819" s="575"/>
      <c r="R819" s="576"/>
      <c r="S819" s="576"/>
      <c r="T819" s="576"/>
      <c r="U819" s="576"/>
      <c r="V819" s="575">
        <v>42</v>
      </c>
      <c r="W819" s="576"/>
      <c r="X819" s="576"/>
      <c r="Y819" s="576"/>
      <c r="Z819" s="572"/>
      <c r="AA819" s="572"/>
      <c r="AB819" s="576"/>
      <c r="AC819" s="576"/>
      <c r="AD819" s="572"/>
      <c r="AE819" s="578"/>
    </row>
    <row r="820" spans="1:31" s="579" customFormat="1" x14ac:dyDescent="0.2">
      <c r="A820" s="572">
        <f>A818+1</f>
        <v>407</v>
      </c>
      <c r="B820" s="578" t="s">
        <v>795</v>
      </c>
      <c r="C820" s="578" t="s">
        <v>20</v>
      </c>
      <c r="D820" s="578"/>
      <c r="E820" s="578"/>
      <c r="F820" s="578"/>
      <c r="G820" s="578"/>
      <c r="H820" s="578"/>
      <c r="I820" s="573"/>
      <c r="J820" s="576"/>
      <c r="K820" s="572"/>
      <c r="L820" s="572"/>
      <c r="M820" s="572"/>
      <c r="N820" s="576"/>
      <c r="O820" s="575">
        <f>(Q820*4+R820*2)/2</f>
        <v>12</v>
      </c>
      <c r="P820" s="575"/>
      <c r="Q820" s="575">
        <v>6</v>
      </c>
      <c r="R820" s="575"/>
      <c r="S820" s="575"/>
      <c r="T820" s="575"/>
      <c r="U820" s="575"/>
      <c r="V820" s="575"/>
      <c r="W820" s="575"/>
      <c r="X820" s="575"/>
      <c r="Y820" s="572"/>
      <c r="Z820" s="572">
        <v>1</v>
      </c>
      <c r="AA820" s="572">
        <v>1</v>
      </c>
      <c r="AB820" s="572"/>
      <c r="AC820" s="572"/>
      <c r="AD820" s="572">
        <v>2</v>
      </c>
      <c r="AE820" s="578"/>
    </row>
    <row r="821" spans="1:31" s="579" customFormat="1" x14ac:dyDescent="0.2">
      <c r="A821" s="572"/>
      <c r="B821" s="578"/>
      <c r="C821" s="578"/>
      <c r="D821" s="578"/>
      <c r="E821" s="578"/>
      <c r="F821" s="578"/>
      <c r="G821" s="578"/>
      <c r="H821" s="578"/>
      <c r="I821" s="573">
        <v>411.00099999999998</v>
      </c>
      <c r="J821" s="576">
        <f>+CEILING(I821,5)</f>
        <v>415</v>
      </c>
      <c r="K821" s="572"/>
      <c r="L821" s="572">
        <f>J821*36</f>
        <v>14940</v>
      </c>
      <c r="M821" s="572">
        <f>J821</f>
        <v>415</v>
      </c>
      <c r="N821" s="576"/>
      <c r="O821" s="575"/>
      <c r="P821" s="576"/>
      <c r="Q821" s="575"/>
      <c r="R821" s="576"/>
      <c r="S821" s="576"/>
      <c r="T821" s="576"/>
      <c r="U821" s="576"/>
      <c r="V821" s="575">
        <v>42</v>
      </c>
      <c r="W821" s="576"/>
      <c r="X821" s="576"/>
      <c r="Y821" s="576"/>
      <c r="Z821" s="572"/>
      <c r="AA821" s="572"/>
      <c r="AB821" s="576"/>
      <c r="AC821" s="576"/>
      <c r="AD821" s="572"/>
      <c r="AE821" s="578"/>
    </row>
    <row r="822" spans="1:31" s="579" customFormat="1" x14ac:dyDescent="0.2">
      <c r="A822" s="572">
        <f>A820+1</f>
        <v>408</v>
      </c>
      <c r="B822" s="578" t="s">
        <v>796</v>
      </c>
      <c r="C822" s="578" t="s">
        <v>231</v>
      </c>
      <c r="D822" s="578"/>
      <c r="E822" s="578"/>
      <c r="F822" s="578"/>
      <c r="G822" s="578"/>
      <c r="H822" s="578"/>
      <c r="I822" s="573"/>
      <c r="J822" s="576"/>
      <c r="K822" s="572"/>
      <c r="L822" s="572"/>
      <c r="M822" s="572"/>
      <c r="N822" s="576"/>
      <c r="O822" s="575">
        <f>(Q822*4+R822*2)/2</f>
        <v>12</v>
      </c>
      <c r="P822" s="575"/>
      <c r="Q822" s="575">
        <v>6</v>
      </c>
      <c r="R822" s="575"/>
      <c r="S822" s="575"/>
      <c r="T822" s="575"/>
      <c r="U822" s="575"/>
      <c r="V822" s="575"/>
      <c r="W822" s="575"/>
      <c r="X822" s="575"/>
      <c r="Y822" s="572"/>
      <c r="Z822" s="572">
        <v>1</v>
      </c>
      <c r="AA822" s="572">
        <v>1</v>
      </c>
      <c r="AB822" s="572"/>
      <c r="AC822" s="572"/>
      <c r="AD822" s="572">
        <v>2</v>
      </c>
      <c r="AE822" s="578"/>
    </row>
    <row r="823" spans="1:31" s="579" customFormat="1" x14ac:dyDescent="0.2">
      <c r="A823" s="572"/>
      <c r="B823" s="578"/>
      <c r="C823" s="578"/>
      <c r="D823" s="578"/>
      <c r="E823" s="578"/>
      <c r="F823" s="578"/>
      <c r="G823" s="578"/>
      <c r="H823" s="578"/>
      <c r="I823" s="573">
        <v>412.99799999999999</v>
      </c>
      <c r="J823" s="576">
        <f>+CEILING(I823,5)</f>
        <v>415</v>
      </c>
      <c r="K823" s="572"/>
      <c r="L823" s="572">
        <f>J823*36</f>
        <v>14940</v>
      </c>
      <c r="M823" s="572">
        <f>J823</f>
        <v>415</v>
      </c>
      <c r="N823" s="576"/>
      <c r="O823" s="575"/>
      <c r="P823" s="576"/>
      <c r="Q823" s="575"/>
      <c r="R823" s="576"/>
      <c r="S823" s="576"/>
      <c r="T823" s="576"/>
      <c r="U823" s="576"/>
      <c r="V823" s="575">
        <v>42</v>
      </c>
      <c r="W823" s="576"/>
      <c r="X823" s="576"/>
      <c r="Y823" s="576"/>
      <c r="Z823" s="572"/>
      <c r="AA823" s="572"/>
      <c r="AB823" s="576"/>
      <c r="AC823" s="576"/>
      <c r="AD823" s="572"/>
      <c r="AE823" s="578"/>
    </row>
    <row r="824" spans="1:31" s="579" customFormat="1" x14ac:dyDescent="0.2">
      <c r="A824" s="572">
        <f>A822+1</f>
        <v>409</v>
      </c>
      <c r="B824" s="578" t="s">
        <v>797</v>
      </c>
      <c r="C824" s="578" t="s">
        <v>20</v>
      </c>
      <c r="D824" s="578"/>
      <c r="E824" s="578"/>
      <c r="F824" s="578"/>
      <c r="G824" s="578"/>
      <c r="H824" s="578"/>
      <c r="I824" s="573"/>
      <c r="J824" s="576"/>
      <c r="K824" s="572"/>
      <c r="L824" s="572"/>
      <c r="M824" s="572"/>
      <c r="N824" s="576"/>
      <c r="O824" s="575">
        <f>(Q824*4+R824*2)/2</f>
        <v>12</v>
      </c>
      <c r="P824" s="575"/>
      <c r="Q824" s="575">
        <v>6</v>
      </c>
      <c r="R824" s="575"/>
      <c r="S824" s="575"/>
      <c r="T824" s="575"/>
      <c r="U824" s="575"/>
      <c r="V824" s="575"/>
      <c r="W824" s="575"/>
      <c r="X824" s="575"/>
      <c r="Y824" s="572"/>
      <c r="Z824" s="572">
        <v>1</v>
      </c>
      <c r="AA824" s="572">
        <v>1</v>
      </c>
      <c r="AB824" s="572"/>
      <c r="AC824" s="572"/>
      <c r="AD824" s="572">
        <v>2</v>
      </c>
      <c r="AE824" s="578"/>
    </row>
    <row r="825" spans="1:31" s="579" customFormat="1" x14ac:dyDescent="0.2">
      <c r="A825" s="572"/>
      <c r="B825" s="578"/>
      <c r="C825" s="578"/>
      <c r="D825" s="578"/>
      <c r="E825" s="578"/>
      <c r="F825" s="578"/>
      <c r="G825" s="578"/>
      <c r="H825" s="578"/>
      <c r="I825" s="573">
        <v>386.10599999999999</v>
      </c>
      <c r="J825" s="576">
        <f>+CEILING(I825,5)</f>
        <v>390</v>
      </c>
      <c r="K825" s="572"/>
      <c r="L825" s="572">
        <f>J825*36</f>
        <v>14040</v>
      </c>
      <c r="M825" s="572">
        <f>J825</f>
        <v>390</v>
      </c>
      <c r="N825" s="576"/>
      <c r="O825" s="575"/>
      <c r="P825" s="576"/>
      <c r="Q825" s="575"/>
      <c r="R825" s="576"/>
      <c r="S825" s="576"/>
      <c r="T825" s="576"/>
      <c r="U825" s="576"/>
      <c r="V825" s="575">
        <v>36</v>
      </c>
      <c r="W825" s="576"/>
      <c r="X825" s="576"/>
      <c r="Y825" s="576"/>
      <c r="Z825" s="572"/>
      <c r="AA825" s="572"/>
      <c r="AB825" s="576"/>
      <c r="AC825" s="576"/>
      <c r="AD825" s="572"/>
      <c r="AE825" s="578"/>
    </row>
    <row r="826" spans="1:31" s="579" customFormat="1" x14ac:dyDescent="0.2">
      <c r="A826" s="572">
        <f>A824+1</f>
        <v>410</v>
      </c>
      <c r="B826" s="578" t="s">
        <v>100</v>
      </c>
      <c r="C826" s="578" t="s">
        <v>239</v>
      </c>
      <c r="D826" s="578"/>
      <c r="E826" s="578"/>
      <c r="F826" s="578"/>
      <c r="G826" s="578"/>
      <c r="H826" s="578" t="s">
        <v>1133</v>
      </c>
      <c r="I826" s="573"/>
      <c r="J826" s="576"/>
      <c r="K826" s="572"/>
      <c r="L826" s="572"/>
      <c r="M826" s="572"/>
      <c r="N826" s="575">
        <v>48</v>
      </c>
      <c r="O826" s="576"/>
      <c r="P826" s="575">
        <v>12</v>
      </c>
      <c r="Q826" s="576"/>
      <c r="R826" s="576"/>
      <c r="S826" s="576"/>
      <c r="T826" s="576"/>
      <c r="U826" s="576"/>
      <c r="V826" s="575"/>
      <c r="W826" s="572">
        <v>30</v>
      </c>
      <c r="X826" s="576"/>
      <c r="Y826" s="572">
        <v>2</v>
      </c>
      <c r="Z826" s="576"/>
      <c r="AA826" s="572">
        <v>2</v>
      </c>
      <c r="AB826" s="576"/>
      <c r="AC826" s="576"/>
      <c r="AD826" s="572">
        <v>4</v>
      </c>
      <c r="AE826" s="578"/>
    </row>
    <row r="827" spans="1:31" s="579" customFormat="1" x14ac:dyDescent="0.2">
      <c r="A827" s="572"/>
      <c r="B827" s="578"/>
      <c r="C827" s="578"/>
      <c r="D827" s="578"/>
      <c r="E827" s="578"/>
      <c r="F827" s="578"/>
      <c r="G827" s="578"/>
      <c r="H827" s="578"/>
      <c r="I827" s="573">
        <v>400</v>
      </c>
      <c r="J827" s="576">
        <f>+CEILING(I827,5)</f>
        <v>400</v>
      </c>
      <c r="K827" s="572"/>
      <c r="L827" s="572">
        <f>J827*36</f>
        <v>14400</v>
      </c>
      <c r="M827" s="572">
        <f>J827</f>
        <v>400</v>
      </c>
      <c r="N827" s="576"/>
      <c r="O827" s="575"/>
      <c r="P827" s="576"/>
      <c r="Q827" s="575"/>
      <c r="R827" s="576"/>
      <c r="S827" s="576"/>
      <c r="T827" s="576"/>
      <c r="U827" s="576"/>
      <c r="V827" s="575">
        <v>42</v>
      </c>
      <c r="W827" s="576"/>
      <c r="X827" s="576"/>
      <c r="Y827" s="576"/>
      <c r="Z827" s="572"/>
      <c r="AA827" s="572"/>
      <c r="AB827" s="576"/>
      <c r="AC827" s="576"/>
      <c r="AD827" s="572"/>
      <c r="AE827" s="578"/>
    </row>
    <row r="828" spans="1:31" s="579" customFormat="1" x14ac:dyDescent="0.2">
      <c r="A828" s="572">
        <f>A826+1</f>
        <v>411</v>
      </c>
      <c r="B828" s="578" t="s">
        <v>798</v>
      </c>
      <c r="C828" s="578" t="s">
        <v>20</v>
      </c>
      <c r="D828" s="578"/>
      <c r="E828" s="578"/>
      <c r="F828" s="578"/>
      <c r="G828" s="578"/>
      <c r="H828" s="578"/>
      <c r="I828" s="573"/>
      <c r="J828" s="576"/>
      <c r="K828" s="576"/>
      <c r="L828" s="572"/>
      <c r="M828" s="572"/>
      <c r="N828" s="576"/>
      <c r="O828" s="575">
        <f>(Q828*4+R828*2)/2</f>
        <v>12</v>
      </c>
      <c r="P828" s="575"/>
      <c r="Q828" s="575">
        <v>6</v>
      </c>
      <c r="R828" s="575"/>
      <c r="S828" s="575"/>
      <c r="T828" s="575"/>
      <c r="U828" s="575"/>
      <c r="V828" s="575"/>
      <c r="W828" s="575"/>
      <c r="X828" s="575"/>
      <c r="Y828" s="572"/>
      <c r="Z828" s="572">
        <v>1</v>
      </c>
      <c r="AA828" s="572">
        <v>1</v>
      </c>
      <c r="AB828" s="572"/>
      <c r="AC828" s="572"/>
      <c r="AD828" s="572">
        <v>2</v>
      </c>
      <c r="AE828" s="578"/>
    </row>
    <row r="829" spans="1:31" s="579" customFormat="1" x14ac:dyDescent="0.2">
      <c r="A829" s="572"/>
      <c r="B829" s="578"/>
      <c r="C829" s="578"/>
      <c r="D829" s="578"/>
      <c r="E829" s="578"/>
      <c r="F829" s="578"/>
      <c r="G829" s="578"/>
      <c r="H829" s="578"/>
      <c r="I829" s="573">
        <v>416.00099999999998</v>
      </c>
      <c r="J829" s="576">
        <f>+CEILING(I829,5)</f>
        <v>420</v>
      </c>
      <c r="K829" s="576"/>
      <c r="L829" s="572">
        <f>J829*36</f>
        <v>15120</v>
      </c>
      <c r="M829" s="572">
        <f>J829</f>
        <v>420</v>
      </c>
      <c r="N829" s="576"/>
      <c r="O829" s="575"/>
      <c r="P829" s="576"/>
      <c r="Q829" s="575"/>
      <c r="R829" s="576"/>
      <c r="S829" s="576"/>
      <c r="T829" s="576"/>
      <c r="U829" s="576"/>
      <c r="V829" s="575">
        <v>42</v>
      </c>
      <c r="W829" s="576"/>
      <c r="X829" s="576"/>
      <c r="Y829" s="576"/>
      <c r="Z829" s="572"/>
      <c r="AA829" s="572"/>
      <c r="AB829" s="576"/>
      <c r="AC829" s="576"/>
      <c r="AD829" s="572"/>
      <c r="AE829" s="578"/>
    </row>
    <row r="830" spans="1:31" s="579" customFormat="1" x14ac:dyDescent="0.2">
      <c r="A830" s="572">
        <f>A828+1</f>
        <v>412</v>
      </c>
      <c r="B830" s="578" t="s">
        <v>799</v>
      </c>
      <c r="C830" s="578" t="s">
        <v>231</v>
      </c>
      <c r="D830" s="578"/>
      <c r="E830" s="578"/>
      <c r="F830" s="578"/>
      <c r="G830" s="578"/>
      <c r="H830" s="578"/>
      <c r="I830" s="573"/>
      <c r="J830" s="576"/>
      <c r="K830" s="576"/>
      <c r="L830" s="572"/>
      <c r="M830" s="572"/>
      <c r="N830" s="576"/>
      <c r="O830" s="575">
        <f>(Q830*4+R830*2)/2</f>
        <v>12</v>
      </c>
      <c r="P830" s="575"/>
      <c r="Q830" s="575">
        <v>6</v>
      </c>
      <c r="R830" s="575"/>
      <c r="S830" s="575"/>
      <c r="T830" s="575"/>
      <c r="U830" s="575"/>
      <c r="V830" s="575"/>
      <c r="W830" s="575"/>
      <c r="X830" s="575"/>
      <c r="Y830" s="572"/>
      <c r="Z830" s="572">
        <v>1</v>
      </c>
      <c r="AA830" s="572">
        <v>1</v>
      </c>
      <c r="AB830" s="572"/>
      <c r="AC830" s="572"/>
      <c r="AD830" s="572">
        <v>2</v>
      </c>
      <c r="AE830" s="578"/>
    </row>
    <row r="831" spans="1:31" s="579" customFormat="1" x14ac:dyDescent="0.2">
      <c r="A831" s="572"/>
      <c r="B831" s="578"/>
      <c r="C831" s="578"/>
      <c r="D831" s="578"/>
      <c r="E831" s="578"/>
      <c r="F831" s="578"/>
      <c r="G831" s="578"/>
      <c r="H831" s="578"/>
      <c r="I831" s="573">
        <v>410.99900000000002</v>
      </c>
      <c r="J831" s="576">
        <f>+CEILING(I831,5)</f>
        <v>415</v>
      </c>
      <c r="K831" s="576"/>
      <c r="L831" s="572">
        <f>J831*36</f>
        <v>14940</v>
      </c>
      <c r="M831" s="572">
        <f>J831</f>
        <v>415</v>
      </c>
      <c r="N831" s="576"/>
      <c r="O831" s="575"/>
      <c r="P831" s="576"/>
      <c r="Q831" s="575"/>
      <c r="R831" s="576"/>
      <c r="S831" s="576"/>
      <c r="T831" s="576"/>
      <c r="U831" s="576"/>
      <c r="V831" s="575">
        <v>42</v>
      </c>
      <c r="W831" s="576"/>
      <c r="X831" s="576"/>
      <c r="Y831" s="576"/>
      <c r="Z831" s="572"/>
      <c r="AA831" s="572"/>
      <c r="AB831" s="576"/>
      <c r="AC831" s="576"/>
      <c r="AD831" s="572"/>
      <c r="AE831" s="578"/>
    </row>
    <row r="832" spans="1:31" s="579" customFormat="1" x14ac:dyDescent="0.2">
      <c r="A832" s="572">
        <f>A830+1</f>
        <v>413</v>
      </c>
      <c r="B832" s="578" t="s">
        <v>800</v>
      </c>
      <c r="C832" s="578" t="s">
        <v>20</v>
      </c>
      <c r="D832" s="578"/>
      <c r="E832" s="578"/>
      <c r="F832" s="578"/>
      <c r="G832" s="578"/>
      <c r="H832" s="578"/>
      <c r="I832" s="573"/>
      <c r="J832" s="576"/>
      <c r="K832" s="576"/>
      <c r="L832" s="572"/>
      <c r="M832" s="572"/>
      <c r="N832" s="576"/>
      <c r="O832" s="575">
        <f>(Q832*4+R832*2)/2</f>
        <v>12</v>
      </c>
      <c r="P832" s="575"/>
      <c r="Q832" s="575">
        <v>6</v>
      </c>
      <c r="R832" s="575"/>
      <c r="S832" s="575"/>
      <c r="T832" s="575"/>
      <c r="U832" s="575"/>
      <c r="V832" s="575"/>
      <c r="W832" s="575"/>
      <c r="X832" s="575"/>
      <c r="Y832" s="572"/>
      <c r="Z832" s="572">
        <v>1</v>
      </c>
      <c r="AA832" s="572">
        <v>1</v>
      </c>
      <c r="AB832" s="572"/>
      <c r="AC832" s="572"/>
      <c r="AD832" s="572">
        <v>2</v>
      </c>
      <c r="AE832" s="578"/>
    </row>
    <row r="833" spans="1:31" s="579" customFormat="1" x14ac:dyDescent="0.2">
      <c r="A833" s="572"/>
      <c r="B833" s="578"/>
      <c r="C833" s="578"/>
      <c r="D833" s="578"/>
      <c r="E833" s="578"/>
      <c r="F833" s="578"/>
      <c r="G833" s="578"/>
      <c r="H833" s="578"/>
      <c r="I833" s="573">
        <v>398.99900000000002</v>
      </c>
      <c r="J833" s="576">
        <f>+CEILING(I833,5)</f>
        <v>400</v>
      </c>
      <c r="K833" s="576"/>
      <c r="L833" s="572">
        <f>J833*36</f>
        <v>14400</v>
      </c>
      <c r="M833" s="572">
        <f>J833</f>
        <v>400</v>
      </c>
      <c r="N833" s="572"/>
      <c r="O833" s="576"/>
      <c r="P833" s="572"/>
      <c r="Q833" s="576"/>
      <c r="R833" s="576"/>
      <c r="S833" s="576"/>
      <c r="T833" s="576"/>
      <c r="U833" s="576"/>
      <c r="V833" s="575">
        <v>42</v>
      </c>
      <c r="W833" s="575"/>
      <c r="X833" s="576"/>
      <c r="Y833" s="572"/>
      <c r="Z833" s="576"/>
      <c r="AA833" s="572"/>
      <c r="AB833" s="576"/>
      <c r="AC833" s="576"/>
      <c r="AD833" s="572"/>
      <c r="AE833" s="578"/>
    </row>
    <row r="834" spans="1:31" s="579" customFormat="1" x14ac:dyDescent="0.2">
      <c r="A834" s="572">
        <f>A832+1</f>
        <v>414</v>
      </c>
      <c r="B834" s="578" t="s">
        <v>801</v>
      </c>
      <c r="C834" s="578" t="s">
        <v>231</v>
      </c>
      <c r="D834" s="578"/>
      <c r="E834" s="578"/>
      <c r="F834" s="578"/>
      <c r="G834" s="578"/>
      <c r="H834" s="578"/>
      <c r="I834" s="573"/>
      <c r="J834" s="576"/>
      <c r="K834" s="576"/>
      <c r="L834" s="572"/>
      <c r="M834" s="572"/>
      <c r="N834" s="576"/>
      <c r="O834" s="575">
        <f>(Q834*4+R834*2)/2</f>
        <v>12</v>
      </c>
      <c r="P834" s="575"/>
      <c r="Q834" s="575">
        <v>6</v>
      </c>
      <c r="R834" s="575"/>
      <c r="S834" s="575"/>
      <c r="T834" s="575"/>
      <c r="U834" s="575"/>
      <c r="V834" s="575"/>
      <c r="W834" s="575"/>
      <c r="X834" s="575"/>
      <c r="Y834" s="572"/>
      <c r="Z834" s="572">
        <v>1</v>
      </c>
      <c r="AA834" s="572">
        <v>1</v>
      </c>
      <c r="AB834" s="572"/>
      <c r="AC834" s="572"/>
      <c r="AD834" s="572">
        <v>2</v>
      </c>
      <c r="AE834" s="578"/>
    </row>
    <row r="835" spans="1:31" s="579" customFormat="1" x14ac:dyDescent="0.2">
      <c r="A835" s="572"/>
      <c r="B835" s="578"/>
      <c r="C835" s="578"/>
      <c r="D835" s="578"/>
      <c r="E835" s="578"/>
      <c r="F835" s="578"/>
      <c r="G835" s="578"/>
      <c r="H835" s="578"/>
      <c r="I835" s="573">
        <v>413.00200000000001</v>
      </c>
      <c r="J835" s="576">
        <f>+CEILING(I835,5)</f>
        <v>415</v>
      </c>
      <c r="K835" s="576"/>
      <c r="L835" s="572">
        <f>J835*36</f>
        <v>14940</v>
      </c>
      <c r="M835" s="572">
        <f>J835</f>
        <v>415</v>
      </c>
      <c r="N835" s="576"/>
      <c r="O835" s="575"/>
      <c r="P835" s="576"/>
      <c r="Q835" s="575"/>
      <c r="R835" s="576"/>
      <c r="S835" s="576"/>
      <c r="T835" s="576"/>
      <c r="U835" s="576"/>
      <c r="V835" s="575">
        <v>42</v>
      </c>
      <c r="W835" s="576"/>
      <c r="X835" s="576"/>
      <c r="Y835" s="576"/>
      <c r="Z835" s="572"/>
      <c r="AA835" s="572"/>
      <c r="AB835" s="576"/>
      <c r="AC835" s="576"/>
      <c r="AD835" s="572"/>
      <c r="AE835" s="578"/>
    </row>
    <row r="836" spans="1:31" s="579" customFormat="1" x14ac:dyDescent="0.2">
      <c r="A836" s="572">
        <f>A834+1</f>
        <v>415</v>
      </c>
      <c r="B836" s="578" t="s">
        <v>802</v>
      </c>
      <c r="C836" s="578" t="s">
        <v>20</v>
      </c>
      <c r="D836" s="578"/>
      <c r="E836" s="578"/>
      <c r="F836" s="578"/>
      <c r="G836" s="578"/>
      <c r="H836" s="578"/>
      <c r="I836" s="573"/>
      <c r="J836" s="576"/>
      <c r="K836" s="576"/>
      <c r="L836" s="572"/>
      <c r="M836" s="572"/>
      <c r="N836" s="576"/>
      <c r="O836" s="575">
        <f>(Q836*4+R836*2)/2</f>
        <v>12</v>
      </c>
      <c r="P836" s="575"/>
      <c r="Q836" s="575">
        <v>6</v>
      </c>
      <c r="R836" s="575"/>
      <c r="S836" s="575"/>
      <c r="T836" s="575"/>
      <c r="U836" s="575"/>
      <c r="V836" s="575"/>
      <c r="W836" s="575"/>
      <c r="X836" s="575"/>
      <c r="Y836" s="572"/>
      <c r="Z836" s="572">
        <v>1</v>
      </c>
      <c r="AA836" s="572">
        <v>1</v>
      </c>
      <c r="AB836" s="572"/>
      <c r="AC836" s="572"/>
      <c r="AD836" s="572">
        <v>2</v>
      </c>
      <c r="AE836" s="578"/>
    </row>
    <row r="837" spans="1:31" s="579" customFormat="1" x14ac:dyDescent="0.2">
      <c r="A837" s="572"/>
      <c r="B837" s="578"/>
      <c r="C837" s="578"/>
      <c r="D837" s="578"/>
      <c r="E837" s="578"/>
      <c r="F837" s="578"/>
      <c r="G837" s="578"/>
      <c r="H837" s="578"/>
      <c r="I837" s="573">
        <v>426</v>
      </c>
      <c r="J837" s="576">
        <f>+CEILING(I837,5)</f>
        <v>430</v>
      </c>
      <c r="K837" s="576"/>
      <c r="L837" s="572">
        <f>J837*36</f>
        <v>15480</v>
      </c>
      <c r="M837" s="572">
        <f>J837</f>
        <v>430</v>
      </c>
      <c r="N837" s="576"/>
      <c r="O837" s="575"/>
      <c r="P837" s="576"/>
      <c r="Q837" s="575"/>
      <c r="R837" s="576"/>
      <c r="S837" s="576"/>
      <c r="T837" s="576"/>
      <c r="U837" s="576"/>
      <c r="V837" s="575">
        <v>42</v>
      </c>
      <c r="W837" s="576"/>
      <c r="X837" s="576"/>
      <c r="Y837" s="576"/>
      <c r="Z837" s="572"/>
      <c r="AA837" s="572"/>
      <c r="AB837" s="576"/>
      <c r="AC837" s="576"/>
      <c r="AD837" s="572"/>
      <c r="AE837" s="578"/>
    </row>
    <row r="838" spans="1:31" s="579" customFormat="1" x14ac:dyDescent="0.2">
      <c r="A838" s="572">
        <f>A836+1</f>
        <v>416</v>
      </c>
      <c r="B838" s="578" t="s">
        <v>803</v>
      </c>
      <c r="C838" s="578" t="s">
        <v>20</v>
      </c>
      <c r="D838" s="578"/>
      <c r="E838" s="578"/>
      <c r="F838" s="578"/>
      <c r="G838" s="578"/>
      <c r="H838" s="578"/>
      <c r="I838" s="573"/>
      <c r="J838" s="576"/>
      <c r="K838" s="576"/>
      <c r="L838" s="572"/>
      <c r="M838" s="572"/>
      <c r="N838" s="576"/>
      <c r="O838" s="575">
        <f>(Q838*4+R838*2)/2</f>
        <v>12</v>
      </c>
      <c r="P838" s="575"/>
      <c r="Q838" s="575">
        <v>6</v>
      </c>
      <c r="R838" s="575"/>
      <c r="S838" s="575"/>
      <c r="T838" s="575"/>
      <c r="U838" s="575"/>
      <c r="V838" s="575"/>
      <c r="W838" s="575"/>
      <c r="X838" s="575"/>
      <c r="Y838" s="572"/>
      <c r="Z838" s="572">
        <v>1</v>
      </c>
      <c r="AA838" s="572">
        <v>1</v>
      </c>
      <c r="AB838" s="572"/>
      <c r="AC838" s="572"/>
      <c r="AD838" s="572">
        <v>2</v>
      </c>
      <c r="AE838" s="578"/>
    </row>
    <row r="839" spans="1:31" s="579" customFormat="1" x14ac:dyDescent="0.2">
      <c r="A839" s="572"/>
      <c r="B839" s="578"/>
      <c r="C839" s="578"/>
      <c r="D839" s="578"/>
      <c r="E839" s="578"/>
      <c r="F839" s="578"/>
      <c r="G839" s="578"/>
      <c r="H839" s="578"/>
      <c r="I839" s="573">
        <v>412.99799999999999</v>
      </c>
      <c r="J839" s="576">
        <f>+CEILING(I839,5)</f>
        <v>415</v>
      </c>
      <c r="K839" s="576"/>
      <c r="L839" s="572">
        <f>J839*36</f>
        <v>14940</v>
      </c>
      <c r="M839" s="572">
        <f>J839</f>
        <v>415</v>
      </c>
      <c r="N839" s="576"/>
      <c r="O839" s="575"/>
      <c r="P839" s="576"/>
      <c r="Q839" s="575"/>
      <c r="R839" s="576"/>
      <c r="S839" s="576"/>
      <c r="T839" s="576"/>
      <c r="U839" s="576"/>
      <c r="V839" s="575">
        <v>42</v>
      </c>
      <c r="W839" s="576"/>
      <c r="X839" s="576"/>
      <c r="Y839" s="576"/>
      <c r="Z839" s="572"/>
      <c r="AA839" s="572"/>
      <c r="AB839" s="576"/>
      <c r="AC839" s="576"/>
      <c r="AD839" s="572"/>
      <c r="AE839" s="578"/>
    </row>
    <row r="840" spans="1:31" s="579" customFormat="1" x14ac:dyDescent="0.2">
      <c r="A840" s="572">
        <f>A838+1</f>
        <v>417</v>
      </c>
      <c r="B840" s="578" t="s">
        <v>804</v>
      </c>
      <c r="C840" s="578" t="s">
        <v>20</v>
      </c>
      <c r="D840" s="578"/>
      <c r="E840" s="578"/>
      <c r="F840" s="578"/>
      <c r="G840" s="578"/>
      <c r="H840" s="578"/>
      <c r="I840" s="573"/>
      <c r="J840" s="576"/>
      <c r="K840" s="576"/>
      <c r="L840" s="572"/>
      <c r="M840" s="572"/>
      <c r="N840" s="576"/>
      <c r="O840" s="575">
        <f>(Q840*4+R840*2)/2</f>
        <v>12</v>
      </c>
      <c r="P840" s="575"/>
      <c r="Q840" s="575">
        <v>6</v>
      </c>
      <c r="R840" s="575"/>
      <c r="S840" s="575"/>
      <c r="T840" s="575"/>
      <c r="U840" s="575"/>
      <c r="V840" s="575"/>
      <c r="W840" s="575"/>
      <c r="X840" s="575"/>
      <c r="Y840" s="572"/>
      <c r="Z840" s="572">
        <v>1</v>
      </c>
      <c r="AA840" s="572">
        <v>1</v>
      </c>
      <c r="AB840" s="572"/>
      <c r="AC840" s="572"/>
      <c r="AD840" s="572">
        <v>2</v>
      </c>
      <c r="AE840" s="578"/>
    </row>
    <row r="841" spans="1:31" s="579" customFormat="1" x14ac:dyDescent="0.2">
      <c r="A841" s="572"/>
      <c r="B841" s="578"/>
      <c r="C841" s="578"/>
      <c r="D841" s="578"/>
      <c r="E841" s="578"/>
      <c r="F841" s="578"/>
      <c r="G841" s="578"/>
      <c r="H841" s="578"/>
      <c r="I841" s="573">
        <v>425.00099999999998</v>
      </c>
      <c r="J841" s="576">
        <f>+CEILING(I841,5)</f>
        <v>430</v>
      </c>
      <c r="K841" s="576"/>
      <c r="L841" s="572">
        <f>J841*36</f>
        <v>15480</v>
      </c>
      <c r="M841" s="572">
        <f>J841</f>
        <v>430</v>
      </c>
      <c r="N841" s="576"/>
      <c r="O841" s="575"/>
      <c r="P841" s="576"/>
      <c r="Q841" s="575"/>
      <c r="R841" s="576"/>
      <c r="S841" s="576"/>
      <c r="T841" s="576"/>
      <c r="U841" s="576"/>
      <c r="V841" s="575">
        <v>42</v>
      </c>
      <c r="W841" s="576"/>
      <c r="X841" s="576"/>
      <c r="Y841" s="576"/>
      <c r="Z841" s="572"/>
      <c r="AA841" s="572"/>
      <c r="AB841" s="576"/>
      <c r="AC841" s="576"/>
      <c r="AD841" s="572"/>
      <c r="AE841" s="578"/>
    </row>
    <row r="842" spans="1:31" s="579" customFormat="1" x14ac:dyDescent="0.2">
      <c r="A842" s="572">
        <f>A840+1</f>
        <v>418</v>
      </c>
      <c r="B842" s="578" t="s">
        <v>805</v>
      </c>
      <c r="C842" s="578" t="s">
        <v>20</v>
      </c>
      <c r="D842" s="578"/>
      <c r="E842" s="578"/>
      <c r="F842" s="578"/>
      <c r="G842" s="578"/>
      <c r="H842" s="578"/>
      <c r="I842" s="573"/>
      <c r="J842" s="576"/>
      <c r="K842" s="576"/>
      <c r="L842" s="572"/>
      <c r="M842" s="572"/>
      <c r="N842" s="576"/>
      <c r="O842" s="575">
        <f>(Q842*4+R842*2)/2</f>
        <v>12</v>
      </c>
      <c r="P842" s="575"/>
      <c r="Q842" s="575">
        <v>6</v>
      </c>
      <c r="R842" s="575"/>
      <c r="S842" s="575"/>
      <c r="T842" s="575"/>
      <c r="U842" s="575"/>
      <c r="V842" s="575"/>
      <c r="W842" s="575"/>
      <c r="X842" s="575"/>
      <c r="Y842" s="572"/>
      <c r="Z842" s="572">
        <v>1</v>
      </c>
      <c r="AA842" s="572">
        <v>1</v>
      </c>
      <c r="AB842" s="572"/>
      <c r="AC842" s="572"/>
      <c r="AD842" s="572">
        <v>2</v>
      </c>
      <c r="AE842" s="578"/>
    </row>
    <row r="843" spans="1:31" s="579" customFormat="1" x14ac:dyDescent="0.2">
      <c r="A843" s="572"/>
      <c r="B843" s="578"/>
      <c r="C843" s="578"/>
      <c r="D843" s="578"/>
      <c r="E843" s="578"/>
      <c r="F843" s="578"/>
      <c r="G843" s="578"/>
      <c r="H843" s="578"/>
      <c r="I843" s="573">
        <v>408.34199999999998</v>
      </c>
      <c r="J843" s="576">
        <f>+CEILING(I843,5)</f>
        <v>410</v>
      </c>
      <c r="K843" s="572"/>
      <c r="L843" s="572">
        <f>J843*36</f>
        <v>14760</v>
      </c>
      <c r="M843" s="572">
        <f>J843</f>
        <v>410</v>
      </c>
      <c r="N843" s="576"/>
      <c r="O843" s="575"/>
      <c r="P843" s="576"/>
      <c r="Q843" s="575"/>
      <c r="R843" s="576"/>
      <c r="S843" s="576"/>
      <c r="T843" s="576"/>
      <c r="U843" s="576"/>
      <c r="V843" s="575">
        <v>42</v>
      </c>
      <c r="W843" s="576"/>
      <c r="X843" s="576"/>
      <c r="Y843" s="576"/>
      <c r="Z843" s="572"/>
      <c r="AA843" s="572"/>
      <c r="AB843" s="576"/>
      <c r="AC843" s="576"/>
      <c r="AD843" s="572"/>
      <c r="AE843" s="578"/>
    </row>
    <row r="844" spans="1:31" s="579" customFormat="1" x14ac:dyDescent="0.2">
      <c r="A844" s="572">
        <f>A842+1</f>
        <v>419</v>
      </c>
      <c r="B844" s="578" t="s">
        <v>806</v>
      </c>
      <c r="C844" s="578" t="s">
        <v>245</v>
      </c>
      <c r="D844" s="578"/>
      <c r="E844" s="578"/>
      <c r="F844" s="578"/>
      <c r="G844" s="578"/>
      <c r="H844" s="578" t="s">
        <v>1134</v>
      </c>
      <c r="I844" s="573"/>
      <c r="J844" s="576"/>
      <c r="K844" s="572"/>
      <c r="L844" s="572"/>
      <c r="M844" s="572"/>
      <c r="N844" s="575">
        <v>48</v>
      </c>
      <c r="O844" s="576"/>
      <c r="P844" s="575">
        <v>12</v>
      </c>
      <c r="Q844" s="576"/>
      <c r="R844" s="576"/>
      <c r="S844" s="576"/>
      <c r="T844" s="576"/>
      <c r="U844" s="576"/>
      <c r="V844" s="575"/>
      <c r="W844" s="572">
        <v>30</v>
      </c>
      <c r="X844" s="576"/>
      <c r="Y844" s="572">
        <v>2</v>
      </c>
      <c r="Z844" s="576"/>
      <c r="AA844" s="572">
        <v>2</v>
      </c>
      <c r="AB844" s="576"/>
      <c r="AC844" s="576"/>
      <c r="AD844" s="572">
        <v>4</v>
      </c>
      <c r="AE844" s="578"/>
    </row>
    <row r="845" spans="1:31" s="579" customFormat="1" x14ac:dyDescent="0.2">
      <c r="A845" s="572"/>
      <c r="B845" s="578"/>
      <c r="C845" s="578"/>
      <c r="D845" s="578"/>
      <c r="E845" s="578"/>
      <c r="F845" s="578"/>
      <c r="G845" s="578"/>
      <c r="H845" s="578"/>
      <c r="I845" s="573">
        <v>375.07499999999999</v>
      </c>
      <c r="J845" s="576">
        <f>+CEILING(I845,5)</f>
        <v>380</v>
      </c>
      <c r="K845" s="572"/>
      <c r="L845" s="572">
        <f>J845*36</f>
        <v>13680</v>
      </c>
      <c r="M845" s="572">
        <f>J845</f>
        <v>380</v>
      </c>
      <c r="N845" s="572"/>
      <c r="O845" s="576"/>
      <c r="P845" s="572"/>
      <c r="Q845" s="576"/>
      <c r="R845" s="576"/>
      <c r="S845" s="576"/>
      <c r="T845" s="576"/>
      <c r="U845" s="576"/>
      <c r="V845" s="575">
        <v>36</v>
      </c>
      <c r="W845" s="575"/>
      <c r="X845" s="576"/>
      <c r="Y845" s="572"/>
      <c r="Z845" s="576"/>
      <c r="AA845" s="572"/>
      <c r="AB845" s="576"/>
      <c r="AC845" s="576"/>
      <c r="AD845" s="572"/>
      <c r="AE845" s="578"/>
    </row>
    <row r="846" spans="1:31" s="579" customFormat="1" x14ac:dyDescent="0.2">
      <c r="A846" s="572">
        <f>A844+1</f>
        <v>420</v>
      </c>
      <c r="B846" s="578" t="s">
        <v>807</v>
      </c>
      <c r="C846" s="578" t="s">
        <v>231</v>
      </c>
      <c r="D846" s="578"/>
      <c r="E846" s="578"/>
      <c r="F846" s="578"/>
      <c r="G846" s="578"/>
      <c r="H846" s="578"/>
      <c r="I846" s="573"/>
      <c r="J846" s="576"/>
      <c r="K846" s="572"/>
      <c r="L846" s="572"/>
      <c r="M846" s="572"/>
      <c r="N846" s="576"/>
      <c r="O846" s="575">
        <f>(Q846*4+R846*2)/2</f>
        <v>12</v>
      </c>
      <c r="P846" s="575"/>
      <c r="Q846" s="575">
        <v>6</v>
      </c>
      <c r="R846" s="575"/>
      <c r="S846" s="575"/>
      <c r="T846" s="575"/>
      <c r="U846" s="575"/>
      <c r="V846" s="575"/>
      <c r="W846" s="575"/>
      <c r="X846" s="575"/>
      <c r="Y846" s="572"/>
      <c r="Z846" s="572">
        <v>1</v>
      </c>
      <c r="AA846" s="572">
        <v>1</v>
      </c>
      <c r="AB846" s="572"/>
      <c r="AC846" s="572"/>
      <c r="AD846" s="572">
        <v>2</v>
      </c>
      <c r="AE846" s="578"/>
    </row>
    <row r="847" spans="1:31" s="579" customFormat="1" x14ac:dyDescent="0.2">
      <c r="A847" s="572"/>
      <c r="B847" s="578"/>
      <c r="C847" s="578"/>
      <c r="D847" s="578"/>
      <c r="E847" s="578"/>
      <c r="F847" s="578"/>
      <c r="G847" s="578"/>
      <c r="H847" s="578"/>
      <c r="I847" s="573">
        <v>408.721</v>
      </c>
      <c r="J847" s="576">
        <f>+CEILING(I847,5)</f>
        <v>410</v>
      </c>
      <c r="K847" s="572"/>
      <c r="L847" s="572">
        <f>J847*36</f>
        <v>14760</v>
      </c>
      <c r="M847" s="572">
        <f>J847</f>
        <v>410</v>
      </c>
      <c r="N847" s="576"/>
      <c r="O847" s="575"/>
      <c r="P847" s="576"/>
      <c r="Q847" s="575"/>
      <c r="R847" s="576"/>
      <c r="S847" s="576"/>
      <c r="T847" s="576"/>
      <c r="U847" s="576"/>
      <c r="V847" s="575">
        <v>42</v>
      </c>
      <c r="W847" s="576"/>
      <c r="X847" s="576"/>
      <c r="Y847" s="576"/>
      <c r="Z847" s="572"/>
      <c r="AA847" s="572"/>
      <c r="AB847" s="576"/>
      <c r="AC847" s="576"/>
      <c r="AD847" s="572"/>
      <c r="AE847" s="578"/>
    </row>
    <row r="848" spans="1:31" s="579" customFormat="1" x14ac:dyDescent="0.2">
      <c r="A848" s="572">
        <f>A846+1</f>
        <v>421</v>
      </c>
      <c r="B848" s="578" t="s">
        <v>808</v>
      </c>
      <c r="C848" s="578" t="s">
        <v>20</v>
      </c>
      <c r="D848" s="578"/>
      <c r="E848" s="578"/>
      <c r="F848" s="578"/>
      <c r="G848" s="578"/>
      <c r="H848" s="578"/>
      <c r="I848" s="573"/>
      <c r="J848" s="576"/>
      <c r="K848" s="576"/>
      <c r="L848" s="572"/>
      <c r="M848" s="572"/>
      <c r="N848" s="576"/>
      <c r="O848" s="575">
        <f>(Q848*4+R848*2)/2</f>
        <v>12</v>
      </c>
      <c r="P848" s="575"/>
      <c r="Q848" s="575">
        <v>6</v>
      </c>
      <c r="R848" s="575"/>
      <c r="S848" s="575"/>
      <c r="T848" s="575"/>
      <c r="U848" s="575"/>
      <c r="V848" s="575"/>
      <c r="W848" s="575"/>
      <c r="X848" s="575"/>
      <c r="Y848" s="572"/>
      <c r="Z848" s="572">
        <v>1</v>
      </c>
      <c r="AA848" s="572">
        <v>1</v>
      </c>
      <c r="AB848" s="572"/>
      <c r="AC848" s="572"/>
      <c r="AD848" s="572">
        <v>2</v>
      </c>
      <c r="AE848" s="578"/>
    </row>
    <row r="849" spans="1:31" s="579" customFormat="1" x14ac:dyDescent="0.2">
      <c r="A849" s="572"/>
      <c r="B849" s="578"/>
      <c r="C849" s="578"/>
      <c r="D849" s="578"/>
      <c r="E849" s="578"/>
      <c r="F849" s="578"/>
      <c r="G849" s="578"/>
      <c r="H849" s="578"/>
      <c r="I849" s="573">
        <v>410.74099999999999</v>
      </c>
      <c r="J849" s="576">
        <f>+CEILING(I849,5)</f>
        <v>415</v>
      </c>
      <c r="K849" s="572"/>
      <c r="L849" s="572">
        <f>J849*36</f>
        <v>14940</v>
      </c>
      <c r="M849" s="572">
        <f>J849</f>
        <v>415</v>
      </c>
      <c r="N849" s="576"/>
      <c r="O849" s="575"/>
      <c r="P849" s="576"/>
      <c r="Q849" s="575"/>
      <c r="R849" s="576"/>
      <c r="S849" s="576"/>
      <c r="T849" s="576"/>
      <c r="U849" s="576"/>
      <c r="V849" s="575">
        <v>42</v>
      </c>
      <c r="W849" s="576"/>
      <c r="X849" s="576"/>
      <c r="Y849" s="576"/>
      <c r="Z849" s="572"/>
      <c r="AA849" s="572"/>
      <c r="AB849" s="576"/>
      <c r="AC849" s="576"/>
      <c r="AD849" s="572"/>
      <c r="AE849" s="578"/>
    </row>
    <row r="850" spans="1:31" s="579" customFormat="1" x14ac:dyDescent="0.2">
      <c r="A850" s="572">
        <f>A848+1</f>
        <v>422</v>
      </c>
      <c r="B850" s="578" t="s">
        <v>809</v>
      </c>
      <c r="C850" s="578" t="s">
        <v>231</v>
      </c>
      <c r="D850" s="578"/>
      <c r="E850" s="578"/>
      <c r="F850" s="578"/>
      <c r="G850" s="578"/>
      <c r="H850" s="578"/>
      <c r="I850" s="573"/>
      <c r="J850" s="576"/>
      <c r="K850" s="576"/>
      <c r="L850" s="572"/>
      <c r="M850" s="572"/>
      <c r="N850" s="576"/>
      <c r="O850" s="575">
        <f>(Q850*4+R850*2)/2</f>
        <v>12</v>
      </c>
      <c r="P850" s="575"/>
      <c r="Q850" s="575">
        <v>6</v>
      </c>
      <c r="R850" s="575"/>
      <c r="S850" s="575"/>
      <c r="T850" s="575"/>
      <c r="U850" s="575"/>
      <c r="V850" s="575"/>
      <c r="W850" s="575"/>
      <c r="X850" s="575"/>
      <c r="Y850" s="572"/>
      <c r="Z850" s="572">
        <v>1</v>
      </c>
      <c r="AA850" s="572">
        <v>1</v>
      </c>
      <c r="AB850" s="572"/>
      <c r="AC850" s="572"/>
      <c r="AD850" s="572">
        <v>2</v>
      </c>
      <c r="AE850" s="578"/>
    </row>
    <row r="851" spans="1:31" s="579" customFormat="1" x14ac:dyDescent="0.2">
      <c r="A851" s="572"/>
      <c r="B851" s="578"/>
      <c r="C851" s="578"/>
      <c r="D851" s="578"/>
      <c r="E851" s="578"/>
      <c r="F851" s="578"/>
      <c r="G851" s="578"/>
      <c r="H851" s="578"/>
      <c r="I851" s="573">
        <v>408.233</v>
      </c>
      <c r="J851" s="576">
        <f>+CEILING(I851,5)</f>
        <v>410</v>
      </c>
      <c r="K851" s="572"/>
      <c r="L851" s="572">
        <f>J851*36</f>
        <v>14760</v>
      </c>
      <c r="M851" s="572">
        <f>J851</f>
        <v>410</v>
      </c>
      <c r="N851" s="576"/>
      <c r="O851" s="575"/>
      <c r="P851" s="576"/>
      <c r="Q851" s="575"/>
      <c r="R851" s="576"/>
      <c r="S851" s="576"/>
      <c r="T851" s="576"/>
      <c r="U851" s="576"/>
      <c r="V851" s="575">
        <v>42</v>
      </c>
      <c r="W851" s="576"/>
      <c r="X851" s="576"/>
      <c r="Y851" s="576"/>
      <c r="Z851" s="572"/>
      <c r="AA851" s="572"/>
      <c r="AB851" s="576"/>
      <c r="AC851" s="576"/>
      <c r="AD851" s="572"/>
      <c r="AE851" s="578"/>
    </row>
    <row r="852" spans="1:31" s="579" customFormat="1" x14ac:dyDescent="0.2">
      <c r="A852" s="572">
        <f>A850+1</f>
        <v>423</v>
      </c>
      <c r="B852" s="578" t="s">
        <v>810</v>
      </c>
      <c r="C852" s="578" t="s">
        <v>20</v>
      </c>
      <c r="D852" s="578"/>
      <c r="E852" s="578"/>
      <c r="F852" s="578"/>
      <c r="G852" s="578"/>
      <c r="H852" s="578"/>
      <c r="I852" s="573"/>
      <c r="J852" s="576"/>
      <c r="K852" s="576"/>
      <c r="L852" s="572"/>
      <c r="M852" s="572"/>
      <c r="N852" s="576"/>
      <c r="O852" s="575">
        <f>(Q852*4+R852*2)/2</f>
        <v>12</v>
      </c>
      <c r="P852" s="575"/>
      <c r="Q852" s="575">
        <v>6</v>
      </c>
      <c r="R852" s="575"/>
      <c r="S852" s="575"/>
      <c r="T852" s="575"/>
      <c r="U852" s="575"/>
      <c r="V852" s="575"/>
      <c r="W852" s="575"/>
      <c r="X852" s="575"/>
      <c r="Y852" s="572"/>
      <c r="Z852" s="572">
        <v>1</v>
      </c>
      <c r="AA852" s="572">
        <v>1</v>
      </c>
      <c r="AB852" s="572"/>
      <c r="AC852" s="572"/>
      <c r="AD852" s="572">
        <v>2</v>
      </c>
      <c r="AE852" s="578"/>
    </row>
    <row r="853" spans="1:31" s="579" customFormat="1" x14ac:dyDescent="0.2">
      <c r="A853" s="572"/>
      <c r="B853" s="578"/>
      <c r="C853" s="578"/>
      <c r="D853" s="578"/>
      <c r="E853" s="578"/>
      <c r="F853" s="578"/>
      <c r="G853" s="578"/>
      <c r="H853" s="578"/>
      <c r="I853" s="573">
        <v>426.149</v>
      </c>
      <c r="J853" s="576">
        <f>+CEILING(I853,5)</f>
        <v>430</v>
      </c>
      <c r="K853" s="572"/>
      <c r="L853" s="572">
        <f>J853*36</f>
        <v>15480</v>
      </c>
      <c r="M853" s="572">
        <f>J853</f>
        <v>430</v>
      </c>
      <c r="N853" s="576"/>
      <c r="O853" s="575"/>
      <c r="P853" s="576"/>
      <c r="Q853" s="575"/>
      <c r="R853" s="576"/>
      <c r="S853" s="576"/>
      <c r="T853" s="576"/>
      <c r="U853" s="576"/>
      <c r="V853" s="575">
        <v>42</v>
      </c>
      <c r="W853" s="576"/>
      <c r="X853" s="576"/>
      <c r="Y853" s="576"/>
      <c r="Z853" s="572"/>
      <c r="AA853" s="572"/>
      <c r="AB853" s="576"/>
      <c r="AC853" s="576"/>
      <c r="AD853" s="572"/>
      <c r="AE853" s="578"/>
    </row>
    <row r="854" spans="1:31" s="579" customFormat="1" x14ac:dyDescent="0.2">
      <c r="A854" s="572">
        <f>A852+1</f>
        <v>424</v>
      </c>
      <c r="B854" s="578" t="s">
        <v>811</v>
      </c>
      <c r="C854" s="578" t="s">
        <v>20</v>
      </c>
      <c r="D854" s="578"/>
      <c r="E854" s="578"/>
      <c r="F854" s="578"/>
      <c r="G854" s="578"/>
      <c r="H854" s="578"/>
      <c r="I854" s="573"/>
      <c r="J854" s="576"/>
      <c r="K854" s="572"/>
      <c r="L854" s="572"/>
      <c r="M854" s="572"/>
      <c r="N854" s="576"/>
      <c r="O854" s="575">
        <f>(Q854*4+R854*2)/2</f>
        <v>12</v>
      </c>
      <c r="P854" s="575"/>
      <c r="Q854" s="575">
        <v>6</v>
      </c>
      <c r="R854" s="575"/>
      <c r="S854" s="575"/>
      <c r="T854" s="575"/>
      <c r="U854" s="575"/>
      <c r="V854" s="575"/>
      <c r="W854" s="575"/>
      <c r="X854" s="575"/>
      <c r="Y854" s="572"/>
      <c r="Z854" s="572">
        <v>1</v>
      </c>
      <c r="AA854" s="572">
        <v>1</v>
      </c>
      <c r="AB854" s="572"/>
      <c r="AC854" s="572"/>
      <c r="AD854" s="572">
        <v>2</v>
      </c>
      <c r="AE854" s="578"/>
    </row>
    <row r="855" spans="1:31" s="579" customFormat="1" x14ac:dyDescent="0.2">
      <c r="A855" s="572"/>
      <c r="B855" s="578"/>
      <c r="C855" s="578"/>
      <c r="D855" s="578"/>
      <c r="E855" s="578"/>
      <c r="F855" s="578"/>
      <c r="G855" s="578"/>
      <c r="H855" s="578"/>
      <c r="I855" s="573">
        <v>407.71499999999997</v>
      </c>
      <c r="J855" s="576">
        <f>+CEILING(I855,5)</f>
        <v>410</v>
      </c>
      <c r="K855" s="572"/>
      <c r="L855" s="572">
        <f>J855*36</f>
        <v>14760</v>
      </c>
      <c r="M855" s="572">
        <f>J855</f>
        <v>410</v>
      </c>
      <c r="N855" s="576"/>
      <c r="O855" s="575"/>
      <c r="P855" s="576"/>
      <c r="Q855" s="575"/>
      <c r="R855" s="576"/>
      <c r="S855" s="576"/>
      <c r="T855" s="576"/>
      <c r="U855" s="576"/>
      <c r="V855" s="575">
        <v>42</v>
      </c>
      <c r="W855" s="576"/>
      <c r="X855" s="576"/>
      <c r="Y855" s="576"/>
      <c r="Z855" s="572"/>
      <c r="AA855" s="572"/>
      <c r="AB855" s="576"/>
      <c r="AC855" s="576"/>
      <c r="AD855" s="572"/>
      <c r="AE855" s="578"/>
    </row>
    <row r="856" spans="1:31" s="579" customFormat="1" x14ac:dyDescent="0.2">
      <c r="A856" s="572">
        <f>A854+1</f>
        <v>425</v>
      </c>
      <c r="B856" s="578" t="s">
        <v>812</v>
      </c>
      <c r="C856" s="578" t="s">
        <v>231</v>
      </c>
      <c r="D856" s="578"/>
      <c r="E856" s="578"/>
      <c r="F856" s="578"/>
      <c r="G856" s="578"/>
      <c r="H856" s="578"/>
      <c r="I856" s="573"/>
      <c r="J856" s="576"/>
      <c r="K856" s="572"/>
      <c r="L856" s="572"/>
      <c r="M856" s="572"/>
      <c r="N856" s="576"/>
      <c r="O856" s="575">
        <f>(Q856*4+R856*2)/2</f>
        <v>12</v>
      </c>
      <c r="P856" s="575"/>
      <c r="Q856" s="575">
        <v>6</v>
      </c>
      <c r="R856" s="575"/>
      <c r="S856" s="575"/>
      <c r="T856" s="575"/>
      <c r="U856" s="575"/>
      <c r="V856" s="575"/>
      <c r="W856" s="575"/>
      <c r="X856" s="575"/>
      <c r="Y856" s="572"/>
      <c r="Z856" s="572">
        <v>1</v>
      </c>
      <c r="AA856" s="572">
        <v>1</v>
      </c>
      <c r="AB856" s="572"/>
      <c r="AC856" s="572"/>
      <c r="AD856" s="572">
        <v>2</v>
      </c>
      <c r="AE856" s="578"/>
    </row>
    <row r="857" spans="1:31" s="579" customFormat="1" x14ac:dyDescent="0.2">
      <c r="A857" s="572"/>
      <c r="B857" s="578"/>
      <c r="C857" s="578"/>
      <c r="D857" s="578"/>
      <c r="E857" s="578"/>
      <c r="F857" s="578"/>
      <c r="G857" s="578"/>
      <c r="H857" s="578"/>
      <c r="I857" s="573">
        <v>401.62400000000002</v>
      </c>
      <c r="J857" s="576">
        <f>+CEILING(I857,5)</f>
        <v>405</v>
      </c>
      <c r="K857" s="572"/>
      <c r="L857" s="572">
        <f>J857*36</f>
        <v>14580</v>
      </c>
      <c r="M857" s="572">
        <f>J857</f>
        <v>405</v>
      </c>
      <c r="N857" s="576"/>
      <c r="O857" s="575"/>
      <c r="P857" s="576"/>
      <c r="Q857" s="575"/>
      <c r="R857" s="576"/>
      <c r="S857" s="576"/>
      <c r="T857" s="576"/>
      <c r="U857" s="576"/>
      <c r="V857" s="575">
        <v>42</v>
      </c>
      <c r="W857" s="576"/>
      <c r="X857" s="576"/>
      <c r="Y857" s="576"/>
      <c r="Z857" s="572"/>
      <c r="AA857" s="572"/>
      <c r="AB857" s="576"/>
      <c r="AC857" s="576"/>
      <c r="AD857" s="572"/>
      <c r="AE857" s="578"/>
    </row>
    <row r="858" spans="1:31" s="579" customFormat="1" x14ac:dyDescent="0.2">
      <c r="A858" s="572">
        <f>A856+1</f>
        <v>426</v>
      </c>
      <c r="B858" s="578" t="s">
        <v>813</v>
      </c>
      <c r="C858" s="578" t="s">
        <v>20</v>
      </c>
      <c r="D858" s="578"/>
      <c r="E858" s="578"/>
      <c r="F858" s="578"/>
      <c r="G858" s="578"/>
      <c r="H858" s="578"/>
      <c r="I858" s="573"/>
      <c r="J858" s="576"/>
      <c r="K858" s="572"/>
      <c r="L858" s="572"/>
      <c r="M858" s="572"/>
      <c r="N858" s="576"/>
      <c r="O858" s="575">
        <f>(Q858*4+R858*2)/2</f>
        <v>12</v>
      </c>
      <c r="P858" s="575"/>
      <c r="Q858" s="575">
        <v>6</v>
      </c>
      <c r="R858" s="575"/>
      <c r="S858" s="575"/>
      <c r="T858" s="575"/>
      <c r="U858" s="575"/>
      <c r="V858" s="575"/>
      <c r="W858" s="575"/>
      <c r="X858" s="575"/>
      <c r="Y858" s="572"/>
      <c r="Z858" s="572">
        <v>1</v>
      </c>
      <c r="AA858" s="572">
        <v>1</v>
      </c>
      <c r="AB858" s="572"/>
      <c r="AC858" s="572"/>
      <c r="AD858" s="572">
        <v>2</v>
      </c>
      <c r="AE858" s="578"/>
    </row>
    <row r="859" spans="1:31" s="579" customFormat="1" x14ac:dyDescent="0.2">
      <c r="A859" s="572"/>
      <c r="B859" s="578"/>
      <c r="C859" s="578"/>
      <c r="D859" s="578"/>
      <c r="E859" s="578"/>
      <c r="F859" s="578"/>
      <c r="G859" s="578"/>
      <c r="H859" s="578"/>
      <c r="I859" s="573">
        <v>425.512</v>
      </c>
      <c r="J859" s="576">
        <f>+CEILING(I859,5)</f>
        <v>430</v>
      </c>
      <c r="K859" s="572"/>
      <c r="L859" s="572">
        <f>J859*36</f>
        <v>15480</v>
      </c>
      <c r="M859" s="572">
        <f>J859</f>
        <v>430</v>
      </c>
      <c r="N859" s="576"/>
      <c r="O859" s="575"/>
      <c r="P859" s="576"/>
      <c r="Q859" s="575"/>
      <c r="R859" s="576"/>
      <c r="S859" s="576"/>
      <c r="T859" s="576"/>
      <c r="U859" s="576"/>
      <c r="V859" s="575">
        <v>42</v>
      </c>
      <c r="W859" s="576"/>
      <c r="X859" s="576"/>
      <c r="Y859" s="576"/>
      <c r="Z859" s="572"/>
      <c r="AA859" s="572"/>
      <c r="AB859" s="576"/>
      <c r="AC859" s="576"/>
      <c r="AD859" s="572"/>
      <c r="AE859" s="578"/>
    </row>
    <row r="860" spans="1:31" s="579" customFormat="1" x14ac:dyDescent="0.2">
      <c r="A860" s="572">
        <f>A858+1</f>
        <v>427</v>
      </c>
      <c r="B860" s="578" t="s">
        <v>814</v>
      </c>
      <c r="C860" s="578" t="s">
        <v>20</v>
      </c>
      <c r="D860" s="578"/>
      <c r="E860" s="578"/>
      <c r="F860" s="578"/>
      <c r="G860" s="578"/>
      <c r="H860" s="578"/>
      <c r="I860" s="573"/>
      <c r="J860" s="576"/>
      <c r="K860" s="576"/>
      <c r="L860" s="572"/>
      <c r="M860" s="572"/>
      <c r="N860" s="576"/>
      <c r="O860" s="575">
        <f>(Q860*4+R860*2)/2</f>
        <v>12</v>
      </c>
      <c r="P860" s="575"/>
      <c r="Q860" s="575">
        <v>6</v>
      </c>
      <c r="R860" s="575"/>
      <c r="S860" s="575"/>
      <c r="T860" s="575"/>
      <c r="U860" s="575"/>
      <c r="V860" s="575"/>
      <c r="W860" s="575"/>
      <c r="X860" s="575"/>
      <c r="Y860" s="572"/>
      <c r="Z860" s="572">
        <v>1</v>
      </c>
      <c r="AA860" s="572">
        <v>1</v>
      </c>
      <c r="AB860" s="572"/>
      <c r="AC860" s="572"/>
      <c r="AD860" s="572">
        <v>2</v>
      </c>
      <c r="AE860" s="578"/>
    </row>
    <row r="861" spans="1:31" s="579" customFormat="1" x14ac:dyDescent="0.2">
      <c r="A861" s="572"/>
      <c r="B861" s="578"/>
      <c r="C861" s="578"/>
      <c r="D861" s="578"/>
      <c r="E861" s="578"/>
      <c r="F861" s="578"/>
      <c r="G861" s="578"/>
      <c r="H861" s="578"/>
      <c r="I861" s="573">
        <v>414.346</v>
      </c>
      <c r="J861" s="576">
        <f>+CEILING(I861,5)</f>
        <v>415</v>
      </c>
      <c r="K861" s="572"/>
      <c r="L861" s="572">
        <f>J861*36</f>
        <v>14940</v>
      </c>
      <c r="M861" s="572">
        <f>J861</f>
        <v>415</v>
      </c>
      <c r="N861" s="572"/>
      <c r="O861" s="576"/>
      <c r="P861" s="572"/>
      <c r="Q861" s="576"/>
      <c r="R861" s="576"/>
      <c r="S861" s="576"/>
      <c r="T861" s="576"/>
      <c r="U861" s="576"/>
      <c r="V861" s="575">
        <v>42</v>
      </c>
      <c r="W861" s="575"/>
      <c r="X861" s="576"/>
      <c r="Y861" s="572"/>
      <c r="Z861" s="576"/>
      <c r="AA861" s="572"/>
      <c r="AB861" s="576"/>
      <c r="AC861" s="576"/>
      <c r="AD861" s="572"/>
      <c r="AE861" s="578"/>
    </row>
    <row r="862" spans="1:31" s="579" customFormat="1" x14ac:dyDescent="0.2">
      <c r="A862" s="572">
        <f>A860+1</f>
        <v>428</v>
      </c>
      <c r="B862" s="578" t="s">
        <v>815</v>
      </c>
      <c r="C862" s="578" t="s">
        <v>20</v>
      </c>
      <c r="D862" s="578"/>
      <c r="E862" s="578"/>
      <c r="F862" s="578"/>
      <c r="G862" s="578"/>
      <c r="H862" s="578"/>
      <c r="I862" s="573"/>
      <c r="J862" s="576"/>
      <c r="K862" s="572"/>
      <c r="L862" s="572"/>
      <c r="M862" s="572"/>
      <c r="N862" s="576"/>
      <c r="O862" s="575">
        <f>(Q862*4+R862*2)/2</f>
        <v>12</v>
      </c>
      <c r="P862" s="575"/>
      <c r="Q862" s="575">
        <v>6</v>
      </c>
      <c r="R862" s="575"/>
      <c r="S862" s="575"/>
      <c r="T862" s="575"/>
      <c r="U862" s="575"/>
      <c r="V862" s="575"/>
      <c r="W862" s="575"/>
      <c r="X862" s="575"/>
      <c r="Y862" s="572"/>
      <c r="Z862" s="572">
        <v>1</v>
      </c>
      <c r="AA862" s="572">
        <v>1</v>
      </c>
      <c r="AB862" s="572"/>
      <c r="AC862" s="572"/>
      <c r="AD862" s="572">
        <v>2</v>
      </c>
      <c r="AE862" s="578"/>
    </row>
    <row r="863" spans="1:31" s="579" customFormat="1" x14ac:dyDescent="0.2">
      <c r="A863" s="572"/>
      <c r="B863" s="578"/>
      <c r="C863" s="578"/>
      <c r="D863" s="578"/>
      <c r="E863" s="578"/>
      <c r="F863" s="578"/>
      <c r="G863" s="578"/>
      <c r="H863" s="578"/>
      <c r="I863" s="573">
        <v>410.63</v>
      </c>
      <c r="J863" s="576">
        <f>+CEILING(I863,5)</f>
        <v>415</v>
      </c>
      <c r="K863" s="572"/>
      <c r="L863" s="572">
        <f>J863*36</f>
        <v>14940</v>
      </c>
      <c r="M863" s="572">
        <f>J863</f>
        <v>415</v>
      </c>
      <c r="N863" s="576"/>
      <c r="O863" s="575"/>
      <c r="P863" s="576"/>
      <c r="Q863" s="575"/>
      <c r="R863" s="576"/>
      <c r="S863" s="576"/>
      <c r="T863" s="576"/>
      <c r="U863" s="576"/>
      <c r="V863" s="575">
        <v>42</v>
      </c>
      <c r="W863" s="576"/>
      <c r="X863" s="576"/>
      <c r="Y863" s="576"/>
      <c r="Z863" s="572"/>
      <c r="AA863" s="572"/>
      <c r="AB863" s="576"/>
      <c r="AC863" s="576"/>
      <c r="AD863" s="572"/>
      <c r="AE863" s="578"/>
    </row>
    <row r="864" spans="1:31" s="579" customFormat="1" x14ac:dyDescent="0.2">
      <c r="A864" s="572">
        <f>A862+1</f>
        <v>429</v>
      </c>
      <c r="B864" s="578" t="s">
        <v>816</v>
      </c>
      <c r="C864" s="578" t="s">
        <v>20</v>
      </c>
      <c r="D864" s="578"/>
      <c r="E864" s="578"/>
      <c r="F864" s="578"/>
      <c r="G864" s="578"/>
      <c r="H864" s="578"/>
      <c r="I864" s="573"/>
      <c r="J864" s="576"/>
      <c r="K864" s="572"/>
      <c r="L864" s="572"/>
      <c r="M864" s="572"/>
      <c r="N864" s="576"/>
      <c r="O864" s="575">
        <f>(Q864*4+R864*2)/2</f>
        <v>12</v>
      </c>
      <c r="P864" s="575"/>
      <c r="Q864" s="575">
        <v>6</v>
      </c>
      <c r="R864" s="575"/>
      <c r="S864" s="575"/>
      <c r="T864" s="575"/>
      <c r="U864" s="575"/>
      <c r="V864" s="575"/>
      <c r="W864" s="575"/>
      <c r="X864" s="575"/>
      <c r="Y864" s="572"/>
      <c r="Z864" s="572">
        <v>1</v>
      </c>
      <c r="AA864" s="572">
        <v>1</v>
      </c>
      <c r="AB864" s="572"/>
      <c r="AC864" s="572"/>
      <c r="AD864" s="572">
        <v>2</v>
      </c>
      <c r="AE864" s="578"/>
    </row>
    <row r="865" spans="1:31" s="579" customFormat="1" x14ac:dyDescent="0.2">
      <c r="A865" s="572"/>
      <c r="B865" s="578"/>
      <c r="C865" s="578"/>
      <c r="D865" s="578"/>
      <c r="E865" s="578"/>
      <c r="F865" s="578"/>
      <c r="G865" s="578"/>
      <c r="H865" s="578"/>
      <c r="I865" s="573">
        <v>428.42399999999998</v>
      </c>
      <c r="J865" s="576">
        <f>+CEILING(I865,5)</f>
        <v>430</v>
      </c>
      <c r="K865" s="572"/>
      <c r="L865" s="572">
        <f>J865*36</f>
        <v>15480</v>
      </c>
      <c r="M865" s="572">
        <f>J865</f>
        <v>430</v>
      </c>
      <c r="N865" s="576"/>
      <c r="O865" s="575"/>
      <c r="P865" s="576"/>
      <c r="Q865" s="575"/>
      <c r="R865" s="576"/>
      <c r="S865" s="576"/>
      <c r="T865" s="576"/>
      <c r="U865" s="576"/>
      <c r="V865" s="575">
        <v>42</v>
      </c>
      <c r="W865" s="576"/>
      <c r="X865" s="576"/>
      <c r="Y865" s="576"/>
      <c r="Z865" s="572"/>
      <c r="AA865" s="572"/>
      <c r="AB865" s="576"/>
      <c r="AC865" s="576"/>
      <c r="AD865" s="572"/>
      <c r="AE865" s="578"/>
    </row>
    <row r="866" spans="1:31" s="579" customFormat="1" x14ac:dyDescent="0.2">
      <c r="A866" s="572">
        <f>A864+1</f>
        <v>430</v>
      </c>
      <c r="B866" s="578" t="s">
        <v>817</v>
      </c>
      <c r="C866" s="578" t="s">
        <v>20</v>
      </c>
      <c r="D866" s="578"/>
      <c r="E866" s="578"/>
      <c r="F866" s="578"/>
      <c r="G866" s="578"/>
      <c r="H866" s="578"/>
      <c r="I866" s="573"/>
      <c r="J866" s="576"/>
      <c r="K866" s="572"/>
      <c r="L866" s="572"/>
      <c r="M866" s="572"/>
      <c r="N866" s="576"/>
      <c r="O866" s="575">
        <f>(Q866*4+R866*2)/2</f>
        <v>12</v>
      </c>
      <c r="P866" s="575"/>
      <c r="Q866" s="575">
        <v>6</v>
      </c>
      <c r="R866" s="575"/>
      <c r="S866" s="575"/>
      <c r="T866" s="575"/>
      <c r="U866" s="575"/>
      <c r="V866" s="575"/>
      <c r="W866" s="575"/>
      <c r="X866" s="575"/>
      <c r="Y866" s="572"/>
      <c r="Z866" s="572">
        <v>1</v>
      </c>
      <c r="AA866" s="572">
        <v>1</v>
      </c>
      <c r="AB866" s="572"/>
      <c r="AC866" s="572"/>
      <c r="AD866" s="572">
        <v>2</v>
      </c>
      <c r="AE866" s="578"/>
    </row>
    <row r="867" spans="1:31" s="579" customFormat="1" x14ac:dyDescent="0.2">
      <c r="A867" s="572"/>
      <c r="B867" s="578"/>
      <c r="C867" s="578"/>
      <c r="D867" s="578"/>
      <c r="E867" s="578"/>
      <c r="F867" s="578"/>
      <c r="G867" s="578"/>
      <c r="H867" s="578"/>
      <c r="I867" s="573">
        <v>400.56200000000001</v>
      </c>
      <c r="J867" s="576">
        <f>+CEILING(I867,5)</f>
        <v>405</v>
      </c>
      <c r="K867" s="572"/>
      <c r="L867" s="572">
        <f>J867*36</f>
        <v>14580</v>
      </c>
      <c r="M867" s="572">
        <f>J867</f>
        <v>405</v>
      </c>
      <c r="N867" s="576"/>
      <c r="O867" s="575"/>
      <c r="P867" s="576"/>
      <c r="Q867" s="575"/>
      <c r="R867" s="576"/>
      <c r="S867" s="576"/>
      <c r="T867" s="576"/>
      <c r="U867" s="576"/>
      <c r="V867" s="575">
        <v>42</v>
      </c>
      <c r="W867" s="576"/>
      <c r="X867" s="576"/>
      <c r="Y867" s="576"/>
      <c r="Z867" s="572"/>
      <c r="AA867" s="572"/>
      <c r="AB867" s="576"/>
      <c r="AC867" s="576"/>
      <c r="AD867" s="572"/>
      <c r="AE867" s="578"/>
    </row>
    <row r="868" spans="1:31" s="579" customFormat="1" x14ac:dyDescent="0.2">
      <c r="A868" s="572">
        <f>A866+1</f>
        <v>431</v>
      </c>
      <c r="B868" s="578" t="s">
        <v>818</v>
      </c>
      <c r="C868" s="578" t="s">
        <v>242</v>
      </c>
      <c r="D868" s="578"/>
      <c r="E868" s="578"/>
      <c r="F868" s="578"/>
      <c r="G868" s="578"/>
      <c r="H868" s="578" t="s">
        <v>1135</v>
      </c>
      <c r="I868" s="573"/>
      <c r="J868" s="576"/>
      <c r="K868" s="572"/>
      <c r="L868" s="572"/>
      <c r="M868" s="572"/>
      <c r="N868" s="575">
        <v>48</v>
      </c>
      <c r="O868" s="576"/>
      <c r="P868" s="575">
        <v>12</v>
      </c>
      <c r="Q868" s="576"/>
      <c r="R868" s="576"/>
      <c r="S868" s="576"/>
      <c r="T868" s="576"/>
      <c r="U868" s="576"/>
      <c r="V868" s="575"/>
      <c r="W868" s="572">
        <v>30</v>
      </c>
      <c r="X868" s="576"/>
      <c r="Y868" s="572">
        <v>2</v>
      </c>
      <c r="Z868" s="576"/>
      <c r="AA868" s="572">
        <v>2</v>
      </c>
      <c r="AB868" s="576"/>
      <c r="AC868" s="576"/>
      <c r="AD868" s="572">
        <v>4</v>
      </c>
      <c r="AE868" s="578"/>
    </row>
    <row r="869" spans="1:31" s="579" customFormat="1" x14ac:dyDescent="0.2">
      <c r="A869" s="572"/>
      <c r="B869" s="578"/>
      <c r="C869" s="578"/>
      <c r="D869" s="578"/>
      <c r="E869" s="578"/>
      <c r="F869" s="578"/>
      <c r="G869" s="578"/>
      <c r="H869" s="578"/>
      <c r="I869" s="573">
        <v>395.375</v>
      </c>
      <c r="J869" s="576">
        <f>+CEILING(I869,5)</f>
        <v>400</v>
      </c>
      <c r="K869" s="572"/>
      <c r="L869" s="572">
        <f>J869*36</f>
        <v>14400</v>
      </c>
      <c r="M869" s="572">
        <f>J869</f>
        <v>400</v>
      </c>
      <c r="N869" s="576"/>
      <c r="O869" s="575"/>
      <c r="P869" s="576"/>
      <c r="Q869" s="575"/>
      <c r="R869" s="576"/>
      <c r="S869" s="576"/>
      <c r="T869" s="576"/>
      <c r="U869" s="576"/>
      <c r="V869" s="575">
        <v>42</v>
      </c>
      <c r="W869" s="576"/>
      <c r="X869" s="576"/>
      <c r="Y869" s="576"/>
      <c r="Z869" s="572"/>
      <c r="AA869" s="572"/>
      <c r="AB869" s="576"/>
      <c r="AC869" s="576"/>
      <c r="AD869" s="572"/>
      <c r="AE869" s="578"/>
    </row>
    <row r="870" spans="1:31" s="579" customFormat="1" x14ac:dyDescent="0.2">
      <c r="A870" s="572">
        <f>A868+1</f>
        <v>432</v>
      </c>
      <c r="B870" s="578" t="s">
        <v>819</v>
      </c>
      <c r="C870" s="578" t="s">
        <v>231</v>
      </c>
      <c r="D870" s="578"/>
      <c r="E870" s="578"/>
      <c r="F870" s="578"/>
      <c r="G870" s="578"/>
      <c r="H870" s="578"/>
      <c r="I870" s="573"/>
      <c r="J870" s="576"/>
      <c r="K870" s="576"/>
      <c r="L870" s="572"/>
      <c r="M870" s="572"/>
      <c r="N870" s="576"/>
      <c r="O870" s="575">
        <f>(Q870*4+R870*2)/2</f>
        <v>12</v>
      </c>
      <c r="P870" s="575"/>
      <c r="Q870" s="575">
        <v>6</v>
      </c>
      <c r="R870" s="575"/>
      <c r="S870" s="575"/>
      <c r="T870" s="575"/>
      <c r="U870" s="575"/>
      <c r="V870" s="575"/>
      <c r="W870" s="575"/>
      <c r="X870" s="575"/>
      <c r="Y870" s="572"/>
      <c r="Z870" s="572">
        <v>1</v>
      </c>
      <c r="AA870" s="572">
        <v>1</v>
      </c>
      <c r="AB870" s="572"/>
      <c r="AC870" s="572"/>
      <c r="AD870" s="572">
        <v>2</v>
      </c>
      <c r="AE870" s="578"/>
    </row>
    <row r="871" spans="1:31" s="579" customFormat="1" x14ac:dyDescent="0.2">
      <c r="A871" s="572"/>
      <c r="B871" s="578"/>
      <c r="C871" s="578"/>
      <c r="D871" s="578"/>
      <c r="E871" s="578"/>
      <c r="F871" s="578"/>
      <c r="G871" s="578"/>
      <c r="H871" s="578"/>
      <c r="I871" s="573">
        <v>393.73700000000002</v>
      </c>
      <c r="J871" s="576">
        <f>+CEILING(I871,5)</f>
        <v>395</v>
      </c>
      <c r="K871" s="572"/>
      <c r="L871" s="572">
        <f>J871*36</f>
        <v>14220</v>
      </c>
      <c r="M871" s="572">
        <f>J871</f>
        <v>395</v>
      </c>
      <c r="N871" s="576"/>
      <c r="O871" s="575"/>
      <c r="P871" s="576"/>
      <c r="Q871" s="575"/>
      <c r="R871" s="576"/>
      <c r="S871" s="576"/>
      <c r="T871" s="576"/>
      <c r="U871" s="576"/>
      <c r="V871" s="575">
        <v>42</v>
      </c>
      <c r="W871" s="576"/>
      <c r="X871" s="576"/>
      <c r="Y871" s="576"/>
      <c r="Z871" s="572"/>
      <c r="AA871" s="572"/>
      <c r="AB871" s="576"/>
      <c r="AC871" s="576"/>
      <c r="AD871" s="572"/>
      <c r="AE871" s="578"/>
    </row>
    <row r="872" spans="1:31" s="579" customFormat="1" x14ac:dyDescent="0.2">
      <c r="A872" s="572">
        <f>A870+1</f>
        <v>433</v>
      </c>
      <c r="B872" s="578" t="s">
        <v>820</v>
      </c>
      <c r="C872" s="578" t="s">
        <v>231</v>
      </c>
      <c r="D872" s="578"/>
      <c r="E872" s="578"/>
      <c r="F872" s="578"/>
      <c r="G872" s="578"/>
      <c r="H872" s="578"/>
      <c r="I872" s="573"/>
      <c r="J872" s="576"/>
      <c r="K872" s="572"/>
      <c r="L872" s="572"/>
      <c r="M872" s="572"/>
      <c r="N872" s="576"/>
      <c r="O872" s="575">
        <f>(Q872*4+R872*2)/2</f>
        <v>12</v>
      </c>
      <c r="P872" s="575"/>
      <c r="Q872" s="575">
        <v>6</v>
      </c>
      <c r="R872" s="575"/>
      <c r="S872" s="575"/>
      <c r="T872" s="575"/>
      <c r="U872" s="575"/>
      <c r="V872" s="575"/>
      <c r="W872" s="575"/>
      <c r="X872" s="575"/>
      <c r="Y872" s="572"/>
      <c r="Z872" s="572">
        <v>1</v>
      </c>
      <c r="AA872" s="572">
        <v>1</v>
      </c>
      <c r="AB872" s="572"/>
      <c r="AC872" s="572"/>
      <c r="AD872" s="572">
        <v>2</v>
      </c>
      <c r="AE872" s="578"/>
    </row>
    <row r="873" spans="1:31" s="579" customFormat="1" x14ac:dyDescent="0.2">
      <c r="A873" s="572"/>
      <c r="B873" s="578"/>
      <c r="C873" s="578"/>
      <c r="D873" s="578"/>
      <c r="E873" s="578"/>
      <c r="F873" s="578"/>
      <c r="G873" s="578"/>
      <c r="H873" s="578"/>
      <c r="I873" s="573">
        <v>403.69400000000002</v>
      </c>
      <c r="J873" s="576">
        <f>+CEILING(I873,5)</f>
        <v>405</v>
      </c>
      <c r="K873" s="572"/>
      <c r="L873" s="572">
        <f>J873*36</f>
        <v>14580</v>
      </c>
      <c r="M873" s="572">
        <f>J873</f>
        <v>405</v>
      </c>
      <c r="N873" s="576"/>
      <c r="O873" s="575"/>
      <c r="P873" s="576"/>
      <c r="Q873" s="575"/>
      <c r="R873" s="576"/>
      <c r="S873" s="576"/>
      <c r="T873" s="576"/>
      <c r="U873" s="576"/>
      <c r="V873" s="575">
        <v>42</v>
      </c>
      <c r="W873" s="576"/>
      <c r="X873" s="576"/>
      <c r="Y873" s="576"/>
      <c r="Z873" s="572"/>
      <c r="AA873" s="572"/>
      <c r="AB873" s="576"/>
      <c r="AC873" s="576"/>
      <c r="AD873" s="572"/>
      <c r="AE873" s="578"/>
    </row>
    <row r="874" spans="1:31" s="579" customFormat="1" x14ac:dyDescent="0.2">
      <c r="A874" s="572">
        <f>A872+1</f>
        <v>434</v>
      </c>
      <c r="B874" s="578" t="s">
        <v>821</v>
      </c>
      <c r="C874" s="578" t="s">
        <v>20</v>
      </c>
      <c r="D874" s="578"/>
      <c r="E874" s="578"/>
      <c r="F874" s="578"/>
      <c r="G874" s="578"/>
      <c r="H874" s="578"/>
      <c r="I874" s="573"/>
      <c r="J874" s="576"/>
      <c r="K874" s="576"/>
      <c r="L874" s="572"/>
      <c r="M874" s="572"/>
      <c r="N874" s="576"/>
      <c r="O874" s="575">
        <f>(Q874*4+R874*2)/2</f>
        <v>12</v>
      </c>
      <c r="P874" s="575"/>
      <c r="Q874" s="575">
        <v>6</v>
      </c>
      <c r="R874" s="575"/>
      <c r="S874" s="575"/>
      <c r="T874" s="575"/>
      <c r="U874" s="575"/>
      <c r="V874" s="575"/>
      <c r="W874" s="575"/>
      <c r="X874" s="575"/>
      <c r="Y874" s="572"/>
      <c r="Z874" s="572">
        <v>1</v>
      </c>
      <c r="AA874" s="572">
        <v>1</v>
      </c>
      <c r="AB874" s="572"/>
      <c r="AC874" s="572"/>
      <c r="AD874" s="572">
        <v>2</v>
      </c>
      <c r="AE874" s="578"/>
    </row>
    <row r="875" spans="1:31" s="579" customFormat="1" x14ac:dyDescent="0.2">
      <c r="A875" s="572"/>
      <c r="B875" s="578"/>
      <c r="C875" s="578"/>
      <c r="D875" s="578"/>
      <c r="E875" s="578"/>
      <c r="F875" s="578"/>
      <c r="G875" s="578"/>
      <c r="H875" s="578"/>
      <c r="I875" s="573">
        <v>402.93</v>
      </c>
      <c r="J875" s="576">
        <f>+CEILING(I875,5)</f>
        <v>405</v>
      </c>
      <c r="K875" s="572"/>
      <c r="L875" s="572">
        <f>J875*36</f>
        <v>14580</v>
      </c>
      <c r="M875" s="572">
        <f>J875</f>
        <v>405</v>
      </c>
      <c r="N875" s="572"/>
      <c r="O875" s="576"/>
      <c r="P875" s="572"/>
      <c r="Q875" s="576"/>
      <c r="R875" s="576"/>
      <c r="S875" s="576"/>
      <c r="T875" s="576"/>
      <c r="U875" s="576"/>
      <c r="V875" s="575">
        <v>42</v>
      </c>
      <c r="W875" s="575"/>
      <c r="X875" s="576"/>
      <c r="Y875" s="572"/>
      <c r="Z875" s="576"/>
      <c r="AA875" s="572"/>
      <c r="AB875" s="576"/>
      <c r="AC875" s="576"/>
      <c r="AD875" s="572"/>
      <c r="AE875" s="578"/>
    </row>
    <row r="876" spans="1:31" s="579" customFormat="1" x14ac:dyDescent="0.2">
      <c r="A876" s="572">
        <f>A874+1</f>
        <v>435</v>
      </c>
      <c r="B876" s="578" t="s">
        <v>822</v>
      </c>
      <c r="C876" s="578" t="s">
        <v>231</v>
      </c>
      <c r="D876" s="578"/>
      <c r="E876" s="578"/>
      <c r="F876" s="578"/>
      <c r="G876" s="578"/>
      <c r="H876" s="578"/>
      <c r="I876" s="573"/>
      <c r="J876" s="576"/>
      <c r="K876" s="572"/>
      <c r="L876" s="572"/>
      <c r="M876" s="572"/>
      <c r="N876" s="576"/>
      <c r="O876" s="575">
        <f>(Q876*4+R876*2)/2</f>
        <v>12</v>
      </c>
      <c r="P876" s="575"/>
      <c r="Q876" s="575">
        <v>6</v>
      </c>
      <c r="R876" s="575"/>
      <c r="S876" s="575"/>
      <c r="T876" s="575"/>
      <c r="U876" s="575"/>
      <c r="V876" s="575"/>
      <c r="W876" s="575"/>
      <c r="X876" s="575"/>
      <c r="Y876" s="572"/>
      <c r="Z876" s="572">
        <v>1</v>
      </c>
      <c r="AA876" s="572">
        <v>1</v>
      </c>
      <c r="AB876" s="572"/>
      <c r="AC876" s="572"/>
      <c r="AD876" s="572">
        <v>2</v>
      </c>
      <c r="AE876" s="578"/>
    </row>
    <row r="877" spans="1:31" s="579" customFormat="1" x14ac:dyDescent="0.2">
      <c r="A877" s="572"/>
      <c r="B877" s="578"/>
      <c r="C877" s="578"/>
      <c r="D877" s="578"/>
      <c r="E877" s="578"/>
      <c r="F877" s="578"/>
      <c r="G877" s="578"/>
      <c r="H877" s="578"/>
      <c r="I877" s="573">
        <v>376.37599999999998</v>
      </c>
      <c r="J877" s="576">
        <f>+CEILING(I877,5)</f>
        <v>380</v>
      </c>
      <c r="K877" s="572"/>
      <c r="L877" s="572">
        <f>J877*36</f>
        <v>13680</v>
      </c>
      <c r="M877" s="572">
        <f>J877</f>
        <v>380</v>
      </c>
      <c r="N877" s="576"/>
      <c r="O877" s="575"/>
      <c r="P877" s="576"/>
      <c r="Q877" s="575"/>
      <c r="R877" s="576"/>
      <c r="S877" s="576"/>
      <c r="T877" s="576"/>
      <c r="U877" s="576"/>
      <c r="V877" s="575">
        <v>36</v>
      </c>
      <c r="W877" s="576"/>
      <c r="X877" s="576"/>
      <c r="Y877" s="576"/>
      <c r="Z877" s="572"/>
      <c r="AA877" s="572"/>
      <c r="AB877" s="576"/>
      <c r="AC877" s="576"/>
      <c r="AD877" s="572"/>
      <c r="AE877" s="578"/>
    </row>
    <row r="878" spans="1:31" s="579" customFormat="1" x14ac:dyDescent="0.2">
      <c r="A878" s="572">
        <f>A876+1</f>
        <v>436</v>
      </c>
      <c r="B878" s="578" t="s">
        <v>823</v>
      </c>
      <c r="C878" s="578" t="s">
        <v>231</v>
      </c>
      <c r="D878" s="578"/>
      <c r="E878" s="578"/>
      <c r="F878" s="578"/>
      <c r="G878" s="578"/>
      <c r="H878" s="578"/>
      <c r="I878" s="573"/>
      <c r="J878" s="576"/>
      <c r="K878" s="572"/>
      <c r="L878" s="572"/>
      <c r="M878" s="572"/>
      <c r="N878" s="576"/>
      <c r="O878" s="575">
        <f>(Q878*4+R878*2)/2</f>
        <v>12</v>
      </c>
      <c r="P878" s="575"/>
      <c r="Q878" s="575">
        <v>6</v>
      </c>
      <c r="R878" s="575"/>
      <c r="S878" s="575"/>
      <c r="T878" s="575"/>
      <c r="U878" s="575"/>
      <c r="V878" s="575"/>
      <c r="W878" s="575"/>
      <c r="X878" s="575"/>
      <c r="Y878" s="572"/>
      <c r="Z878" s="572">
        <v>1</v>
      </c>
      <c r="AA878" s="572">
        <v>1</v>
      </c>
      <c r="AB878" s="572"/>
      <c r="AC878" s="572"/>
      <c r="AD878" s="572">
        <v>2</v>
      </c>
      <c r="AE878" s="578"/>
    </row>
    <row r="879" spans="1:31" s="579" customFormat="1" x14ac:dyDescent="0.2">
      <c r="A879" s="572"/>
      <c r="B879" s="578"/>
      <c r="C879" s="578"/>
      <c r="D879" s="578"/>
      <c r="E879" s="578"/>
      <c r="F879" s="578"/>
      <c r="G879" s="578"/>
      <c r="H879" s="578"/>
      <c r="I879" s="573">
        <v>389.19099999999997</v>
      </c>
      <c r="J879" s="576">
        <f>+CEILING(I879,5)</f>
        <v>390</v>
      </c>
      <c r="K879" s="572"/>
      <c r="L879" s="572">
        <f>J879*36</f>
        <v>14040</v>
      </c>
      <c r="M879" s="572">
        <f>J879</f>
        <v>390</v>
      </c>
      <c r="N879" s="576"/>
      <c r="O879" s="575"/>
      <c r="P879" s="576"/>
      <c r="Q879" s="575"/>
      <c r="R879" s="576"/>
      <c r="S879" s="576"/>
      <c r="T879" s="576"/>
      <c r="U879" s="576"/>
      <c r="V879" s="575">
        <v>36</v>
      </c>
      <c r="W879" s="576"/>
      <c r="X879" s="576"/>
      <c r="Y879" s="576"/>
      <c r="Z879" s="572"/>
      <c r="AA879" s="572"/>
      <c r="AB879" s="576"/>
      <c r="AC879" s="576"/>
      <c r="AD879" s="572"/>
      <c r="AE879" s="578"/>
    </row>
    <row r="880" spans="1:31" s="579" customFormat="1" x14ac:dyDescent="0.2">
      <c r="A880" s="572">
        <f>A878+1</f>
        <v>437</v>
      </c>
      <c r="B880" s="578" t="s">
        <v>824</v>
      </c>
      <c r="C880" s="578" t="s">
        <v>231</v>
      </c>
      <c r="D880" s="578"/>
      <c r="E880" s="578"/>
      <c r="F880" s="578"/>
      <c r="G880" s="578"/>
      <c r="H880" s="578"/>
      <c r="I880" s="573"/>
      <c r="J880" s="576"/>
      <c r="K880" s="572"/>
      <c r="L880" s="572"/>
      <c r="M880" s="572"/>
      <c r="N880" s="576"/>
      <c r="O880" s="575">
        <f>(Q880*4+R880*2)/2</f>
        <v>12</v>
      </c>
      <c r="P880" s="575"/>
      <c r="Q880" s="575">
        <v>6</v>
      </c>
      <c r="R880" s="575"/>
      <c r="S880" s="575"/>
      <c r="T880" s="575"/>
      <c r="U880" s="575"/>
      <c r="V880" s="575"/>
      <c r="W880" s="575"/>
      <c r="X880" s="575"/>
      <c r="Y880" s="572"/>
      <c r="Z880" s="572">
        <v>1</v>
      </c>
      <c r="AA880" s="572">
        <v>1</v>
      </c>
      <c r="AB880" s="572"/>
      <c r="AC880" s="572"/>
      <c r="AD880" s="572">
        <v>2</v>
      </c>
      <c r="AE880" s="578"/>
    </row>
    <row r="881" spans="1:31" s="579" customFormat="1" x14ac:dyDescent="0.2">
      <c r="A881" s="572"/>
      <c r="B881" s="578"/>
      <c r="C881" s="578"/>
      <c r="D881" s="578"/>
      <c r="E881" s="578"/>
      <c r="F881" s="578"/>
      <c r="G881" s="578"/>
      <c r="H881" s="578"/>
      <c r="I881" s="573">
        <v>397.57900000000001</v>
      </c>
      <c r="J881" s="576">
        <f>+CEILING(I881,5)</f>
        <v>400</v>
      </c>
      <c r="K881" s="572"/>
      <c r="L881" s="572">
        <f>J881*36</f>
        <v>14400</v>
      </c>
      <c r="M881" s="572">
        <f>J881</f>
        <v>400</v>
      </c>
      <c r="N881" s="576"/>
      <c r="O881" s="575"/>
      <c r="P881" s="576"/>
      <c r="Q881" s="575"/>
      <c r="R881" s="576"/>
      <c r="S881" s="576"/>
      <c r="T881" s="576"/>
      <c r="U881" s="576"/>
      <c r="V881" s="575">
        <v>42</v>
      </c>
      <c r="W881" s="576"/>
      <c r="X881" s="576"/>
      <c r="Y881" s="576"/>
      <c r="Z881" s="572"/>
      <c r="AA881" s="572"/>
      <c r="AB881" s="576"/>
      <c r="AC881" s="576"/>
      <c r="AD881" s="572"/>
      <c r="AE881" s="578"/>
    </row>
    <row r="882" spans="1:31" s="579" customFormat="1" x14ac:dyDescent="0.2">
      <c r="A882" s="572">
        <f>A880+1</f>
        <v>438</v>
      </c>
      <c r="B882" s="578" t="s">
        <v>219</v>
      </c>
      <c r="C882" s="578" t="s">
        <v>231</v>
      </c>
      <c r="D882" s="578"/>
      <c r="E882" s="578"/>
      <c r="F882" s="578"/>
      <c r="G882" s="578"/>
      <c r="H882" s="578"/>
      <c r="I882" s="573"/>
      <c r="J882" s="576"/>
      <c r="K882" s="572"/>
      <c r="L882" s="572"/>
      <c r="M882" s="572"/>
      <c r="N882" s="576"/>
      <c r="O882" s="575">
        <f>(Q882*4+R882*2)/2</f>
        <v>12</v>
      </c>
      <c r="P882" s="575"/>
      <c r="Q882" s="575">
        <v>6</v>
      </c>
      <c r="R882" s="575"/>
      <c r="S882" s="575"/>
      <c r="T882" s="575"/>
      <c r="U882" s="575"/>
      <c r="V882" s="575"/>
      <c r="W882" s="575"/>
      <c r="X882" s="575"/>
      <c r="Y882" s="572"/>
      <c r="Z882" s="572">
        <v>1</v>
      </c>
      <c r="AA882" s="572">
        <v>1</v>
      </c>
      <c r="AB882" s="572"/>
      <c r="AC882" s="572"/>
      <c r="AD882" s="572">
        <v>2</v>
      </c>
      <c r="AE882" s="578"/>
    </row>
    <row r="883" spans="1:31" s="579" customFormat="1" x14ac:dyDescent="0.2">
      <c r="A883" s="572"/>
      <c r="B883" s="578"/>
      <c r="C883" s="578"/>
      <c r="D883" s="578"/>
      <c r="E883" s="578"/>
      <c r="F883" s="578"/>
      <c r="G883" s="578"/>
      <c r="H883" s="578"/>
      <c r="I883" s="573">
        <v>394.26499999999999</v>
      </c>
      <c r="J883" s="576">
        <f>+CEILING(I883,5)</f>
        <v>395</v>
      </c>
      <c r="K883" s="572"/>
      <c r="L883" s="572">
        <f>J883*36</f>
        <v>14220</v>
      </c>
      <c r="M883" s="572">
        <f>J883</f>
        <v>395</v>
      </c>
      <c r="N883" s="576"/>
      <c r="O883" s="575"/>
      <c r="P883" s="576"/>
      <c r="Q883" s="575"/>
      <c r="R883" s="576"/>
      <c r="S883" s="576"/>
      <c r="T883" s="576"/>
      <c r="U883" s="576"/>
      <c r="V883" s="575">
        <v>42</v>
      </c>
      <c r="W883" s="576"/>
      <c r="X883" s="576"/>
      <c r="Y883" s="576"/>
      <c r="Z883" s="572"/>
      <c r="AA883" s="572"/>
      <c r="AB883" s="576"/>
      <c r="AC883" s="576"/>
      <c r="AD883" s="572"/>
      <c r="AE883" s="578"/>
    </row>
    <row r="884" spans="1:31" s="579" customFormat="1" x14ac:dyDescent="0.2">
      <c r="A884" s="572">
        <f>A882+1</f>
        <v>439</v>
      </c>
      <c r="B884" s="578" t="s">
        <v>220</v>
      </c>
      <c r="C884" s="578" t="s">
        <v>231</v>
      </c>
      <c r="D884" s="578"/>
      <c r="E884" s="578"/>
      <c r="F884" s="578"/>
      <c r="G884" s="578"/>
      <c r="H884" s="578"/>
      <c r="I884" s="573"/>
      <c r="J884" s="576"/>
      <c r="K884" s="572"/>
      <c r="L884" s="572"/>
      <c r="M884" s="572"/>
      <c r="N884" s="576"/>
      <c r="O884" s="575">
        <f>(Q884*4+R884*2)/2</f>
        <v>12</v>
      </c>
      <c r="P884" s="575"/>
      <c r="Q884" s="575">
        <v>6</v>
      </c>
      <c r="R884" s="575"/>
      <c r="S884" s="575"/>
      <c r="T884" s="575"/>
      <c r="U884" s="575"/>
      <c r="V884" s="575"/>
      <c r="W884" s="575"/>
      <c r="X884" s="575"/>
      <c r="Y884" s="572"/>
      <c r="Z884" s="572">
        <v>1</v>
      </c>
      <c r="AA884" s="572">
        <v>1</v>
      </c>
      <c r="AB884" s="572"/>
      <c r="AC884" s="572"/>
      <c r="AD884" s="572">
        <v>2</v>
      </c>
      <c r="AE884" s="578"/>
    </row>
    <row r="885" spans="1:31" s="579" customFormat="1" x14ac:dyDescent="0.2">
      <c r="A885" s="572"/>
      <c r="B885" s="578"/>
      <c r="C885" s="578"/>
      <c r="D885" s="578"/>
      <c r="E885" s="578"/>
      <c r="F885" s="578"/>
      <c r="G885" s="578"/>
      <c r="H885" s="578"/>
      <c r="I885" s="573">
        <v>388.95299999999997</v>
      </c>
      <c r="J885" s="576">
        <f>+CEILING(I885,5)</f>
        <v>390</v>
      </c>
      <c r="K885" s="572"/>
      <c r="L885" s="572">
        <f>J885*36</f>
        <v>14040</v>
      </c>
      <c r="M885" s="572">
        <f>J885</f>
        <v>390</v>
      </c>
      <c r="N885" s="576"/>
      <c r="O885" s="575"/>
      <c r="P885" s="576"/>
      <c r="Q885" s="575"/>
      <c r="R885" s="576"/>
      <c r="S885" s="576"/>
      <c r="T885" s="576"/>
      <c r="U885" s="576"/>
      <c r="V885" s="575">
        <v>36</v>
      </c>
      <c r="W885" s="576"/>
      <c r="X885" s="576"/>
      <c r="Y885" s="576"/>
      <c r="Z885" s="572"/>
      <c r="AA885" s="572"/>
      <c r="AB885" s="576"/>
      <c r="AC885" s="576"/>
      <c r="AD885" s="572"/>
      <c r="AE885" s="578"/>
    </row>
    <row r="886" spans="1:31" s="579" customFormat="1" x14ac:dyDescent="0.2">
      <c r="A886" s="572">
        <f>A884+1</f>
        <v>440</v>
      </c>
      <c r="B886" s="578" t="s">
        <v>825</v>
      </c>
      <c r="C886" s="578" t="s">
        <v>231</v>
      </c>
      <c r="D886" s="578"/>
      <c r="E886" s="578"/>
      <c r="F886" s="578"/>
      <c r="G886" s="578"/>
      <c r="H886" s="578"/>
      <c r="I886" s="573"/>
      <c r="J886" s="576"/>
      <c r="K886" s="572"/>
      <c r="L886" s="572"/>
      <c r="M886" s="572"/>
      <c r="N886" s="576"/>
      <c r="O886" s="575">
        <f>(Q886*4+R886*2)/2</f>
        <v>12</v>
      </c>
      <c r="P886" s="575"/>
      <c r="Q886" s="575">
        <v>6</v>
      </c>
      <c r="R886" s="575"/>
      <c r="S886" s="575"/>
      <c r="T886" s="575"/>
      <c r="U886" s="575"/>
      <c r="V886" s="575"/>
      <c r="W886" s="575"/>
      <c r="X886" s="575"/>
      <c r="Y886" s="572"/>
      <c r="Z886" s="572">
        <v>1</v>
      </c>
      <c r="AA886" s="572">
        <v>1</v>
      </c>
      <c r="AB886" s="572"/>
      <c r="AC886" s="572"/>
      <c r="AD886" s="572">
        <v>2</v>
      </c>
      <c r="AE886" s="578"/>
    </row>
    <row r="887" spans="1:31" s="579" customFormat="1" x14ac:dyDescent="0.2">
      <c r="A887" s="572"/>
      <c r="B887" s="578"/>
      <c r="C887" s="578"/>
      <c r="D887" s="578"/>
      <c r="E887" s="578"/>
      <c r="F887" s="578"/>
      <c r="G887" s="578"/>
      <c r="H887" s="578"/>
      <c r="I887" s="573">
        <v>379.10300000000001</v>
      </c>
      <c r="J887" s="576">
        <f>+CEILING(I887,5)</f>
        <v>380</v>
      </c>
      <c r="K887" s="572"/>
      <c r="L887" s="572">
        <f>J887*36</f>
        <v>13680</v>
      </c>
      <c r="M887" s="572">
        <f>J887</f>
        <v>380</v>
      </c>
      <c r="N887" s="576"/>
      <c r="O887" s="575"/>
      <c r="P887" s="576"/>
      <c r="Q887" s="575"/>
      <c r="R887" s="576"/>
      <c r="S887" s="576"/>
      <c r="T887" s="576"/>
      <c r="U887" s="576"/>
      <c r="V887" s="575">
        <v>36</v>
      </c>
      <c r="W887" s="576"/>
      <c r="X887" s="576"/>
      <c r="Y887" s="576"/>
      <c r="Z887" s="572"/>
      <c r="AA887" s="572"/>
      <c r="AB887" s="576"/>
      <c r="AC887" s="576"/>
      <c r="AD887" s="572"/>
      <c r="AE887" s="578"/>
    </row>
    <row r="888" spans="1:31" s="579" customFormat="1" x14ac:dyDescent="0.2">
      <c r="A888" s="572">
        <f>A886+1</f>
        <v>441</v>
      </c>
      <c r="B888" s="578" t="s">
        <v>826</v>
      </c>
      <c r="C888" s="578" t="s">
        <v>231</v>
      </c>
      <c r="D888" s="578"/>
      <c r="E888" s="578"/>
      <c r="F888" s="578"/>
      <c r="G888" s="578"/>
      <c r="H888" s="578"/>
      <c r="I888" s="573"/>
      <c r="J888" s="576"/>
      <c r="K888" s="572"/>
      <c r="L888" s="572"/>
      <c r="M888" s="572"/>
      <c r="N888" s="576"/>
      <c r="O888" s="575">
        <f>(Q888*4+R888*2)/2</f>
        <v>12</v>
      </c>
      <c r="P888" s="575"/>
      <c r="Q888" s="575">
        <v>6</v>
      </c>
      <c r="R888" s="575"/>
      <c r="S888" s="575"/>
      <c r="T888" s="575"/>
      <c r="U888" s="575"/>
      <c r="V888" s="575"/>
      <c r="W888" s="575"/>
      <c r="X888" s="575"/>
      <c r="Y888" s="572"/>
      <c r="Z888" s="572">
        <v>1</v>
      </c>
      <c r="AA888" s="572">
        <v>1</v>
      </c>
      <c r="AB888" s="572"/>
      <c r="AC888" s="572"/>
      <c r="AD888" s="572">
        <v>2</v>
      </c>
      <c r="AE888" s="578"/>
    </row>
    <row r="889" spans="1:31" s="579" customFormat="1" x14ac:dyDescent="0.2">
      <c r="A889" s="572"/>
      <c r="B889" s="578"/>
      <c r="C889" s="578"/>
      <c r="D889" s="578"/>
      <c r="E889" s="578"/>
      <c r="F889" s="578"/>
      <c r="G889" s="578"/>
      <c r="H889" s="578"/>
      <c r="I889" s="573">
        <v>387.62799999999999</v>
      </c>
      <c r="J889" s="576">
        <f>+CEILING(I889,5)</f>
        <v>390</v>
      </c>
      <c r="K889" s="572"/>
      <c r="L889" s="572">
        <f>J889*36</f>
        <v>14040</v>
      </c>
      <c r="M889" s="572">
        <f>J889</f>
        <v>390</v>
      </c>
      <c r="N889" s="576"/>
      <c r="O889" s="575"/>
      <c r="P889" s="576"/>
      <c r="Q889" s="575"/>
      <c r="R889" s="576"/>
      <c r="S889" s="576"/>
      <c r="T889" s="576"/>
      <c r="U889" s="576"/>
      <c r="V889" s="575">
        <v>36</v>
      </c>
      <c r="W889" s="576"/>
      <c r="X889" s="576"/>
      <c r="Y889" s="576"/>
      <c r="Z889" s="572"/>
      <c r="AA889" s="572"/>
      <c r="AB889" s="576"/>
      <c r="AC889" s="576"/>
      <c r="AD889" s="572"/>
      <c r="AE889" s="578"/>
    </row>
    <row r="890" spans="1:31" s="579" customFormat="1" x14ac:dyDescent="0.2">
      <c r="A890" s="572">
        <f>A888+1</f>
        <v>442</v>
      </c>
      <c r="B890" s="578" t="s">
        <v>827</v>
      </c>
      <c r="C890" s="578" t="s">
        <v>231</v>
      </c>
      <c r="D890" s="578"/>
      <c r="E890" s="578"/>
      <c r="F890" s="578"/>
      <c r="G890" s="578"/>
      <c r="H890" s="578"/>
      <c r="I890" s="573"/>
      <c r="J890" s="576"/>
      <c r="K890" s="572"/>
      <c r="L890" s="572"/>
      <c r="M890" s="572"/>
      <c r="N890" s="576"/>
      <c r="O890" s="575">
        <f>(Q890*4+R890*2)/2</f>
        <v>12</v>
      </c>
      <c r="P890" s="575"/>
      <c r="Q890" s="575">
        <v>6</v>
      </c>
      <c r="R890" s="575"/>
      <c r="S890" s="575"/>
      <c r="T890" s="575"/>
      <c r="U890" s="575"/>
      <c r="V890" s="575"/>
      <c r="W890" s="575"/>
      <c r="X890" s="575"/>
      <c r="Y890" s="572"/>
      <c r="Z890" s="572">
        <v>1</v>
      </c>
      <c r="AA890" s="572">
        <v>1</v>
      </c>
      <c r="AB890" s="572"/>
      <c r="AC890" s="572"/>
      <c r="AD890" s="572">
        <v>2</v>
      </c>
      <c r="AE890" s="578"/>
    </row>
    <row r="891" spans="1:31" s="579" customFormat="1" x14ac:dyDescent="0.2">
      <c r="A891" s="572"/>
      <c r="B891" s="578"/>
      <c r="C891" s="578"/>
      <c r="D891" s="578"/>
      <c r="E891" s="578"/>
      <c r="F891" s="578"/>
      <c r="G891" s="578"/>
      <c r="H891" s="578"/>
      <c r="I891" s="573">
        <v>426.92700000000002</v>
      </c>
      <c r="J891" s="576">
        <f>+CEILING(I891,5)</f>
        <v>430</v>
      </c>
      <c r="K891" s="572"/>
      <c r="L891" s="572">
        <f>J891*36</f>
        <v>15480</v>
      </c>
      <c r="M891" s="572">
        <f>J891</f>
        <v>430</v>
      </c>
      <c r="N891" s="576"/>
      <c r="O891" s="575"/>
      <c r="P891" s="576"/>
      <c r="Q891" s="575"/>
      <c r="R891" s="576"/>
      <c r="S891" s="576"/>
      <c r="T891" s="576"/>
      <c r="U891" s="576"/>
      <c r="V891" s="575">
        <v>42</v>
      </c>
      <c r="W891" s="576"/>
      <c r="X891" s="576"/>
      <c r="Y891" s="576"/>
      <c r="Z891" s="572"/>
      <c r="AA891" s="572"/>
      <c r="AB891" s="576"/>
      <c r="AC891" s="576"/>
      <c r="AD891" s="572"/>
      <c r="AE891" s="578"/>
    </row>
    <row r="892" spans="1:31" s="579" customFormat="1" x14ac:dyDescent="0.2">
      <c r="A892" s="572">
        <f>A890+1</f>
        <v>443</v>
      </c>
      <c r="B892" s="578" t="s">
        <v>101</v>
      </c>
      <c r="C892" s="578" t="s">
        <v>867</v>
      </c>
      <c r="D892" s="578"/>
      <c r="E892" s="578"/>
      <c r="F892" s="578"/>
      <c r="G892" s="578"/>
      <c r="H892" s="578" t="s">
        <v>1136</v>
      </c>
      <c r="I892" s="573"/>
      <c r="J892" s="576"/>
      <c r="K892" s="572"/>
      <c r="L892" s="572"/>
      <c r="M892" s="572"/>
      <c r="N892" s="575">
        <v>48</v>
      </c>
      <c r="O892" s="576"/>
      <c r="P892" s="575">
        <v>12</v>
      </c>
      <c r="Q892" s="576"/>
      <c r="R892" s="576"/>
      <c r="S892" s="576"/>
      <c r="T892" s="576"/>
      <c r="U892" s="576"/>
      <c r="V892" s="575"/>
      <c r="W892" s="572">
        <v>30</v>
      </c>
      <c r="X892" s="576"/>
      <c r="Y892" s="572">
        <v>2</v>
      </c>
      <c r="Z892" s="576"/>
      <c r="AA892" s="572">
        <v>2</v>
      </c>
      <c r="AB892" s="576"/>
      <c r="AC892" s="576"/>
      <c r="AD892" s="572">
        <v>4</v>
      </c>
      <c r="AE892" s="578"/>
    </row>
    <row r="893" spans="1:31" s="579" customFormat="1" x14ac:dyDescent="0.2">
      <c r="A893" s="572"/>
      <c r="B893" s="578"/>
      <c r="C893" s="578"/>
      <c r="D893" s="578"/>
      <c r="E893" s="578"/>
      <c r="F893" s="578"/>
      <c r="G893" s="578"/>
      <c r="H893" s="578"/>
      <c r="I893" s="573">
        <v>207.839</v>
      </c>
      <c r="J893" s="576">
        <f>+CEILING(I893,5)</f>
        <v>210</v>
      </c>
      <c r="K893" s="572"/>
      <c r="L893" s="572">
        <f>J893*36</f>
        <v>7560</v>
      </c>
      <c r="M893" s="572">
        <f>J893</f>
        <v>210</v>
      </c>
      <c r="N893" s="576"/>
      <c r="O893" s="575"/>
      <c r="P893" s="576"/>
      <c r="Q893" s="575"/>
      <c r="R893" s="576"/>
      <c r="S893" s="576"/>
      <c r="T893" s="576"/>
      <c r="U893" s="576"/>
      <c r="V893" s="575">
        <v>18</v>
      </c>
      <c r="W893" s="576"/>
      <c r="X893" s="576"/>
      <c r="Y893" s="576"/>
      <c r="Z893" s="572"/>
      <c r="AA893" s="572"/>
      <c r="AB893" s="576"/>
      <c r="AC893" s="576"/>
      <c r="AD893" s="572"/>
      <c r="AE893" s="578"/>
    </row>
    <row r="894" spans="1:31" s="579" customFormat="1" x14ac:dyDescent="0.2">
      <c r="A894" s="572">
        <f>A892+1</f>
        <v>444</v>
      </c>
      <c r="B894" s="578" t="s">
        <v>102</v>
      </c>
      <c r="C894" s="578" t="s">
        <v>868</v>
      </c>
      <c r="D894" s="578"/>
      <c r="E894" s="578"/>
      <c r="F894" s="578"/>
      <c r="G894" s="578"/>
      <c r="H894" s="578" t="s">
        <v>1137</v>
      </c>
      <c r="I894" s="573"/>
      <c r="J894" s="576"/>
      <c r="K894" s="572"/>
      <c r="L894" s="572"/>
      <c r="M894" s="572"/>
      <c r="N894" s="575">
        <v>48</v>
      </c>
      <c r="O894" s="576"/>
      <c r="P894" s="575">
        <v>12</v>
      </c>
      <c r="Q894" s="576"/>
      <c r="R894" s="576"/>
      <c r="S894" s="576"/>
      <c r="T894" s="576"/>
      <c r="U894" s="576"/>
      <c r="V894" s="575"/>
      <c r="W894" s="572">
        <v>30</v>
      </c>
      <c r="X894" s="576"/>
      <c r="Y894" s="572">
        <v>2</v>
      </c>
      <c r="Z894" s="576"/>
      <c r="AA894" s="572">
        <v>2</v>
      </c>
      <c r="AB894" s="576"/>
      <c r="AC894" s="576"/>
      <c r="AD894" s="572">
        <v>4</v>
      </c>
      <c r="AE894" s="578"/>
    </row>
    <row r="895" spans="1:31" s="579" customFormat="1" x14ac:dyDescent="0.2">
      <c r="A895" s="572"/>
      <c r="B895" s="578"/>
      <c r="C895" s="578"/>
      <c r="D895" s="578"/>
      <c r="E895" s="578"/>
      <c r="F895" s="578"/>
      <c r="G895" s="578"/>
      <c r="H895" s="578"/>
      <c r="I895" s="573">
        <v>347.14100000000002</v>
      </c>
      <c r="J895" s="576">
        <f>+CEILING(I895,5)</f>
        <v>350</v>
      </c>
      <c r="K895" s="572"/>
      <c r="L895" s="572">
        <f>J895*36</f>
        <v>12600</v>
      </c>
      <c r="M895" s="572">
        <f>J895</f>
        <v>350</v>
      </c>
      <c r="N895" s="572"/>
      <c r="O895" s="576"/>
      <c r="P895" s="572"/>
      <c r="Q895" s="576"/>
      <c r="R895" s="576"/>
      <c r="S895" s="576"/>
      <c r="T895" s="576"/>
      <c r="U895" s="576"/>
      <c r="V895" s="575">
        <v>36</v>
      </c>
      <c r="W895" s="575"/>
      <c r="X895" s="576"/>
      <c r="Y895" s="572"/>
      <c r="Z895" s="576"/>
      <c r="AA895" s="572"/>
      <c r="AB895" s="576"/>
      <c r="AC895" s="576"/>
      <c r="AD895" s="572"/>
      <c r="AE895" s="578"/>
    </row>
    <row r="896" spans="1:31" s="579" customFormat="1" x14ac:dyDescent="0.2">
      <c r="A896" s="572">
        <f>A894+1</f>
        <v>445</v>
      </c>
      <c r="B896" s="578" t="s">
        <v>828</v>
      </c>
      <c r="C896" s="578" t="s">
        <v>231</v>
      </c>
      <c r="D896" s="578"/>
      <c r="E896" s="578"/>
      <c r="F896" s="578"/>
      <c r="G896" s="578"/>
      <c r="H896" s="578"/>
      <c r="I896" s="573"/>
      <c r="J896" s="576"/>
      <c r="K896" s="572"/>
      <c r="L896" s="572"/>
      <c r="M896" s="572"/>
      <c r="N896" s="576"/>
      <c r="O896" s="575">
        <f>(Q896*4+R896*2)/2</f>
        <v>12</v>
      </c>
      <c r="P896" s="575"/>
      <c r="Q896" s="575">
        <v>6</v>
      </c>
      <c r="R896" s="575"/>
      <c r="S896" s="575"/>
      <c r="T896" s="575"/>
      <c r="U896" s="575"/>
      <c r="V896" s="575"/>
      <c r="W896" s="575"/>
      <c r="X896" s="575"/>
      <c r="Y896" s="572"/>
      <c r="Z896" s="572">
        <v>1</v>
      </c>
      <c r="AA896" s="572">
        <v>1</v>
      </c>
      <c r="AB896" s="572"/>
      <c r="AC896" s="572"/>
      <c r="AD896" s="572">
        <v>2</v>
      </c>
      <c r="AE896" s="578"/>
    </row>
    <row r="897" spans="1:31" s="579" customFormat="1" x14ac:dyDescent="0.2">
      <c r="A897" s="572"/>
      <c r="B897" s="578"/>
      <c r="C897" s="578"/>
      <c r="D897" s="578"/>
      <c r="E897" s="578"/>
      <c r="F897" s="578"/>
      <c r="G897" s="578"/>
      <c r="H897" s="578"/>
      <c r="I897" s="573">
        <v>344.93099999999998</v>
      </c>
      <c r="J897" s="576">
        <f>+CEILING(I897,5)</f>
        <v>345</v>
      </c>
      <c r="K897" s="572"/>
      <c r="L897" s="572">
        <f>J897*36</f>
        <v>12420</v>
      </c>
      <c r="M897" s="572">
        <f>J897</f>
        <v>345</v>
      </c>
      <c r="N897" s="576"/>
      <c r="O897" s="575"/>
      <c r="P897" s="576"/>
      <c r="Q897" s="575"/>
      <c r="R897" s="576"/>
      <c r="S897" s="576"/>
      <c r="T897" s="576"/>
      <c r="U897" s="576"/>
      <c r="V897" s="575">
        <v>36</v>
      </c>
      <c r="W897" s="576"/>
      <c r="X897" s="576"/>
      <c r="Y897" s="576"/>
      <c r="Z897" s="572"/>
      <c r="AA897" s="572"/>
      <c r="AB897" s="576"/>
      <c r="AC897" s="576"/>
      <c r="AD897" s="572"/>
      <c r="AE897" s="578"/>
    </row>
    <row r="898" spans="1:31" s="579" customFormat="1" x14ac:dyDescent="0.2">
      <c r="A898" s="572">
        <f>A896+1</f>
        <v>446</v>
      </c>
      <c r="B898" s="578" t="s">
        <v>829</v>
      </c>
      <c r="C898" s="578" t="s">
        <v>231</v>
      </c>
      <c r="D898" s="578"/>
      <c r="E898" s="578"/>
      <c r="F898" s="578"/>
      <c r="G898" s="578"/>
      <c r="H898" s="578"/>
      <c r="I898" s="573"/>
      <c r="J898" s="576"/>
      <c r="K898" s="572"/>
      <c r="L898" s="572"/>
      <c r="M898" s="572"/>
      <c r="N898" s="576"/>
      <c r="O898" s="575">
        <f>(Q898*4+R898*2)/2</f>
        <v>12</v>
      </c>
      <c r="P898" s="575"/>
      <c r="Q898" s="575">
        <v>6</v>
      </c>
      <c r="R898" s="575"/>
      <c r="S898" s="575"/>
      <c r="T898" s="575"/>
      <c r="U898" s="575"/>
      <c r="V898" s="575"/>
      <c r="W898" s="575"/>
      <c r="X898" s="575"/>
      <c r="Y898" s="572"/>
      <c r="Z898" s="572">
        <v>1</v>
      </c>
      <c r="AA898" s="572">
        <v>1</v>
      </c>
      <c r="AB898" s="572"/>
      <c r="AC898" s="572"/>
      <c r="AD898" s="572">
        <v>2</v>
      </c>
      <c r="AE898" s="578"/>
    </row>
    <row r="899" spans="1:31" s="579" customFormat="1" x14ac:dyDescent="0.2">
      <c r="A899" s="572"/>
      <c r="B899" s="578"/>
      <c r="C899" s="578"/>
      <c r="D899" s="578"/>
      <c r="E899" s="578"/>
      <c r="F899" s="578"/>
      <c r="G899" s="578"/>
      <c r="H899" s="578"/>
      <c r="I899" s="573">
        <v>369.226</v>
      </c>
      <c r="J899" s="576">
        <f>+CEILING(I899,5)</f>
        <v>370</v>
      </c>
      <c r="K899" s="572"/>
      <c r="L899" s="572">
        <f>J899*36</f>
        <v>13320</v>
      </c>
      <c r="M899" s="572">
        <f>J899</f>
        <v>370</v>
      </c>
      <c r="N899" s="576"/>
      <c r="O899" s="575"/>
      <c r="P899" s="576"/>
      <c r="Q899" s="575"/>
      <c r="R899" s="576"/>
      <c r="S899" s="576"/>
      <c r="T899" s="576"/>
      <c r="U899" s="576"/>
      <c r="V899" s="575">
        <v>36</v>
      </c>
      <c r="W899" s="576"/>
      <c r="X899" s="576"/>
      <c r="Y899" s="576"/>
      <c r="Z899" s="572"/>
      <c r="AA899" s="572"/>
      <c r="AB899" s="576"/>
      <c r="AC899" s="576"/>
      <c r="AD899" s="572"/>
      <c r="AE899" s="578"/>
    </row>
    <row r="900" spans="1:31" s="579" customFormat="1" x14ac:dyDescent="0.2">
      <c r="A900" s="572">
        <f>A898+1</f>
        <v>447</v>
      </c>
      <c r="B900" s="578" t="s">
        <v>103</v>
      </c>
      <c r="C900" s="578" t="s">
        <v>865</v>
      </c>
      <c r="D900" s="578"/>
      <c r="E900" s="578"/>
      <c r="F900" s="578"/>
      <c r="G900" s="578"/>
      <c r="H900" s="578" t="s">
        <v>1138</v>
      </c>
      <c r="I900" s="573"/>
      <c r="J900" s="576"/>
      <c r="K900" s="572"/>
      <c r="L900" s="572"/>
      <c r="M900" s="572"/>
      <c r="N900" s="575">
        <v>48</v>
      </c>
      <c r="O900" s="575">
        <v>6</v>
      </c>
      <c r="P900" s="575">
        <v>12</v>
      </c>
      <c r="Q900" s="576"/>
      <c r="R900" s="572">
        <v>6</v>
      </c>
      <c r="S900" s="576"/>
      <c r="T900" s="576"/>
      <c r="U900" s="576"/>
      <c r="V900" s="575"/>
      <c r="W900" s="572">
        <v>30</v>
      </c>
      <c r="X900" s="576"/>
      <c r="Y900" s="572">
        <v>2</v>
      </c>
      <c r="Z900" s="576"/>
      <c r="AA900" s="572">
        <v>2</v>
      </c>
      <c r="AB900" s="576"/>
      <c r="AC900" s="576"/>
      <c r="AD900" s="572">
        <v>4</v>
      </c>
      <c r="AE900" s="578"/>
    </row>
    <row r="901" spans="1:31" s="579" customFormat="1" x14ac:dyDescent="0.2">
      <c r="A901" s="572"/>
      <c r="B901" s="578"/>
      <c r="C901" s="578"/>
      <c r="D901" s="578"/>
      <c r="E901" s="578"/>
      <c r="F901" s="578"/>
      <c r="G901" s="578"/>
      <c r="H901" s="578"/>
      <c r="I901" s="573">
        <v>200.88900000000001</v>
      </c>
      <c r="J901" s="576">
        <f>+CEILING(I901,5)</f>
        <v>205</v>
      </c>
      <c r="K901" s="572"/>
      <c r="L901" s="572">
        <f>J901*36</f>
        <v>7380</v>
      </c>
      <c r="M901" s="572">
        <f>J901</f>
        <v>205</v>
      </c>
      <c r="N901" s="576"/>
      <c r="O901" s="575"/>
      <c r="P901" s="576"/>
      <c r="Q901" s="575"/>
      <c r="R901" s="576"/>
      <c r="S901" s="576"/>
      <c r="T901" s="576"/>
      <c r="U901" s="576"/>
      <c r="V901" s="575">
        <v>18</v>
      </c>
      <c r="W901" s="576"/>
      <c r="X901" s="576"/>
      <c r="Y901" s="576"/>
      <c r="Z901" s="572"/>
      <c r="AA901" s="572"/>
      <c r="AB901" s="576"/>
      <c r="AC901" s="576"/>
      <c r="AD901" s="572"/>
      <c r="AE901" s="578"/>
    </row>
    <row r="902" spans="1:31" s="579" customFormat="1" x14ac:dyDescent="0.2">
      <c r="A902" s="572">
        <f>A900+1</f>
        <v>448</v>
      </c>
      <c r="B902" s="578" t="s">
        <v>104</v>
      </c>
      <c r="C902" s="578" t="s">
        <v>245</v>
      </c>
      <c r="D902" s="578"/>
      <c r="E902" s="578"/>
      <c r="F902" s="578"/>
      <c r="G902" s="578"/>
      <c r="H902" s="578" t="s">
        <v>1139</v>
      </c>
      <c r="I902" s="573"/>
      <c r="J902" s="576"/>
      <c r="K902" s="572"/>
      <c r="L902" s="572"/>
      <c r="M902" s="572"/>
      <c r="N902" s="575">
        <v>48</v>
      </c>
      <c r="O902" s="576"/>
      <c r="P902" s="575">
        <v>12</v>
      </c>
      <c r="Q902" s="576"/>
      <c r="R902" s="576"/>
      <c r="S902" s="576"/>
      <c r="T902" s="576"/>
      <c r="U902" s="576"/>
      <c r="V902" s="575"/>
      <c r="W902" s="572">
        <v>30</v>
      </c>
      <c r="X902" s="576"/>
      <c r="Y902" s="572">
        <v>2</v>
      </c>
      <c r="Z902" s="576"/>
      <c r="AA902" s="572">
        <v>2</v>
      </c>
      <c r="AB902" s="576"/>
      <c r="AC902" s="576"/>
      <c r="AD902" s="572">
        <v>4</v>
      </c>
      <c r="AE902" s="578"/>
    </row>
    <row r="903" spans="1:31" s="579" customFormat="1" x14ac:dyDescent="0.2">
      <c r="A903" s="572"/>
      <c r="B903" s="578"/>
      <c r="C903" s="578"/>
      <c r="D903" s="578"/>
      <c r="E903" s="578"/>
      <c r="F903" s="578"/>
      <c r="G903" s="578"/>
      <c r="H903" s="578"/>
      <c r="I903" s="573">
        <v>374.13200000000001</v>
      </c>
      <c r="J903" s="576">
        <f>+CEILING(I903,5)</f>
        <v>375</v>
      </c>
      <c r="K903" s="572"/>
      <c r="L903" s="572">
        <f>J903*36</f>
        <v>13500</v>
      </c>
      <c r="M903" s="572">
        <f>J903</f>
        <v>375</v>
      </c>
      <c r="N903" s="576"/>
      <c r="O903" s="575"/>
      <c r="P903" s="576"/>
      <c r="Q903" s="575"/>
      <c r="R903" s="576"/>
      <c r="S903" s="576"/>
      <c r="T903" s="576"/>
      <c r="U903" s="576"/>
      <c r="V903" s="575">
        <v>36</v>
      </c>
      <c r="W903" s="576"/>
      <c r="X903" s="576"/>
      <c r="Y903" s="576"/>
      <c r="Z903" s="572"/>
      <c r="AA903" s="572"/>
      <c r="AB903" s="576"/>
      <c r="AC903" s="576"/>
      <c r="AD903" s="572"/>
      <c r="AE903" s="578"/>
    </row>
    <row r="904" spans="1:31" s="579" customFormat="1" x14ac:dyDescent="0.2">
      <c r="A904" s="572">
        <f>A902+1</f>
        <v>449</v>
      </c>
      <c r="B904" s="578" t="s">
        <v>830</v>
      </c>
      <c r="C904" s="578" t="s">
        <v>20</v>
      </c>
      <c r="D904" s="578"/>
      <c r="E904" s="578"/>
      <c r="F904" s="578"/>
      <c r="G904" s="578"/>
      <c r="H904" s="578"/>
      <c r="I904" s="573"/>
      <c r="J904" s="576"/>
      <c r="K904" s="572"/>
      <c r="L904" s="572"/>
      <c r="M904" s="572"/>
      <c r="N904" s="576"/>
      <c r="O904" s="575">
        <f>(Q904*4+R904*2)/2</f>
        <v>12</v>
      </c>
      <c r="P904" s="575"/>
      <c r="Q904" s="575">
        <v>6</v>
      </c>
      <c r="R904" s="575"/>
      <c r="S904" s="575"/>
      <c r="T904" s="575"/>
      <c r="U904" s="575"/>
      <c r="V904" s="575"/>
      <c r="W904" s="575"/>
      <c r="X904" s="575"/>
      <c r="Y904" s="572"/>
      <c r="Z904" s="572">
        <v>1</v>
      </c>
      <c r="AA904" s="572">
        <v>1</v>
      </c>
      <c r="AB904" s="572"/>
      <c r="AC904" s="572"/>
      <c r="AD904" s="572">
        <v>2</v>
      </c>
      <c r="AE904" s="578"/>
    </row>
    <row r="905" spans="1:31" s="579" customFormat="1" x14ac:dyDescent="0.2">
      <c r="A905" s="572"/>
      <c r="B905" s="578"/>
      <c r="C905" s="578"/>
      <c r="D905" s="578"/>
      <c r="E905" s="578"/>
      <c r="F905" s="578"/>
      <c r="G905" s="578"/>
      <c r="H905" s="578"/>
      <c r="I905" s="573">
        <v>394.88600000000002</v>
      </c>
      <c r="J905" s="576">
        <f>+CEILING(I905,5)</f>
        <v>395</v>
      </c>
      <c r="K905" s="572"/>
      <c r="L905" s="572">
        <f>J905*36</f>
        <v>14220</v>
      </c>
      <c r="M905" s="572">
        <f>J905</f>
        <v>395</v>
      </c>
      <c r="N905" s="576"/>
      <c r="O905" s="575"/>
      <c r="P905" s="576"/>
      <c r="Q905" s="575"/>
      <c r="R905" s="576"/>
      <c r="S905" s="576"/>
      <c r="T905" s="576"/>
      <c r="U905" s="576"/>
      <c r="V905" s="575">
        <v>42</v>
      </c>
      <c r="W905" s="576"/>
      <c r="X905" s="576"/>
      <c r="Y905" s="576"/>
      <c r="Z905" s="572"/>
      <c r="AA905" s="572"/>
      <c r="AB905" s="576"/>
      <c r="AC905" s="576"/>
      <c r="AD905" s="572"/>
      <c r="AE905" s="578"/>
    </row>
    <row r="906" spans="1:31" s="579" customFormat="1" x14ac:dyDescent="0.2">
      <c r="A906" s="572">
        <f>A904+1</f>
        <v>450</v>
      </c>
      <c r="B906" s="578" t="s">
        <v>105</v>
      </c>
      <c r="C906" s="578" t="s">
        <v>239</v>
      </c>
      <c r="D906" s="578"/>
      <c r="E906" s="578"/>
      <c r="F906" s="578"/>
      <c r="G906" s="578"/>
      <c r="H906" s="578" t="s">
        <v>1140</v>
      </c>
      <c r="I906" s="573"/>
      <c r="J906" s="576"/>
      <c r="K906" s="572"/>
      <c r="L906" s="572"/>
      <c r="M906" s="572"/>
      <c r="N906" s="575">
        <v>48</v>
      </c>
      <c r="O906" s="576"/>
      <c r="P906" s="575">
        <v>12</v>
      </c>
      <c r="Q906" s="576"/>
      <c r="R906" s="576"/>
      <c r="S906" s="576"/>
      <c r="T906" s="576"/>
      <c r="U906" s="576"/>
      <c r="V906" s="575"/>
      <c r="W906" s="572">
        <v>30</v>
      </c>
      <c r="X906" s="576"/>
      <c r="Y906" s="572">
        <v>2</v>
      </c>
      <c r="Z906" s="576"/>
      <c r="AA906" s="572">
        <v>2</v>
      </c>
      <c r="AB906" s="576"/>
      <c r="AC906" s="576"/>
      <c r="AD906" s="572">
        <v>4</v>
      </c>
      <c r="AE906" s="578"/>
    </row>
    <row r="907" spans="1:31" s="579" customFormat="1" x14ac:dyDescent="0.2">
      <c r="A907" s="572"/>
      <c r="B907" s="578"/>
      <c r="C907" s="578"/>
      <c r="D907" s="578"/>
      <c r="E907" s="578"/>
      <c r="F907" s="578"/>
      <c r="G907" s="578"/>
      <c r="H907" s="578"/>
      <c r="I907" s="573">
        <v>388.38499999999999</v>
      </c>
      <c r="J907" s="576">
        <f>+CEILING(I907,5)</f>
        <v>390</v>
      </c>
      <c r="K907" s="572"/>
      <c r="L907" s="572">
        <f>J907*36</f>
        <v>14040</v>
      </c>
      <c r="M907" s="572">
        <f>J907</f>
        <v>390</v>
      </c>
      <c r="N907" s="576"/>
      <c r="O907" s="575"/>
      <c r="P907" s="576"/>
      <c r="Q907" s="575"/>
      <c r="R907" s="576"/>
      <c r="S907" s="576"/>
      <c r="T907" s="576"/>
      <c r="U907" s="576"/>
      <c r="V907" s="575">
        <v>36</v>
      </c>
      <c r="W907" s="576"/>
      <c r="X907" s="576"/>
      <c r="Y907" s="576"/>
      <c r="Z907" s="572"/>
      <c r="AA907" s="572"/>
      <c r="AB907" s="576"/>
      <c r="AC907" s="576"/>
      <c r="AD907" s="572"/>
      <c r="AE907" s="578"/>
    </row>
    <row r="908" spans="1:31" s="579" customFormat="1" x14ac:dyDescent="0.2">
      <c r="A908" s="572">
        <f>A906+1</f>
        <v>451</v>
      </c>
      <c r="B908" s="578" t="s">
        <v>831</v>
      </c>
      <c r="C908" s="578" t="s">
        <v>20</v>
      </c>
      <c r="D908" s="578"/>
      <c r="E908" s="578"/>
      <c r="F908" s="578"/>
      <c r="G908" s="578"/>
      <c r="H908" s="578"/>
      <c r="I908" s="573"/>
      <c r="J908" s="576"/>
      <c r="K908" s="572"/>
      <c r="L908" s="572"/>
      <c r="M908" s="572"/>
      <c r="N908" s="576"/>
      <c r="O908" s="575">
        <f>(Q908*4+R908*2)/2</f>
        <v>12</v>
      </c>
      <c r="P908" s="575"/>
      <c r="Q908" s="575">
        <v>6</v>
      </c>
      <c r="R908" s="575"/>
      <c r="S908" s="575"/>
      <c r="T908" s="575"/>
      <c r="U908" s="575"/>
      <c r="V908" s="575"/>
      <c r="W908" s="575"/>
      <c r="X908" s="575"/>
      <c r="Y908" s="572"/>
      <c r="Z908" s="572">
        <v>1</v>
      </c>
      <c r="AA908" s="572">
        <v>1</v>
      </c>
      <c r="AB908" s="572"/>
      <c r="AC908" s="572"/>
      <c r="AD908" s="572">
        <v>2</v>
      </c>
      <c r="AE908" s="578"/>
    </row>
    <row r="909" spans="1:31" s="579" customFormat="1" x14ac:dyDescent="0.2">
      <c r="A909" s="572"/>
      <c r="B909" s="578"/>
      <c r="C909" s="578"/>
      <c r="D909" s="578"/>
      <c r="E909" s="578"/>
      <c r="F909" s="578"/>
      <c r="G909" s="578"/>
      <c r="H909" s="578"/>
      <c r="I909" s="573">
        <v>418.86500000000001</v>
      </c>
      <c r="J909" s="576">
        <f>+CEILING(I909,5)</f>
        <v>420</v>
      </c>
      <c r="K909" s="572"/>
      <c r="L909" s="572">
        <f>J909*36</f>
        <v>15120</v>
      </c>
      <c r="M909" s="572">
        <f>J909</f>
        <v>420</v>
      </c>
      <c r="N909" s="572"/>
      <c r="O909" s="576"/>
      <c r="P909" s="572"/>
      <c r="Q909" s="576"/>
      <c r="R909" s="576"/>
      <c r="S909" s="576"/>
      <c r="T909" s="576"/>
      <c r="U909" s="576"/>
      <c r="V909" s="575">
        <v>42</v>
      </c>
      <c r="W909" s="575"/>
      <c r="X909" s="576"/>
      <c r="Y909" s="572"/>
      <c r="Z909" s="576"/>
      <c r="AA909" s="572"/>
      <c r="AB909" s="576"/>
      <c r="AC909" s="576"/>
      <c r="AD909" s="572"/>
      <c r="AE909" s="578"/>
    </row>
    <row r="910" spans="1:31" s="579" customFormat="1" x14ac:dyDescent="0.2">
      <c r="A910" s="572">
        <f>A908+1</f>
        <v>452</v>
      </c>
      <c r="B910" s="578" t="s">
        <v>832</v>
      </c>
      <c r="C910" s="578" t="s">
        <v>20</v>
      </c>
      <c r="D910" s="578"/>
      <c r="E910" s="578"/>
      <c r="F910" s="578"/>
      <c r="G910" s="578"/>
      <c r="H910" s="578"/>
      <c r="I910" s="573"/>
      <c r="J910" s="576"/>
      <c r="K910" s="572"/>
      <c r="L910" s="572"/>
      <c r="M910" s="572"/>
      <c r="N910" s="576"/>
      <c r="O910" s="575">
        <f>(Q910*4+R910*2)/2</f>
        <v>12</v>
      </c>
      <c r="P910" s="575"/>
      <c r="Q910" s="575">
        <v>6</v>
      </c>
      <c r="R910" s="575"/>
      <c r="S910" s="575"/>
      <c r="T910" s="575"/>
      <c r="U910" s="575"/>
      <c r="V910" s="575"/>
      <c r="W910" s="575"/>
      <c r="X910" s="575"/>
      <c r="Y910" s="572"/>
      <c r="Z910" s="572">
        <v>1</v>
      </c>
      <c r="AA910" s="572">
        <v>1</v>
      </c>
      <c r="AB910" s="572"/>
      <c r="AC910" s="572"/>
      <c r="AD910" s="572">
        <v>2</v>
      </c>
      <c r="AE910" s="578"/>
    </row>
    <row r="911" spans="1:31" s="579" customFormat="1" x14ac:dyDescent="0.2">
      <c r="A911" s="572"/>
      <c r="B911" s="578"/>
      <c r="C911" s="578"/>
      <c r="D911" s="578"/>
      <c r="E911" s="578"/>
      <c r="F911" s="578"/>
      <c r="G911" s="578"/>
      <c r="H911" s="578"/>
      <c r="I911" s="573">
        <v>418.601</v>
      </c>
      <c r="J911" s="576">
        <f>+CEILING(I911,5)</f>
        <v>420</v>
      </c>
      <c r="K911" s="572"/>
      <c r="L911" s="572">
        <f>J911*36</f>
        <v>15120</v>
      </c>
      <c r="M911" s="572">
        <f>J911</f>
        <v>420</v>
      </c>
      <c r="N911" s="572"/>
      <c r="O911" s="576"/>
      <c r="P911" s="572"/>
      <c r="Q911" s="576"/>
      <c r="R911" s="576"/>
      <c r="S911" s="576"/>
      <c r="T911" s="576"/>
      <c r="U911" s="576"/>
      <c r="V911" s="575">
        <v>42</v>
      </c>
      <c r="W911" s="575"/>
      <c r="X911" s="576"/>
      <c r="Y911" s="572"/>
      <c r="Z911" s="576"/>
      <c r="AA911" s="572"/>
      <c r="AB911" s="576"/>
      <c r="AC911" s="576"/>
      <c r="AD911" s="572"/>
      <c r="AE911" s="578"/>
    </row>
    <row r="912" spans="1:31" s="579" customFormat="1" x14ac:dyDescent="0.2">
      <c r="A912" s="572">
        <f>A910+1</f>
        <v>453</v>
      </c>
      <c r="B912" s="578" t="s">
        <v>833</v>
      </c>
      <c r="C912" s="578" t="s">
        <v>20</v>
      </c>
      <c r="D912" s="578"/>
      <c r="E912" s="578"/>
      <c r="F912" s="578"/>
      <c r="G912" s="578"/>
      <c r="H912" s="578"/>
      <c r="I912" s="573"/>
      <c r="J912" s="576"/>
      <c r="K912" s="572"/>
      <c r="L912" s="572"/>
      <c r="M912" s="572"/>
      <c r="N912" s="576"/>
      <c r="O912" s="575">
        <f>(Q912*4+R912*2)/2</f>
        <v>12</v>
      </c>
      <c r="P912" s="575"/>
      <c r="Q912" s="575">
        <v>6</v>
      </c>
      <c r="R912" s="575"/>
      <c r="S912" s="575"/>
      <c r="T912" s="575"/>
      <c r="U912" s="575"/>
      <c r="V912" s="575"/>
      <c r="W912" s="575"/>
      <c r="X912" s="575"/>
      <c r="Y912" s="572"/>
      <c r="Z912" s="572">
        <v>1</v>
      </c>
      <c r="AA912" s="572">
        <v>1</v>
      </c>
      <c r="AB912" s="572"/>
      <c r="AC912" s="572"/>
      <c r="AD912" s="572">
        <v>2</v>
      </c>
      <c r="AE912" s="578"/>
    </row>
    <row r="913" spans="1:31" s="579" customFormat="1" x14ac:dyDescent="0.2">
      <c r="A913" s="572"/>
      <c r="B913" s="578"/>
      <c r="C913" s="578"/>
      <c r="D913" s="578"/>
      <c r="E913" s="578"/>
      <c r="F913" s="578"/>
      <c r="G913" s="578"/>
      <c r="H913" s="578"/>
      <c r="I913" s="573">
        <v>413.98700000000002</v>
      </c>
      <c r="J913" s="576">
        <f>+CEILING(I913,5)</f>
        <v>415</v>
      </c>
      <c r="K913" s="572"/>
      <c r="L913" s="572">
        <f>J913*36</f>
        <v>14940</v>
      </c>
      <c r="M913" s="572">
        <f>J913</f>
        <v>415</v>
      </c>
      <c r="N913" s="576"/>
      <c r="O913" s="575"/>
      <c r="P913" s="576"/>
      <c r="Q913" s="575"/>
      <c r="R913" s="576"/>
      <c r="S913" s="576"/>
      <c r="T913" s="576"/>
      <c r="U913" s="576"/>
      <c r="V913" s="575">
        <v>42</v>
      </c>
      <c r="W913" s="576"/>
      <c r="X913" s="576"/>
      <c r="Y913" s="576"/>
      <c r="Z913" s="572"/>
      <c r="AA913" s="572"/>
      <c r="AB913" s="576"/>
      <c r="AC913" s="576"/>
      <c r="AD913" s="572"/>
      <c r="AE913" s="578"/>
    </row>
    <row r="914" spans="1:31" s="579" customFormat="1" x14ac:dyDescent="0.2">
      <c r="A914" s="572">
        <f>A912+1</f>
        <v>454</v>
      </c>
      <c r="B914" s="578" t="s">
        <v>834</v>
      </c>
      <c r="C914" s="578" t="s">
        <v>20</v>
      </c>
      <c r="D914" s="578"/>
      <c r="E914" s="578"/>
      <c r="F914" s="578"/>
      <c r="G914" s="578"/>
      <c r="H914" s="578"/>
      <c r="I914" s="573"/>
      <c r="J914" s="576"/>
      <c r="K914" s="572"/>
      <c r="L914" s="572"/>
      <c r="M914" s="572"/>
      <c r="N914" s="576"/>
      <c r="O914" s="575">
        <f>(Q914*4+R914*2)/2</f>
        <v>12</v>
      </c>
      <c r="P914" s="575"/>
      <c r="Q914" s="575">
        <v>6</v>
      </c>
      <c r="R914" s="575"/>
      <c r="S914" s="575"/>
      <c r="T914" s="575"/>
      <c r="U914" s="575"/>
      <c r="V914" s="575"/>
      <c r="W914" s="575"/>
      <c r="X914" s="575"/>
      <c r="Y914" s="572"/>
      <c r="Z914" s="572">
        <v>1</v>
      </c>
      <c r="AA914" s="572">
        <v>1</v>
      </c>
      <c r="AB914" s="572"/>
      <c r="AC914" s="572"/>
      <c r="AD914" s="572">
        <v>2</v>
      </c>
      <c r="AE914" s="578"/>
    </row>
    <row r="915" spans="1:31" s="579" customFormat="1" x14ac:dyDescent="0.2">
      <c r="A915" s="572"/>
      <c r="B915" s="578"/>
      <c r="C915" s="578"/>
      <c r="D915" s="578"/>
      <c r="E915" s="578"/>
      <c r="F915" s="578"/>
      <c r="G915" s="578"/>
      <c r="H915" s="578"/>
      <c r="I915" s="573">
        <v>419.58300000000003</v>
      </c>
      <c r="J915" s="576">
        <f>+CEILING(I915,5)</f>
        <v>420</v>
      </c>
      <c r="K915" s="572"/>
      <c r="L915" s="572">
        <f>J915*36</f>
        <v>15120</v>
      </c>
      <c r="M915" s="572">
        <f>J915</f>
        <v>420</v>
      </c>
      <c r="N915" s="576"/>
      <c r="O915" s="575"/>
      <c r="P915" s="576"/>
      <c r="Q915" s="575"/>
      <c r="R915" s="576"/>
      <c r="S915" s="576"/>
      <c r="T915" s="576"/>
      <c r="U915" s="576"/>
      <c r="V915" s="575">
        <v>42</v>
      </c>
      <c r="W915" s="576"/>
      <c r="X915" s="576"/>
      <c r="Y915" s="576"/>
      <c r="Z915" s="572"/>
      <c r="AA915" s="572"/>
      <c r="AB915" s="576"/>
      <c r="AC915" s="576"/>
      <c r="AD915" s="572"/>
      <c r="AE915" s="578"/>
    </row>
    <row r="916" spans="1:31" s="579" customFormat="1" x14ac:dyDescent="0.2">
      <c r="A916" s="572">
        <f>A914+1</f>
        <v>455</v>
      </c>
      <c r="B916" s="578" t="s">
        <v>835</v>
      </c>
      <c r="C916" s="578" t="s">
        <v>20</v>
      </c>
      <c r="D916" s="578"/>
      <c r="E916" s="578"/>
      <c r="F916" s="578"/>
      <c r="G916" s="578"/>
      <c r="H916" s="578"/>
      <c r="I916" s="573"/>
      <c r="J916" s="576"/>
      <c r="K916" s="572"/>
      <c r="L916" s="572"/>
      <c r="M916" s="572"/>
      <c r="N916" s="576"/>
      <c r="O916" s="575">
        <f>(Q916*4+R916*2)/2</f>
        <v>12</v>
      </c>
      <c r="P916" s="575"/>
      <c r="Q916" s="575">
        <v>6</v>
      </c>
      <c r="R916" s="575"/>
      <c r="S916" s="575"/>
      <c r="T916" s="575"/>
      <c r="U916" s="575"/>
      <c r="V916" s="575"/>
      <c r="W916" s="575"/>
      <c r="X916" s="575"/>
      <c r="Y916" s="572"/>
      <c r="Z916" s="572">
        <v>1</v>
      </c>
      <c r="AA916" s="572">
        <v>1</v>
      </c>
      <c r="AB916" s="572"/>
      <c r="AC916" s="572"/>
      <c r="AD916" s="572">
        <v>2</v>
      </c>
      <c r="AE916" s="578"/>
    </row>
    <row r="917" spans="1:31" s="579" customFormat="1" x14ac:dyDescent="0.2">
      <c r="A917" s="572"/>
      <c r="B917" s="578"/>
      <c r="C917" s="578"/>
      <c r="D917" s="578"/>
      <c r="E917" s="578"/>
      <c r="F917" s="578"/>
      <c r="G917" s="578"/>
      <c r="H917" s="578"/>
      <c r="I917" s="573">
        <v>420.33100000000002</v>
      </c>
      <c r="J917" s="576">
        <f>+CEILING(I917,5)</f>
        <v>425</v>
      </c>
      <c r="K917" s="572"/>
      <c r="L917" s="572">
        <f>J917*36</f>
        <v>15300</v>
      </c>
      <c r="M917" s="572">
        <f>J917</f>
        <v>425</v>
      </c>
      <c r="N917" s="572"/>
      <c r="O917" s="576"/>
      <c r="P917" s="572"/>
      <c r="Q917" s="576"/>
      <c r="R917" s="576"/>
      <c r="S917" s="576"/>
      <c r="T917" s="576"/>
      <c r="U917" s="576"/>
      <c r="V917" s="575">
        <v>42</v>
      </c>
      <c r="W917" s="575"/>
      <c r="X917" s="576"/>
      <c r="Y917" s="572"/>
      <c r="Z917" s="576"/>
      <c r="AA917" s="572"/>
      <c r="AB917" s="576"/>
      <c r="AC917" s="576"/>
      <c r="AD917" s="572"/>
      <c r="AE917" s="578"/>
    </row>
    <row r="918" spans="1:31" s="579" customFormat="1" x14ac:dyDescent="0.2">
      <c r="A918" s="572">
        <f>A916+1</f>
        <v>456</v>
      </c>
      <c r="B918" s="578" t="s">
        <v>836</v>
      </c>
      <c r="C918" s="578" t="s">
        <v>20</v>
      </c>
      <c r="D918" s="578"/>
      <c r="E918" s="578"/>
      <c r="F918" s="578"/>
      <c r="G918" s="578"/>
      <c r="H918" s="578"/>
      <c r="I918" s="573"/>
      <c r="J918" s="576"/>
      <c r="K918" s="572"/>
      <c r="L918" s="572"/>
      <c r="M918" s="572"/>
      <c r="N918" s="576"/>
      <c r="O918" s="575">
        <f>(Q918*4+R918*2)/2</f>
        <v>12</v>
      </c>
      <c r="P918" s="575"/>
      <c r="Q918" s="575">
        <v>6</v>
      </c>
      <c r="R918" s="575"/>
      <c r="S918" s="575"/>
      <c r="T918" s="575"/>
      <c r="U918" s="575"/>
      <c r="V918" s="575"/>
      <c r="W918" s="575"/>
      <c r="X918" s="575"/>
      <c r="Y918" s="572"/>
      <c r="Z918" s="572">
        <v>1</v>
      </c>
      <c r="AA918" s="572">
        <v>1</v>
      </c>
      <c r="AB918" s="572"/>
      <c r="AC918" s="572"/>
      <c r="AD918" s="572">
        <v>2</v>
      </c>
      <c r="AE918" s="578"/>
    </row>
    <row r="919" spans="1:31" s="579" customFormat="1" x14ac:dyDescent="0.2">
      <c r="A919" s="572"/>
      <c r="B919" s="578"/>
      <c r="C919" s="578"/>
      <c r="D919" s="578"/>
      <c r="E919" s="578"/>
      <c r="F919" s="578"/>
      <c r="G919" s="578"/>
      <c r="H919" s="578"/>
      <c r="I919" s="573">
        <v>419.63200000000001</v>
      </c>
      <c r="J919" s="576">
        <f>+CEILING(I919,5)</f>
        <v>420</v>
      </c>
      <c r="K919" s="572"/>
      <c r="L919" s="572">
        <f>J919*36</f>
        <v>15120</v>
      </c>
      <c r="M919" s="572">
        <f>J919</f>
        <v>420</v>
      </c>
      <c r="N919" s="572"/>
      <c r="O919" s="576"/>
      <c r="P919" s="572"/>
      <c r="Q919" s="576"/>
      <c r="R919" s="576"/>
      <c r="S919" s="576"/>
      <c r="T919" s="576"/>
      <c r="U919" s="576"/>
      <c r="V919" s="575">
        <v>42</v>
      </c>
      <c r="W919" s="575"/>
      <c r="X919" s="576"/>
      <c r="Y919" s="572"/>
      <c r="Z919" s="576"/>
      <c r="AA919" s="572"/>
      <c r="AB919" s="576"/>
      <c r="AC919" s="576"/>
      <c r="AD919" s="572"/>
      <c r="AE919" s="578"/>
    </row>
    <row r="920" spans="1:31" s="579" customFormat="1" x14ac:dyDescent="0.2">
      <c r="A920" s="572">
        <f>A918+1</f>
        <v>457</v>
      </c>
      <c r="B920" s="578" t="s">
        <v>837</v>
      </c>
      <c r="C920" s="578" t="s">
        <v>20</v>
      </c>
      <c r="D920" s="578"/>
      <c r="E920" s="578"/>
      <c r="F920" s="578"/>
      <c r="G920" s="578"/>
      <c r="H920" s="578"/>
      <c r="I920" s="573"/>
      <c r="J920" s="576"/>
      <c r="K920" s="572"/>
      <c r="L920" s="572"/>
      <c r="M920" s="572"/>
      <c r="N920" s="576"/>
      <c r="O920" s="575">
        <f>(Q920*4+R920*2)/2</f>
        <v>12</v>
      </c>
      <c r="P920" s="575"/>
      <c r="Q920" s="575">
        <v>6</v>
      </c>
      <c r="R920" s="575"/>
      <c r="S920" s="575"/>
      <c r="T920" s="575"/>
      <c r="U920" s="575"/>
      <c r="V920" s="575"/>
      <c r="W920" s="575"/>
      <c r="X920" s="575"/>
      <c r="Y920" s="572"/>
      <c r="Z920" s="572">
        <v>1</v>
      </c>
      <c r="AA920" s="572">
        <v>1</v>
      </c>
      <c r="AB920" s="572"/>
      <c r="AC920" s="572"/>
      <c r="AD920" s="572">
        <v>2</v>
      </c>
      <c r="AE920" s="578"/>
    </row>
    <row r="921" spans="1:31" s="579" customFormat="1" x14ac:dyDescent="0.2">
      <c r="A921" s="572"/>
      <c r="B921" s="578"/>
      <c r="C921" s="578"/>
      <c r="D921" s="578"/>
      <c r="E921" s="578"/>
      <c r="F921" s="578"/>
      <c r="G921" s="578"/>
      <c r="H921" s="578"/>
      <c r="I921" s="573">
        <v>418.14699999999999</v>
      </c>
      <c r="J921" s="576">
        <f>+CEILING(I921,5)</f>
        <v>420</v>
      </c>
      <c r="K921" s="572"/>
      <c r="L921" s="572">
        <f>J921*36</f>
        <v>15120</v>
      </c>
      <c r="M921" s="572">
        <f>J921</f>
        <v>420</v>
      </c>
      <c r="N921" s="576"/>
      <c r="O921" s="575"/>
      <c r="P921" s="576"/>
      <c r="Q921" s="575"/>
      <c r="R921" s="576"/>
      <c r="S921" s="576"/>
      <c r="T921" s="576"/>
      <c r="U921" s="576"/>
      <c r="V921" s="575">
        <v>42</v>
      </c>
      <c r="W921" s="576"/>
      <c r="X921" s="576"/>
      <c r="Y921" s="576"/>
      <c r="Z921" s="572"/>
      <c r="AA921" s="572"/>
      <c r="AB921" s="576"/>
      <c r="AC921" s="576"/>
      <c r="AD921" s="572"/>
      <c r="AE921" s="578"/>
    </row>
    <row r="922" spans="1:31" s="579" customFormat="1" x14ac:dyDescent="0.2">
      <c r="A922" s="572">
        <f>A920+1</f>
        <v>458</v>
      </c>
      <c r="B922" s="578" t="s">
        <v>838</v>
      </c>
      <c r="C922" s="578" t="s">
        <v>20</v>
      </c>
      <c r="D922" s="578"/>
      <c r="E922" s="578"/>
      <c r="F922" s="578"/>
      <c r="G922" s="578"/>
      <c r="H922" s="578"/>
      <c r="I922" s="573"/>
      <c r="J922" s="576"/>
      <c r="K922" s="572"/>
      <c r="L922" s="572"/>
      <c r="M922" s="572"/>
      <c r="N922" s="576"/>
      <c r="O922" s="575">
        <f>(Q922*4+R922*2)/2</f>
        <v>12</v>
      </c>
      <c r="P922" s="575"/>
      <c r="Q922" s="575">
        <v>6</v>
      </c>
      <c r="R922" s="575"/>
      <c r="S922" s="575"/>
      <c r="T922" s="575"/>
      <c r="U922" s="575"/>
      <c r="V922" s="575"/>
      <c r="W922" s="575"/>
      <c r="X922" s="575"/>
      <c r="Y922" s="572"/>
      <c r="Z922" s="572">
        <v>1</v>
      </c>
      <c r="AA922" s="572">
        <v>1</v>
      </c>
      <c r="AB922" s="572"/>
      <c r="AC922" s="572"/>
      <c r="AD922" s="572">
        <v>2</v>
      </c>
      <c r="AE922" s="578"/>
    </row>
    <row r="923" spans="1:31" s="579" customFormat="1" x14ac:dyDescent="0.2">
      <c r="A923" s="572"/>
      <c r="B923" s="578"/>
      <c r="C923" s="578"/>
      <c r="D923" s="578"/>
      <c r="E923" s="578"/>
      <c r="F923" s="578"/>
      <c r="G923" s="578"/>
      <c r="H923" s="578"/>
      <c r="I923" s="573">
        <v>414.142</v>
      </c>
      <c r="J923" s="576">
        <f>+CEILING(I923,5)</f>
        <v>415</v>
      </c>
      <c r="K923" s="572"/>
      <c r="L923" s="572">
        <f>J923*36</f>
        <v>14940</v>
      </c>
      <c r="M923" s="572">
        <f>J923</f>
        <v>415</v>
      </c>
      <c r="N923" s="576"/>
      <c r="O923" s="575"/>
      <c r="P923" s="576"/>
      <c r="Q923" s="575"/>
      <c r="R923" s="576"/>
      <c r="S923" s="576"/>
      <c r="T923" s="576"/>
      <c r="U923" s="576"/>
      <c r="V923" s="575">
        <v>42</v>
      </c>
      <c r="W923" s="576"/>
      <c r="X923" s="576"/>
      <c r="Y923" s="576"/>
      <c r="Z923" s="572"/>
      <c r="AA923" s="572"/>
      <c r="AB923" s="576"/>
      <c r="AC923" s="576"/>
      <c r="AD923" s="572"/>
      <c r="AE923" s="578"/>
    </row>
    <row r="924" spans="1:31" s="579" customFormat="1" x14ac:dyDescent="0.2">
      <c r="A924" s="572">
        <f>A922+1</f>
        <v>459</v>
      </c>
      <c r="B924" s="578" t="s">
        <v>839</v>
      </c>
      <c r="C924" s="578" t="s">
        <v>20</v>
      </c>
      <c r="D924" s="578"/>
      <c r="E924" s="578"/>
      <c r="F924" s="578"/>
      <c r="G924" s="578"/>
      <c r="H924" s="578"/>
      <c r="I924" s="573"/>
      <c r="J924" s="576"/>
      <c r="K924" s="572"/>
      <c r="L924" s="572"/>
      <c r="M924" s="572"/>
      <c r="N924" s="576"/>
      <c r="O924" s="575">
        <f>(Q924*4+R924*2)/2</f>
        <v>12</v>
      </c>
      <c r="P924" s="575"/>
      <c r="Q924" s="575">
        <v>6</v>
      </c>
      <c r="R924" s="575"/>
      <c r="S924" s="575"/>
      <c r="T924" s="575"/>
      <c r="U924" s="575"/>
      <c r="V924" s="575"/>
      <c r="W924" s="575"/>
      <c r="X924" s="575"/>
      <c r="Y924" s="572"/>
      <c r="Z924" s="572">
        <v>1</v>
      </c>
      <c r="AA924" s="572">
        <v>1</v>
      </c>
      <c r="AB924" s="572"/>
      <c r="AC924" s="572"/>
      <c r="AD924" s="572">
        <v>2</v>
      </c>
      <c r="AE924" s="578"/>
    </row>
    <row r="925" spans="1:31" s="579" customFormat="1" x14ac:dyDescent="0.2">
      <c r="A925" s="572"/>
      <c r="B925" s="578"/>
      <c r="C925" s="578"/>
      <c r="D925" s="578"/>
      <c r="E925" s="578"/>
      <c r="F925" s="578"/>
      <c r="G925" s="578"/>
      <c r="H925" s="578"/>
      <c r="I925" s="573">
        <v>406.07299999999998</v>
      </c>
      <c r="J925" s="576">
        <f>+CEILING(I925,5)</f>
        <v>410</v>
      </c>
      <c r="K925" s="572"/>
      <c r="L925" s="572">
        <f>J925*36</f>
        <v>14760</v>
      </c>
      <c r="M925" s="572">
        <f>J925</f>
        <v>410</v>
      </c>
      <c r="N925" s="576"/>
      <c r="O925" s="575"/>
      <c r="P925" s="576"/>
      <c r="Q925" s="575"/>
      <c r="R925" s="576"/>
      <c r="S925" s="576"/>
      <c r="T925" s="576"/>
      <c r="U925" s="576"/>
      <c r="V925" s="575">
        <v>42</v>
      </c>
      <c r="W925" s="576"/>
      <c r="X925" s="576"/>
      <c r="Y925" s="576"/>
      <c r="Z925" s="572"/>
      <c r="AA925" s="572"/>
      <c r="AB925" s="576"/>
      <c r="AC925" s="576"/>
      <c r="AD925" s="572"/>
      <c r="AE925" s="578"/>
    </row>
    <row r="926" spans="1:31" s="579" customFormat="1" x14ac:dyDescent="0.2">
      <c r="A926" s="572">
        <f>A924+1</f>
        <v>460</v>
      </c>
      <c r="B926" s="578" t="s">
        <v>840</v>
      </c>
      <c r="C926" s="578" t="s">
        <v>20</v>
      </c>
      <c r="D926" s="578"/>
      <c r="E926" s="578"/>
      <c r="F926" s="578"/>
      <c r="G926" s="578"/>
      <c r="H926" s="578"/>
      <c r="I926" s="573"/>
      <c r="J926" s="576"/>
      <c r="K926" s="572"/>
      <c r="L926" s="572"/>
      <c r="M926" s="572"/>
      <c r="N926" s="576"/>
      <c r="O926" s="575">
        <f>(Q926*4+R926*2)/2</f>
        <v>12</v>
      </c>
      <c r="P926" s="575"/>
      <c r="Q926" s="575">
        <v>6</v>
      </c>
      <c r="R926" s="575"/>
      <c r="S926" s="575"/>
      <c r="T926" s="575"/>
      <c r="U926" s="575"/>
      <c r="V926" s="575"/>
      <c r="W926" s="575"/>
      <c r="X926" s="575"/>
      <c r="Y926" s="572"/>
      <c r="Z926" s="572">
        <v>1</v>
      </c>
      <c r="AA926" s="572">
        <v>1</v>
      </c>
      <c r="AB926" s="572"/>
      <c r="AC926" s="572"/>
      <c r="AD926" s="572">
        <v>2</v>
      </c>
      <c r="AE926" s="578"/>
    </row>
    <row r="927" spans="1:31" s="579" customFormat="1" x14ac:dyDescent="0.2">
      <c r="A927" s="572"/>
      <c r="B927" s="578"/>
      <c r="C927" s="578"/>
      <c r="D927" s="578"/>
      <c r="E927" s="578"/>
      <c r="F927" s="578"/>
      <c r="G927" s="578"/>
      <c r="H927" s="578"/>
      <c r="I927" s="573">
        <v>408.56599999999997</v>
      </c>
      <c r="J927" s="576">
        <f>+CEILING(I927,5)</f>
        <v>410</v>
      </c>
      <c r="K927" s="572"/>
      <c r="L927" s="572">
        <f>J927*36</f>
        <v>14760</v>
      </c>
      <c r="M927" s="572">
        <f>J927</f>
        <v>410</v>
      </c>
      <c r="N927" s="576"/>
      <c r="O927" s="575"/>
      <c r="P927" s="576"/>
      <c r="Q927" s="575"/>
      <c r="R927" s="576"/>
      <c r="S927" s="576"/>
      <c r="T927" s="576"/>
      <c r="U927" s="576"/>
      <c r="V927" s="575">
        <v>42</v>
      </c>
      <c r="W927" s="576"/>
      <c r="X927" s="576"/>
      <c r="Y927" s="576"/>
      <c r="Z927" s="572"/>
      <c r="AA927" s="572"/>
      <c r="AB927" s="576"/>
      <c r="AC927" s="576"/>
      <c r="AD927" s="572"/>
      <c r="AE927" s="578"/>
    </row>
    <row r="928" spans="1:31" s="579" customFormat="1" x14ac:dyDescent="0.2">
      <c r="A928" s="572">
        <f>A926+1</f>
        <v>461</v>
      </c>
      <c r="B928" s="578" t="s">
        <v>841</v>
      </c>
      <c r="C928" s="578" t="s">
        <v>20</v>
      </c>
      <c r="D928" s="578"/>
      <c r="E928" s="578"/>
      <c r="F928" s="578"/>
      <c r="G928" s="578"/>
      <c r="H928" s="578"/>
      <c r="I928" s="573"/>
      <c r="J928" s="576"/>
      <c r="K928" s="572"/>
      <c r="L928" s="572"/>
      <c r="M928" s="572"/>
      <c r="N928" s="576"/>
      <c r="O928" s="575">
        <f>(Q928*4+R928*2)/2</f>
        <v>12</v>
      </c>
      <c r="P928" s="575"/>
      <c r="Q928" s="575">
        <v>6</v>
      </c>
      <c r="R928" s="575"/>
      <c r="S928" s="575"/>
      <c r="T928" s="575"/>
      <c r="U928" s="575"/>
      <c r="V928" s="575"/>
      <c r="W928" s="575"/>
      <c r="X928" s="575"/>
      <c r="Y928" s="572"/>
      <c r="Z928" s="572">
        <v>1</v>
      </c>
      <c r="AA928" s="572">
        <v>1</v>
      </c>
      <c r="AB928" s="572"/>
      <c r="AC928" s="572"/>
      <c r="AD928" s="572">
        <v>2</v>
      </c>
      <c r="AE928" s="578"/>
    </row>
    <row r="929" spans="1:31" s="579" customFormat="1" x14ac:dyDescent="0.2">
      <c r="A929" s="572"/>
      <c r="B929" s="578"/>
      <c r="C929" s="578"/>
      <c r="D929" s="578"/>
      <c r="E929" s="578"/>
      <c r="F929" s="578"/>
      <c r="G929" s="578"/>
      <c r="H929" s="578"/>
      <c r="I929" s="573">
        <v>420.44400000000002</v>
      </c>
      <c r="J929" s="576">
        <f>+CEILING(I929,5)</f>
        <v>425</v>
      </c>
      <c r="K929" s="572"/>
      <c r="L929" s="572">
        <f>J929*36</f>
        <v>15300</v>
      </c>
      <c r="M929" s="572">
        <f>J929</f>
        <v>425</v>
      </c>
      <c r="N929" s="576"/>
      <c r="O929" s="575"/>
      <c r="P929" s="576"/>
      <c r="Q929" s="575"/>
      <c r="R929" s="576"/>
      <c r="S929" s="576"/>
      <c r="T929" s="576"/>
      <c r="U929" s="576"/>
      <c r="V929" s="575">
        <v>42</v>
      </c>
      <c r="W929" s="576"/>
      <c r="X929" s="576"/>
      <c r="Y929" s="576"/>
      <c r="Z929" s="572"/>
      <c r="AA929" s="572"/>
      <c r="AB929" s="576"/>
      <c r="AC929" s="576"/>
      <c r="AD929" s="572"/>
      <c r="AE929" s="578"/>
    </row>
    <row r="930" spans="1:31" s="579" customFormat="1" x14ac:dyDescent="0.2">
      <c r="A930" s="572">
        <f>A928+1</f>
        <v>462</v>
      </c>
      <c r="B930" s="578" t="s">
        <v>106</v>
      </c>
      <c r="C930" s="578" t="s">
        <v>249</v>
      </c>
      <c r="D930" s="578"/>
      <c r="E930" s="578"/>
      <c r="F930" s="578"/>
      <c r="G930" s="578"/>
      <c r="H930" s="578" t="s">
        <v>1141</v>
      </c>
      <c r="I930" s="573"/>
      <c r="J930" s="576"/>
      <c r="K930" s="572"/>
      <c r="L930" s="572"/>
      <c r="M930" s="572"/>
      <c r="N930" s="575">
        <v>48</v>
      </c>
      <c r="O930" s="576"/>
      <c r="P930" s="575">
        <v>12</v>
      </c>
      <c r="Q930" s="576"/>
      <c r="R930" s="576"/>
      <c r="S930" s="576"/>
      <c r="T930" s="576"/>
      <c r="U930" s="576"/>
      <c r="V930" s="575"/>
      <c r="W930" s="572">
        <v>30</v>
      </c>
      <c r="X930" s="576"/>
      <c r="Y930" s="572">
        <v>2</v>
      </c>
      <c r="Z930" s="576"/>
      <c r="AA930" s="572">
        <v>2</v>
      </c>
      <c r="AB930" s="576"/>
      <c r="AC930" s="576"/>
      <c r="AD930" s="572">
        <v>4</v>
      </c>
      <c r="AE930" s="578"/>
    </row>
    <row r="931" spans="1:31" s="579" customFormat="1" x14ac:dyDescent="0.2">
      <c r="A931" s="572"/>
      <c r="B931" s="578"/>
      <c r="C931" s="578"/>
      <c r="D931" s="578"/>
      <c r="E931" s="578"/>
      <c r="F931" s="578"/>
      <c r="G931" s="578"/>
      <c r="H931" s="578"/>
      <c r="I931" s="573">
        <v>398.637</v>
      </c>
      <c r="J931" s="576">
        <f>+CEILING(I931,5)</f>
        <v>400</v>
      </c>
      <c r="K931" s="572"/>
      <c r="L931" s="572">
        <f>J931*36</f>
        <v>14400</v>
      </c>
      <c r="M931" s="572">
        <f>J931</f>
        <v>400</v>
      </c>
      <c r="N931" s="576"/>
      <c r="O931" s="575"/>
      <c r="P931" s="576"/>
      <c r="Q931" s="575"/>
      <c r="R931" s="576"/>
      <c r="S931" s="576"/>
      <c r="T931" s="576"/>
      <c r="U931" s="576"/>
      <c r="V931" s="575">
        <v>42</v>
      </c>
      <c r="W931" s="576"/>
      <c r="X931" s="576"/>
      <c r="Y931" s="576"/>
      <c r="Z931" s="572"/>
      <c r="AA931" s="572"/>
      <c r="AB931" s="576"/>
      <c r="AC931" s="576"/>
      <c r="AD931" s="572"/>
      <c r="AE931" s="578"/>
    </row>
    <row r="932" spans="1:31" s="579" customFormat="1" x14ac:dyDescent="0.2">
      <c r="A932" s="572">
        <f>A930+1</f>
        <v>463</v>
      </c>
      <c r="B932" s="578" t="s">
        <v>842</v>
      </c>
      <c r="C932" s="578" t="s">
        <v>20</v>
      </c>
      <c r="D932" s="578"/>
      <c r="E932" s="578"/>
      <c r="F932" s="578"/>
      <c r="G932" s="578"/>
      <c r="H932" s="578"/>
      <c r="I932" s="573"/>
      <c r="J932" s="576"/>
      <c r="K932" s="572"/>
      <c r="L932" s="572"/>
      <c r="M932" s="572"/>
      <c r="N932" s="576"/>
      <c r="O932" s="575">
        <f>(Q932*4+R932*2)/2</f>
        <v>12</v>
      </c>
      <c r="P932" s="575"/>
      <c r="Q932" s="575">
        <v>6</v>
      </c>
      <c r="R932" s="575"/>
      <c r="S932" s="575"/>
      <c r="T932" s="575"/>
      <c r="U932" s="575"/>
      <c r="V932" s="575"/>
      <c r="W932" s="575"/>
      <c r="X932" s="575"/>
      <c r="Y932" s="572"/>
      <c r="Z932" s="572">
        <v>1</v>
      </c>
      <c r="AA932" s="572">
        <v>1</v>
      </c>
      <c r="AB932" s="572"/>
      <c r="AC932" s="572"/>
      <c r="AD932" s="572">
        <v>2</v>
      </c>
      <c r="AE932" s="578"/>
    </row>
    <row r="933" spans="1:31" s="579" customFormat="1" x14ac:dyDescent="0.2">
      <c r="A933" s="572"/>
      <c r="B933" s="578"/>
      <c r="C933" s="578"/>
      <c r="D933" s="578"/>
      <c r="E933" s="578"/>
      <c r="F933" s="578"/>
      <c r="G933" s="578"/>
      <c r="H933" s="578"/>
      <c r="I933" s="573">
        <v>414.33</v>
      </c>
      <c r="J933" s="576">
        <f>+CEILING(I933,5)</f>
        <v>415</v>
      </c>
      <c r="K933" s="572"/>
      <c r="L933" s="572">
        <f>J933*36</f>
        <v>14940</v>
      </c>
      <c r="M933" s="572">
        <f>J933</f>
        <v>415</v>
      </c>
      <c r="N933" s="572"/>
      <c r="O933" s="576"/>
      <c r="P933" s="572"/>
      <c r="Q933" s="576"/>
      <c r="R933" s="576"/>
      <c r="S933" s="576"/>
      <c r="T933" s="576"/>
      <c r="U933" s="576"/>
      <c r="V933" s="575">
        <v>42</v>
      </c>
      <c r="W933" s="575"/>
      <c r="X933" s="576"/>
      <c r="Y933" s="572"/>
      <c r="Z933" s="576"/>
      <c r="AA933" s="572"/>
      <c r="AB933" s="576"/>
      <c r="AC933" s="576"/>
      <c r="AD933" s="572"/>
      <c r="AE933" s="578"/>
    </row>
    <row r="934" spans="1:31" s="579" customFormat="1" x14ac:dyDescent="0.2">
      <c r="A934" s="572">
        <f>A932+1</f>
        <v>464</v>
      </c>
      <c r="B934" s="578" t="s">
        <v>843</v>
      </c>
      <c r="C934" s="578" t="s">
        <v>20</v>
      </c>
      <c r="D934" s="578"/>
      <c r="E934" s="578"/>
      <c r="F934" s="578"/>
      <c r="G934" s="578"/>
      <c r="H934" s="578"/>
      <c r="I934" s="573"/>
      <c r="J934" s="576"/>
      <c r="K934" s="572"/>
      <c r="L934" s="572"/>
      <c r="M934" s="572"/>
      <c r="N934" s="576"/>
      <c r="O934" s="575">
        <f>(Q934*4+R934*2)/2</f>
        <v>12</v>
      </c>
      <c r="P934" s="575"/>
      <c r="Q934" s="575">
        <v>6</v>
      </c>
      <c r="R934" s="575"/>
      <c r="S934" s="575"/>
      <c r="T934" s="575"/>
      <c r="U934" s="575"/>
      <c r="V934" s="575"/>
      <c r="W934" s="575"/>
      <c r="X934" s="575"/>
      <c r="Y934" s="572"/>
      <c r="Z934" s="572">
        <v>1</v>
      </c>
      <c r="AA934" s="572">
        <v>1</v>
      </c>
      <c r="AB934" s="572"/>
      <c r="AC934" s="572"/>
      <c r="AD934" s="572">
        <v>2</v>
      </c>
      <c r="AE934" s="578"/>
    </row>
    <row r="935" spans="1:31" s="579" customFormat="1" x14ac:dyDescent="0.2">
      <c r="A935" s="572"/>
      <c r="B935" s="578"/>
      <c r="C935" s="578"/>
      <c r="D935" s="578"/>
      <c r="E935" s="578"/>
      <c r="F935" s="578"/>
      <c r="G935" s="578"/>
      <c r="H935" s="578"/>
      <c r="I935" s="573">
        <v>413.012</v>
      </c>
      <c r="J935" s="576">
        <f>+CEILING(I935,5)</f>
        <v>415</v>
      </c>
      <c r="K935" s="572"/>
      <c r="L935" s="572">
        <f>J935*36</f>
        <v>14940</v>
      </c>
      <c r="M935" s="572">
        <f>J935</f>
        <v>415</v>
      </c>
      <c r="N935" s="576"/>
      <c r="O935" s="575"/>
      <c r="P935" s="576"/>
      <c r="Q935" s="575"/>
      <c r="R935" s="576"/>
      <c r="S935" s="576"/>
      <c r="T935" s="576"/>
      <c r="U935" s="576"/>
      <c r="V935" s="575">
        <v>42</v>
      </c>
      <c r="W935" s="576"/>
      <c r="X935" s="576"/>
      <c r="Y935" s="576"/>
      <c r="Z935" s="572"/>
      <c r="AA935" s="572"/>
      <c r="AB935" s="576"/>
      <c r="AC935" s="576"/>
      <c r="AD935" s="572"/>
      <c r="AE935" s="578"/>
    </row>
    <row r="936" spans="1:31" s="579" customFormat="1" x14ac:dyDescent="0.2">
      <c r="A936" s="572">
        <f>A934+1</f>
        <v>465</v>
      </c>
      <c r="B936" s="578" t="s">
        <v>844</v>
      </c>
      <c r="C936" s="578" t="s">
        <v>232</v>
      </c>
      <c r="D936" s="578"/>
      <c r="E936" s="578"/>
      <c r="F936" s="578"/>
      <c r="G936" s="578"/>
      <c r="H936" s="578"/>
      <c r="I936" s="573"/>
      <c r="J936" s="576"/>
      <c r="K936" s="572"/>
      <c r="L936" s="572"/>
      <c r="M936" s="572"/>
      <c r="N936" s="576"/>
      <c r="O936" s="575">
        <f>(Q936*4+R936*2)/2</f>
        <v>12</v>
      </c>
      <c r="P936" s="575"/>
      <c r="Q936" s="575">
        <v>6</v>
      </c>
      <c r="R936" s="575"/>
      <c r="S936" s="575"/>
      <c r="T936" s="575"/>
      <c r="U936" s="575"/>
      <c r="V936" s="575"/>
      <c r="W936" s="575"/>
      <c r="X936" s="575"/>
      <c r="Y936" s="572"/>
      <c r="Z936" s="572">
        <v>1</v>
      </c>
      <c r="AA936" s="572">
        <v>1</v>
      </c>
      <c r="AB936" s="572"/>
      <c r="AC936" s="572"/>
      <c r="AD936" s="572">
        <v>2</v>
      </c>
      <c r="AE936" s="578"/>
    </row>
    <row r="937" spans="1:31" s="579" customFormat="1" x14ac:dyDescent="0.2">
      <c r="A937" s="572"/>
      <c r="B937" s="578"/>
      <c r="C937" s="578"/>
      <c r="D937" s="578"/>
      <c r="E937" s="578"/>
      <c r="F937" s="578"/>
      <c r="G937" s="578"/>
      <c r="H937" s="578"/>
      <c r="I937" s="573">
        <v>367.65800000000002</v>
      </c>
      <c r="J937" s="576">
        <f>+CEILING(I937,5)</f>
        <v>370</v>
      </c>
      <c r="K937" s="572"/>
      <c r="L937" s="572">
        <f>J937*36</f>
        <v>13320</v>
      </c>
      <c r="M937" s="572">
        <f>J937</f>
        <v>370</v>
      </c>
      <c r="N937" s="576"/>
      <c r="O937" s="575"/>
      <c r="P937" s="576"/>
      <c r="Q937" s="575"/>
      <c r="R937" s="576"/>
      <c r="S937" s="576"/>
      <c r="T937" s="576"/>
      <c r="U937" s="576"/>
      <c r="V937" s="575">
        <v>36</v>
      </c>
      <c r="W937" s="576"/>
      <c r="X937" s="576"/>
      <c r="Y937" s="576"/>
      <c r="Z937" s="572"/>
      <c r="AA937" s="572"/>
      <c r="AB937" s="576"/>
      <c r="AC937" s="576"/>
      <c r="AD937" s="572"/>
      <c r="AE937" s="578"/>
    </row>
    <row r="938" spans="1:31" s="579" customFormat="1" x14ac:dyDescent="0.2">
      <c r="A938" s="572">
        <f>A936+1</f>
        <v>466</v>
      </c>
      <c r="B938" s="578" t="s">
        <v>845</v>
      </c>
      <c r="C938" s="578" t="s">
        <v>20</v>
      </c>
      <c r="D938" s="578"/>
      <c r="E938" s="578"/>
      <c r="F938" s="578"/>
      <c r="G938" s="578"/>
      <c r="H938" s="578"/>
      <c r="I938" s="573"/>
      <c r="J938" s="576"/>
      <c r="K938" s="572"/>
      <c r="L938" s="572"/>
      <c r="M938" s="572"/>
      <c r="N938" s="576"/>
      <c r="O938" s="575">
        <f>(Q938*4+R938*2)/2</f>
        <v>12</v>
      </c>
      <c r="P938" s="575"/>
      <c r="Q938" s="575">
        <v>6</v>
      </c>
      <c r="R938" s="575"/>
      <c r="S938" s="575"/>
      <c r="T938" s="575"/>
      <c r="U938" s="575"/>
      <c r="V938" s="575"/>
      <c r="W938" s="575"/>
      <c r="X938" s="575"/>
      <c r="Y938" s="572"/>
      <c r="Z938" s="572">
        <v>1</v>
      </c>
      <c r="AA938" s="572">
        <v>1</v>
      </c>
      <c r="AB938" s="572"/>
      <c r="AC938" s="572"/>
      <c r="AD938" s="572">
        <v>2</v>
      </c>
      <c r="AE938" s="578"/>
    </row>
    <row r="939" spans="1:31" s="579" customFormat="1" x14ac:dyDescent="0.2">
      <c r="A939" s="572"/>
      <c r="B939" s="578"/>
      <c r="C939" s="578"/>
      <c r="D939" s="578"/>
      <c r="E939" s="578"/>
      <c r="F939" s="578"/>
      <c r="G939" s="578"/>
      <c r="H939" s="578"/>
      <c r="I939" s="573">
        <v>429.40899999999999</v>
      </c>
      <c r="J939" s="576">
        <f>+CEILING(I939,5)</f>
        <v>430</v>
      </c>
      <c r="K939" s="572"/>
      <c r="L939" s="572">
        <f>J939*36</f>
        <v>15480</v>
      </c>
      <c r="M939" s="572">
        <f>J939</f>
        <v>430</v>
      </c>
      <c r="N939" s="576"/>
      <c r="O939" s="575"/>
      <c r="P939" s="576"/>
      <c r="Q939" s="575"/>
      <c r="R939" s="576"/>
      <c r="S939" s="576"/>
      <c r="T939" s="576"/>
      <c r="U939" s="576"/>
      <c r="V939" s="575">
        <v>42</v>
      </c>
      <c r="W939" s="576"/>
      <c r="X939" s="576"/>
      <c r="Y939" s="576"/>
      <c r="Z939" s="572"/>
      <c r="AA939" s="572"/>
      <c r="AB939" s="576"/>
      <c r="AC939" s="576"/>
      <c r="AD939" s="572"/>
      <c r="AE939" s="578"/>
    </row>
    <row r="940" spans="1:31" s="579" customFormat="1" x14ac:dyDescent="0.2">
      <c r="A940" s="572">
        <f>A938+1</f>
        <v>467</v>
      </c>
      <c r="B940" s="578" t="s">
        <v>846</v>
      </c>
      <c r="C940" s="578" t="s">
        <v>20</v>
      </c>
      <c r="D940" s="578"/>
      <c r="E940" s="578"/>
      <c r="F940" s="578"/>
      <c r="G940" s="578"/>
      <c r="H940" s="578"/>
      <c r="I940" s="573"/>
      <c r="J940" s="576"/>
      <c r="K940" s="572"/>
      <c r="L940" s="572"/>
      <c r="M940" s="572"/>
      <c r="N940" s="576"/>
      <c r="O940" s="575">
        <f>(Q940*4+R940*2)/2</f>
        <v>12</v>
      </c>
      <c r="P940" s="575"/>
      <c r="Q940" s="575">
        <v>6</v>
      </c>
      <c r="R940" s="575"/>
      <c r="S940" s="575"/>
      <c r="T940" s="575"/>
      <c r="U940" s="575"/>
      <c r="V940" s="575"/>
      <c r="W940" s="575"/>
      <c r="X940" s="575"/>
      <c r="Y940" s="572"/>
      <c r="Z940" s="572">
        <v>1</v>
      </c>
      <c r="AA940" s="572">
        <v>1</v>
      </c>
      <c r="AB940" s="572"/>
      <c r="AC940" s="572"/>
      <c r="AD940" s="572">
        <v>2</v>
      </c>
      <c r="AE940" s="578"/>
    </row>
    <row r="941" spans="1:31" s="579" customFormat="1" x14ac:dyDescent="0.2">
      <c r="A941" s="572"/>
      <c r="B941" s="578"/>
      <c r="C941" s="578"/>
      <c r="D941" s="578"/>
      <c r="E941" s="578"/>
      <c r="F941" s="578"/>
      <c r="G941" s="578"/>
      <c r="H941" s="578"/>
      <c r="I941" s="573">
        <v>408.03100000000001</v>
      </c>
      <c r="J941" s="576">
        <f>+CEILING(I941,5)</f>
        <v>410</v>
      </c>
      <c r="K941" s="572"/>
      <c r="L941" s="572">
        <f>J941*36</f>
        <v>14760</v>
      </c>
      <c r="M941" s="572">
        <f>J941</f>
        <v>410</v>
      </c>
      <c r="N941" s="576"/>
      <c r="O941" s="575"/>
      <c r="P941" s="576"/>
      <c r="Q941" s="575"/>
      <c r="R941" s="576"/>
      <c r="S941" s="576"/>
      <c r="T941" s="576"/>
      <c r="U941" s="576"/>
      <c r="V941" s="575">
        <v>42</v>
      </c>
      <c r="W941" s="576"/>
      <c r="X941" s="576"/>
      <c r="Y941" s="576"/>
      <c r="Z941" s="572"/>
      <c r="AA941" s="572"/>
      <c r="AB941" s="576"/>
      <c r="AC941" s="576"/>
      <c r="AD941" s="572"/>
      <c r="AE941" s="578"/>
    </row>
    <row r="942" spans="1:31" s="579" customFormat="1" x14ac:dyDescent="0.2">
      <c r="A942" s="572">
        <f>A940+1</f>
        <v>468</v>
      </c>
      <c r="B942" s="578" t="s">
        <v>847</v>
      </c>
      <c r="C942" s="578" t="s">
        <v>231</v>
      </c>
      <c r="D942" s="578"/>
      <c r="E942" s="578"/>
      <c r="F942" s="578"/>
      <c r="G942" s="578"/>
      <c r="H942" s="578"/>
      <c r="I942" s="573"/>
      <c r="J942" s="576"/>
      <c r="K942" s="572"/>
      <c r="L942" s="572"/>
      <c r="M942" s="572"/>
      <c r="N942" s="576"/>
      <c r="O942" s="575">
        <f>(Q942*4+R942*2)/2</f>
        <v>12</v>
      </c>
      <c r="P942" s="575"/>
      <c r="Q942" s="575">
        <v>6</v>
      </c>
      <c r="R942" s="575"/>
      <c r="S942" s="575"/>
      <c r="T942" s="575"/>
      <c r="U942" s="575"/>
      <c r="V942" s="575"/>
      <c r="W942" s="575"/>
      <c r="X942" s="575"/>
      <c r="Y942" s="572"/>
      <c r="Z942" s="572">
        <v>1</v>
      </c>
      <c r="AA942" s="572">
        <v>1</v>
      </c>
      <c r="AB942" s="572"/>
      <c r="AC942" s="572"/>
      <c r="AD942" s="572">
        <v>2</v>
      </c>
      <c r="AE942" s="578"/>
    </row>
    <row r="943" spans="1:31" s="579" customFormat="1" x14ac:dyDescent="0.2">
      <c r="A943" s="572"/>
      <c r="B943" s="578"/>
      <c r="C943" s="578"/>
      <c r="D943" s="578"/>
      <c r="E943" s="578"/>
      <c r="F943" s="578"/>
      <c r="G943" s="578"/>
      <c r="H943" s="578"/>
      <c r="I943" s="573">
        <v>404.84899999999999</v>
      </c>
      <c r="J943" s="576">
        <f>+CEILING(I943,5)</f>
        <v>405</v>
      </c>
      <c r="K943" s="572"/>
      <c r="L943" s="572">
        <f>J943*36</f>
        <v>14580</v>
      </c>
      <c r="M943" s="572">
        <f>J943</f>
        <v>405</v>
      </c>
      <c r="N943" s="576"/>
      <c r="O943" s="575"/>
      <c r="P943" s="576"/>
      <c r="Q943" s="575"/>
      <c r="R943" s="576"/>
      <c r="S943" s="576"/>
      <c r="T943" s="576"/>
      <c r="U943" s="576"/>
      <c r="V943" s="575">
        <v>42</v>
      </c>
      <c r="W943" s="576"/>
      <c r="X943" s="576"/>
      <c r="Y943" s="576"/>
      <c r="Z943" s="572"/>
      <c r="AA943" s="572"/>
      <c r="AB943" s="576"/>
      <c r="AC943" s="576"/>
      <c r="AD943" s="572"/>
      <c r="AE943" s="578"/>
    </row>
    <row r="944" spans="1:31" s="579" customFormat="1" x14ac:dyDescent="0.2">
      <c r="A944" s="572">
        <f>A942+1</f>
        <v>469</v>
      </c>
      <c r="B944" s="578" t="s">
        <v>848</v>
      </c>
      <c r="C944" s="578" t="s">
        <v>20</v>
      </c>
      <c r="D944" s="578"/>
      <c r="E944" s="578"/>
      <c r="F944" s="578"/>
      <c r="G944" s="578"/>
      <c r="H944" s="578"/>
      <c r="I944" s="573"/>
      <c r="J944" s="576"/>
      <c r="K944" s="572"/>
      <c r="L944" s="572"/>
      <c r="M944" s="572"/>
      <c r="N944" s="576"/>
      <c r="O944" s="575">
        <f>(Q944*4+R944*2)/2</f>
        <v>12</v>
      </c>
      <c r="P944" s="575"/>
      <c r="Q944" s="575">
        <v>6</v>
      </c>
      <c r="R944" s="575"/>
      <c r="S944" s="575"/>
      <c r="T944" s="575"/>
      <c r="U944" s="575"/>
      <c r="V944" s="575"/>
      <c r="W944" s="575"/>
      <c r="X944" s="575"/>
      <c r="Y944" s="572"/>
      <c r="Z944" s="572">
        <v>1</v>
      </c>
      <c r="AA944" s="572">
        <v>1</v>
      </c>
      <c r="AB944" s="572"/>
      <c r="AC944" s="572"/>
      <c r="AD944" s="572">
        <v>2</v>
      </c>
      <c r="AE944" s="578"/>
    </row>
    <row r="945" spans="1:31" s="579" customFormat="1" x14ac:dyDescent="0.2">
      <c r="A945" s="572"/>
      <c r="B945" s="578"/>
      <c r="C945" s="578"/>
      <c r="D945" s="578"/>
      <c r="E945" s="578"/>
      <c r="F945" s="578"/>
      <c r="G945" s="578"/>
      <c r="H945" s="578"/>
      <c r="I945" s="573">
        <v>431.601</v>
      </c>
      <c r="J945" s="576">
        <f>+CEILING(I945,5)</f>
        <v>435</v>
      </c>
      <c r="K945" s="572"/>
      <c r="L945" s="572">
        <f>J945*36</f>
        <v>15660</v>
      </c>
      <c r="M945" s="572">
        <f>J945</f>
        <v>435</v>
      </c>
      <c r="N945" s="576"/>
      <c r="O945" s="575"/>
      <c r="P945" s="576"/>
      <c r="Q945" s="575"/>
      <c r="R945" s="576"/>
      <c r="S945" s="576"/>
      <c r="T945" s="576"/>
      <c r="U945" s="576"/>
      <c r="V945" s="575">
        <v>42</v>
      </c>
      <c r="W945" s="576"/>
      <c r="X945" s="576"/>
      <c r="Y945" s="576"/>
      <c r="Z945" s="572"/>
      <c r="AA945" s="572"/>
      <c r="AB945" s="576"/>
      <c r="AC945" s="576"/>
      <c r="AD945" s="572"/>
      <c r="AE945" s="578"/>
    </row>
    <row r="946" spans="1:31" s="579" customFormat="1" x14ac:dyDescent="0.2">
      <c r="A946" s="572">
        <f>A944+1</f>
        <v>470</v>
      </c>
      <c r="B946" s="578" t="s">
        <v>849</v>
      </c>
      <c r="C946" s="578" t="s">
        <v>20</v>
      </c>
      <c r="D946" s="578"/>
      <c r="E946" s="578"/>
      <c r="F946" s="578"/>
      <c r="G946" s="578"/>
      <c r="H946" s="578"/>
      <c r="I946" s="573"/>
      <c r="J946" s="576"/>
      <c r="K946" s="572"/>
      <c r="L946" s="572"/>
      <c r="M946" s="572"/>
      <c r="N946" s="576"/>
      <c r="O946" s="575">
        <f>(Q946*4+R946*2)/2</f>
        <v>12</v>
      </c>
      <c r="P946" s="575"/>
      <c r="Q946" s="575">
        <v>6</v>
      </c>
      <c r="R946" s="575"/>
      <c r="S946" s="575"/>
      <c r="T946" s="575"/>
      <c r="U946" s="575"/>
      <c r="V946" s="575"/>
      <c r="W946" s="575"/>
      <c r="X946" s="575"/>
      <c r="Y946" s="572"/>
      <c r="Z946" s="572">
        <v>1</v>
      </c>
      <c r="AA946" s="572">
        <v>1</v>
      </c>
      <c r="AB946" s="572"/>
      <c r="AC946" s="572"/>
      <c r="AD946" s="572">
        <v>2</v>
      </c>
      <c r="AE946" s="578"/>
    </row>
    <row r="947" spans="1:31" s="579" customFormat="1" x14ac:dyDescent="0.2">
      <c r="A947" s="572"/>
      <c r="B947" s="578"/>
      <c r="C947" s="578"/>
      <c r="D947" s="578"/>
      <c r="E947" s="578"/>
      <c r="F947" s="578"/>
      <c r="G947" s="578"/>
      <c r="H947" s="578"/>
      <c r="I947" s="573">
        <v>408.37099999999998</v>
      </c>
      <c r="J947" s="576">
        <f>+CEILING(I947,5)</f>
        <v>410</v>
      </c>
      <c r="K947" s="572"/>
      <c r="L947" s="572">
        <f>J947*36</f>
        <v>14760</v>
      </c>
      <c r="M947" s="572">
        <f>J947</f>
        <v>410</v>
      </c>
      <c r="N947" s="576"/>
      <c r="O947" s="575"/>
      <c r="P947" s="576"/>
      <c r="Q947" s="575"/>
      <c r="R947" s="576"/>
      <c r="S947" s="576"/>
      <c r="T947" s="576"/>
      <c r="U947" s="576"/>
      <c r="V947" s="575">
        <v>42</v>
      </c>
      <c r="W947" s="576"/>
      <c r="X947" s="576"/>
      <c r="Y947" s="576"/>
      <c r="Z947" s="572"/>
      <c r="AA947" s="572"/>
      <c r="AB947" s="576"/>
      <c r="AC947" s="576"/>
      <c r="AD947" s="572"/>
      <c r="AE947" s="578"/>
    </row>
    <row r="948" spans="1:31" s="579" customFormat="1" x14ac:dyDescent="0.2">
      <c r="A948" s="572">
        <f>A946+1</f>
        <v>471</v>
      </c>
      <c r="B948" s="578" t="s">
        <v>850</v>
      </c>
      <c r="C948" s="578" t="s">
        <v>249</v>
      </c>
      <c r="D948" s="578"/>
      <c r="E948" s="578"/>
      <c r="F948" s="578"/>
      <c r="G948" s="578"/>
      <c r="H948" s="578" t="s">
        <v>1142</v>
      </c>
      <c r="I948" s="573"/>
      <c r="J948" s="576"/>
      <c r="K948" s="572"/>
      <c r="L948" s="572"/>
      <c r="M948" s="572"/>
      <c r="N948" s="575">
        <v>48</v>
      </c>
      <c r="O948" s="576"/>
      <c r="P948" s="575">
        <v>12</v>
      </c>
      <c r="Q948" s="576"/>
      <c r="R948" s="576"/>
      <c r="S948" s="576"/>
      <c r="T948" s="576"/>
      <c r="U948" s="576"/>
      <c r="V948" s="575"/>
      <c r="W948" s="572">
        <v>30</v>
      </c>
      <c r="X948" s="576"/>
      <c r="Y948" s="572">
        <v>2</v>
      </c>
      <c r="Z948" s="576"/>
      <c r="AA948" s="572">
        <v>2</v>
      </c>
      <c r="AB948" s="576"/>
      <c r="AC948" s="576"/>
      <c r="AD948" s="572">
        <v>4</v>
      </c>
      <c r="AE948" s="578"/>
    </row>
    <row r="949" spans="1:31" s="579" customFormat="1" x14ac:dyDescent="0.2">
      <c r="A949" s="572"/>
      <c r="B949" s="578"/>
      <c r="C949" s="578"/>
      <c r="D949" s="578"/>
      <c r="E949" s="578"/>
      <c r="F949" s="578"/>
      <c r="G949" s="578"/>
      <c r="H949" s="578"/>
      <c r="I949" s="573">
        <v>435.26900000000001</v>
      </c>
      <c r="J949" s="576">
        <f>+CEILING(I949,5)</f>
        <v>440</v>
      </c>
      <c r="K949" s="572"/>
      <c r="L949" s="572">
        <f>J949*36</f>
        <v>15840</v>
      </c>
      <c r="M949" s="572">
        <f>J949</f>
        <v>440</v>
      </c>
      <c r="N949" s="576"/>
      <c r="O949" s="575"/>
      <c r="P949" s="576"/>
      <c r="Q949" s="575"/>
      <c r="R949" s="576"/>
      <c r="S949" s="576"/>
      <c r="T949" s="576"/>
      <c r="U949" s="576"/>
      <c r="V949" s="575">
        <v>42</v>
      </c>
      <c r="W949" s="576"/>
      <c r="X949" s="576"/>
      <c r="Y949" s="576"/>
      <c r="Z949" s="572"/>
      <c r="AA949" s="572"/>
      <c r="AB949" s="576"/>
      <c r="AC949" s="576"/>
      <c r="AD949" s="572"/>
      <c r="AE949" s="578"/>
    </row>
    <row r="950" spans="1:31" s="579" customFormat="1" x14ac:dyDescent="0.2">
      <c r="A950" s="572">
        <f>A948+1</f>
        <v>472</v>
      </c>
      <c r="B950" s="578" t="s">
        <v>851</v>
      </c>
      <c r="C950" s="578" t="s">
        <v>20</v>
      </c>
      <c r="D950" s="578"/>
      <c r="E950" s="578"/>
      <c r="F950" s="578"/>
      <c r="G950" s="578"/>
      <c r="H950" s="578"/>
      <c r="I950" s="573"/>
      <c r="J950" s="576"/>
      <c r="K950" s="572"/>
      <c r="L950" s="572"/>
      <c r="M950" s="572"/>
      <c r="N950" s="576"/>
      <c r="O950" s="575">
        <f>(Q950*4+R950*2)/2</f>
        <v>12</v>
      </c>
      <c r="P950" s="575"/>
      <c r="Q950" s="575">
        <v>6</v>
      </c>
      <c r="R950" s="575"/>
      <c r="S950" s="575"/>
      <c r="T950" s="575"/>
      <c r="U950" s="575"/>
      <c r="V950" s="575"/>
      <c r="W950" s="575"/>
      <c r="X950" s="575"/>
      <c r="Y950" s="572"/>
      <c r="Z950" s="572">
        <v>1</v>
      </c>
      <c r="AA950" s="572">
        <v>1</v>
      </c>
      <c r="AB950" s="572"/>
      <c r="AC950" s="572"/>
      <c r="AD950" s="572">
        <v>2</v>
      </c>
      <c r="AE950" s="578"/>
    </row>
    <row r="951" spans="1:31" s="579" customFormat="1" x14ac:dyDescent="0.2">
      <c r="A951" s="572"/>
      <c r="B951" s="578"/>
      <c r="C951" s="578"/>
      <c r="D951" s="578"/>
      <c r="E951" s="578"/>
      <c r="F951" s="578"/>
      <c r="G951" s="578"/>
      <c r="H951" s="578"/>
      <c r="I951" s="573">
        <v>403.85199999999998</v>
      </c>
      <c r="J951" s="576">
        <f>+CEILING(I951,5)</f>
        <v>405</v>
      </c>
      <c r="K951" s="572"/>
      <c r="L951" s="572">
        <f>J951*36</f>
        <v>14580</v>
      </c>
      <c r="M951" s="572">
        <f>J951</f>
        <v>405</v>
      </c>
      <c r="N951" s="576"/>
      <c r="O951" s="575"/>
      <c r="P951" s="576"/>
      <c r="Q951" s="575"/>
      <c r="R951" s="576"/>
      <c r="S951" s="576"/>
      <c r="T951" s="576"/>
      <c r="U951" s="576"/>
      <c r="V951" s="575">
        <v>42</v>
      </c>
      <c r="W951" s="576"/>
      <c r="X951" s="576"/>
      <c r="Y951" s="576"/>
      <c r="Z951" s="572"/>
      <c r="AA951" s="572"/>
      <c r="AB951" s="576"/>
      <c r="AC951" s="576"/>
      <c r="AD951" s="572"/>
      <c r="AE951" s="578"/>
    </row>
    <row r="952" spans="1:31" s="579" customFormat="1" x14ac:dyDescent="0.2">
      <c r="A952" s="572">
        <f>A950+1</f>
        <v>473</v>
      </c>
      <c r="B952" s="578" t="s">
        <v>852</v>
      </c>
      <c r="C952" s="578" t="s">
        <v>231</v>
      </c>
      <c r="D952" s="578"/>
      <c r="E952" s="578"/>
      <c r="F952" s="578"/>
      <c r="G952" s="578"/>
      <c r="H952" s="578"/>
      <c r="I952" s="573"/>
      <c r="J952" s="576"/>
      <c r="K952" s="572"/>
      <c r="L952" s="572"/>
      <c r="M952" s="572"/>
      <c r="N952" s="576"/>
      <c r="O952" s="575">
        <f>(Q952*4+R952*2)/2</f>
        <v>12</v>
      </c>
      <c r="P952" s="575"/>
      <c r="Q952" s="575">
        <v>6</v>
      </c>
      <c r="R952" s="575"/>
      <c r="S952" s="575"/>
      <c r="T952" s="575"/>
      <c r="U952" s="575"/>
      <c r="V952" s="575"/>
      <c r="W952" s="575"/>
      <c r="X952" s="575"/>
      <c r="Y952" s="572"/>
      <c r="Z952" s="572">
        <v>1</v>
      </c>
      <c r="AA952" s="572">
        <v>1</v>
      </c>
      <c r="AB952" s="572"/>
      <c r="AC952" s="572"/>
      <c r="AD952" s="572">
        <v>2</v>
      </c>
      <c r="AE952" s="578"/>
    </row>
    <row r="953" spans="1:31" s="579" customFormat="1" x14ac:dyDescent="0.2">
      <c r="A953" s="572"/>
      <c r="B953" s="578"/>
      <c r="C953" s="578"/>
      <c r="D953" s="578"/>
      <c r="E953" s="578"/>
      <c r="F953" s="578"/>
      <c r="G953" s="578"/>
      <c r="H953" s="578"/>
      <c r="I953" s="573">
        <v>389.16699999999997</v>
      </c>
      <c r="J953" s="576">
        <f>+CEILING(I953,5)</f>
        <v>390</v>
      </c>
      <c r="K953" s="572"/>
      <c r="L953" s="572">
        <f>J953*36</f>
        <v>14040</v>
      </c>
      <c r="M953" s="572">
        <f>J953</f>
        <v>390</v>
      </c>
      <c r="N953" s="572"/>
      <c r="O953" s="576"/>
      <c r="P953" s="572"/>
      <c r="Q953" s="576"/>
      <c r="R953" s="576"/>
      <c r="S953" s="576"/>
      <c r="T953" s="576"/>
      <c r="U953" s="576"/>
      <c r="V953" s="575">
        <v>36</v>
      </c>
      <c r="W953" s="575"/>
      <c r="X953" s="576"/>
      <c r="Y953" s="572"/>
      <c r="Z953" s="576"/>
      <c r="AA953" s="572"/>
      <c r="AB953" s="576"/>
      <c r="AC953" s="576"/>
      <c r="AD953" s="572"/>
      <c r="AE953" s="578"/>
    </row>
    <row r="954" spans="1:31" s="579" customFormat="1" x14ac:dyDescent="0.2">
      <c r="A954" s="572">
        <f>A952+1</f>
        <v>474</v>
      </c>
      <c r="B954" s="578" t="s">
        <v>221</v>
      </c>
      <c r="C954" s="578" t="s">
        <v>20</v>
      </c>
      <c r="D954" s="578"/>
      <c r="E954" s="578"/>
      <c r="F954" s="578"/>
      <c r="G954" s="578"/>
      <c r="H954" s="578"/>
      <c r="I954" s="573"/>
      <c r="J954" s="576"/>
      <c r="K954" s="572"/>
      <c r="L954" s="572"/>
      <c r="M954" s="572"/>
      <c r="N954" s="576"/>
      <c r="O954" s="575">
        <f>(Q954*4+R954*2)/2</f>
        <v>12</v>
      </c>
      <c r="P954" s="575"/>
      <c r="Q954" s="575">
        <v>6</v>
      </c>
      <c r="R954" s="575"/>
      <c r="S954" s="575"/>
      <c r="T954" s="575"/>
      <c r="U954" s="575"/>
      <c r="V954" s="575"/>
      <c r="W954" s="575"/>
      <c r="X954" s="575"/>
      <c r="Y954" s="572"/>
      <c r="Z954" s="572">
        <v>1</v>
      </c>
      <c r="AA954" s="572">
        <v>1</v>
      </c>
      <c r="AB954" s="572"/>
      <c r="AC954" s="572"/>
      <c r="AD954" s="572">
        <v>2</v>
      </c>
      <c r="AE954" s="578"/>
    </row>
    <row r="955" spans="1:31" s="579" customFormat="1" x14ac:dyDescent="0.2">
      <c r="A955" s="572"/>
      <c r="B955" s="578"/>
      <c r="C955" s="578"/>
      <c r="D955" s="578"/>
      <c r="E955" s="578"/>
      <c r="F955" s="578"/>
      <c r="G955" s="578"/>
      <c r="H955" s="578"/>
      <c r="I955" s="573">
        <v>400.08499999999998</v>
      </c>
      <c r="J955" s="576">
        <f>+CEILING(I955,5)</f>
        <v>405</v>
      </c>
      <c r="K955" s="572"/>
      <c r="L955" s="572">
        <f>J955*36</f>
        <v>14580</v>
      </c>
      <c r="M955" s="572">
        <f>J955</f>
        <v>405</v>
      </c>
      <c r="N955" s="576"/>
      <c r="O955" s="575"/>
      <c r="P955" s="576"/>
      <c r="Q955" s="575"/>
      <c r="R955" s="576"/>
      <c r="S955" s="576"/>
      <c r="T955" s="576"/>
      <c r="U955" s="576"/>
      <c r="V955" s="575">
        <v>42</v>
      </c>
      <c r="W955" s="576"/>
      <c r="X955" s="576"/>
      <c r="Y955" s="576"/>
      <c r="Z955" s="572"/>
      <c r="AA955" s="572"/>
      <c r="AB955" s="576"/>
      <c r="AC955" s="576"/>
      <c r="AD955" s="572"/>
      <c r="AE955" s="578"/>
    </row>
    <row r="956" spans="1:31" s="579" customFormat="1" x14ac:dyDescent="0.2">
      <c r="A956" s="572">
        <f>A954+1</f>
        <v>475</v>
      </c>
      <c r="B956" s="578" t="s">
        <v>853</v>
      </c>
      <c r="C956" s="578" t="s">
        <v>245</v>
      </c>
      <c r="D956" s="578"/>
      <c r="E956" s="578"/>
      <c r="F956" s="578"/>
      <c r="G956" s="578"/>
      <c r="H956" s="578" t="s">
        <v>1143</v>
      </c>
      <c r="I956" s="573"/>
      <c r="J956" s="576"/>
      <c r="K956" s="572"/>
      <c r="L956" s="572"/>
      <c r="M956" s="572"/>
      <c r="N956" s="575">
        <v>48</v>
      </c>
      <c r="O956" s="576"/>
      <c r="P956" s="575">
        <v>12</v>
      </c>
      <c r="Q956" s="576"/>
      <c r="R956" s="576"/>
      <c r="S956" s="576"/>
      <c r="T956" s="576"/>
      <c r="U956" s="576"/>
      <c r="V956" s="575"/>
      <c r="W956" s="572">
        <v>30</v>
      </c>
      <c r="X956" s="576"/>
      <c r="Y956" s="572">
        <v>2</v>
      </c>
      <c r="Z956" s="576"/>
      <c r="AA956" s="572">
        <v>2</v>
      </c>
      <c r="AB956" s="576"/>
      <c r="AC956" s="576"/>
      <c r="AD956" s="572">
        <v>4</v>
      </c>
      <c r="AE956" s="578"/>
    </row>
    <row r="957" spans="1:31" s="579" customFormat="1" x14ac:dyDescent="0.2">
      <c r="A957" s="572"/>
      <c r="B957" s="578"/>
      <c r="C957" s="578"/>
      <c r="D957" s="578"/>
      <c r="E957" s="578"/>
      <c r="F957" s="578"/>
      <c r="G957" s="578"/>
      <c r="H957" s="578"/>
      <c r="I957" s="573">
        <v>383.33699999999999</v>
      </c>
      <c r="J957" s="576">
        <f>+CEILING(I957,5)</f>
        <v>385</v>
      </c>
      <c r="K957" s="572"/>
      <c r="L957" s="572">
        <f>J957*36</f>
        <v>13860</v>
      </c>
      <c r="M957" s="572">
        <f>J957</f>
        <v>385</v>
      </c>
      <c r="N957" s="576"/>
      <c r="O957" s="575"/>
      <c r="P957" s="576"/>
      <c r="Q957" s="575"/>
      <c r="R957" s="576"/>
      <c r="S957" s="576"/>
      <c r="T957" s="576"/>
      <c r="U957" s="576"/>
      <c r="V957" s="575">
        <v>36</v>
      </c>
      <c r="W957" s="576"/>
      <c r="X957" s="576"/>
      <c r="Y957" s="576"/>
      <c r="Z957" s="572"/>
      <c r="AA957" s="572"/>
      <c r="AB957" s="576"/>
      <c r="AC957" s="576"/>
      <c r="AD957" s="572"/>
      <c r="AE957" s="578"/>
    </row>
    <row r="958" spans="1:31" s="579" customFormat="1" x14ac:dyDescent="0.2">
      <c r="A958" s="572">
        <f>A956+1</f>
        <v>476</v>
      </c>
      <c r="B958" s="578" t="s">
        <v>854</v>
      </c>
      <c r="C958" s="578" t="s">
        <v>231</v>
      </c>
      <c r="D958" s="578"/>
      <c r="E958" s="578"/>
      <c r="F958" s="578"/>
      <c r="G958" s="578"/>
      <c r="H958" s="578"/>
      <c r="I958" s="573"/>
      <c r="J958" s="576"/>
      <c r="K958" s="572"/>
      <c r="L958" s="572"/>
      <c r="M958" s="572"/>
      <c r="N958" s="576"/>
      <c r="O958" s="575">
        <f>(Q958*4+R958*2)/2</f>
        <v>12</v>
      </c>
      <c r="P958" s="575"/>
      <c r="Q958" s="575">
        <v>6</v>
      </c>
      <c r="R958" s="575"/>
      <c r="S958" s="575"/>
      <c r="T958" s="575"/>
      <c r="U958" s="575"/>
      <c r="V958" s="575"/>
      <c r="W958" s="575"/>
      <c r="X958" s="575"/>
      <c r="Y958" s="572"/>
      <c r="Z958" s="572">
        <v>1</v>
      </c>
      <c r="AA958" s="572">
        <v>1</v>
      </c>
      <c r="AB958" s="572"/>
      <c r="AC958" s="572"/>
      <c r="AD958" s="572">
        <v>2</v>
      </c>
      <c r="AE958" s="578"/>
    </row>
    <row r="959" spans="1:31" s="579" customFormat="1" x14ac:dyDescent="0.2">
      <c r="A959" s="572"/>
      <c r="B959" s="578"/>
      <c r="C959" s="578"/>
      <c r="D959" s="578"/>
      <c r="E959" s="578"/>
      <c r="F959" s="578"/>
      <c r="G959" s="578"/>
      <c r="H959" s="578"/>
      <c r="I959" s="573">
        <v>378.99</v>
      </c>
      <c r="J959" s="576">
        <f>+CEILING(I959,5)</f>
        <v>380</v>
      </c>
      <c r="K959" s="572"/>
      <c r="L959" s="572">
        <f>J959*36</f>
        <v>13680</v>
      </c>
      <c r="M959" s="572">
        <f>J959</f>
        <v>380</v>
      </c>
      <c r="N959" s="576"/>
      <c r="O959" s="575"/>
      <c r="P959" s="576"/>
      <c r="Q959" s="575"/>
      <c r="R959" s="576"/>
      <c r="S959" s="576"/>
      <c r="T959" s="576"/>
      <c r="U959" s="576"/>
      <c r="V959" s="575">
        <v>36</v>
      </c>
      <c r="W959" s="576"/>
      <c r="X959" s="576"/>
      <c r="Y959" s="576"/>
      <c r="Z959" s="572"/>
      <c r="AA959" s="572"/>
      <c r="AB959" s="576"/>
      <c r="AC959" s="576"/>
      <c r="AD959" s="572"/>
      <c r="AE959" s="578"/>
    </row>
    <row r="960" spans="1:31" s="579" customFormat="1" x14ac:dyDescent="0.2">
      <c r="A960" s="572">
        <f>A958+1</f>
        <v>477</v>
      </c>
      <c r="B960" s="578" t="s">
        <v>855</v>
      </c>
      <c r="C960" s="578" t="s">
        <v>231</v>
      </c>
      <c r="D960" s="578"/>
      <c r="E960" s="578"/>
      <c r="F960" s="578"/>
      <c r="G960" s="578"/>
      <c r="H960" s="578"/>
      <c r="I960" s="573"/>
      <c r="J960" s="576"/>
      <c r="K960" s="572"/>
      <c r="L960" s="572"/>
      <c r="M960" s="572"/>
      <c r="N960" s="576"/>
      <c r="O960" s="575">
        <f>(Q960*4+R960*2)/2</f>
        <v>12</v>
      </c>
      <c r="P960" s="575"/>
      <c r="Q960" s="575">
        <v>6</v>
      </c>
      <c r="R960" s="575"/>
      <c r="S960" s="575"/>
      <c r="T960" s="575"/>
      <c r="U960" s="575"/>
      <c r="V960" s="575"/>
      <c r="W960" s="575"/>
      <c r="X960" s="575"/>
      <c r="Y960" s="572"/>
      <c r="Z960" s="572">
        <v>1</v>
      </c>
      <c r="AA960" s="572">
        <v>1</v>
      </c>
      <c r="AB960" s="572"/>
      <c r="AC960" s="572"/>
      <c r="AD960" s="572">
        <v>2</v>
      </c>
      <c r="AE960" s="578"/>
    </row>
    <row r="961" spans="1:31" s="579" customFormat="1" x14ac:dyDescent="0.2">
      <c r="A961" s="572"/>
      <c r="B961" s="578"/>
      <c r="C961" s="578"/>
      <c r="D961" s="578"/>
      <c r="E961" s="578"/>
      <c r="F961" s="578"/>
      <c r="G961" s="578"/>
      <c r="H961" s="578"/>
      <c r="I961" s="573">
        <v>381.209</v>
      </c>
      <c r="J961" s="576">
        <f>+CEILING(I961,5)</f>
        <v>385</v>
      </c>
      <c r="K961" s="572"/>
      <c r="L961" s="572">
        <f>J961*36</f>
        <v>13860</v>
      </c>
      <c r="M961" s="572">
        <f>J961</f>
        <v>385</v>
      </c>
      <c r="N961" s="576"/>
      <c r="O961" s="575"/>
      <c r="P961" s="576"/>
      <c r="Q961" s="575"/>
      <c r="R961" s="576"/>
      <c r="S961" s="576"/>
      <c r="T961" s="576"/>
      <c r="U961" s="576"/>
      <c r="V961" s="575">
        <v>36</v>
      </c>
      <c r="W961" s="576"/>
      <c r="X961" s="576"/>
      <c r="Y961" s="576"/>
      <c r="Z961" s="572"/>
      <c r="AA961" s="572"/>
      <c r="AB961" s="576"/>
      <c r="AC961" s="576"/>
      <c r="AD961" s="572"/>
      <c r="AE961" s="578"/>
    </row>
    <row r="962" spans="1:31" s="579" customFormat="1" x14ac:dyDescent="0.2">
      <c r="A962" s="572">
        <f>A960+1</f>
        <v>478</v>
      </c>
      <c r="B962" s="578" t="s">
        <v>856</v>
      </c>
      <c r="C962" s="578" t="s">
        <v>231</v>
      </c>
      <c r="D962" s="578"/>
      <c r="E962" s="578"/>
      <c r="F962" s="578"/>
      <c r="G962" s="578"/>
      <c r="H962" s="578"/>
      <c r="I962" s="573"/>
      <c r="J962" s="576"/>
      <c r="K962" s="572"/>
      <c r="L962" s="572"/>
      <c r="M962" s="572"/>
      <c r="N962" s="576"/>
      <c r="O962" s="575">
        <f>(Q962*4+R962*2)/2</f>
        <v>12</v>
      </c>
      <c r="P962" s="575"/>
      <c r="Q962" s="575">
        <v>6</v>
      </c>
      <c r="R962" s="575"/>
      <c r="S962" s="575"/>
      <c r="T962" s="575"/>
      <c r="U962" s="575"/>
      <c r="V962" s="575"/>
      <c r="W962" s="575"/>
      <c r="X962" s="575"/>
      <c r="Y962" s="572"/>
      <c r="Z962" s="572">
        <v>1</v>
      </c>
      <c r="AA962" s="572">
        <v>1</v>
      </c>
      <c r="AB962" s="572"/>
      <c r="AC962" s="572"/>
      <c r="AD962" s="572">
        <v>2</v>
      </c>
      <c r="AE962" s="578"/>
    </row>
    <row r="963" spans="1:31" s="579" customFormat="1" x14ac:dyDescent="0.2">
      <c r="A963" s="572"/>
      <c r="B963" s="578"/>
      <c r="C963" s="578"/>
      <c r="D963" s="578"/>
      <c r="E963" s="578"/>
      <c r="F963" s="578"/>
      <c r="G963" s="578"/>
      <c r="H963" s="578"/>
      <c r="I963" s="573">
        <v>384.65699999999998</v>
      </c>
      <c r="J963" s="576">
        <f>+CEILING(I963,5)</f>
        <v>385</v>
      </c>
      <c r="K963" s="572"/>
      <c r="L963" s="572">
        <f>J963*36</f>
        <v>13860</v>
      </c>
      <c r="M963" s="572">
        <f>J963</f>
        <v>385</v>
      </c>
      <c r="N963" s="576"/>
      <c r="O963" s="575"/>
      <c r="P963" s="576"/>
      <c r="Q963" s="575"/>
      <c r="R963" s="576"/>
      <c r="S963" s="576"/>
      <c r="T963" s="576"/>
      <c r="U963" s="576"/>
      <c r="V963" s="575">
        <v>36</v>
      </c>
      <c r="W963" s="576"/>
      <c r="X963" s="576"/>
      <c r="Y963" s="576"/>
      <c r="Z963" s="572"/>
      <c r="AA963" s="572"/>
      <c r="AB963" s="576"/>
      <c r="AC963" s="576"/>
      <c r="AD963" s="572"/>
      <c r="AE963" s="578"/>
    </row>
    <row r="964" spans="1:31" s="579" customFormat="1" x14ac:dyDescent="0.2">
      <c r="A964" s="572">
        <f>A962+1</f>
        <v>479</v>
      </c>
      <c r="B964" s="578" t="s">
        <v>857</v>
      </c>
      <c r="C964" s="578" t="s">
        <v>231</v>
      </c>
      <c r="D964" s="578"/>
      <c r="E964" s="578"/>
      <c r="F964" s="578"/>
      <c r="G964" s="578"/>
      <c r="H964" s="578"/>
      <c r="I964" s="573"/>
      <c r="J964" s="576"/>
      <c r="K964" s="572"/>
      <c r="L964" s="572"/>
      <c r="M964" s="572"/>
      <c r="N964" s="576"/>
      <c r="O964" s="575">
        <f>(Q964*4+R964*2)/2</f>
        <v>12</v>
      </c>
      <c r="P964" s="575"/>
      <c r="Q964" s="575">
        <v>6</v>
      </c>
      <c r="R964" s="575"/>
      <c r="S964" s="575"/>
      <c r="T964" s="575"/>
      <c r="U964" s="575"/>
      <c r="V964" s="575"/>
      <c r="W964" s="575"/>
      <c r="X964" s="575"/>
      <c r="Y964" s="572"/>
      <c r="Z964" s="572">
        <v>1</v>
      </c>
      <c r="AA964" s="572">
        <v>1</v>
      </c>
      <c r="AB964" s="572"/>
      <c r="AC964" s="572"/>
      <c r="AD964" s="572">
        <v>2</v>
      </c>
      <c r="AE964" s="578"/>
    </row>
    <row r="965" spans="1:31" s="579" customFormat="1" x14ac:dyDescent="0.2">
      <c r="A965" s="572"/>
      <c r="B965" s="578"/>
      <c r="C965" s="578"/>
      <c r="D965" s="578"/>
      <c r="E965" s="578"/>
      <c r="F965" s="578"/>
      <c r="G965" s="578"/>
      <c r="H965" s="578"/>
      <c r="I965" s="573">
        <v>368.81599999999997</v>
      </c>
      <c r="J965" s="576">
        <f>+CEILING(I965,5)</f>
        <v>370</v>
      </c>
      <c r="K965" s="572"/>
      <c r="L965" s="572">
        <f>J965*36</f>
        <v>13320</v>
      </c>
      <c r="M965" s="572">
        <f>J965</f>
        <v>370</v>
      </c>
      <c r="N965" s="576"/>
      <c r="O965" s="575"/>
      <c r="P965" s="576"/>
      <c r="Q965" s="575"/>
      <c r="R965" s="576"/>
      <c r="S965" s="576"/>
      <c r="T965" s="576"/>
      <c r="U965" s="576"/>
      <c r="V965" s="575">
        <v>36</v>
      </c>
      <c r="W965" s="576"/>
      <c r="X965" s="576"/>
      <c r="Y965" s="576"/>
      <c r="Z965" s="572"/>
      <c r="AA965" s="572"/>
      <c r="AB965" s="576"/>
      <c r="AC965" s="576"/>
      <c r="AD965" s="572"/>
      <c r="AE965" s="578"/>
    </row>
    <row r="966" spans="1:31" s="579" customFormat="1" x14ac:dyDescent="0.2">
      <c r="A966" s="572">
        <f>A964+1</f>
        <v>480</v>
      </c>
      <c r="B966" s="578" t="s">
        <v>858</v>
      </c>
      <c r="C966" s="578" t="s">
        <v>231</v>
      </c>
      <c r="D966" s="578"/>
      <c r="E966" s="578"/>
      <c r="F966" s="578"/>
      <c r="G966" s="578"/>
      <c r="H966" s="578"/>
      <c r="I966" s="573"/>
      <c r="J966" s="576"/>
      <c r="K966" s="572"/>
      <c r="L966" s="572"/>
      <c r="M966" s="572"/>
      <c r="N966" s="576"/>
      <c r="O966" s="575">
        <f>(Q966*4+R966*2)/2</f>
        <v>12</v>
      </c>
      <c r="P966" s="575"/>
      <c r="Q966" s="575">
        <v>6</v>
      </c>
      <c r="R966" s="575"/>
      <c r="S966" s="575"/>
      <c r="T966" s="575"/>
      <c r="U966" s="575"/>
      <c r="V966" s="575"/>
      <c r="W966" s="575"/>
      <c r="X966" s="575"/>
      <c r="Y966" s="572"/>
      <c r="Z966" s="572">
        <v>1</v>
      </c>
      <c r="AA966" s="572">
        <v>1</v>
      </c>
      <c r="AB966" s="572"/>
      <c r="AC966" s="572"/>
      <c r="AD966" s="572">
        <v>2</v>
      </c>
      <c r="AE966" s="578"/>
    </row>
    <row r="967" spans="1:31" s="579" customFormat="1" x14ac:dyDescent="0.2">
      <c r="A967" s="572"/>
      <c r="B967" s="578"/>
      <c r="C967" s="578"/>
      <c r="D967" s="578"/>
      <c r="E967" s="578"/>
      <c r="F967" s="578"/>
      <c r="G967" s="578"/>
      <c r="H967" s="578"/>
      <c r="I967" s="573">
        <v>365.47699999999998</v>
      </c>
      <c r="J967" s="576">
        <f>+CEILING(I967,5)</f>
        <v>370</v>
      </c>
      <c r="K967" s="572"/>
      <c r="L967" s="572">
        <f>J967*36</f>
        <v>13320</v>
      </c>
      <c r="M967" s="572">
        <f>J967</f>
        <v>370</v>
      </c>
      <c r="N967" s="576"/>
      <c r="O967" s="575"/>
      <c r="P967" s="576"/>
      <c r="Q967" s="575"/>
      <c r="R967" s="576"/>
      <c r="S967" s="576"/>
      <c r="T967" s="576"/>
      <c r="U967" s="576"/>
      <c r="V967" s="575">
        <v>36</v>
      </c>
      <c r="W967" s="576"/>
      <c r="X967" s="576"/>
      <c r="Y967" s="576"/>
      <c r="Z967" s="572"/>
      <c r="AA967" s="572"/>
      <c r="AB967" s="576"/>
      <c r="AC967" s="576"/>
      <c r="AD967" s="572"/>
      <c r="AE967" s="578"/>
    </row>
    <row r="968" spans="1:31" s="579" customFormat="1" x14ac:dyDescent="0.2">
      <c r="A968" s="572">
        <f>A966+1</f>
        <v>481</v>
      </c>
      <c r="B968" s="578" t="s">
        <v>859</v>
      </c>
      <c r="C968" s="578" t="s">
        <v>231</v>
      </c>
      <c r="D968" s="578"/>
      <c r="E968" s="578"/>
      <c r="F968" s="578"/>
      <c r="G968" s="578"/>
      <c r="H968" s="578"/>
      <c r="I968" s="573"/>
      <c r="J968" s="576"/>
      <c r="K968" s="572"/>
      <c r="L968" s="572"/>
      <c r="M968" s="572"/>
      <c r="N968" s="576"/>
      <c r="O968" s="575">
        <f>(Q968*4+R968*2)/2</f>
        <v>12</v>
      </c>
      <c r="P968" s="575"/>
      <c r="Q968" s="575">
        <v>6</v>
      </c>
      <c r="R968" s="575"/>
      <c r="S968" s="575"/>
      <c r="T968" s="575"/>
      <c r="U968" s="575"/>
      <c r="V968" s="575"/>
      <c r="W968" s="575"/>
      <c r="X968" s="575"/>
      <c r="Y968" s="572"/>
      <c r="Z968" s="572">
        <v>1</v>
      </c>
      <c r="AA968" s="572">
        <v>1</v>
      </c>
      <c r="AB968" s="572"/>
      <c r="AC968" s="572"/>
      <c r="AD968" s="572">
        <v>2</v>
      </c>
      <c r="AE968" s="578"/>
    </row>
    <row r="969" spans="1:31" s="579" customFormat="1" x14ac:dyDescent="0.2">
      <c r="A969" s="572"/>
      <c r="B969" s="578"/>
      <c r="C969" s="578"/>
      <c r="D969" s="578"/>
      <c r="E969" s="578"/>
      <c r="F969" s="578"/>
      <c r="G969" s="578"/>
      <c r="H969" s="578"/>
      <c r="I969" s="573">
        <v>392.38600000000002</v>
      </c>
      <c r="J969" s="576">
        <f>+CEILING(I969,5)</f>
        <v>395</v>
      </c>
      <c r="K969" s="572"/>
      <c r="L969" s="572">
        <f>J969*36</f>
        <v>14220</v>
      </c>
      <c r="M969" s="572">
        <f>J969</f>
        <v>395</v>
      </c>
      <c r="N969" s="572"/>
      <c r="O969" s="576"/>
      <c r="P969" s="572"/>
      <c r="Q969" s="576"/>
      <c r="R969" s="576"/>
      <c r="S969" s="576"/>
      <c r="T969" s="576"/>
      <c r="U969" s="576"/>
      <c r="V969" s="575">
        <v>42</v>
      </c>
      <c r="W969" s="575"/>
      <c r="X969" s="576"/>
      <c r="Y969" s="572"/>
      <c r="Z969" s="576"/>
      <c r="AA969" s="572"/>
      <c r="AB969" s="576"/>
      <c r="AC969" s="576"/>
      <c r="AD969" s="572"/>
      <c r="AE969" s="578"/>
    </row>
    <row r="970" spans="1:31" s="579" customFormat="1" x14ac:dyDescent="0.2">
      <c r="A970" s="572">
        <f>A968+1</f>
        <v>482</v>
      </c>
      <c r="B970" s="578" t="s">
        <v>860</v>
      </c>
      <c r="C970" s="578" t="s">
        <v>231</v>
      </c>
      <c r="D970" s="578"/>
      <c r="E970" s="578"/>
      <c r="F970" s="578"/>
      <c r="G970" s="578"/>
      <c r="H970" s="578"/>
      <c r="I970" s="573"/>
      <c r="J970" s="576"/>
      <c r="K970" s="572"/>
      <c r="L970" s="572"/>
      <c r="M970" s="572"/>
      <c r="N970" s="576"/>
      <c r="O970" s="575">
        <f>(Q970*4+R970*2)/2</f>
        <v>12</v>
      </c>
      <c r="P970" s="575"/>
      <c r="Q970" s="575">
        <v>6</v>
      </c>
      <c r="R970" s="575"/>
      <c r="S970" s="575"/>
      <c r="T970" s="575"/>
      <c r="U970" s="575"/>
      <c r="V970" s="575"/>
      <c r="W970" s="575"/>
      <c r="X970" s="575"/>
      <c r="Y970" s="572"/>
      <c r="Z970" s="572">
        <v>1</v>
      </c>
      <c r="AA970" s="572">
        <v>1</v>
      </c>
      <c r="AB970" s="572"/>
      <c r="AC970" s="572"/>
      <c r="AD970" s="572">
        <v>2</v>
      </c>
      <c r="AE970" s="578"/>
    </row>
    <row r="971" spans="1:31" s="579" customFormat="1" x14ac:dyDescent="0.2">
      <c r="A971" s="572"/>
      <c r="B971" s="578"/>
      <c r="C971" s="578"/>
      <c r="D971" s="578"/>
      <c r="E971" s="578"/>
      <c r="F971" s="578"/>
      <c r="G971" s="578"/>
      <c r="H971" s="578"/>
      <c r="I971" s="573">
        <v>374.923</v>
      </c>
      <c r="J971" s="576">
        <f>+CEILING(I971,5)</f>
        <v>375</v>
      </c>
      <c r="K971" s="572"/>
      <c r="L971" s="572">
        <f>J971*36</f>
        <v>13500</v>
      </c>
      <c r="M971" s="572">
        <f>J971</f>
        <v>375</v>
      </c>
      <c r="N971" s="576"/>
      <c r="O971" s="575"/>
      <c r="P971" s="576"/>
      <c r="Q971" s="575"/>
      <c r="R971" s="576"/>
      <c r="S971" s="576"/>
      <c r="T971" s="576"/>
      <c r="U971" s="576"/>
      <c r="V971" s="575">
        <v>36</v>
      </c>
      <c r="W971" s="576"/>
      <c r="X971" s="576"/>
      <c r="Y971" s="576"/>
      <c r="Z971" s="572"/>
      <c r="AA971" s="572"/>
      <c r="AB971" s="576"/>
      <c r="AC971" s="576"/>
      <c r="AD971" s="572"/>
      <c r="AE971" s="578"/>
    </row>
    <row r="972" spans="1:31" s="579" customFormat="1" x14ac:dyDescent="0.2">
      <c r="A972" s="572">
        <f>A970+1</f>
        <v>483</v>
      </c>
      <c r="B972" s="578" t="s">
        <v>861</v>
      </c>
      <c r="C972" s="578" t="s">
        <v>20</v>
      </c>
      <c r="D972" s="578"/>
      <c r="E972" s="578"/>
      <c r="F972" s="578"/>
      <c r="G972" s="578"/>
      <c r="H972" s="578"/>
      <c r="I972" s="573"/>
      <c r="J972" s="576"/>
      <c r="K972" s="572"/>
      <c r="L972" s="572"/>
      <c r="M972" s="572"/>
      <c r="N972" s="576"/>
      <c r="O972" s="575">
        <f>(Q972*4+R972*2)/2</f>
        <v>12</v>
      </c>
      <c r="P972" s="575"/>
      <c r="Q972" s="575">
        <v>6</v>
      </c>
      <c r="R972" s="575"/>
      <c r="S972" s="575"/>
      <c r="T972" s="575"/>
      <c r="U972" s="575"/>
      <c r="V972" s="575"/>
      <c r="W972" s="575"/>
      <c r="X972" s="575"/>
      <c r="Y972" s="572"/>
      <c r="Z972" s="572">
        <v>1</v>
      </c>
      <c r="AA972" s="572">
        <v>1</v>
      </c>
      <c r="AB972" s="572"/>
      <c r="AC972" s="572"/>
      <c r="AD972" s="572">
        <v>2</v>
      </c>
      <c r="AE972" s="578"/>
    </row>
    <row r="973" spans="1:31" s="579" customFormat="1" x14ac:dyDescent="0.2">
      <c r="A973" s="572"/>
      <c r="B973" s="578"/>
      <c r="C973" s="578"/>
      <c r="D973" s="578"/>
      <c r="E973" s="578"/>
      <c r="F973" s="578"/>
      <c r="G973" s="578"/>
      <c r="H973" s="578"/>
      <c r="I973" s="573">
        <v>379.52600000000001</v>
      </c>
      <c r="J973" s="576">
        <f>+CEILING(I973,5)</f>
        <v>380</v>
      </c>
      <c r="K973" s="572"/>
      <c r="L973" s="572">
        <f>J973*36</f>
        <v>13680</v>
      </c>
      <c r="M973" s="572">
        <f>J973</f>
        <v>380</v>
      </c>
      <c r="N973" s="576"/>
      <c r="O973" s="575"/>
      <c r="P973" s="576"/>
      <c r="Q973" s="575"/>
      <c r="R973" s="576"/>
      <c r="S973" s="576"/>
      <c r="T973" s="576"/>
      <c r="U973" s="576"/>
      <c r="V973" s="575">
        <v>36</v>
      </c>
      <c r="W973" s="576"/>
      <c r="X973" s="576"/>
      <c r="Y973" s="576"/>
      <c r="Z973" s="572"/>
      <c r="AA973" s="572"/>
      <c r="AB973" s="576"/>
      <c r="AC973" s="576"/>
      <c r="AD973" s="572"/>
      <c r="AE973" s="578"/>
    </row>
    <row r="974" spans="1:31" s="579" customFormat="1" x14ac:dyDescent="0.2">
      <c r="A974" s="572">
        <f>A972+1</f>
        <v>484</v>
      </c>
      <c r="B974" s="578" t="s">
        <v>862</v>
      </c>
      <c r="C974" s="578" t="s">
        <v>231</v>
      </c>
      <c r="D974" s="578"/>
      <c r="E974" s="578"/>
      <c r="F974" s="578"/>
      <c r="G974" s="578"/>
      <c r="H974" s="578"/>
      <c r="I974" s="573"/>
      <c r="J974" s="576"/>
      <c r="K974" s="572"/>
      <c r="L974" s="572"/>
      <c r="M974" s="572"/>
      <c r="N974" s="576"/>
      <c r="O974" s="575">
        <f>(Q974*4+R974*2)/2</f>
        <v>12</v>
      </c>
      <c r="P974" s="575"/>
      <c r="Q974" s="575">
        <v>6</v>
      </c>
      <c r="R974" s="575"/>
      <c r="S974" s="575"/>
      <c r="T974" s="575"/>
      <c r="U974" s="575"/>
      <c r="V974" s="575"/>
      <c r="W974" s="575"/>
      <c r="X974" s="575"/>
      <c r="Y974" s="572"/>
      <c r="Z974" s="572">
        <v>1</v>
      </c>
      <c r="AA974" s="572">
        <v>1</v>
      </c>
      <c r="AB974" s="572"/>
      <c r="AC974" s="572"/>
      <c r="AD974" s="572">
        <v>2</v>
      </c>
      <c r="AE974" s="578"/>
    </row>
    <row r="975" spans="1:31" s="579" customFormat="1" x14ac:dyDescent="0.2">
      <c r="A975" s="572"/>
      <c r="B975" s="578"/>
      <c r="C975" s="578"/>
      <c r="D975" s="578"/>
      <c r="E975" s="578"/>
      <c r="F975" s="578"/>
      <c r="G975" s="578"/>
      <c r="H975" s="578"/>
      <c r="I975" s="573">
        <v>378.90300000000002</v>
      </c>
      <c r="J975" s="576">
        <f>+CEILING(I975,5)</f>
        <v>380</v>
      </c>
      <c r="K975" s="572"/>
      <c r="L975" s="572">
        <f>J975*36</f>
        <v>13680</v>
      </c>
      <c r="M975" s="572">
        <f>J975</f>
        <v>380</v>
      </c>
      <c r="N975" s="576"/>
      <c r="O975" s="575"/>
      <c r="P975" s="576"/>
      <c r="Q975" s="575"/>
      <c r="R975" s="576"/>
      <c r="S975" s="576"/>
      <c r="T975" s="576"/>
      <c r="U975" s="576"/>
      <c r="V975" s="575">
        <v>36</v>
      </c>
      <c r="W975" s="576"/>
      <c r="X975" s="576"/>
      <c r="Y975" s="576"/>
      <c r="Z975" s="572"/>
      <c r="AA975" s="572"/>
      <c r="AB975" s="576"/>
      <c r="AC975" s="576"/>
      <c r="AD975" s="572"/>
      <c r="AE975" s="578"/>
    </row>
    <row r="976" spans="1:31" s="579" customFormat="1" x14ac:dyDescent="0.2">
      <c r="A976" s="572">
        <f>A974+1</f>
        <v>485</v>
      </c>
      <c r="B976" s="578" t="s">
        <v>863</v>
      </c>
      <c r="C976" s="578" t="s">
        <v>245</v>
      </c>
      <c r="D976" s="578"/>
      <c r="E976" s="578"/>
      <c r="F976" s="578"/>
      <c r="G976" s="578"/>
      <c r="H976" s="578" t="s">
        <v>1144</v>
      </c>
      <c r="I976" s="578"/>
      <c r="J976" s="576"/>
      <c r="K976" s="572"/>
      <c r="L976" s="572"/>
      <c r="M976" s="572"/>
      <c r="N976" s="575">
        <v>24</v>
      </c>
      <c r="O976" s="576"/>
      <c r="P976" s="575">
        <v>6</v>
      </c>
      <c r="Q976" s="576"/>
      <c r="R976" s="576"/>
      <c r="S976" s="576"/>
      <c r="T976" s="576"/>
      <c r="U976" s="576"/>
      <c r="V976" s="575"/>
      <c r="W976" s="572">
        <v>30</v>
      </c>
      <c r="X976" s="576"/>
      <c r="Y976" s="572">
        <v>2</v>
      </c>
      <c r="Z976" s="576"/>
      <c r="AA976" s="572">
        <v>2</v>
      </c>
      <c r="AB976" s="576"/>
      <c r="AC976" s="576"/>
      <c r="AD976" s="572">
        <v>4</v>
      </c>
      <c r="AE976" s="578"/>
    </row>
    <row r="977" spans="1:31" s="579" customFormat="1" x14ac:dyDescent="0.2">
      <c r="A977" s="576"/>
      <c r="B977" s="584"/>
      <c r="C977" s="578"/>
      <c r="D977" s="578"/>
      <c r="E977" s="578"/>
      <c r="F977" s="578"/>
      <c r="G977" s="578"/>
      <c r="H977" s="578"/>
      <c r="I977" s="573"/>
      <c r="J977" s="573"/>
      <c r="K977" s="572"/>
      <c r="L977" s="572"/>
      <c r="M977" s="574"/>
      <c r="N977" s="576"/>
      <c r="O977" s="576"/>
      <c r="P977" s="576"/>
      <c r="Q977" s="576"/>
      <c r="R977" s="576"/>
      <c r="S977" s="576"/>
      <c r="T977" s="576"/>
      <c r="U977" s="576"/>
      <c r="V977" s="575"/>
      <c r="W977" s="576"/>
      <c r="X977" s="576"/>
      <c r="Y977" s="576"/>
      <c r="Z977" s="576"/>
      <c r="AA977" s="576"/>
      <c r="AB977" s="576"/>
      <c r="AC977" s="576"/>
      <c r="AD977" s="576"/>
      <c r="AE977" s="578"/>
    </row>
    <row r="978" spans="1:31" s="579" customFormat="1" x14ac:dyDescent="0.2">
      <c r="A978" s="576"/>
      <c r="B978" s="584"/>
      <c r="C978" s="578"/>
      <c r="D978" s="578"/>
      <c r="E978" s="578"/>
      <c r="F978" s="578"/>
      <c r="G978" s="578"/>
      <c r="H978" s="578"/>
      <c r="I978" s="573"/>
      <c r="J978" s="576"/>
      <c r="K978" s="572"/>
      <c r="L978" s="576"/>
      <c r="M978" s="576"/>
      <c r="N978" s="572"/>
      <c r="O978" s="576"/>
      <c r="P978" s="572"/>
      <c r="Q978" s="576"/>
      <c r="R978" s="576"/>
      <c r="S978" s="576"/>
      <c r="T978" s="576"/>
      <c r="U978" s="576"/>
      <c r="V978" s="576"/>
      <c r="W978" s="575"/>
      <c r="X978" s="576"/>
      <c r="Y978" s="572"/>
      <c r="Z978" s="576"/>
      <c r="AA978" s="572"/>
      <c r="AB978" s="576"/>
      <c r="AC978" s="576"/>
      <c r="AD978" s="572"/>
      <c r="AE978" s="578"/>
    </row>
    <row r="979" spans="1:31" s="579" customFormat="1" x14ac:dyDescent="0.2">
      <c r="A979" s="897" t="s">
        <v>19</v>
      </c>
      <c r="B979" s="898"/>
      <c r="C979" s="898"/>
      <c r="D979" s="898"/>
      <c r="E979" s="898"/>
      <c r="F979" s="898"/>
      <c r="G979" s="898"/>
      <c r="H979" s="899"/>
      <c r="I979" s="771">
        <f>SUM(I5:I978)</f>
        <v>191391.81999999998</v>
      </c>
      <c r="J979" s="772"/>
      <c r="K979" s="773"/>
      <c r="L979" s="771">
        <f>SUM(L5:L978)</f>
        <v>6932340</v>
      </c>
      <c r="M979" s="771">
        <f t="shared" ref="M979:AE979" si="0">SUM(M5:M978)</f>
        <v>192815</v>
      </c>
      <c r="N979" s="771">
        <f>SUM(N5:N978)</f>
        <v>4224</v>
      </c>
      <c r="O979" s="771">
        <f t="shared" si="0"/>
        <v>4870</v>
      </c>
      <c r="P979" s="771">
        <f t="shared" si="0"/>
        <v>1056</v>
      </c>
      <c r="Q979" s="771">
        <f t="shared" si="0"/>
        <v>2382</v>
      </c>
      <c r="R979" s="771">
        <f t="shared" si="0"/>
        <v>106</v>
      </c>
      <c r="S979" s="771">
        <f>SUM(S5:S978)</f>
        <v>4</v>
      </c>
      <c r="T979" s="771">
        <f t="shared" si="0"/>
        <v>0</v>
      </c>
      <c r="U979" s="771">
        <f t="shared" si="0"/>
        <v>0</v>
      </c>
      <c r="V979" s="771">
        <f t="shared" si="0"/>
        <v>19188</v>
      </c>
      <c r="W979" s="771">
        <f t="shared" si="0"/>
        <v>2670</v>
      </c>
      <c r="X979" s="771">
        <f t="shared" si="0"/>
        <v>72</v>
      </c>
      <c r="Y979" s="771">
        <f t="shared" si="0"/>
        <v>179</v>
      </c>
      <c r="Z979" s="771">
        <f t="shared" si="0"/>
        <v>397</v>
      </c>
      <c r="AA979" s="771">
        <f t="shared" si="0"/>
        <v>576</v>
      </c>
      <c r="AB979" s="771">
        <f t="shared" si="0"/>
        <v>0</v>
      </c>
      <c r="AC979" s="771">
        <f t="shared" si="0"/>
        <v>0</v>
      </c>
      <c r="AD979" s="771">
        <f t="shared" si="0"/>
        <v>1152</v>
      </c>
      <c r="AE979" s="771">
        <f t="shared" si="0"/>
        <v>0</v>
      </c>
    </row>
    <row r="980" spans="1:31" x14ac:dyDescent="0.25">
      <c r="A980" s="894" t="s">
        <v>1722</v>
      </c>
      <c r="B980" s="894"/>
      <c r="C980" s="894"/>
      <c r="D980" s="894"/>
      <c r="E980" s="894"/>
      <c r="F980" s="894"/>
      <c r="G980" s="894"/>
      <c r="H980" s="894"/>
      <c r="I980" s="894"/>
      <c r="J980" s="894"/>
      <c r="K980" s="894"/>
      <c r="L980" s="576"/>
      <c r="M980" s="576"/>
      <c r="N980" s="576"/>
      <c r="O980" s="576"/>
      <c r="P980" s="576">
        <v>1002</v>
      </c>
      <c r="Q980" s="576">
        <v>2394</v>
      </c>
      <c r="R980" s="576">
        <v>164</v>
      </c>
      <c r="S980" s="576">
        <v>4</v>
      </c>
      <c r="T980" s="576">
        <v>3827</v>
      </c>
      <c r="U980" s="576">
        <v>1276</v>
      </c>
      <c r="V980" s="576">
        <v>15372</v>
      </c>
      <c r="W980" s="576">
        <v>1401</v>
      </c>
      <c r="X980" s="576">
        <v>72</v>
      </c>
      <c r="Y980" s="576">
        <v>83</v>
      </c>
      <c r="Z980" s="576">
        <v>399</v>
      </c>
      <c r="AA980" s="576">
        <v>399</v>
      </c>
      <c r="AB980" s="576">
        <v>100</v>
      </c>
      <c r="AC980" s="576">
        <v>32</v>
      </c>
      <c r="AD980" s="576">
        <v>1130</v>
      </c>
      <c r="AE980" s="578"/>
    </row>
    <row r="981" spans="1:31" x14ac:dyDescent="0.25">
      <c r="A981" s="894" t="s">
        <v>1719</v>
      </c>
      <c r="B981" s="894"/>
      <c r="C981" s="894"/>
      <c r="D981" s="894"/>
      <c r="E981" s="894"/>
      <c r="F981" s="894"/>
      <c r="G981" s="894"/>
      <c r="H981" s="894"/>
      <c r="I981" s="894"/>
      <c r="J981" s="894"/>
      <c r="K981" s="894"/>
      <c r="L981" s="576">
        <v>7525990</v>
      </c>
      <c r="M981" s="576"/>
      <c r="N981" s="576"/>
      <c r="O981" s="576"/>
      <c r="P981" s="876">
        <f>61+2+38+1</f>
        <v>102</v>
      </c>
      <c r="Q981" s="876">
        <v>24</v>
      </c>
      <c r="R981" s="876"/>
      <c r="S981" s="576"/>
      <c r="T981" s="876">
        <v>200</v>
      </c>
      <c r="U981" s="876">
        <v>76</v>
      </c>
      <c r="V981" s="876">
        <f>936+936+936+936+936+444</f>
        <v>5124</v>
      </c>
      <c r="W981" s="876">
        <f>560+546+140</f>
        <v>1246</v>
      </c>
      <c r="X981" s="876">
        <v>5</v>
      </c>
      <c r="Y981" s="876">
        <v>102</v>
      </c>
      <c r="Z981" s="876">
        <v>258</v>
      </c>
      <c r="AA981" s="876">
        <v>179</v>
      </c>
      <c r="AB981" s="876">
        <v>74</v>
      </c>
      <c r="AC981" s="876">
        <v>69</v>
      </c>
      <c r="AD981" s="877">
        <f>38+32</f>
        <v>70</v>
      </c>
      <c r="AE981" s="578"/>
    </row>
    <row r="982" spans="1:31" s="767" customFormat="1" x14ac:dyDescent="0.25">
      <c r="A982" s="895" t="s">
        <v>19</v>
      </c>
      <c r="B982" s="895"/>
      <c r="C982" s="895"/>
      <c r="D982" s="895"/>
      <c r="E982" s="895"/>
      <c r="F982" s="895"/>
      <c r="G982" s="895"/>
      <c r="H982" s="895"/>
      <c r="I982" s="895"/>
      <c r="J982" s="895"/>
      <c r="K982" s="895"/>
      <c r="L982" s="769">
        <f>+L980+L981</f>
        <v>7525990</v>
      </c>
      <c r="M982" s="769">
        <f t="shared" ref="M982:AD982" si="1">+M980+M981</f>
        <v>0</v>
      </c>
      <c r="N982" s="769">
        <f t="shared" si="1"/>
        <v>0</v>
      </c>
      <c r="O982" s="769">
        <f t="shared" si="1"/>
        <v>0</v>
      </c>
      <c r="P982" s="769">
        <f t="shared" si="1"/>
        <v>1104</v>
      </c>
      <c r="Q982" s="769">
        <f t="shared" si="1"/>
        <v>2418</v>
      </c>
      <c r="R982" s="769">
        <f t="shared" si="1"/>
        <v>164</v>
      </c>
      <c r="S982" s="769">
        <f t="shared" si="1"/>
        <v>4</v>
      </c>
      <c r="T982" s="769">
        <f t="shared" si="1"/>
        <v>4027</v>
      </c>
      <c r="U982" s="769">
        <f t="shared" si="1"/>
        <v>1352</v>
      </c>
      <c r="V982" s="769">
        <f t="shared" si="1"/>
        <v>20496</v>
      </c>
      <c r="W982" s="769">
        <f t="shared" si="1"/>
        <v>2647</v>
      </c>
      <c r="X982" s="769">
        <f t="shared" si="1"/>
        <v>77</v>
      </c>
      <c r="Y982" s="769">
        <f t="shared" si="1"/>
        <v>185</v>
      </c>
      <c r="Z982" s="769">
        <f t="shared" si="1"/>
        <v>657</v>
      </c>
      <c r="AA982" s="769">
        <f t="shared" si="1"/>
        <v>578</v>
      </c>
      <c r="AB982" s="769">
        <f t="shared" si="1"/>
        <v>174</v>
      </c>
      <c r="AC982" s="769">
        <f t="shared" si="1"/>
        <v>101</v>
      </c>
      <c r="AD982" s="769">
        <f t="shared" si="1"/>
        <v>1200</v>
      </c>
      <c r="AE982" s="770"/>
    </row>
    <row r="984" spans="1:31" x14ac:dyDescent="0.25">
      <c r="A984" s="896" t="s">
        <v>16</v>
      </c>
      <c r="B984" s="896"/>
      <c r="C984" s="896"/>
      <c r="D984" s="896"/>
      <c r="E984" s="896"/>
      <c r="F984" s="896"/>
      <c r="G984" s="896"/>
      <c r="H984" s="896"/>
      <c r="I984" s="896"/>
      <c r="J984" s="896"/>
      <c r="K984" s="896"/>
      <c r="L984" s="768">
        <f>L979-L982</f>
        <v>-593650</v>
      </c>
      <c r="M984" s="768">
        <f t="shared" ref="M984:AD984" si="2">M979-M982</f>
        <v>192815</v>
      </c>
      <c r="N984" s="768">
        <f t="shared" si="2"/>
        <v>4224</v>
      </c>
      <c r="O984" s="768">
        <f t="shared" si="2"/>
        <v>4870</v>
      </c>
      <c r="P984" s="768">
        <f t="shared" si="2"/>
        <v>-48</v>
      </c>
      <c r="Q984" s="768">
        <f t="shared" si="2"/>
        <v>-36</v>
      </c>
      <c r="R984" s="768">
        <f t="shared" si="2"/>
        <v>-58</v>
      </c>
      <c r="S984" s="768">
        <f t="shared" si="2"/>
        <v>0</v>
      </c>
      <c r="T984" s="768">
        <f t="shared" si="2"/>
        <v>-4027</v>
      </c>
      <c r="U984" s="768">
        <f t="shared" si="2"/>
        <v>-1352</v>
      </c>
      <c r="V984" s="768">
        <f t="shared" si="2"/>
        <v>-1308</v>
      </c>
      <c r="W984" s="768">
        <f t="shared" si="2"/>
        <v>23</v>
      </c>
      <c r="X984" s="768">
        <f t="shared" si="2"/>
        <v>-5</v>
      </c>
      <c r="Y984" s="768">
        <f t="shared" si="2"/>
        <v>-6</v>
      </c>
      <c r="Z984" s="768">
        <f t="shared" si="2"/>
        <v>-260</v>
      </c>
      <c r="AA984" s="768">
        <f t="shared" si="2"/>
        <v>-2</v>
      </c>
      <c r="AB984" s="768">
        <f t="shared" si="2"/>
        <v>-174</v>
      </c>
      <c r="AC984" s="768">
        <f t="shared" si="2"/>
        <v>-101</v>
      </c>
      <c r="AD984" s="768">
        <f t="shared" si="2"/>
        <v>-48</v>
      </c>
      <c r="AE984" s="768"/>
    </row>
    <row r="987" spans="1:31" x14ac:dyDescent="0.25">
      <c r="K987" s="881" t="s">
        <v>2316</v>
      </c>
      <c r="L987" s="566">
        <v>243931</v>
      </c>
    </row>
  </sheetData>
  <autoFilter ref="A4:AD982" xr:uid="{00000000-0009-0000-0000-000002000000}"/>
  <mergeCells count="12">
    <mergeCell ref="A980:K980"/>
    <mergeCell ref="A981:K981"/>
    <mergeCell ref="A982:K982"/>
    <mergeCell ref="A984:K984"/>
    <mergeCell ref="A979:H979"/>
    <mergeCell ref="A2:AE2"/>
    <mergeCell ref="N3:O3"/>
    <mergeCell ref="AE3:AE4"/>
    <mergeCell ref="A3:M3"/>
    <mergeCell ref="P3:S3"/>
    <mergeCell ref="T3:X3"/>
    <mergeCell ref="Y3:AD3"/>
  </mergeCells>
  <conditionalFormatting sqref="B532:B534 C533:G533 B535:G535 B536:B540 C537:G537 C539:G539 B541:G541 B542 B543:G543 B544 B545:G545 B546:B550 C547:G547 C549:G549 B551:G551 B552:B558 C553:G553 C555:G555 C557:G557 B559:G569 B570 B571:G571 B572 B573:G573 B574 B575:G575 B576 B577:G577 B578 B579:G579 B580 B581:G581 B582:B586 C583:G583 C585:G585 B587:G589 B590 B591:G591 B592 B593:G593 B594 B595:G595 B596 B597:G597 B598 B599:G599 B600 B601:G601 B602 B603:G609 B610 B611:G613 B614 B615:G615 B616 B617:G619 B620 B621:G621 B622 B623:G623 B624:B628 C625:G625 C627:G627 B629:G629 B630:B636 C631:G631 C633:G635 B637:G641 B642 B643:G643 B644 B645:G645 B646 B647:G647 B648 B649:G649 B650 B651:G657 B658 B659:G661 B662 B663:G663 B664 B665:G665 B666 B667:G667 B668 B669:G675 B676 B677:G677 B678 B679:G685 B686 B687:G687 B688 B689:G689 B690 B691:G691 B692 B693:G693 B694 B695:G695 B696 B697:G697 B698 B699:G705 B706 B707:G707 B708 B709:G709 B710 B711:G711 B712 B713:G713 B714 B715:G715 B716 B717:G717 B718:B724 C719:G721 C723:G723 B725:G725 B726 B727:G727 B729:G729 B731:G731 B733:G733 B735:G735 B741:G741 B743:G743 B745:G745 B747:G747 B749:G749 B751:G751 B753:G753 C754:G755 B759:G759 C780:G780 C794:G794 C802:G802 C844:G844 C930:G930 C948:G948 C956:G956">
    <cfRule type="expression" dxfId="162" priority="6" stopIfTrue="1">
      <formula>IF(#REF!="TEN",TRUE,FALSE)</formula>
    </cfRule>
  </conditionalFormatting>
  <conditionalFormatting sqref="B728 B730 B732 B734 B736:B740 C737:G737 C739:G739 B742 B744 B746 B748 B750 B752 B754:B758 C757:G757 B760">
    <cfRule type="expression" dxfId="161" priority="9" stopIfTrue="1">
      <formula>IF(#REF!="TEN",TRUE,FALSE)</formula>
    </cfRule>
  </conditionalFormatting>
  <conditionalFormatting sqref="B762 H762:H768 B763:G763 B764 B765:G765 B766 B767:G767 B768 B897:G897 B909:G909 B911:G911 B913:G913 B915:G915 B917:G917">
    <cfRule type="expression" dxfId="160" priority="8" stopIfTrue="1">
      <formula>IF(#REF!="TEN",TRUE,FALSE)</formula>
    </cfRule>
  </conditionalFormatting>
  <conditionalFormatting sqref="B761:H761">
    <cfRule type="expression" dxfId="159" priority="10" stopIfTrue="1">
      <formula>IF(#REF!="TEN",TRUE,FALSE)</formula>
    </cfRule>
  </conditionalFormatting>
  <conditionalFormatting sqref="C899:G903">
    <cfRule type="expression" dxfId="158" priority="4" stopIfTrue="1">
      <formula>IF(#REF!="TEN",TRUE,FALSE)</formula>
    </cfRule>
  </conditionalFormatting>
  <conditionalFormatting sqref="C976:G976">
    <cfRule type="expression" dxfId="157" priority="5" stopIfTrue="1">
      <formula>IF(#REF!="TEN",TRUE,FALSE)</formula>
    </cfRule>
  </conditionalFormatting>
  <conditionalFormatting sqref="H532:H760">
    <cfRule type="expression" dxfId="156" priority="3" stopIfTrue="1">
      <formula>IF(#REF!="TEN",TRUE,FALSE)</formula>
    </cfRule>
  </conditionalFormatting>
  <conditionalFormatting sqref="H897:H918 B898:B908 C905:G905 C907:G907 B910 B912 B914 B916 B918">
    <cfRule type="expression" dxfId="155" priority="7" stopIfTrue="1">
      <formula>IF(#REF!="TEN",TRUE,FALSE)</formula>
    </cfRule>
  </conditionalFormatting>
  <conditionalFormatting sqref="I532:I756">
    <cfRule type="expression" dxfId="154" priority="2" stopIfTrue="1">
      <formula>IF(#REF!="TEN",TRUE,FALSE)</formula>
    </cfRule>
  </conditionalFormatting>
  <conditionalFormatting sqref="J6:J25 K46:K47 K57 K59 K66:K67 J82:K82 J83:J977 K93:K95 K119 K135:K592">
    <cfRule type="expression" dxfId="153" priority="1" stopIfTrue="1">
      <formula>IF($AY6="TEN",TRUE,FALSE)</formula>
    </cfRule>
  </conditionalFormatting>
  <conditionalFormatting sqref="J27:J81">
    <cfRule type="expression" dxfId="152" priority="11" stopIfTrue="1">
      <formula>IF($AY27="TEN",TRUE,FALSE)</formula>
    </cfRule>
  </conditionalFormatting>
  <conditionalFormatting sqref="J26:K26">
    <cfRule type="expression" dxfId="151" priority="20" stopIfTrue="1">
      <formula>IF($AY26="TEN",TRUE,FALSE)</formula>
    </cfRule>
  </conditionalFormatting>
  <conditionalFormatting sqref="K599:K603">
    <cfRule type="expression" dxfId="150" priority="19" stopIfTrue="1">
      <formula>IF($AY599="TEN",TRUE,FALSE)</formula>
    </cfRule>
  </conditionalFormatting>
  <hyperlinks>
    <hyperlink ref="A1" location="'Progress Summary'!A1" display="'Progress Summary'!A1" xr:uid="{00CD6304-AFE6-406B-BD56-613905481C99}"/>
  </hyperlinks>
  <pageMargins left="0.32" right="0.23" top="0.38" bottom="0.55000000000000004" header="0.17" footer="0.17"/>
  <pageSetup scale="41" orientation="landscape" r:id="rId1"/>
  <rowBreaks count="2" manualBreakCount="2">
    <brk id="509" max="24" man="1"/>
    <brk id="6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140A5-F0AE-4D5B-A73E-C2EB5190A0BC}">
  <sheetPr codeName="Sheet16"/>
  <dimension ref="A1:AP8"/>
  <sheetViews>
    <sheetView zoomScaleNormal="100" workbookViewId="0">
      <selection activeCell="E16" sqref="E16"/>
    </sheetView>
  </sheetViews>
  <sheetFormatPr defaultRowHeight="12.75" x14ac:dyDescent="0.2"/>
  <cols>
    <col min="1" max="1" width="3.5703125" style="431" customWidth="1"/>
    <col min="2" max="2" width="19" style="431" bestFit="1" customWidth="1"/>
    <col min="3" max="3" width="6" style="431" bestFit="1" customWidth="1"/>
    <col min="4" max="4" width="5" style="431" bestFit="1" customWidth="1"/>
    <col min="5" max="5" width="6.28515625" style="431" bestFit="1" customWidth="1"/>
    <col min="6" max="29" width="3.28515625" style="431" bestFit="1" customWidth="1"/>
    <col min="30" max="36" width="3.28515625" style="431" customWidth="1"/>
    <col min="37" max="37" width="9.28515625" style="431" customWidth="1"/>
    <col min="38" max="38" width="9.85546875" style="431" customWidth="1"/>
    <col min="39" max="39" width="9" style="495" bestFit="1" customWidth="1"/>
    <col min="40" max="40" width="9.7109375" style="431" bestFit="1" customWidth="1"/>
    <col min="41" max="41" width="5.85546875" style="431" bestFit="1" customWidth="1"/>
    <col min="42" max="42" width="14" style="431" bestFit="1" customWidth="1"/>
    <col min="43" max="43" width="14.5703125" style="431" customWidth="1"/>
    <col min="44" max="16384" width="9.140625" style="431"/>
  </cols>
  <sheetData>
    <row r="1" spans="1:42" x14ac:dyDescent="0.2">
      <c r="A1" s="489" t="s">
        <v>1359</v>
      </c>
      <c r="B1" s="490"/>
      <c r="C1" s="490"/>
      <c r="D1" s="490"/>
      <c r="E1" s="490"/>
      <c r="F1" s="490"/>
      <c r="G1" s="490"/>
      <c r="H1" s="490"/>
      <c r="I1" s="490"/>
      <c r="J1" s="490"/>
      <c r="K1" s="490"/>
      <c r="L1" s="490"/>
      <c r="M1" s="490"/>
      <c r="N1" s="490"/>
      <c r="O1" s="490"/>
      <c r="P1" s="490"/>
      <c r="Q1" s="490"/>
      <c r="R1" s="490"/>
      <c r="S1" s="490"/>
      <c r="T1" s="490"/>
      <c r="U1" s="490"/>
      <c r="V1" s="490"/>
      <c r="W1" s="490"/>
      <c r="X1" s="490"/>
      <c r="Y1" s="490"/>
      <c r="Z1" s="490"/>
      <c r="AA1" s="490"/>
      <c r="AB1" s="490"/>
      <c r="AC1" s="490"/>
      <c r="AD1" s="490"/>
      <c r="AE1" s="490"/>
      <c r="AF1" s="490"/>
      <c r="AG1" s="490"/>
      <c r="AH1" s="490"/>
      <c r="AI1" s="490"/>
      <c r="AJ1" s="490"/>
      <c r="AK1" s="490"/>
      <c r="AL1" s="490"/>
      <c r="AM1" s="490"/>
      <c r="AN1" s="490"/>
      <c r="AO1" s="496" t="s">
        <v>1360</v>
      </c>
      <c r="AP1" s="497">
        <f ca="1">+TODAY()</f>
        <v>46111</v>
      </c>
    </row>
    <row r="2" spans="1:42" s="348" customFormat="1" ht="12.75" customHeight="1" x14ac:dyDescent="0.25">
      <c r="A2" s="1016" t="s">
        <v>301</v>
      </c>
      <c r="B2" s="1016" t="s">
        <v>1355</v>
      </c>
      <c r="C2" s="1020" t="s">
        <v>1361</v>
      </c>
      <c r="D2" s="1021"/>
      <c r="E2" s="1022"/>
      <c r="F2" s="1020" t="s">
        <v>15</v>
      </c>
      <c r="G2" s="1021"/>
      <c r="H2" s="1021"/>
      <c r="I2" s="1021"/>
      <c r="J2" s="1021"/>
      <c r="K2" s="1021"/>
      <c r="L2" s="1021"/>
      <c r="M2" s="1021"/>
      <c r="N2" s="1021"/>
      <c r="O2" s="1021"/>
      <c r="P2" s="1021"/>
      <c r="Q2" s="1021"/>
      <c r="R2" s="1021"/>
      <c r="S2" s="1021"/>
      <c r="T2" s="1021"/>
      <c r="U2" s="1021"/>
      <c r="V2" s="1021"/>
      <c r="W2" s="1021"/>
      <c r="X2" s="1021"/>
      <c r="Y2" s="1021"/>
      <c r="Z2" s="1021"/>
      <c r="AA2" s="1021"/>
      <c r="AB2" s="1021"/>
      <c r="AC2" s="1021"/>
      <c r="AD2" s="1021"/>
      <c r="AE2" s="1021"/>
      <c r="AF2" s="1021"/>
      <c r="AG2" s="1021"/>
      <c r="AH2" s="1021"/>
      <c r="AI2" s="1021"/>
      <c r="AJ2" s="1021"/>
      <c r="AK2" s="1016" t="s">
        <v>1364</v>
      </c>
      <c r="AL2" s="1016" t="s">
        <v>1362</v>
      </c>
      <c r="AM2" s="1014" t="s">
        <v>6</v>
      </c>
      <c r="AN2" s="1016" t="s">
        <v>1356</v>
      </c>
      <c r="AO2" s="1018" t="s">
        <v>1164</v>
      </c>
      <c r="AP2" s="1016" t="s">
        <v>1363</v>
      </c>
    </row>
    <row r="3" spans="1:42" ht="53.25" x14ac:dyDescent="0.2">
      <c r="A3" s="1017"/>
      <c r="B3" s="1017"/>
      <c r="C3" s="484" t="s">
        <v>1163</v>
      </c>
      <c r="D3" s="484" t="s">
        <v>119</v>
      </c>
      <c r="E3" s="484" t="s">
        <v>1280</v>
      </c>
      <c r="F3" s="618">
        <v>45870</v>
      </c>
      <c r="G3" s="618">
        <v>45871</v>
      </c>
      <c r="H3" s="618">
        <v>45872</v>
      </c>
      <c r="I3" s="618">
        <v>45873</v>
      </c>
      <c r="J3" s="618">
        <v>45874</v>
      </c>
      <c r="K3" s="618">
        <v>45875</v>
      </c>
      <c r="L3" s="618">
        <v>45876</v>
      </c>
      <c r="M3" s="618">
        <v>45877</v>
      </c>
      <c r="N3" s="618">
        <v>45878</v>
      </c>
      <c r="O3" s="618">
        <v>45879</v>
      </c>
      <c r="P3" s="618">
        <v>45880</v>
      </c>
      <c r="Q3" s="618">
        <v>45881</v>
      </c>
      <c r="R3" s="618">
        <v>45882</v>
      </c>
      <c r="S3" s="618">
        <v>45883</v>
      </c>
      <c r="T3" s="618">
        <v>45884</v>
      </c>
      <c r="U3" s="618">
        <v>45885</v>
      </c>
      <c r="V3" s="618">
        <v>45886</v>
      </c>
      <c r="W3" s="618">
        <v>45887</v>
      </c>
      <c r="X3" s="618">
        <v>45888</v>
      </c>
      <c r="Y3" s="618">
        <v>45889</v>
      </c>
      <c r="Z3" s="618">
        <v>45890</v>
      </c>
      <c r="AA3" s="618">
        <v>45891</v>
      </c>
      <c r="AB3" s="618">
        <v>45892</v>
      </c>
      <c r="AC3" s="618">
        <v>45893</v>
      </c>
      <c r="AD3" s="618">
        <v>45894</v>
      </c>
      <c r="AE3" s="618">
        <v>45895</v>
      </c>
      <c r="AF3" s="618">
        <v>45896</v>
      </c>
      <c r="AG3" s="618">
        <v>45897</v>
      </c>
      <c r="AH3" s="618">
        <v>45898</v>
      </c>
      <c r="AI3" s="618">
        <v>45899</v>
      </c>
      <c r="AJ3" s="618">
        <v>45900</v>
      </c>
      <c r="AK3" s="1017"/>
      <c r="AL3" s="1017"/>
      <c r="AM3" s="1015"/>
      <c r="AN3" s="1017"/>
      <c r="AO3" s="1019"/>
      <c r="AP3" s="1017"/>
    </row>
    <row r="4" spans="1:42" x14ac:dyDescent="0.2">
      <c r="A4" s="482"/>
      <c r="B4" s="482"/>
      <c r="C4" s="492"/>
      <c r="D4" s="492"/>
      <c r="E4" s="597"/>
      <c r="F4" s="482"/>
      <c r="G4" s="482"/>
      <c r="H4" s="482"/>
      <c r="I4" s="482"/>
      <c r="J4" s="482"/>
      <c r="K4" s="482"/>
      <c r="L4" s="482"/>
      <c r="M4" s="482"/>
      <c r="N4" s="482"/>
      <c r="O4" s="482"/>
      <c r="P4" s="482"/>
      <c r="Q4" s="482"/>
      <c r="R4" s="482"/>
      <c r="S4" s="482"/>
      <c r="T4" s="482"/>
      <c r="U4" s="482"/>
      <c r="V4" s="482"/>
      <c r="W4" s="482"/>
      <c r="X4" s="482"/>
      <c r="Y4" s="482"/>
      <c r="Z4" s="482"/>
      <c r="AA4" s="482"/>
      <c r="AB4" s="482"/>
      <c r="AC4" s="482"/>
      <c r="AD4" s="482"/>
      <c r="AE4" s="482"/>
      <c r="AF4" s="482"/>
      <c r="AG4" s="482"/>
      <c r="AH4" s="482"/>
      <c r="AI4" s="482"/>
      <c r="AJ4" s="482"/>
      <c r="AK4" s="482"/>
      <c r="AL4" s="482"/>
      <c r="AM4" s="483"/>
      <c r="AN4" s="483"/>
      <c r="AO4" s="531"/>
      <c r="AP4" s="1012"/>
    </row>
    <row r="5" spans="1:42" x14ac:dyDescent="0.2">
      <c r="A5" s="482"/>
      <c r="B5" s="482"/>
      <c r="C5" s="492"/>
      <c r="D5" s="492"/>
      <c r="E5" s="597"/>
      <c r="F5" s="492"/>
      <c r="G5" s="492"/>
      <c r="H5" s="492"/>
      <c r="I5" s="492"/>
      <c r="J5" s="492"/>
      <c r="K5" s="492"/>
      <c r="L5" s="482"/>
      <c r="M5" s="482"/>
      <c r="N5" s="482"/>
      <c r="O5" s="482"/>
      <c r="P5" s="492"/>
      <c r="Q5" s="492"/>
      <c r="R5" s="492"/>
      <c r="S5" s="492"/>
      <c r="T5" s="492"/>
      <c r="U5" s="492"/>
      <c r="V5" s="492"/>
      <c r="W5" s="492"/>
      <c r="X5" s="492"/>
      <c r="Y5" s="492"/>
      <c r="Z5" s="492"/>
      <c r="AA5" s="492"/>
      <c r="AB5" s="492"/>
      <c r="AC5" s="492"/>
      <c r="AD5" s="492"/>
      <c r="AE5" s="492"/>
      <c r="AF5" s="492"/>
      <c r="AG5" s="492"/>
      <c r="AH5" s="492"/>
      <c r="AI5" s="492"/>
      <c r="AJ5" s="492"/>
      <c r="AK5" s="482"/>
      <c r="AL5" s="482"/>
      <c r="AM5" s="483"/>
      <c r="AN5" s="483"/>
      <c r="AO5" s="531"/>
      <c r="AP5" s="1013"/>
    </row>
    <row r="6" spans="1:42" x14ac:dyDescent="0.2">
      <c r="A6" s="482"/>
      <c r="B6" s="482"/>
      <c r="C6" s="492"/>
      <c r="D6" s="492"/>
      <c r="E6" s="597">
        <f>+SUM(E4:E5)</f>
        <v>0</v>
      </c>
      <c r="F6" s="492"/>
      <c r="G6" s="492"/>
      <c r="H6" s="492"/>
      <c r="I6" s="492"/>
      <c r="J6" s="492"/>
      <c r="K6" s="492"/>
      <c r="L6" s="492"/>
      <c r="M6" s="492"/>
      <c r="N6" s="492"/>
      <c r="O6" s="492"/>
      <c r="P6" s="492"/>
      <c r="Q6" s="492"/>
      <c r="R6" s="492"/>
      <c r="S6" s="492"/>
      <c r="T6" s="492"/>
      <c r="U6" s="492"/>
      <c r="V6" s="492"/>
      <c r="W6" s="492"/>
      <c r="X6" s="492"/>
      <c r="Y6" s="492"/>
      <c r="Z6" s="492"/>
      <c r="AA6" s="492"/>
      <c r="AB6" s="492"/>
      <c r="AC6" s="492"/>
      <c r="AD6" s="492"/>
      <c r="AE6" s="492"/>
      <c r="AF6" s="492"/>
      <c r="AG6" s="492"/>
      <c r="AH6" s="492"/>
      <c r="AI6" s="492"/>
      <c r="AJ6" s="492"/>
      <c r="AK6" s="482"/>
      <c r="AL6" s="482"/>
      <c r="AM6" s="483"/>
      <c r="AN6" s="482"/>
      <c r="AO6" s="491"/>
      <c r="AP6" s="482"/>
    </row>
    <row r="7" spans="1:42" x14ac:dyDescent="0.2">
      <c r="D7" s="493"/>
      <c r="E7" s="494"/>
      <c r="F7" s="494"/>
      <c r="G7" s="494"/>
      <c r="H7" s="494"/>
      <c r="I7" s="494"/>
      <c r="J7" s="494"/>
      <c r="K7" s="494"/>
      <c r="L7" s="494"/>
      <c r="M7" s="494"/>
      <c r="N7" s="494"/>
      <c r="O7" s="494"/>
      <c r="P7" s="494"/>
      <c r="Q7" s="494"/>
      <c r="R7" s="494"/>
      <c r="S7" s="494"/>
      <c r="T7" s="494"/>
      <c r="U7" s="494"/>
      <c r="V7" s="494"/>
      <c r="W7" s="494"/>
      <c r="X7" s="494"/>
      <c r="Y7" s="494"/>
      <c r="Z7" s="494"/>
      <c r="AA7" s="494"/>
      <c r="AB7" s="494"/>
      <c r="AC7" s="494"/>
      <c r="AD7" s="494"/>
      <c r="AE7" s="494"/>
      <c r="AF7" s="494"/>
      <c r="AG7" s="494"/>
      <c r="AH7" s="494"/>
      <c r="AI7" s="494"/>
      <c r="AJ7" s="494"/>
    </row>
    <row r="8" spans="1:42" x14ac:dyDescent="0.2">
      <c r="N8" s="722"/>
    </row>
  </sheetData>
  <mergeCells count="11">
    <mergeCell ref="AL2:AL3"/>
    <mergeCell ref="A2:A3"/>
    <mergeCell ref="B2:B3"/>
    <mergeCell ref="C2:E2"/>
    <mergeCell ref="AK2:AK3"/>
    <mergeCell ref="F2:AJ2"/>
    <mergeCell ref="AP4:AP5"/>
    <mergeCell ref="AM2:AM3"/>
    <mergeCell ref="AN2:AN3"/>
    <mergeCell ref="AO2:AO3"/>
    <mergeCell ref="AP2:AP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C3B5B-0E7F-4176-8E20-79EAF4C7759A}">
  <sheetPr codeName="Sheet19">
    <tabColor theme="0" tint="-0.499984740745262"/>
  </sheetPr>
  <dimension ref="A1:P30"/>
  <sheetViews>
    <sheetView workbookViewId="0">
      <pane ySplit="5" topLeftCell="A17" activePane="bottomLeft" state="frozen"/>
      <selection activeCell="N9" sqref="N9"/>
      <selection pane="bottomLeft" activeCell="K34" sqref="K34"/>
    </sheetView>
  </sheetViews>
  <sheetFormatPr defaultRowHeight="12.75" x14ac:dyDescent="0.25"/>
  <cols>
    <col min="1" max="1" width="4" style="348" customWidth="1"/>
    <col min="2" max="2" width="5.7109375" style="348" bestFit="1" customWidth="1"/>
    <col min="3" max="3" width="5.140625" style="348" bestFit="1" customWidth="1"/>
    <col min="4" max="4" width="16.7109375" style="348" bestFit="1" customWidth="1"/>
    <col min="5" max="5" width="8.140625" style="348" customWidth="1"/>
    <col min="6" max="6" width="6.7109375" style="348" bestFit="1" customWidth="1"/>
    <col min="7" max="7" width="10.42578125" style="348" bestFit="1" customWidth="1"/>
    <col min="8" max="8" width="9.42578125" style="348" bestFit="1" customWidth="1"/>
    <col min="9" max="9" width="7.7109375" style="348" bestFit="1" customWidth="1"/>
    <col min="10" max="10" width="8" style="348" customWidth="1"/>
    <col min="11" max="12" width="10.42578125" style="348" bestFit="1" customWidth="1"/>
    <col min="13" max="13" width="16.85546875" style="348" bestFit="1" customWidth="1"/>
    <col min="14" max="14" width="10" style="348" customWidth="1"/>
    <col min="15" max="15" width="11" style="348" bestFit="1" customWidth="1"/>
    <col min="16" max="16" width="20.140625" style="348" customWidth="1"/>
    <col min="17" max="16384" width="9.140625" style="348"/>
  </cols>
  <sheetData>
    <row r="1" spans="1:16" x14ac:dyDescent="0.25">
      <c r="A1" s="207" t="s">
        <v>1257</v>
      </c>
    </row>
    <row r="2" spans="1:16" x14ac:dyDescent="0.25">
      <c r="A2" s="348" t="s">
        <v>1223</v>
      </c>
    </row>
    <row r="3" spans="1:16" ht="15" customHeight="1" x14ac:dyDescent="0.25">
      <c r="A3" s="1025" t="s">
        <v>1146</v>
      </c>
      <c r="B3" s="1025"/>
      <c r="C3" s="1025"/>
      <c r="D3" s="1025"/>
      <c r="E3" s="1025"/>
      <c r="F3" s="1025"/>
      <c r="G3" s="1025"/>
      <c r="H3" s="1025"/>
      <c r="I3" s="1025"/>
      <c r="J3" s="1025"/>
      <c r="K3" s="1025"/>
      <c r="L3" s="1025"/>
      <c r="M3" s="1025"/>
      <c r="N3" s="1025"/>
      <c r="O3" s="1025"/>
      <c r="P3" s="1025"/>
    </row>
    <row r="4" spans="1:16" x14ac:dyDescent="0.25">
      <c r="A4" s="1025" t="s">
        <v>22</v>
      </c>
      <c r="B4" s="1025" t="s">
        <v>13</v>
      </c>
      <c r="C4" s="1025"/>
      <c r="D4" s="1025" t="s">
        <v>7</v>
      </c>
      <c r="E4" s="1025" t="s">
        <v>14</v>
      </c>
      <c r="F4" s="1024" t="s">
        <v>1147</v>
      </c>
      <c r="G4" s="1024"/>
      <c r="H4" s="1024"/>
      <c r="I4" s="1024"/>
      <c r="J4" s="1025" t="s">
        <v>11</v>
      </c>
      <c r="K4" s="1025"/>
      <c r="L4" s="1025"/>
      <c r="M4" s="1025"/>
      <c r="N4" s="1026" t="s">
        <v>1154</v>
      </c>
      <c r="O4" s="1026" t="s">
        <v>1148</v>
      </c>
      <c r="P4" s="1026" t="s">
        <v>1149</v>
      </c>
    </row>
    <row r="5" spans="1:16" ht="25.5" x14ac:dyDescent="0.25">
      <c r="A5" s="1025"/>
      <c r="B5" s="409" t="s">
        <v>118</v>
      </c>
      <c r="C5" s="408" t="s">
        <v>119</v>
      </c>
      <c r="D5" s="1025"/>
      <c r="E5" s="1025"/>
      <c r="F5" s="408" t="s">
        <v>14</v>
      </c>
      <c r="G5" s="408" t="s">
        <v>6</v>
      </c>
      <c r="H5" s="408" t="s">
        <v>5</v>
      </c>
      <c r="I5" s="408" t="s">
        <v>9</v>
      </c>
      <c r="J5" s="408" t="s">
        <v>14</v>
      </c>
      <c r="K5" s="408" t="s">
        <v>6</v>
      </c>
      <c r="L5" s="408" t="s">
        <v>5</v>
      </c>
      <c r="M5" s="408" t="s">
        <v>9</v>
      </c>
      <c r="N5" s="1027"/>
      <c r="O5" s="1027"/>
      <c r="P5" s="1027"/>
    </row>
    <row r="6" spans="1:16" x14ac:dyDescent="0.25">
      <c r="A6" s="410">
        <v>1</v>
      </c>
      <c r="B6" s="410" t="s">
        <v>35</v>
      </c>
      <c r="C6" s="410" t="s">
        <v>757</v>
      </c>
      <c r="D6" s="411" t="s">
        <v>1151</v>
      </c>
      <c r="E6" s="730">
        <v>3.3370000000000002</v>
      </c>
      <c r="F6" s="730">
        <f>E6</f>
        <v>3.3370000000000002</v>
      </c>
      <c r="G6" s="412">
        <v>45698</v>
      </c>
      <c r="H6" s="412">
        <v>45699</v>
      </c>
      <c r="I6" s="412"/>
      <c r="J6" s="730">
        <f>E6</f>
        <v>3.3370000000000002</v>
      </c>
      <c r="K6" s="412">
        <f>G6</f>
        <v>45698</v>
      </c>
      <c r="L6" s="412">
        <f>H6</f>
        <v>45699</v>
      </c>
      <c r="M6" s="413" t="s">
        <v>1030</v>
      </c>
      <c r="N6" s="721">
        <v>45689</v>
      </c>
      <c r="O6" s="415">
        <v>45721</v>
      </c>
      <c r="P6" s="416" t="s">
        <v>1150</v>
      </c>
    </row>
    <row r="7" spans="1:16" x14ac:dyDescent="0.25">
      <c r="A7" s="410">
        <v>2</v>
      </c>
      <c r="B7" s="410" t="s">
        <v>757</v>
      </c>
      <c r="C7" s="410" t="s">
        <v>97</v>
      </c>
      <c r="D7" s="411" t="s">
        <v>1151</v>
      </c>
      <c r="E7" s="730">
        <v>3.778</v>
      </c>
      <c r="F7" s="730">
        <f t="shared" ref="F7:F27" si="0">E7</f>
        <v>3.778</v>
      </c>
      <c r="G7" s="412">
        <v>45700</v>
      </c>
      <c r="H7" s="412">
        <v>45701</v>
      </c>
      <c r="I7" s="412"/>
      <c r="J7" s="730">
        <f t="shared" ref="J7:J27" si="1">E7</f>
        <v>3.778</v>
      </c>
      <c r="K7" s="412">
        <f t="shared" ref="K7:K17" si="2">G7</f>
        <v>45700</v>
      </c>
      <c r="L7" s="412">
        <f t="shared" ref="L7:L16" si="3">H7</f>
        <v>45701</v>
      </c>
      <c r="M7" s="417" t="s">
        <v>1030</v>
      </c>
      <c r="N7" s="721">
        <v>45689</v>
      </c>
      <c r="O7" s="415">
        <v>45714</v>
      </c>
      <c r="P7" s="416" t="s">
        <v>1150</v>
      </c>
    </row>
    <row r="8" spans="1:16" x14ac:dyDescent="0.25">
      <c r="A8" s="410">
        <v>3</v>
      </c>
      <c r="B8" s="410" t="s">
        <v>97</v>
      </c>
      <c r="C8" s="410" t="s">
        <v>98</v>
      </c>
      <c r="D8" s="411" t="s">
        <v>1151</v>
      </c>
      <c r="E8" s="730">
        <v>4.8769999999999998</v>
      </c>
      <c r="F8" s="730">
        <f t="shared" si="0"/>
        <v>4.8769999999999998</v>
      </c>
      <c r="G8" s="412">
        <v>45703</v>
      </c>
      <c r="H8" s="412">
        <v>45704</v>
      </c>
      <c r="I8" s="412"/>
      <c r="J8" s="730">
        <f t="shared" si="1"/>
        <v>4.8769999999999998</v>
      </c>
      <c r="K8" s="412">
        <f t="shared" si="2"/>
        <v>45703</v>
      </c>
      <c r="L8" s="412">
        <f t="shared" si="3"/>
        <v>45704</v>
      </c>
      <c r="M8" s="417" t="s">
        <v>1030</v>
      </c>
      <c r="N8" s="721">
        <v>45689</v>
      </c>
      <c r="O8" s="418"/>
      <c r="P8" s="416"/>
    </row>
    <row r="9" spans="1:16" x14ac:dyDescent="0.25">
      <c r="A9" s="410">
        <v>4</v>
      </c>
      <c r="B9" s="410" t="s">
        <v>98</v>
      </c>
      <c r="C9" s="410" t="s">
        <v>99</v>
      </c>
      <c r="D9" s="411" t="s">
        <v>1151</v>
      </c>
      <c r="E9" s="730">
        <v>4.5679999999999996</v>
      </c>
      <c r="F9" s="730">
        <f t="shared" si="0"/>
        <v>4.5679999999999996</v>
      </c>
      <c r="G9" s="412">
        <v>45707</v>
      </c>
      <c r="H9" s="412">
        <v>45707</v>
      </c>
      <c r="I9" s="410"/>
      <c r="J9" s="730">
        <f t="shared" si="1"/>
        <v>4.5679999999999996</v>
      </c>
      <c r="K9" s="412">
        <f t="shared" si="2"/>
        <v>45707</v>
      </c>
      <c r="L9" s="412">
        <f t="shared" si="3"/>
        <v>45707</v>
      </c>
      <c r="M9" s="413" t="s">
        <v>1030</v>
      </c>
      <c r="N9" s="721">
        <v>45689</v>
      </c>
      <c r="O9" s="415">
        <v>45715</v>
      </c>
      <c r="P9" s="416" t="s">
        <v>1150</v>
      </c>
    </row>
    <row r="10" spans="1:16" x14ac:dyDescent="0.25">
      <c r="A10" s="410">
        <v>5</v>
      </c>
      <c r="B10" s="410" t="s">
        <v>99</v>
      </c>
      <c r="C10" s="410" t="s">
        <v>100</v>
      </c>
      <c r="D10" s="411" t="s">
        <v>1151</v>
      </c>
      <c r="E10" s="730">
        <v>4.8630000000000004</v>
      </c>
      <c r="F10" s="730">
        <f t="shared" si="0"/>
        <v>4.8630000000000004</v>
      </c>
      <c r="G10" s="412">
        <v>45711</v>
      </c>
      <c r="H10" s="412">
        <v>45712</v>
      </c>
      <c r="I10" s="410"/>
      <c r="J10" s="730">
        <f t="shared" si="1"/>
        <v>4.8630000000000004</v>
      </c>
      <c r="K10" s="412">
        <f t="shared" si="2"/>
        <v>45711</v>
      </c>
      <c r="L10" s="412">
        <f t="shared" si="3"/>
        <v>45712</v>
      </c>
      <c r="M10" s="413" t="s">
        <v>1030</v>
      </c>
      <c r="N10" s="721">
        <v>45689</v>
      </c>
      <c r="O10" s="418"/>
      <c r="P10" s="416"/>
    </row>
    <row r="11" spans="1:16" x14ac:dyDescent="0.25">
      <c r="A11" s="410">
        <v>6</v>
      </c>
      <c r="B11" s="410" t="s">
        <v>100</v>
      </c>
      <c r="C11" s="410" t="s">
        <v>806</v>
      </c>
      <c r="D11" s="411" t="s">
        <v>1151</v>
      </c>
      <c r="E11" s="730">
        <v>3.7109999999999999</v>
      </c>
      <c r="F11" s="730">
        <f t="shared" si="0"/>
        <v>3.7109999999999999</v>
      </c>
      <c r="G11" s="412">
        <v>45717</v>
      </c>
      <c r="H11" s="412">
        <v>45718</v>
      </c>
      <c r="I11" s="410"/>
      <c r="J11" s="730">
        <f t="shared" si="1"/>
        <v>3.7109999999999999</v>
      </c>
      <c r="K11" s="412">
        <f t="shared" si="2"/>
        <v>45717</v>
      </c>
      <c r="L11" s="412">
        <f t="shared" si="3"/>
        <v>45718</v>
      </c>
      <c r="M11" s="413" t="s">
        <v>1030</v>
      </c>
      <c r="N11" s="414">
        <v>45717</v>
      </c>
      <c r="O11" s="418"/>
      <c r="P11" s="416"/>
    </row>
    <row r="12" spans="1:16" x14ac:dyDescent="0.25">
      <c r="A12" s="410">
        <v>7</v>
      </c>
      <c r="B12" s="410" t="s">
        <v>806</v>
      </c>
      <c r="C12" s="410" t="s">
        <v>818</v>
      </c>
      <c r="D12" s="411" t="s">
        <v>1151</v>
      </c>
      <c r="E12" s="730">
        <v>4.9180000000000001</v>
      </c>
      <c r="F12" s="730">
        <f t="shared" si="0"/>
        <v>4.9180000000000001</v>
      </c>
      <c r="G12" s="412">
        <v>45719</v>
      </c>
      <c r="H12" s="412">
        <v>45719</v>
      </c>
      <c r="I12" s="410"/>
      <c r="J12" s="730">
        <f t="shared" si="1"/>
        <v>4.9180000000000001</v>
      </c>
      <c r="K12" s="412">
        <f t="shared" si="2"/>
        <v>45719</v>
      </c>
      <c r="L12" s="412">
        <f t="shared" si="3"/>
        <v>45719</v>
      </c>
      <c r="M12" s="413" t="s">
        <v>1030</v>
      </c>
      <c r="N12" s="414">
        <v>45717</v>
      </c>
      <c r="O12" s="418"/>
      <c r="P12" s="416"/>
    </row>
    <row r="13" spans="1:16" x14ac:dyDescent="0.25">
      <c r="A13" s="410">
        <v>8</v>
      </c>
      <c r="B13" s="410" t="s">
        <v>707</v>
      </c>
      <c r="C13" s="410" t="s">
        <v>710</v>
      </c>
      <c r="D13" s="411" t="s">
        <v>1151</v>
      </c>
      <c r="E13" s="730">
        <v>1.0489999999999999</v>
      </c>
      <c r="F13" s="730">
        <f t="shared" si="0"/>
        <v>1.0489999999999999</v>
      </c>
      <c r="G13" s="412">
        <v>45861</v>
      </c>
      <c r="H13" s="412">
        <v>45862</v>
      </c>
      <c r="I13" s="410"/>
      <c r="J13" s="730">
        <f t="shared" si="1"/>
        <v>1.0489999999999999</v>
      </c>
      <c r="K13" s="412">
        <f t="shared" si="2"/>
        <v>45861</v>
      </c>
      <c r="L13" s="412">
        <f t="shared" si="3"/>
        <v>45862</v>
      </c>
      <c r="M13" s="413" t="s">
        <v>1030</v>
      </c>
      <c r="N13" s="414">
        <v>45839</v>
      </c>
      <c r="O13" s="413"/>
      <c r="P13" s="413"/>
    </row>
    <row r="14" spans="1:16" x14ac:dyDescent="0.25">
      <c r="A14" s="410">
        <v>9</v>
      </c>
      <c r="B14" s="617" t="s">
        <v>92</v>
      </c>
      <c r="C14" s="410" t="s">
        <v>707</v>
      </c>
      <c r="D14" s="411" t="s">
        <v>1151</v>
      </c>
      <c r="E14" s="730">
        <v>4.444</v>
      </c>
      <c r="F14" s="730">
        <f t="shared" si="0"/>
        <v>4.444</v>
      </c>
      <c r="G14" s="412">
        <v>45864</v>
      </c>
      <c r="H14" s="412">
        <v>45864</v>
      </c>
      <c r="I14" s="410"/>
      <c r="J14" s="730">
        <f t="shared" si="1"/>
        <v>4.444</v>
      </c>
      <c r="K14" s="412">
        <f t="shared" si="2"/>
        <v>45864</v>
      </c>
      <c r="L14" s="412">
        <f t="shared" si="3"/>
        <v>45864</v>
      </c>
      <c r="M14" s="413" t="s">
        <v>1030</v>
      </c>
      <c r="N14" s="414">
        <v>45839</v>
      </c>
      <c r="O14" s="413"/>
      <c r="P14" s="413"/>
    </row>
    <row r="15" spans="1:16" x14ac:dyDescent="0.25">
      <c r="A15" s="410">
        <v>10</v>
      </c>
      <c r="B15" s="617" t="s">
        <v>688</v>
      </c>
      <c r="C15" s="617" t="s">
        <v>91</v>
      </c>
      <c r="D15" s="411" t="s">
        <v>1151</v>
      </c>
      <c r="E15" s="730">
        <v>0.83099999999999996</v>
      </c>
      <c r="F15" s="730">
        <f t="shared" si="0"/>
        <v>0.83099999999999996</v>
      </c>
      <c r="G15" s="412">
        <v>45871</v>
      </c>
      <c r="H15" s="412">
        <v>45874</v>
      </c>
      <c r="I15" s="410"/>
      <c r="J15" s="730">
        <f t="shared" si="1"/>
        <v>0.83099999999999996</v>
      </c>
      <c r="K15" s="412">
        <f t="shared" si="2"/>
        <v>45871</v>
      </c>
      <c r="L15" s="412">
        <f t="shared" si="3"/>
        <v>45874</v>
      </c>
      <c r="M15" s="413" t="s">
        <v>1030</v>
      </c>
      <c r="N15" s="414">
        <v>45870</v>
      </c>
      <c r="O15" s="413"/>
      <c r="P15" s="413"/>
    </row>
    <row r="16" spans="1:16" x14ac:dyDescent="0.25">
      <c r="A16" s="410">
        <v>11</v>
      </c>
      <c r="B16" s="617" t="s">
        <v>91</v>
      </c>
      <c r="C16" s="410" t="s">
        <v>92</v>
      </c>
      <c r="D16" s="411" t="s">
        <v>1151</v>
      </c>
      <c r="E16" s="730">
        <v>3.2269999999999999</v>
      </c>
      <c r="F16" s="730">
        <f t="shared" si="0"/>
        <v>3.2269999999999999</v>
      </c>
      <c r="G16" s="412">
        <v>45879</v>
      </c>
      <c r="H16" s="412">
        <v>45883</v>
      </c>
      <c r="I16" s="410"/>
      <c r="J16" s="730">
        <f t="shared" si="1"/>
        <v>3.2269999999999999</v>
      </c>
      <c r="K16" s="412">
        <f t="shared" si="2"/>
        <v>45879</v>
      </c>
      <c r="L16" s="412">
        <f t="shared" si="3"/>
        <v>45883</v>
      </c>
      <c r="M16" s="413" t="s">
        <v>1030</v>
      </c>
      <c r="N16" s="414">
        <v>45870</v>
      </c>
      <c r="O16" s="413"/>
      <c r="P16" s="413"/>
    </row>
    <row r="17" spans="1:16" x14ac:dyDescent="0.25">
      <c r="A17" s="410">
        <v>12</v>
      </c>
      <c r="B17" s="410" t="s">
        <v>105</v>
      </c>
      <c r="C17" s="410" t="s">
        <v>106</v>
      </c>
      <c r="D17" s="411" t="s">
        <v>1151</v>
      </c>
      <c r="E17" s="730">
        <v>4.9660000000000002</v>
      </c>
      <c r="F17" s="730">
        <f t="shared" si="0"/>
        <v>4.9660000000000002</v>
      </c>
      <c r="G17" s="412">
        <v>46008</v>
      </c>
      <c r="H17" s="412">
        <v>46008</v>
      </c>
      <c r="I17" s="410"/>
      <c r="J17" s="730">
        <f t="shared" si="1"/>
        <v>4.9660000000000002</v>
      </c>
      <c r="K17" s="412">
        <f t="shared" si="2"/>
        <v>46008</v>
      </c>
      <c r="L17" s="412">
        <v>46009</v>
      </c>
      <c r="M17" s="413" t="s">
        <v>1030</v>
      </c>
      <c r="N17" s="414">
        <v>45992</v>
      </c>
      <c r="O17" s="413"/>
      <c r="P17" s="413"/>
    </row>
    <row r="18" spans="1:16" x14ac:dyDescent="0.25">
      <c r="A18" s="410">
        <v>13</v>
      </c>
      <c r="B18" s="617" t="s">
        <v>106</v>
      </c>
      <c r="C18" s="410" t="s">
        <v>850</v>
      </c>
      <c r="D18" s="411" t="s">
        <v>1151</v>
      </c>
      <c r="E18" s="730">
        <v>3.6749999999999998</v>
      </c>
      <c r="F18" s="730">
        <f t="shared" si="0"/>
        <v>3.6749999999999998</v>
      </c>
      <c r="G18" s="412">
        <v>46011</v>
      </c>
      <c r="H18" s="412">
        <v>46011</v>
      </c>
      <c r="I18" s="410"/>
      <c r="J18" s="730">
        <f t="shared" si="1"/>
        <v>3.6749999999999998</v>
      </c>
      <c r="K18" s="412">
        <v>46012</v>
      </c>
      <c r="L18" s="412">
        <v>46012</v>
      </c>
      <c r="M18" s="413" t="s">
        <v>1030</v>
      </c>
      <c r="N18" s="414">
        <v>45992</v>
      </c>
      <c r="O18" s="413"/>
      <c r="P18" s="413"/>
    </row>
    <row r="19" spans="1:16" x14ac:dyDescent="0.25">
      <c r="A19" s="410">
        <v>14</v>
      </c>
      <c r="B19" s="410" t="s">
        <v>850</v>
      </c>
      <c r="C19" s="410" t="s">
        <v>853</v>
      </c>
      <c r="D19" s="411" t="s">
        <v>1151</v>
      </c>
      <c r="E19" s="730">
        <v>1.6279999999999999</v>
      </c>
      <c r="F19" s="730">
        <f t="shared" si="0"/>
        <v>1.6279999999999999</v>
      </c>
      <c r="G19" s="412">
        <v>46014</v>
      </c>
      <c r="H19" s="412">
        <v>46014</v>
      </c>
      <c r="I19" s="410"/>
      <c r="J19" s="730">
        <f t="shared" si="1"/>
        <v>1.6279999999999999</v>
      </c>
      <c r="K19" s="412">
        <v>46015</v>
      </c>
      <c r="L19" s="412">
        <v>46015</v>
      </c>
      <c r="M19" s="413" t="s">
        <v>1030</v>
      </c>
      <c r="N19" s="414">
        <v>45992</v>
      </c>
      <c r="O19" s="413"/>
      <c r="P19" s="413"/>
    </row>
    <row r="20" spans="1:16" x14ac:dyDescent="0.25">
      <c r="A20" s="410">
        <v>15</v>
      </c>
      <c r="B20" s="410" t="s">
        <v>853</v>
      </c>
      <c r="C20" s="410" t="s">
        <v>863</v>
      </c>
      <c r="D20" s="411" t="s">
        <v>1151</v>
      </c>
      <c r="E20" s="730">
        <v>3.7879999999999998</v>
      </c>
      <c r="F20" s="730">
        <f t="shared" si="0"/>
        <v>3.7879999999999998</v>
      </c>
      <c r="G20" s="412">
        <v>46015</v>
      </c>
      <c r="H20" s="412">
        <v>46015</v>
      </c>
      <c r="I20" s="410"/>
      <c r="J20" s="730">
        <f t="shared" si="1"/>
        <v>3.7879999999999998</v>
      </c>
      <c r="K20" s="412">
        <v>46015</v>
      </c>
      <c r="L20" s="412">
        <v>46015</v>
      </c>
      <c r="M20" s="413" t="s">
        <v>1030</v>
      </c>
      <c r="N20" s="414">
        <v>45992</v>
      </c>
      <c r="O20" s="413"/>
      <c r="P20" s="413"/>
    </row>
    <row r="21" spans="1:16" x14ac:dyDescent="0.25">
      <c r="A21" s="410">
        <v>16</v>
      </c>
      <c r="B21" s="410" t="s">
        <v>818</v>
      </c>
      <c r="C21" s="410" t="s">
        <v>101</v>
      </c>
      <c r="D21" s="411" t="s">
        <v>1151</v>
      </c>
      <c r="E21" s="730">
        <v>4.7358000000000002</v>
      </c>
      <c r="F21" s="730">
        <f t="shared" si="0"/>
        <v>4.7358000000000002</v>
      </c>
      <c r="G21" s="412">
        <v>46026</v>
      </c>
      <c r="H21" s="412">
        <v>46026</v>
      </c>
      <c r="I21" s="410"/>
      <c r="J21" s="730">
        <f t="shared" si="1"/>
        <v>4.7358000000000002</v>
      </c>
      <c r="K21" s="412">
        <v>46026</v>
      </c>
      <c r="L21" s="412">
        <v>46026</v>
      </c>
      <c r="M21" s="413" t="s">
        <v>1030</v>
      </c>
      <c r="N21" s="414">
        <v>46023</v>
      </c>
      <c r="O21" s="413"/>
      <c r="P21" s="413"/>
    </row>
    <row r="22" spans="1:16" x14ac:dyDescent="0.25">
      <c r="A22" s="410">
        <v>17</v>
      </c>
      <c r="B22" s="617" t="s">
        <v>101</v>
      </c>
      <c r="C22" s="617" t="s">
        <v>105</v>
      </c>
      <c r="D22" s="411" t="s">
        <v>1151</v>
      </c>
      <c r="E22" s="730">
        <v>2.2389999999999999</v>
      </c>
      <c r="F22" s="730">
        <f t="shared" si="0"/>
        <v>2.2389999999999999</v>
      </c>
      <c r="G22" s="412">
        <v>46027</v>
      </c>
      <c r="H22" s="412">
        <v>46027</v>
      </c>
      <c r="I22" s="410"/>
      <c r="J22" s="730">
        <f t="shared" si="1"/>
        <v>2.2389999999999999</v>
      </c>
      <c r="K22" s="412">
        <v>46029</v>
      </c>
      <c r="L22" s="412">
        <v>46029</v>
      </c>
      <c r="M22" s="413" t="s">
        <v>1030</v>
      </c>
      <c r="N22" s="414">
        <v>46023</v>
      </c>
      <c r="O22" s="413"/>
      <c r="P22" s="413"/>
    </row>
    <row r="23" spans="1:16" x14ac:dyDescent="0.25">
      <c r="A23" s="410">
        <v>18</v>
      </c>
      <c r="B23" s="410" t="s">
        <v>652</v>
      </c>
      <c r="C23" s="410" t="s">
        <v>444</v>
      </c>
      <c r="D23" s="413" t="s">
        <v>1617</v>
      </c>
      <c r="E23" s="730">
        <v>3.6379999999999999</v>
      </c>
      <c r="F23" s="730">
        <f t="shared" si="0"/>
        <v>3.6379999999999999</v>
      </c>
      <c r="G23" s="412">
        <v>46029</v>
      </c>
      <c r="H23" s="412">
        <v>46029</v>
      </c>
      <c r="I23" s="410"/>
      <c r="J23" s="730">
        <f t="shared" si="1"/>
        <v>3.6379999999999999</v>
      </c>
      <c r="K23" s="412">
        <v>46040</v>
      </c>
      <c r="L23" s="412">
        <v>46041</v>
      </c>
      <c r="M23" s="413" t="s">
        <v>1030</v>
      </c>
      <c r="N23" s="414">
        <v>46023</v>
      </c>
      <c r="O23" s="413"/>
      <c r="P23" s="413"/>
    </row>
    <row r="24" spans="1:16" x14ac:dyDescent="0.25">
      <c r="A24" s="410">
        <v>19</v>
      </c>
      <c r="B24" s="410" t="s">
        <v>90</v>
      </c>
      <c r="C24" s="410" t="s">
        <v>688</v>
      </c>
      <c r="D24" s="411" t="s">
        <v>1151</v>
      </c>
      <c r="E24" s="419">
        <v>4.4770000000000003</v>
      </c>
      <c r="F24" s="419">
        <f t="shared" si="0"/>
        <v>4.4770000000000003</v>
      </c>
      <c r="G24" s="412">
        <v>46058</v>
      </c>
      <c r="H24" s="412">
        <v>46058</v>
      </c>
      <c r="I24" s="410"/>
      <c r="J24" s="730">
        <f t="shared" si="1"/>
        <v>4.4770000000000003</v>
      </c>
      <c r="K24" s="412">
        <v>46058</v>
      </c>
      <c r="L24" s="412">
        <v>46058</v>
      </c>
      <c r="M24" s="413" t="s">
        <v>1030</v>
      </c>
      <c r="N24" s="414">
        <v>46054</v>
      </c>
      <c r="O24" s="413"/>
      <c r="P24" s="413"/>
    </row>
    <row r="25" spans="1:16" x14ac:dyDescent="0.25">
      <c r="A25" s="410">
        <v>20</v>
      </c>
      <c r="B25" s="617" t="s">
        <v>444</v>
      </c>
      <c r="C25" s="617" t="s">
        <v>39</v>
      </c>
      <c r="D25" s="413" t="s">
        <v>1617</v>
      </c>
      <c r="E25" s="419">
        <v>4.05</v>
      </c>
      <c r="F25" s="419">
        <f t="shared" si="0"/>
        <v>4.05</v>
      </c>
      <c r="G25" s="412">
        <v>46059</v>
      </c>
      <c r="H25" s="412">
        <v>46059</v>
      </c>
      <c r="I25" s="410"/>
      <c r="J25" s="730">
        <f t="shared" si="1"/>
        <v>4.05</v>
      </c>
      <c r="K25" s="412">
        <v>46059</v>
      </c>
      <c r="L25" s="412">
        <v>46059</v>
      </c>
      <c r="M25" s="413" t="s">
        <v>1030</v>
      </c>
      <c r="N25" s="414">
        <v>46054</v>
      </c>
      <c r="O25" s="413"/>
      <c r="P25" s="413"/>
    </row>
    <row r="26" spans="1:16" x14ac:dyDescent="0.25">
      <c r="A26" s="410">
        <v>21</v>
      </c>
      <c r="B26" s="617" t="s">
        <v>94</v>
      </c>
      <c r="C26" s="617" t="s">
        <v>35</v>
      </c>
      <c r="D26" s="413" t="s">
        <v>1151</v>
      </c>
      <c r="E26" s="419">
        <v>3.5259999999999998</v>
      </c>
      <c r="F26" s="419">
        <f t="shared" si="0"/>
        <v>3.5259999999999998</v>
      </c>
      <c r="G26" s="412">
        <v>46060</v>
      </c>
      <c r="H26" s="412">
        <v>46060</v>
      </c>
      <c r="I26" s="410"/>
      <c r="J26" s="730">
        <f t="shared" si="1"/>
        <v>3.5259999999999998</v>
      </c>
      <c r="K26" s="412">
        <v>46060</v>
      </c>
      <c r="L26" s="412">
        <v>46060</v>
      </c>
      <c r="M26" s="413" t="s">
        <v>1030</v>
      </c>
      <c r="N26" s="414">
        <v>46054</v>
      </c>
      <c r="O26" s="413"/>
      <c r="P26" s="413"/>
    </row>
    <row r="27" spans="1:16" x14ac:dyDescent="0.25">
      <c r="A27" s="410">
        <v>22</v>
      </c>
      <c r="B27" s="617" t="s">
        <v>164</v>
      </c>
      <c r="C27" s="617" t="s">
        <v>474</v>
      </c>
      <c r="D27" s="413" t="s">
        <v>1151</v>
      </c>
      <c r="E27" s="419">
        <v>4.95</v>
      </c>
      <c r="F27" s="419">
        <f t="shared" si="0"/>
        <v>4.95</v>
      </c>
      <c r="G27" s="412">
        <v>46062</v>
      </c>
      <c r="H27" s="412">
        <v>46062</v>
      </c>
      <c r="I27" s="410"/>
      <c r="J27" s="730">
        <f t="shared" si="1"/>
        <v>4.95</v>
      </c>
      <c r="K27" s="412">
        <v>46062</v>
      </c>
      <c r="L27" s="412">
        <v>46062</v>
      </c>
      <c r="M27" s="413" t="s">
        <v>1030</v>
      </c>
      <c r="N27" s="414">
        <v>46054</v>
      </c>
      <c r="O27" s="413"/>
      <c r="P27" s="413"/>
    </row>
    <row r="28" spans="1:16" x14ac:dyDescent="0.25">
      <c r="A28" s="410"/>
      <c r="B28" s="410"/>
      <c r="C28" s="410"/>
      <c r="D28" s="413"/>
      <c r="E28" s="419"/>
      <c r="F28" s="419"/>
      <c r="G28" s="412"/>
      <c r="H28" s="412"/>
      <c r="I28" s="410"/>
      <c r="J28" s="410"/>
      <c r="K28" s="413"/>
      <c r="L28" s="413"/>
      <c r="M28" s="413"/>
      <c r="N28" s="413"/>
      <c r="O28" s="413"/>
      <c r="P28" s="413"/>
    </row>
    <row r="29" spans="1:16" x14ac:dyDescent="0.25">
      <c r="A29" s="410"/>
      <c r="B29" s="410"/>
      <c r="C29" s="410"/>
      <c r="D29" s="410"/>
      <c r="E29" s="410"/>
      <c r="F29" s="410"/>
      <c r="G29" s="412"/>
      <c r="H29" s="412"/>
      <c r="I29" s="412"/>
      <c r="J29" s="410"/>
      <c r="K29" s="410"/>
      <c r="L29" s="410"/>
      <c r="M29" s="410"/>
      <c r="N29" s="410"/>
      <c r="O29" s="413"/>
      <c r="P29" s="413"/>
    </row>
    <row r="30" spans="1:16" s="422" customFormat="1" x14ac:dyDescent="0.25">
      <c r="A30" s="1023" t="s">
        <v>136</v>
      </c>
      <c r="B30" s="1023"/>
      <c r="C30" s="1023"/>
      <c r="D30" s="420"/>
      <c r="E30" s="837">
        <f>+SUM(E6:E29)</f>
        <v>81.27579999999999</v>
      </c>
      <c r="F30" s="420"/>
      <c r="G30" s="420"/>
      <c r="H30" s="420"/>
      <c r="I30" s="420"/>
      <c r="J30" s="837">
        <f>+SUM(J6:J29)</f>
        <v>81.27579999999999</v>
      </c>
      <c r="K30" s="420"/>
      <c r="L30" s="420"/>
      <c r="M30" s="420"/>
      <c r="N30" s="420"/>
      <c r="O30" s="421"/>
      <c r="P30" s="421"/>
    </row>
  </sheetData>
  <mergeCells count="11">
    <mergeCell ref="A30:C30"/>
    <mergeCell ref="F4:I4"/>
    <mergeCell ref="A3:P3"/>
    <mergeCell ref="O4:O5"/>
    <mergeCell ref="P4:P5"/>
    <mergeCell ref="N4:N5"/>
    <mergeCell ref="A4:A5"/>
    <mergeCell ref="B4:C4"/>
    <mergeCell ref="D4:D5"/>
    <mergeCell ref="E4:E5"/>
    <mergeCell ref="J4:M4"/>
  </mergeCells>
  <hyperlinks>
    <hyperlink ref="A1" location="'Progress Summary'!A1" display="'Progress Summary'!A1" xr:uid="{4C91DCBE-A100-4DB5-B7AB-397A5AC74DF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FC579-B8CD-4F78-A68E-8D92AA1884A6}">
  <sheetPr>
    <pageSetUpPr fitToPage="1"/>
  </sheetPr>
  <dimension ref="A1:BG982"/>
  <sheetViews>
    <sheetView view="pageBreakPreview" zoomScale="80" zoomScaleNormal="95" zoomScaleSheetLayoutView="80" workbookViewId="0">
      <pane xSplit="4" ySplit="11" topLeftCell="Z969" activePane="bottomRight" state="frozen"/>
      <selection pane="topRight" activeCell="H1" sqref="H1"/>
      <selection pane="bottomLeft" activeCell="A11" sqref="A11"/>
      <selection pane="bottomRight" activeCell="AL976" sqref="AL976"/>
    </sheetView>
  </sheetViews>
  <sheetFormatPr defaultRowHeight="12.75" outlineLevelCol="1" x14ac:dyDescent="0.2"/>
  <cols>
    <col min="1" max="1" width="5.5703125" style="780" customWidth="1"/>
    <col min="2" max="2" width="8.7109375" style="780" customWidth="1"/>
    <col min="3" max="3" width="13.7109375" style="780" customWidth="1"/>
    <col min="4" max="4" width="12" style="780" hidden="1" customWidth="1"/>
    <col min="5" max="5" width="12.28515625" style="780" bestFit="1" customWidth="1"/>
    <col min="6" max="6" width="13.42578125" style="780" bestFit="1" customWidth="1"/>
    <col min="7" max="12" width="6.85546875" style="780" hidden="1" customWidth="1" outlineLevel="1"/>
    <col min="13" max="13" width="11.42578125" style="780" bestFit="1" customWidth="1" collapsed="1"/>
    <col min="14" max="15" width="11.42578125" style="780" customWidth="1"/>
    <col min="16" max="17" width="17.7109375" style="780" hidden="1" customWidth="1" outlineLevel="1"/>
    <col min="18" max="18" width="15.5703125" style="780" hidden="1" customWidth="1" outlineLevel="1"/>
    <col min="19" max="19" width="11.7109375" style="780" bestFit="1" customWidth="1" collapsed="1"/>
    <col min="20" max="21" width="11.7109375" style="780" customWidth="1"/>
    <col min="22" max="24" width="11.28515625" style="780" customWidth="1"/>
    <col min="25" max="25" width="11.42578125" style="780" bestFit="1" customWidth="1"/>
    <col min="26" max="27" width="11.42578125" style="780" customWidth="1"/>
    <col min="28" max="28" width="8" style="781" customWidth="1"/>
    <col min="29" max="29" width="17.28515625" style="781" customWidth="1"/>
    <col min="30" max="30" width="20" style="781" bestFit="1" customWidth="1"/>
    <col min="31" max="31" width="15.28515625" style="781" bestFit="1" customWidth="1"/>
    <col min="32" max="32" width="6.5703125" style="780" customWidth="1"/>
    <col min="33" max="33" width="6.5703125" style="780" hidden="1" customWidth="1"/>
    <col min="34" max="34" width="10.7109375" style="780" bestFit="1" customWidth="1"/>
    <col min="35" max="35" width="14" style="780" bestFit="1" customWidth="1"/>
    <col min="36" max="36" width="6.42578125" style="780" bestFit="1" customWidth="1"/>
    <col min="37" max="37" width="7" style="780" customWidth="1"/>
    <col min="38" max="38" width="17.85546875" style="780" bestFit="1" customWidth="1"/>
    <col min="39" max="39" width="20" style="780" bestFit="1" customWidth="1"/>
    <col min="40" max="40" width="15.28515625" style="780" bestFit="1" customWidth="1"/>
    <col min="41" max="44" width="11.42578125" style="780" customWidth="1"/>
    <col min="45" max="45" width="31.5703125" style="780" bestFit="1" customWidth="1"/>
    <col min="46" max="47" width="11.42578125" style="780" customWidth="1"/>
    <col min="48" max="48" width="19.140625" style="780" customWidth="1"/>
    <col min="49" max="55" width="11.42578125" style="780" customWidth="1"/>
    <col min="56" max="56" width="9.140625" style="780"/>
    <col min="57" max="59" width="9.140625" style="784"/>
    <col min="60" max="271" width="9.140625" style="780"/>
    <col min="272" max="272" width="5.5703125" style="780" customWidth="1"/>
    <col min="273" max="273" width="8.7109375" style="780" customWidth="1"/>
    <col min="274" max="274" width="9.28515625" style="780" customWidth="1"/>
    <col min="275" max="275" width="11.42578125" style="780" customWidth="1"/>
    <col min="276" max="276" width="14.5703125" style="780" customWidth="1"/>
    <col min="277" max="277" width="9.140625" style="780"/>
    <col min="278" max="278" width="9.28515625" style="780" customWidth="1"/>
    <col min="279" max="282" width="4.7109375" style="780" customWidth="1"/>
    <col min="283" max="283" width="8.140625" style="780" customWidth="1"/>
    <col min="284" max="285" width="9.140625" style="780"/>
    <col min="286" max="286" width="6.5703125" style="780" customWidth="1"/>
    <col min="287" max="292" width="6.28515625" style="780" customWidth="1"/>
    <col min="293" max="294" width="9.140625" style="780"/>
    <col min="295" max="296" width="14.5703125" style="780" customWidth="1"/>
    <col min="297" max="298" width="12" style="780" customWidth="1"/>
    <col min="299" max="299" width="27.28515625" style="780" customWidth="1"/>
    <col min="300" max="300" width="13" style="780" customWidth="1"/>
    <col min="301" max="301" width="9.85546875" style="780" customWidth="1"/>
    <col min="302" max="527" width="9.140625" style="780"/>
    <col min="528" max="528" width="5.5703125" style="780" customWidth="1"/>
    <col min="529" max="529" width="8.7109375" style="780" customWidth="1"/>
    <col min="530" max="530" width="9.28515625" style="780" customWidth="1"/>
    <col min="531" max="531" width="11.42578125" style="780" customWidth="1"/>
    <col min="532" max="532" width="14.5703125" style="780" customWidth="1"/>
    <col min="533" max="533" width="9.140625" style="780"/>
    <col min="534" max="534" width="9.28515625" style="780" customWidth="1"/>
    <col min="535" max="538" width="4.7109375" style="780" customWidth="1"/>
    <col min="539" max="539" width="8.140625" style="780" customWidth="1"/>
    <col min="540" max="541" width="9.140625" style="780"/>
    <col min="542" max="542" width="6.5703125" style="780" customWidth="1"/>
    <col min="543" max="548" width="6.28515625" style="780" customWidth="1"/>
    <col min="549" max="550" width="9.140625" style="780"/>
    <col min="551" max="552" width="14.5703125" style="780" customWidth="1"/>
    <col min="553" max="554" width="12" style="780" customWidth="1"/>
    <col min="555" max="555" width="27.28515625" style="780" customWidth="1"/>
    <col min="556" max="556" width="13" style="780" customWidth="1"/>
    <col min="557" max="557" width="9.85546875" style="780" customWidth="1"/>
    <col min="558" max="783" width="9.140625" style="780"/>
    <col min="784" max="784" width="5.5703125" style="780" customWidth="1"/>
    <col min="785" max="785" width="8.7109375" style="780" customWidth="1"/>
    <col min="786" max="786" width="9.28515625" style="780" customWidth="1"/>
    <col min="787" max="787" width="11.42578125" style="780" customWidth="1"/>
    <col min="788" max="788" width="14.5703125" style="780" customWidth="1"/>
    <col min="789" max="789" width="9.140625" style="780"/>
    <col min="790" max="790" width="9.28515625" style="780" customWidth="1"/>
    <col min="791" max="794" width="4.7109375" style="780" customWidth="1"/>
    <col min="795" max="795" width="8.140625" style="780" customWidth="1"/>
    <col min="796" max="797" width="9.140625" style="780"/>
    <col min="798" max="798" width="6.5703125" style="780" customWidth="1"/>
    <col min="799" max="804" width="6.28515625" style="780" customWidth="1"/>
    <col min="805" max="806" width="9.140625" style="780"/>
    <col min="807" max="808" width="14.5703125" style="780" customWidth="1"/>
    <col min="809" max="810" width="12" style="780" customWidth="1"/>
    <col min="811" max="811" width="27.28515625" style="780" customWidth="1"/>
    <col min="812" max="812" width="13" style="780" customWidth="1"/>
    <col min="813" max="813" width="9.85546875" style="780" customWidth="1"/>
    <col min="814" max="1039" width="9.140625" style="780"/>
    <col min="1040" max="1040" width="5.5703125" style="780" customWidth="1"/>
    <col min="1041" max="1041" width="8.7109375" style="780" customWidth="1"/>
    <col min="1042" max="1042" width="9.28515625" style="780" customWidth="1"/>
    <col min="1043" max="1043" width="11.42578125" style="780" customWidth="1"/>
    <col min="1044" max="1044" width="14.5703125" style="780" customWidth="1"/>
    <col min="1045" max="1045" width="9.140625" style="780"/>
    <col min="1046" max="1046" width="9.28515625" style="780" customWidth="1"/>
    <col min="1047" max="1050" width="4.7109375" style="780" customWidth="1"/>
    <col min="1051" max="1051" width="8.140625" style="780" customWidth="1"/>
    <col min="1052" max="1053" width="9.140625" style="780"/>
    <col min="1054" max="1054" width="6.5703125" style="780" customWidth="1"/>
    <col min="1055" max="1060" width="6.28515625" style="780" customWidth="1"/>
    <col min="1061" max="1062" width="9.140625" style="780"/>
    <col min="1063" max="1064" width="14.5703125" style="780" customWidth="1"/>
    <col min="1065" max="1066" width="12" style="780" customWidth="1"/>
    <col min="1067" max="1067" width="27.28515625" style="780" customWidth="1"/>
    <col min="1068" max="1068" width="13" style="780" customWidth="1"/>
    <col min="1069" max="1069" width="9.85546875" style="780" customWidth="1"/>
    <col min="1070" max="1295" width="9.140625" style="780"/>
    <col min="1296" max="1296" width="5.5703125" style="780" customWidth="1"/>
    <col min="1297" max="1297" width="8.7109375" style="780" customWidth="1"/>
    <col min="1298" max="1298" width="9.28515625" style="780" customWidth="1"/>
    <col min="1299" max="1299" width="11.42578125" style="780" customWidth="1"/>
    <col min="1300" max="1300" width="14.5703125" style="780" customWidth="1"/>
    <col min="1301" max="1301" width="9.140625" style="780"/>
    <col min="1302" max="1302" width="9.28515625" style="780" customWidth="1"/>
    <col min="1303" max="1306" width="4.7109375" style="780" customWidth="1"/>
    <col min="1307" max="1307" width="8.140625" style="780" customWidth="1"/>
    <col min="1308" max="1309" width="9.140625" style="780"/>
    <col min="1310" max="1310" width="6.5703125" style="780" customWidth="1"/>
    <col min="1311" max="1316" width="6.28515625" style="780" customWidth="1"/>
    <col min="1317" max="1318" width="9.140625" style="780"/>
    <col min="1319" max="1320" width="14.5703125" style="780" customWidth="1"/>
    <col min="1321" max="1322" width="12" style="780" customWidth="1"/>
    <col min="1323" max="1323" width="27.28515625" style="780" customWidth="1"/>
    <col min="1324" max="1324" width="13" style="780" customWidth="1"/>
    <col min="1325" max="1325" width="9.85546875" style="780" customWidth="1"/>
    <col min="1326" max="1551" width="9.140625" style="780"/>
    <col min="1552" max="1552" width="5.5703125" style="780" customWidth="1"/>
    <col min="1553" max="1553" width="8.7109375" style="780" customWidth="1"/>
    <col min="1554" max="1554" width="9.28515625" style="780" customWidth="1"/>
    <col min="1555" max="1555" width="11.42578125" style="780" customWidth="1"/>
    <col min="1556" max="1556" width="14.5703125" style="780" customWidth="1"/>
    <col min="1557" max="1557" width="9.140625" style="780"/>
    <col min="1558" max="1558" width="9.28515625" style="780" customWidth="1"/>
    <col min="1559" max="1562" width="4.7109375" style="780" customWidth="1"/>
    <col min="1563" max="1563" width="8.140625" style="780" customWidth="1"/>
    <col min="1564" max="1565" width="9.140625" style="780"/>
    <col min="1566" max="1566" width="6.5703125" style="780" customWidth="1"/>
    <col min="1567" max="1572" width="6.28515625" style="780" customWidth="1"/>
    <col min="1573" max="1574" width="9.140625" style="780"/>
    <col min="1575" max="1576" width="14.5703125" style="780" customWidth="1"/>
    <col min="1577" max="1578" width="12" style="780" customWidth="1"/>
    <col min="1579" max="1579" width="27.28515625" style="780" customWidth="1"/>
    <col min="1580" max="1580" width="13" style="780" customWidth="1"/>
    <col min="1581" max="1581" width="9.85546875" style="780" customWidth="1"/>
    <col min="1582" max="1807" width="9.140625" style="780"/>
    <col min="1808" max="1808" width="5.5703125" style="780" customWidth="1"/>
    <col min="1809" max="1809" width="8.7109375" style="780" customWidth="1"/>
    <col min="1810" max="1810" width="9.28515625" style="780" customWidth="1"/>
    <col min="1811" max="1811" width="11.42578125" style="780" customWidth="1"/>
    <col min="1812" max="1812" width="14.5703125" style="780" customWidth="1"/>
    <col min="1813" max="1813" width="9.140625" style="780"/>
    <col min="1814" max="1814" width="9.28515625" style="780" customWidth="1"/>
    <col min="1815" max="1818" width="4.7109375" style="780" customWidth="1"/>
    <col min="1819" max="1819" width="8.140625" style="780" customWidth="1"/>
    <col min="1820" max="1821" width="9.140625" style="780"/>
    <col min="1822" max="1822" width="6.5703125" style="780" customWidth="1"/>
    <col min="1823" max="1828" width="6.28515625" style="780" customWidth="1"/>
    <col min="1829" max="1830" width="9.140625" style="780"/>
    <col min="1831" max="1832" width="14.5703125" style="780" customWidth="1"/>
    <col min="1833" max="1834" width="12" style="780" customWidth="1"/>
    <col min="1835" max="1835" width="27.28515625" style="780" customWidth="1"/>
    <col min="1836" max="1836" width="13" style="780" customWidth="1"/>
    <col min="1837" max="1837" width="9.85546875" style="780" customWidth="1"/>
    <col min="1838" max="2063" width="9.140625" style="780"/>
    <col min="2064" max="2064" width="5.5703125" style="780" customWidth="1"/>
    <col min="2065" max="2065" width="8.7109375" style="780" customWidth="1"/>
    <col min="2066" max="2066" width="9.28515625" style="780" customWidth="1"/>
    <col min="2067" max="2067" width="11.42578125" style="780" customWidth="1"/>
    <col min="2068" max="2068" width="14.5703125" style="780" customWidth="1"/>
    <col min="2069" max="2069" width="9.140625" style="780"/>
    <col min="2070" max="2070" width="9.28515625" style="780" customWidth="1"/>
    <col min="2071" max="2074" width="4.7109375" style="780" customWidth="1"/>
    <col min="2075" max="2075" width="8.140625" style="780" customWidth="1"/>
    <col min="2076" max="2077" width="9.140625" style="780"/>
    <col min="2078" max="2078" width="6.5703125" style="780" customWidth="1"/>
    <col min="2079" max="2084" width="6.28515625" style="780" customWidth="1"/>
    <col min="2085" max="2086" width="9.140625" style="780"/>
    <col min="2087" max="2088" width="14.5703125" style="780" customWidth="1"/>
    <col min="2089" max="2090" width="12" style="780" customWidth="1"/>
    <col min="2091" max="2091" width="27.28515625" style="780" customWidth="1"/>
    <col min="2092" max="2092" width="13" style="780" customWidth="1"/>
    <col min="2093" max="2093" width="9.85546875" style="780" customWidth="1"/>
    <col min="2094" max="2319" width="9.140625" style="780"/>
    <col min="2320" max="2320" width="5.5703125" style="780" customWidth="1"/>
    <col min="2321" max="2321" width="8.7109375" style="780" customWidth="1"/>
    <col min="2322" max="2322" width="9.28515625" style="780" customWidth="1"/>
    <col min="2323" max="2323" width="11.42578125" style="780" customWidth="1"/>
    <col min="2324" max="2324" width="14.5703125" style="780" customWidth="1"/>
    <col min="2325" max="2325" width="9.140625" style="780"/>
    <col min="2326" max="2326" width="9.28515625" style="780" customWidth="1"/>
    <col min="2327" max="2330" width="4.7109375" style="780" customWidth="1"/>
    <col min="2331" max="2331" width="8.140625" style="780" customWidth="1"/>
    <col min="2332" max="2333" width="9.140625" style="780"/>
    <col min="2334" max="2334" width="6.5703125" style="780" customWidth="1"/>
    <col min="2335" max="2340" width="6.28515625" style="780" customWidth="1"/>
    <col min="2341" max="2342" width="9.140625" style="780"/>
    <col min="2343" max="2344" width="14.5703125" style="780" customWidth="1"/>
    <col min="2345" max="2346" width="12" style="780" customWidth="1"/>
    <col min="2347" max="2347" width="27.28515625" style="780" customWidth="1"/>
    <col min="2348" max="2348" width="13" style="780" customWidth="1"/>
    <col min="2349" max="2349" width="9.85546875" style="780" customWidth="1"/>
    <col min="2350" max="2575" width="9.140625" style="780"/>
    <col min="2576" max="2576" width="5.5703125" style="780" customWidth="1"/>
    <col min="2577" max="2577" width="8.7109375" style="780" customWidth="1"/>
    <col min="2578" max="2578" width="9.28515625" style="780" customWidth="1"/>
    <col min="2579" max="2579" width="11.42578125" style="780" customWidth="1"/>
    <col min="2580" max="2580" width="14.5703125" style="780" customWidth="1"/>
    <col min="2581" max="2581" width="9.140625" style="780"/>
    <col min="2582" max="2582" width="9.28515625" style="780" customWidth="1"/>
    <col min="2583" max="2586" width="4.7109375" style="780" customWidth="1"/>
    <col min="2587" max="2587" width="8.140625" style="780" customWidth="1"/>
    <col min="2588" max="2589" width="9.140625" style="780"/>
    <col min="2590" max="2590" width="6.5703125" style="780" customWidth="1"/>
    <col min="2591" max="2596" width="6.28515625" style="780" customWidth="1"/>
    <col min="2597" max="2598" width="9.140625" style="780"/>
    <col min="2599" max="2600" width="14.5703125" style="780" customWidth="1"/>
    <col min="2601" max="2602" width="12" style="780" customWidth="1"/>
    <col min="2603" max="2603" width="27.28515625" style="780" customWidth="1"/>
    <col min="2604" max="2604" width="13" style="780" customWidth="1"/>
    <col min="2605" max="2605" width="9.85546875" style="780" customWidth="1"/>
    <col min="2606" max="2831" width="9.140625" style="780"/>
    <col min="2832" max="2832" width="5.5703125" style="780" customWidth="1"/>
    <col min="2833" max="2833" width="8.7109375" style="780" customWidth="1"/>
    <col min="2834" max="2834" width="9.28515625" style="780" customWidth="1"/>
    <col min="2835" max="2835" width="11.42578125" style="780" customWidth="1"/>
    <col min="2836" max="2836" width="14.5703125" style="780" customWidth="1"/>
    <col min="2837" max="2837" width="9.140625" style="780"/>
    <col min="2838" max="2838" width="9.28515625" style="780" customWidth="1"/>
    <col min="2839" max="2842" width="4.7109375" style="780" customWidth="1"/>
    <col min="2843" max="2843" width="8.140625" style="780" customWidth="1"/>
    <col min="2844" max="2845" width="9.140625" style="780"/>
    <col min="2846" max="2846" width="6.5703125" style="780" customWidth="1"/>
    <col min="2847" max="2852" width="6.28515625" style="780" customWidth="1"/>
    <col min="2853" max="2854" width="9.140625" style="780"/>
    <col min="2855" max="2856" width="14.5703125" style="780" customWidth="1"/>
    <col min="2857" max="2858" width="12" style="780" customWidth="1"/>
    <col min="2859" max="2859" width="27.28515625" style="780" customWidth="1"/>
    <col min="2860" max="2860" width="13" style="780" customWidth="1"/>
    <col min="2861" max="2861" width="9.85546875" style="780" customWidth="1"/>
    <col min="2862" max="3087" width="9.140625" style="780"/>
    <col min="3088" max="3088" width="5.5703125" style="780" customWidth="1"/>
    <col min="3089" max="3089" width="8.7109375" style="780" customWidth="1"/>
    <col min="3090" max="3090" width="9.28515625" style="780" customWidth="1"/>
    <col min="3091" max="3091" width="11.42578125" style="780" customWidth="1"/>
    <col min="3092" max="3092" width="14.5703125" style="780" customWidth="1"/>
    <col min="3093" max="3093" width="9.140625" style="780"/>
    <col min="3094" max="3094" width="9.28515625" style="780" customWidth="1"/>
    <col min="3095" max="3098" width="4.7109375" style="780" customWidth="1"/>
    <col min="3099" max="3099" width="8.140625" style="780" customWidth="1"/>
    <col min="3100" max="3101" width="9.140625" style="780"/>
    <col min="3102" max="3102" width="6.5703125" style="780" customWidth="1"/>
    <col min="3103" max="3108" width="6.28515625" style="780" customWidth="1"/>
    <col min="3109" max="3110" width="9.140625" style="780"/>
    <col min="3111" max="3112" width="14.5703125" style="780" customWidth="1"/>
    <col min="3113" max="3114" width="12" style="780" customWidth="1"/>
    <col min="3115" max="3115" width="27.28515625" style="780" customWidth="1"/>
    <col min="3116" max="3116" width="13" style="780" customWidth="1"/>
    <col min="3117" max="3117" width="9.85546875" style="780" customWidth="1"/>
    <col min="3118" max="3343" width="9.140625" style="780"/>
    <col min="3344" max="3344" width="5.5703125" style="780" customWidth="1"/>
    <col min="3345" max="3345" width="8.7109375" style="780" customWidth="1"/>
    <col min="3346" max="3346" width="9.28515625" style="780" customWidth="1"/>
    <col min="3347" max="3347" width="11.42578125" style="780" customWidth="1"/>
    <col min="3348" max="3348" width="14.5703125" style="780" customWidth="1"/>
    <col min="3349" max="3349" width="9.140625" style="780"/>
    <col min="3350" max="3350" width="9.28515625" style="780" customWidth="1"/>
    <col min="3351" max="3354" width="4.7109375" style="780" customWidth="1"/>
    <col min="3355" max="3355" width="8.140625" style="780" customWidth="1"/>
    <col min="3356" max="3357" width="9.140625" style="780"/>
    <col min="3358" max="3358" width="6.5703125" style="780" customWidth="1"/>
    <col min="3359" max="3364" width="6.28515625" style="780" customWidth="1"/>
    <col min="3365" max="3366" width="9.140625" style="780"/>
    <col min="3367" max="3368" width="14.5703125" style="780" customWidth="1"/>
    <col min="3369" max="3370" width="12" style="780" customWidth="1"/>
    <col min="3371" max="3371" width="27.28515625" style="780" customWidth="1"/>
    <col min="3372" max="3372" width="13" style="780" customWidth="1"/>
    <col min="3373" max="3373" width="9.85546875" style="780" customWidth="1"/>
    <col min="3374" max="3599" width="9.140625" style="780"/>
    <col min="3600" max="3600" width="5.5703125" style="780" customWidth="1"/>
    <col min="3601" max="3601" width="8.7109375" style="780" customWidth="1"/>
    <col min="3602" max="3602" width="9.28515625" style="780" customWidth="1"/>
    <col min="3603" max="3603" width="11.42578125" style="780" customWidth="1"/>
    <col min="3604" max="3604" width="14.5703125" style="780" customWidth="1"/>
    <col min="3605" max="3605" width="9.140625" style="780"/>
    <col min="3606" max="3606" width="9.28515625" style="780" customWidth="1"/>
    <col min="3607" max="3610" width="4.7109375" style="780" customWidth="1"/>
    <col min="3611" max="3611" width="8.140625" style="780" customWidth="1"/>
    <col min="3612" max="3613" width="9.140625" style="780"/>
    <col min="3614" max="3614" width="6.5703125" style="780" customWidth="1"/>
    <col min="3615" max="3620" width="6.28515625" style="780" customWidth="1"/>
    <col min="3621" max="3622" width="9.140625" style="780"/>
    <col min="3623" max="3624" width="14.5703125" style="780" customWidth="1"/>
    <col min="3625" max="3626" width="12" style="780" customWidth="1"/>
    <col min="3627" max="3627" width="27.28515625" style="780" customWidth="1"/>
    <col min="3628" max="3628" width="13" style="780" customWidth="1"/>
    <col min="3629" max="3629" width="9.85546875" style="780" customWidth="1"/>
    <col min="3630" max="3855" width="9.140625" style="780"/>
    <col min="3856" max="3856" width="5.5703125" style="780" customWidth="1"/>
    <col min="3857" max="3857" width="8.7109375" style="780" customWidth="1"/>
    <col min="3858" max="3858" width="9.28515625" style="780" customWidth="1"/>
    <col min="3859" max="3859" width="11.42578125" style="780" customWidth="1"/>
    <col min="3860" max="3860" width="14.5703125" style="780" customWidth="1"/>
    <col min="3861" max="3861" width="9.140625" style="780"/>
    <col min="3862" max="3862" width="9.28515625" style="780" customWidth="1"/>
    <col min="3863" max="3866" width="4.7109375" style="780" customWidth="1"/>
    <col min="3867" max="3867" width="8.140625" style="780" customWidth="1"/>
    <col min="3868" max="3869" width="9.140625" style="780"/>
    <col min="3870" max="3870" width="6.5703125" style="780" customWidth="1"/>
    <col min="3871" max="3876" width="6.28515625" style="780" customWidth="1"/>
    <col min="3877" max="3878" width="9.140625" style="780"/>
    <col min="3879" max="3880" width="14.5703125" style="780" customWidth="1"/>
    <col min="3881" max="3882" width="12" style="780" customWidth="1"/>
    <col min="3883" max="3883" width="27.28515625" style="780" customWidth="1"/>
    <col min="3884" max="3884" width="13" style="780" customWidth="1"/>
    <col min="3885" max="3885" width="9.85546875" style="780" customWidth="1"/>
    <col min="3886" max="4111" width="9.140625" style="780"/>
    <col min="4112" max="4112" width="5.5703125" style="780" customWidth="1"/>
    <col min="4113" max="4113" width="8.7109375" style="780" customWidth="1"/>
    <col min="4114" max="4114" width="9.28515625" style="780" customWidth="1"/>
    <col min="4115" max="4115" width="11.42578125" style="780" customWidth="1"/>
    <col min="4116" max="4116" width="14.5703125" style="780" customWidth="1"/>
    <col min="4117" max="4117" width="9.140625" style="780"/>
    <col min="4118" max="4118" width="9.28515625" style="780" customWidth="1"/>
    <col min="4119" max="4122" width="4.7109375" style="780" customWidth="1"/>
    <col min="4123" max="4123" width="8.140625" style="780" customWidth="1"/>
    <col min="4124" max="4125" width="9.140625" style="780"/>
    <col min="4126" max="4126" width="6.5703125" style="780" customWidth="1"/>
    <col min="4127" max="4132" width="6.28515625" style="780" customWidth="1"/>
    <col min="4133" max="4134" width="9.140625" style="780"/>
    <col min="4135" max="4136" width="14.5703125" style="780" customWidth="1"/>
    <col min="4137" max="4138" width="12" style="780" customWidth="1"/>
    <col min="4139" max="4139" width="27.28515625" style="780" customWidth="1"/>
    <col min="4140" max="4140" width="13" style="780" customWidth="1"/>
    <col min="4141" max="4141" width="9.85546875" style="780" customWidth="1"/>
    <col min="4142" max="4367" width="9.140625" style="780"/>
    <col min="4368" max="4368" width="5.5703125" style="780" customWidth="1"/>
    <col min="4369" max="4369" width="8.7109375" style="780" customWidth="1"/>
    <col min="4370" max="4370" width="9.28515625" style="780" customWidth="1"/>
    <col min="4371" max="4371" width="11.42578125" style="780" customWidth="1"/>
    <col min="4372" max="4372" width="14.5703125" style="780" customWidth="1"/>
    <col min="4373" max="4373" width="9.140625" style="780"/>
    <col min="4374" max="4374" width="9.28515625" style="780" customWidth="1"/>
    <col min="4375" max="4378" width="4.7109375" style="780" customWidth="1"/>
    <col min="4379" max="4379" width="8.140625" style="780" customWidth="1"/>
    <col min="4380" max="4381" width="9.140625" style="780"/>
    <col min="4382" max="4382" width="6.5703125" style="780" customWidth="1"/>
    <col min="4383" max="4388" width="6.28515625" style="780" customWidth="1"/>
    <col min="4389" max="4390" width="9.140625" style="780"/>
    <col min="4391" max="4392" width="14.5703125" style="780" customWidth="1"/>
    <col min="4393" max="4394" width="12" style="780" customWidth="1"/>
    <col min="4395" max="4395" width="27.28515625" style="780" customWidth="1"/>
    <col min="4396" max="4396" width="13" style="780" customWidth="1"/>
    <col min="4397" max="4397" width="9.85546875" style="780" customWidth="1"/>
    <col min="4398" max="4623" width="9.140625" style="780"/>
    <col min="4624" max="4624" width="5.5703125" style="780" customWidth="1"/>
    <col min="4625" max="4625" width="8.7109375" style="780" customWidth="1"/>
    <col min="4626" max="4626" width="9.28515625" style="780" customWidth="1"/>
    <col min="4627" max="4627" width="11.42578125" style="780" customWidth="1"/>
    <col min="4628" max="4628" width="14.5703125" style="780" customWidth="1"/>
    <col min="4629" max="4629" width="9.140625" style="780"/>
    <col min="4630" max="4630" width="9.28515625" style="780" customWidth="1"/>
    <col min="4631" max="4634" width="4.7109375" style="780" customWidth="1"/>
    <col min="4635" max="4635" width="8.140625" style="780" customWidth="1"/>
    <col min="4636" max="4637" width="9.140625" style="780"/>
    <col min="4638" max="4638" width="6.5703125" style="780" customWidth="1"/>
    <col min="4639" max="4644" width="6.28515625" style="780" customWidth="1"/>
    <col min="4645" max="4646" width="9.140625" style="780"/>
    <col min="4647" max="4648" width="14.5703125" style="780" customWidth="1"/>
    <col min="4649" max="4650" width="12" style="780" customWidth="1"/>
    <col min="4651" max="4651" width="27.28515625" style="780" customWidth="1"/>
    <col min="4652" max="4652" width="13" style="780" customWidth="1"/>
    <col min="4653" max="4653" width="9.85546875" style="780" customWidth="1"/>
    <col min="4654" max="4879" width="9.140625" style="780"/>
    <col min="4880" max="4880" width="5.5703125" style="780" customWidth="1"/>
    <col min="4881" max="4881" width="8.7109375" style="780" customWidth="1"/>
    <col min="4882" max="4882" width="9.28515625" style="780" customWidth="1"/>
    <col min="4883" max="4883" width="11.42578125" style="780" customWidth="1"/>
    <col min="4884" max="4884" width="14.5703125" style="780" customWidth="1"/>
    <col min="4885" max="4885" width="9.140625" style="780"/>
    <col min="4886" max="4886" width="9.28515625" style="780" customWidth="1"/>
    <col min="4887" max="4890" width="4.7109375" style="780" customWidth="1"/>
    <col min="4891" max="4891" width="8.140625" style="780" customWidth="1"/>
    <col min="4892" max="4893" width="9.140625" style="780"/>
    <col min="4894" max="4894" width="6.5703125" style="780" customWidth="1"/>
    <col min="4895" max="4900" width="6.28515625" style="780" customWidth="1"/>
    <col min="4901" max="4902" width="9.140625" style="780"/>
    <col min="4903" max="4904" width="14.5703125" style="780" customWidth="1"/>
    <col min="4905" max="4906" width="12" style="780" customWidth="1"/>
    <col min="4907" max="4907" width="27.28515625" style="780" customWidth="1"/>
    <col min="4908" max="4908" width="13" style="780" customWidth="1"/>
    <col min="4909" max="4909" width="9.85546875" style="780" customWidth="1"/>
    <col min="4910" max="5135" width="9.140625" style="780"/>
    <col min="5136" max="5136" width="5.5703125" style="780" customWidth="1"/>
    <col min="5137" max="5137" width="8.7109375" style="780" customWidth="1"/>
    <col min="5138" max="5138" width="9.28515625" style="780" customWidth="1"/>
    <col min="5139" max="5139" width="11.42578125" style="780" customWidth="1"/>
    <col min="5140" max="5140" width="14.5703125" style="780" customWidth="1"/>
    <col min="5141" max="5141" width="9.140625" style="780"/>
    <col min="5142" max="5142" width="9.28515625" style="780" customWidth="1"/>
    <col min="5143" max="5146" width="4.7109375" style="780" customWidth="1"/>
    <col min="5147" max="5147" width="8.140625" style="780" customWidth="1"/>
    <col min="5148" max="5149" width="9.140625" style="780"/>
    <col min="5150" max="5150" width="6.5703125" style="780" customWidth="1"/>
    <col min="5151" max="5156" width="6.28515625" style="780" customWidth="1"/>
    <col min="5157" max="5158" width="9.140625" style="780"/>
    <col min="5159" max="5160" width="14.5703125" style="780" customWidth="1"/>
    <col min="5161" max="5162" width="12" style="780" customWidth="1"/>
    <col min="5163" max="5163" width="27.28515625" style="780" customWidth="1"/>
    <col min="5164" max="5164" width="13" style="780" customWidth="1"/>
    <col min="5165" max="5165" width="9.85546875" style="780" customWidth="1"/>
    <col min="5166" max="5391" width="9.140625" style="780"/>
    <col min="5392" max="5392" width="5.5703125" style="780" customWidth="1"/>
    <col min="5393" max="5393" width="8.7109375" style="780" customWidth="1"/>
    <col min="5394" max="5394" width="9.28515625" style="780" customWidth="1"/>
    <col min="5395" max="5395" width="11.42578125" style="780" customWidth="1"/>
    <col min="5396" max="5396" width="14.5703125" style="780" customWidth="1"/>
    <col min="5397" max="5397" width="9.140625" style="780"/>
    <col min="5398" max="5398" width="9.28515625" style="780" customWidth="1"/>
    <col min="5399" max="5402" width="4.7109375" style="780" customWidth="1"/>
    <col min="5403" max="5403" width="8.140625" style="780" customWidth="1"/>
    <col min="5404" max="5405" width="9.140625" style="780"/>
    <col min="5406" max="5406" width="6.5703125" style="780" customWidth="1"/>
    <col min="5407" max="5412" width="6.28515625" style="780" customWidth="1"/>
    <col min="5413" max="5414" width="9.140625" style="780"/>
    <col min="5415" max="5416" width="14.5703125" style="780" customWidth="1"/>
    <col min="5417" max="5418" width="12" style="780" customWidth="1"/>
    <col min="5419" max="5419" width="27.28515625" style="780" customWidth="1"/>
    <col min="5420" max="5420" width="13" style="780" customWidth="1"/>
    <col min="5421" max="5421" width="9.85546875" style="780" customWidth="1"/>
    <col min="5422" max="5647" width="9.140625" style="780"/>
    <col min="5648" max="5648" width="5.5703125" style="780" customWidth="1"/>
    <col min="5649" max="5649" width="8.7109375" style="780" customWidth="1"/>
    <col min="5650" max="5650" width="9.28515625" style="780" customWidth="1"/>
    <col min="5651" max="5651" width="11.42578125" style="780" customWidth="1"/>
    <col min="5652" max="5652" width="14.5703125" style="780" customWidth="1"/>
    <col min="5653" max="5653" width="9.140625" style="780"/>
    <col min="5654" max="5654" width="9.28515625" style="780" customWidth="1"/>
    <col min="5655" max="5658" width="4.7109375" style="780" customWidth="1"/>
    <col min="5659" max="5659" width="8.140625" style="780" customWidth="1"/>
    <col min="5660" max="5661" width="9.140625" style="780"/>
    <col min="5662" max="5662" width="6.5703125" style="780" customWidth="1"/>
    <col min="5663" max="5668" width="6.28515625" style="780" customWidth="1"/>
    <col min="5669" max="5670" width="9.140625" style="780"/>
    <col min="5671" max="5672" width="14.5703125" style="780" customWidth="1"/>
    <col min="5673" max="5674" width="12" style="780" customWidth="1"/>
    <col min="5675" max="5675" width="27.28515625" style="780" customWidth="1"/>
    <col min="5676" max="5676" width="13" style="780" customWidth="1"/>
    <col min="5677" max="5677" width="9.85546875" style="780" customWidth="1"/>
    <col min="5678" max="5903" width="9.140625" style="780"/>
    <col min="5904" max="5904" width="5.5703125" style="780" customWidth="1"/>
    <col min="5905" max="5905" width="8.7109375" style="780" customWidth="1"/>
    <col min="5906" max="5906" width="9.28515625" style="780" customWidth="1"/>
    <col min="5907" max="5907" width="11.42578125" style="780" customWidth="1"/>
    <col min="5908" max="5908" width="14.5703125" style="780" customWidth="1"/>
    <col min="5909" max="5909" width="9.140625" style="780"/>
    <col min="5910" max="5910" width="9.28515625" style="780" customWidth="1"/>
    <col min="5911" max="5914" width="4.7109375" style="780" customWidth="1"/>
    <col min="5915" max="5915" width="8.140625" style="780" customWidth="1"/>
    <col min="5916" max="5917" width="9.140625" style="780"/>
    <col min="5918" max="5918" width="6.5703125" style="780" customWidth="1"/>
    <col min="5919" max="5924" width="6.28515625" style="780" customWidth="1"/>
    <col min="5925" max="5926" width="9.140625" style="780"/>
    <col min="5927" max="5928" width="14.5703125" style="780" customWidth="1"/>
    <col min="5929" max="5930" width="12" style="780" customWidth="1"/>
    <col min="5931" max="5931" width="27.28515625" style="780" customWidth="1"/>
    <col min="5932" max="5932" width="13" style="780" customWidth="1"/>
    <col min="5933" max="5933" width="9.85546875" style="780" customWidth="1"/>
    <col min="5934" max="6159" width="9.140625" style="780"/>
    <col min="6160" max="6160" width="5.5703125" style="780" customWidth="1"/>
    <col min="6161" max="6161" width="8.7109375" style="780" customWidth="1"/>
    <col min="6162" max="6162" width="9.28515625" style="780" customWidth="1"/>
    <col min="6163" max="6163" width="11.42578125" style="780" customWidth="1"/>
    <col min="6164" max="6164" width="14.5703125" style="780" customWidth="1"/>
    <col min="6165" max="6165" width="9.140625" style="780"/>
    <col min="6166" max="6166" width="9.28515625" style="780" customWidth="1"/>
    <col min="6167" max="6170" width="4.7109375" style="780" customWidth="1"/>
    <col min="6171" max="6171" width="8.140625" style="780" customWidth="1"/>
    <col min="6172" max="6173" width="9.140625" style="780"/>
    <col min="6174" max="6174" width="6.5703125" style="780" customWidth="1"/>
    <col min="6175" max="6180" width="6.28515625" style="780" customWidth="1"/>
    <col min="6181" max="6182" width="9.140625" style="780"/>
    <col min="6183" max="6184" width="14.5703125" style="780" customWidth="1"/>
    <col min="6185" max="6186" width="12" style="780" customWidth="1"/>
    <col min="6187" max="6187" width="27.28515625" style="780" customWidth="1"/>
    <col min="6188" max="6188" width="13" style="780" customWidth="1"/>
    <col min="6189" max="6189" width="9.85546875" style="780" customWidth="1"/>
    <col min="6190" max="6415" width="9.140625" style="780"/>
    <col min="6416" max="6416" width="5.5703125" style="780" customWidth="1"/>
    <col min="6417" max="6417" width="8.7109375" style="780" customWidth="1"/>
    <col min="6418" max="6418" width="9.28515625" style="780" customWidth="1"/>
    <col min="6419" max="6419" width="11.42578125" style="780" customWidth="1"/>
    <col min="6420" max="6420" width="14.5703125" style="780" customWidth="1"/>
    <col min="6421" max="6421" width="9.140625" style="780"/>
    <col min="6422" max="6422" width="9.28515625" style="780" customWidth="1"/>
    <col min="6423" max="6426" width="4.7109375" style="780" customWidth="1"/>
    <col min="6427" max="6427" width="8.140625" style="780" customWidth="1"/>
    <col min="6428" max="6429" width="9.140625" style="780"/>
    <col min="6430" max="6430" width="6.5703125" style="780" customWidth="1"/>
    <col min="6431" max="6436" width="6.28515625" style="780" customWidth="1"/>
    <col min="6437" max="6438" width="9.140625" style="780"/>
    <col min="6439" max="6440" width="14.5703125" style="780" customWidth="1"/>
    <col min="6441" max="6442" width="12" style="780" customWidth="1"/>
    <col min="6443" max="6443" width="27.28515625" style="780" customWidth="1"/>
    <col min="6444" max="6444" width="13" style="780" customWidth="1"/>
    <col min="6445" max="6445" width="9.85546875" style="780" customWidth="1"/>
    <col min="6446" max="6671" width="9.140625" style="780"/>
    <col min="6672" max="6672" width="5.5703125" style="780" customWidth="1"/>
    <col min="6673" max="6673" width="8.7109375" style="780" customWidth="1"/>
    <col min="6674" max="6674" width="9.28515625" style="780" customWidth="1"/>
    <col min="6675" max="6675" width="11.42578125" style="780" customWidth="1"/>
    <col min="6676" max="6676" width="14.5703125" style="780" customWidth="1"/>
    <col min="6677" max="6677" width="9.140625" style="780"/>
    <col min="6678" max="6678" width="9.28515625" style="780" customWidth="1"/>
    <col min="6679" max="6682" width="4.7109375" style="780" customWidth="1"/>
    <col min="6683" max="6683" width="8.140625" style="780" customWidth="1"/>
    <col min="6684" max="6685" width="9.140625" style="780"/>
    <col min="6686" max="6686" width="6.5703125" style="780" customWidth="1"/>
    <col min="6687" max="6692" width="6.28515625" style="780" customWidth="1"/>
    <col min="6693" max="6694" width="9.140625" style="780"/>
    <col min="6695" max="6696" width="14.5703125" style="780" customWidth="1"/>
    <col min="6697" max="6698" width="12" style="780" customWidth="1"/>
    <col min="6699" max="6699" width="27.28515625" style="780" customWidth="1"/>
    <col min="6700" max="6700" width="13" style="780" customWidth="1"/>
    <col min="6701" max="6701" width="9.85546875" style="780" customWidth="1"/>
    <col min="6702" max="6927" width="9.140625" style="780"/>
    <col min="6928" max="6928" width="5.5703125" style="780" customWidth="1"/>
    <col min="6929" max="6929" width="8.7109375" style="780" customWidth="1"/>
    <col min="6930" max="6930" width="9.28515625" style="780" customWidth="1"/>
    <col min="6931" max="6931" width="11.42578125" style="780" customWidth="1"/>
    <col min="6932" max="6932" width="14.5703125" style="780" customWidth="1"/>
    <col min="6933" max="6933" width="9.140625" style="780"/>
    <col min="6934" max="6934" width="9.28515625" style="780" customWidth="1"/>
    <col min="6935" max="6938" width="4.7109375" style="780" customWidth="1"/>
    <col min="6939" max="6939" width="8.140625" style="780" customWidth="1"/>
    <col min="6940" max="6941" width="9.140625" style="780"/>
    <col min="6942" max="6942" width="6.5703125" style="780" customWidth="1"/>
    <col min="6943" max="6948" width="6.28515625" style="780" customWidth="1"/>
    <col min="6949" max="6950" width="9.140625" style="780"/>
    <col min="6951" max="6952" width="14.5703125" style="780" customWidth="1"/>
    <col min="6953" max="6954" width="12" style="780" customWidth="1"/>
    <col min="6955" max="6955" width="27.28515625" style="780" customWidth="1"/>
    <col min="6956" max="6956" width="13" style="780" customWidth="1"/>
    <col min="6957" max="6957" width="9.85546875" style="780" customWidth="1"/>
    <col min="6958" max="7183" width="9.140625" style="780"/>
    <col min="7184" max="7184" width="5.5703125" style="780" customWidth="1"/>
    <col min="7185" max="7185" width="8.7109375" style="780" customWidth="1"/>
    <col min="7186" max="7186" width="9.28515625" style="780" customWidth="1"/>
    <col min="7187" max="7187" width="11.42578125" style="780" customWidth="1"/>
    <col min="7188" max="7188" width="14.5703125" style="780" customWidth="1"/>
    <col min="7189" max="7189" width="9.140625" style="780"/>
    <col min="7190" max="7190" width="9.28515625" style="780" customWidth="1"/>
    <col min="7191" max="7194" width="4.7109375" style="780" customWidth="1"/>
    <col min="7195" max="7195" width="8.140625" style="780" customWidth="1"/>
    <col min="7196" max="7197" width="9.140625" style="780"/>
    <col min="7198" max="7198" width="6.5703125" style="780" customWidth="1"/>
    <col min="7199" max="7204" width="6.28515625" style="780" customWidth="1"/>
    <col min="7205" max="7206" width="9.140625" style="780"/>
    <col min="7207" max="7208" width="14.5703125" style="780" customWidth="1"/>
    <col min="7209" max="7210" width="12" style="780" customWidth="1"/>
    <col min="7211" max="7211" width="27.28515625" style="780" customWidth="1"/>
    <col min="7212" max="7212" width="13" style="780" customWidth="1"/>
    <col min="7213" max="7213" width="9.85546875" style="780" customWidth="1"/>
    <col min="7214" max="7439" width="9.140625" style="780"/>
    <col min="7440" max="7440" width="5.5703125" style="780" customWidth="1"/>
    <col min="7441" max="7441" width="8.7109375" style="780" customWidth="1"/>
    <col min="7442" max="7442" width="9.28515625" style="780" customWidth="1"/>
    <col min="7443" max="7443" width="11.42578125" style="780" customWidth="1"/>
    <col min="7444" max="7444" width="14.5703125" style="780" customWidth="1"/>
    <col min="7445" max="7445" width="9.140625" style="780"/>
    <col min="7446" max="7446" width="9.28515625" style="780" customWidth="1"/>
    <col min="7447" max="7450" width="4.7109375" style="780" customWidth="1"/>
    <col min="7451" max="7451" width="8.140625" style="780" customWidth="1"/>
    <col min="7452" max="7453" width="9.140625" style="780"/>
    <col min="7454" max="7454" width="6.5703125" style="780" customWidth="1"/>
    <col min="7455" max="7460" width="6.28515625" style="780" customWidth="1"/>
    <col min="7461" max="7462" width="9.140625" style="780"/>
    <col min="7463" max="7464" width="14.5703125" style="780" customWidth="1"/>
    <col min="7465" max="7466" width="12" style="780" customWidth="1"/>
    <col min="7467" max="7467" width="27.28515625" style="780" customWidth="1"/>
    <col min="7468" max="7468" width="13" style="780" customWidth="1"/>
    <col min="7469" max="7469" width="9.85546875" style="780" customWidth="1"/>
    <col min="7470" max="7695" width="9.140625" style="780"/>
    <col min="7696" max="7696" width="5.5703125" style="780" customWidth="1"/>
    <col min="7697" max="7697" width="8.7109375" style="780" customWidth="1"/>
    <col min="7698" max="7698" width="9.28515625" style="780" customWidth="1"/>
    <col min="7699" max="7699" width="11.42578125" style="780" customWidth="1"/>
    <col min="7700" max="7700" width="14.5703125" style="780" customWidth="1"/>
    <col min="7701" max="7701" width="9.140625" style="780"/>
    <col min="7702" max="7702" width="9.28515625" style="780" customWidth="1"/>
    <col min="7703" max="7706" width="4.7109375" style="780" customWidth="1"/>
    <col min="7707" max="7707" width="8.140625" style="780" customWidth="1"/>
    <col min="7708" max="7709" width="9.140625" style="780"/>
    <col min="7710" max="7710" width="6.5703125" style="780" customWidth="1"/>
    <col min="7711" max="7716" width="6.28515625" style="780" customWidth="1"/>
    <col min="7717" max="7718" width="9.140625" style="780"/>
    <col min="7719" max="7720" width="14.5703125" style="780" customWidth="1"/>
    <col min="7721" max="7722" width="12" style="780" customWidth="1"/>
    <col min="7723" max="7723" width="27.28515625" style="780" customWidth="1"/>
    <col min="7724" max="7724" width="13" style="780" customWidth="1"/>
    <col min="7725" max="7725" width="9.85546875" style="780" customWidth="1"/>
    <col min="7726" max="7951" width="9.140625" style="780"/>
    <col min="7952" max="7952" width="5.5703125" style="780" customWidth="1"/>
    <col min="7953" max="7953" width="8.7109375" style="780" customWidth="1"/>
    <col min="7954" max="7954" width="9.28515625" style="780" customWidth="1"/>
    <col min="7955" max="7955" width="11.42578125" style="780" customWidth="1"/>
    <col min="7956" max="7956" width="14.5703125" style="780" customWidth="1"/>
    <col min="7957" max="7957" width="9.140625" style="780"/>
    <col min="7958" max="7958" width="9.28515625" style="780" customWidth="1"/>
    <col min="7959" max="7962" width="4.7109375" style="780" customWidth="1"/>
    <col min="7963" max="7963" width="8.140625" style="780" customWidth="1"/>
    <col min="7964" max="7965" width="9.140625" style="780"/>
    <col min="7966" max="7966" width="6.5703125" style="780" customWidth="1"/>
    <col min="7967" max="7972" width="6.28515625" style="780" customWidth="1"/>
    <col min="7973" max="7974" width="9.140625" style="780"/>
    <col min="7975" max="7976" width="14.5703125" style="780" customWidth="1"/>
    <col min="7977" max="7978" width="12" style="780" customWidth="1"/>
    <col min="7979" max="7979" width="27.28515625" style="780" customWidth="1"/>
    <col min="7980" max="7980" width="13" style="780" customWidth="1"/>
    <col min="7981" max="7981" width="9.85546875" style="780" customWidth="1"/>
    <col min="7982" max="8207" width="9.140625" style="780"/>
    <col min="8208" max="8208" width="5.5703125" style="780" customWidth="1"/>
    <col min="8209" max="8209" width="8.7109375" style="780" customWidth="1"/>
    <col min="8210" max="8210" width="9.28515625" style="780" customWidth="1"/>
    <col min="8211" max="8211" width="11.42578125" style="780" customWidth="1"/>
    <col min="8212" max="8212" width="14.5703125" style="780" customWidth="1"/>
    <col min="8213" max="8213" width="9.140625" style="780"/>
    <col min="8214" max="8214" width="9.28515625" style="780" customWidth="1"/>
    <col min="8215" max="8218" width="4.7109375" style="780" customWidth="1"/>
    <col min="8219" max="8219" width="8.140625" style="780" customWidth="1"/>
    <col min="8220" max="8221" width="9.140625" style="780"/>
    <col min="8222" max="8222" width="6.5703125" style="780" customWidth="1"/>
    <col min="8223" max="8228" width="6.28515625" style="780" customWidth="1"/>
    <col min="8229" max="8230" width="9.140625" style="780"/>
    <col min="8231" max="8232" width="14.5703125" style="780" customWidth="1"/>
    <col min="8233" max="8234" width="12" style="780" customWidth="1"/>
    <col min="8235" max="8235" width="27.28515625" style="780" customWidth="1"/>
    <col min="8236" max="8236" width="13" style="780" customWidth="1"/>
    <col min="8237" max="8237" width="9.85546875" style="780" customWidth="1"/>
    <col min="8238" max="8463" width="9.140625" style="780"/>
    <col min="8464" max="8464" width="5.5703125" style="780" customWidth="1"/>
    <col min="8465" max="8465" width="8.7109375" style="780" customWidth="1"/>
    <col min="8466" max="8466" width="9.28515625" style="780" customWidth="1"/>
    <col min="8467" max="8467" width="11.42578125" style="780" customWidth="1"/>
    <col min="8468" max="8468" width="14.5703125" style="780" customWidth="1"/>
    <col min="8469" max="8469" width="9.140625" style="780"/>
    <col min="8470" max="8470" width="9.28515625" style="780" customWidth="1"/>
    <col min="8471" max="8474" width="4.7109375" style="780" customWidth="1"/>
    <col min="8475" max="8475" width="8.140625" style="780" customWidth="1"/>
    <col min="8476" max="8477" width="9.140625" style="780"/>
    <col min="8478" max="8478" width="6.5703125" style="780" customWidth="1"/>
    <col min="8479" max="8484" width="6.28515625" style="780" customWidth="1"/>
    <col min="8485" max="8486" width="9.140625" style="780"/>
    <col min="8487" max="8488" width="14.5703125" style="780" customWidth="1"/>
    <col min="8489" max="8490" width="12" style="780" customWidth="1"/>
    <col min="8491" max="8491" width="27.28515625" style="780" customWidth="1"/>
    <col min="8492" max="8492" width="13" style="780" customWidth="1"/>
    <col min="8493" max="8493" width="9.85546875" style="780" customWidth="1"/>
    <col min="8494" max="8719" width="9.140625" style="780"/>
    <col min="8720" max="8720" width="5.5703125" style="780" customWidth="1"/>
    <col min="8721" max="8721" width="8.7109375" style="780" customWidth="1"/>
    <col min="8722" max="8722" width="9.28515625" style="780" customWidth="1"/>
    <col min="8723" max="8723" width="11.42578125" style="780" customWidth="1"/>
    <col min="8724" max="8724" width="14.5703125" style="780" customWidth="1"/>
    <col min="8725" max="8725" width="9.140625" style="780"/>
    <col min="8726" max="8726" width="9.28515625" style="780" customWidth="1"/>
    <col min="8727" max="8730" width="4.7109375" style="780" customWidth="1"/>
    <col min="8731" max="8731" width="8.140625" style="780" customWidth="1"/>
    <col min="8732" max="8733" width="9.140625" style="780"/>
    <col min="8734" max="8734" width="6.5703125" style="780" customWidth="1"/>
    <col min="8735" max="8740" width="6.28515625" style="780" customWidth="1"/>
    <col min="8741" max="8742" width="9.140625" style="780"/>
    <col min="8743" max="8744" width="14.5703125" style="780" customWidth="1"/>
    <col min="8745" max="8746" width="12" style="780" customWidth="1"/>
    <col min="8747" max="8747" width="27.28515625" style="780" customWidth="1"/>
    <col min="8748" max="8748" width="13" style="780" customWidth="1"/>
    <col min="8749" max="8749" width="9.85546875" style="780" customWidth="1"/>
    <col min="8750" max="8975" width="9.140625" style="780"/>
    <col min="8976" max="8976" width="5.5703125" style="780" customWidth="1"/>
    <col min="8977" max="8977" width="8.7109375" style="780" customWidth="1"/>
    <col min="8978" max="8978" width="9.28515625" style="780" customWidth="1"/>
    <col min="8979" max="8979" width="11.42578125" style="780" customWidth="1"/>
    <col min="8980" max="8980" width="14.5703125" style="780" customWidth="1"/>
    <col min="8981" max="8981" width="9.140625" style="780"/>
    <col min="8982" max="8982" width="9.28515625" style="780" customWidth="1"/>
    <col min="8983" max="8986" width="4.7109375" style="780" customWidth="1"/>
    <col min="8987" max="8987" width="8.140625" style="780" customWidth="1"/>
    <col min="8988" max="8989" width="9.140625" style="780"/>
    <col min="8990" max="8990" width="6.5703125" style="780" customWidth="1"/>
    <col min="8991" max="8996" width="6.28515625" style="780" customWidth="1"/>
    <col min="8997" max="8998" width="9.140625" style="780"/>
    <col min="8999" max="9000" width="14.5703125" style="780" customWidth="1"/>
    <col min="9001" max="9002" width="12" style="780" customWidth="1"/>
    <col min="9003" max="9003" width="27.28515625" style="780" customWidth="1"/>
    <col min="9004" max="9004" width="13" style="780" customWidth="1"/>
    <col min="9005" max="9005" width="9.85546875" style="780" customWidth="1"/>
    <col min="9006" max="9231" width="9.140625" style="780"/>
    <col min="9232" max="9232" width="5.5703125" style="780" customWidth="1"/>
    <col min="9233" max="9233" width="8.7109375" style="780" customWidth="1"/>
    <col min="9234" max="9234" width="9.28515625" style="780" customWidth="1"/>
    <col min="9235" max="9235" width="11.42578125" style="780" customWidth="1"/>
    <col min="9236" max="9236" width="14.5703125" style="780" customWidth="1"/>
    <col min="9237" max="9237" width="9.140625" style="780"/>
    <col min="9238" max="9238" width="9.28515625" style="780" customWidth="1"/>
    <col min="9239" max="9242" width="4.7109375" style="780" customWidth="1"/>
    <col min="9243" max="9243" width="8.140625" style="780" customWidth="1"/>
    <col min="9244" max="9245" width="9.140625" style="780"/>
    <col min="9246" max="9246" width="6.5703125" style="780" customWidth="1"/>
    <col min="9247" max="9252" width="6.28515625" style="780" customWidth="1"/>
    <col min="9253" max="9254" width="9.140625" style="780"/>
    <col min="9255" max="9256" width="14.5703125" style="780" customWidth="1"/>
    <col min="9257" max="9258" width="12" style="780" customWidth="1"/>
    <col min="9259" max="9259" width="27.28515625" style="780" customWidth="1"/>
    <col min="9260" max="9260" width="13" style="780" customWidth="1"/>
    <col min="9261" max="9261" width="9.85546875" style="780" customWidth="1"/>
    <col min="9262" max="9487" width="9.140625" style="780"/>
    <col min="9488" max="9488" width="5.5703125" style="780" customWidth="1"/>
    <col min="9489" max="9489" width="8.7109375" style="780" customWidth="1"/>
    <col min="9490" max="9490" width="9.28515625" style="780" customWidth="1"/>
    <col min="9491" max="9491" width="11.42578125" style="780" customWidth="1"/>
    <col min="9492" max="9492" width="14.5703125" style="780" customWidth="1"/>
    <col min="9493" max="9493" width="9.140625" style="780"/>
    <col min="9494" max="9494" width="9.28515625" style="780" customWidth="1"/>
    <col min="9495" max="9498" width="4.7109375" style="780" customWidth="1"/>
    <col min="9499" max="9499" width="8.140625" style="780" customWidth="1"/>
    <col min="9500" max="9501" width="9.140625" style="780"/>
    <col min="9502" max="9502" width="6.5703125" style="780" customWidth="1"/>
    <col min="9503" max="9508" width="6.28515625" style="780" customWidth="1"/>
    <col min="9509" max="9510" width="9.140625" style="780"/>
    <col min="9511" max="9512" width="14.5703125" style="780" customWidth="1"/>
    <col min="9513" max="9514" width="12" style="780" customWidth="1"/>
    <col min="9515" max="9515" width="27.28515625" style="780" customWidth="1"/>
    <col min="9516" max="9516" width="13" style="780" customWidth="1"/>
    <col min="9517" max="9517" width="9.85546875" style="780" customWidth="1"/>
    <col min="9518" max="9743" width="9.140625" style="780"/>
    <col min="9744" max="9744" width="5.5703125" style="780" customWidth="1"/>
    <col min="9745" max="9745" width="8.7109375" style="780" customWidth="1"/>
    <col min="9746" max="9746" width="9.28515625" style="780" customWidth="1"/>
    <col min="9747" max="9747" width="11.42578125" style="780" customWidth="1"/>
    <col min="9748" max="9748" width="14.5703125" style="780" customWidth="1"/>
    <col min="9749" max="9749" width="9.140625" style="780"/>
    <col min="9750" max="9750" width="9.28515625" style="780" customWidth="1"/>
    <col min="9751" max="9754" width="4.7109375" style="780" customWidth="1"/>
    <col min="9755" max="9755" width="8.140625" style="780" customWidth="1"/>
    <col min="9756" max="9757" width="9.140625" style="780"/>
    <col min="9758" max="9758" width="6.5703125" style="780" customWidth="1"/>
    <col min="9759" max="9764" width="6.28515625" style="780" customWidth="1"/>
    <col min="9765" max="9766" width="9.140625" style="780"/>
    <col min="9767" max="9768" width="14.5703125" style="780" customWidth="1"/>
    <col min="9769" max="9770" width="12" style="780" customWidth="1"/>
    <col min="9771" max="9771" width="27.28515625" style="780" customWidth="1"/>
    <col min="9772" max="9772" width="13" style="780" customWidth="1"/>
    <col min="9773" max="9773" width="9.85546875" style="780" customWidth="1"/>
    <col min="9774" max="9999" width="9.140625" style="780"/>
    <col min="10000" max="10000" width="5.5703125" style="780" customWidth="1"/>
    <col min="10001" max="10001" width="8.7109375" style="780" customWidth="1"/>
    <col min="10002" max="10002" width="9.28515625" style="780" customWidth="1"/>
    <col min="10003" max="10003" width="11.42578125" style="780" customWidth="1"/>
    <col min="10004" max="10004" width="14.5703125" style="780" customWidth="1"/>
    <col min="10005" max="10005" width="9.140625" style="780"/>
    <col min="10006" max="10006" width="9.28515625" style="780" customWidth="1"/>
    <col min="10007" max="10010" width="4.7109375" style="780" customWidth="1"/>
    <col min="10011" max="10011" width="8.140625" style="780" customWidth="1"/>
    <col min="10012" max="10013" width="9.140625" style="780"/>
    <col min="10014" max="10014" width="6.5703125" style="780" customWidth="1"/>
    <col min="10015" max="10020" width="6.28515625" style="780" customWidth="1"/>
    <col min="10021" max="10022" width="9.140625" style="780"/>
    <col min="10023" max="10024" width="14.5703125" style="780" customWidth="1"/>
    <col min="10025" max="10026" width="12" style="780" customWidth="1"/>
    <col min="10027" max="10027" width="27.28515625" style="780" customWidth="1"/>
    <col min="10028" max="10028" width="13" style="780" customWidth="1"/>
    <col min="10029" max="10029" width="9.85546875" style="780" customWidth="1"/>
    <col min="10030" max="10255" width="9.140625" style="780"/>
    <col min="10256" max="10256" width="5.5703125" style="780" customWidth="1"/>
    <col min="10257" max="10257" width="8.7109375" style="780" customWidth="1"/>
    <col min="10258" max="10258" width="9.28515625" style="780" customWidth="1"/>
    <col min="10259" max="10259" width="11.42578125" style="780" customWidth="1"/>
    <col min="10260" max="10260" width="14.5703125" style="780" customWidth="1"/>
    <col min="10261" max="10261" width="9.140625" style="780"/>
    <col min="10262" max="10262" width="9.28515625" style="780" customWidth="1"/>
    <col min="10263" max="10266" width="4.7109375" style="780" customWidth="1"/>
    <col min="10267" max="10267" width="8.140625" style="780" customWidth="1"/>
    <col min="10268" max="10269" width="9.140625" style="780"/>
    <col min="10270" max="10270" width="6.5703125" style="780" customWidth="1"/>
    <col min="10271" max="10276" width="6.28515625" style="780" customWidth="1"/>
    <col min="10277" max="10278" width="9.140625" style="780"/>
    <col min="10279" max="10280" width="14.5703125" style="780" customWidth="1"/>
    <col min="10281" max="10282" width="12" style="780" customWidth="1"/>
    <col min="10283" max="10283" width="27.28515625" style="780" customWidth="1"/>
    <col min="10284" max="10284" width="13" style="780" customWidth="1"/>
    <col min="10285" max="10285" width="9.85546875" style="780" customWidth="1"/>
    <col min="10286" max="10511" width="9.140625" style="780"/>
    <col min="10512" max="10512" width="5.5703125" style="780" customWidth="1"/>
    <col min="10513" max="10513" width="8.7109375" style="780" customWidth="1"/>
    <col min="10514" max="10514" width="9.28515625" style="780" customWidth="1"/>
    <col min="10515" max="10515" width="11.42578125" style="780" customWidth="1"/>
    <col min="10516" max="10516" width="14.5703125" style="780" customWidth="1"/>
    <col min="10517" max="10517" width="9.140625" style="780"/>
    <col min="10518" max="10518" width="9.28515625" style="780" customWidth="1"/>
    <col min="10519" max="10522" width="4.7109375" style="780" customWidth="1"/>
    <col min="10523" max="10523" width="8.140625" style="780" customWidth="1"/>
    <col min="10524" max="10525" width="9.140625" style="780"/>
    <col min="10526" max="10526" width="6.5703125" style="780" customWidth="1"/>
    <col min="10527" max="10532" width="6.28515625" style="780" customWidth="1"/>
    <col min="10533" max="10534" width="9.140625" style="780"/>
    <col min="10535" max="10536" width="14.5703125" style="780" customWidth="1"/>
    <col min="10537" max="10538" width="12" style="780" customWidth="1"/>
    <col min="10539" max="10539" width="27.28515625" style="780" customWidth="1"/>
    <col min="10540" max="10540" width="13" style="780" customWidth="1"/>
    <col min="10541" max="10541" width="9.85546875" style="780" customWidth="1"/>
    <col min="10542" max="10767" width="9.140625" style="780"/>
    <col min="10768" max="10768" width="5.5703125" style="780" customWidth="1"/>
    <col min="10769" max="10769" width="8.7109375" style="780" customWidth="1"/>
    <col min="10770" max="10770" width="9.28515625" style="780" customWidth="1"/>
    <col min="10771" max="10771" width="11.42578125" style="780" customWidth="1"/>
    <col min="10772" max="10772" width="14.5703125" style="780" customWidth="1"/>
    <col min="10773" max="10773" width="9.140625" style="780"/>
    <col min="10774" max="10774" width="9.28515625" style="780" customWidth="1"/>
    <col min="10775" max="10778" width="4.7109375" style="780" customWidth="1"/>
    <col min="10779" max="10779" width="8.140625" style="780" customWidth="1"/>
    <col min="10780" max="10781" width="9.140625" style="780"/>
    <col min="10782" max="10782" width="6.5703125" style="780" customWidth="1"/>
    <col min="10783" max="10788" width="6.28515625" style="780" customWidth="1"/>
    <col min="10789" max="10790" width="9.140625" style="780"/>
    <col min="10791" max="10792" width="14.5703125" style="780" customWidth="1"/>
    <col min="10793" max="10794" width="12" style="780" customWidth="1"/>
    <col min="10795" max="10795" width="27.28515625" style="780" customWidth="1"/>
    <col min="10796" max="10796" width="13" style="780" customWidth="1"/>
    <col min="10797" max="10797" width="9.85546875" style="780" customWidth="1"/>
    <col min="10798" max="11023" width="9.140625" style="780"/>
    <col min="11024" max="11024" width="5.5703125" style="780" customWidth="1"/>
    <col min="11025" max="11025" width="8.7109375" style="780" customWidth="1"/>
    <col min="11026" max="11026" width="9.28515625" style="780" customWidth="1"/>
    <col min="11027" max="11027" width="11.42578125" style="780" customWidth="1"/>
    <col min="11028" max="11028" width="14.5703125" style="780" customWidth="1"/>
    <col min="11029" max="11029" width="9.140625" style="780"/>
    <col min="11030" max="11030" width="9.28515625" style="780" customWidth="1"/>
    <col min="11031" max="11034" width="4.7109375" style="780" customWidth="1"/>
    <col min="11035" max="11035" width="8.140625" style="780" customWidth="1"/>
    <col min="11036" max="11037" width="9.140625" style="780"/>
    <col min="11038" max="11038" width="6.5703125" style="780" customWidth="1"/>
    <col min="11039" max="11044" width="6.28515625" style="780" customWidth="1"/>
    <col min="11045" max="11046" width="9.140625" style="780"/>
    <col min="11047" max="11048" width="14.5703125" style="780" customWidth="1"/>
    <col min="11049" max="11050" width="12" style="780" customWidth="1"/>
    <col min="11051" max="11051" width="27.28515625" style="780" customWidth="1"/>
    <col min="11052" max="11052" width="13" style="780" customWidth="1"/>
    <col min="11053" max="11053" width="9.85546875" style="780" customWidth="1"/>
    <col min="11054" max="11279" width="9.140625" style="780"/>
    <col min="11280" max="11280" width="5.5703125" style="780" customWidth="1"/>
    <col min="11281" max="11281" width="8.7109375" style="780" customWidth="1"/>
    <col min="11282" max="11282" width="9.28515625" style="780" customWidth="1"/>
    <col min="11283" max="11283" width="11.42578125" style="780" customWidth="1"/>
    <col min="11284" max="11284" width="14.5703125" style="780" customWidth="1"/>
    <col min="11285" max="11285" width="9.140625" style="780"/>
    <col min="11286" max="11286" width="9.28515625" style="780" customWidth="1"/>
    <col min="11287" max="11290" width="4.7109375" style="780" customWidth="1"/>
    <col min="11291" max="11291" width="8.140625" style="780" customWidth="1"/>
    <col min="11292" max="11293" width="9.140625" style="780"/>
    <col min="11294" max="11294" width="6.5703125" style="780" customWidth="1"/>
    <col min="11295" max="11300" width="6.28515625" style="780" customWidth="1"/>
    <col min="11301" max="11302" width="9.140625" style="780"/>
    <col min="11303" max="11304" width="14.5703125" style="780" customWidth="1"/>
    <col min="11305" max="11306" width="12" style="780" customWidth="1"/>
    <col min="11307" max="11307" width="27.28515625" style="780" customWidth="1"/>
    <col min="11308" max="11308" width="13" style="780" customWidth="1"/>
    <col min="11309" max="11309" width="9.85546875" style="780" customWidth="1"/>
    <col min="11310" max="11535" width="9.140625" style="780"/>
    <col min="11536" max="11536" width="5.5703125" style="780" customWidth="1"/>
    <col min="11537" max="11537" width="8.7109375" style="780" customWidth="1"/>
    <col min="11538" max="11538" width="9.28515625" style="780" customWidth="1"/>
    <col min="11539" max="11539" width="11.42578125" style="780" customWidth="1"/>
    <col min="11540" max="11540" width="14.5703125" style="780" customWidth="1"/>
    <col min="11541" max="11541" width="9.140625" style="780"/>
    <col min="11542" max="11542" width="9.28515625" style="780" customWidth="1"/>
    <col min="11543" max="11546" width="4.7109375" style="780" customWidth="1"/>
    <col min="11547" max="11547" width="8.140625" style="780" customWidth="1"/>
    <col min="11548" max="11549" width="9.140625" style="780"/>
    <col min="11550" max="11550" width="6.5703125" style="780" customWidth="1"/>
    <col min="11551" max="11556" width="6.28515625" style="780" customWidth="1"/>
    <col min="11557" max="11558" width="9.140625" style="780"/>
    <col min="11559" max="11560" width="14.5703125" style="780" customWidth="1"/>
    <col min="11561" max="11562" width="12" style="780" customWidth="1"/>
    <col min="11563" max="11563" width="27.28515625" style="780" customWidth="1"/>
    <col min="11564" max="11564" width="13" style="780" customWidth="1"/>
    <col min="11565" max="11565" width="9.85546875" style="780" customWidth="1"/>
    <col min="11566" max="11791" width="9.140625" style="780"/>
    <col min="11792" max="11792" width="5.5703125" style="780" customWidth="1"/>
    <col min="11793" max="11793" width="8.7109375" style="780" customWidth="1"/>
    <col min="11794" max="11794" width="9.28515625" style="780" customWidth="1"/>
    <col min="11795" max="11795" width="11.42578125" style="780" customWidth="1"/>
    <col min="11796" max="11796" width="14.5703125" style="780" customWidth="1"/>
    <col min="11797" max="11797" width="9.140625" style="780"/>
    <col min="11798" max="11798" width="9.28515625" style="780" customWidth="1"/>
    <col min="11799" max="11802" width="4.7109375" style="780" customWidth="1"/>
    <col min="11803" max="11803" width="8.140625" style="780" customWidth="1"/>
    <col min="11804" max="11805" width="9.140625" style="780"/>
    <col min="11806" max="11806" width="6.5703125" style="780" customWidth="1"/>
    <col min="11807" max="11812" width="6.28515625" style="780" customWidth="1"/>
    <col min="11813" max="11814" width="9.140625" style="780"/>
    <col min="11815" max="11816" width="14.5703125" style="780" customWidth="1"/>
    <col min="11817" max="11818" width="12" style="780" customWidth="1"/>
    <col min="11819" max="11819" width="27.28515625" style="780" customWidth="1"/>
    <col min="11820" max="11820" width="13" style="780" customWidth="1"/>
    <col min="11821" max="11821" width="9.85546875" style="780" customWidth="1"/>
    <col min="11822" max="12047" width="9.140625" style="780"/>
    <col min="12048" max="12048" width="5.5703125" style="780" customWidth="1"/>
    <col min="12049" max="12049" width="8.7109375" style="780" customWidth="1"/>
    <col min="12050" max="12050" width="9.28515625" style="780" customWidth="1"/>
    <col min="12051" max="12051" width="11.42578125" style="780" customWidth="1"/>
    <col min="12052" max="12052" width="14.5703125" style="780" customWidth="1"/>
    <col min="12053" max="12053" width="9.140625" style="780"/>
    <col min="12054" max="12054" width="9.28515625" style="780" customWidth="1"/>
    <col min="12055" max="12058" width="4.7109375" style="780" customWidth="1"/>
    <col min="12059" max="12059" width="8.140625" style="780" customWidth="1"/>
    <col min="12060" max="12061" width="9.140625" style="780"/>
    <col min="12062" max="12062" width="6.5703125" style="780" customWidth="1"/>
    <col min="12063" max="12068" width="6.28515625" style="780" customWidth="1"/>
    <col min="12069" max="12070" width="9.140625" style="780"/>
    <col min="12071" max="12072" width="14.5703125" style="780" customWidth="1"/>
    <col min="12073" max="12074" width="12" style="780" customWidth="1"/>
    <col min="12075" max="12075" width="27.28515625" style="780" customWidth="1"/>
    <col min="12076" max="12076" width="13" style="780" customWidth="1"/>
    <col min="12077" max="12077" width="9.85546875" style="780" customWidth="1"/>
    <col min="12078" max="12303" width="9.140625" style="780"/>
    <col min="12304" max="12304" width="5.5703125" style="780" customWidth="1"/>
    <col min="12305" max="12305" width="8.7109375" style="780" customWidth="1"/>
    <col min="12306" max="12306" width="9.28515625" style="780" customWidth="1"/>
    <col min="12307" max="12307" width="11.42578125" style="780" customWidth="1"/>
    <col min="12308" max="12308" width="14.5703125" style="780" customWidth="1"/>
    <col min="12309" max="12309" width="9.140625" style="780"/>
    <col min="12310" max="12310" width="9.28515625" style="780" customWidth="1"/>
    <col min="12311" max="12314" width="4.7109375" style="780" customWidth="1"/>
    <col min="12315" max="12315" width="8.140625" style="780" customWidth="1"/>
    <col min="12316" max="12317" width="9.140625" style="780"/>
    <col min="12318" max="12318" width="6.5703125" style="780" customWidth="1"/>
    <col min="12319" max="12324" width="6.28515625" style="780" customWidth="1"/>
    <col min="12325" max="12326" width="9.140625" style="780"/>
    <col min="12327" max="12328" width="14.5703125" style="780" customWidth="1"/>
    <col min="12329" max="12330" width="12" style="780" customWidth="1"/>
    <col min="12331" max="12331" width="27.28515625" style="780" customWidth="1"/>
    <col min="12332" max="12332" width="13" style="780" customWidth="1"/>
    <col min="12333" max="12333" width="9.85546875" style="780" customWidth="1"/>
    <col min="12334" max="12559" width="9.140625" style="780"/>
    <col min="12560" max="12560" width="5.5703125" style="780" customWidth="1"/>
    <col min="12561" max="12561" width="8.7109375" style="780" customWidth="1"/>
    <col min="12562" max="12562" width="9.28515625" style="780" customWidth="1"/>
    <col min="12563" max="12563" width="11.42578125" style="780" customWidth="1"/>
    <col min="12564" max="12564" width="14.5703125" style="780" customWidth="1"/>
    <col min="12565" max="12565" width="9.140625" style="780"/>
    <col min="12566" max="12566" width="9.28515625" style="780" customWidth="1"/>
    <col min="12567" max="12570" width="4.7109375" style="780" customWidth="1"/>
    <col min="12571" max="12571" width="8.140625" style="780" customWidth="1"/>
    <col min="12572" max="12573" width="9.140625" style="780"/>
    <col min="12574" max="12574" width="6.5703125" style="780" customWidth="1"/>
    <col min="12575" max="12580" width="6.28515625" style="780" customWidth="1"/>
    <col min="12581" max="12582" width="9.140625" style="780"/>
    <col min="12583" max="12584" width="14.5703125" style="780" customWidth="1"/>
    <col min="12585" max="12586" width="12" style="780" customWidth="1"/>
    <col min="12587" max="12587" width="27.28515625" style="780" customWidth="1"/>
    <col min="12588" max="12588" width="13" style="780" customWidth="1"/>
    <col min="12589" max="12589" width="9.85546875" style="780" customWidth="1"/>
    <col min="12590" max="12815" width="9.140625" style="780"/>
    <col min="12816" max="12816" width="5.5703125" style="780" customWidth="1"/>
    <col min="12817" max="12817" width="8.7109375" style="780" customWidth="1"/>
    <col min="12818" max="12818" width="9.28515625" style="780" customWidth="1"/>
    <col min="12819" max="12819" width="11.42578125" style="780" customWidth="1"/>
    <col min="12820" max="12820" width="14.5703125" style="780" customWidth="1"/>
    <col min="12821" max="12821" width="9.140625" style="780"/>
    <col min="12822" max="12822" width="9.28515625" style="780" customWidth="1"/>
    <col min="12823" max="12826" width="4.7109375" style="780" customWidth="1"/>
    <col min="12827" max="12827" width="8.140625" style="780" customWidth="1"/>
    <col min="12828" max="12829" width="9.140625" style="780"/>
    <col min="12830" max="12830" width="6.5703125" style="780" customWidth="1"/>
    <col min="12831" max="12836" width="6.28515625" style="780" customWidth="1"/>
    <col min="12837" max="12838" width="9.140625" style="780"/>
    <col min="12839" max="12840" width="14.5703125" style="780" customWidth="1"/>
    <col min="12841" max="12842" width="12" style="780" customWidth="1"/>
    <col min="12843" max="12843" width="27.28515625" style="780" customWidth="1"/>
    <col min="12844" max="12844" width="13" style="780" customWidth="1"/>
    <col min="12845" max="12845" width="9.85546875" style="780" customWidth="1"/>
    <col min="12846" max="13071" width="9.140625" style="780"/>
    <col min="13072" max="13072" width="5.5703125" style="780" customWidth="1"/>
    <col min="13073" max="13073" width="8.7109375" style="780" customWidth="1"/>
    <col min="13074" max="13074" width="9.28515625" style="780" customWidth="1"/>
    <col min="13075" max="13075" width="11.42578125" style="780" customWidth="1"/>
    <col min="13076" max="13076" width="14.5703125" style="780" customWidth="1"/>
    <col min="13077" max="13077" width="9.140625" style="780"/>
    <col min="13078" max="13078" width="9.28515625" style="780" customWidth="1"/>
    <col min="13079" max="13082" width="4.7109375" style="780" customWidth="1"/>
    <col min="13083" max="13083" width="8.140625" style="780" customWidth="1"/>
    <col min="13084" max="13085" width="9.140625" style="780"/>
    <col min="13086" max="13086" width="6.5703125" style="780" customWidth="1"/>
    <col min="13087" max="13092" width="6.28515625" style="780" customWidth="1"/>
    <col min="13093" max="13094" width="9.140625" style="780"/>
    <col min="13095" max="13096" width="14.5703125" style="780" customWidth="1"/>
    <col min="13097" max="13098" width="12" style="780" customWidth="1"/>
    <col min="13099" max="13099" width="27.28515625" style="780" customWidth="1"/>
    <col min="13100" max="13100" width="13" style="780" customWidth="1"/>
    <col min="13101" max="13101" width="9.85546875" style="780" customWidth="1"/>
    <col min="13102" max="13327" width="9.140625" style="780"/>
    <col min="13328" max="13328" width="5.5703125" style="780" customWidth="1"/>
    <col min="13329" max="13329" width="8.7109375" style="780" customWidth="1"/>
    <col min="13330" max="13330" width="9.28515625" style="780" customWidth="1"/>
    <col min="13331" max="13331" width="11.42578125" style="780" customWidth="1"/>
    <col min="13332" max="13332" width="14.5703125" style="780" customWidth="1"/>
    <col min="13333" max="13333" width="9.140625" style="780"/>
    <col min="13334" max="13334" width="9.28515625" style="780" customWidth="1"/>
    <col min="13335" max="13338" width="4.7109375" style="780" customWidth="1"/>
    <col min="13339" max="13339" width="8.140625" style="780" customWidth="1"/>
    <col min="13340" max="13341" width="9.140625" style="780"/>
    <col min="13342" max="13342" width="6.5703125" style="780" customWidth="1"/>
    <col min="13343" max="13348" width="6.28515625" style="780" customWidth="1"/>
    <col min="13349" max="13350" width="9.140625" style="780"/>
    <col min="13351" max="13352" width="14.5703125" style="780" customWidth="1"/>
    <col min="13353" max="13354" width="12" style="780" customWidth="1"/>
    <col min="13355" max="13355" width="27.28515625" style="780" customWidth="1"/>
    <col min="13356" max="13356" width="13" style="780" customWidth="1"/>
    <col min="13357" max="13357" width="9.85546875" style="780" customWidth="1"/>
    <col min="13358" max="13583" width="9.140625" style="780"/>
    <col min="13584" max="13584" width="5.5703125" style="780" customWidth="1"/>
    <col min="13585" max="13585" width="8.7109375" style="780" customWidth="1"/>
    <col min="13586" max="13586" width="9.28515625" style="780" customWidth="1"/>
    <col min="13587" max="13587" width="11.42578125" style="780" customWidth="1"/>
    <col min="13588" max="13588" width="14.5703125" style="780" customWidth="1"/>
    <col min="13589" max="13589" width="9.140625" style="780"/>
    <col min="13590" max="13590" width="9.28515625" style="780" customWidth="1"/>
    <col min="13591" max="13594" width="4.7109375" style="780" customWidth="1"/>
    <col min="13595" max="13595" width="8.140625" style="780" customWidth="1"/>
    <col min="13596" max="13597" width="9.140625" style="780"/>
    <col min="13598" max="13598" width="6.5703125" style="780" customWidth="1"/>
    <col min="13599" max="13604" width="6.28515625" style="780" customWidth="1"/>
    <col min="13605" max="13606" width="9.140625" style="780"/>
    <col min="13607" max="13608" width="14.5703125" style="780" customWidth="1"/>
    <col min="13609" max="13610" width="12" style="780" customWidth="1"/>
    <col min="13611" max="13611" width="27.28515625" style="780" customWidth="1"/>
    <col min="13612" max="13612" width="13" style="780" customWidth="1"/>
    <col min="13613" max="13613" width="9.85546875" style="780" customWidth="1"/>
    <col min="13614" max="13839" width="9.140625" style="780"/>
    <col min="13840" max="13840" width="5.5703125" style="780" customWidth="1"/>
    <col min="13841" max="13841" width="8.7109375" style="780" customWidth="1"/>
    <col min="13842" max="13842" width="9.28515625" style="780" customWidth="1"/>
    <col min="13843" max="13843" width="11.42578125" style="780" customWidth="1"/>
    <col min="13844" max="13844" width="14.5703125" style="780" customWidth="1"/>
    <col min="13845" max="13845" width="9.140625" style="780"/>
    <col min="13846" max="13846" width="9.28515625" style="780" customWidth="1"/>
    <col min="13847" max="13850" width="4.7109375" style="780" customWidth="1"/>
    <col min="13851" max="13851" width="8.140625" style="780" customWidth="1"/>
    <col min="13852" max="13853" width="9.140625" style="780"/>
    <col min="13854" max="13854" width="6.5703125" style="780" customWidth="1"/>
    <col min="13855" max="13860" width="6.28515625" style="780" customWidth="1"/>
    <col min="13861" max="13862" width="9.140625" style="780"/>
    <col min="13863" max="13864" width="14.5703125" style="780" customWidth="1"/>
    <col min="13865" max="13866" width="12" style="780" customWidth="1"/>
    <col min="13867" max="13867" width="27.28515625" style="780" customWidth="1"/>
    <col min="13868" max="13868" width="13" style="780" customWidth="1"/>
    <col min="13869" max="13869" width="9.85546875" style="780" customWidth="1"/>
    <col min="13870" max="14095" width="9.140625" style="780"/>
    <col min="14096" max="14096" width="5.5703125" style="780" customWidth="1"/>
    <col min="14097" max="14097" width="8.7109375" style="780" customWidth="1"/>
    <col min="14098" max="14098" width="9.28515625" style="780" customWidth="1"/>
    <col min="14099" max="14099" width="11.42578125" style="780" customWidth="1"/>
    <col min="14100" max="14100" width="14.5703125" style="780" customWidth="1"/>
    <col min="14101" max="14101" width="9.140625" style="780"/>
    <col min="14102" max="14102" width="9.28515625" style="780" customWidth="1"/>
    <col min="14103" max="14106" width="4.7109375" style="780" customWidth="1"/>
    <col min="14107" max="14107" width="8.140625" style="780" customWidth="1"/>
    <col min="14108" max="14109" width="9.140625" style="780"/>
    <col min="14110" max="14110" width="6.5703125" style="780" customWidth="1"/>
    <col min="14111" max="14116" width="6.28515625" style="780" customWidth="1"/>
    <col min="14117" max="14118" width="9.140625" style="780"/>
    <col min="14119" max="14120" width="14.5703125" style="780" customWidth="1"/>
    <col min="14121" max="14122" width="12" style="780" customWidth="1"/>
    <col min="14123" max="14123" width="27.28515625" style="780" customWidth="1"/>
    <col min="14124" max="14124" width="13" style="780" customWidth="1"/>
    <col min="14125" max="14125" width="9.85546875" style="780" customWidth="1"/>
    <col min="14126" max="14351" width="9.140625" style="780"/>
    <col min="14352" max="14352" width="5.5703125" style="780" customWidth="1"/>
    <col min="14353" max="14353" width="8.7109375" style="780" customWidth="1"/>
    <col min="14354" max="14354" width="9.28515625" style="780" customWidth="1"/>
    <col min="14355" max="14355" width="11.42578125" style="780" customWidth="1"/>
    <col min="14356" max="14356" width="14.5703125" style="780" customWidth="1"/>
    <col min="14357" max="14357" width="9.140625" style="780"/>
    <col min="14358" max="14358" width="9.28515625" style="780" customWidth="1"/>
    <col min="14359" max="14362" width="4.7109375" style="780" customWidth="1"/>
    <col min="14363" max="14363" width="8.140625" style="780" customWidth="1"/>
    <col min="14364" max="14365" width="9.140625" style="780"/>
    <col min="14366" max="14366" width="6.5703125" style="780" customWidth="1"/>
    <col min="14367" max="14372" width="6.28515625" style="780" customWidth="1"/>
    <col min="14373" max="14374" width="9.140625" style="780"/>
    <col min="14375" max="14376" width="14.5703125" style="780" customWidth="1"/>
    <col min="14377" max="14378" width="12" style="780" customWidth="1"/>
    <col min="14379" max="14379" width="27.28515625" style="780" customWidth="1"/>
    <col min="14380" max="14380" width="13" style="780" customWidth="1"/>
    <col min="14381" max="14381" width="9.85546875" style="780" customWidth="1"/>
    <col min="14382" max="14607" width="9.140625" style="780"/>
    <col min="14608" max="14608" width="5.5703125" style="780" customWidth="1"/>
    <col min="14609" max="14609" width="8.7109375" style="780" customWidth="1"/>
    <col min="14610" max="14610" width="9.28515625" style="780" customWidth="1"/>
    <col min="14611" max="14611" width="11.42578125" style="780" customWidth="1"/>
    <col min="14612" max="14612" width="14.5703125" style="780" customWidth="1"/>
    <col min="14613" max="14613" width="9.140625" style="780"/>
    <col min="14614" max="14614" width="9.28515625" style="780" customWidth="1"/>
    <col min="14615" max="14618" width="4.7109375" style="780" customWidth="1"/>
    <col min="14619" max="14619" width="8.140625" style="780" customWidth="1"/>
    <col min="14620" max="14621" width="9.140625" style="780"/>
    <col min="14622" max="14622" width="6.5703125" style="780" customWidth="1"/>
    <col min="14623" max="14628" width="6.28515625" style="780" customWidth="1"/>
    <col min="14629" max="14630" width="9.140625" style="780"/>
    <col min="14631" max="14632" width="14.5703125" style="780" customWidth="1"/>
    <col min="14633" max="14634" width="12" style="780" customWidth="1"/>
    <col min="14635" max="14635" width="27.28515625" style="780" customWidth="1"/>
    <col min="14636" max="14636" width="13" style="780" customWidth="1"/>
    <col min="14637" max="14637" width="9.85546875" style="780" customWidth="1"/>
    <col min="14638" max="14863" width="9.140625" style="780"/>
    <col min="14864" max="14864" width="5.5703125" style="780" customWidth="1"/>
    <col min="14865" max="14865" width="8.7109375" style="780" customWidth="1"/>
    <col min="14866" max="14866" width="9.28515625" style="780" customWidth="1"/>
    <col min="14867" max="14867" width="11.42578125" style="780" customWidth="1"/>
    <col min="14868" max="14868" width="14.5703125" style="780" customWidth="1"/>
    <col min="14869" max="14869" width="9.140625" style="780"/>
    <col min="14870" max="14870" width="9.28515625" style="780" customWidth="1"/>
    <col min="14871" max="14874" width="4.7109375" style="780" customWidth="1"/>
    <col min="14875" max="14875" width="8.140625" style="780" customWidth="1"/>
    <col min="14876" max="14877" width="9.140625" style="780"/>
    <col min="14878" max="14878" width="6.5703125" style="780" customWidth="1"/>
    <col min="14879" max="14884" width="6.28515625" style="780" customWidth="1"/>
    <col min="14885" max="14886" width="9.140625" style="780"/>
    <col min="14887" max="14888" width="14.5703125" style="780" customWidth="1"/>
    <col min="14889" max="14890" width="12" style="780" customWidth="1"/>
    <col min="14891" max="14891" width="27.28515625" style="780" customWidth="1"/>
    <col min="14892" max="14892" width="13" style="780" customWidth="1"/>
    <col min="14893" max="14893" width="9.85546875" style="780" customWidth="1"/>
    <col min="14894" max="15119" width="9.140625" style="780"/>
    <col min="15120" max="15120" width="5.5703125" style="780" customWidth="1"/>
    <col min="15121" max="15121" width="8.7109375" style="780" customWidth="1"/>
    <col min="15122" max="15122" width="9.28515625" style="780" customWidth="1"/>
    <col min="15123" max="15123" width="11.42578125" style="780" customWidth="1"/>
    <col min="15124" max="15124" width="14.5703125" style="780" customWidth="1"/>
    <col min="15125" max="15125" width="9.140625" style="780"/>
    <col min="15126" max="15126" width="9.28515625" style="780" customWidth="1"/>
    <col min="15127" max="15130" width="4.7109375" style="780" customWidth="1"/>
    <col min="15131" max="15131" width="8.140625" style="780" customWidth="1"/>
    <col min="15132" max="15133" width="9.140625" style="780"/>
    <col min="15134" max="15134" width="6.5703125" style="780" customWidth="1"/>
    <col min="15135" max="15140" width="6.28515625" style="780" customWidth="1"/>
    <col min="15141" max="15142" width="9.140625" style="780"/>
    <col min="15143" max="15144" width="14.5703125" style="780" customWidth="1"/>
    <col min="15145" max="15146" width="12" style="780" customWidth="1"/>
    <col min="15147" max="15147" width="27.28515625" style="780" customWidth="1"/>
    <col min="15148" max="15148" width="13" style="780" customWidth="1"/>
    <col min="15149" max="15149" width="9.85546875" style="780" customWidth="1"/>
    <col min="15150" max="15375" width="9.140625" style="780"/>
    <col min="15376" max="15376" width="5.5703125" style="780" customWidth="1"/>
    <col min="15377" max="15377" width="8.7109375" style="780" customWidth="1"/>
    <col min="15378" max="15378" width="9.28515625" style="780" customWidth="1"/>
    <col min="15379" max="15379" width="11.42578125" style="780" customWidth="1"/>
    <col min="15380" max="15380" width="14.5703125" style="780" customWidth="1"/>
    <col min="15381" max="15381" width="9.140625" style="780"/>
    <col min="15382" max="15382" width="9.28515625" style="780" customWidth="1"/>
    <col min="15383" max="15386" width="4.7109375" style="780" customWidth="1"/>
    <col min="15387" max="15387" width="8.140625" style="780" customWidth="1"/>
    <col min="15388" max="15389" width="9.140625" style="780"/>
    <col min="15390" max="15390" width="6.5703125" style="780" customWidth="1"/>
    <col min="15391" max="15396" width="6.28515625" style="780" customWidth="1"/>
    <col min="15397" max="15398" width="9.140625" style="780"/>
    <col min="15399" max="15400" width="14.5703125" style="780" customWidth="1"/>
    <col min="15401" max="15402" width="12" style="780" customWidth="1"/>
    <col min="15403" max="15403" width="27.28515625" style="780" customWidth="1"/>
    <col min="15404" max="15404" width="13" style="780" customWidth="1"/>
    <col min="15405" max="15405" width="9.85546875" style="780" customWidth="1"/>
    <col min="15406" max="15631" width="9.140625" style="780"/>
    <col min="15632" max="15632" width="5.5703125" style="780" customWidth="1"/>
    <col min="15633" max="15633" width="8.7109375" style="780" customWidth="1"/>
    <col min="15634" max="15634" width="9.28515625" style="780" customWidth="1"/>
    <col min="15635" max="15635" width="11.42578125" style="780" customWidth="1"/>
    <col min="15636" max="15636" width="14.5703125" style="780" customWidth="1"/>
    <col min="15637" max="15637" width="9.140625" style="780"/>
    <col min="15638" max="15638" width="9.28515625" style="780" customWidth="1"/>
    <col min="15639" max="15642" width="4.7109375" style="780" customWidth="1"/>
    <col min="15643" max="15643" width="8.140625" style="780" customWidth="1"/>
    <col min="15644" max="15645" width="9.140625" style="780"/>
    <col min="15646" max="15646" width="6.5703125" style="780" customWidth="1"/>
    <col min="15647" max="15652" width="6.28515625" style="780" customWidth="1"/>
    <col min="15653" max="15654" width="9.140625" style="780"/>
    <col min="15655" max="15656" width="14.5703125" style="780" customWidth="1"/>
    <col min="15657" max="15658" width="12" style="780" customWidth="1"/>
    <col min="15659" max="15659" width="27.28515625" style="780" customWidth="1"/>
    <col min="15660" max="15660" width="13" style="780" customWidth="1"/>
    <col min="15661" max="15661" width="9.85546875" style="780" customWidth="1"/>
    <col min="15662" max="15887" width="9.140625" style="780"/>
    <col min="15888" max="15888" width="5.5703125" style="780" customWidth="1"/>
    <col min="15889" max="15889" width="8.7109375" style="780" customWidth="1"/>
    <col min="15890" max="15890" width="9.28515625" style="780" customWidth="1"/>
    <col min="15891" max="15891" width="11.42578125" style="780" customWidth="1"/>
    <col min="15892" max="15892" width="14.5703125" style="780" customWidth="1"/>
    <col min="15893" max="15893" width="9.140625" style="780"/>
    <col min="15894" max="15894" width="9.28515625" style="780" customWidth="1"/>
    <col min="15895" max="15898" width="4.7109375" style="780" customWidth="1"/>
    <col min="15899" max="15899" width="8.140625" style="780" customWidth="1"/>
    <col min="15900" max="15901" width="9.140625" style="780"/>
    <col min="15902" max="15902" width="6.5703125" style="780" customWidth="1"/>
    <col min="15903" max="15908" width="6.28515625" style="780" customWidth="1"/>
    <col min="15909" max="15910" width="9.140625" style="780"/>
    <col min="15911" max="15912" width="14.5703125" style="780" customWidth="1"/>
    <col min="15913" max="15914" width="12" style="780" customWidth="1"/>
    <col min="15915" max="15915" width="27.28515625" style="780" customWidth="1"/>
    <col min="15916" max="15916" width="13" style="780" customWidth="1"/>
    <col min="15917" max="15917" width="9.85546875" style="780" customWidth="1"/>
    <col min="15918" max="16143" width="9.140625" style="780"/>
    <col min="16144" max="16144" width="5.5703125" style="780" customWidth="1"/>
    <col min="16145" max="16145" width="8.7109375" style="780" customWidth="1"/>
    <col min="16146" max="16146" width="9.28515625" style="780" customWidth="1"/>
    <col min="16147" max="16147" width="11.42578125" style="780" customWidth="1"/>
    <col min="16148" max="16148" width="14.5703125" style="780" customWidth="1"/>
    <col min="16149" max="16149" width="9.140625" style="780"/>
    <col min="16150" max="16150" width="9.28515625" style="780" customWidth="1"/>
    <col min="16151" max="16154" width="4.7109375" style="780" customWidth="1"/>
    <col min="16155" max="16155" width="8.140625" style="780" customWidth="1"/>
    <col min="16156" max="16157" width="9.140625" style="780"/>
    <col min="16158" max="16158" width="6.5703125" style="780" customWidth="1"/>
    <col min="16159" max="16164" width="6.28515625" style="780" customWidth="1"/>
    <col min="16165" max="16166" width="9.140625" style="780"/>
    <col min="16167" max="16168" width="14.5703125" style="780" customWidth="1"/>
    <col min="16169" max="16170" width="12" style="780" customWidth="1"/>
    <col min="16171" max="16171" width="27.28515625" style="780" customWidth="1"/>
    <col min="16172" max="16172" width="13" style="780" customWidth="1"/>
    <col min="16173" max="16173" width="9.85546875" style="780" customWidth="1"/>
    <col min="16174" max="16384" width="9.140625" style="780"/>
  </cols>
  <sheetData>
    <row r="1" spans="1:59" x14ac:dyDescent="0.2">
      <c r="A1" s="832" t="s">
        <v>1729</v>
      </c>
      <c r="B1" s="830"/>
      <c r="C1" s="830"/>
      <c r="D1" s="833"/>
      <c r="AR1" s="782" t="s">
        <v>4</v>
      </c>
      <c r="AS1" s="789" t="s">
        <v>1730</v>
      </c>
      <c r="AT1" s="782" t="s">
        <v>1731</v>
      </c>
      <c r="AU1" s="782" t="s">
        <v>1732</v>
      </c>
      <c r="AV1" s="783" t="s">
        <v>1733</v>
      </c>
    </row>
    <row r="2" spans="1:59" ht="15" x14ac:dyDescent="0.2">
      <c r="A2" s="832" t="s">
        <v>1734</v>
      </c>
      <c r="B2" s="831"/>
      <c r="C2" s="831"/>
      <c r="D2" s="834"/>
      <c r="AR2" s="785" t="s">
        <v>1735</v>
      </c>
      <c r="AS2" s="786">
        <v>4.9029999999999996</v>
      </c>
      <c r="AT2" s="787">
        <v>147</v>
      </c>
      <c r="AU2" s="787">
        <f>AT2*AS2</f>
        <v>720.74099999999999</v>
      </c>
      <c r="AV2" s="1028" t="s">
        <v>1736</v>
      </c>
    </row>
    <row r="3" spans="1:59" ht="15" x14ac:dyDescent="0.2">
      <c r="A3" s="832" t="s">
        <v>1737</v>
      </c>
      <c r="B3" s="831"/>
      <c r="C3" s="831"/>
      <c r="D3" s="835"/>
      <c r="AR3" s="785" t="s">
        <v>1738</v>
      </c>
      <c r="AS3" s="786">
        <v>7.3659999999999997</v>
      </c>
      <c r="AT3" s="787">
        <v>12</v>
      </c>
      <c r="AU3" s="787">
        <f t="shared" ref="AU3:AU5" si="0">AT3*AS3</f>
        <v>88.391999999999996</v>
      </c>
      <c r="AV3" s="1028"/>
    </row>
    <row r="4" spans="1:59" ht="15" x14ac:dyDescent="0.2">
      <c r="A4" s="832" t="s">
        <v>1739</v>
      </c>
      <c r="B4" s="831"/>
      <c r="C4" s="831"/>
      <c r="D4" s="835"/>
      <c r="AR4" s="785" t="s">
        <v>1740</v>
      </c>
      <c r="AS4" s="786">
        <v>8.3190000000000008</v>
      </c>
      <c r="AT4" s="787">
        <v>7</v>
      </c>
      <c r="AU4" s="787">
        <f t="shared" si="0"/>
        <v>58.233000000000004</v>
      </c>
      <c r="AV4" s="1028"/>
    </row>
    <row r="5" spans="1:59" ht="15" x14ac:dyDescent="0.2">
      <c r="A5" s="836" t="s">
        <v>2260</v>
      </c>
      <c r="B5" s="831"/>
      <c r="C5" s="831"/>
      <c r="D5" s="835"/>
      <c r="AR5" s="785" t="s">
        <v>1741</v>
      </c>
      <c r="AS5" s="786">
        <v>9.2550000000000008</v>
      </c>
      <c r="AT5" s="787">
        <v>7</v>
      </c>
      <c r="AU5" s="787">
        <f t="shared" si="0"/>
        <v>64.785000000000011</v>
      </c>
      <c r="AV5" s="1028"/>
    </row>
    <row r="6" spans="1:59" x14ac:dyDescent="0.2">
      <c r="A6" s="1029"/>
      <c r="B6" s="1029"/>
      <c r="C6" s="1029"/>
      <c r="D6" s="1029"/>
      <c r="E6" s="789">
        <f t="shared" ref="E6:AK6" si="1">+SUM(E11:E981)</f>
        <v>485</v>
      </c>
      <c r="F6" s="782">
        <f>+COUNTA(F11:F981)</f>
        <v>485</v>
      </c>
      <c r="G6" s="1030" t="s">
        <v>1742</v>
      </c>
      <c r="H6" s="1031"/>
      <c r="I6" s="1031"/>
      <c r="J6" s="1031"/>
      <c r="K6" s="1031"/>
      <c r="L6" s="1032"/>
      <c r="M6" s="862">
        <f>+SUM(M11:M981)</f>
        <v>485</v>
      </c>
      <c r="N6" s="862">
        <f>+COUNTA(N11:N981)</f>
        <v>0</v>
      </c>
      <c r="O6" s="861"/>
      <c r="P6" s="1033" t="s">
        <v>2261</v>
      </c>
      <c r="Q6" s="1034"/>
      <c r="R6" s="1035"/>
      <c r="S6" s="863">
        <f t="shared" si="1"/>
        <v>485</v>
      </c>
      <c r="T6" s="863">
        <f>+COUNTA(T11:T981)</f>
        <v>0</v>
      </c>
      <c r="U6" s="863"/>
      <c r="V6" s="864">
        <f t="shared" si="1"/>
        <v>485</v>
      </c>
      <c r="W6" s="864">
        <f>+COUNTA(W11:W981)</f>
        <v>0</v>
      </c>
      <c r="X6" s="864"/>
      <c r="Y6" s="865">
        <f t="shared" si="1"/>
        <v>397</v>
      </c>
      <c r="Z6" s="865">
        <f>+COUNTA(Z11:Z981)</f>
        <v>0</v>
      </c>
      <c r="AA6" s="865"/>
      <c r="AB6" s="866">
        <f>+SUM(AB11:AB981)</f>
        <v>246</v>
      </c>
      <c r="AC6" s="866">
        <f t="shared" si="1"/>
        <v>164</v>
      </c>
      <c r="AD6" s="866">
        <f>+COUNTA(AD11:AD981)</f>
        <v>0</v>
      </c>
      <c r="AE6" s="866"/>
      <c r="AF6" s="866">
        <f t="shared" si="1"/>
        <v>10033</v>
      </c>
      <c r="AG6" s="866"/>
      <c r="AH6" s="866">
        <f>+SUMIF(AG12:AG981,"FALSE",AF12:AF981)</f>
        <v>1213</v>
      </c>
      <c r="AI6" s="866"/>
      <c r="AJ6" s="866">
        <f t="shared" si="1"/>
        <v>0</v>
      </c>
      <c r="AK6" s="866">
        <f t="shared" si="1"/>
        <v>10033</v>
      </c>
      <c r="AL6" s="866"/>
      <c r="AM6" s="866"/>
      <c r="AN6" s="866"/>
      <c r="AO6" s="866"/>
      <c r="AP6" s="790"/>
      <c r="AQ6" s="790"/>
      <c r="AR6" s="790"/>
      <c r="AS6" s="790"/>
      <c r="AT6" s="790"/>
      <c r="AU6" s="790"/>
      <c r="AV6" s="790"/>
      <c r="AW6" s="790"/>
      <c r="AX6" s="790"/>
      <c r="AY6" s="790"/>
      <c r="AZ6" s="790"/>
      <c r="BA6" s="790"/>
      <c r="BB6" s="790"/>
      <c r="BC6" s="790"/>
    </row>
    <row r="7" spans="1:59" ht="15" customHeight="1" x14ac:dyDescent="0.2">
      <c r="A7" s="855"/>
      <c r="B7" s="855"/>
      <c r="C7" s="855"/>
      <c r="D7" s="858"/>
      <c r="E7" s="1036" t="s">
        <v>955</v>
      </c>
      <c r="F7" s="1036" t="s">
        <v>957</v>
      </c>
      <c r="G7" s="1030" t="s">
        <v>1743</v>
      </c>
      <c r="H7" s="1031"/>
      <c r="I7" s="1031"/>
      <c r="J7" s="1031"/>
      <c r="K7" s="1031"/>
      <c r="L7" s="1031"/>
      <c r="M7" s="1031"/>
      <c r="N7" s="1031"/>
      <c r="O7" s="1032"/>
      <c r="P7" s="1033" t="s">
        <v>1744</v>
      </c>
      <c r="Q7" s="1034"/>
      <c r="R7" s="1035"/>
      <c r="S7" s="1044" t="s">
        <v>1745</v>
      </c>
      <c r="T7" s="1045"/>
      <c r="U7" s="1046"/>
      <c r="V7" s="1066" t="s">
        <v>1746</v>
      </c>
      <c r="W7" s="1067"/>
      <c r="X7" s="1068"/>
      <c r="Y7" s="1071" t="s">
        <v>1747</v>
      </c>
      <c r="Z7" s="1072"/>
      <c r="AA7" s="1073"/>
      <c r="AB7" s="1077" t="s">
        <v>1748</v>
      </c>
      <c r="AC7" s="1078"/>
      <c r="AD7" s="1078"/>
      <c r="AE7" s="1078"/>
      <c r="AF7" s="1078"/>
      <c r="AG7" s="1078"/>
      <c r="AH7" s="1078"/>
      <c r="AI7" s="1078"/>
      <c r="AJ7" s="1078"/>
      <c r="AK7" s="1078"/>
      <c r="AL7" s="1078"/>
      <c r="AM7" s="1078"/>
      <c r="AN7" s="1078"/>
      <c r="AO7" s="1078"/>
      <c r="AP7" s="870"/>
      <c r="AQ7" s="870"/>
      <c r="AR7" s="870"/>
      <c r="AS7" s="870"/>
      <c r="AT7" s="870"/>
      <c r="AU7" s="870"/>
      <c r="AV7" s="870"/>
      <c r="AW7" s="790"/>
      <c r="AX7" s="790"/>
      <c r="AY7" s="790"/>
      <c r="AZ7" s="790"/>
      <c r="BA7" s="790"/>
      <c r="BB7" s="790"/>
      <c r="BC7" s="790"/>
    </row>
    <row r="8" spans="1:59" ht="15" customHeight="1" x14ac:dyDescent="0.2">
      <c r="A8" s="1062" t="s">
        <v>1158</v>
      </c>
      <c r="B8" s="1063" t="s">
        <v>115</v>
      </c>
      <c r="C8" s="1062" t="s">
        <v>4</v>
      </c>
      <c r="D8" s="1064" t="s">
        <v>1280</v>
      </c>
      <c r="E8" s="1037"/>
      <c r="F8" s="1037"/>
      <c r="G8" s="1054" t="s">
        <v>1749</v>
      </c>
      <c r="H8" s="1055"/>
      <c r="I8" s="1056"/>
      <c r="J8" s="1054" t="s">
        <v>1750</v>
      </c>
      <c r="K8" s="1055"/>
      <c r="L8" s="1056"/>
      <c r="M8" s="1060" t="s">
        <v>1751</v>
      </c>
      <c r="N8" s="1065" t="s">
        <v>140</v>
      </c>
      <c r="O8" s="1065" t="s">
        <v>7</v>
      </c>
      <c r="P8" s="1036" t="s">
        <v>1752</v>
      </c>
      <c r="Q8" s="1039" t="s">
        <v>1753</v>
      </c>
      <c r="R8" s="1039" t="s">
        <v>1754</v>
      </c>
      <c r="S8" s="1047" t="s">
        <v>1751</v>
      </c>
      <c r="T8" s="1043" t="s">
        <v>140</v>
      </c>
      <c r="U8" s="1043" t="s">
        <v>7</v>
      </c>
      <c r="V8" s="1069" t="s">
        <v>1751</v>
      </c>
      <c r="W8" s="1049" t="s">
        <v>140</v>
      </c>
      <c r="X8" s="1049" t="s">
        <v>7</v>
      </c>
      <c r="Y8" s="1074" t="s">
        <v>1751</v>
      </c>
      <c r="Z8" s="1076" t="s">
        <v>140</v>
      </c>
      <c r="AA8" s="1076" t="s">
        <v>7</v>
      </c>
      <c r="AB8" s="1079" t="s">
        <v>1757</v>
      </c>
      <c r="AC8" s="1077" t="s">
        <v>1758</v>
      </c>
      <c r="AD8" s="1078"/>
      <c r="AE8" s="1081"/>
      <c r="AF8" s="1082" t="s">
        <v>1759</v>
      </c>
      <c r="AG8" s="1082"/>
      <c r="AH8" s="1082"/>
      <c r="AI8" s="1082"/>
      <c r="AJ8" s="1082"/>
      <c r="AK8" s="1082"/>
      <c r="AL8" s="1083" t="s">
        <v>1760</v>
      </c>
      <c r="AM8" s="1084"/>
      <c r="AN8" s="1084"/>
      <c r="AO8" s="1084"/>
      <c r="AP8" s="870"/>
      <c r="AQ8" s="870"/>
      <c r="AR8" s="870"/>
      <c r="AS8" s="870"/>
      <c r="AT8" s="870"/>
      <c r="AU8" s="870"/>
      <c r="AV8" s="870"/>
      <c r="AW8" s="859"/>
      <c r="AX8" s="859"/>
      <c r="AY8" s="859"/>
      <c r="AZ8" s="859"/>
      <c r="BA8" s="859"/>
      <c r="BB8" s="859"/>
      <c r="BC8" s="859"/>
      <c r="BD8" s="1050"/>
      <c r="BE8" s="1051" t="s">
        <v>138</v>
      </c>
      <c r="BF8" s="1052" t="s">
        <v>1755</v>
      </c>
      <c r="BG8" s="1051" t="s">
        <v>1756</v>
      </c>
    </row>
    <row r="9" spans="1:59" ht="24.75" customHeight="1" x14ac:dyDescent="0.2">
      <c r="A9" s="1062"/>
      <c r="B9" s="1063"/>
      <c r="C9" s="1062"/>
      <c r="D9" s="1064"/>
      <c r="E9" s="1038"/>
      <c r="F9" s="1038"/>
      <c r="G9" s="1057"/>
      <c r="H9" s="1058"/>
      <c r="I9" s="1059"/>
      <c r="J9" s="1057"/>
      <c r="K9" s="1058"/>
      <c r="L9" s="1059"/>
      <c r="M9" s="1061"/>
      <c r="N9" s="1065"/>
      <c r="O9" s="1065"/>
      <c r="P9" s="1037"/>
      <c r="Q9" s="1040"/>
      <c r="R9" s="1040"/>
      <c r="S9" s="1048"/>
      <c r="T9" s="1043"/>
      <c r="U9" s="1043"/>
      <c r="V9" s="1070"/>
      <c r="W9" s="1049"/>
      <c r="X9" s="1049"/>
      <c r="Y9" s="1075"/>
      <c r="Z9" s="1076"/>
      <c r="AA9" s="1076"/>
      <c r="AB9" s="1080"/>
      <c r="AC9" s="868" t="s">
        <v>1751</v>
      </c>
      <c r="AD9" s="868" t="s">
        <v>140</v>
      </c>
      <c r="AE9" s="868" t="s">
        <v>7</v>
      </c>
      <c r="AF9" s="869" t="s">
        <v>1770</v>
      </c>
      <c r="AG9" s="869"/>
      <c r="AH9" s="869" t="s">
        <v>0</v>
      </c>
      <c r="AI9" s="869" t="s">
        <v>7</v>
      </c>
      <c r="AJ9" s="869" t="s">
        <v>1146</v>
      </c>
      <c r="AK9" s="869" t="s">
        <v>19</v>
      </c>
      <c r="AL9" s="868" t="s">
        <v>1751</v>
      </c>
      <c r="AM9" s="868" t="s">
        <v>140</v>
      </c>
      <c r="AN9" s="868" t="s">
        <v>7</v>
      </c>
      <c r="AO9" s="867" t="s">
        <v>1761</v>
      </c>
      <c r="AP9" s="859"/>
      <c r="AQ9" s="859"/>
      <c r="AR9" s="1042"/>
      <c r="AS9" s="1042"/>
      <c r="AT9" s="1042"/>
      <c r="AU9" s="860"/>
      <c r="AV9" s="859"/>
      <c r="AW9" s="859"/>
      <c r="AX9" s="859"/>
      <c r="AY9" s="859"/>
      <c r="AZ9" s="859"/>
      <c r="BA9" s="859"/>
      <c r="BB9" s="859"/>
      <c r="BC9" s="859"/>
      <c r="BD9" s="1050"/>
      <c r="BE9" s="1051"/>
      <c r="BF9" s="1052"/>
      <c r="BG9" s="1051"/>
    </row>
    <row r="10" spans="1:59" s="781" customFormat="1" ht="38.25" x14ac:dyDescent="0.2">
      <c r="A10" s="1062"/>
      <c r="B10" s="1063"/>
      <c r="C10" s="1062"/>
      <c r="D10" s="791" t="s">
        <v>1762</v>
      </c>
      <c r="E10" s="789" t="s">
        <v>1763</v>
      </c>
      <c r="F10" s="789" t="s">
        <v>1763</v>
      </c>
      <c r="G10" s="789" t="s">
        <v>1764</v>
      </c>
      <c r="H10" s="789" t="s">
        <v>1765</v>
      </c>
      <c r="I10" s="789" t="s">
        <v>1766</v>
      </c>
      <c r="J10" s="789" t="s">
        <v>1764</v>
      </c>
      <c r="K10" s="789" t="s">
        <v>1765</v>
      </c>
      <c r="L10" s="789" t="s">
        <v>1766</v>
      </c>
      <c r="M10" s="789" t="s">
        <v>1767</v>
      </c>
      <c r="N10" s="856"/>
      <c r="O10" s="856"/>
      <c r="P10" s="1038"/>
      <c r="Q10" s="1041"/>
      <c r="R10" s="1041"/>
      <c r="S10" s="789" t="s">
        <v>1768</v>
      </c>
      <c r="T10" s="789"/>
      <c r="U10" s="789"/>
      <c r="V10" s="789" t="s">
        <v>1763</v>
      </c>
      <c r="W10" s="789"/>
      <c r="X10" s="789"/>
      <c r="Y10" s="789" t="s">
        <v>1767</v>
      </c>
      <c r="Z10" s="789"/>
      <c r="AA10" s="789"/>
      <c r="AB10" s="789" t="s">
        <v>1769</v>
      </c>
      <c r="AC10" s="788" t="s">
        <v>2302</v>
      </c>
      <c r="AD10" s="789"/>
      <c r="AE10" s="789"/>
      <c r="AF10" s="789" t="s">
        <v>2303</v>
      </c>
      <c r="AG10" s="789"/>
      <c r="AH10" s="789"/>
      <c r="AI10" s="789"/>
      <c r="AJ10" s="789"/>
      <c r="AK10" s="789"/>
      <c r="AL10" s="789"/>
      <c r="AM10" s="844"/>
      <c r="AN10" s="844"/>
      <c r="AO10" s="844"/>
      <c r="AP10" s="792"/>
      <c r="AQ10" s="792"/>
      <c r="AR10" s="792"/>
      <c r="AS10" s="792"/>
      <c r="AT10" s="792"/>
      <c r="AU10" s="792"/>
      <c r="AV10" s="792"/>
      <c r="AW10" s="792"/>
      <c r="AX10" s="792"/>
      <c r="AY10" s="792"/>
      <c r="AZ10" s="792"/>
      <c r="BA10" s="792"/>
      <c r="BB10" s="792"/>
      <c r="BC10" s="792"/>
      <c r="BE10" s="784"/>
      <c r="BF10" s="784"/>
      <c r="BG10" s="784"/>
    </row>
    <row r="11" spans="1:59" ht="14.45" customHeight="1" x14ac:dyDescent="0.2">
      <c r="A11" s="793"/>
      <c r="B11" s="793" t="s">
        <v>1058</v>
      </c>
      <c r="C11" s="793" t="s">
        <v>1059</v>
      </c>
      <c r="D11" s="795"/>
      <c r="E11" s="796"/>
      <c r="F11" s="796"/>
      <c r="G11" s="796"/>
      <c r="H11" s="796"/>
      <c r="I11" s="796"/>
      <c r="J11" s="796"/>
      <c r="K11" s="796"/>
      <c r="L11" s="796"/>
      <c r="M11" s="796"/>
      <c r="N11" s="796"/>
      <c r="O11" s="796"/>
      <c r="P11" s="796"/>
      <c r="Q11" s="796"/>
      <c r="R11" s="796"/>
      <c r="S11" s="796"/>
      <c r="T11" s="796"/>
      <c r="U11" s="796"/>
      <c r="V11" s="796"/>
      <c r="W11" s="796"/>
      <c r="X11" s="796"/>
      <c r="Y11" s="796"/>
      <c r="Z11" s="796"/>
      <c r="AA11" s="796"/>
      <c r="AB11" s="787"/>
      <c r="AC11" s="787"/>
      <c r="AD11" s="787"/>
      <c r="AE11" s="787"/>
      <c r="AF11" s="796"/>
      <c r="AG11" s="796"/>
      <c r="AH11" s="796"/>
      <c r="AI11" s="796"/>
      <c r="AJ11" s="796"/>
      <c r="AK11" s="796"/>
      <c r="AL11" s="796"/>
      <c r="AM11" s="845"/>
      <c r="AN11" s="845"/>
      <c r="AO11" s="845"/>
    </row>
    <row r="12" spans="1:59" ht="14.45" customHeight="1" x14ac:dyDescent="0.2">
      <c r="A12" s="793"/>
      <c r="B12" s="793"/>
      <c r="C12" s="793"/>
      <c r="D12" s="797">
        <v>122</v>
      </c>
      <c r="E12" s="796"/>
      <c r="F12" s="796"/>
      <c r="G12" s="796"/>
      <c r="H12" s="796"/>
      <c r="I12" s="796"/>
      <c r="J12" s="796"/>
      <c r="K12" s="796"/>
      <c r="L12" s="796"/>
      <c r="M12" s="796"/>
      <c r="N12" s="796"/>
      <c r="O12" s="796"/>
      <c r="P12" s="796"/>
      <c r="Q12" s="796"/>
      <c r="R12" s="796"/>
      <c r="S12" s="796"/>
      <c r="T12" s="796"/>
      <c r="U12" s="796"/>
      <c r="V12" s="796"/>
      <c r="W12" s="796"/>
      <c r="X12" s="796"/>
      <c r="Y12" s="796"/>
      <c r="Z12" s="796"/>
      <c r="AA12" s="796"/>
      <c r="AB12" s="787"/>
      <c r="AC12" s="787"/>
      <c r="AD12" s="787"/>
      <c r="AE12" s="787"/>
      <c r="AF12" s="787">
        <f>+ROUND(D12/10,0)-1</f>
        <v>11</v>
      </c>
      <c r="AG12" s="787" t="b">
        <f>+ISBLANK(AH12)</f>
        <v>1</v>
      </c>
      <c r="AH12" s="796"/>
      <c r="AI12" s="787"/>
      <c r="AJ12" s="787"/>
      <c r="AK12" s="787">
        <f>AF12+AJ12</f>
        <v>11</v>
      </c>
      <c r="AL12" s="796"/>
      <c r="AM12" s="845"/>
      <c r="AN12" s="845"/>
      <c r="AO12" s="845"/>
    </row>
    <row r="13" spans="1:59" ht="14.45" customHeight="1" x14ac:dyDescent="0.2">
      <c r="A13" s="793">
        <f>+SUBTOTAL(3,$B$13:B13)</f>
        <v>1</v>
      </c>
      <c r="B13" s="798" t="s">
        <v>443</v>
      </c>
      <c r="C13" s="793" t="s">
        <v>238</v>
      </c>
      <c r="D13" s="797"/>
      <c r="E13" s="799">
        <v>1</v>
      </c>
      <c r="F13" s="800" t="s">
        <v>1771</v>
      </c>
      <c r="G13" s="799" t="s">
        <v>1772</v>
      </c>
      <c r="H13" s="799" t="s">
        <v>439</v>
      </c>
      <c r="I13" s="799" t="s">
        <v>1773</v>
      </c>
      <c r="J13" s="799" t="s">
        <v>1772</v>
      </c>
      <c r="K13" s="799" t="s">
        <v>439</v>
      </c>
      <c r="L13" s="799" t="s">
        <v>1773</v>
      </c>
      <c r="M13" s="799">
        <v>1</v>
      </c>
      <c r="N13" s="799"/>
      <c r="O13" s="799"/>
      <c r="P13" s="799" t="s">
        <v>1774</v>
      </c>
      <c r="Q13" s="799" t="s">
        <v>1775</v>
      </c>
      <c r="R13" s="799">
        <v>1</v>
      </c>
      <c r="S13" s="799">
        <v>1</v>
      </c>
      <c r="T13" s="799"/>
      <c r="U13" s="799"/>
      <c r="V13" s="799">
        <v>1</v>
      </c>
      <c r="W13" s="799"/>
      <c r="X13" s="799"/>
      <c r="Y13" s="796"/>
      <c r="Z13" s="796"/>
      <c r="AA13" s="796"/>
      <c r="AB13" s="787"/>
      <c r="AC13" s="787"/>
      <c r="AD13" s="787"/>
      <c r="AE13" s="787"/>
      <c r="AF13" s="787"/>
      <c r="AG13" s="787"/>
      <c r="AH13" s="796"/>
      <c r="AI13" s="787"/>
      <c r="AJ13" s="787"/>
      <c r="AK13" s="787"/>
      <c r="AL13" s="796"/>
      <c r="AM13" s="845"/>
      <c r="AN13" s="845"/>
      <c r="AO13" s="846"/>
      <c r="BE13" s="784" t="str">
        <f t="shared" ref="BE13:BE76" si="2">+LEFT(C13,2)</f>
        <v>DD</v>
      </c>
      <c r="BF13" s="784" t="str">
        <f>+RIGHT(C13,1)</f>
        <v>0</v>
      </c>
      <c r="BG13" s="784" t="str">
        <f>+CONCATENATE(BE13,"+",BF13)</f>
        <v>DD+0</v>
      </c>
    </row>
    <row r="14" spans="1:59" ht="14.45" customHeight="1" x14ac:dyDescent="0.2">
      <c r="A14" s="793"/>
      <c r="B14" s="793"/>
      <c r="C14" s="793"/>
      <c r="D14" s="797">
        <v>90</v>
      </c>
      <c r="E14" s="796"/>
      <c r="F14" s="796"/>
      <c r="G14" s="796"/>
      <c r="H14" s="796"/>
      <c r="I14" s="796"/>
      <c r="J14" s="796"/>
      <c r="K14" s="796"/>
      <c r="L14" s="796"/>
      <c r="M14" s="796"/>
      <c r="N14" s="796"/>
      <c r="O14" s="796"/>
      <c r="P14" s="787"/>
      <c r="Q14" s="787"/>
      <c r="R14" s="787"/>
      <c r="S14" s="796"/>
      <c r="T14" s="796"/>
      <c r="U14" s="796"/>
      <c r="V14" s="796"/>
      <c r="W14" s="796"/>
      <c r="X14" s="796"/>
      <c r="Y14" s="796"/>
      <c r="Z14" s="796"/>
      <c r="AA14" s="796"/>
      <c r="AB14" s="787"/>
      <c r="AC14" s="787"/>
      <c r="AD14" s="787"/>
      <c r="AE14" s="787"/>
      <c r="AF14" s="787">
        <f>+ROUND(D14/10,0)-1</f>
        <v>8</v>
      </c>
      <c r="AG14" s="787" t="b">
        <f t="shared" ref="AG14:AG76" si="3">+ISBLANK(AH14)</f>
        <v>1</v>
      </c>
      <c r="AH14" s="796"/>
      <c r="AI14" s="787"/>
      <c r="AJ14" s="787"/>
      <c r="AK14" s="787">
        <f>AF14+AJ14</f>
        <v>8</v>
      </c>
      <c r="AL14" s="796"/>
      <c r="AM14" s="845"/>
      <c r="AN14" s="845"/>
      <c r="AO14" s="846"/>
      <c r="BE14" s="784" t="str">
        <f t="shared" si="2"/>
        <v/>
      </c>
    </row>
    <row r="15" spans="1:59" ht="14.45" customHeight="1" x14ac:dyDescent="0.2">
      <c r="A15" s="793">
        <f>+SUBTOTAL(3,$B$13:B15)</f>
        <v>2</v>
      </c>
      <c r="B15" s="798" t="s">
        <v>624</v>
      </c>
      <c r="C15" s="793" t="s">
        <v>238</v>
      </c>
      <c r="D15" s="797"/>
      <c r="E15" s="799">
        <v>1</v>
      </c>
      <c r="F15" s="800" t="s">
        <v>1776</v>
      </c>
      <c r="G15" s="799" t="s">
        <v>1772</v>
      </c>
      <c r="H15" s="799" t="s">
        <v>439</v>
      </c>
      <c r="I15" s="799" t="s">
        <v>1773</v>
      </c>
      <c r="J15" s="799" t="s">
        <v>1772</v>
      </c>
      <c r="K15" s="799" t="s">
        <v>439</v>
      </c>
      <c r="L15" s="799" t="s">
        <v>1773</v>
      </c>
      <c r="M15" s="799">
        <v>1</v>
      </c>
      <c r="N15" s="799"/>
      <c r="O15" s="799"/>
      <c r="P15" s="799" t="s">
        <v>1774</v>
      </c>
      <c r="Q15" s="799" t="s">
        <v>1775</v>
      </c>
      <c r="R15" s="799">
        <v>1</v>
      </c>
      <c r="S15" s="799">
        <v>1</v>
      </c>
      <c r="T15" s="799"/>
      <c r="U15" s="799"/>
      <c r="V15" s="799">
        <v>1</v>
      </c>
      <c r="W15" s="799"/>
      <c r="X15" s="799"/>
      <c r="Y15" s="796"/>
      <c r="Z15" s="796"/>
      <c r="AA15" s="796"/>
      <c r="AB15" s="787"/>
      <c r="AC15" s="787"/>
      <c r="AD15" s="787"/>
      <c r="AE15" s="787"/>
      <c r="AF15" s="787"/>
      <c r="AG15" s="787"/>
      <c r="AH15" s="796"/>
      <c r="AI15" s="787"/>
      <c r="AJ15" s="787"/>
      <c r="AK15" s="787"/>
      <c r="AL15" s="796"/>
      <c r="AM15" s="845"/>
      <c r="AN15" s="845"/>
      <c r="AO15" s="846"/>
      <c r="BE15" s="784" t="str">
        <f t="shared" si="2"/>
        <v>DD</v>
      </c>
      <c r="BF15" s="784" t="str">
        <f>+RIGHT(C15,1)</f>
        <v>0</v>
      </c>
      <c r="BG15" s="784" t="str">
        <f t="shared" ref="BG15:BG77" si="4">+CONCATENATE(BE15,"+",BF15)</f>
        <v>DD+0</v>
      </c>
    </row>
    <row r="16" spans="1:59" ht="14.45" customHeight="1" x14ac:dyDescent="0.2">
      <c r="A16" s="793"/>
      <c r="B16" s="793"/>
      <c r="C16" s="793"/>
      <c r="D16" s="797">
        <v>277.7</v>
      </c>
      <c r="E16" s="796"/>
      <c r="F16" s="796"/>
      <c r="G16" s="796"/>
      <c r="H16" s="796"/>
      <c r="I16" s="796"/>
      <c r="J16" s="796"/>
      <c r="K16" s="796"/>
      <c r="L16" s="796"/>
      <c r="M16" s="796"/>
      <c r="N16" s="796"/>
      <c r="O16" s="796"/>
      <c r="P16" s="787"/>
      <c r="Q16" s="787"/>
      <c r="R16" s="787"/>
      <c r="S16" s="796"/>
      <c r="T16" s="796"/>
      <c r="U16" s="796"/>
      <c r="V16" s="796"/>
      <c r="W16" s="796"/>
      <c r="X16" s="796"/>
      <c r="Y16" s="796"/>
      <c r="Z16" s="796"/>
      <c r="AA16" s="796"/>
      <c r="AB16" s="787"/>
      <c r="AC16" s="787"/>
      <c r="AD16" s="787"/>
      <c r="AE16" s="787"/>
      <c r="AF16" s="787">
        <f>+ROUND(D16/10,0)-1</f>
        <v>27</v>
      </c>
      <c r="AG16" s="787" t="b">
        <f t="shared" si="3"/>
        <v>0</v>
      </c>
      <c r="AH16" s="843">
        <v>45717</v>
      </c>
      <c r="AI16" s="796" t="s">
        <v>1617</v>
      </c>
      <c r="AJ16" s="787"/>
      <c r="AK16" s="787">
        <f>AF16+AJ16</f>
        <v>27</v>
      </c>
      <c r="AL16" s="796"/>
      <c r="AM16" s="845"/>
      <c r="AN16" s="845"/>
      <c r="AO16" s="846"/>
      <c r="AR16" s="847"/>
      <c r="BE16" s="784" t="str">
        <f t="shared" si="2"/>
        <v/>
      </c>
    </row>
    <row r="17" spans="1:59" ht="14.45" customHeight="1" x14ac:dyDescent="0.2">
      <c r="A17" s="793">
        <f>+SUBTOTAL(3,$B$13:B17)</f>
        <v>3</v>
      </c>
      <c r="B17" s="793" t="s">
        <v>625</v>
      </c>
      <c r="C17" s="793" t="s">
        <v>232</v>
      </c>
      <c r="D17" s="797"/>
      <c r="E17" s="799">
        <v>1</v>
      </c>
      <c r="F17" s="800" t="s">
        <v>1777</v>
      </c>
      <c r="G17" s="799" t="s">
        <v>1772</v>
      </c>
      <c r="H17" s="799" t="s">
        <v>439</v>
      </c>
      <c r="I17" s="799" t="s">
        <v>1773</v>
      </c>
      <c r="J17" s="799" t="s">
        <v>1772</v>
      </c>
      <c r="K17" s="799" t="s">
        <v>439</v>
      </c>
      <c r="L17" s="799" t="s">
        <v>1773</v>
      </c>
      <c r="M17" s="799">
        <v>1</v>
      </c>
      <c r="N17" s="799"/>
      <c r="O17" s="799"/>
      <c r="P17" s="799" t="s">
        <v>1774</v>
      </c>
      <c r="Q17" s="799" t="s">
        <v>1775</v>
      </c>
      <c r="R17" s="799">
        <v>1</v>
      </c>
      <c r="S17" s="799">
        <v>1</v>
      </c>
      <c r="T17" s="799"/>
      <c r="U17" s="799"/>
      <c r="V17" s="799">
        <v>1</v>
      </c>
      <c r="W17" s="799"/>
      <c r="X17" s="799"/>
      <c r="Y17" s="799">
        <v>1</v>
      </c>
      <c r="Z17" s="799"/>
      <c r="AA17" s="799"/>
      <c r="AB17" s="799"/>
      <c r="AC17" s="799"/>
      <c r="AD17" s="799"/>
      <c r="AE17" s="799"/>
      <c r="AF17" s="787"/>
      <c r="AG17" s="787"/>
      <c r="AH17" s="799"/>
      <c r="AI17" s="787"/>
      <c r="AJ17" s="787"/>
      <c r="AK17" s="787"/>
      <c r="AL17" s="799"/>
      <c r="AM17" s="846"/>
      <c r="AN17" s="846"/>
      <c r="AO17" s="846"/>
      <c r="AP17" s="784"/>
      <c r="AQ17" s="784"/>
      <c r="AR17" s="784"/>
      <c r="AS17" s="784"/>
      <c r="AT17" s="784"/>
      <c r="AU17" s="784"/>
      <c r="AV17" s="784"/>
      <c r="AW17" s="784"/>
      <c r="AX17" s="784"/>
      <c r="AY17" s="784"/>
      <c r="AZ17" s="784"/>
      <c r="BA17" s="784"/>
      <c r="BB17" s="784"/>
      <c r="BC17" s="784"/>
      <c r="BE17" s="784" t="str">
        <f t="shared" si="2"/>
        <v>DA</v>
      </c>
      <c r="BF17" s="784" t="str">
        <f>+RIGHT(C17,1)</f>
        <v>6</v>
      </c>
      <c r="BG17" s="784" t="str">
        <f t="shared" si="4"/>
        <v>DA+6</v>
      </c>
    </row>
    <row r="18" spans="1:59" ht="14.45" customHeight="1" x14ac:dyDescent="0.2">
      <c r="A18" s="793"/>
      <c r="B18" s="793"/>
      <c r="C18" s="793"/>
      <c r="D18" s="797">
        <v>386</v>
      </c>
      <c r="E18" s="796"/>
      <c r="F18" s="796"/>
      <c r="G18" s="796"/>
      <c r="H18" s="796"/>
      <c r="I18" s="796"/>
      <c r="J18" s="796"/>
      <c r="K18" s="796"/>
      <c r="L18" s="796"/>
      <c r="M18" s="796"/>
      <c r="N18" s="796"/>
      <c r="O18" s="796"/>
      <c r="P18" s="787"/>
      <c r="Q18" s="787"/>
      <c r="R18" s="787"/>
      <c r="S18" s="796"/>
      <c r="T18" s="796"/>
      <c r="U18" s="796"/>
      <c r="V18" s="796"/>
      <c r="W18" s="796"/>
      <c r="X18" s="796"/>
      <c r="Y18" s="796"/>
      <c r="Z18" s="796"/>
      <c r="AA18" s="796"/>
      <c r="AB18" s="787"/>
      <c r="AC18" s="787"/>
      <c r="AD18" s="787"/>
      <c r="AE18" s="787"/>
      <c r="AF18" s="787">
        <f>+ROUND(D18/10,0)-1</f>
        <v>38</v>
      </c>
      <c r="AG18" s="787" t="b">
        <f t="shared" si="3"/>
        <v>0</v>
      </c>
      <c r="AH18" s="843">
        <v>45717</v>
      </c>
      <c r="AI18" s="796" t="s">
        <v>1617</v>
      </c>
      <c r="AJ18" s="787"/>
      <c r="AK18" s="787">
        <f>AF18+AJ18</f>
        <v>38</v>
      </c>
      <c r="AL18" s="796"/>
      <c r="AM18" s="845"/>
      <c r="AN18" s="845"/>
      <c r="AO18" s="846"/>
      <c r="AR18" s="847"/>
      <c r="BE18" s="784" t="str">
        <f t="shared" si="2"/>
        <v/>
      </c>
    </row>
    <row r="19" spans="1:59" ht="14.45" customHeight="1" x14ac:dyDescent="0.2">
      <c r="A19" s="793">
        <f>+SUBTOTAL(3,$B$13:B19)</f>
        <v>4</v>
      </c>
      <c r="B19" s="793" t="s">
        <v>626</v>
      </c>
      <c r="C19" s="793" t="s">
        <v>231</v>
      </c>
      <c r="D19" s="797"/>
      <c r="E19" s="799">
        <v>1</v>
      </c>
      <c r="F19" s="800" t="s">
        <v>1778</v>
      </c>
      <c r="G19" s="799" t="s">
        <v>1772</v>
      </c>
      <c r="H19" s="799" t="s">
        <v>439</v>
      </c>
      <c r="I19" s="799" t="s">
        <v>1773</v>
      </c>
      <c r="J19" s="799" t="s">
        <v>1772</v>
      </c>
      <c r="K19" s="799" t="s">
        <v>439</v>
      </c>
      <c r="L19" s="799" t="s">
        <v>1773</v>
      </c>
      <c r="M19" s="799">
        <v>1</v>
      </c>
      <c r="N19" s="799"/>
      <c r="O19" s="799"/>
      <c r="P19" s="799" t="s">
        <v>1774</v>
      </c>
      <c r="Q19" s="799" t="s">
        <v>1775</v>
      </c>
      <c r="R19" s="799">
        <v>1</v>
      </c>
      <c r="S19" s="799">
        <v>1</v>
      </c>
      <c r="T19" s="799"/>
      <c r="U19" s="799"/>
      <c r="V19" s="799">
        <v>1</v>
      </c>
      <c r="W19" s="799"/>
      <c r="X19" s="799"/>
      <c r="Y19" s="799">
        <v>1</v>
      </c>
      <c r="Z19" s="799"/>
      <c r="AA19" s="799"/>
      <c r="AB19" s="799"/>
      <c r="AC19" s="799"/>
      <c r="AD19" s="799"/>
      <c r="AE19" s="799"/>
      <c r="AF19" s="787"/>
      <c r="AG19" s="787"/>
      <c r="AH19" s="799"/>
      <c r="AI19" s="787"/>
      <c r="AJ19" s="787"/>
      <c r="AK19" s="787"/>
      <c r="AL19" s="799"/>
      <c r="AM19" s="846"/>
      <c r="AN19" s="846"/>
      <c r="AO19" s="846"/>
      <c r="AP19" s="784"/>
      <c r="AQ19" s="784"/>
      <c r="AR19" s="784"/>
      <c r="AS19" s="784"/>
      <c r="AT19" s="784"/>
      <c r="AU19" s="784"/>
      <c r="AV19" s="784"/>
      <c r="AW19" s="784"/>
      <c r="AX19" s="784"/>
      <c r="AY19" s="784"/>
      <c r="AZ19" s="784"/>
      <c r="BA19" s="784"/>
      <c r="BB19" s="784"/>
      <c r="BC19" s="784"/>
      <c r="BE19" s="784" t="str">
        <f t="shared" si="2"/>
        <v>DA</v>
      </c>
      <c r="BF19" s="784" t="str">
        <f>+RIGHT(C19,1)</f>
        <v>0</v>
      </c>
      <c r="BG19" s="784" t="str">
        <f t="shared" si="4"/>
        <v>DA+0</v>
      </c>
    </row>
    <row r="20" spans="1:59" ht="14.45" customHeight="1" x14ac:dyDescent="0.2">
      <c r="A20" s="793"/>
      <c r="B20" s="793"/>
      <c r="C20" s="793"/>
      <c r="D20" s="797">
        <v>443.6</v>
      </c>
      <c r="E20" s="796"/>
      <c r="F20" s="796"/>
      <c r="G20" s="796"/>
      <c r="H20" s="796"/>
      <c r="I20" s="796"/>
      <c r="J20" s="796"/>
      <c r="K20" s="796"/>
      <c r="L20" s="796"/>
      <c r="M20" s="796"/>
      <c r="N20" s="796"/>
      <c r="O20" s="796"/>
      <c r="P20" s="787"/>
      <c r="Q20" s="787"/>
      <c r="R20" s="787"/>
      <c r="S20" s="796"/>
      <c r="T20" s="796"/>
      <c r="U20" s="796"/>
      <c r="V20" s="796"/>
      <c r="W20" s="796"/>
      <c r="X20" s="796"/>
      <c r="Y20" s="796"/>
      <c r="Z20" s="796"/>
      <c r="AA20" s="796"/>
      <c r="AB20" s="787"/>
      <c r="AC20" s="787"/>
      <c r="AD20" s="787"/>
      <c r="AE20" s="787"/>
      <c r="AF20" s="787">
        <f>+ROUND(D20/10,0)-1</f>
        <v>43</v>
      </c>
      <c r="AG20" s="787" t="b">
        <f t="shared" si="3"/>
        <v>0</v>
      </c>
      <c r="AH20" s="843">
        <v>45717</v>
      </c>
      <c r="AI20" s="796" t="s">
        <v>1617</v>
      </c>
      <c r="AJ20" s="787"/>
      <c r="AK20" s="787">
        <f>AF20+AJ20</f>
        <v>43</v>
      </c>
      <c r="AL20" s="796"/>
      <c r="AM20" s="845"/>
      <c r="AN20" s="845"/>
      <c r="AO20" s="846"/>
      <c r="AR20" s="847"/>
      <c r="BE20" s="784" t="str">
        <f t="shared" si="2"/>
        <v/>
      </c>
    </row>
    <row r="21" spans="1:59" ht="14.45" customHeight="1" x14ac:dyDescent="0.2">
      <c r="A21" s="793">
        <f>+SUBTOTAL(3,$B$13:B21)</f>
        <v>5</v>
      </c>
      <c r="B21" s="793" t="s">
        <v>627</v>
      </c>
      <c r="C21" s="793" t="s">
        <v>231</v>
      </c>
      <c r="D21" s="797"/>
      <c r="E21" s="799">
        <v>1</v>
      </c>
      <c r="F21" s="800" t="s">
        <v>1779</v>
      </c>
      <c r="G21" s="799" t="s">
        <v>1772</v>
      </c>
      <c r="H21" s="799" t="s">
        <v>439</v>
      </c>
      <c r="I21" s="799" t="s">
        <v>1773</v>
      </c>
      <c r="J21" s="799" t="s">
        <v>1772</v>
      </c>
      <c r="K21" s="799" t="s">
        <v>439</v>
      </c>
      <c r="L21" s="799" t="s">
        <v>1773</v>
      </c>
      <c r="M21" s="799">
        <v>1</v>
      </c>
      <c r="N21" s="799"/>
      <c r="O21" s="799"/>
      <c r="P21" s="799" t="s">
        <v>1774</v>
      </c>
      <c r="Q21" s="799" t="s">
        <v>1775</v>
      </c>
      <c r="R21" s="799">
        <v>1</v>
      </c>
      <c r="S21" s="799">
        <v>1</v>
      </c>
      <c r="T21" s="799"/>
      <c r="U21" s="799"/>
      <c r="V21" s="799">
        <v>1</v>
      </c>
      <c r="W21" s="799"/>
      <c r="X21" s="799"/>
      <c r="Y21" s="799">
        <v>1</v>
      </c>
      <c r="Z21" s="799"/>
      <c r="AA21" s="799"/>
      <c r="AB21" s="799"/>
      <c r="AC21" s="799"/>
      <c r="AD21" s="799"/>
      <c r="AE21" s="799"/>
      <c r="AF21" s="787"/>
      <c r="AG21" s="787"/>
      <c r="AH21" s="799"/>
      <c r="AI21" s="787"/>
      <c r="AJ21" s="787"/>
      <c r="AK21" s="787"/>
      <c r="AL21" s="799"/>
      <c r="AM21" s="846"/>
      <c r="AN21" s="846"/>
      <c r="AO21" s="846"/>
      <c r="AP21" s="784"/>
      <c r="AQ21" s="784"/>
      <c r="AR21" s="784"/>
      <c r="AS21" s="784"/>
      <c r="AT21" s="784"/>
      <c r="AU21" s="784"/>
      <c r="AV21" s="784"/>
      <c r="AW21" s="784"/>
      <c r="AX21" s="784"/>
      <c r="AY21" s="784"/>
      <c r="AZ21" s="784"/>
      <c r="BA21" s="784"/>
      <c r="BB21" s="784"/>
      <c r="BC21" s="784"/>
      <c r="BE21" s="784" t="str">
        <f t="shared" si="2"/>
        <v>DA</v>
      </c>
      <c r="BF21" s="784" t="str">
        <f>+RIGHT(C21,1)</f>
        <v>0</v>
      </c>
      <c r="BG21" s="784" t="str">
        <f t="shared" si="4"/>
        <v>DA+0</v>
      </c>
    </row>
    <row r="22" spans="1:59" ht="14.45" customHeight="1" x14ac:dyDescent="0.2">
      <c r="A22" s="793"/>
      <c r="B22" s="793"/>
      <c r="C22" s="793"/>
      <c r="D22" s="797">
        <v>333.4</v>
      </c>
      <c r="E22" s="796"/>
      <c r="F22" s="796"/>
      <c r="G22" s="796"/>
      <c r="H22" s="796"/>
      <c r="I22" s="796"/>
      <c r="J22" s="796"/>
      <c r="K22" s="796"/>
      <c r="L22" s="796"/>
      <c r="M22" s="796"/>
      <c r="N22" s="796"/>
      <c r="O22" s="796"/>
      <c r="P22" s="787"/>
      <c r="Q22" s="787"/>
      <c r="R22" s="787"/>
      <c r="S22" s="796"/>
      <c r="T22" s="796"/>
      <c r="U22" s="796"/>
      <c r="V22" s="796"/>
      <c r="W22" s="796"/>
      <c r="X22" s="796"/>
      <c r="Y22" s="796"/>
      <c r="Z22" s="796"/>
      <c r="AA22" s="796"/>
      <c r="AB22" s="787"/>
      <c r="AC22" s="787"/>
      <c r="AD22" s="787"/>
      <c r="AE22" s="787"/>
      <c r="AF22" s="787">
        <f>+ROUND(D22/10,0)-1</f>
        <v>32</v>
      </c>
      <c r="AG22" s="787" t="b">
        <f t="shared" si="3"/>
        <v>0</v>
      </c>
      <c r="AH22" s="843">
        <v>45717</v>
      </c>
      <c r="AI22" s="796" t="s">
        <v>1617</v>
      </c>
      <c r="AJ22" s="787"/>
      <c r="AK22" s="787">
        <f>AF22+AJ22</f>
        <v>32</v>
      </c>
      <c r="AL22" s="796"/>
      <c r="AM22" s="845"/>
      <c r="AN22" s="845"/>
      <c r="AO22" s="846"/>
      <c r="AR22" s="847"/>
      <c r="BE22" s="784" t="str">
        <f t="shared" si="2"/>
        <v/>
      </c>
    </row>
    <row r="23" spans="1:59" ht="14.45" customHeight="1" x14ac:dyDescent="0.2">
      <c r="A23" s="793">
        <f>+SUBTOTAL(3,$B$13:B23)</f>
        <v>6</v>
      </c>
      <c r="B23" s="793" t="s">
        <v>628</v>
      </c>
      <c r="C23" s="793" t="s">
        <v>20</v>
      </c>
      <c r="D23" s="797"/>
      <c r="E23" s="799">
        <v>1</v>
      </c>
      <c r="F23" s="800" t="s">
        <v>1780</v>
      </c>
      <c r="G23" s="799" t="s">
        <v>1772</v>
      </c>
      <c r="H23" s="799" t="s">
        <v>439</v>
      </c>
      <c r="I23" s="799" t="s">
        <v>1773</v>
      </c>
      <c r="J23" s="799" t="s">
        <v>1772</v>
      </c>
      <c r="K23" s="799" t="s">
        <v>439</v>
      </c>
      <c r="L23" s="799" t="s">
        <v>1773</v>
      </c>
      <c r="M23" s="799">
        <v>1</v>
      </c>
      <c r="N23" s="799"/>
      <c r="O23" s="799"/>
      <c r="P23" s="799" t="s">
        <v>1774</v>
      </c>
      <c r="Q23" s="799" t="s">
        <v>1775</v>
      </c>
      <c r="R23" s="799">
        <v>1</v>
      </c>
      <c r="S23" s="799">
        <v>1</v>
      </c>
      <c r="T23" s="799"/>
      <c r="U23" s="799"/>
      <c r="V23" s="799">
        <v>1</v>
      </c>
      <c r="W23" s="799"/>
      <c r="X23" s="799"/>
      <c r="Y23" s="799">
        <v>1</v>
      </c>
      <c r="Z23" s="799"/>
      <c r="AA23" s="799"/>
      <c r="AB23" s="799"/>
      <c r="AC23" s="799"/>
      <c r="AD23" s="799"/>
      <c r="AE23" s="799"/>
      <c r="AF23" s="787"/>
      <c r="AG23" s="787"/>
      <c r="AH23" s="799"/>
      <c r="AI23" s="787"/>
      <c r="AJ23" s="787"/>
      <c r="AK23" s="787"/>
      <c r="AL23" s="799"/>
      <c r="AM23" s="846"/>
      <c r="AN23" s="846"/>
      <c r="AO23" s="846"/>
      <c r="AP23" s="784"/>
      <c r="AQ23" s="784"/>
      <c r="AR23" s="784"/>
      <c r="AS23" s="784"/>
      <c r="AT23" s="784"/>
      <c r="AU23" s="784"/>
      <c r="AV23" s="784"/>
      <c r="AW23" s="784"/>
      <c r="AX23" s="784"/>
      <c r="AY23" s="784"/>
      <c r="AZ23" s="784"/>
      <c r="BA23" s="784"/>
      <c r="BB23" s="784"/>
      <c r="BC23" s="784"/>
      <c r="BE23" s="784" t="str">
        <f t="shared" si="2"/>
        <v>DA</v>
      </c>
      <c r="BF23" s="784" t="str">
        <f>+RIGHT(C23,1)</f>
        <v>3</v>
      </c>
      <c r="BG23" s="784" t="str">
        <f t="shared" si="4"/>
        <v>DA+3</v>
      </c>
    </row>
    <row r="24" spans="1:59" ht="14.45" customHeight="1" x14ac:dyDescent="0.2">
      <c r="A24" s="793"/>
      <c r="B24" s="793"/>
      <c r="C24" s="793"/>
      <c r="D24" s="797">
        <v>431.9</v>
      </c>
      <c r="E24" s="796"/>
      <c r="F24" s="796"/>
      <c r="G24" s="796"/>
      <c r="H24" s="796"/>
      <c r="I24" s="796"/>
      <c r="J24" s="796"/>
      <c r="K24" s="796"/>
      <c r="L24" s="796"/>
      <c r="M24" s="796"/>
      <c r="N24" s="796"/>
      <c r="O24" s="796"/>
      <c r="P24" s="787"/>
      <c r="Q24" s="787"/>
      <c r="R24" s="787"/>
      <c r="S24" s="796"/>
      <c r="T24" s="796"/>
      <c r="U24" s="796"/>
      <c r="V24" s="796"/>
      <c r="W24" s="796"/>
      <c r="X24" s="796"/>
      <c r="Y24" s="796"/>
      <c r="Z24" s="796"/>
      <c r="AA24" s="796"/>
      <c r="AB24" s="787"/>
      <c r="AC24" s="787"/>
      <c r="AD24" s="787"/>
      <c r="AE24" s="787"/>
      <c r="AF24" s="787">
        <f>+ROUND(D24/10,0)-1</f>
        <v>42</v>
      </c>
      <c r="AG24" s="787" t="b">
        <f t="shared" si="3"/>
        <v>0</v>
      </c>
      <c r="AH24" s="843">
        <v>45717</v>
      </c>
      <c r="AI24" s="796" t="s">
        <v>1617</v>
      </c>
      <c r="AJ24" s="787"/>
      <c r="AK24" s="787">
        <f>AF24+AJ24</f>
        <v>42</v>
      </c>
      <c r="AL24" s="796"/>
      <c r="AM24" s="845"/>
      <c r="AN24" s="845"/>
      <c r="AO24" s="846"/>
      <c r="AR24" s="847"/>
      <c r="BE24" s="784" t="str">
        <f t="shared" si="2"/>
        <v/>
      </c>
    </row>
    <row r="25" spans="1:59" ht="14.45" customHeight="1" x14ac:dyDescent="0.2">
      <c r="A25" s="793">
        <f>+SUBTOTAL(3,$B$13:B25)</f>
        <v>7</v>
      </c>
      <c r="B25" s="793" t="s">
        <v>629</v>
      </c>
      <c r="C25" s="793" t="s">
        <v>231</v>
      </c>
      <c r="D25" s="797"/>
      <c r="E25" s="799">
        <v>1</v>
      </c>
      <c r="F25" s="800" t="s">
        <v>1781</v>
      </c>
      <c r="G25" s="799" t="s">
        <v>1772</v>
      </c>
      <c r="H25" s="799" t="s">
        <v>439</v>
      </c>
      <c r="I25" s="799" t="s">
        <v>1773</v>
      </c>
      <c r="J25" s="799" t="s">
        <v>1772</v>
      </c>
      <c r="K25" s="799" t="s">
        <v>439</v>
      </c>
      <c r="L25" s="799" t="s">
        <v>1773</v>
      </c>
      <c r="M25" s="799">
        <v>1</v>
      </c>
      <c r="N25" s="799"/>
      <c r="O25" s="799"/>
      <c r="P25" s="799" t="s">
        <v>1774</v>
      </c>
      <c r="Q25" s="799" t="s">
        <v>1775</v>
      </c>
      <c r="R25" s="799">
        <v>1</v>
      </c>
      <c r="S25" s="799">
        <v>1</v>
      </c>
      <c r="T25" s="799"/>
      <c r="U25" s="799"/>
      <c r="V25" s="799">
        <v>1</v>
      </c>
      <c r="W25" s="799"/>
      <c r="X25" s="799"/>
      <c r="Y25" s="799">
        <v>1</v>
      </c>
      <c r="Z25" s="799"/>
      <c r="AA25" s="799"/>
      <c r="AB25" s="799"/>
      <c r="AC25" s="799"/>
      <c r="AD25" s="799"/>
      <c r="AE25" s="799"/>
      <c r="AF25" s="787"/>
      <c r="AG25" s="787"/>
      <c r="AH25" s="799"/>
      <c r="AI25" s="787"/>
      <c r="AJ25" s="787"/>
      <c r="AK25" s="787"/>
      <c r="AL25" s="799"/>
      <c r="AM25" s="846"/>
      <c r="AN25" s="846"/>
      <c r="AO25" s="846"/>
      <c r="AP25" s="784"/>
      <c r="AQ25" s="784"/>
      <c r="AR25" s="784"/>
      <c r="AS25" s="784"/>
      <c r="AT25" s="784"/>
      <c r="AU25" s="784"/>
      <c r="AV25" s="784"/>
      <c r="AW25" s="784"/>
      <c r="AX25" s="784"/>
      <c r="AY25" s="784"/>
      <c r="AZ25" s="784"/>
      <c r="BA25" s="784"/>
      <c r="BB25" s="784"/>
      <c r="BC25" s="784"/>
      <c r="BE25" s="784" t="str">
        <f t="shared" si="2"/>
        <v>DA</v>
      </c>
      <c r="BF25" s="784" t="str">
        <f>+RIGHT(C25,1)</f>
        <v>0</v>
      </c>
      <c r="BG25" s="784" t="str">
        <f t="shared" si="4"/>
        <v>DA+0</v>
      </c>
    </row>
    <row r="26" spans="1:59" ht="14.45" customHeight="1" x14ac:dyDescent="0.2">
      <c r="A26" s="793"/>
      <c r="B26" s="793"/>
      <c r="C26" s="793"/>
      <c r="D26" s="797">
        <v>348.7</v>
      </c>
      <c r="E26" s="796"/>
      <c r="F26" s="796"/>
      <c r="G26" s="796"/>
      <c r="H26" s="796"/>
      <c r="I26" s="796"/>
      <c r="J26" s="796"/>
      <c r="K26" s="796"/>
      <c r="L26" s="796"/>
      <c r="M26" s="796"/>
      <c r="N26" s="796"/>
      <c r="O26" s="796"/>
      <c r="P26" s="787"/>
      <c r="Q26" s="787"/>
      <c r="R26" s="787"/>
      <c r="S26" s="796"/>
      <c r="T26" s="796"/>
      <c r="U26" s="796"/>
      <c r="V26" s="796"/>
      <c r="W26" s="796"/>
      <c r="X26" s="796"/>
      <c r="Y26" s="796"/>
      <c r="Z26" s="796"/>
      <c r="AA26" s="796"/>
      <c r="AB26" s="787"/>
      <c r="AC26" s="787"/>
      <c r="AD26" s="787"/>
      <c r="AE26" s="787"/>
      <c r="AF26" s="787">
        <f>+ROUND(D26/10,0)-1</f>
        <v>34</v>
      </c>
      <c r="AG26" s="787" t="b">
        <f t="shared" si="3"/>
        <v>0</v>
      </c>
      <c r="AH26" s="843">
        <v>45717</v>
      </c>
      <c r="AI26" s="796" t="s">
        <v>1617</v>
      </c>
      <c r="AJ26" s="787"/>
      <c r="AK26" s="787">
        <f>AF26+AJ26</f>
        <v>34</v>
      </c>
      <c r="AL26" s="796"/>
      <c r="AM26" s="845"/>
      <c r="AN26" s="845"/>
      <c r="AO26" s="846"/>
      <c r="AR26" s="847"/>
      <c r="BE26" s="784" t="str">
        <f t="shared" si="2"/>
        <v/>
      </c>
    </row>
    <row r="27" spans="1:59" ht="14.45" customHeight="1" x14ac:dyDescent="0.2">
      <c r="A27" s="793">
        <f>+SUBTOTAL(3,$B$13:B27)</f>
        <v>8</v>
      </c>
      <c r="B27" s="793" t="s">
        <v>630</v>
      </c>
      <c r="C27" s="793" t="s">
        <v>231</v>
      </c>
      <c r="D27" s="797"/>
      <c r="E27" s="799">
        <v>1</v>
      </c>
      <c r="F27" s="800" t="s">
        <v>1782</v>
      </c>
      <c r="G27" s="799" t="s">
        <v>1772</v>
      </c>
      <c r="H27" s="799" t="s">
        <v>439</v>
      </c>
      <c r="I27" s="799" t="s">
        <v>1773</v>
      </c>
      <c r="J27" s="799" t="s">
        <v>1772</v>
      </c>
      <c r="K27" s="799" t="s">
        <v>439</v>
      </c>
      <c r="L27" s="799" t="s">
        <v>1773</v>
      </c>
      <c r="M27" s="799">
        <v>1</v>
      </c>
      <c r="N27" s="799"/>
      <c r="O27" s="799"/>
      <c r="P27" s="799" t="s">
        <v>1774</v>
      </c>
      <c r="Q27" s="799" t="s">
        <v>1775</v>
      </c>
      <c r="R27" s="799">
        <v>1</v>
      </c>
      <c r="S27" s="799">
        <v>1</v>
      </c>
      <c r="T27" s="799"/>
      <c r="U27" s="799"/>
      <c r="V27" s="799">
        <v>1</v>
      </c>
      <c r="W27" s="799"/>
      <c r="X27" s="799"/>
      <c r="Y27" s="799">
        <v>1</v>
      </c>
      <c r="Z27" s="799"/>
      <c r="AA27" s="799"/>
      <c r="AB27" s="799"/>
      <c r="AC27" s="799"/>
      <c r="AD27" s="799"/>
      <c r="AE27" s="799"/>
      <c r="AF27" s="787"/>
      <c r="AG27" s="787"/>
      <c r="AH27" s="799"/>
      <c r="AI27" s="787"/>
      <c r="AJ27" s="787"/>
      <c r="AK27" s="787"/>
      <c r="AL27" s="799"/>
      <c r="AM27" s="846"/>
      <c r="AN27" s="846"/>
      <c r="AO27" s="846"/>
      <c r="AP27" s="784"/>
      <c r="AQ27" s="784"/>
      <c r="AR27" s="784"/>
      <c r="AS27" s="784"/>
      <c r="AT27" s="784"/>
      <c r="AU27" s="784"/>
      <c r="AV27" s="784"/>
      <c r="AW27" s="784"/>
      <c r="AX27" s="784"/>
      <c r="AY27" s="784"/>
      <c r="AZ27" s="784"/>
      <c r="BA27" s="784"/>
      <c r="BB27" s="784"/>
      <c r="BC27" s="784"/>
      <c r="BE27" s="784" t="str">
        <f t="shared" si="2"/>
        <v>DA</v>
      </c>
      <c r="BF27" s="784" t="str">
        <f>+RIGHT(C27,1)</f>
        <v>0</v>
      </c>
      <c r="BG27" s="784" t="str">
        <f t="shared" si="4"/>
        <v>DA+0</v>
      </c>
    </row>
    <row r="28" spans="1:59" ht="14.45" customHeight="1" x14ac:dyDescent="0.2">
      <c r="A28" s="793"/>
      <c r="B28" s="793"/>
      <c r="C28" s="793"/>
      <c r="D28" s="797">
        <v>395.7</v>
      </c>
      <c r="E28" s="796"/>
      <c r="F28" s="796"/>
      <c r="G28" s="796"/>
      <c r="H28" s="796"/>
      <c r="I28" s="796"/>
      <c r="J28" s="796"/>
      <c r="K28" s="796"/>
      <c r="L28" s="796"/>
      <c r="M28" s="796"/>
      <c r="N28" s="796"/>
      <c r="O28" s="796"/>
      <c r="P28" s="787"/>
      <c r="Q28" s="787"/>
      <c r="R28" s="787"/>
      <c r="S28" s="796"/>
      <c r="T28" s="796"/>
      <c r="U28" s="796"/>
      <c r="V28" s="796"/>
      <c r="W28" s="796"/>
      <c r="X28" s="796"/>
      <c r="Y28" s="796"/>
      <c r="Z28" s="796"/>
      <c r="AA28" s="796"/>
      <c r="AB28" s="787"/>
      <c r="AC28" s="787"/>
      <c r="AD28" s="787"/>
      <c r="AE28" s="787"/>
      <c r="AF28" s="787">
        <f>+ROUND(D28/10,0)-1</f>
        <v>39</v>
      </c>
      <c r="AG28" s="787" t="b">
        <f t="shared" si="3"/>
        <v>0</v>
      </c>
      <c r="AH28" s="843">
        <v>45717</v>
      </c>
      <c r="AI28" s="796" t="s">
        <v>1617</v>
      </c>
      <c r="AJ28" s="787"/>
      <c r="AK28" s="787">
        <f>AF28+AJ28</f>
        <v>39</v>
      </c>
      <c r="AL28" s="796"/>
      <c r="AM28" s="845"/>
      <c r="AN28" s="845"/>
      <c r="AO28" s="846"/>
      <c r="AR28" s="847"/>
      <c r="BE28" s="784" t="str">
        <f t="shared" si="2"/>
        <v/>
      </c>
    </row>
    <row r="29" spans="1:59" ht="14.45" customHeight="1" x14ac:dyDescent="0.2">
      <c r="A29" s="793">
        <f>+SUBTOTAL(3,$B$13:B29)</f>
        <v>9</v>
      </c>
      <c r="B29" s="793" t="s">
        <v>631</v>
      </c>
      <c r="C29" s="793" t="s">
        <v>20</v>
      </c>
      <c r="D29" s="797"/>
      <c r="E29" s="799">
        <v>1</v>
      </c>
      <c r="F29" s="800" t="s">
        <v>1783</v>
      </c>
      <c r="G29" s="799" t="s">
        <v>1772</v>
      </c>
      <c r="H29" s="799" t="s">
        <v>439</v>
      </c>
      <c r="I29" s="799" t="s">
        <v>1773</v>
      </c>
      <c r="J29" s="799" t="s">
        <v>1772</v>
      </c>
      <c r="K29" s="799" t="s">
        <v>439</v>
      </c>
      <c r="L29" s="799" t="s">
        <v>1773</v>
      </c>
      <c r="M29" s="799">
        <v>1</v>
      </c>
      <c r="N29" s="799"/>
      <c r="O29" s="799"/>
      <c r="P29" s="799" t="s">
        <v>1774</v>
      </c>
      <c r="Q29" s="799" t="s">
        <v>1775</v>
      </c>
      <c r="R29" s="799">
        <v>1</v>
      </c>
      <c r="S29" s="799">
        <v>1</v>
      </c>
      <c r="T29" s="799"/>
      <c r="U29" s="799"/>
      <c r="V29" s="799">
        <v>1</v>
      </c>
      <c r="W29" s="799"/>
      <c r="X29" s="799"/>
      <c r="Y29" s="799">
        <v>1</v>
      </c>
      <c r="Z29" s="799"/>
      <c r="AA29" s="799"/>
      <c r="AB29" s="799"/>
      <c r="AC29" s="799"/>
      <c r="AD29" s="799"/>
      <c r="AE29" s="799"/>
      <c r="AF29" s="787"/>
      <c r="AG29" s="787"/>
      <c r="AH29" s="799"/>
      <c r="AI29" s="787"/>
      <c r="AJ29" s="787"/>
      <c r="AK29" s="787"/>
      <c r="AL29" s="799"/>
      <c r="AM29" s="846"/>
      <c r="AN29" s="846"/>
      <c r="AO29" s="846"/>
      <c r="AP29" s="784"/>
      <c r="AQ29" s="784"/>
      <c r="AR29" s="784"/>
      <c r="AS29" s="784"/>
      <c r="AT29" s="784"/>
      <c r="AU29" s="784"/>
      <c r="AV29" s="784"/>
      <c r="AW29" s="784"/>
      <c r="AX29" s="784"/>
      <c r="AY29" s="784"/>
      <c r="AZ29" s="784"/>
      <c r="BA29" s="784"/>
      <c r="BB29" s="784"/>
      <c r="BC29" s="784"/>
      <c r="BE29" s="784" t="str">
        <f t="shared" si="2"/>
        <v>DA</v>
      </c>
      <c r="BF29" s="784" t="str">
        <f>+RIGHT(C29,1)</f>
        <v>3</v>
      </c>
      <c r="BG29" s="784" t="str">
        <f t="shared" si="4"/>
        <v>DA+3</v>
      </c>
    </row>
    <row r="30" spans="1:59" ht="14.45" customHeight="1" x14ac:dyDescent="0.2">
      <c r="A30" s="793"/>
      <c r="B30" s="793"/>
      <c r="C30" s="793"/>
      <c r="D30" s="797">
        <v>415</v>
      </c>
      <c r="E30" s="796"/>
      <c r="F30" s="796"/>
      <c r="G30" s="796"/>
      <c r="H30" s="796"/>
      <c r="I30" s="796"/>
      <c r="J30" s="796"/>
      <c r="K30" s="796"/>
      <c r="L30" s="796"/>
      <c r="M30" s="796"/>
      <c r="N30" s="796"/>
      <c r="O30" s="796"/>
      <c r="P30" s="787"/>
      <c r="Q30" s="787"/>
      <c r="R30" s="787"/>
      <c r="S30" s="796"/>
      <c r="T30" s="796"/>
      <c r="U30" s="796"/>
      <c r="V30" s="796"/>
      <c r="W30" s="796"/>
      <c r="X30" s="796"/>
      <c r="Y30" s="796"/>
      <c r="Z30" s="796"/>
      <c r="AA30" s="796"/>
      <c r="AB30" s="787"/>
      <c r="AC30" s="787"/>
      <c r="AD30" s="787"/>
      <c r="AE30" s="787"/>
      <c r="AF30" s="787">
        <f>+ROUND(D30/10,0)-1</f>
        <v>41</v>
      </c>
      <c r="AG30" s="787" t="b">
        <f t="shared" si="3"/>
        <v>0</v>
      </c>
      <c r="AH30" s="843">
        <v>45717</v>
      </c>
      <c r="AI30" s="796" t="s">
        <v>1617</v>
      </c>
      <c r="AJ30" s="787"/>
      <c r="AK30" s="787">
        <f>AF30+AJ30</f>
        <v>41</v>
      </c>
      <c r="AL30" s="796"/>
      <c r="AM30" s="845"/>
      <c r="AN30" s="845"/>
      <c r="AO30" s="846"/>
      <c r="AR30" s="847"/>
      <c r="BE30" s="784" t="str">
        <f t="shared" si="2"/>
        <v/>
      </c>
    </row>
    <row r="31" spans="1:59" s="802" customFormat="1" ht="14.45" customHeight="1" x14ac:dyDescent="0.2">
      <c r="A31" s="793">
        <f>+SUBTOTAL(3,$B$13:B31)</f>
        <v>10</v>
      </c>
      <c r="B31" s="793" t="s">
        <v>632</v>
      </c>
      <c r="C31" s="793" t="s">
        <v>231</v>
      </c>
      <c r="D31" s="797"/>
      <c r="E31" s="801">
        <v>1</v>
      </c>
      <c r="F31" s="800" t="s">
        <v>1784</v>
      </c>
      <c r="G31" s="799" t="s">
        <v>1772</v>
      </c>
      <c r="H31" s="799" t="s">
        <v>439</v>
      </c>
      <c r="I31" s="799" t="s">
        <v>1773</v>
      </c>
      <c r="J31" s="799" t="s">
        <v>1772</v>
      </c>
      <c r="K31" s="799" t="s">
        <v>439</v>
      </c>
      <c r="L31" s="799" t="s">
        <v>1773</v>
      </c>
      <c r="M31" s="801">
        <v>1</v>
      </c>
      <c r="N31" s="801"/>
      <c r="O31" s="801"/>
      <c r="P31" s="799" t="s">
        <v>1774</v>
      </c>
      <c r="Q31" s="799" t="s">
        <v>1775</v>
      </c>
      <c r="R31" s="799">
        <v>1</v>
      </c>
      <c r="S31" s="801">
        <v>1</v>
      </c>
      <c r="T31" s="801"/>
      <c r="U31" s="801"/>
      <c r="V31" s="799">
        <v>1</v>
      </c>
      <c r="W31" s="799"/>
      <c r="X31" s="799"/>
      <c r="Y31" s="799">
        <v>1</v>
      </c>
      <c r="Z31" s="799"/>
      <c r="AA31" s="799"/>
      <c r="AB31" s="799"/>
      <c r="AC31" s="799"/>
      <c r="AD31" s="799"/>
      <c r="AE31" s="799"/>
      <c r="AF31" s="787"/>
      <c r="AG31" s="787"/>
      <c r="AH31" s="799"/>
      <c r="AI31" s="787"/>
      <c r="AJ31" s="787"/>
      <c r="AK31" s="787"/>
      <c r="AL31" s="799"/>
      <c r="AM31" s="846"/>
      <c r="AN31" s="846"/>
      <c r="AO31" s="846"/>
      <c r="AP31" s="784"/>
      <c r="AQ31" s="784"/>
      <c r="AR31" s="784"/>
      <c r="AS31" s="784"/>
      <c r="AT31" s="784"/>
      <c r="AU31" s="784"/>
      <c r="AV31" s="784"/>
      <c r="AW31" s="784"/>
      <c r="AX31" s="784"/>
      <c r="AY31" s="784"/>
      <c r="AZ31" s="784"/>
      <c r="BA31" s="784"/>
      <c r="BB31" s="784"/>
      <c r="BC31" s="784"/>
      <c r="BE31" s="784" t="str">
        <f t="shared" si="2"/>
        <v>DA</v>
      </c>
      <c r="BF31" s="784" t="str">
        <f>+RIGHT(C31,1)</f>
        <v>0</v>
      </c>
      <c r="BG31" s="803" t="str">
        <f t="shared" si="4"/>
        <v>DA+0</v>
      </c>
    </row>
    <row r="32" spans="1:59" s="802" customFormat="1" ht="14.45" customHeight="1" x14ac:dyDescent="0.2">
      <c r="A32" s="793"/>
      <c r="B32" s="793"/>
      <c r="C32" s="793"/>
      <c r="D32" s="797">
        <v>394.3</v>
      </c>
      <c r="E32" s="804"/>
      <c r="F32" s="796"/>
      <c r="G32" s="804"/>
      <c r="H32" s="804"/>
      <c r="I32" s="804"/>
      <c r="J32" s="804"/>
      <c r="K32" s="804"/>
      <c r="L32" s="804"/>
      <c r="M32" s="804"/>
      <c r="N32" s="804"/>
      <c r="O32" s="804"/>
      <c r="P32" s="805"/>
      <c r="Q32" s="805"/>
      <c r="R32" s="805"/>
      <c r="S32" s="804"/>
      <c r="T32" s="804"/>
      <c r="U32" s="804"/>
      <c r="V32" s="804"/>
      <c r="W32" s="804"/>
      <c r="X32" s="804"/>
      <c r="Y32" s="804"/>
      <c r="Z32" s="804"/>
      <c r="AA32" s="804"/>
      <c r="AB32" s="805"/>
      <c r="AC32" s="805"/>
      <c r="AD32" s="805"/>
      <c r="AE32" s="805"/>
      <c r="AF32" s="787">
        <f>+ROUND(D32/10,0)-1</f>
        <v>38</v>
      </c>
      <c r="AG32" s="787" t="b">
        <f t="shared" si="3"/>
        <v>0</v>
      </c>
      <c r="AH32" s="843">
        <v>45717</v>
      </c>
      <c r="AI32" s="796" t="s">
        <v>1617</v>
      </c>
      <c r="AJ32" s="787"/>
      <c r="AK32" s="787">
        <f>AF32+AJ32</f>
        <v>38</v>
      </c>
      <c r="AL32" s="804"/>
      <c r="AM32" s="857"/>
      <c r="AN32" s="857"/>
      <c r="AO32" s="846"/>
      <c r="AR32" s="847"/>
      <c r="AS32" s="780"/>
      <c r="BE32" s="784" t="str">
        <f t="shared" si="2"/>
        <v/>
      </c>
      <c r="BF32" s="803"/>
      <c r="BG32" s="803"/>
    </row>
    <row r="33" spans="1:59" ht="14.45" customHeight="1" x14ac:dyDescent="0.2">
      <c r="A33" s="793">
        <f>+SUBTOTAL(3,$B$13:B33)</f>
        <v>11</v>
      </c>
      <c r="B33" s="798" t="s">
        <v>444</v>
      </c>
      <c r="C33" s="793" t="s">
        <v>239</v>
      </c>
      <c r="D33" s="797"/>
      <c r="E33" s="799">
        <v>1</v>
      </c>
      <c r="F33" s="800" t="s">
        <v>1785</v>
      </c>
      <c r="G33" s="799" t="s">
        <v>1772</v>
      </c>
      <c r="H33" s="799" t="s">
        <v>439</v>
      </c>
      <c r="I33" s="799" t="s">
        <v>1773</v>
      </c>
      <c r="J33" s="799" t="s">
        <v>1772</v>
      </c>
      <c r="K33" s="799" t="s">
        <v>439</v>
      </c>
      <c r="L33" s="799" t="s">
        <v>1773</v>
      </c>
      <c r="M33" s="799">
        <v>1</v>
      </c>
      <c r="N33" s="799"/>
      <c r="O33" s="799"/>
      <c r="P33" s="799" t="s">
        <v>1774</v>
      </c>
      <c r="Q33" s="799" t="s">
        <v>1775</v>
      </c>
      <c r="R33" s="799">
        <v>1</v>
      </c>
      <c r="S33" s="799">
        <v>1</v>
      </c>
      <c r="T33" s="799"/>
      <c r="U33" s="799"/>
      <c r="V33" s="799">
        <v>1</v>
      </c>
      <c r="W33" s="799"/>
      <c r="X33" s="799"/>
      <c r="Y33" s="796"/>
      <c r="Z33" s="796"/>
      <c r="AA33" s="796"/>
      <c r="AB33" s="787"/>
      <c r="AC33" s="787"/>
      <c r="AD33" s="787"/>
      <c r="AE33" s="787"/>
      <c r="AF33" s="787"/>
      <c r="AG33" s="787"/>
      <c r="AH33" s="796"/>
      <c r="AI33" s="787"/>
      <c r="AJ33" s="787"/>
      <c r="AK33" s="787"/>
      <c r="AL33" s="796"/>
      <c r="AM33" s="845"/>
      <c r="AN33" s="845"/>
      <c r="AO33" s="846"/>
      <c r="BE33" s="784" t="str">
        <f t="shared" si="2"/>
        <v>DC</v>
      </c>
      <c r="BF33" s="784" t="str">
        <f>+RIGHT(C33,1)</f>
        <v>0</v>
      </c>
      <c r="BG33" s="784" t="str">
        <f t="shared" si="4"/>
        <v>DC+0</v>
      </c>
    </row>
    <row r="34" spans="1:59" ht="14.45" customHeight="1" x14ac:dyDescent="0.2">
      <c r="A34" s="793"/>
      <c r="B34" s="793"/>
      <c r="C34" s="793"/>
      <c r="D34" s="797">
        <v>405.3</v>
      </c>
      <c r="E34" s="796"/>
      <c r="F34" s="796"/>
      <c r="G34" s="796"/>
      <c r="H34" s="796"/>
      <c r="I34" s="796"/>
      <c r="J34" s="796"/>
      <c r="K34" s="796"/>
      <c r="L34" s="796"/>
      <c r="M34" s="796"/>
      <c r="N34" s="796"/>
      <c r="O34" s="796"/>
      <c r="P34" s="787"/>
      <c r="Q34" s="787"/>
      <c r="R34" s="787"/>
      <c r="S34" s="796"/>
      <c r="T34" s="796"/>
      <c r="U34" s="796"/>
      <c r="V34" s="796"/>
      <c r="W34" s="796"/>
      <c r="X34" s="796"/>
      <c r="Y34" s="796"/>
      <c r="Z34" s="796"/>
      <c r="AA34" s="796"/>
      <c r="AB34" s="787"/>
      <c r="AC34" s="787"/>
      <c r="AD34" s="787"/>
      <c r="AE34" s="787"/>
      <c r="AF34" s="787">
        <f>+ROUND(D34/10,0)-1</f>
        <v>40</v>
      </c>
      <c r="AG34" s="787" t="b">
        <f t="shared" si="3"/>
        <v>0</v>
      </c>
      <c r="AH34" s="843">
        <v>45717</v>
      </c>
      <c r="AI34" s="796" t="s">
        <v>1617</v>
      </c>
      <c r="AJ34" s="787"/>
      <c r="AK34" s="787">
        <f>AF34+AJ34</f>
        <v>40</v>
      </c>
      <c r="AL34" s="796"/>
      <c r="AM34" s="845"/>
      <c r="AN34" s="845"/>
      <c r="AO34" s="846"/>
      <c r="AR34" s="847"/>
      <c r="BE34" s="784" t="str">
        <f t="shared" si="2"/>
        <v/>
      </c>
    </row>
    <row r="35" spans="1:59" ht="14.45" customHeight="1" x14ac:dyDescent="0.2">
      <c r="A35" s="793">
        <f>+SUBTOTAL(3,$B$13:B35)</f>
        <v>12</v>
      </c>
      <c r="B35" s="793" t="s">
        <v>445</v>
      </c>
      <c r="C35" s="793" t="s">
        <v>20</v>
      </c>
      <c r="D35" s="797"/>
      <c r="E35" s="799">
        <v>1</v>
      </c>
      <c r="F35" s="800" t="s">
        <v>1786</v>
      </c>
      <c r="G35" s="799" t="s">
        <v>1772</v>
      </c>
      <c r="H35" s="799" t="s">
        <v>439</v>
      </c>
      <c r="I35" s="799" t="s">
        <v>1773</v>
      </c>
      <c r="J35" s="799" t="s">
        <v>1772</v>
      </c>
      <c r="K35" s="799" t="s">
        <v>439</v>
      </c>
      <c r="L35" s="799" t="s">
        <v>1773</v>
      </c>
      <c r="M35" s="799">
        <v>1</v>
      </c>
      <c r="N35" s="799"/>
      <c r="O35" s="799"/>
      <c r="P35" s="799" t="s">
        <v>1774</v>
      </c>
      <c r="Q35" s="799" t="s">
        <v>1775</v>
      </c>
      <c r="R35" s="799">
        <v>1</v>
      </c>
      <c r="S35" s="799">
        <v>1</v>
      </c>
      <c r="T35" s="799"/>
      <c r="U35" s="799"/>
      <c r="V35" s="799">
        <v>1</v>
      </c>
      <c r="W35" s="799"/>
      <c r="X35" s="799"/>
      <c r="Y35" s="799">
        <v>1</v>
      </c>
      <c r="Z35" s="799"/>
      <c r="AA35" s="799"/>
      <c r="AB35" s="799"/>
      <c r="AC35" s="799"/>
      <c r="AD35" s="799"/>
      <c r="AE35" s="799"/>
      <c r="AF35" s="787"/>
      <c r="AG35" s="787"/>
      <c r="AH35" s="799"/>
      <c r="AI35" s="787"/>
      <c r="AJ35" s="787"/>
      <c r="AK35" s="787"/>
      <c r="AL35" s="799"/>
      <c r="AM35" s="846"/>
      <c r="AN35" s="846"/>
      <c r="AO35" s="846"/>
      <c r="AP35" s="784"/>
      <c r="AQ35" s="784"/>
      <c r="AR35" s="784"/>
      <c r="AS35" s="784"/>
      <c r="AT35" s="784"/>
      <c r="AU35" s="784"/>
      <c r="AV35" s="784"/>
      <c r="AW35" s="784"/>
      <c r="AX35" s="784"/>
      <c r="AY35" s="784"/>
      <c r="AZ35" s="784"/>
      <c r="BA35" s="784"/>
      <c r="BB35" s="784"/>
      <c r="BC35" s="784"/>
      <c r="BE35" s="784" t="str">
        <f t="shared" si="2"/>
        <v>DA</v>
      </c>
      <c r="BF35" s="784" t="str">
        <f>+RIGHT(C35,1)</f>
        <v>3</v>
      </c>
      <c r="BG35" s="784" t="str">
        <f t="shared" si="4"/>
        <v>DA+3</v>
      </c>
    </row>
    <row r="36" spans="1:59" ht="14.45" customHeight="1" x14ac:dyDescent="0.2">
      <c r="A36" s="793"/>
      <c r="B36" s="793"/>
      <c r="C36" s="793"/>
      <c r="D36" s="797">
        <v>338.5</v>
      </c>
      <c r="E36" s="796"/>
      <c r="F36" s="796"/>
      <c r="G36" s="796"/>
      <c r="H36" s="796"/>
      <c r="I36" s="796"/>
      <c r="J36" s="796"/>
      <c r="K36" s="796"/>
      <c r="L36" s="796"/>
      <c r="M36" s="796"/>
      <c r="N36" s="796"/>
      <c r="O36" s="796"/>
      <c r="P36" s="787"/>
      <c r="Q36" s="787"/>
      <c r="R36" s="787"/>
      <c r="S36" s="796"/>
      <c r="T36" s="796"/>
      <c r="U36" s="796"/>
      <c r="V36" s="796"/>
      <c r="W36" s="796"/>
      <c r="X36" s="796"/>
      <c r="Y36" s="796"/>
      <c r="Z36" s="796"/>
      <c r="AA36" s="796"/>
      <c r="AB36" s="787"/>
      <c r="AC36" s="787"/>
      <c r="AD36" s="787"/>
      <c r="AE36" s="787"/>
      <c r="AF36" s="787">
        <f>+ROUND(D36/10,0)-1</f>
        <v>33</v>
      </c>
      <c r="AG36" s="787" t="b">
        <f t="shared" si="3"/>
        <v>0</v>
      </c>
      <c r="AH36" s="843">
        <v>45717</v>
      </c>
      <c r="AI36" s="796" t="s">
        <v>1617</v>
      </c>
      <c r="AJ36" s="787"/>
      <c r="AK36" s="787">
        <f>AF36+AJ36</f>
        <v>33</v>
      </c>
      <c r="AL36" s="796"/>
      <c r="AM36" s="845"/>
      <c r="AN36" s="845"/>
      <c r="AO36" s="846"/>
      <c r="AR36" s="847"/>
      <c r="BE36" s="784" t="str">
        <f t="shared" si="2"/>
        <v/>
      </c>
    </row>
    <row r="37" spans="1:59" ht="14.45" customHeight="1" x14ac:dyDescent="0.2">
      <c r="A37" s="793">
        <f>+SUBTOTAL(3,$B$13:B37)</f>
        <v>13</v>
      </c>
      <c r="B37" s="793" t="s">
        <v>446</v>
      </c>
      <c r="C37" s="793" t="s">
        <v>20</v>
      </c>
      <c r="D37" s="797"/>
      <c r="E37" s="799">
        <v>1</v>
      </c>
      <c r="F37" s="800" t="s">
        <v>1787</v>
      </c>
      <c r="G37" s="799" t="s">
        <v>1772</v>
      </c>
      <c r="H37" s="799" t="s">
        <v>439</v>
      </c>
      <c r="I37" s="799" t="s">
        <v>1773</v>
      </c>
      <c r="J37" s="799" t="s">
        <v>1772</v>
      </c>
      <c r="K37" s="799" t="s">
        <v>439</v>
      </c>
      <c r="L37" s="799" t="s">
        <v>1773</v>
      </c>
      <c r="M37" s="799">
        <v>1</v>
      </c>
      <c r="N37" s="799"/>
      <c r="O37" s="799"/>
      <c r="P37" s="799" t="s">
        <v>1774</v>
      </c>
      <c r="Q37" s="799" t="s">
        <v>1775</v>
      </c>
      <c r="R37" s="799">
        <v>1</v>
      </c>
      <c r="S37" s="799">
        <v>1</v>
      </c>
      <c r="T37" s="799"/>
      <c r="U37" s="799"/>
      <c r="V37" s="799">
        <v>1</v>
      </c>
      <c r="W37" s="799"/>
      <c r="X37" s="799"/>
      <c r="Y37" s="799">
        <v>1</v>
      </c>
      <c r="Z37" s="799"/>
      <c r="AA37" s="799"/>
      <c r="AB37" s="799"/>
      <c r="AC37" s="799"/>
      <c r="AD37" s="799"/>
      <c r="AE37" s="799"/>
      <c r="AF37" s="787"/>
      <c r="AG37" s="787"/>
      <c r="AH37" s="799"/>
      <c r="AI37" s="787"/>
      <c r="AJ37" s="787"/>
      <c r="AK37" s="787"/>
      <c r="AL37" s="799"/>
      <c r="AM37" s="846"/>
      <c r="AN37" s="846"/>
      <c r="AO37" s="846"/>
      <c r="AP37" s="784"/>
      <c r="AQ37" s="784"/>
      <c r="AR37" s="784"/>
      <c r="AS37" s="784"/>
      <c r="AT37" s="784"/>
      <c r="AU37" s="784"/>
      <c r="AV37" s="784"/>
      <c r="AW37" s="784"/>
      <c r="AX37" s="784"/>
      <c r="AY37" s="784"/>
      <c r="AZ37" s="784"/>
      <c r="BA37" s="784"/>
      <c r="BB37" s="784"/>
      <c r="BC37" s="784"/>
      <c r="BE37" s="784" t="str">
        <f t="shared" si="2"/>
        <v>DA</v>
      </c>
      <c r="BF37" s="784" t="str">
        <f>+RIGHT(C37,1)</f>
        <v>3</v>
      </c>
      <c r="BG37" s="784" t="str">
        <f t="shared" si="4"/>
        <v>DA+3</v>
      </c>
    </row>
    <row r="38" spans="1:59" ht="14.45" customHeight="1" x14ac:dyDescent="0.2">
      <c r="A38" s="793"/>
      <c r="B38" s="793"/>
      <c r="C38" s="806"/>
      <c r="D38" s="797">
        <v>406</v>
      </c>
      <c r="E38" s="796"/>
      <c r="F38" s="796"/>
      <c r="G38" s="796"/>
      <c r="H38" s="796"/>
      <c r="I38" s="796"/>
      <c r="J38" s="796"/>
      <c r="K38" s="796"/>
      <c r="L38" s="796"/>
      <c r="M38" s="796"/>
      <c r="N38" s="796"/>
      <c r="O38" s="796"/>
      <c r="P38" s="787"/>
      <c r="Q38" s="787"/>
      <c r="R38" s="787"/>
      <c r="S38" s="796"/>
      <c r="T38" s="796"/>
      <c r="U38" s="796"/>
      <c r="V38" s="796"/>
      <c r="W38" s="796"/>
      <c r="X38" s="796"/>
      <c r="Y38" s="796"/>
      <c r="Z38" s="796"/>
      <c r="AA38" s="796"/>
      <c r="AB38" s="787"/>
      <c r="AC38" s="787"/>
      <c r="AD38" s="787"/>
      <c r="AE38" s="787"/>
      <c r="AF38" s="787">
        <f>+ROUND(D38/10,0)-1</f>
        <v>40</v>
      </c>
      <c r="AG38" s="787" t="b">
        <f t="shared" si="3"/>
        <v>0</v>
      </c>
      <c r="AH38" s="843">
        <v>46083</v>
      </c>
      <c r="AI38" s="796" t="s">
        <v>1617</v>
      </c>
      <c r="AJ38" s="787"/>
      <c r="AK38" s="787">
        <f>AF38+AJ38</f>
        <v>40</v>
      </c>
      <c r="AL38" s="796"/>
      <c r="AM38" s="845"/>
      <c r="AN38" s="845"/>
      <c r="AO38" s="846"/>
      <c r="AR38" s="847"/>
      <c r="BE38" s="784" t="str">
        <f t="shared" si="2"/>
        <v/>
      </c>
    </row>
    <row r="39" spans="1:59" ht="14.45" customHeight="1" x14ac:dyDescent="0.2">
      <c r="A39" s="793">
        <f>+SUBTOTAL(3,$B$13:B39)</f>
        <v>14</v>
      </c>
      <c r="B39" s="793" t="s">
        <v>447</v>
      </c>
      <c r="C39" s="793" t="s">
        <v>20</v>
      </c>
      <c r="D39" s="797"/>
      <c r="E39" s="799">
        <v>1</v>
      </c>
      <c r="F39" s="800" t="s">
        <v>1788</v>
      </c>
      <c r="G39" s="799" t="s">
        <v>1772</v>
      </c>
      <c r="H39" s="799" t="s">
        <v>439</v>
      </c>
      <c r="I39" s="799" t="s">
        <v>1773</v>
      </c>
      <c r="J39" s="799" t="s">
        <v>1772</v>
      </c>
      <c r="K39" s="799" t="s">
        <v>439</v>
      </c>
      <c r="L39" s="799" t="s">
        <v>1773</v>
      </c>
      <c r="M39" s="799">
        <v>1</v>
      </c>
      <c r="N39" s="799"/>
      <c r="O39" s="799"/>
      <c r="P39" s="799" t="s">
        <v>1774</v>
      </c>
      <c r="Q39" s="799" t="s">
        <v>1775</v>
      </c>
      <c r="R39" s="799">
        <v>1</v>
      </c>
      <c r="S39" s="799">
        <v>1</v>
      </c>
      <c r="T39" s="799"/>
      <c r="U39" s="799"/>
      <c r="V39" s="799">
        <v>1</v>
      </c>
      <c r="W39" s="799"/>
      <c r="X39" s="799"/>
      <c r="Y39" s="799">
        <v>1</v>
      </c>
      <c r="Z39" s="799"/>
      <c r="AA39" s="799"/>
      <c r="AB39" s="799"/>
      <c r="AC39" s="799"/>
      <c r="AD39" s="799"/>
      <c r="AE39" s="799"/>
      <c r="AF39" s="787"/>
      <c r="AG39" s="787"/>
      <c r="AH39" s="799"/>
      <c r="AI39" s="787"/>
      <c r="AJ39" s="787"/>
      <c r="AK39" s="787"/>
      <c r="AL39" s="799"/>
      <c r="AM39" s="846"/>
      <c r="AN39" s="846"/>
      <c r="AO39" s="846"/>
      <c r="AP39" s="784"/>
      <c r="AQ39" s="784"/>
      <c r="AR39" s="784"/>
      <c r="AS39" s="784"/>
      <c r="AT39" s="784"/>
      <c r="AU39" s="784"/>
      <c r="AV39" s="784"/>
      <c r="AW39" s="784"/>
      <c r="AX39" s="784"/>
      <c r="AY39" s="784"/>
      <c r="AZ39" s="784"/>
      <c r="BA39" s="784"/>
      <c r="BB39" s="784"/>
      <c r="BC39" s="784"/>
      <c r="BE39" s="784" t="str">
        <f t="shared" si="2"/>
        <v>DA</v>
      </c>
      <c r="BF39" s="784" t="str">
        <f>+RIGHT(C39,1)</f>
        <v>3</v>
      </c>
      <c r="BG39" s="784" t="str">
        <f t="shared" si="4"/>
        <v>DA+3</v>
      </c>
    </row>
    <row r="40" spans="1:59" ht="14.45" customHeight="1" x14ac:dyDescent="0.2">
      <c r="A40" s="793"/>
      <c r="B40" s="793"/>
      <c r="C40" s="806"/>
      <c r="D40" s="797">
        <v>429</v>
      </c>
      <c r="E40" s="796"/>
      <c r="F40" s="796"/>
      <c r="G40" s="796"/>
      <c r="H40" s="796"/>
      <c r="I40" s="796"/>
      <c r="J40" s="796"/>
      <c r="K40" s="796"/>
      <c r="L40" s="796"/>
      <c r="M40" s="796"/>
      <c r="N40" s="796"/>
      <c r="O40" s="796"/>
      <c r="P40" s="787"/>
      <c r="Q40" s="787"/>
      <c r="R40" s="787"/>
      <c r="S40" s="796"/>
      <c r="T40" s="796"/>
      <c r="U40" s="796"/>
      <c r="V40" s="796"/>
      <c r="W40" s="796"/>
      <c r="X40" s="796"/>
      <c r="Y40" s="796"/>
      <c r="Z40" s="796"/>
      <c r="AA40" s="796"/>
      <c r="AB40" s="787"/>
      <c r="AC40" s="787"/>
      <c r="AD40" s="787"/>
      <c r="AE40" s="787"/>
      <c r="AF40" s="787">
        <f>+ROUND(D40/10,0)-1</f>
        <v>42</v>
      </c>
      <c r="AG40" s="787" t="b">
        <f t="shared" si="3"/>
        <v>0</v>
      </c>
      <c r="AH40" s="843">
        <v>46083</v>
      </c>
      <c r="AI40" s="796" t="s">
        <v>1617</v>
      </c>
      <c r="AJ40" s="787"/>
      <c r="AK40" s="787">
        <f>AF40+AJ40</f>
        <v>42</v>
      </c>
      <c r="AL40" s="796"/>
      <c r="AM40" s="845"/>
      <c r="AN40" s="845"/>
      <c r="AO40" s="846"/>
      <c r="AR40" s="847"/>
      <c r="BE40" s="784" t="str">
        <f t="shared" si="2"/>
        <v/>
      </c>
    </row>
    <row r="41" spans="1:59" ht="14.45" customHeight="1" x14ac:dyDescent="0.2">
      <c r="A41" s="793">
        <f>+SUBTOTAL(3,$B$13:B41)</f>
        <v>15</v>
      </c>
      <c r="B41" s="793" t="s">
        <v>448</v>
      </c>
      <c r="C41" s="793" t="s">
        <v>20</v>
      </c>
      <c r="D41" s="797"/>
      <c r="E41" s="799">
        <v>1</v>
      </c>
      <c r="F41" s="800" t="s">
        <v>1789</v>
      </c>
      <c r="G41" s="799" t="s">
        <v>1772</v>
      </c>
      <c r="H41" s="799" t="s">
        <v>439</v>
      </c>
      <c r="I41" s="799" t="s">
        <v>1773</v>
      </c>
      <c r="J41" s="799" t="s">
        <v>1772</v>
      </c>
      <c r="K41" s="799" t="s">
        <v>439</v>
      </c>
      <c r="L41" s="799" t="s">
        <v>1773</v>
      </c>
      <c r="M41" s="799">
        <v>1</v>
      </c>
      <c r="N41" s="799"/>
      <c r="O41" s="799"/>
      <c r="P41" s="799" t="s">
        <v>1774</v>
      </c>
      <c r="Q41" s="799" t="s">
        <v>1775</v>
      </c>
      <c r="R41" s="799">
        <v>1</v>
      </c>
      <c r="S41" s="799">
        <v>1</v>
      </c>
      <c r="T41" s="799"/>
      <c r="U41" s="799"/>
      <c r="V41" s="799">
        <v>1</v>
      </c>
      <c r="W41" s="799"/>
      <c r="X41" s="799"/>
      <c r="Y41" s="799">
        <v>1</v>
      </c>
      <c r="Z41" s="799"/>
      <c r="AA41" s="799"/>
      <c r="AB41" s="799"/>
      <c r="AC41" s="799"/>
      <c r="AD41" s="799"/>
      <c r="AE41" s="799"/>
      <c r="AF41" s="787"/>
      <c r="AG41" s="787"/>
      <c r="AH41" s="799"/>
      <c r="AI41" s="787"/>
      <c r="AJ41" s="787"/>
      <c r="AK41" s="787"/>
      <c r="AL41" s="799"/>
      <c r="AM41" s="846"/>
      <c r="AN41" s="846"/>
      <c r="AO41" s="846"/>
      <c r="AP41" s="784"/>
      <c r="AQ41" s="784"/>
      <c r="AR41" s="784"/>
      <c r="AS41" s="784"/>
      <c r="AT41" s="784"/>
      <c r="AU41" s="784"/>
      <c r="AV41" s="784"/>
      <c r="AW41" s="784"/>
      <c r="AX41" s="784"/>
      <c r="AY41" s="784"/>
      <c r="AZ41" s="784"/>
      <c r="BA41" s="784"/>
      <c r="BB41" s="784"/>
      <c r="BC41" s="784"/>
      <c r="BE41" s="784" t="str">
        <f t="shared" si="2"/>
        <v>DA</v>
      </c>
      <c r="BF41" s="784" t="str">
        <f>+RIGHT(C41,1)</f>
        <v>3</v>
      </c>
      <c r="BG41" s="784" t="str">
        <f t="shared" si="4"/>
        <v>DA+3</v>
      </c>
    </row>
    <row r="42" spans="1:59" ht="14.45" customHeight="1" x14ac:dyDescent="0.2">
      <c r="A42" s="793"/>
      <c r="B42" s="793"/>
      <c r="C42" s="806"/>
      <c r="D42" s="797">
        <v>411.6</v>
      </c>
      <c r="E42" s="796"/>
      <c r="F42" s="796"/>
      <c r="G42" s="796"/>
      <c r="H42" s="796"/>
      <c r="I42" s="796"/>
      <c r="J42" s="796"/>
      <c r="K42" s="796"/>
      <c r="L42" s="796"/>
      <c r="M42" s="796"/>
      <c r="N42" s="796"/>
      <c r="O42" s="796"/>
      <c r="P42" s="787"/>
      <c r="Q42" s="787"/>
      <c r="R42" s="787"/>
      <c r="S42" s="796"/>
      <c r="T42" s="796"/>
      <c r="U42" s="796"/>
      <c r="V42" s="796"/>
      <c r="W42" s="796"/>
      <c r="X42" s="796"/>
      <c r="Y42" s="796"/>
      <c r="Z42" s="796"/>
      <c r="AA42" s="796"/>
      <c r="AB42" s="787"/>
      <c r="AC42" s="787"/>
      <c r="AD42" s="787"/>
      <c r="AE42" s="787"/>
      <c r="AF42" s="787">
        <f>+ROUND(D42/10,0)-1</f>
        <v>40</v>
      </c>
      <c r="AG42" s="787" t="b">
        <f t="shared" si="3"/>
        <v>0</v>
      </c>
      <c r="AH42" s="843">
        <v>46083</v>
      </c>
      <c r="AI42" s="796" t="s">
        <v>1617</v>
      </c>
      <c r="AJ42" s="787"/>
      <c r="AK42" s="787">
        <f>AF42+AJ42</f>
        <v>40</v>
      </c>
      <c r="AL42" s="796"/>
      <c r="AM42" s="845"/>
      <c r="AN42" s="845"/>
      <c r="AO42" s="846"/>
      <c r="AR42" s="847"/>
      <c r="BE42" s="784" t="str">
        <f t="shared" si="2"/>
        <v/>
      </c>
    </row>
    <row r="43" spans="1:59" ht="14.45" customHeight="1" x14ac:dyDescent="0.2">
      <c r="A43" s="793">
        <f>+SUBTOTAL(3,$B$13:B43)</f>
        <v>16</v>
      </c>
      <c r="B43" s="793" t="s">
        <v>449</v>
      </c>
      <c r="C43" s="793" t="s">
        <v>20</v>
      </c>
      <c r="D43" s="797"/>
      <c r="E43" s="799">
        <v>1</v>
      </c>
      <c r="F43" s="800" t="s">
        <v>1790</v>
      </c>
      <c r="G43" s="799" t="s">
        <v>1772</v>
      </c>
      <c r="H43" s="799" t="s">
        <v>439</v>
      </c>
      <c r="I43" s="799" t="s">
        <v>1773</v>
      </c>
      <c r="J43" s="799" t="s">
        <v>1772</v>
      </c>
      <c r="K43" s="799" t="s">
        <v>439</v>
      </c>
      <c r="L43" s="799" t="s">
        <v>1773</v>
      </c>
      <c r="M43" s="799">
        <v>1</v>
      </c>
      <c r="N43" s="799"/>
      <c r="O43" s="799"/>
      <c r="P43" s="799" t="s">
        <v>1774</v>
      </c>
      <c r="Q43" s="799" t="s">
        <v>1775</v>
      </c>
      <c r="R43" s="799">
        <v>1</v>
      </c>
      <c r="S43" s="799">
        <v>1</v>
      </c>
      <c r="T43" s="799"/>
      <c r="U43" s="799"/>
      <c r="V43" s="799">
        <v>1</v>
      </c>
      <c r="W43" s="799"/>
      <c r="X43" s="799"/>
      <c r="Y43" s="799">
        <v>1</v>
      </c>
      <c r="Z43" s="799"/>
      <c r="AA43" s="799"/>
      <c r="AB43" s="799"/>
      <c r="AC43" s="799"/>
      <c r="AD43" s="799"/>
      <c r="AE43" s="799"/>
      <c r="AF43" s="787"/>
      <c r="AG43" s="787"/>
      <c r="AH43" s="799"/>
      <c r="AI43" s="787"/>
      <c r="AJ43" s="787"/>
      <c r="AK43" s="787"/>
      <c r="AL43" s="799"/>
      <c r="AM43" s="846"/>
      <c r="AN43" s="846"/>
      <c r="AO43" s="846"/>
      <c r="AP43" s="784"/>
      <c r="AQ43" s="784"/>
      <c r="AR43" s="784"/>
      <c r="AS43" s="784"/>
      <c r="AT43" s="784"/>
      <c r="AU43" s="784"/>
      <c r="AV43" s="784"/>
      <c r="AW43" s="784"/>
      <c r="AX43" s="784"/>
      <c r="AY43" s="784"/>
      <c r="AZ43" s="784"/>
      <c r="BA43" s="784"/>
      <c r="BB43" s="784"/>
      <c r="BC43" s="784"/>
      <c r="BE43" s="784" t="str">
        <f t="shared" si="2"/>
        <v>DA</v>
      </c>
      <c r="BF43" s="784" t="str">
        <f>+RIGHT(C43,1)</f>
        <v>3</v>
      </c>
      <c r="BG43" s="784" t="str">
        <f t="shared" si="4"/>
        <v>DA+3</v>
      </c>
    </row>
    <row r="44" spans="1:59" ht="14.45" customHeight="1" x14ac:dyDescent="0.2">
      <c r="A44" s="793"/>
      <c r="B44" s="793"/>
      <c r="C44" s="806"/>
      <c r="D44" s="797">
        <v>425.7</v>
      </c>
      <c r="E44" s="796"/>
      <c r="F44" s="796"/>
      <c r="G44" s="796"/>
      <c r="H44" s="796"/>
      <c r="I44" s="796"/>
      <c r="J44" s="796"/>
      <c r="K44" s="796"/>
      <c r="L44" s="796"/>
      <c r="M44" s="796"/>
      <c r="N44" s="796"/>
      <c r="O44" s="796"/>
      <c r="P44" s="787"/>
      <c r="Q44" s="787"/>
      <c r="R44" s="787"/>
      <c r="S44" s="796"/>
      <c r="T44" s="796"/>
      <c r="U44" s="796"/>
      <c r="V44" s="796"/>
      <c r="W44" s="796"/>
      <c r="X44" s="796"/>
      <c r="Y44" s="796"/>
      <c r="Z44" s="796"/>
      <c r="AA44" s="796"/>
      <c r="AB44" s="787"/>
      <c r="AC44" s="787"/>
      <c r="AD44" s="787"/>
      <c r="AE44" s="787"/>
      <c r="AF44" s="787">
        <f>+ROUND(D44/10,0)-1</f>
        <v>42</v>
      </c>
      <c r="AG44" s="787" t="b">
        <f t="shared" si="3"/>
        <v>0</v>
      </c>
      <c r="AH44" s="843">
        <v>46083</v>
      </c>
      <c r="AI44" s="796" t="s">
        <v>1617</v>
      </c>
      <c r="AJ44" s="787"/>
      <c r="AK44" s="787">
        <f>AF44+AJ44</f>
        <v>42</v>
      </c>
      <c r="AL44" s="796"/>
      <c r="AM44" s="845"/>
      <c r="AN44" s="845"/>
      <c r="AO44" s="846"/>
      <c r="AR44" s="847"/>
      <c r="BE44" s="784" t="str">
        <f t="shared" si="2"/>
        <v/>
      </c>
    </row>
    <row r="45" spans="1:59" ht="14.45" customHeight="1" x14ac:dyDescent="0.2">
      <c r="A45" s="793">
        <f>+SUBTOTAL(3,$B$13:B45)</f>
        <v>17</v>
      </c>
      <c r="B45" s="793" t="s">
        <v>450</v>
      </c>
      <c r="C45" s="793" t="s">
        <v>20</v>
      </c>
      <c r="D45" s="797"/>
      <c r="E45" s="799">
        <v>1</v>
      </c>
      <c r="F45" s="800" t="s">
        <v>1791</v>
      </c>
      <c r="G45" s="799" t="s">
        <v>1772</v>
      </c>
      <c r="H45" s="799" t="s">
        <v>439</v>
      </c>
      <c r="I45" s="799" t="s">
        <v>1773</v>
      </c>
      <c r="J45" s="799" t="s">
        <v>1772</v>
      </c>
      <c r="K45" s="799" t="s">
        <v>439</v>
      </c>
      <c r="L45" s="799" t="s">
        <v>1773</v>
      </c>
      <c r="M45" s="799">
        <v>1</v>
      </c>
      <c r="N45" s="799"/>
      <c r="O45" s="799"/>
      <c r="P45" s="799" t="s">
        <v>1774</v>
      </c>
      <c r="Q45" s="799" t="s">
        <v>1775</v>
      </c>
      <c r="R45" s="799">
        <v>1</v>
      </c>
      <c r="S45" s="799">
        <v>1</v>
      </c>
      <c r="T45" s="799"/>
      <c r="U45" s="799"/>
      <c r="V45" s="799">
        <v>1</v>
      </c>
      <c r="W45" s="799"/>
      <c r="X45" s="799"/>
      <c r="Y45" s="799">
        <v>1</v>
      </c>
      <c r="Z45" s="799"/>
      <c r="AA45" s="799"/>
      <c r="AB45" s="799"/>
      <c r="AC45" s="799"/>
      <c r="AD45" s="799"/>
      <c r="AE45" s="799"/>
      <c r="AF45" s="787"/>
      <c r="AG45" s="787"/>
      <c r="AH45" s="799"/>
      <c r="AI45" s="787"/>
      <c r="AJ45" s="787"/>
      <c r="AK45" s="787"/>
      <c r="AL45" s="799"/>
      <c r="AM45" s="846"/>
      <c r="AN45" s="846"/>
      <c r="AO45" s="846"/>
      <c r="AP45" s="784"/>
      <c r="AQ45" s="784"/>
      <c r="AR45" s="784"/>
      <c r="AS45" s="784"/>
      <c r="AT45" s="784"/>
      <c r="AU45" s="784"/>
      <c r="AV45" s="784"/>
      <c r="AW45" s="784"/>
      <c r="AX45" s="784"/>
      <c r="AY45" s="784"/>
      <c r="AZ45" s="784"/>
      <c r="BA45" s="784"/>
      <c r="BB45" s="784"/>
      <c r="BC45" s="784"/>
      <c r="BE45" s="784" t="str">
        <f t="shared" si="2"/>
        <v>DA</v>
      </c>
      <c r="BF45" s="784" t="str">
        <f>+RIGHT(C45,1)</f>
        <v>3</v>
      </c>
      <c r="BG45" s="784" t="str">
        <f t="shared" si="4"/>
        <v>DA+3</v>
      </c>
    </row>
    <row r="46" spans="1:59" ht="14.45" customHeight="1" x14ac:dyDescent="0.2">
      <c r="A46" s="793"/>
      <c r="B46" s="793"/>
      <c r="C46" s="806"/>
      <c r="D46" s="797">
        <v>408.2</v>
      </c>
      <c r="E46" s="796"/>
      <c r="F46" s="796"/>
      <c r="G46" s="796"/>
      <c r="H46" s="796"/>
      <c r="I46" s="796"/>
      <c r="J46" s="796"/>
      <c r="K46" s="796"/>
      <c r="L46" s="796"/>
      <c r="M46" s="796"/>
      <c r="N46" s="796"/>
      <c r="O46" s="796"/>
      <c r="P46" s="787"/>
      <c r="Q46" s="787"/>
      <c r="R46" s="787"/>
      <c r="S46" s="796"/>
      <c r="T46" s="796"/>
      <c r="U46" s="796"/>
      <c r="V46" s="796"/>
      <c r="W46" s="796"/>
      <c r="X46" s="796"/>
      <c r="Y46" s="796"/>
      <c r="Z46" s="796"/>
      <c r="AA46" s="796"/>
      <c r="AB46" s="787"/>
      <c r="AC46" s="787"/>
      <c r="AD46" s="787"/>
      <c r="AE46" s="787"/>
      <c r="AF46" s="787">
        <f>+ROUND(D46/10,0)-1</f>
        <v>40</v>
      </c>
      <c r="AG46" s="787" t="b">
        <f t="shared" si="3"/>
        <v>0</v>
      </c>
      <c r="AH46" s="843">
        <v>46083</v>
      </c>
      <c r="AI46" s="796" t="s">
        <v>1617</v>
      </c>
      <c r="AJ46" s="787"/>
      <c r="AK46" s="787">
        <f>AF46+AJ46</f>
        <v>40</v>
      </c>
      <c r="AL46" s="796"/>
      <c r="AM46" s="845"/>
      <c r="AN46" s="845"/>
      <c r="AO46" s="846"/>
      <c r="AR46" s="847"/>
      <c r="BE46" s="784" t="str">
        <f t="shared" si="2"/>
        <v/>
      </c>
    </row>
    <row r="47" spans="1:59" ht="14.45" customHeight="1" x14ac:dyDescent="0.2">
      <c r="A47" s="793">
        <f>+SUBTOTAL(3,$B$13:B47)</f>
        <v>18</v>
      </c>
      <c r="B47" s="793" t="s">
        <v>451</v>
      </c>
      <c r="C47" s="793" t="s">
        <v>20</v>
      </c>
      <c r="D47" s="797"/>
      <c r="E47" s="799">
        <v>1</v>
      </c>
      <c r="F47" s="800" t="s">
        <v>1792</v>
      </c>
      <c r="G47" s="799" t="s">
        <v>1772</v>
      </c>
      <c r="H47" s="799" t="s">
        <v>439</v>
      </c>
      <c r="I47" s="799" t="s">
        <v>1773</v>
      </c>
      <c r="J47" s="799" t="s">
        <v>1772</v>
      </c>
      <c r="K47" s="799" t="s">
        <v>439</v>
      </c>
      <c r="L47" s="799" t="s">
        <v>1773</v>
      </c>
      <c r="M47" s="799">
        <v>1</v>
      </c>
      <c r="N47" s="799"/>
      <c r="O47" s="799"/>
      <c r="P47" s="799" t="s">
        <v>1774</v>
      </c>
      <c r="Q47" s="799" t="s">
        <v>1775</v>
      </c>
      <c r="R47" s="799">
        <v>1</v>
      </c>
      <c r="S47" s="799">
        <v>1</v>
      </c>
      <c r="T47" s="799"/>
      <c r="U47" s="799"/>
      <c r="V47" s="799">
        <v>1</v>
      </c>
      <c r="W47" s="799"/>
      <c r="X47" s="799"/>
      <c r="Y47" s="799">
        <v>1</v>
      </c>
      <c r="Z47" s="799"/>
      <c r="AA47" s="799"/>
      <c r="AB47" s="799"/>
      <c r="AC47" s="799"/>
      <c r="AD47" s="799"/>
      <c r="AE47" s="799"/>
      <c r="AF47" s="787"/>
      <c r="AG47" s="787"/>
      <c r="AH47" s="799"/>
      <c r="AI47" s="787"/>
      <c r="AJ47" s="787"/>
      <c r="AK47" s="787"/>
      <c r="AL47" s="799"/>
      <c r="AM47" s="846"/>
      <c r="AN47" s="846"/>
      <c r="AO47" s="846"/>
      <c r="AP47" s="784"/>
      <c r="AQ47" s="784"/>
      <c r="AR47" s="784"/>
      <c r="AS47" s="784"/>
      <c r="AT47" s="784"/>
      <c r="AU47" s="784"/>
      <c r="AV47" s="784"/>
      <c r="AW47" s="784"/>
      <c r="AX47" s="784"/>
      <c r="AY47" s="784"/>
      <c r="AZ47" s="784"/>
      <c r="BA47" s="784"/>
      <c r="BB47" s="784"/>
      <c r="BC47" s="784"/>
      <c r="BE47" s="784" t="str">
        <f t="shared" si="2"/>
        <v>DA</v>
      </c>
      <c r="BF47" s="784" t="str">
        <f>+RIGHT(C47,1)</f>
        <v>3</v>
      </c>
      <c r="BG47" s="784" t="str">
        <f t="shared" si="4"/>
        <v>DA+3</v>
      </c>
    </row>
    <row r="48" spans="1:59" ht="14.45" customHeight="1" x14ac:dyDescent="0.2">
      <c r="A48" s="793"/>
      <c r="B48" s="793"/>
      <c r="C48" s="793"/>
      <c r="D48" s="797">
        <v>354.6</v>
      </c>
      <c r="E48" s="796"/>
      <c r="F48" s="796"/>
      <c r="G48" s="796"/>
      <c r="H48" s="796"/>
      <c r="I48" s="796"/>
      <c r="J48" s="796"/>
      <c r="K48" s="796"/>
      <c r="L48" s="796"/>
      <c r="M48" s="796"/>
      <c r="N48" s="796"/>
      <c r="O48" s="796"/>
      <c r="P48" s="787"/>
      <c r="Q48" s="787"/>
      <c r="R48" s="787"/>
      <c r="S48" s="796"/>
      <c r="T48" s="796"/>
      <c r="U48" s="796"/>
      <c r="V48" s="796"/>
      <c r="W48" s="796"/>
      <c r="X48" s="796"/>
      <c r="Y48" s="796"/>
      <c r="Z48" s="796"/>
      <c r="AA48" s="796"/>
      <c r="AB48" s="787"/>
      <c r="AC48" s="787"/>
      <c r="AD48" s="787"/>
      <c r="AE48" s="787"/>
      <c r="AF48" s="787">
        <f>+ROUND(D48/10,0)-1</f>
        <v>34</v>
      </c>
      <c r="AG48" s="787" t="b">
        <f t="shared" si="3"/>
        <v>0</v>
      </c>
      <c r="AH48" s="843">
        <v>46083</v>
      </c>
      <c r="AI48" s="796" t="s">
        <v>1617</v>
      </c>
      <c r="AJ48" s="787"/>
      <c r="AK48" s="787">
        <f>AF48+AJ48</f>
        <v>34</v>
      </c>
      <c r="AL48" s="796"/>
      <c r="AM48" s="845"/>
      <c r="AN48" s="845"/>
      <c r="AO48" s="846"/>
      <c r="AR48" s="847"/>
      <c r="BE48" s="784" t="str">
        <f t="shared" si="2"/>
        <v/>
      </c>
    </row>
    <row r="49" spans="1:59" s="802" customFormat="1" ht="14.45" customHeight="1" x14ac:dyDescent="0.2">
      <c r="A49" s="793">
        <f>+SUBTOTAL(3,$B$13:B49)</f>
        <v>19</v>
      </c>
      <c r="B49" s="793" t="s">
        <v>452</v>
      </c>
      <c r="C49" s="793" t="s">
        <v>231</v>
      </c>
      <c r="D49" s="797"/>
      <c r="E49" s="801">
        <v>1</v>
      </c>
      <c r="F49" s="800" t="s">
        <v>1793</v>
      </c>
      <c r="G49" s="799" t="s">
        <v>1772</v>
      </c>
      <c r="H49" s="799" t="s">
        <v>439</v>
      </c>
      <c r="I49" s="799" t="s">
        <v>1773</v>
      </c>
      <c r="J49" s="799" t="s">
        <v>1772</v>
      </c>
      <c r="K49" s="799" t="s">
        <v>439</v>
      </c>
      <c r="L49" s="799" t="s">
        <v>1773</v>
      </c>
      <c r="M49" s="801">
        <v>1</v>
      </c>
      <c r="N49" s="801"/>
      <c r="O49" s="801"/>
      <c r="P49" s="799" t="s">
        <v>1774</v>
      </c>
      <c r="Q49" s="799" t="s">
        <v>1775</v>
      </c>
      <c r="R49" s="799">
        <v>1</v>
      </c>
      <c r="S49" s="801">
        <v>1</v>
      </c>
      <c r="T49" s="801"/>
      <c r="U49" s="801"/>
      <c r="V49" s="799">
        <v>1</v>
      </c>
      <c r="W49" s="799"/>
      <c r="X49" s="799"/>
      <c r="Y49" s="799">
        <v>1</v>
      </c>
      <c r="Z49" s="799"/>
      <c r="AA49" s="799"/>
      <c r="AB49" s="799"/>
      <c r="AC49" s="799"/>
      <c r="AD49" s="799"/>
      <c r="AE49" s="799"/>
      <c r="AF49" s="787"/>
      <c r="AG49" s="787"/>
      <c r="AH49" s="843"/>
      <c r="AI49" s="787"/>
      <c r="AJ49" s="787"/>
      <c r="AK49" s="787"/>
      <c r="AL49" s="799"/>
      <c r="AM49" s="846"/>
      <c r="AN49" s="846"/>
      <c r="AO49" s="846"/>
      <c r="AP49" s="784"/>
      <c r="AQ49" s="784"/>
      <c r="AR49" s="847"/>
      <c r="AS49" s="784"/>
      <c r="AT49" s="784"/>
      <c r="AU49" s="784"/>
      <c r="AV49" s="784"/>
      <c r="AW49" s="784"/>
      <c r="AX49" s="784"/>
      <c r="AY49" s="784"/>
      <c r="AZ49" s="784"/>
      <c r="BA49" s="784"/>
      <c r="BB49" s="784"/>
      <c r="BC49" s="784"/>
      <c r="BE49" s="784" t="str">
        <f t="shared" si="2"/>
        <v>DA</v>
      </c>
      <c r="BF49" s="784" t="str">
        <f>+RIGHT(C49,1)</f>
        <v>0</v>
      </c>
      <c r="BG49" s="803" t="str">
        <f t="shared" si="4"/>
        <v>DA+0</v>
      </c>
    </row>
    <row r="50" spans="1:59" s="802" customFormat="1" ht="14.45" customHeight="1" x14ac:dyDescent="0.2">
      <c r="A50" s="793"/>
      <c r="B50" s="793"/>
      <c r="C50" s="793"/>
      <c r="D50" s="797">
        <v>308.7</v>
      </c>
      <c r="E50" s="804"/>
      <c r="F50" s="796"/>
      <c r="G50" s="804"/>
      <c r="H50" s="804"/>
      <c r="I50" s="804"/>
      <c r="J50" s="804"/>
      <c r="K50" s="804"/>
      <c r="L50" s="804"/>
      <c r="M50" s="804"/>
      <c r="N50" s="804"/>
      <c r="O50" s="804"/>
      <c r="P50" s="805"/>
      <c r="Q50" s="805"/>
      <c r="R50" s="805"/>
      <c r="S50" s="804"/>
      <c r="T50" s="804"/>
      <c r="U50" s="804"/>
      <c r="V50" s="804"/>
      <c r="W50" s="804"/>
      <c r="X50" s="804"/>
      <c r="Y50" s="804"/>
      <c r="Z50" s="804"/>
      <c r="AA50" s="804"/>
      <c r="AB50" s="805"/>
      <c r="AC50" s="805"/>
      <c r="AD50" s="805"/>
      <c r="AE50" s="805"/>
      <c r="AF50" s="787">
        <f>+ROUND(D50/10,0)-1</f>
        <v>30</v>
      </c>
      <c r="AG50" s="787" t="b">
        <f t="shared" si="3"/>
        <v>0</v>
      </c>
      <c r="AH50" s="843">
        <v>46083</v>
      </c>
      <c r="AI50" s="796" t="s">
        <v>1617</v>
      </c>
      <c r="AJ50" s="787"/>
      <c r="AK50" s="787">
        <f>AF50+AJ50</f>
        <v>30</v>
      </c>
      <c r="AL50" s="804"/>
      <c r="AM50" s="857"/>
      <c r="AN50" s="857"/>
      <c r="AO50" s="846"/>
      <c r="AR50" s="847"/>
      <c r="AS50" s="780"/>
      <c r="BE50" s="784" t="str">
        <f t="shared" si="2"/>
        <v/>
      </c>
      <c r="BF50" s="803"/>
      <c r="BG50" s="803"/>
    </row>
    <row r="51" spans="1:59" s="802" customFormat="1" ht="14.45" customHeight="1" x14ac:dyDescent="0.2">
      <c r="A51" s="793">
        <f>+SUBTOTAL(3,$B$13:B51)</f>
        <v>20</v>
      </c>
      <c r="B51" s="793" t="s">
        <v>453</v>
      </c>
      <c r="C51" s="793" t="s">
        <v>231</v>
      </c>
      <c r="D51" s="797"/>
      <c r="E51" s="801">
        <v>1</v>
      </c>
      <c r="F51" s="800" t="s">
        <v>1794</v>
      </c>
      <c r="G51" s="799" t="s">
        <v>1772</v>
      </c>
      <c r="H51" s="799" t="s">
        <v>439</v>
      </c>
      <c r="I51" s="799" t="s">
        <v>1773</v>
      </c>
      <c r="J51" s="799" t="s">
        <v>1772</v>
      </c>
      <c r="K51" s="799" t="s">
        <v>439</v>
      </c>
      <c r="L51" s="799" t="s">
        <v>1773</v>
      </c>
      <c r="M51" s="801">
        <v>1</v>
      </c>
      <c r="N51" s="801"/>
      <c r="O51" s="801"/>
      <c r="P51" s="799" t="s">
        <v>1774</v>
      </c>
      <c r="Q51" s="799" t="s">
        <v>1775</v>
      </c>
      <c r="R51" s="799">
        <v>1</v>
      </c>
      <c r="S51" s="801">
        <v>1</v>
      </c>
      <c r="T51" s="801"/>
      <c r="U51" s="801"/>
      <c r="V51" s="799">
        <v>1</v>
      </c>
      <c r="W51" s="799"/>
      <c r="X51" s="799"/>
      <c r="Y51" s="799">
        <v>1</v>
      </c>
      <c r="Z51" s="799"/>
      <c r="AA51" s="799"/>
      <c r="AB51" s="799"/>
      <c r="AC51" s="799"/>
      <c r="AD51" s="799"/>
      <c r="AE51" s="799"/>
      <c r="AF51" s="787"/>
      <c r="AG51" s="787"/>
      <c r="AH51" s="799"/>
      <c r="AI51" s="787"/>
      <c r="AJ51" s="787"/>
      <c r="AK51" s="787"/>
      <c r="AL51" s="799"/>
      <c r="AM51" s="846"/>
      <c r="AN51" s="846"/>
      <c r="AO51" s="846"/>
      <c r="AP51" s="784"/>
      <c r="AQ51" s="784"/>
      <c r="AR51" s="784"/>
      <c r="AS51" s="784"/>
      <c r="AT51" s="784"/>
      <c r="AU51" s="784"/>
      <c r="AV51" s="784"/>
      <c r="AW51" s="784"/>
      <c r="AX51" s="784"/>
      <c r="AY51" s="784"/>
      <c r="AZ51" s="784"/>
      <c r="BA51" s="784"/>
      <c r="BB51" s="784"/>
      <c r="BC51" s="784"/>
      <c r="BE51" s="784" t="str">
        <f t="shared" si="2"/>
        <v>DA</v>
      </c>
      <c r="BF51" s="784" t="str">
        <f>+RIGHT(C51,1)</f>
        <v>0</v>
      </c>
      <c r="BG51" s="803" t="str">
        <f t="shared" si="4"/>
        <v>DA+0</v>
      </c>
    </row>
    <row r="52" spans="1:59" s="802" customFormat="1" ht="14.45" customHeight="1" x14ac:dyDescent="0.2">
      <c r="A52" s="793"/>
      <c r="B52" s="793"/>
      <c r="C52" s="793"/>
      <c r="D52" s="797">
        <v>336</v>
      </c>
      <c r="E52" s="804"/>
      <c r="F52" s="796"/>
      <c r="G52" s="804"/>
      <c r="H52" s="804"/>
      <c r="I52" s="804"/>
      <c r="J52" s="804"/>
      <c r="K52" s="804"/>
      <c r="L52" s="804"/>
      <c r="M52" s="804"/>
      <c r="N52" s="804"/>
      <c r="O52" s="804"/>
      <c r="P52" s="805"/>
      <c r="Q52" s="805"/>
      <c r="R52" s="805"/>
      <c r="S52" s="804"/>
      <c r="T52" s="804"/>
      <c r="U52" s="804"/>
      <c r="V52" s="804"/>
      <c r="W52" s="804"/>
      <c r="X52" s="804"/>
      <c r="Y52" s="804"/>
      <c r="Z52" s="804"/>
      <c r="AA52" s="804"/>
      <c r="AB52" s="805"/>
      <c r="AC52" s="805"/>
      <c r="AD52" s="805"/>
      <c r="AE52" s="805"/>
      <c r="AF52" s="787">
        <f>+ROUND(D52/10,0)-1</f>
        <v>33</v>
      </c>
      <c r="AG52" s="787" t="b">
        <f t="shared" si="3"/>
        <v>0</v>
      </c>
      <c r="AH52" s="843">
        <v>46083</v>
      </c>
      <c r="AI52" s="796" t="s">
        <v>1617</v>
      </c>
      <c r="AJ52" s="787"/>
      <c r="AK52" s="787">
        <f>AF52+AJ52</f>
        <v>33</v>
      </c>
      <c r="AL52" s="804"/>
      <c r="AM52" s="857"/>
      <c r="AN52" s="857"/>
      <c r="AO52" s="846"/>
      <c r="AR52" s="847"/>
      <c r="AS52" s="780"/>
      <c r="BE52" s="784" t="str">
        <f t="shared" si="2"/>
        <v/>
      </c>
      <c r="BF52" s="803"/>
      <c r="BG52" s="803"/>
    </row>
    <row r="53" spans="1:59" s="802" customFormat="1" ht="14.45" customHeight="1" x14ac:dyDescent="0.2">
      <c r="A53" s="793">
        <f>+SUBTOTAL(3,$B$13:B53)</f>
        <v>21</v>
      </c>
      <c r="B53" s="798" t="s">
        <v>38</v>
      </c>
      <c r="C53" s="793" t="s">
        <v>649</v>
      </c>
      <c r="D53" s="797"/>
      <c r="E53" s="801">
        <v>1</v>
      </c>
      <c r="F53" s="800" t="s">
        <v>1795</v>
      </c>
      <c r="G53" s="799" t="s">
        <v>1772</v>
      </c>
      <c r="H53" s="799" t="s">
        <v>439</v>
      </c>
      <c r="I53" s="799" t="s">
        <v>1773</v>
      </c>
      <c r="J53" s="799" t="s">
        <v>1772</v>
      </c>
      <c r="K53" s="799" t="s">
        <v>439</v>
      </c>
      <c r="L53" s="799" t="s">
        <v>1773</v>
      </c>
      <c r="M53" s="801">
        <v>1</v>
      </c>
      <c r="N53" s="801"/>
      <c r="O53" s="801"/>
      <c r="P53" s="799" t="s">
        <v>1774</v>
      </c>
      <c r="Q53" s="799" t="s">
        <v>1775</v>
      </c>
      <c r="R53" s="799">
        <v>1</v>
      </c>
      <c r="S53" s="801">
        <v>1</v>
      </c>
      <c r="T53" s="801"/>
      <c r="U53" s="801"/>
      <c r="V53" s="799">
        <v>1</v>
      </c>
      <c r="W53" s="799"/>
      <c r="X53" s="799"/>
      <c r="Y53" s="804"/>
      <c r="Z53" s="804"/>
      <c r="AA53" s="804"/>
      <c r="AB53" s="805"/>
      <c r="AC53" s="805"/>
      <c r="AD53" s="805"/>
      <c r="AE53" s="805"/>
      <c r="AF53" s="787"/>
      <c r="AG53" s="787"/>
      <c r="AH53" s="804"/>
      <c r="AI53" s="787"/>
      <c r="AJ53" s="787"/>
      <c r="AK53" s="787"/>
      <c r="AL53" s="804"/>
      <c r="AM53" s="857"/>
      <c r="AN53" s="857"/>
      <c r="AO53" s="846"/>
      <c r="BE53" s="784" t="str">
        <f t="shared" si="2"/>
        <v>DD</v>
      </c>
      <c r="BF53" s="784" t="str">
        <f>+RIGHT(C53,1)</f>
        <v>6</v>
      </c>
      <c r="BG53" s="803" t="str">
        <f t="shared" si="4"/>
        <v>DD+6</v>
      </c>
    </row>
    <row r="54" spans="1:59" s="802" customFormat="1" x14ac:dyDescent="0.2">
      <c r="A54" s="793"/>
      <c r="B54" s="793"/>
      <c r="C54" s="793"/>
      <c r="D54" s="797">
        <v>226.5</v>
      </c>
      <c r="E54" s="804"/>
      <c r="F54" s="796"/>
      <c r="G54" s="804"/>
      <c r="H54" s="804"/>
      <c r="I54" s="804"/>
      <c r="J54" s="804"/>
      <c r="K54" s="804"/>
      <c r="L54" s="804"/>
      <c r="M54" s="804"/>
      <c r="N54" s="804"/>
      <c r="O54" s="804"/>
      <c r="P54" s="805"/>
      <c r="Q54" s="805"/>
      <c r="R54" s="805"/>
      <c r="S54" s="804"/>
      <c r="T54" s="804"/>
      <c r="U54" s="804"/>
      <c r="V54" s="804"/>
      <c r="W54" s="804"/>
      <c r="X54" s="804"/>
      <c r="Y54" s="804"/>
      <c r="Z54" s="804"/>
      <c r="AA54" s="804"/>
      <c r="AB54" s="805"/>
      <c r="AC54" s="805"/>
      <c r="AD54" s="805"/>
      <c r="AE54" s="805"/>
      <c r="AF54" s="787">
        <f>+ROUND(D54/10,0)-1</f>
        <v>22</v>
      </c>
      <c r="AG54" s="787" t="b">
        <f t="shared" si="3"/>
        <v>0</v>
      </c>
      <c r="AH54" s="843">
        <v>46083</v>
      </c>
      <c r="AI54" s="796" t="s">
        <v>1617</v>
      </c>
      <c r="AJ54" s="787"/>
      <c r="AK54" s="787">
        <f>AF54+AJ54</f>
        <v>22</v>
      </c>
      <c r="AL54" s="804"/>
      <c r="AM54" s="857"/>
      <c r="AN54" s="857"/>
      <c r="AO54" s="846"/>
      <c r="AR54" s="847"/>
      <c r="AS54" s="780"/>
      <c r="BE54" s="784" t="str">
        <f t="shared" si="2"/>
        <v/>
      </c>
      <c r="BF54" s="803"/>
      <c r="BG54" s="803"/>
    </row>
    <row r="55" spans="1:59" s="802" customFormat="1" ht="14.45" customHeight="1" x14ac:dyDescent="0.2">
      <c r="A55" s="793">
        <f>+SUBTOTAL(3,$B$13:B55)</f>
        <v>22</v>
      </c>
      <c r="B55" s="798" t="s">
        <v>39</v>
      </c>
      <c r="C55" s="793" t="s">
        <v>649</v>
      </c>
      <c r="D55" s="797"/>
      <c r="E55" s="801">
        <v>1</v>
      </c>
      <c r="F55" s="800" t="s">
        <v>1796</v>
      </c>
      <c r="G55" s="799" t="s">
        <v>1772</v>
      </c>
      <c r="H55" s="799" t="s">
        <v>439</v>
      </c>
      <c r="I55" s="799" t="s">
        <v>1773</v>
      </c>
      <c r="J55" s="799" t="s">
        <v>1772</v>
      </c>
      <c r="K55" s="799" t="s">
        <v>439</v>
      </c>
      <c r="L55" s="799" t="s">
        <v>1773</v>
      </c>
      <c r="M55" s="801">
        <v>1</v>
      </c>
      <c r="N55" s="801"/>
      <c r="O55" s="801"/>
      <c r="P55" s="799" t="s">
        <v>1774</v>
      </c>
      <c r="Q55" s="799" t="s">
        <v>1775</v>
      </c>
      <c r="R55" s="799">
        <v>1</v>
      </c>
      <c r="S55" s="801">
        <v>1</v>
      </c>
      <c r="T55" s="801"/>
      <c r="U55" s="801"/>
      <c r="V55" s="799">
        <v>1</v>
      </c>
      <c r="W55" s="799"/>
      <c r="X55" s="799"/>
      <c r="Y55" s="804"/>
      <c r="Z55" s="804"/>
      <c r="AA55" s="804"/>
      <c r="AB55" s="805"/>
      <c r="AC55" s="805"/>
      <c r="AD55" s="805"/>
      <c r="AE55" s="805"/>
      <c r="AF55" s="787"/>
      <c r="AG55" s="787"/>
      <c r="AH55" s="787"/>
      <c r="AI55" s="787"/>
      <c r="AJ55" s="787"/>
      <c r="AK55" s="787"/>
      <c r="AL55" s="804"/>
      <c r="AM55" s="804"/>
      <c r="AN55" s="804"/>
      <c r="AO55" s="799"/>
      <c r="BE55" s="784" t="str">
        <f t="shared" si="2"/>
        <v>DD</v>
      </c>
      <c r="BF55" s="784" t="str">
        <f>+RIGHT(C55,1)</f>
        <v>6</v>
      </c>
      <c r="BG55" s="803" t="str">
        <f t="shared" si="4"/>
        <v>DD+6</v>
      </c>
    </row>
    <row r="56" spans="1:59" s="802" customFormat="1" ht="14.45" customHeight="1" x14ac:dyDescent="0.2">
      <c r="A56" s="793"/>
      <c r="B56" s="793"/>
      <c r="C56" s="793"/>
      <c r="D56" s="797">
        <v>343</v>
      </c>
      <c r="E56" s="804"/>
      <c r="F56" s="796"/>
      <c r="G56" s="804"/>
      <c r="H56" s="804"/>
      <c r="I56" s="804"/>
      <c r="J56" s="804"/>
      <c r="K56" s="804"/>
      <c r="L56" s="804"/>
      <c r="M56" s="804"/>
      <c r="N56" s="804"/>
      <c r="O56" s="804"/>
      <c r="P56" s="805"/>
      <c r="Q56" s="805"/>
      <c r="R56" s="805"/>
      <c r="S56" s="804"/>
      <c r="T56" s="804"/>
      <c r="U56" s="804"/>
      <c r="V56" s="804"/>
      <c r="W56" s="804"/>
      <c r="X56" s="804"/>
      <c r="Y56" s="804"/>
      <c r="Z56" s="804"/>
      <c r="AA56" s="804"/>
      <c r="AB56" s="805"/>
      <c r="AC56" s="805"/>
      <c r="AD56" s="805"/>
      <c r="AE56" s="805"/>
      <c r="AF56" s="787">
        <f>+ROUND(D56/10,0)-1</f>
        <v>33</v>
      </c>
      <c r="AG56" s="787" t="b">
        <f t="shared" si="3"/>
        <v>1</v>
      </c>
      <c r="AH56" s="787"/>
      <c r="AI56" s="796"/>
      <c r="AJ56" s="787"/>
      <c r="AK56" s="787">
        <f>AF56+AJ56</f>
        <v>33</v>
      </c>
      <c r="AL56" s="804"/>
      <c r="AM56" s="804"/>
      <c r="AN56" s="804"/>
      <c r="AO56" s="799"/>
      <c r="BE56" s="784" t="str">
        <f t="shared" si="2"/>
        <v/>
      </c>
      <c r="BF56" s="803"/>
      <c r="BG56" s="803"/>
    </row>
    <row r="57" spans="1:59" s="802" customFormat="1" ht="14.45" customHeight="1" x14ac:dyDescent="0.2">
      <c r="A57" s="793">
        <f>+SUBTOTAL(3,$B$13:B57)</f>
        <v>23</v>
      </c>
      <c r="B57" s="793" t="s">
        <v>454</v>
      </c>
      <c r="C57" s="793" t="s">
        <v>231</v>
      </c>
      <c r="D57" s="797"/>
      <c r="E57" s="801">
        <v>1</v>
      </c>
      <c r="F57" s="800" t="s">
        <v>1797</v>
      </c>
      <c r="G57" s="799" t="s">
        <v>1772</v>
      </c>
      <c r="H57" s="799" t="s">
        <v>439</v>
      </c>
      <c r="I57" s="799" t="s">
        <v>1773</v>
      </c>
      <c r="J57" s="799" t="s">
        <v>1772</v>
      </c>
      <c r="K57" s="799" t="s">
        <v>439</v>
      </c>
      <c r="L57" s="799" t="s">
        <v>1773</v>
      </c>
      <c r="M57" s="801">
        <v>1</v>
      </c>
      <c r="N57" s="801"/>
      <c r="O57" s="801"/>
      <c r="P57" s="799" t="s">
        <v>1774</v>
      </c>
      <c r="Q57" s="799" t="s">
        <v>1775</v>
      </c>
      <c r="R57" s="799">
        <v>1</v>
      </c>
      <c r="S57" s="801">
        <v>1</v>
      </c>
      <c r="T57" s="801"/>
      <c r="U57" s="801"/>
      <c r="V57" s="799">
        <v>1</v>
      </c>
      <c r="W57" s="799"/>
      <c r="X57" s="799"/>
      <c r="Y57" s="799">
        <v>1</v>
      </c>
      <c r="Z57" s="799"/>
      <c r="AA57" s="799"/>
      <c r="AB57" s="799"/>
      <c r="AC57" s="799"/>
      <c r="AD57" s="799"/>
      <c r="AE57" s="799"/>
      <c r="AF57" s="787"/>
      <c r="AG57" s="787"/>
      <c r="AH57" s="787"/>
      <c r="AI57" s="787"/>
      <c r="AJ57" s="787"/>
      <c r="AK57" s="787"/>
      <c r="AL57" s="799"/>
      <c r="AM57" s="799"/>
      <c r="AN57" s="799"/>
      <c r="AO57" s="799"/>
      <c r="AP57" s="784"/>
      <c r="AQ57" s="784"/>
      <c r="AR57" s="784"/>
      <c r="AS57" s="784"/>
      <c r="AT57" s="784"/>
      <c r="AU57" s="784"/>
      <c r="AV57" s="784"/>
      <c r="AW57" s="784"/>
      <c r="AX57" s="784"/>
      <c r="AY57" s="784"/>
      <c r="AZ57" s="784"/>
      <c r="BA57" s="784"/>
      <c r="BB57" s="784"/>
      <c r="BC57" s="784"/>
      <c r="BE57" s="784" t="str">
        <f t="shared" si="2"/>
        <v>DA</v>
      </c>
      <c r="BF57" s="784" t="str">
        <f>+RIGHT(C57,1)</f>
        <v>0</v>
      </c>
      <c r="BG57" s="803" t="str">
        <f t="shared" si="4"/>
        <v>DA+0</v>
      </c>
    </row>
    <row r="58" spans="1:59" s="802" customFormat="1" ht="14.45" customHeight="1" x14ac:dyDescent="0.2">
      <c r="A58" s="793"/>
      <c r="B58" s="793"/>
      <c r="C58" s="793"/>
      <c r="D58" s="797">
        <v>358.4</v>
      </c>
      <c r="E58" s="804"/>
      <c r="F58" s="796"/>
      <c r="G58" s="804"/>
      <c r="H58" s="804"/>
      <c r="I58" s="804"/>
      <c r="J58" s="804"/>
      <c r="K58" s="804"/>
      <c r="L58" s="804"/>
      <c r="M58" s="804"/>
      <c r="N58" s="804"/>
      <c r="O58" s="804"/>
      <c r="P58" s="805"/>
      <c r="Q58" s="805"/>
      <c r="R58" s="805"/>
      <c r="S58" s="804"/>
      <c r="T58" s="804"/>
      <c r="U58" s="804"/>
      <c r="V58" s="804"/>
      <c r="W58" s="804"/>
      <c r="X58" s="804"/>
      <c r="Y58" s="804"/>
      <c r="Z58" s="804"/>
      <c r="AA58" s="804"/>
      <c r="AB58" s="805"/>
      <c r="AC58" s="805"/>
      <c r="AD58" s="805"/>
      <c r="AE58" s="805"/>
      <c r="AF58" s="787">
        <f>+ROUND(D58/10,0)-1</f>
        <v>35</v>
      </c>
      <c r="AG58" s="787" t="b">
        <f t="shared" si="3"/>
        <v>1</v>
      </c>
      <c r="AH58" s="787"/>
      <c r="AI58" s="787"/>
      <c r="AJ58" s="787"/>
      <c r="AK58" s="787">
        <f>AF58+AJ58</f>
        <v>35</v>
      </c>
      <c r="AL58" s="804"/>
      <c r="AM58" s="804"/>
      <c r="AN58" s="804"/>
      <c r="AO58" s="799"/>
      <c r="BE58" s="784" t="str">
        <f t="shared" si="2"/>
        <v/>
      </c>
      <c r="BF58" s="803"/>
      <c r="BG58" s="803"/>
    </row>
    <row r="59" spans="1:59" s="802" customFormat="1" ht="14.45" customHeight="1" x14ac:dyDescent="0.2">
      <c r="A59" s="793">
        <f>+SUBTOTAL(3,$B$13:B59)</f>
        <v>24</v>
      </c>
      <c r="B59" s="793" t="s">
        <v>455</v>
      </c>
      <c r="C59" s="793" t="s">
        <v>231</v>
      </c>
      <c r="D59" s="797"/>
      <c r="E59" s="801">
        <v>1</v>
      </c>
      <c r="F59" s="800" t="s">
        <v>1798</v>
      </c>
      <c r="G59" s="799" t="s">
        <v>1772</v>
      </c>
      <c r="H59" s="799" t="s">
        <v>439</v>
      </c>
      <c r="I59" s="799" t="s">
        <v>1773</v>
      </c>
      <c r="J59" s="799" t="s">
        <v>1772</v>
      </c>
      <c r="K59" s="799" t="s">
        <v>439</v>
      </c>
      <c r="L59" s="799" t="s">
        <v>1773</v>
      </c>
      <c r="M59" s="801">
        <v>1</v>
      </c>
      <c r="N59" s="801"/>
      <c r="O59" s="801"/>
      <c r="P59" s="799" t="s">
        <v>1774</v>
      </c>
      <c r="Q59" s="799" t="s">
        <v>1775</v>
      </c>
      <c r="R59" s="799">
        <v>1</v>
      </c>
      <c r="S59" s="801">
        <v>1</v>
      </c>
      <c r="T59" s="801"/>
      <c r="U59" s="801"/>
      <c r="V59" s="799">
        <v>1</v>
      </c>
      <c r="W59" s="799"/>
      <c r="X59" s="799"/>
      <c r="Y59" s="799">
        <v>1</v>
      </c>
      <c r="Z59" s="799"/>
      <c r="AA59" s="799"/>
      <c r="AB59" s="799"/>
      <c r="AC59" s="799"/>
      <c r="AD59" s="799"/>
      <c r="AE59" s="799"/>
      <c r="AF59" s="787"/>
      <c r="AG59" s="787"/>
      <c r="AH59" s="787"/>
      <c r="AI59" s="787"/>
      <c r="AJ59" s="787"/>
      <c r="AK59" s="787"/>
      <c r="AL59" s="799"/>
      <c r="AM59" s="799"/>
      <c r="AN59" s="799"/>
      <c r="AO59" s="799"/>
      <c r="AP59" s="784"/>
      <c r="AQ59" s="784"/>
      <c r="AR59" s="784"/>
      <c r="AS59" s="784"/>
      <c r="AT59" s="784"/>
      <c r="AU59" s="784"/>
      <c r="AV59" s="784"/>
      <c r="AW59" s="784"/>
      <c r="AX59" s="784"/>
      <c r="AY59" s="784"/>
      <c r="AZ59" s="784"/>
      <c r="BA59" s="784"/>
      <c r="BB59" s="784"/>
      <c r="BC59" s="784"/>
      <c r="BE59" s="784" t="str">
        <f t="shared" si="2"/>
        <v>DA</v>
      </c>
      <c r="BF59" s="784" t="str">
        <f>+RIGHT(C59,1)</f>
        <v>0</v>
      </c>
      <c r="BG59" s="803" t="str">
        <f t="shared" si="4"/>
        <v>DA+0</v>
      </c>
    </row>
    <row r="60" spans="1:59" x14ac:dyDescent="0.2">
      <c r="A60" s="793"/>
      <c r="B60" s="793"/>
      <c r="C60" s="793"/>
      <c r="D60" s="797">
        <v>381</v>
      </c>
      <c r="E60" s="796"/>
      <c r="F60" s="796"/>
      <c r="G60" s="796"/>
      <c r="H60" s="796"/>
      <c r="I60" s="796"/>
      <c r="J60" s="796"/>
      <c r="K60" s="796"/>
      <c r="L60" s="796"/>
      <c r="M60" s="796"/>
      <c r="N60" s="796"/>
      <c r="O60" s="796"/>
      <c r="P60" s="787"/>
      <c r="Q60" s="787"/>
      <c r="R60" s="787"/>
      <c r="S60" s="796"/>
      <c r="T60" s="796"/>
      <c r="U60" s="796"/>
      <c r="V60" s="796"/>
      <c r="W60" s="796"/>
      <c r="X60" s="796"/>
      <c r="Y60" s="796"/>
      <c r="Z60" s="796"/>
      <c r="AA60" s="796"/>
      <c r="AB60" s="787"/>
      <c r="AC60" s="787"/>
      <c r="AD60" s="787"/>
      <c r="AE60" s="787"/>
      <c r="AF60" s="787">
        <f>+ROUND(D60/10,0)-1</f>
        <v>37</v>
      </c>
      <c r="AG60" s="787" t="b">
        <f t="shared" si="3"/>
        <v>1</v>
      </c>
      <c r="AH60" s="787"/>
      <c r="AI60" s="787"/>
      <c r="AJ60" s="787"/>
      <c r="AK60" s="787">
        <f>AF60+AJ60</f>
        <v>37</v>
      </c>
      <c r="AL60" s="796"/>
      <c r="AM60" s="796"/>
      <c r="AN60" s="796"/>
      <c r="AO60" s="799"/>
      <c r="BE60" s="784" t="str">
        <f t="shared" si="2"/>
        <v/>
      </c>
    </row>
    <row r="61" spans="1:59" ht="14.45" customHeight="1" x14ac:dyDescent="0.2">
      <c r="A61" s="793">
        <f>+SUBTOTAL(3,$B$13:B61)</f>
        <v>25</v>
      </c>
      <c r="B61" s="793" t="s">
        <v>456</v>
      </c>
      <c r="C61" s="793" t="s">
        <v>231</v>
      </c>
      <c r="D61" s="797"/>
      <c r="E61" s="799">
        <v>1</v>
      </c>
      <c r="F61" s="800" t="s">
        <v>1799</v>
      </c>
      <c r="G61" s="799" t="s">
        <v>1772</v>
      </c>
      <c r="H61" s="799" t="s">
        <v>439</v>
      </c>
      <c r="I61" s="799" t="s">
        <v>1773</v>
      </c>
      <c r="J61" s="799" t="s">
        <v>1772</v>
      </c>
      <c r="K61" s="799" t="s">
        <v>439</v>
      </c>
      <c r="L61" s="799" t="s">
        <v>1773</v>
      </c>
      <c r="M61" s="799">
        <v>1</v>
      </c>
      <c r="N61" s="799"/>
      <c r="O61" s="799"/>
      <c r="P61" s="799" t="s">
        <v>1774</v>
      </c>
      <c r="Q61" s="799" t="s">
        <v>1775</v>
      </c>
      <c r="R61" s="799">
        <v>1</v>
      </c>
      <c r="S61" s="799">
        <v>1</v>
      </c>
      <c r="T61" s="799"/>
      <c r="U61" s="799"/>
      <c r="V61" s="799">
        <v>1</v>
      </c>
      <c r="W61" s="799"/>
      <c r="X61" s="799"/>
      <c r="Y61" s="799">
        <v>1</v>
      </c>
      <c r="Z61" s="799"/>
      <c r="AA61" s="799"/>
      <c r="AB61" s="799"/>
      <c r="AC61" s="799"/>
      <c r="AD61" s="799"/>
      <c r="AE61" s="799"/>
      <c r="AF61" s="787"/>
      <c r="AG61" s="787"/>
      <c r="AH61" s="787"/>
      <c r="AI61" s="787"/>
      <c r="AJ61" s="787"/>
      <c r="AK61" s="787"/>
      <c r="AL61" s="799"/>
      <c r="AM61" s="799"/>
      <c r="AN61" s="799"/>
      <c r="AO61" s="799"/>
      <c r="AP61" s="784"/>
      <c r="AQ61" s="784"/>
      <c r="AR61" s="784"/>
      <c r="AS61" s="784"/>
      <c r="AT61" s="784"/>
      <c r="AU61" s="784"/>
      <c r="AV61" s="784"/>
      <c r="AW61" s="784"/>
      <c r="AX61" s="784"/>
      <c r="AY61" s="784"/>
      <c r="AZ61" s="784"/>
      <c r="BA61" s="784"/>
      <c r="BB61" s="784"/>
      <c r="BC61" s="784"/>
      <c r="BE61" s="784" t="str">
        <f t="shared" si="2"/>
        <v>DA</v>
      </c>
      <c r="BF61" s="784" t="str">
        <f>+RIGHT(C61,1)</f>
        <v>0</v>
      </c>
      <c r="BG61" s="784" t="str">
        <f t="shared" si="4"/>
        <v>DA+0</v>
      </c>
    </row>
    <row r="62" spans="1:59" ht="14.45" customHeight="1" x14ac:dyDescent="0.2">
      <c r="A62" s="793"/>
      <c r="B62" s="793"/>
      <c r="C62" s="793"/>
      <c r="D62" s="797">
        <v>367.6</v>
      </c>
      <c r="E62" s="796"/>
      <c r="F62" s="796"/>
      <c r="G62" s="796"/>
      <c r="H62" s="796"/>
      <c r="I62" s="796"/>
      <c r="J62" s="796"/>
      <c r="K62" s="796"/>
      <c r="L62" s="796"/>
      <c r="M62" s="796"/>
      <c r="N62" s="796"/>
      <c r="O62" s="796"/>
      <c r="P62" s="787"/>
      <c r="Q62" s="787"/>
      <c r="R62" s="787"/>
      <c r="S62" s="796"/>
      <c r="T62" s="796"/>
      <c r="U62" s="796"/>
      <c r="V62" s="796"/>
      <c r="W62" s="796"/>
      <c r="X62" s="796"/>
      <c r="Y62" s="796"/>
      <c r="Z62" s="796"/>
      <c r="AA62" s="796"/>
      <c r="AB62" s="787"/>
      <c r="AC62" s="787"/>
      <c r="AD62" s="787"/>
      <c r="AE62" s="787"/>
      <c r="AF62" s="787">
        <f>+ROUND(D62/10,0)-1</f>
        <v>36</v>
      </c>
      <c r="AG62" s="787" t="b">
        <f t="shared" si="3"/>
        <v>1</v>
      </c>
      <c r="AH62" s="787"/>
      <c r="AI62" s="787"/>
      <c r="AJ62" s="787"/>
      <c r="AK62" s="787">
        <f>AF62+AJ62</f>
        <v>36</v>
      </c>
      <c r="AL62" s="796"/>
      <c r="AM62" s="796"/>
      <c r="AN62" s="796"/>
      <c r="AO62" s="799"/>
      <c r="BE62" s="784" t="str">
        <f t="shared" si="2"/>
        <v/>
      </c>
    </row>
    <row r="63" spans="1:59" ht="14.45" customHeight="1" x14ac:dyDescent="0.2">
      <c r="A63" s="793">
        <f>+SUBTOTAL(3,$B$13:B63)</f>
        <v>26</v>
      </c>
      <c r="B63" s="793" t="s">
        <v>457</v>
      </c>
      <c r="C63" s="793" t="s">
        <v>231</v>
      </c>
      <c r="D63" s="797"/>
      <c r="E63" s="799">
        <v>1</v>
      </c>
      <c r="F63" s="800" t="s">
        <v>1800</v>
      </c>
      <c r="G63" s="799" t="s">
        <v>1772</v>
      </c>
      <c r="H63" s="799" t="s">
        <v>439</v>
      </c>
      <c r="I63" s="799" t="s">
        <v>1773</v>
      </c>
      <c r="J63" s="799" t="s">
        <v>1772</v>
      </c>
      <c r="K63" s="799" t="s">
        <v>439</v>
      </c>
      <c r="L63" s="799" t="s">
        <v>1773</v>
      </c>
      <c r="M63" s="799">
        <v>1</v>
      </c>
      <c r="N63" s="799"/>
      <c r="O63" s="799"/>
      <c r="P63" s="799" t="s">
        <v>1774</v>
      </c>
      <c r="Q63" s="799" t="s">
        <v>1775</v>
      </c>
      <c r="R63" s="799">
        <v>1</v>
      </c>
      <c r="S63" s="799">
        <v>1</v>
      </c>
      <c r="T63" s="799"/>
      <c r="U63" s="799"/>
      <c r="V63" s="799">
        <v>1</v>
      </c>
      <c r="W63" s="799"/>
      <c r="X63" s="799"/>
      <c r="Y63" s="799">
        <v>1</v>
      </c>
      <c r="Z63" s="799"/>
      <c r="AA63" s="799"/>
      <c r="AB63" s="799"/>
      <c r="AC63" s="799"/>
      <c r="AD63" s="799"/>
      <c r="AE63" s="799"/>
      <c r="AF63" s="787"/>
      <c r="AG63" s="787"/>
      <c r="AH63" s="787"/>
      <c r="AI63" s="787"/>
      <c r="AJ63" s="787"/>
      <c r="AK63" s="787"/>
      <c r="AL63" s="799"/>
      <c r="AM63" s="799"/>
      <c r="AN63" s="799"/>
      <c r="AO63" s="799"/>
      <c r="AP63" s="784"/>
      <c r="AQ63" s="784"/>
      <c r="AR63" s="784"/>
      <c r="AS63" s="784"/>
      <c r="AT63" s="784"/>
      <c r="AU63" s="784"/>
      <c r="AV63" s="784"/>
      <c r="AW63" s="784"/>
      <c r="AX63" s="784"/>
      <c r="AY63" s="784"/>
      <c r="AZ63" s="784"/>
      <c r="BA63" s="784"/>
      <c r="BB63" s="784"/>
      <c r="BC63" s="784"/>
      <c r="BE63" s="784" t="str">
        <f t="shared" si="2"/>
        <v>DA</v>
      </c>
      <c r="BF63" s="784" t="str">
        <f>+RIGHT(C63,1)</f>
        <v>0</v>
      </c>
      <c r="BG63" s="784" t="str">
        <f t="shared" si="4"/>
        <v>DA+0</v>
      </c>
    </row>
    <row r="64" spans="1:59" ht="14.45" customHeight="1" x14ac:dyDescent="0.2">
      <c r="A64" s="793"/>
      <c r="B64" s="793"/>
      <c r="C64" s="806"/>
      <c r="D64" s="797">
        <v>423.1</v>
      </c>
      <c r="E64" s="796"/>
      <c r="F64" s="796"/>
      <c r="G64" s="796"/>
      <c r="H64" s="796"/>
      <c r="I64" s="796"/>
      <c r="J64" s="796"/>
      <c r="K64" s="796"/>
      <c r="L64" s="796"/>
      <c r="M64" s="796"/>
      <c r="N64" s="796"/>
      <c r="O64" s="796"/>
      <c r="P64" s="787"/>
      <c r="Q64" s="787"/>
      <c r="R64" s="787"/>
      <c r="S64" s="796"/>
      <c r="T64" s="796"/>
      <c r="U64" s="796"/>
      <c r="V64" s="796"/>
      <c r="W64" s="796"/>
      <c r="X64" s="796"/>
      <c r="Y64" s="796"/>
      <c r="Z64" s="796"/>
      <c r="AA64" s="796"/>
      <c r="AB64" s="787"/>
      <c r="AC64" s="787"/>
      <c r="AD64" s="787"/>
      <c r="AE64" s="787"/>
      <c r="AF64" s="787">
        <f>+ROUND(D64/10,0)-1</f>
        <v>41</v>
      </c>
      <c r="AG64" s="787" t="b">
        <f t="shared" si="3"/>
        <v>1</v>
      </c>
      <c r="AH64" s="787"/>
      <c r="AI64" s="787"/>
      <c r="AJ64" s="787"/>
      <c r="AK64" s="787">
        <f>AF64+AJ64</f>
        <v>41</v>
      </c>
      <c r="AL64" s="796"/>
      <c r="AM64" s="796"/>
      <c r="AN64" s="796"/>
      <c r="AO64" s="799"/>
      <c r="BE64" s="784" t="str">
        <f t="shared" si="2"/>
        <v/>
      </c>
    </row>
    <row r="65" spans="1:59" x14ac:dyDescent="0.2">
      <c r="A65" s="793">
        <f>+SUBTOTAL(3,$B$13:B65)</f>
        <v>27</v>
      </c>
      <c r="B65" s="798" t="s">
        <v>40</v>
      </c>
      <c r="C65" s="793" t="s">
        <v>240</v>
      </c>
      <c r="D65" s="797"/>
      <c r="E65" s="799">
        <v>1</v>
      </c>
      <c r="F65" s="800" t="s">
        <v>1801</v>
      </c>
      <c r="G65" s="799" t="s">
        <v>1772</v>
      </c>
      <c r="H65" s="799" t="s">
        <v>439</v>
      </c>
      <c r="I65" s="799" t="s">
        <v>1773</v>
      </c>
      <c r="J65" s="799" t="s">
        <v>1772</v>
      </c>
      <c r="K65" s="799" t="s">
        <v>439</v>
      </c>
      <c r="L65" s="799" t="s">
        <v>1773</v>
      </c>
      <c r="M65" s="799">
        <v>1</v>
      </c>
      <c r="N65" s="799"/>
      <c r="O65" s="799"/>
      <c r="P65" s="799" t="s">
        <v>1774</v>
      </c>
      <c r="Q65" s="799" t="s">
        <v>1775</v>
      </c>
      <c r="R65" s="799">
        <v>1</v>
      </c>
      <c r="S65" s="799">
        <v>1</v>
      </c>
      <c r="T65" s="799"/>
      <c r="U65" s="799"/>
      <c r="V65" s="799">
        <v>1</v>
      </c>
      <c r="W65" s="799"/>
      <c r="X65" s="799"/>
      <c r="Y65" s="796"/>
      <c r="Z65" s="796"/>
      <c r="AA65" s="796"/>
      <c r="AB65" s="787"/>
      <c r="AC65" s="787"/>
      <c r="AD65" s="787"/>
      <c r="AE65" s="787"/>
      <c r="AF65" s="787"/>
      <c r="AG65" s="787"/>
      <c r="AH65" s="787"/>
      <c r="AI65" s="787"/>
      <c r="AJ65" s="787"/>
      <c r="AK65" s="787"/>
      <c r="AL65" s="796"/>
      <c r="AM65" s="796"/>
      <c r="AN65" s="796"/>
      <c r="AO65" s="799"/>
      <c r="BE65" s="784" t="str">
        <f t="shared" si="2"/>
        <v>DB</v>
      </c>
      <c r="BF65" s="784" t="str">
        <f>+RIGHT(C65,1)</f>
        <v>9</v>
      </c>
      <c r="BG65" s="784" t="str">
        <f t="shared" si="4"/>
        <v>DB+9</v>
      </c>
    </row>
    <row r="66" spans="1:59" x14ac:dyDescent="0.2">
      <c r="A66" s="793"/>
      <c r="B66" s="793"/>
      <c r="C66" s="793"/>
      <c r="D66" s="797">
        <v>246</v>
      </c>
      <c r="E66" s="796"/>
      <c r="F66" s="796"/>
      <c r="G66" s="796"/>
      <c r="H66" s="796"/>
      <c r="I66" s="796"/>
      <c r="J66" s="796"/>
      <c r="K66" s="796"/>
      <c r="L66" s="796"/>
      <c r="M66" s="796"/>
      <c r="N66" s="796"/>
      <c r="O66" s="796"/>
      <c r="P66" s="787"/>
      <c r="Q66" s="787"/>
      <c r="R66" s="787"/>
      <c r="S66" s="796"/>
      <c r="T66" s="796"/>
      <c r="U66" s="796"/>
      <c r="V66" s="796"/>
      <c r="W66" s="796"/>
      <c r="X66" s="796"/>
      <c r="Y66" s="796"/>
      <c r="Z66" s="796"/>
      <c r="AA66" s="796"/>
      <c r="AB66" s="787"/>
      <c r="AC66" s="787"/>
      <c r="AD66" s="787"/>
      <c r="AE66" s="787"/>
      <c r="AF66" s="787">
        <f>+ROUND(D66/10,0)-1</f>
        <v>24</v>
      </c>
      <c r="AG66" s="787" t="b">
        <f t="shared" si="3"/>
        <v>1</v>
      </c>
      <c r="AH66" s="787"/>
      <c r="AI66" s="787"/>
      <c r="AJ66" s="787"/>
      <c r="AK66" s="787">
        <f>AF66+AJ66</f>
        <v>24</v>
      </c>
      <c r="AL66" s="796"/>
      <c r="AM66" s="796"/>
      <c r="AN66" s="796"/>
      <c r="AO66" s="799"/>
      <c r="BE66" s="784" t="str">
        <f t="shared" si="2"/>
        <v/>
      </c>
    </row>
    <row r="67" spans="1:59" x14ac:dyDescent="0.2">
      <c r="A67" s="793">
        <f>+SUBTOTAL(3,$B$13:B67)</f>
        <v>28</v>
      </c>
      <c r="B67" s="798" t="s">
        <v>41</v>
      </c>
      <c r="C67" s="793" t="s">
        <v>241</v>
      </c>
      <c r="D67" s="797"/>
      <c r="E67" s="799">
        <v>1</v>
      </c>
      <c r="F67" s="800" t="s">
        <v>1802</v>
      </c>
      <c r="G67" s="799" t="s">
        <v>1772</v>
      </c>
      <c r="H67" s="799" t="s">
        <v>439</v>
      </c>
      <c r="I67" s="799" t="s">
        <v>1773</v>
      </c>
      <c r="J67" s="799" t="s">
        <v>1772</v>
      </c>
      <c r="K67" s="799" t="s">
        <v>439</v>
      </c>
      <c r="L67" s="799" t="s">
        <v>1773</v>
      </c>
      <c r="M67" s="799">
        <v>1</v>
      </c>
      <c r="N67" s="799"/>
      <c r="O67" s="799"/>
      <c r="P67" s="799" t="s">
        <v>1774</v>
      </c>
      <c r="Q67" s="799" t="s">
        <v>1775</v>
      </c>
      <c r="R67" s="799">
        <v>1</v>
      </c>
      <c r="S67" s="799">
        <v>1</v>
      </c>
      <c r="T67" s="799"/>
      <c r="U67" s="799"/>
      <c r="V67" s="799">
        <v>1</v>
      </c>
      <c r="W67" s="799"/>
      <c r="X67" s="799"/>
      <c r="Y67" s="796"/>
      <c r="Z67" s="796"/>
      <c r="AA67" s="796"/>
      <c r="AB67" s="787"/>
      <c r="AC67" s="787"/>
      <c r="AD67" s="787"/>
      <c r="AE67" s="787"/>
      <c r="AF67" s="787"/>
      <c r="AG67" s="787"/>
      <c r="AH67" s="787"/>
      <c r="AI67" s="787"/>
      <c r="AJ67" s="787"/>
      <c r="AK67" s="787"/>
      <c r="AL67" s="796"/>
      <c r="AM67" s="796"/>
      <c r="AN67" s="796"/>
      <c r="AO67" s="799"/>
      <c r="BE67" s="784" t="str">
        <f t="shared" si="2"/>
        <v>DB</v>
      </c>
      <c r="BF67" s="784" t="str">
        <f>+RIGHT(C67,1)</f>
        <v>9</v>
      </c>
      <c r="BG67" s="784" t="str">
        <f t="shared" si="4"/>
        <v>DB+9</v>
      </c>
    </row>
    <row r="68" spans="1:59" ht="14.45" customHeight="1" x14ac:dyDescent="0.2">
      <c r="A68" s="793"/>
      <c r="B68" s="793"/>
      <c r="C68" s="806"/>
      <c r="D68" s="797">
        <v>429.9</v>
      </c>
      <c r="E68" s="796"/>
      <c r="F68" s="796"/>
      <c r="G68" s="796"/>
      <c r="H68" s="796"/>
      <c r="I68" s="796"/>
      <c r="J68" s="796"/>
      <c r="K68" s="796"/>
      <c r="L68" s="796"/>
      <c r="M68" s="796"/>
      <c r="N68" s="796"/>
      <c r="O68" s="796"/>
      <c r="P68" s="787"/>
      <c r="Q68" s="787"/>
      <c r="R68" s="787"/>
      <c r="S68" s="796"/>
      <c r="T68" s="796"/>
      <c r="U68" s="796"/>
      <c r="V68" s="796"/>
      <c r="W68" s="796"/>
      <c r="X68" s="796"/>
      <c r="Y68" s="796"/>
      <c r="Z68" s="796"/>
      <c r="AA68" s="796"/>
      <c r="AB68" s="787"/>
      <c r="AC68" s="787"/>
      <c r="AD68" s="787"/>
      <c r="AE68" s="787"/>
      <c r="AF68" s="787">
        <f>+ROUND(D68/10,0)-1</f>
        <v>42</v>
      </c>
      <c r="AG68" s="787" t="b">
        <f t="shared" si="3"/>
        <v>1</v>
      </c>
      <c r="AH68" s="787"/>
      <c r="AI68" s="787"/>
      <c r="AJ68" s="787"/>
      <c r="AK68" s="787">
        <f>AF68+AJ68</f>
        <v>42</v>
      </c>
      <c r="AL68" s="796"/>
      <c r="AM68" s="796"/>
      <c r="AN68" s="796"/>
      <c r="AO68" s="799"/>
      <c r="BE68" s="784" t="str">
        <f t="shared" si="2"/>
        <v/>
      </c>
    </row>
    <row r="69" spans="1:59" s="802" customFormat="1" ht="14.45" customHeight="1" x14ac:dyDescent="0.2">
      <c r="A69" s="793">
        <f>+SUBTOTAL(3,$B$13:B69)</f>
        <v>29</v>
      </c>
      <c r="B69" s="793" t="s">
        <v>458</v>
      </c>
      <c r="C69" s="793" t="s">
        <v>231</v>
      </c>
      <c r="D69" s="797"/>
      <c r="E69" s="801">
        <v>1</v>
      </c>
      <c r="F69" s="800" t="s">
        <v>1803</v>
      </c>
      <c r="G69" s="799" t="s">
        <v>1772</v>
      </c>
      <c r="H69" s="799" t="s">
        <v>439</v>
      </c>
      <c r="I69" s="799" t="s">
        <v>1773</v>
      </c>
      <c r="J69" s="799" t="s">
        <v>1772</v>
      </c>
      <c r="K69" s="799" t="s">
        <v>439</v>
      </c>
      <c r="L69" s="799" t="s">
        <v>1773</v>
      </c>
      <c r="M69" s="801">
        <v>1</v>
      </c>
      <c r="N69" s="801"/>
      <c r="O69" s="801"/>
      <c r="P69" s="799" t="s">
        <v>1774</v>
      </c>
      <c r="Q69" s="799" t="s">
        <v>1775</v>
      </c>
      <c r="R69" s="799">
        <v>1</v>
      </c>
      <c r="S69" s="801">
        <v>1</v>
      </c>
      <c r="T69" s="801"/>
      <c r="U69" s="801"/>
      <c r="V69" s="799">
        <v>1</v>
      </c>
      <c r="W69" s="799"/>
      <c r="X69" s="799"/>
      <c r="Y69" s="799">
        <v>1</v>
      </c>
      <c r="Z69" s="799"/>
      <c r="AA69" s="799"/>
      <c r="AB69" s="799"/>
      <c r="AC69" s="799"/>
      <c r="AD69" s="799"/>
      <c r="AE69" s="799"/>
      <c r="AF69" s="787"/>
      <c r="AG69" s="787"/>
      <c r="AH69" s="787"/>
      <c r="AI69" s="787"/>
      <c r="AJ69" s="787"/>
      <c r="AK69" s="787"/>
      <c r="AL69" s="799"/>
      <c r="AM69" s="799"/>
      <c r="AN69" s="799"/>
      <c r="AO69" s="799"/>
      <c r="AP69" s="784"/>
      <c r="AQ69" s="784"/>
      <c r="AR69" s="784"/>
      <c r="AS69" s="784"/>
      <c r="AT69" s="784"/>
      <c r="AU69" s="784"/>
      <c r="AV69" s="784"/>
      <c r="AW69" s="784"/>
      <c r="AX69" s="784"/>
      <c r="AY69" s="784"/>
      <c r="AZ69" s="784"/>
      <c r="BA69" s="784"/>
      <c r="BB69" s="784"/>
      <c r="BC69" s="784"/>
      <c r="BE69" s="784" t="str">
        <f t="shared" si="2"/>
        <v>DA</v>
      </c>
      <c r="BF69" s="784" t="str">
        <f>+RIGHT(C69,1)</f>
        <v>0</v>
      </c>
      <c r="BG69" s="803" t="str">
        <f t="shared" si="4"/>
        <v>DA+0</v>
      </c>
    </row>
    <row r="70" spans="1:59" s="802" customFormat="1" ht="14.45" customHeight="1" x14ac:dyDescent="0.2">
      <c r="A70" s="793"/>
      <c r="B70" s="793"/>
      <c r="C70" s="793"/>
      <c r="D70" s="797">
        <v>362.4</v>
      </c>
      <c r="E70" s="804"/>
      <c r="F70" s="796"/>
      <c r="G70" s="804"/>
      <c r="H70" s="804"/>
      <c r="I70" s="804"/>
      <c r="J70" s="804"/>
      <c r="K70" s="804"/>
      <c r="L70" s="804"/>
      <c r="M70" s="804"/>
      <c r="N70" s="804"/>
      <c r="O70" s="804"/>
      <c r="P70" s="805"/>
      <c r="Q70" s="805"/>
      <c r="R70" s="805"/>
      <c r="S70" s="804"/>
      <c r="T70" s="804"/>
      <c r="U70" s="804"/>
      <c r="V70" s="804"/>
      <c r="W70" s="804"/>
      <c r="X70" s="804"/>
      <c r="Y70" s="804"/>
      <c r="Z70" s="804"/>
      <c r="AA70" s="804"/>
      <c r="AB70" s="805"/>
      <c r="AC70" s="805"/>
      <c r="AD70" s="805"/>
      <c r="AE70" s="805"/>
      <c r="AF70" s="787">
        <f>+ROUND(D70/10,0)-1</f>
        <v>35</v>
      </c>
      <c r="AG70" s="787" t="b">
        <f t="shared" si="3"/>
        <v>1</v>
      </c>
      <c r="AH70" s="787"/>
      <c r="AI70" s="787"/>
      <c r="AJ70" s="787"/>
      <c r="AK70" s="787">
        <f>AF70+AJ70</f>
        <v>35</v>
      </c>
      <c r="AL70" s="804"/>
      <c r="AM70" s="804"/>
      <c r="AN70" s="804"/>
      <c r="AO70" s="799"/>
      <c r="BE70" s="784" t="str">
        <f t="shared" si="2"/>
        <v/>
      </c>
      <c r="BF70" s="803"/>
      <c r="BG70" s="803"/>
    </row>
    <row r="71" spans="1:59" s="802" customFormat="1" ht="14.45" customHeight="1" x14ac:dyDescent="0.2">
      <c r="A71" s="793">
        <f>+SUBTOTAL(3,$B$13:B71)</f>
        <v>30</v>
      </c>
      <c r="B71" s="793" t="s">
        <v>42</v>
      </c>
      <c r="C71" s="793" t="s">
        <v>231</v>
      </c>
      <c r="D71" s="797"/>
      <c r="E71" s="801">
        <v>1</v>
      </c>
      <c r="F71" s="800" t="s">
        <v>1804</v>
      </c>
      <c r="G71" s="799" t="s">
        <v>1772</v>
      </c>
      <c r="H71" s="799" t="s">
        <v>439</v>
      </c>
      <c r="I71" s="799" t="s">
        <v>1773</v>
      </c>
      <c r="J71" s="799" t="s">
        <v>1772</v>
      </c>
      <c r="K71" s="799" t="s">
        <v>439</v>
      </c>
      <c r="L71" s="799" t="s">
        <v>1773</v>
      </c>
      <c r="M71" s="801">
        <v>1</v>
      </c>
      <c r="N71" s="801"/>
      <c r="O71" s="801"/>
      <c r="P71" s="799" t="s">
        <v>1774</v>
      </c>
      <c r="Q71" s="799" t="s">
        <v>1775</v>
      </c>
      <c r="R71" s="799">
        <v>1</v>
      </c>
      <c r="S71" s="801">
        <v>1</v>
      </c>
      <c r="T71" s="801"/>
      <c r="U71" s="801"/>
      <c r="V71" s="799">
        <v>1</v>
      </c>
      <c r="W71" s="799"/>
      <c r="X71" s="799"/>
      <c r="Y71" s="799">
        <v>1</v>
      </c>
      <c r="Z71" s="799"/>
      <c r="AA71" s="799"/>
      <c r="AB71" s="799"/>
      <c r="AC71" s="799"/>
      <c r="AD71" s="799"/>
      <c r="AE71" s="799"/>
      <c r="AF71" s="787"/>
      <c r="AG71" s="787"/>
      <c r="AH71" s="787"/>
      <c r="AI71" s="787"/>
      <c r="AJ71" s="787"/>
      <c r="AK71" s="787"/>
      <c r="AL71" s="799"/>
      <c r="AM71" s="799"/>
      <c r="AN71" s="799"/>
      <c r="AO71" s="799"/>
      <c r="AP71" s="784"/>
      <c r="AQ71" s="784"/>
      <c r="AR71" s="784"/>
      <c r="AS71" s="784"/>
      <c r="AT71" s="784"/>
      <c r="AU71" s="784"/>
      <c r="AV71" s="784"/>
      <c r="AW71" s="784"/>
      <c r="AX71" s="784"/>
      <c r="AY71" s="784"/>
      <c r="AZ71" s="784"/>
      <c r="BA71" s="784"/>
      <c r="BB71" s="784"/>
      <c r="BC71" s="784"/>
      <c r="BE71" s="784" t="str">
        <f t="shared" si="2"/>
        <v>DA</v>
      </c>
      <c r="BF71" s="784" t="str">
        <f>+RIGHT(C71,1)</f>
        <v>0</v>
      </c>
      <c r="BG71" s="803" t="str">
        <f t="shared" si="4"/>
        <v>DA+0</v>
      </c>
    </row>
    <row r="72" spans="1:59" s="802" customFormat="1" x14ac:dyDescent="0.2">
      <c r="A72" s="793"/>
      <c r="B72" s="793"/>
      <c r="C72" s="793"/>
      <c r="D72" s="797">
        <v>347.9</v>
      </c>
      <c r="E72" s="804"/>
      <c r="F72" s="796"/>
      <c r="G72" s="804"/>
      <c r="H72" s="804"/>
      <c r="I72" s="804"/>
      <c r="J72" s="804"/>
      <c r="K72" s="804"/>
      <c r="L72" s="804"/>
      <c r="M72" s="804"/>
      <c r="N72" s="804"/>
      <c r="O72" s="804"/>
      <c r="P72" s="805"/>
      <c r="Q72" s="805"/>
      <c r="R72" s="805"/>
      <c r="S72" s="804"/>
      <c r="T72" s="804"/>
      <c r="U72" s="804"/>
      <c r="V72" s="804"/>
      <c r="W72" s="804"/>
      <c r="X72" s="804"/>
      <c r="Y72" s="804"/>
      <c r="Z72" s="804"/>
      <c r="AA72" s="804"/>
      <c r="AB72" s="805"/>
      <c r="AC72" s="805"/>
      <c r="AD72" s="805"/>
      <c r="AE72" s="805"/>
      <c r="AF72" s="787">
        <f>+ROUND(D72/10,0)-1</f>
        <v>34</v>
      </c>
      <c r="AG72" s="787" t="b">
        <f t="shared" si="3"/>
        <v>1</v>
      </c>
      <c r="AH72" s="787"/>
      <c r="AI72" s="787"/>
      <c r="AJ72" s="787"/>
      <c r="AK72" s="787">
        <f>AF72+AJ72</f>
        <v>34</v>
      </c>
      <c r="AL72" s="804"/>
      <c r="AM72" s="804"/>
      <c r="AN72" s="804"/>
      <c r="AO72" s="799"/>
      <c r="BE72" s="784" t="str">
        <f t="shared" si="2"/>
        <v/>
      </c>
      <c r="BF72" s="803"/>
      <c r="BG72" s="803"/>
    </row>
    <row r="73" spans="1:59" s="802" customFormat="1" ht="14.45" customHeight="1" x14ac:dyDescent="0.2">
      <c r="A73" s="793">
        <f>+SUBTOTAL(3,$B$13:B73)</f>
        <v>31</v>
      </c>
      <c r="B73" s="798" t="s">
        <v>43</v>
      </c>
      <c r="C73" s="793" t="s">
        <v>242</v>
      </c>
      <c r="D73" s="797"/>
      <c r="E73" s="801">
        <v>1</v>
      </c>
      <c r="F73" s="800" t="s">
        <v>1805</v>
      </c>
      <c r="G73" s="799" t="s">
        <v>1772</v>
      </c>
      <c r="H73" s="799" t="s">
        <v>439</v>
      </c>
      <c r="I73" s="799" t="s">
        <v>1773</v>
      </c>
      <c r="J73" s="799" t="s">
        <v>1772</v>
      </c>
      <c r="K73" s="799" t="s">
        <v>439</v>
      </c>
      <c r="L73" s="799" t="s">
        <v>1773</v>
      </c>
      <c r="M73" s="801">
        <v>1</v>
      </c>
      <c r="N73" s="801"/>
      <c r="O73" s="801"/>
      <c r="P73" s="799" t="s">
        <v>1774</v>
      </c>
      <c r="Q73" s="799" t="s">
        <v>1775</v>
      </c>
      <c r="R73" s="799">
        <v>1</v>
      </c>
      <c r="S73" s="801">
        <v>1</v>
      </c>
      <c r="T73" s="801"/>
      <c r="U73" s="801"/>
      <c r="V73" s="799">
        <v>1</v>
      </c>
      <c r="W73" s="799"/>
      <c r="X73" s="799"/>
      <c r="Y73" s="804"/>
      <c r="Z73" s="804"/>
      <c r="AA73" s="804"/>
      <c r="AB73" s="805"/>
      <c r="AC73" s="805"/>
      <c r="AD73" s="805"/>
      <c r="AE73" s="805"/>
      <c r="AF73" s="787"/>
      <c r="AG73" s="787"/>
      <c r="AH73" s="787"/>
      <c r="AI73" s="787"/>
      <c r="AJ73" s="787"/>
      <c r="AK73" s="787"/>
      <c r="AL73" s="804"/>
      <c r="AM73" s="804"/>
      <c r="AN73" s="804"/>
      <c r="AO73" s="799"/>
      <c r="BE73" s="784" t="str">
        <f t="shared" si="2"/>
        <v>DB</v>
      </c>
      <c r="BF73" s="784" t="str">
        <f>+RIGHT(C73,1)</f>
        <v>0</v>
      </c>
      <c r="BG73" s="803" t="str">
        <f t="shared" si="4"/>
        <v>DB+0</v>
      </c>
    </row>
    <row r="74" spans="1:59" s="802" customFormat="1" x14ac:dyDescent="0.2">
      <c r="A74" s="793"/>
      <c r="B74" s="793"/>
      <c r="C74" s="793"/>
      <c r="D74" s="797">
        <v>210.8</v>
      </c>
      <c r="E74" s="804"/>
      <c r="F74" s="796"/>
      <c r="G74" s="804"/>
      <c r="H74" s="804"/>
      <c r="I74" s="804"/>
      <c r="J74" s="804"/>
      <c r="K74" s="804"/>
      <c r="L74" s="804"/>
      <c r="M74" s="804"/>
      <c r="N74" s="804"/>
      <c r="O74" s="804"/>
      <c r="P74" s="805"/>
      <c r="Q74" s="805"/>
      <c r="R74" s="805"/>
      <c r="S74" s="804"/>
      <c r="T74" s="804"/>
      <c r="U74" s="804"/>
      <c r="V74" s="804"/>
      <c r="W74" s="804"/>
      <c r="X74" s="804"/>
      <c r="Y74" s="804"/>
      <c r="Z74" s="804"/>
      <c r="AA74" s="804"/>
      <c r="AB74" s="805"/>
      <c r="AC74" s="805"/>
      <c r="AD74" s="805"/>
      <c r="AE74" s="805"/>
      <c r="AF74" s="787">
        <f>+ROUND(D74/10,0)-1</f>
        <v>20</v>
      </c>
      <c r="AG74" s="787" t="b">
        <f t="shared" si="3"/>
        <v>1</v>
      </c>
      <c r="AH74" s="787"/>
      <c r="AI74" s="787"/>
      <c r="AJ74" s="787"/>
      <c r="AK74" s="787">
        <f>AF74+AJ74</f>
        <v>20</v>
      </c>
      <c r="AL74" s="804"/>
      <c r="AM74" s="804"/>
      <c r="AN74" s="804"/>
      <c r="AO74" s="799"/>
      <c r="BE74" s="784" t="str">
        <f t="shared" si="2"/>
        <v/>
      </c>
      <c r="BF74" s="803"/>
      <c r="BG74" s="803"/>
    </row>
    <row r="75" spans="1:59" s="802" customFormat="1" ht="14.45" customHeight="1" x14ac:dyDescent="0.2">
      <c r="A75" s="793">
        <f>+SUBTOTAL(3,$B$13:B75)</f>
        <v>32</v>
      </c>
      <c r="B75" s="798" t="s">
        <v>44</v>
      </c>
      <c r="C75" s="793" t="s">
        <v>242</v>
      </c>
      <c r="D75" s="797"/>
      <c r="E75" s="801">
        <v>1</v>
      </c>
      <c r="F75" s="800" t="s">
        <v>1806</v>
      </c>
      <c r="G75" s="799" t="s">
        <v>1772</v>
      </c>
      <c r="H75" s="799" t="s">
        <v>439</v>
      </c>
      <c r="I75" s="799" t="s">
        <v>1773</v>
      </c>
      <c r="J75" s="799" t="s">
        <v>1772</v>
      </c>
      <c r="K75" s="799" t="s">
        <v>439</v>
      </c>
      <c r="L75" s="799" t="s">
        <v>1773</v>
      </c>
      <c r="M75" s="801">
        <v>1</v>
      </c>
      <c r="N75" s="801"/>
      <c r="O75" s="801"/>
      <c r="P75" s="799" t="s">
        <v>1774</v>
      </c>
      <c r="Q75" s="799" t="s">
        <v>1775</v>
      </c>
      <c r="R75" s="799">
        <v>1</v>
      </c>
      <c r="S75" s="801">
        <v>1</v>
      </c>
      <c r="T75" s="801"/>
      <c r="U75" s="801"/>
      <c r="V75" s="799">
        <v>1</v>
      </c>
      <c r="W75" s="799"/>
      <c r="X75" s="799"/>
      <c r="Y75" s="804"/>
      <c r="Z75" s="804"/>
      <c r="AA75" s="804"/>
      <c r="AB75" s="805"/>
      <c r="AC75" s="805"/>
      <c r="AD75" s="805"/>
      <c r="AE75" s="805"/>
      <c r="AF75" s="787"/>
      <c r="AG75" s="787"/>
      <c r="AH75" s="787"/>
      <c r="AI75" s="787"/>
      <c r="AJ75" s="787"/>
      <c r="AK75" s="787"/>
      <c r="AL75" s="804"/>
      <c r="AM75" s="804"/>
      <c r="AN75" s="804"/>
      <c r="AO75" s="799"/>
      <c r="BE75" s="784" t="str">
        <f t="shared" si="2"/>
        <v>DB</v>
      </c>
      <c r="BF75" s="784" t="str">
        <f>+RIGHT(C75,1)</f>
        <v>0</v>
      </c>
      <c r="BG75" s="803" t="str">
        <f t="shared" si="4"/>
        <v>DB+0</v>
      </c>
    </row>
    <row r="76" spans="1:59" s="802" customFormat="1" ht="14.45" customHeight="1" x14ac:dyDescent="0.2">
      <c r="A76" s="793"/>
      <c r="B76" s="793"/>
      <c r="C76" s="793"/>
      <c r="D76" s="797">
        <v>409.2</v>
      </c>
      <c r="E76" s="804"/>
      <c r="F76" s="796"/>
      <c r="G76" s="804"/>
      <c r="H76" s="804"/>
      <c r="I76" s="804"/>
      <c r="J76" s="804"/>
      <c r="K76" s="804"/>
      <c r="L76" s="804"/>
      <c r="M76" s="804"/>
      <c r="N76" s="804"/>
      <c r="O76" s="804"/>
      <c r="P76" s="805"/>
      <c r="Q76" s="805"/>
      <c r="R76" s="805"/>
      <c r="S76" s="804"/>
      <c r="T76" s="804"/>
      <c r="U76" s="804"/>
      <c r="V76" s="804"/>
      <c r="W76" s="804"/>
      <c r="X76" s="804"/>
      <c r="Y76" s="804"/>
      <c r="Z76" s="804"/>
      <c r="AA76" s="804"/>
      <c r="AB76" s="805"/>
      <c r="AC76" s="805"/>
      <c r="AD76" s="805"/>
      <c r="AE76" s="805"/>
      <c r="AF76" s="787">
        <f>+ROUND(D76/10,0)-1</f>
        <v>40</v>
      </c>
      <c r="AG76" s="787" t="b">
        <f t="shared" si="3"/>
        <v>1</v>
      </c>
      <c r="AH76" s="787"/>
      <c r="AI76" s="787"/>
      <c r="AJ76" s="787"/>
      <c r="AK76" s="787">
        <f>AF76+AJ76</f>
        <v>40</v>
      </c>
      <c r="AL76" s="804"/>
      <c r="AM76" s="804"/>
      <c r="AN76" s="804"/>
      <c r="AO76" s="799"/>
      <c r="BE76" s="784" t="str">
        <f t="shared" si="2"/>
        <v/>
      </c>
      <c r="BF76" s="803"/>
      <c r="BG76" s="803"/>
    </row>
    <row r="77" spans="1:59" s="802" customFormat="1" ht="14.45" customHeight="1" x14ac:dyDescent="0.2">
      <c r="A77" s="793">
        <f>+SUBTOTAL(3,$B$13:B77)</f>
        <v>33</v>
      </c>
      <c r="B77" s="793" t="s">
        <v>150</v>
      </c>
      <c r="C77" s="793" t="s">
        <v>20</v>
      </c>
      <c r="D77" s="797"/>
      <c r="E77" s="801">
        <v>1</v>
      </c>
      <c r="F77" s="800" t="s">
        <v>1807</v>
      </c>
      <c r="G77" s="799" t="s">
        <v>1772</v>
      </c>
      <c r="H77" s="799" t="s">
        <v>439</v>
      </c>
      <c r="I77" s="799" t="s">
        <v>1773</v>
      </c>
      <c r="J77" s="799" t="s">
        <v>1772</v>
      </c>
      <c r="K77" s="799" t="s">
        <v>439</v>
      </c>
      <c r="L77" s="799" t="s">
        <v>1773</v>
      </c>
      <c r="M77" s="801">
        <v>1</v>
      </c>
      <c r="N77" s="801"/>
      <c r="O77" s="801"/>
      <c r="P77" s="799" t="s">
        <v>1774</v>
      </c>
      <c r="Q77" s="799" t="s">
        <v>1775</v>
      </c>
      <c r="R77" s="799">
        <v>1</v>
      </c>
      <c r="S77" s="801">
        <v>1</v>
      </c>
      <c r="T77" s="801"/>
      <c r="U77" s="801"/>
      <c r="V77" s="799">
        <v>1</v>
      </c>
      <c r="W77" s="799"/>
      <c r="X77" s="799"/>
      <c r="Y77" s="799">
        <v>1</v>
      </c>
      <c r="Z77" s="799"/>
      <c r="AA77" s="799"/>
      <c r="AB77" s="799"/>
      <c r="AC77" s="799"/>
      <c r="AD77" s="799"/>
      <c r="AE77" s="799"/>
      <c r="AF77" s="787"/>
      <c r="AG77" s="787"/>
      <c r="AH77" s="787"/>
      <c r="AI77" s="787"/>
      <c r="AJ77" s="787"/>
      <c r="AK77" s="787"/>
      <c r="AL77" s="799"/>
      <c r="AM77" s="799"/>
      <c r="AN77" s="799"/>
      <c r="AO77" s="799"/>
      <c r="AP77" s="784"/>
      <c r="AQ77" s="784"/>
      <c r="AR77" s="784"/>
      <c r="AS77" s="784"/>
      <c r="AT77" s="784"/>
      <c r="AU77" s="784"/>
      <c r="AV77" s="784"/>
      <c r="AW77" s="784"/>
      <c r="AX77" s="784"/>
      <c r="AY77" s="784"/>
      <c r="AZ77" s="784"/>
      <c r="BA77" s="784"/>
      <c r="BB77" s="784"/>
      <c r="BC77" s="784"/>
      <c r="BE77" s="784" t="str">
        <f t="shared" ref="BE77:BE140" si="5">+LEFT(C77,2)</f>
        <v>DA</v>
      </c>
      <c r="BF77" s="784" t="str">
        <f>+RIGHT(C77,1)</f>
        <v>3</v>
      </c>
      <c r="BG77" s="803" t="str">
        <f t="shared" si="4"/>
        <v>DA+3</v>
      </c>
    </row>
    <row r="78" spans="1:59" s="802" customFormat="1" ht="14.45" customHeight="1" x14ac:dyDescent="0.2">
      <c r="A78" s="793"/>
      <c r="B78" s="793"/>
      <c r="C78" s="793"/>
      <c r="D78" s="797">
        <v>413.6</v>
      </c>
      <c r="E78" s="804"/>
      <c r="F78" s="796"/>
      <c r="G78" s="804"/>
      <c r="H78" s="804"/>
      <c r="I78" s="804"/>
      <c r="J78" s="804"/>
      <c r="K78" s="804"/>
      <c r="L78" s="804"/>
      <c r="M78" s="804"/>
      <c r="N78" s="804"/>
      <c r="O78" s="804"/>
      <c r="P78" s="805"/>
      <c r="Q78" s="805"/>
      <c r="R78" s="805"/>
      <c r="S78" s="804"/>
      <c r="T78" s="804"/>
      <c r="U78" s="804"/>
      <c r="V78" s="804"/>
      <c r="W78" s="804"/>
      <c r="X78" s="804"/>
      <c r="Y78" s="804"/>
      <c r="Z78" s="804"/>
      <c r="AA78" s="804"/>
      <c r="AB78" s="805"/>
      <c r="AC78" s="805"/>
      <c r="AD78" s="805"/>
      <c r="AE78" s="805"/>
      <c r="AF78" s="787">
        <f>+ROUND(D78/10,0)-1</f>
        <v>40</v>
      </c>
      <c r="AG78" s="787" t="b">
        <f t="shared" ref="AG78:AG140" si="6">+ISBLANK(AH78)</f>
        <v>1</v>
      </c>
      <c r="AH78" s="787"/>
      <c r="AI78" s="787"/>
      <c r="AJ78" s="787"/>
      <c r="AK78" s="787">
        <f>AF78+AJ78</f>
        <v>40</v>
      </c>
      <c r="AL78" s="804"/>
      <c r="AM78" s="804"/>
      <c r="AN78" s="804"/>
      <c r="AO78" s="799"/>
      <c r="BE78" s="784" t="str">
        <f t="shared" si="5"/>
        <v/>
      </c>
      <c r="BF78" s="803"/>
      <c r="BG78" s="803"/>
    </row>
    <row r="79" spans="1:59" s="802" customFormat="1" ht="14.45" customHeight="1" x14ac:dyDescent="0.2">
      <c r="A79" s="793">
        <f>+SUBTOTAL(3,$B$13:B79)</f>
        <v>34</v>
      </c>
      <c r="B79" s="793" t="s">
        <v>459</v>
      </c>
      <c r="C79" s="793" t="s">
        <v>20</v>
      </c>
      <c r="D79" s="797"/>
      <c r="E79" s="801">
        <v>1</v>
      </c>
      <c r="F79" s="800" t="s">
        <v>1808</v>
      </c>
      <c r="G79" s="799" t="s">
        <v>1772</v>
      </c>
      <c r="H79" s="799" t="s">
        <v>439</v>
      </c>
      <c r="I79" s="799" t="s">
        <v>1773</v>
      </c>
      <c r="J79" s="799" t="s">
        <v>1772</v>
      </c>
      <c r="K79" s="799" t="s">
        <v>439</v>
      </c>
      <c r="L79" s="799" t="s">
        <v>1773</v>
      </c>
      <c r="M79" s="801">
        <v>1</v>
      </c>
      <c r="N79" s="801"/>
      <c r="O79" s="801"/>
      <c r="P79" s="799" t="s">
        <v>1774</v>
      </c>
      <c r="Q79" s="799" t="s">
        <v>1775</v>
      </c>
      <c r="R79" s="799">
        <v>1</v>
      </c>
      <c r="S79" s="801">
        <v>1</v>
      </c>
      <c r="T79" s="801"/>
      <c r="U79" s="801"/>
      <c r="V79" s="799">
        <v>1</v>
      </c>
      <c r="W79" s="799"/>
      <c r="X79" s="799"/>
      <c r="Y79" s="799">
        <v>1</v>
      </c>
      <c r="Z79" s="799"/>
      <c r="AA79" s="799"/>
      <c r="AB79" s="799"/>
      <c r="AC79" s="799"/>
      <c r="AD79" s="799"/>
      <c r="AE79" s="799"/>
      <c r="AF79" s="787"/>
      <c r="AG79" s="787"/>
      <c r="AH79" s="787"/>
      <c r="AI79" s="787"/>
      <c r="AJ79" s="787"/>
      <c r="AK79" s="787"/>
      <c r="AL79" s="799"/>
      <c r="AM79" s="799"/>
      <c r="AN79" s="799"/>
      <c r="AO79" s="799"/>
      <c r="AP79" s="784"/>
      <c r="AQ79" s="784"/>
      <c r="AR79" s="784"/>
      <c r="AS79" s="784"/>
      <c r="AT79" s="784"/>
      <c r="AU79" s="784"/>
      <c r="AV79" s="784"/>
      <c r="AW79" s="784"/>
      <c r="AX79" s="784"/>
      <c r="AY79" s="784"/>
      <c r="AZ79" s="784"/>
      <c r="BA79" s="784"/>
      <c r="BB79" s="784"/>
      <c r="BC79" s="784"/>
      <c r="BE79" s="784" t="str">
        <f t="shared" si="5"/>
        <v>DA</v>
      </c>
      <c r="BF79" s="784" t="str">
        <f>+RIGHT(C79,1)</f>
        <v>3</v>
      </c>
      <c r="BG79" s="803" t="str">
        <f t="shared" ref="BG79:BG141" si="7">+CONCATENATE(BE79,"+",BF79)</f>
        <v>DA+3</v>
      </c>
    </row>
    <row r="80" spans="1:59" ht="14.45" customHeight="1" x14ac:dyDescent="0.2">
      <c r="A80" s="793"/>
      <c r="B80" s="793"/>
      <c r="C80" s="793"/>
      <c r="D80" s="797">
        <v>393.2</v>
      </c>
      <c r="E80" s="796"/>
      <c r="F80" s="796"/>
      <c r="G80" s="796"/>
      <c r="H80" s="796"/>
      <c r="I80" s="796"/>
      <c r="J80" s="796"/>
      <c r="K80" s="796"/>
      <c r="L80" s="796"/>
      <c r="M80" s="796"/>
      <c r="N80" s="796"/>
      <c r="O80" s="796"/>
      <c r="P80" s="787"/>
      <c r="Q80" s="787"/>
      <c r="R80" s="787"/>
      <c r="S80" s="796"/>
      <c r="T80" s="796"/>
      <c r="U80" s="796"/>
      <c r="V80" s="796"/>
      <c r="W80" s="796"/>
      <c r="X80" s="796"/>
      <c r="Y80" s="796"/>
      <c r="Z80" s="796"/>
      <c r="AA80" s="796"/>
      <c r="AB80" s="787"/>
      <c r="AC80" s="787"/>
      <c r="AD80" s="787"/>
      <c r="AE80" s="787"/>
      <c r="AF80" s="787">
        <f>+ROUND(D80/10,0)-1</f>
        <v>38</v>
      </c>
      <c r="AG80" s="787" t="b">
        <f t="shared" si="6"/>
        <v>1</v>
      </c>
      <c r="AH80" s="787"/>
      <c r="AI80" s="787"/>
      <c r="AJ80" s="787"/>
      <c r="AK80" s="787">
        <f>AF80+AJ80</f>
        <v>38</v>
      </c>
      <c r="AL80" s="796"/>
      <c r="AM80" s="796"/>
      <c r="AN80" s="796"/>
      <c r="AO80" s="799"/>
      <c r="BE80" s="784" t="str">
        <f t="shared" si="5"/>
        <v/>
      </c>
    </row>
    <row r="81" spans="1:59" ht="14.45" customHeight="1" x14ac:dyDescent="0.2">
      <c r="A81" s="793">
        <f>+SUBTOTAL(3,$B$13:B81)</f>
        <v>35</v>
      </c>
      <c r="B81" s="793" t="s">
        <v>460</v>
      </c>
      <c r="C81" s="793" t="s">
        <v>231</v>
      </c>
      <c r="D81" s="797"/>
      <c r="E81" s="799">
        <v>1</v>
      </c>
      <c r="F81" s="800" t="s">
        <v>1809</v>
      </c>
      <c r="G81" s="799" t="s">
        <v>1772</v>
      </c>
      <c r="H81" s="799" t="s">
        <v>439</v>
      </c>
      <c r="I81" s="799" t="s">
        <v>1773</v>
      </c>
      <c r="J81" s="799" t="s">
        <v>1772</v>
      </c>
      <c r="K81" s="799" t="s">
        <v>439</v>
      </c>
      <c r="L81" s="799" t="s">
        <v>1773</v>
      </c>
      <c r="M81" s="799">
        <v>1</v>
      </c>
      <c r="N81" s="799"/>
      <c r="O81" s="799"/>
      <c r="P81" s="799" t="s">
        <v>1774</v>
      </c>
      <c r="Q81" s="799" t="s">
        <v>1775</v>
      </c>
      <c r="R81" s="799">
        <v>1</v>
      </c>
      <c r="S81" s="799">
        <v>1</v>
      </c>
      <c r="T81" s="799"/>
      <c r="U81" s="799"/>
      <c r="V81" s="799">
        <v>1</v>
      </c>
      <c r="W81" s="799"/>
      <c r="X81" s="799"/>
      <c r="Y81" s="799">
        <v>1</v>
      </c>
      <c r="Z81" s="799"/>
      <c r="AA81" s="799"/>
      <c r="AB81" s="799"/>
      <c r="AC81" s="799"/>
      <c r="AD81" s="799"/>
      <c r="AE81" s="799"/>
      <c r="AF81" s="787"/>
      <c r="AG81" s="787"/>
      <c r="AH81" s="787"/>
      <c r="AI81" s="787"/>
      <c r="AJ81" s="787"/>
      <c r="AK81" s="787"/>
      <c r="AL81" s="799"/>
      <c r="AM81" s="799"/>
      <c r="AN81" s="799"/>
      <c r="AO81" s="799"/>
      <c r="AP81" s="784"/>
      <c r="AQ81" s="784"/>
      <c r="AR81" s="784"/>
      <c r="AS81" s="784"/>
      <c r="AT81" s="784"/>
      <c r="AU81" s="784"/>
      <c r="AV81" s="784"/>
      <c r="AW81" s="784"/>
      <c r="AX81" s="784"/>
      <c r="AY81" s="784"/>
      <c r="AZ81" s="784"/>
      <c r="BA81" s="784"/>
      <c r="BB81" s="784"/>
      <c r="BC81" s="784"/>
      <c r="BE81" s="784" t="str">
        <f t="shared" si="5"/>
        <v>DA</v>
      </c>
      <c r="BF81" s="784" t="str">
        <f>+RIGHT(C81,1)</f>
        <v>0</v>
      </c>
      <c r="BG81" s="784" t="str">
        <f t="shared" si="7"/>
        <v>DA+0</v>
      </c>
    </row>
    <row r="82" spans="1:59" ht="14.45" customHeight="1" x14ac:dyDescent="0.2">
      <c r="A82" s="793"/>
      <c r="B82" s="793"/>
      <c r="C82" s="793"/>
      <c r="D82" s="797">
        <v>416.5</v>
      </c>
      <c r="E82" s="796"/>
      <c r="F82" s="796"/>
      <c r="G82" s="796"/>
      <c r="H82" s="796"/>
      <c r="I82" s="796"/>
      <c r="J82" s="796"/>
      <c r="K82" s="796"/>
      <c r="L82" s="796"/>
      <c r="M82" s="796"/>
      <c r="N82" s="796"/>
      <c r="O82" s="796"/>
      <c r="P82" s="787"/>
      <c r="Q82" s="787"/>
      <c r="R82" s="787"/>
      <c r="S82" s="796"/>
      <c r="T82" s="796"/>
      <c r="U82" s="796"/>
      <c r="V82" s="796"/>
      <c r="W82" s="796"/>
      <c r="X82" s="796"/>
      <c r="Y82" s="796"/>
      <c r="Z82" s="796"/>
      <c r="AA82" s="796"/>
      <c r="AB82" s="787"/>
      <c r="AC82" s="787"/>
      <c r="AD82" s="787"/>
      <c r="AE82" s="787"/>
      <c r="AF82" s="787">
        <f>+ROUND(D82/10,0)-1</f>
        <v>41</v>
      </c>
      <c r="AG82" s="787" t="b">
        <f t="shared" si="6"/>
        <v>1</v>
      </c>
      <c r="AH82" s="787"/>
      <c r="AI82" s="787"/>
      <c r="AJ82" s="787"/>
      <c r="AK82" s="787">
        <f>AF82+AJ82</f>
        <v>41</v>
      </c>
      <c r="AL82" s="796"/>
      <c r="AM82" s="796"/>
      <c r="AN82" s="796"/>
      <c r="AO82" s="799"/>
      <c r="BE82" s="784" t="str">
        <f t="shared" si="5"/>
        <v/>
      </c>
    </row>
    <row r="83" spans="1:59" ht="14.45" customHeight="1" x14ac:dyDescent="0.2">
      <c r="A83" s="793">
        <f>+SUBTOTAL(3,$B$13:B83)</f>
        <v>36</v>
      </c>
      <c r="B83" s="793" t="s">
        <v>461</v>
      </c>
      <c r="C83" s="793" t="s">
        <v>20</v>
      </c>
      <c r="D83" s="797"/>
      <c r="E83" s="799">
        <v>1</v>
      </c>
      <c r="F83" s="800" t="s">
        <v>1810</v>
      </c>
      <c r="G83" s="799" t="s">
        <v>1772</v>
      </c>
      <c r="H83" s="799" t="s">
        <v>439</v>
      </c>
      <c r="I83" s="799" t="s">
        <v>1773</v>
      </c>
      <c r="J83" s="799" t="s">
        <v>1772</v>
      </c>
      <c r="K83" s="799" t="s">
        <v>439</v>
      </c>
      <c r="L83" s="799" t="s">
        <v>1773</v>
      </c>
      <c r="M83" s="799">
        <v>1</v>
      </c>
      <c r="N83" s="799"/>
      <c r="O83" s="799"/>
      <c r="P83" s="799" t="s">
        <v>1774</v>
      </c>
      <c r="Q83" s="799" t="s">
        <v>1775</v>
      </c>
      <c r="R83" s="799">
        <v>1</v>
      </c>
      <c r="S83" s="799">
        <v>1</v>
      </c>
      <c r="T83" s="799"/>
      <c r="U83" s="799"/>
      <c r="V83" s="799">
        <v>1</v>
      </c>
      <c r="W83" s="799"/>
      <c r="X83" s="799"/>
      <c r="Y83" s="799">
        <v>1</v>
      </c>
      <c r="Z83" s="799"/>
      <c r="AA83" s="799"/>
      <c r="AB83" s="799"/>
      <c r="AC83" s="799"/>
      <c r="AD83" s="799"/>
      <c r="AE83" s="799"/>
      <c r="AF83" s="787"/>
      <c r="AG83" s="787"/>
      <c r="AH83" s="787"/>
      <c r="AI83" s="787"/>
      <c r="AJ83" s="787"/>
      <c r="AK83" s="787"/>
      <c r="AL83" s="799"/>
      <c r="AM83" s="799"/>
      <c r="AN83" s="799"/>
      <c r="AO83" s="799"/>
      <c r="AP83" s="784"/>
      <c r="AQ83" s="784"/>
      <c r="AR83" s="784"/>
      <c r="AS83" s="784"/>
      <c r="AT83" s="784"/>
      <c r="AU83" s="784"/>
      <c r="AV83" s="784"/>
      <c r="AW83" s="784"/>
      <c r="AX83" s="784"/>
      <c r="AY83" s="784"/>
      <c r="AZ83" s="784"/>
      <c r="BA83" s="784"/>
      <c r="BB83" s="784"/>
      <c r="BC83" s="784"/>
      <c r="BE83" s="784" t="str">
        <f t="shared" si="5"/>
        <v>DA</v>
      </c>
      <c r="BF83" s="784" t="str">
        <f>+RIGHT(C83,1)</f>
        <v>3</v>
      </c>
      <c r="BG83" s="784" t="str">
        <f t="shared" si="7"/>
        <v>DA+3</v>
      </c>
    </row>
    <row r="84" spans="1:59" ht="14.45" customHeight="1" x14ac:dyDescent="0.2">
      <c r="A84" s="793"/>
      <c r="B84" s="793"/>
      <c r="C84" s="806"/>
      <c r="D84" s="797">
        <v>394.6</v>
      </c>
      <c r="E84" s="796"/>
      <c r="F84" s="796"/>
      <c r="G84" s="796"/>
      <c r="H84" s="796"/>
      <c r="I84" s="796"/>
      <c r="J84" s="796"/>
      <c r="K84" s="796"/>
      <c r="L84" s="796"/>
      <c r="M84" s="796"/>
      <c r="N84" s="796"/>
      <c r="O84" s="796"/>
      <c r="P84" s="787"/>
      <c r="Q84" s="787"/>
      <c r="R84" s="787"/>
      <c r="S84" s="796"/>
      <c r="T84" s="796"/>
      <c r="U84" s="796"/>
      <c r="V84" s="796"/>
      <c r="W84" s="796"/>
      <c r="X84" s="796"/>
      <c r="Y84" s="796"/>
      <c r="Z84" s="796"/>
      <c r="AA84" s="796"/>
      <c r="AB84" s="787"/>
      <c r="AC84" s="787"/>
      <c r="AD84" s="787"/>
      <c r="AE84" s="787"/>
      <c r="AF84" s="787">
        <f>+ROUND(D84/10,0)-1</f>
        <v>38</v>
      </c>
      <c r="AG84" s="787" t="b">
        <f t="shared" si="6"/>
        <v>1</v>
      </c>
      <c r="AH84" s="787"/>
      <c r="AI84" s="787"/>
      <c r="AJ84" s="787"/>
      <c r="AK84" s="787">
        <f>AF84+AJ84</f>
        <v>38</v>
      </c>
      <c r="AL84" s="796"/>
      <c r="AM84" s="796"/>
      <c r="AN84" s="796"/>
      <c r="AO84" s="799"/>
      <c r="BE84" s="784" t="str">
        <f t="shared" si="5"/>
        <v/>
      </c>
    </row>
    <row r="85" spans="1:59" ht="14.45" customHeight="1" x14ac:dyDescent="0.2">
      <c r="A85" s="793">
        <f>+SUBTOTAL(3,$B$13:B85)</f>
        <v>37</v>
      </c>
      <c r="B85" s="793" t="s">
        <v>462</v>
      </c>
      <c r="C85" s="793" t="s">
        <v>20</v>
      </c>
      <c r="D85" s="797"/>
      <c r="E85" s="799">
        <v>1</v>
      </c>
      <c r="F85" s="800" t="s">
        <v>1811</v>
      </c>
      <c r="G85" s="799" t="s">
        <v>1772</v>
      </c>
      <c r="H85" s="799" t="s">
        <v>439</v>
      </c>
      <c r="I85" s="799" t="s">
        <v>1773</v>
      </c>
      <c r="J85" s="799" t="s">
        <v>1772</v>
      </c>
      <c r="K85" s="799" t="s">
        <v>439</v>
      </c>
      <c r="L85" s="799" t="s">
        <v>1773</v>
      </c>
      <c r="M85" s="799">
        <v>1</v>
      </c>
      <c r="N85" s="799"/>
      <c r="O85" s="799"/>
      <c r="P85" s="799" t="s">
        <v>1774</v>
      </c>
      <c r="Q85" s="799" t="s">
        <v>1775</v>
      </c>
      <c r="R85" s="799">
        <v>1</v>
      </c>
      <c r="S85" s="799">
        <v>1</v>
      </c>
      <c r="T85" s="799"/>
      <c r="U85" s="799"/>
      <c r="V85" s="799">
        <v>1</v>
      </c>
      <c r="W85" s="799"/>
      <c r="X85" s="799"/>
      <c r="Y85" s="799">
        <v>1</v>
      </c>
      <c r="Z85" s="799"/>
      <c r="AA85" s="799"/>
      <c r="AB85" s="799"/>
      <c r="AC85" s="799"/>
      <c r="AD85" s="799"/>
      <c r="AE85" s="799"/>
      <c r="AF85" s="787"/>
      <c r="AG85" s="787"/>
      <c r="AH85" s="787"/>
      <c r="AI85" s="787"/>
      <c r="AJ85" s="787"/>
      <c r="AK85" s="787"/>
      <c r="AL85" s="799"/>
      <c r="AM85" s="799"/>
      <c r="AN85" s="799"/>
      <c r="AO85" s="799"/>
      <c r="AP85" s="784"/>
      <c r="AQ85" s="784"/>
      <c r="AR85" s="784"/>
      <c r="AS85" s="784"/>
      <c r="AT85" s="784"/>
      <c r="AU85" s="784"/>
      <c r="AV85" s="784"/>
      <c r="AW85" s="784"/>
      <c r="AX85" s="784"/>
      <c r="AY85" s="784"/>
      <c r="AZ85" s="784"/>
      <c r="BA85" s="784"/>
      <c r="BB85" s="784"/>
      <c r="BC85" s="784"/>
      <c r="BE85" s="784" t="str">
        <f t="shared" si="5"/>
        <v>DA</v>
      </c>
      <c r="BF85" s="784" t="str">
        <f>+RIGHT(C85,1)</f>
        <v>3</v>
      </c>
      <c r="BG85" s="784" t="str">
        <f t="shared" si="7"/>
        <v>DA+3</v>
      </c>
    </row>
    <row r="86" spans="1:59" ht="14.45" customHeight="1" x14ac:dyDescent="0.2">
      <c r="A86" s="793"/>
      <c r="B86" s="793"/>
      <c r="C86" s="806"/>
      <c r="D86" s="797">
        <v>393.2</v>
      </c>
      <c r="E86" s="796"/>
      <c r="F86" s="796"/>
      <c r="G86" s="796"/>
      <c r="H86" s="796"/>
      <c r="I86" s="796"/>
      <c r="J86" s="796"/>
      <c r="K86" s="796"/>
      <c r="L86" s="796"/>
      <c r="M86" s="796"/>
      <c r="N86" s="796"/>
      <c r="O86" s="796"/>
      <c r="P86" s="787"/>
      <c r="Q86" s="787"/>
      <c r="R86" s="787"/>
      <c r="S86" s="796"/>
      <c r="T86" s="796"/>
      <c r="U86" s="796"/>
      <c r="V86" s="796"/>
      <c r="W86" s="796"/>
      <c r="X86" s="796"/>
      <c r="Y86" s="796"/>
      <c r="Z86" s="796"/>
      <c r="AA86" s="796"/>
      <c r="AB86" s="787"/>
      <c r="AC86" s="787"/>
      <c r="AD86" s="787"/>
      <c r="AE86" s="787"/>
      <c r="AF86" s="787">
        <f>+ROUND(D86/10,0)-1</f>
        <v>38</v>
      </c>
      <c r="AG86" s="787" t="b">
        <f t="shared" si="6"/>
        <v>1</v>
      </c>
      <c r="AH86" s="787"/>
      <c r="AI86" s="787"/>
      <c r="AJ86" s="787"/>
      <c r="AK86" s="787">
        <f>AF86+AJ86</f>
        <v>38</v>
      </c>
      <c r="AL86" s="796"/>
      <c r="AM86" s="796"/>
      <c r="AN86" s="796"/>
      <c r="AO86" s="799"/>
      <c r="BE86" s="784" t="str">
        <f t="shared" si="5"/>
        <v/>
      </c>
    </row>
    <row r="87" spans="1:59" ht="14.45" customHeight="1" x14ac:dyDescent="0.2">
      <c r="A87" s="793">
        <f>+SUBTOTAL(3,$B$13:B87)</f>
        <v>38</v>
      </c>
      <c r="B87" s="793" t="s">
        <v>151</v>
      </c>
      <c r="C87" s="793" t="s">
        <v>20</v>
      </c>
      <c r="D87" s="797"/>
      <c r="E87" s="799">
        <v>1</v>
      </c>
      <c r="F87" s="800" t="s">
        <v>1812</v>
      </c>
      <c r="G87" s="799" t="s">
        <v>1772</v>
      </c>
      <c r="H87" s="799" t="s">
        <v>439</v>
      </c>
      <c r="I87" s="799" t="s">
        <v>1773</v>
      </c>
      <c r="J87" s="799" t="s">
        <v>1772</v>
      </c>
      <c r="K87" s="799" t="s">
        <v>439</v>
      </c>
      <c r="L87" s="799" t="s">
        <v>1773</v>
      </c>
      <c r="M87" s="799">
        <v>1</v>
      </c>
      <c r="N87" s="799"/>
      <c r="O87" s="799"/>
      <c r="P87" s="799" t="s">
        <v>1774</v>
      </c>
      <c r="Q87" s="799" t="s">
        <v>1775</v>
      </c>
      <c r="R87" s="799">
        <v>1</v>
      </c>
      <c r="S87" s="799">
        <v>1</v>
      </c>
      <c r="T87" s="799"/>
      <c r="U87" s="799"/>
      <c r="V87" s="799">
        <v>1</v>
      </c>
      <c r="W87" s="799"/>
      <c r="X87" s="799"/>
      <c r="Y87" s="799">
        <v>1</v>
      </c>
      <c r="Z87" s="799"/>
      <c r="AA87" s="799"/>
      <c r="AB87" s="799"/>
      <c r="AC87" s="799"/>
      <c r="AD87" s="799"/>
      <c r="AE87" s="799"/>
      <c r="AF87" s="787"/>
      <c r="AG87" s="787"/>
      <c r="AH87" s="787"/>
      <c r="AI87" s="787"/>
      <c r="AJ87" s="787"/>
      <c r="AK87" s="787"/>
      <c r="AL87" s="799"/>
      <c r="AM87" s="799"/>
      <c r="AN87" s="799"/>
      <c r="AO87" s="799"/>
      <c r="AP87" s="784"/>
      <c r="AQ87" s="784"/>
      <c r="AR87" s="784"/>
      <c r="AS87" s="784"/>
      <c r="AT87" s="784"/>
      <c r="AU87" s="784"/>
      <c r="AV87" s="784"/>
      <c r="AW87" s="784"/>
      <c r="AX87" s="784"/>
      <c r="AY87" s="784"/>
      <c r="AZ87" s="784"/>
      <c r="BA87" s="784"/>
      <c r="BB87" s="784"/>
      <c r="BC87" s="784"/>
      <c r="BE87" s="784" t="str">
        <f t="shared" si="5"/>
        <v>DA</v>
      </c>
      <c r="BF87" s="784" t="str">
        <f>+RIGHT(C87,1)</f>
        <v>3</v>
      </c>
      <c r="BG87" s="784" t="str">
        <f t="shared" si="7"/>
        <v>DA+3</v>
      </c>
    </row>
    <row r="88" spans="1:59" ht="14.45" customHeight="1" x14ac:dyDescent="0.2">
      <c r="A88" s="793"/>
      <c r="B88" s="793"/>
      <c r="C88" s="793"/>
      <c r="D88" s="797">
        <v>441.1</v>
      </c>
      <c r="E88" s="796"/>
      <c r="F88" s="796"/>
      <c r="G88" s="796"/>
      <c r="H88" s="796"/>
      <c r="I88" s="796"/>
      <c r="J88" s="796"/>
      <c r="K88" s="796"/>
      <c r="L88" s="796"/>
      <c r="M88" s="796"/>
      <c r="N88" s="796"/>
      <c r="O88" s="796"/>
      <c r="P88" s="787"/>
      <c r="Q88" s="787"/>
      <c r="R88" s="787"/>
      <c r="S88" s="796"/>
      <c r="T88" s="796"/>
      <c r="U88" s="796"/>
      <c r="V88" s="796"/>
      <c r="W88" s="796"/>
      <c r="X88" s="796"/>
      <c r="Y88" s="796"/>
      <c r="Z88" s="796"/>
      <c r="AA88" s="796"/>
      <c r="AB88" s="787"/>
      <c r="AC88" s="787"/>
      <c r="AD88" s="787"/>
      <c r="AE88" s="787"/>
      <c r="AF88" s="787">
        <f>+ROUND(D88/10,0)-1</f>
        <v>43</v>
      </c>
      <c r="AG88" s="787" t="b">
        <f t="shared" si="6"/>
        <v>1</v>
      </c>
      <c r="AH88" s="787"/>
      <c r="AI88" s="787"/>
      <c r="AJ88" s="787"/>
      <c r="AK88" s="787">
        <f>AF88+AJ88</f>
        <v>43</v>
      </c>
      <c r="AL88" s="796"/>
      <c r="AM88" s="796"/>
      <c r="AN88" s="796"/>
      <c r="AO88" s="799"/>
      <c r="BE88" s="784" t="str">
        <f t="shared" si="5"/>
        <v/>
      </c>
    </row>
    <row r="89" spans="1:59" ht="14.45" customHeight="1" x14ac:dyDescent="0.2">
      <c r="A89" s="793">
        <f>+SUBTOTAL(3,$B$13:B89)</f>
        <v>39</v>
      </c>
      <c r="B89" s="798" t="s">
        <v>152</v>
      </c>
      <c r="C89" s="793" t="s">
        <v>242</v>
      </c>
      <c r="D89" s="797"/>
      <c r="E89" s="799">
        <v>1</v>
      </c>
      <c r="F89" s="800" t="s">
        <v>1813</v>
      </c>
      <c r="G89" s="799" t="s">
        <v>1772</v>
      </c>
      <c r="H89" s="799" t="s">
        <v>439</v>
      </c>
      <c r="I89" s="799" t="s">
        <v>1773</v>
      </c>
      <c r="J89" s="799" t="s">
        <v>1772</v>
      </c>
      <c r="K89" s="799" t="s">
        <v>439</v>
      </c>
      <c r="L89" s="799" t="s">
        <v>1773</v>
      </c>
      <c r="M89" s="799">
        <v>1</v>
      </c>
      <c r="N89" s="799"/>
      <c r="O89" s="799"/>
      <c r="P89" s="799" t="s">
        <v>1774</v>
      </c>
      <c r="Q89" s="799" t="s">
        <v>1775</v>
      </c>
      <c r="R89" s="799">
        <v>1</v>
      </c>
      <c r="S89" s="799">
        <v>1</v>
      </c>
      <c r="T89" s="799"/>
      <c r="U89" s="799"/>
      <c r="V89" s="799">
        <v>1</v>
      </c>
      <c r="W89" s="799"/>
      <c r="X89" s="799"/>
      <c r="Y89" s="796"/>
      <c r="Z89" s="796"/>
      <c r="AA89" s="796"/>
      <c r="AB89" s="787"/>
      <c r="AC89" s="787"/>
      <c r="AD89" s="787"/>
      <c r="AE89" s="787"/>
      <c r="AF89" s="787"/>
      <c r="AG89" s="787"/>
      <c r="AH89" s="787"/>
      <c r="AI89" s="787"/>
      <c r="AJ89" s="787"/>
      <c r="AK89" s="787"/>
      <c r="AL89" s="796"/>
      <c r="AM89" s="796"/>
      <c r="AN89" s="796"/>
      <c r="AO89" s="799"/>
      <c r="BE89" s="784" t="str">
        <f t="shared" si="5"/>
        <v>DB</v>
      </c>
      <c r="BF89" s="784" t="str">
        <f>+RIGHT(C89,1)</f>
        <v>0</v>
      </c>
      <c r="BG89" s="784" t="str">
        <f t="shared" si="7"/>
        <v>DB+0</v>
      </c>
    </row>
    <row r="90" spans="1:59" ht="14.45" customHeight="1" x14ac:dyDescent="0.2">
      <c r="A90" s="793"/>
      <c r="B90" s="793"/>
      <c r="C90" s="793"/>
      <c r="D90" s="797">
        <v>414.4</v>
      </c>
      <c r="E90" s="796"/>
      <c r="F90" s="796"/>
      <c r="G90" s="796"/>
      <c r="H90" s="796"/>
      <c r="I90" s="796"/>
      <c r="J90" s="796"/>
      <c r="K90" s="796"/>
      <c r="L90" s="796"/>
      <c r="M90" s="796"/>
      <c r="N90" s="796"/>
      <c r="O90" s="796"/>
      <c r="P90" s="787"/>
      <c r="Q90" s="787"/>
      <c r="R90" s="787"/>
      <c r="S90" s="796"/>
      <c r="T90" s="796"/>
      <c r="U90" s="796"/>
      <c r="V90" s="796"/>
      <c r="W90" s="796"/>
      <c r="X90" s="796"/>
      <c r="Y90" s="796"/>
      <c r="Z90" s="796"/>
      <c r="AA90" s="796"/>
      <c r="AB90" s="787"/>
      <c r="AC90" s="787"/>
      <c r="AD90" s="787"/>
      <c r="AE90" s="787"/>
      <c r="AF90" s="787">
        <f>+ROUND(D90/10,0)-1</f>
        <v>40</v>
      </c>
      <c r="AG90" s="787" t="b">
        <f t="shared" si="6"/>
        <v>1</v>
      </c>
      <c r="AH90" s="787"/>
      <c r="AI90" s="787"/>
      <c r="AJ90" s="787"/>
      <c r="AK90" s="787">
        <f>AF90+AJ90</f>
        <v>40</v>
      </c>
      <c r="AL90" s="796"/>
      <c r="AM90" s="796"/>
      <c r="AN90" s="796"/>
      <c r="AO90" s="799"/>
      <c r="BE90" s="784" t="str">
        <f t="shared" si="5"/>
        <v/>
      </c>
    </row>
    <row r="91" spans="1:59" ht="14.45" customHeight="1" x14ac:dyDescent="0.2">
      <c r="A91" s="793">
        <f>+SUBTOTAL(3,$B$13:B91)</f>
        <v>40</v>
      </c>
      <c r="B91" s="793" t="s">
        <v>153</v>
      </c>
      <c r="C91" s="793" t="s">
        <v>232</v>
      </c>
      <c r="D91" s="797"/>
      <c r="E91" s="799">
        <v>1</v>
      </c>
      <c r="F91" s="800" t="s">
        <v>1814</v>
      </c>
      <c r="G91" s="799" t="s">
        <v>1772</v>
      </c>
      <c r="H91" s="799" t="s">
        <v>439</v>
      </c>
      <c r="I91" s="799" t="s">
        <v>1773</v>
      </c>
      <c r="J91" s="799" t="s">
        <v>1772</v>
      </c>
      <c r="K91" s="799" t="s">
        <v>439</v>
      </c>
      <c r="L91" s="799" t="s">
        <v>1773</v>
      </c>
      <c r="M91" s="799">
        <v>1</v>
      </c>
      <c r="N91" s="799"/>
      <c r="O91" s="799"/>
      <c r="P91" s="799" t="s">
        <v>1774</v>
      </c>
      <c r="Q91" s="799" t="s">
        <v>1775</v>
      </c>
      <c r="R91" s="799">
        <v>1</v>
      </c>
      <c r="S91" s="799">
        <v>1</v>
      </c>
      <c r="T91" s="799"/>
      <c r="U91" s="799"/>
      <c r="V91" s="799">
        <v>1</v>
      </c>
      <c r="W91" s="799"/>
      <c r="X91" s="799"/>
      <c r="Y91" s="799">
        <v>1</v>
      </c>
      <c r="Z91" s="799"/>
      <c r="AA91" s="799"/>
      <c r="AB91" s="799"/>
      <c r="AC91" s="799"/>
      <c r="AD91" s="799"/>
      <c r="AE91" s="799"/>
      <c r="AF91" s="787"/>
      <c r="AG91" s="787"/>
      <c r="AH91" s="787"/>
      <c r="AI91" s="787"/>
      <c r="AJ91" s="787"/>
      <c r="AK91" s="787"/>
      <c r="AL91" s="799"/>
      <c r="AM91" s="799"/>
      <c r="AN91" s="799"/>
      <c r="AO91" s="799"/>
      <c r="AP91" s="784"/>
      <c r="AQ91" s="784"/>
      <c r="AR91" s="784"/>
      <c r="AS91" s="784"/>
      <c r="AT91" s="784"/>
      <c r="AU91" s="784"/>
      <c r="AV91" s="784"/>
      <c r="AW91" s="784"/>
      <c r="AX91" s="784"/>
      <c r="AY91" s="784"/>
      <c r="AZ91" s="784"/>
      <c r="BA91" s="784"/>
      <c r="BB91" s="784"/>
      <c r="BC91" s="784"/>
      <c r="BE91" s="784" t="str">
        <f t="shared" si="5"/>
        <v>DA</v>
      </c>
      <c r="BF91" s="784" t="str">
        <f>+RIGHT(C91,1)</f>
        <v>6</v>
      </c>
      <c r="BG91" s="784" t="str">
        <f t="shared" si="7"/>
        <v>DA+6</v>
      </c>
    </row>
    <row r="92" spans="1:59" ht="14.45" customHeight="1" x14ac:dyDescent="0.2">
      <c r="A92" s="793"/>
      <c r="B92" s="793"/>
      <c r="C92" s="793"/>
      <c r="D92" s="797">
        <v>395.863</v>
      </c>
      <c r="E92" s="796"/>
      <c r="F92" s="796"/>
      <c r="G92" s="796"/>
      <c r="H92" s="796"/>
      <c r="I92" s="796"/>
      <c r="J92" s="796"/>
      <c r="K92" s="796"/>
      <c r="L92" s="796"/>
      <c r="M92" s="796"/>
      <c r="N92" s="796"/>
      <c r="O92" s="796"/>
      <c r="P92" s="787"/>
      <c r="Q92" s="787"/>
      <c r="R92" s="787"/>
      <c r="S92" s="796"/>
      <c r="T92" s="796"/>
      <c r="U92" s="796"/>
      <c r="V92" s="796"/>
      <c r="W92" s="796"/>
      <c r="X92" s="796"/>
      <c r="Y92" s="796"/>
      <c r="Z92" s="796"/>
      <c r="AA92" s="796"/>
      <c r="AB92" s="787"/>
      <c r="AC92" s="787"/>
      <c r="AD92" s="787"/>
      <c r="AE92" s="787"/>
      <c r="AF92" s="787">
        <f>+ROUND(D92/10,0)-1</f>
        <v>39</v>
      </c>
      <c r="AG92" s="787" t="b">
        <f t="shared" si="6"/>
        <v>1</v>
      </c>
      <c r="AH92" s="787"/>
      <c r="AI92" s="787"/>
      <c r="AJ92" s="787"/>
      <c r="AK92" s="787">
        <f>AF92+AJ92</f>
        <v>39</v>
      </c>
      <c r="AL92" s="796"/>
      <c r="AM92" s="796"/>
      <c r="AN92" s="796"/>
      <c r="AO92" s="799"/>
      <c r="BE92" s="784" t="str">
        <f t="shared" si="5"/>
        <v/>
      </c>
    </row>
    <row r="93" spans="1:59" ht="14.45" customHeight="1" x14ac:dyDescent="0.2">
      <c r="A93" s="793">
        <f>+SUBTOTAL(3,$B$13:B93)</f>
        <v>41</v>
      </c>
      <c r="B93" s="793" t="s">
        <v>463</v>
      </c>
      <c r="C93" s="793" t="s">
        <v>20</v>
      </c>
      <c r="D93" s="797"/>
      <c r="E93" s="799">
        <v>1</v>
      </c>
      <c r="F93" s="800" t="s">
        <v>1815</v>
      </c>
      <c r="G93" s="799" t="s">
        <v>1772</v>
      </c>
      <c r="H93" s="799" t="s">
        <v>439</v>
      </c>
      <c r="I93" s="799" t="s">
        <v>1773</v>
      </c>
      <c r="J93" s="799" t="s">
        <v>1772</v>
      </c>
      <c r="K93" s="799" t="s">
        <v>439</v>
      </c>
      <c r="L93" s="799" t="s">
        <v>1773</v>
      </c>
      <c r="M93" s="799">
        <v>1</v>
      </c>
      <c r="N93" s="799"/>
      <c r="O93" s="799"/>
      <c r="P93" s="799" t="s">
        <v>1774</v>
      </c>
      <c r="Q93" s="799" t="s">
        <v>1775</v>
      </c>
      <c r="R93" s="799">
        <v>1</v>
      </c>
      <c r="S93" s="799">
        <v>1</v>
      </c>
      <c r="T93" s="799"/>
      <c r="U93" s="799"/>
      <c r="V93" s="799">
        <v>1</v>
      </c>
      <c r="W93" s="799"/>
      <c r="X93" s="799"/>
      <c r="Y93" s="799">
        <v>1</v>
      </c>
      <c r="Z93" s="799"/>
      <c r="AA93" s="799"/>
      <c r="AB93" s="799"/>
      <c r="AC93" s="799"/>
      <c r="AD93" s="799"/>
      <c r="AE93" s="799"/>
      <c r="AF93" s="787"/>
      <c r="AG93" s="787"/>
      <c r="AH93" s="787"/>
      <c r="AI93" s="787"/>
      <c r="AJ93" s="787"/>
      <c r="AK93" s="787"/>
      <c r="AL93" s="799"/>
      <c r="AM93" s="799"/>
      <c r="AN93" s="799"/>
      <c r="AO93" s="799"/>
      <c r="AP93" s="784"/>
      <c r="AQ93" s="784"/>
      <c r="AR93" s="784"/>
      <c r="AS93" s="784"/>
      <c r="AT93" s="784"/>
      <c r="AU93" s="784"/>
      <c r="AV93" s="784"/>
      <c r="AW93" s="784"/>
      <c r="AX93" s="784"/>
      <c r="AY93" s="784"/>
      <c r="AZ93" s="784"/>
      <c r="BA93" s="784"/>
      <c r="BB93" s="784"/>
      <c r="BC93" s="784"/>
      <c r="BE93" s="784" t="str">
        <f t="shared" si="5"/>
        <v>DA</v>
      </c>
      <c r="BF93" s="784" t="str">
        <f>+RIGHT(C93,1)</f>
        <v>3</v>
      </c>
      <c r="BG93" s="784" t="str">
        <f t="shared" si="7"/>
        <v>DA+3</v>
      </c>
    </row>
    <row r="94" spans="1:59" ht="14.45" customHeight="1" x14ac:dyDescent="0.2">
      <c r="A94" s="793"/>
      <c r="B94" s="793"/>
      <c r="C94" s="793"/>
      <c r="D94" s="797">
        <v>413.404</v>
      </c>
      <c r="E94" s="796"/>
      <c r="F94" s="796"/>
      <c r="G94" s="796"/>
      <c r="H94" s="796"/>
      <c r="I94" s="796"/>
      <c r="J94" s="796"/>
      <c r="K94" s="796"/>
      <c r="L94" s="796"/>
      <c r="M94" s="796"/>
      <c r="N94" s="796"/>
      <c r="O94" s="796"/>
      <c r="P94" s="787"/>
      <c r="Q94" s="787"/>
      <c r="R94" s="787"/>
      <c r="S94" s="796"/>
      <c r="T94" s="796"/>
      <c r="U94" s="796"/>
      <c r="V94" s="796"/>
      <c r="W94" s="796"/>
      <c r="X94" s="796"/>
      <c r="Y94" s="796"/>
      <c r="Z94" s="796"/>
      <c r="AA94" s="796"/>
      <c r="AB94" s="787"/>
      <c r="AC94" s="787"/>
      <c r="AD94" s="787"/>
      <c r="AE94" s="787"/>
      <c r="AF94" s="787">
        <f>+ROUND(D94/10,0)-1</f>
        <v>40</v>
      </c>
      <c r="AG94" s="787" t="b">
        <f t="shared" si="6"/>
        <v>1</v>
      </c>
      <c r="AH94" s="787"/>
      <c r="AI94" s="787"/>
      <c r="AJ94" s="787"/>
      <c r="AK94" s="787">
        <f>AF94+AJ94</f>
        <v>40</v>
      </c>
      <c r="AL94" s="796"/>
      <c r="AM94" s="796"/>
      <c r="AN94" s="796"/>
      <c r="AO94" s="799"/>
      <c r="BE94" s="784" t="str">
        <f t="shared" si="5"/>
        <v/>
      </c>
    </row>
    <row r="95" spans="1:59" ht="14.45" customHeight="1" x14ac:dyDescent="0.2">
      <c r="A95" s="793">
        <f>+SUBTOTAL(3,$B$13:B95)</f>
        <v>42</v>
      </c>
      <c r="B95" s="793" t="s">
        <v>154</v>
      </c>
      <c r="C95" s="793" t="s">
        <v>20</v>
      </c>
      <c r="D95" s="797"/>
      <c r="E95" s="799">
        <v>1</v>
      </c>
      <c r="F95" s="800" t="s">
        <v>1816</v>
      </c>
      <c r="G95" s="799" t="s">
        <v>1772</v>
      </c>
      <c r="H95" s="799" t="s">
        <v>439</v>
      </c>
      <c r="I95" s="799" t="s">
        <v>1773</v>
      </c>
      <c r="J95" s="799" t="s">
        <v>1772</v>
      </c>
      <c r="K95" s="799" t="s">
        <v>439</v>
      </c>
      <c r="L95" s="799" t="s">
        <v>1773</v>
      </c>
      <c r="M95" s="799">
        <v>1</v>
      </c>
      <c r="N95" s="799"/>
      <c r="O95" s="799"/>
      <c r="P95" s="799" t="s">
        <v>1774</v>
      </c>
      <c r="Q95" s="799" t="s">
        <v>1775</v>
      </c>
      <c r="R95" s="799">
        <v>1</v>
      </c>
      <c r="S95" s="799">
        <v>1</v>
      </c>
      <c r="T95" s="799"/>
      <c r="U95" s="799"/>
      <c r="V95" s="799">
        <v>1</v>
      </c>
      <c r="W95" s="799"/>
      <c r="X95" s="799"/>
      <c r="Y95" s="799">
        <v>1</v>
      </c>
      <c r="Z95" s="799"/>
      <c r="AA95" s="799"/>
      <c r="AB95" s="799"/>
      <c r="AC95" s="799"/>
      <c r="AD95" s="799"/>
      <c r="AE95" s="799"/>
      <c r="AF95" s="787"/>
      <c r="AG95" s="787"/>
      <c r="AH95" s="787"/>
      <c r="AI95" s="787"/>
      <c r="AJ95" s="787"/>
      <c r="AK95" s="787"/>
      <c r="AL95" s="799"/>
      <c r="AM95" s="799"/>
      <c r="AN95" s="799"/>
      <c r="AO95" s="799"/>
      <c r="AP95" s="784"/>
      <c r="AQ95" s="784"/>
      <c r="AR95" s="784"/>
      <c r="AS95" s="784"/>
      <c r="AT95" s="784"/>
      <c r="AU95" s="784"/>
      <c r="AV95" s="784"/>
      <c r="AW95" s="784"/>
      <c r="AX95" s="784"/>
      <c r="AY95" s="784"/>
      <c r="AZ95" s="784"/>
      <c r="BA95" s="784"/>
      <c r="BB95" s="784"/>
      <c r="BC95" s="784"/>
      <c r="BE95" s="784" t="str">
        <f t="shared" si="5"/>
        <v>DA</v>
      </c>
      <c r="BF95" s="784" t="str">
        <f>+RIGHT(C95,1)</f>
        <v>3</v>
      </c>
      <c r="BG95" s="784" t="str">
        <f t="shared" si="7"/>
        <v>DA+3</v>
      </c>
    </row>
    <row r="96" spans="1:59" ht="14.45" customHeight="1" x14ac:dyDescent="0.2">
      <c r="A96" s="793"/>
      <c r="B96" s="793"/>
      <c r="C96" s="793"/>
      <c r="D96" s="797">
        <v>402.6</v>
      </c>
      <c r="E96" s="796"/>
      <c r="F96" s="796"/>
      <c r="G96" s="796"/>
      <c r="H96" s="796"/>
      <c r="I96" s="796"/>
      <c r="J96" s="796"/>
      <c r="K96" s="796"/>
      <c r="L96" s="796"/>
      <c r="M96" s="796"/>
      <c r="N96" s="796"/>
      <c r="O96" s="796"/>
      <c r="P96" s="787"/>
      <c r="Q96" s="787"/>
      <c r="R96" s="787"/>
      <c r="S96" s="796"/>
      <c r="T96" s="796"/>
      <c r="U96" s="796"/>
      <c r="V96" s="796"/>
      <c r="W96" s="796"/>
      <c r="X96" s="796"/>
      <c r="Y96" s="796"/>
      <c r="Z96" s="796"/>
      <c r="AA96" s="796"/>
      <c r="AB96" s="787"/>
      <c r="AC96" s="787"/>
      <c r="AD96" s="787"/>
      <c r="AE96" s="787"/>
      <c r="AF96" s="787">
        <f>+ROUND(D96/10,0)-1</f>
        <v>39</v>
      </c>
      <c r="AG96" s="787" t="b">
        <f t="shared" si="6"/>
        <v>1</v>
      </c>
      <c r="AH96" s="787"/>
      <c r="AI96" s="787"/>
      <c r="AJ96" s="787"/>
      <c r="AK96" s="787">
        <f>AF96+AJ96</f>
        <v>39</v>
      </c>
      <c r="AL96" s="796"/>
      <c r="AM96" s="796"/>
      <c r="AN96" s="796"/>
      <c r="AO96" s="799"/>
      <c r="BE96" s="784" t="str">
        <f t="shared" si="5"/>
        <v/>
      </c>
    </row>
    <row r="97" spans="1:59" ht="14.45" customHeight="1" x14ac:dyDescent="0.2">
      <c r="A97" s="793">
        <f>+SUBTOTAL(3,$B$13:B97)</f>
        <v>43</v>
      </c>
      <c r="B97" s="793" t="s">
        <v>155</v>
      </c>
      <c r="C97" s="793" t="s">
        <v>231</v>
      </c>
      <c r="D97" s="797"/>
      <c r="E97" s="799">
        <v>1</v>
      </c>
      <c r="F97" s="800" t="s">
        <v>1817</v>
      </c>
      <c r="G97" s="799" t="s">
        <v>1772</v>
      </c>
      <c r="H97" s="799" t="s">
        <v>439</v>
      </c>
      <c r="I97" s="799" t="s">
        <v>1773</v>
      </c>
      <c r="J97" s="799" t="s">
        <v>1772</v>
      </c>
      <c r="K97" s="799" t="s">
        <v>439</v>
      </c>
      <c r="L97" s="799" t="s">
        <v>1773</v>
      </c>
      <c r="M97" s="799">
        <v>1</v>
      </c>
      <c r="N97" s="799"/>
      <c r="O97" s="799"/>
      <c r="P97" s="799" t="s">
        <v>1774</v>
      </c>
      <c r="Q97" s="799" t="s">
        <v>1775</v>
      </c>
      <c r="R97" s="799">
        <v>1</v>
      </c>
      <c r="S97" s="799">
        <v>1</v>
      </c>
      <c r="T97" s="799"/>
      <c r="U97" s="799"/>
      <c r="V97" s="799">
        <v>1</v>
      </c>
      <c r="W97" s="799"/>
      <c r="X97" s="799"/>
      <c r="Y97" s="799">
        <v>1</v>
      </c>
      <c r="Z97" s="799"/>
      <c r="AA97" s="799"/>
      <c r="AB97" s="799"/>
      <c r="AC97" s="799"/>
      <c r="AD97" s="799"/>
      <c r="AE97" s="799"/>
      <c r="AF97" s="787"/>
      <c r="AG97" s="787"/>
      <c r="AH97" s="787"/>
      <c r="AI97" s="787"/>
      <c r="AJ97" s="787"/>
      <c r="AK97" s="787"/>
      <c r="AL97" s="799"/>
      <c r="AM97" s="799"/>
      <c r="AN97" s="799"/>
      <c r="AO97" s="799"/>
      <c r="AP97" s="784"/>
      <c r="AQ97" s="784"/>
      <c r="AR97" s="784"/>
      <c r="AS97" s="784"/>
      <c r="AT97" s="784"/>
      <c r="AU97" s="784"/>
      <c r="AV97" s="784"/>
      <c r="AW97" s="784"/>
      <c r="AX97" s="784"/>
      <c r="AY97" s="784"/>
      <c r="AZ97" s="784"/>
      <c r="BA97" s="784"/>
      <c r="BB97" s="784"/>
      <c r="BC97" s="784"/>
      <c r="BE97" s="784" t="str">
        <f t="shared" si="5"/>
        <v>DA</v>
      </c>
      <c r="BF97" s="784" t="str">
        <f>+RIGHT(C97,1)</f>
        <v>0</v>
      </c>
      <c r="BG97" s="784" t="str">
        <f t="shared" si="7"/>
        <v>DA+0</v>
      </c>
    </row>
    <row r="98" spans="1:59" ht="14.45" customHeight="1" x14ac:dyDescent="0.2">
      <c r="A98" s="793"/>
      <c r="B98" s="793"/>
      <c r="C98" s="793"/>
      <c r="D98" s="797">
        <v>372.1</v>
      </c>
      <c r="E98" s="796"/>
      <c r="F98" s="796"/>
      <c r="G98" s="796"/>
      <c r="H98" s="796"/>
      <c r="I98" s="796"/>
      <c r="J98" s="796"/>
      <c r="K98" s="796"/>
      <c r="L98" s="796"/>
      <c r="M98" s="796"/>
      <c r="N98" s="796"/>
      <c r="O98" s="796"/>
      <c r="P98" s="787"/>
      <c r="Q98" s="787"/>
      <c r="R98" s="787"/>
      <c r="S98" s="796"/>
      <c r="T98" s="796"/>
      <c r="U98" s="796"/>
      <c r="V98" s="796"/>
      <c r="W98" s="796"/>
      <c r="X98" s="796"/>
      <c r="Y98" s="796"/>
      <c r="Z98" s="796"/>
      <c r="AA98" s="796"/>
      <c r="AB98" s="787"/>
      <c r="AC98" s="787"/>
      <c r="AD98" s="787"/>
      <c r="AE98" s="787"/>
      <c r="AF98" s="787">
        <f>+ROUND(D98/10,0)-1</f>
        <v>36</v>
      </c>
      <c r="AG98" s="787" t="b">
        <f t="shared" si="6"/>
        <v>1</v>
      </c>
      <c r="AH98" s="787"/>
      <c r="AI98" s="787"/>
      <c r="AJ98" s="787"/>
      <c r="AK98" s="787">
        <f>AF98+AJ98</f>
        <v>36</v>
      </c>
      <c r="AL98" s="796"/>
      <c r="AM98" s="796"/>
      <c r="AN98" s="796"/>
      <c r="AO98" s="799"/>
      <c r="BE98" s="784" t="str">
        <f t="shared" si="5"/>
        <v/>
      </c>
    </row>
    <row r="99" spans="1:59" s="802" customFormat="1" ht="14.45" customHeight="1" x14ac:dyDescent="0.2">
      <c r="A99" s="793">
        <f>+SUBTOTAL(3,$B$13:B99)</f>
        <v>44</v>
      </c>
      <c r="B99" s="793" t="s">
        <v>464</v>
      </c>
      <c r="C99" s="793" t="s">
        <v>231</v>
      </c>
      <c r="D99" s="797"/>
      <c r="E99" s="801">
        <v>1</v>
      </c>
      <c r="F99" s="800" t="s">
        <v>1818</v>
      </c>
      <c r="G99" s="799" t="s">
        <v>1772</v>
      </c>
      <c r="H99" s="799" t="s">
        <v>439</v>
      </c>
      <c r="I99" s="799" t="s">
        <v>1773</v>
      </c>
      <c r="J99" s="799" t="s">
        <v>1772</v>
      </c>
      <c r="K99" s="799" t="s">
        <v>439</v>
      </c>
      <c r="L99" s="799" t="s">
        <v>1773</v>
      </c>
      <c r="M99" s="801">
        <v>1</v>
      </c>
      <c r="N99" s="801"/>
      <c r="O99" s="801"/>
      <c r="P99" s="799" t="s">
        <v>1774</v>
      </c>
      <c r="Q99" s="799" t="s">
        <v>1775</v>
      </c>
      <c r="R99" s="799">
        <v>1</v>
      </c>
      <c r="S99" s="801">
        <v>1</v>
      </c>
      <c r="T99" s="801"/>
      <c r="U99" s="801"/>
      <c r="V99" s="799">
        <v>1</v>
      </c>
      <c r="W99" s="799"/>
      <c r="X99" s="799"/>
      <c r="Y99" s="799">
        <v>1</v>
      </c>
      <c r="Z99" s="799"/>
      <c r="AA99" s="799"/>
      <c r="AB99" s="799"/>
      <c r="AC99" s="799"/>
      <c r="AD99" s="799"/>
      <c r="AE99" s="799"/>
      <c r="AF99" s="787"/>
      <c r="AG99" s="787"/>
      <c r="AH99" s="787"/>
      <c r="AI99" s="787"/>
      <c r="AJ99" s="787"/>
      <c r="AK99" s="787"/>
      <c r="AL99" s="799"/>
      <c r="AM99" s="799"/>
      <c r="AN99" s="799"/>
      <c r="AO99" s="799"/>
      <c r="AP99" s="784"/>
      <c r="AQ99" s="784"/>
      <c r="AR99" s="784"/>
      <c r="AS99" s="784"/>
      <c r="AT99" s="784"/>
      <c r="AU99" s="784"/>
      <c r="AV99" s="784"/>
      <c r="AW99" s="784"/>
      <c r="AX99" s="784"/>
      <c r="AY99" s="784"/>
      <c r="AZ99" s="784"/>
      <c r="BA99" s="784"/>
      <c r="BB99" s="784"/>
      <c r="BC99" s="784"/>
      <c r="BE99" s="784" t="str">
        <f t="shared" si="5"/>
        <v>DA</v>
      </c>
      <c r="BF99" s="784" t="str">
        <f>+RIGHT(C99,1)</f>
        <v>0</v>
      </c>
      <c r="BG99" s="803" t="str">
        <f t="shared" si="7"/>
        <v>DA+0</v>
      </c>
    </row>
    <row r="100" spans="1:59" s="802" customFormat="1" ht="14.45" customHeight="1" x14ac:dyDescent="0.2">
      <c r="A100" s="793"/>
      <c r="B100" s="793"/>
      <c r="C100" s="793"/>
      <c r="D100" s="797">
        <v>457.7</v>
      </c>
      <c r="E100" s="804"/>
      <c r="F100" s="796"/>
      <c r="G100" s="804"/>
      <c r="H100" s="804"/>
      <c r="I100" s="804"/>
      <c r="J100" s="804"/>
      <c r="K100" s="804"/>
      <c r="L100" s="804"/>
      <c r="M100" s="804"/>
      <c r="N100" s="804"/>
      <c r="O100" s="804"/>
      <c r="P100" s="805"/>
      <c r="Q100" s="805"/>
      <c r="R100" s="805"/>
      <c r="S100" s="804"/>
      <c r="T100" s="804"/>
      <c r="U100" s="804"/>
      <c r="V100" s="804"/>
      <c r="W100" s="804"/>
      <c r="X100" s="804"/>
      <c r="Y100" s="804"/>
      <c r="Z100" s="804"/>
      <c r="AA100" s="804"/>
      <c r="AB100" s="805">
        <v>1</v>
      </c>
      <c r="AC100" s="805"/>
      <c r="AD100" s="805"/>
      <c r="AE100" s="805"/>
      <c r="AF100" s="787">
        <f>+ROUND(D100/10,0)-1</f>
        <v>45</v>
      </c>
      <c r="AG100" s="787" t="b">
        <f t="shared" si="6"/>
        <v>1</v>
      </c>
      <c r="AH100" s="787"/>
      <c r="AI100" s="787"/>
      <c r="AJ100" s="787"/>
      <c r="AK100" s="787">
        <f>AF100+AJ100</f>
        <v>45</v>
      </c>
      <c r="AL100" s="804"/>
      <c r="AM100" s="804"/>
      <c r="AN100" s="804"/>
      <c r="AO100" s="799"/>
      <c r="BE100" s="784" t="str">
        <f t="shared" si="5"/>
        <v/>
      </c>
      <c r="BF100" s="803"/>
      <c r="BG100" s="803"/>
    </row>
    <row r="101" spans="1:59" s="814" customFormat="1" x14ac:dyDescent="0.2">
      <c r="A101" s="807">
        <f>+SUBTOTAL(3,$B$13:B101)</f>
        <v>45</v>
      </c>
      <c r="B101" s="808" t="s">
        <v>45</v>
      </c>
      <c r="C101" s="807" t="s">
        <v>650</v>
      </c>
      <c r="D101" s="810"/>
      <c r="E101" s="809">
        <v>1</v>
      </c>
      <c r="F101" s="800" t="s">
        <v>1819</v>
      </c>
      <c r="G101" s="799" t="s">
        <v>1772</v>
      </c>
      <c r="H101" s="799" t="s">
        <v>439</v>
      </c>
      <c r="I101" s="799" t="s">
        <v>1773</v>
      </c>
      <c r="J101" s="799" t="s">
        <v>1772</v>
      </c>
      <c r="K101" s="799" t="s">
        <v>439</v>
      </c>
      <c r="L101" s="799" t="s">
        <v>1773</v>
      </c>
      <c r="M101" s="809">
        <v>1</v>
      </c>
      <c r="N101" s="809"/>
      <c r="O101" s="809"/>
      <c r="P101" s="799" t="s">
        <v>1774</v>
      </c>
      <c r="Q101" s="799" t="s">
        <v>1775</v>
      </c>
      <c r="R101" s="799">
        <v>1</v>
      </c>
      <c r="S101" s="809">
        <v>1</v>
      </c>
      <c r="T101" s="809"/>
      <c r="U101" s="809"/>
      <c r="V101" s="809">
        <v>1</v>
      </c>
      <c r="W101" s="809"/>
      <c r="X101" s="809"/>
      <c r="Y101" s="811"/>
      <c r="Z101" s="811"/>
      <c r="AA101" s="811"/>
      <c r="AB101" s="812"/>
      <c r="AC101" s="813">
        <v>1</v>
      </c>
      <c r="AD101" s="813"/>
      <c r="AE101" s="813"/>
      <c r="AF101" s="787"/>
      <c r="AG101" s="787"/>
      <c r="AH101" s="787"/>
      <c r="AI101" s="787"/>
      <c r="AJ101" s="787"/>
      <c r="AK101" s="787"/>
      <c r="AL101" s="812">
        <v>1</v>
      </c>
      <c r="AM101" s="812"/>
      <c r="AN101" s="812"/>
      <c r="AO101" s="799">
        <f>+VLOOKUP(LEFT(C101,2),$AR$2:$AS$5,2,FALSE)</f>
        <v>9.2550000000000008</v>
      </c>
      <c r="BE101" s="815" t="str">
        <f t="shared" si="5"/>
        <v>DD</v>
      </c>
      <c r="BF101" s="815" t="str">
        <f>+RIGHT(C101,2)</f>
        <v>18</v>
      </c>
      <c r="BG101" s="815" t="str">
        <f t="shared" si="7"/>
        <v>DD+18</v>
      </c>
    </row>
    <row r="102" spans="1:59" s="802" customFormat="1" x14ac:dyDescent="0.2">
      <c r="A102" s="793"/>
      <c r="B102" s="793"/>
      <c r="C102" s="793"/>
      <c r="D102" s="797">
        <v>233.1</v>
      </c>
      <c r="E102" s="804"/>
      <c r="F102" s="796"/>
      <c r="G102" s="804"/>
      <c r="H102" s="804"/>
      <c r="I102" s="804"/>
      <c r="J102" s="804"/>
      <c r="K102" s="804"/>
      <c r="L102" s="804"/>
      <c r="M102" s="804"/>
      <c r="N102" s="804"/>
      <c r="O102" s="804"/>
      <c r="P102" s="805"/>
      <c r="Q102" s="805"/>
      <c r="R102" s="805"/>
      <c r="S102" s="804"/>
      <c r="T102" s="804"/>
      <c r="U102" s="804"/>
      <c r="V102" s="804"/>
      <c r="W102" s="804"/>
      <c r="X102" s="804"/>
      <c r="Y102" s="804"/>
      <c r="Z102" s="804"/>
      <c r="AA102" s="804"/>
      <c r="AB102" s="805">
        <v>1</v>
      </c>
      <c r="AC102" s="805"/>
      <c r="AD102" s="805"/>
      <c r="AE102" s="805"/>
      <c r="AF102" s="787">
        <f>+ROUND(D102/10,0)-1</f>
        <v>22</v>
      </c>
      <c r="AG102" s="787" t="b">
        <f t="shared" si="6"/>
        <v>1</v>
      </c>
      <c r="AH102" s="787"/>
      <c r="AI102" s="787"/>
      <c r="AJ102" s="787"/>
      <c r="AK102" s="787">
        <f>AF102+AJ102</f>
        <v>22</v>
      </c>
      <c r="AL102" s="804"/>
      <c r="AM102" s="804"/>
      <c r="AN102" s="804"/>
      <c r="AO102" s="799"/>
      <c r="BE102" s="784" t="str">
        <f t="shared" si="5"/>
        <v/>
      </c>
      <c r="BF102" s="803"/>
      <c r="BG102" s="803"/>
    </row>
    <row r="103" spans="1:59" s="814" customFormat="1" x14ac:dyDescent="0.2">
      <c r="A103" s="807">
        <f>+SUBTOTAL(3,$B$13:B103)</f>
        <v>46</v>
      </c>
      <c r="B103" s="808" t="s">
        <v>46</v>
      </c>
      <c r="C103" s="807" t="s">
        <v>651</v>
      </c>
      <c r="D103" s="810"/>
      <c r="E103" s="809">
        <v>1</v>
      </c>
      <c r="F103" s="800" t="s">
        <v>1820</v>
      </c>
      <c r="G103" s="799" t="s">
        <v>1772</v>
      </c>
      <c r="H103" s="799" t="s">
        <v>439</v>
      </c>
      <c r="I103" s="799" t="s">
        <v>1773</v>
      </c>
      <c r="J103" s="799" t="s">
        <v>1772</v>
      </c>
      <c r="K103" s="799" t="s">
        <v>439</v>
      </c>
      <c r="L103" s="799" t="s">
        <v>1773</v>
      </c>
      <c r="M103" s="809">
        <v>1</v>
      </c>
      <c r="N103" s="809"/>
      <c r="O103" s="809"/>
      <c r="P103" s="799" t="s">
        <v>1774</v>
      </c>
      <c r="Q103" s="799" t="s">
        <v>1775</v>
      </c>
      <c r="R103" s="799">
        <v>1</v>
      </c>
      <c r="S103" s="809">
        <v>1</v>
      </c>
      <c r="T103" s="809"/>
      <c r="U103" s="809"/>
      <c r="V103" s="809">
        <v>1</v>
      </c>
      <c r="W103" s="809"/>
      <c r="X103" s="809"/>
      <c r="Y103" s="811"/>
      <c r="Z103" s="811"/>
      <c r="AA103" s="811"/>
      <c r="AB103" s="812"/>
      <c r="AC103" s="813">
        <v>1</v>
      </c>
      <c r="AD103" s="813"/>
      <c r="AE103" s="813"/>
      <c r="AF103" s="787"/>
      <c r="AG103" s="787"/>
      <c r="AH103" s="787"/>
      <c r="AI103" s="787"/>
      <c r="AJ103" s="787"/>
      <c r="AK103" s="787"/>
      <c r="AL103" s="812">
        <v>1</v>
      </c>
      <c r="AM103" s="812"/>
      <c r="AN103" s="812"/>
      <c r="AO103" s="799">
        <f>+VLOOKUP(LEFT(C103,2),$AR$2:$AS$5,2,FALSE)</f>
        <v>9.2550000000000008</v>
      </c>
      <c r="BE103" s="815" t="str">
        <f t="shared" si="5"/>
        <v>DD</v>
      </c>
      <c r="BF103" s="815" t="str">
        <f>+RIGHT(C103,2)</f>
        <v>25</v>
      </c>
      <c r="BG103" s="815" t="str">
        <f t="shared" si="7"/>
        <v>DD+25</v>
      </c>
    </row>
    <row r="104" spans="1:59" s="802" customFormat="1" ht="14.45" customHeight="1" x14ac:dyDescent="0.2">
      <c r="A104" s="793"/>
      <c r="B104" s="793"/>
      <c r="C104" s="793"/>
      <c r="D104" s="797">
        <v>443.7</v>
      </c>
      <c r="E104" s="804"/>
      <c r="F104" s="796"/>
      <c r="G104" s="804"/>
      <c r="H104" s="804"/>
      <c r="I104" s="804"/>
      <c r="J104" s="804"/>
      <c r="K104" s="804"/>
      <c r="L104" s="804"/>
      <c r="M104" s="804"/>
      <c r="N104" s="804"/>
      <c r="O104" s="804"/>
      <c r="P104" s="805"/>
      <c r="Q104" s="805"/>
      <c r="R104" s="805"/>
      <c r="S104" s="804"/>
      <c r="T104" s="804"/>
      <c r="U104" s="804"/>
      <c r="V104" s="804"/>
      <c r="W104" s="804"/>
      <c r="X104" s="804"/>
      <c r="Y104" s="804"/>
      <c r="Z104" s="804"/>
      <c r="AA104" s="804"/>
      <c r="AB104" s="805">
        <v>1</v>
      </c>
      <c r="AC104" s="805"/>
      <c r="AD104" s="805"/>
      <c r="AE104" s="805"/>
      <c r="AF104" s="787">
        <f>+ROUND(D104/10,0)-1</f>
        <v>43</v>
      </c>
      <c r="AG104" s="787" t="b">
        <f t="shared" si="6"/>
        <v>1</v>
      </c>
      <c r="AH104" s="787"/>
      <c r="AI104" s="787"/>
      <c r="AJ104" s="787"/>
      <c r="AK104" s="787">
        <f t="shared" ref="AK104" si="8">AF104+AJ104</f>
        <v>43</v>
      </c>
      <c r="AL104" s="804"/>
      <c r="AM104" s="804"/>
      <c r="AN104" s="804"/>
      <c r="AO104" s="799"/>
      <c r="BE104" s="784" t="str">
        <f t="shared" si="5"/>
        <v/>
      </c>
      <c r="BF104" s="803"/>
      <c r="BG104" s="803"/>
    </row>
    <row r="105" spans="1:59" s="802" customFormat="1" ht="14.45" customHeight="1" x14ac:dyDescent="0.2">
      <c r="A105" s="793">
        <f>+SUBTOTAL(3,$B$13:B105)</f>
        <v>47</v>
      </c>
      <c r="B105" s="793" t="s">
        <v>465</v>
      </c>
      <c r="C105" s="793" t="s">
        <v>231</v>
      </c>
      <c r="D105" s="797"/>
      <c r="E105" s="801">
        <v>1</v>
      </c>
      <c r="F105" s="800" t="s">
        <v>1821</v>
      </c>
      <c r="G105" s="799" t="s">
        <v>1772</v>
      </c>
      <c r="H105" s="799" t="s">
        <v>439</v>
      </c>
      <c r="I105" s="799" t="s">
        <v>1773</v>
      </c>
      <c r="J105" s="799" t="s">
        <v>1772</v>
      </c>
      <c r="K105" s="799" t="s">
        <v>439</v>
      </c>
      <c r="L105" s="799" t="s">
        <v>1773</v>
      </c>
      <c r="M105" s="801">
        <v>1</v>
      </c>
      <c r="N105" s="801"/>
      <c r="O105" s="801"/>
      <c r="P105" s="799" t="s">
        <v>1774</v>
      </c>
      <c r="Q105" s="799" t="s">
        <v>1775</v>
      </c>
      <c r="R105" s="799">
        <v>1</v>
      </c>
      <c r="S105" s="801">
        <v>1</v>
      </c>
      <c r="T105" s="801"/>
      <c r="U105" s="801"/>
      <c r="V105" s="799">
        <v>1</v>
      </c>
      <c r="W105" s="799"/>
      <c r="X105" s="799"/>
      <c r="Y105" s="799">
        <v>1</v>
      </c>
      <c r="Z105" s="799"/>
      <c r="AA105" s="799"/>
      <c r="AB105" s="799"/>
      <c r="AC105" s="799"/>
      <c r="AD105" s="799"/>
      <c r="AE105" s="799"/>
      <c r="AF105" s="787"/>
      <c r="AG105" s="787"/>
      <c r="AH105" s="787"/>
      <c r="AI105" s="787"/>
      <c r="AJ105" s="787"/>
      <c r="AK105" s="787"/>
      <c r="AL105" s="799"/>
      <c r="AM105" s="799"/>
      <c r="AN105" s="799"/>
      <c r="AO105" s="799"/>
      <c r="AP105" s="784"/>
      <c r="AQ105" s="784"/>
      <c r="AR105" s="784"/>
      <c r="AS105" s="784"/>
      <c r="AT105" s="784"/>
      <c r="AU105" s="784"/>
      <c r="AV105" s="784"/>
      <c r="AW105" s="784"/>
      <c r="AX105" s="784"/>
      <c r="AY105" s="784"/>
      <c r="AZ105" s="784"/>
      <c r="BA105" s="784"/>
      <c r="BB105" s="784"/>
      <c r="BC105" s="784"/>
      <c r="BE105" s="784" t="str">
        <f t="shared" si="5"/>
        <v>DA</v>
      </c>
      <c r="BF105" s="784" t="str">
        <f>+RIGHT(C105,1)</f>
        <v>0</v>
      </c>
      <c r="BG105" s="803" t="str">
        <f t="shared" si="7"/>
        <v>DA+0</v>
      </c>
    </row>
    <row r="106" spans="1:59" ht="14.45" customHeight="1" x14ac:dyDescent="0.2">
      <c r="A106" s="793"/>
      <c r="B106" s="793"/>
      <c r="C106" s="793"/>
      <c r="D106" s="797">
        <v>383.2</v>
      </c>
      <c r="E106" s="796"/>
      <c r="F106" s="796"/>
      <c r="G106" s="796"/>
      <c r="H106" s="796"/>
      <c r="I106" s="796"/>
      <c r="J106" s="796"/>
      <c r="K106" s="796"/>
      <c r="L106" s="796"/>
      <c r="M106" s="796"/>
      <c r="N106" s="796"/>
      <c r="O106" s="796"/>
      <c r="P106" s="787"/>
      <c r="Q106" s="787"/>
      <c r="R106" s="787"/>
      <c r="S106" s="796"/>
      <c r="T106" s="796"/>
      <c r="U106" s="796"/>
      <c r="V106" s="796"/>
      <c r="W106" s="796"/>
      <c r="X106" s="796"/>
      <c r="Y106" s="796"/>
      <c r="Z106" s="796"/>
      <c r="AA106" s="796"/>
      <c r="AB106" s="787"/>
      <c r="AC106" s="787"/>
      <c r="AD106" s="787"/>
      <c r="AE106" s="787"/>
      <c r="AF106" s="787">
        <f>+ROUND(D106/10,0)-1</f>
        <v>37</v>
      </c>
      <c r="AG106" s="787" t="b">
        <f t="shared" si="6"/>
        <v>1</v>
      </c>
      <c r="AH106" s="787"/>
      <c r="AI106" s="787"/>
      <c r="AJ106" s="787"/>
      <c r="AK106" s="787">
        <f t="shared" ref="AK106" si="9">AF106+AJ106</f>
        <v>37</v>
      </c>
      <c r="AL106" s="796"/>
      <c r="AM106" s="796"/>
      <c r="AN106" s="796"/>
      <c r="AO106" s="799"/>
      <c r="BE106" s="784" t="str">
        <f t="shared" si="5"/>
        <v/>
      </c>
    </row>
    <row r="107" spans="1:59" ht="14.45" customHeight="1" x14ac:dyDescent="0.2">
      <c r="A107" s="793">
        <f>+SUBTOTAL(3,$B$13:B107)</f>
        <v>48</v>
      </c>
      <c r="B107" s="793" t="s">
        <v>466</v>
      </c>
      <c r="C107" s="793" t="s">
        <v>231</v>
      </c>
      <c r="D107" s="797"/>
      <c r="E107" s="799">
        <v>1</v>
      </c>
      <c r="F107" s="800" t="s">
        <v>1822</v>
      </c>
      <c r="G107" s="799" t="s">
        <v>1772</v>
      </c>
      <c r="H107" s="799" t="s">
        <v>439</v>
      </c>
      <c r="I107" s="799" t="s">
        <v>1773</v>
      </c>
      <c r="J107" s="799" t="s">
        <v>1772</v>
      </c>
      <c r="K107" s="799" t="s">
        <v>439</v>
      </c>
      <c r="L107" s="799" t="s">
        <v>1773</v>
      </c>
      <c r="M107" s="799">
        <v>1</v>
      </c>
      <c r="N107" s="799"/>
      <c r="O107" s="799"/>
      <c r="P107" s="799" t="s">
        <v>1774</v>
      </c>
      <c r="Q107" s="799" t="s">
        <v>1775</v>
      </c>
      <c r="R107" s="799">
        <v>1</v>
      </c>
      <c r="S107" s="799">
        <v>1</v>
      </c>
      <c r="T107" s="799"/>
      <c r="U107" s="799"/>
      <c r="V107" s="799">
        <v>1</v>
      </c>
      <c r="W107" s="799"/>
      <c r="X107" s="799"/>
      <c r="Y107" s="799">
        <v>1</v>
      </c>
      <c r="Z107" s="799"/>
      <c r="AA107" s="799"/>
      <c r="AB107" s="799"/>
      <c r="AC107" s="799"/>
      <c r="AD107" s="799"/>
      <c r="AE107" s="799"/>
      <c r="AF107" s="787"/>
      <c r="AG107" s="787"/>
      <c r="AH107" s="787"/>
      <c r="AI107" s="787"/>
      <c r="AJ107" s="787"/>
      <c r="AK107" s="787"/>
      <c r="AL107" s="799"/>
      <c r="AM107" s="799"/>
      <c r="AN107" s="799"/>
      <c r="AO107" s="799"/>
      <c r="AP107" s="784"/>
      <c r="AQ107" s="784"/>
      <c r="AR107" s="784"/>
      <c r="AS107" s="784"/>
      <c r="AT107" s="784"/>
      <c r="AU107" s="784"/>
      <c r="AV107" s="784"/>
      <c r="AW107" s="784"/>
      <c r="AX107" s="784"/>
      <c r="AY107" s="784"/>
      <c r="AZ107" s="784"/>
      <c r="BA107" s="784"/>
      <c r="BB107" s="784"/>
      <c r="BC107" s="784"/>
      <c r="BE107" s="784" t="str">
        <f t="shared" si="5"/>
        <v>DA</v>
      </c>
      <c r="BF107" s="784" t="str">
        <f>+RIGHT(C107,1)</f>
        <v>0</v>
      </c>
      <c r="BG107" s="784" t="str">
        <f t="shared" si="7"/>
        <v>DA+0</v>
      </c>
    </row>
    <row r="108" spans="1:59" ht="14.45" customHeight="1" x14ac:dyDescent="0.2">
      <c r="A108" s="793"/>
      <c r="B108" s="793"/>
      <c r="C108" s="793"/>
      <c r="D108" s="797">
        <v>398.6</v>
      </c>
      <c r="E108" s="796"/>
      <c r="F108" s="796"/>
      <c r="G108" s="796"/>
      <c r="H108" s="796"/>
      <c r="I108" s="796"/>
      <c r="J108" s="796"/>
      <c r="K108" s="796"/>
      <c r="L108" s="796"/>
      <c r="M108" s="796"/>
      <c r="N108" s="796"/>
      <c r="O108" s="796"/>
      <c r="P108" s="787"/>
      <c r="Q108" s="787"/>
      <c r="R108" s="787"/>
      <c r="S108" s="796"/>
      <c r="T108" s="796"/>
      <c r="U108" s="796"/>
      <c r="V108" s="796"/>
      <c r="W108" s="796"/>
      <c r="X108" s="796"/>
      <c r="Y108" s="796"/>
      <c r="Z108" s="796"/>
      <c r="AA108" s="796"/>
      <c r="AB108" s="787"/>
      <c r="AC108" s="787"/>
      <c r="AD108" s="787"/>
      <c r="AE108" s="787"/>
      <c r="AF108" s="787">
        <f>+ROUND(D108/10,0)-1</f>
        <v>39</v>
      </c>
      <c r="AG108" s="787" t="b">
        <f t="shared" si="6"/>
        <v>1</v>
      </c>
      <c r="AH108" s="787"/>
      <c r="AI108" s="787"/>
      <c r="AJ108" s="787"/>
      <c r="AK108" s="787">
        <f t="shared" ref="AK108" si="10">AF108+AJ108</f>
        <v>39</v>
      </c>
      <c r="AL108" s="796"/>
      <c r="AM108" s="796"/>
      <c r="AN108" s="796"/>
      <c r="AO108" s="799"/>
      <c r="BE108" s="784" t="str">
        <f t="shared" si="5"/>
        <v/>
      </c>
    </row>
    <row r="109" spans="1:59" ht="14.45" customHeight="1" x14ac:dyDescent="0.2">
      <c r="A109" s="793">
        <f>+SUBTOTAL(3,$B$13:B109)</f>
        <v>49</v>
      </c>
      <c r="B109" s="793" t="s">
        <v>156</v>
      </c>
      <c r="C109" s="793" t="s">
        <v>231</v>
      </c>
      <c r="D109" s="797"/>
      <c r="E109" s="799">
        <v>1</v>
      </c>
      <c r="F109" s="800" t="s">
        <v>1823</v>
      </c>
      <c r="G109" s="799" t="s">
        <v>1772</v>
      </c>
      <c r="H109" s="799" t="s">
        <v>439</v>
      </c>
      <c r="I109" s="799" t="s">
        <v>1773</v>
      </c>
      <c r="J109" s="799" t="s">
        <v>1772</v>
      </c>
      <c r="K109" s="799" t="s">
        <v>439</v>
      </c>
      <c r="L109" s="799" t="s">
        <v>1773</v>
      </c>
      <c r="M109" s="799">
        <v>1</v>
      </c>
      <c r="N109" s="799"/>
      <c r="O109" s="799"/>
      <c r="P109" s="799" t="s">
        <v>1774</v>
      </c>
      <c r="Q109" s="799" t="s">
        <v>1775</v>
      </c>
      <c r="R109" s="799">
        <v>1</v>
      </c>
      <c r="S109" s="799">
        <v>1</v>
      </c>
      <c r="T109" s="799"/>
      <c r="U109" s="799"/>
      <c r="V109" s="799">
        <v>1</v>
      </c>
      <c r="W109" s="799"/>
      <c r="X109" s="799"/>
      <c r="Y109" s="799">
        <v>1</v>
      </c>
      <c r="Z109" s="799"/>
      <c r="AA109" s="799"/>
      <c r="AB109" s="799"/>
      <c r="AC109" s="799"/>
      <c r="AD109" s="799"/>
      <c r="AE109" s="799"/>
      <c r="AF109" s="787"/>
      <c r="AG109" s="787"/>
      <c r="AH109" s="787"/>
      <c r="AI109" s="787"/>
      <c r="AJ109" s="787"/>
      <c r="AK109" s="787"/>
      <c r="AL109" s="799"/>
      <c r="AM109" s="799"/>
      <c r="AN109" s="799"/>
      <c r="AO109" s="799"/>
      <c r="AP109" s="784"/>
      <c r="AQ109" s="784"/>
      <c r="AR109" s="784"/>
      <c r="AS109" s="784"/>
      <c r="AT109" s="784"/>
      <c r="AU109" s="784"/>
      <c r="AV109" s="784"/>
      <c r="AW109" s="784"/>
      <c r="AX109" s="784"/>
      <c r="AY109" s="784"/>
      <c r="AZ109" s="784"/>
      <c r="BA109" s="784"/>
      <c r="BB109" s="784"/>
      <c r="BC109" s="784"/>
      <c r="BE109" s="784" t="str">
        <f t="shared" si="5"/>
        <v>DA</v>
      </c>
      <c r="BF109" s="784" t="str">
        <f>+RIGHT(C109,1)</f>
        <v>0</v>
      </c>
      <c r="BG109" s="784" t="str">
        <f t="shared" si="7"/>
        <v>DA+0</v>
      </c>
    </row>
    <row r="110" spans="1:59" ht="14.45" customHeight="1" x14ac:dyDescent="0.2">
      <c r="A110" s="793"/>
      <c r="B110" s="793"/>
      <c r="C110" s="793"/>
      <c r="D110" s="797">
        <v>410.7</v>
      </c>
      <c r="E110" s="796"/>
      <c r="F110" s="796"/>
      <c r="G110" s="796"/>
      <c r="H110" s="796"/>
      <c r="I110" s="796"/>
      <c r="J110" s="796"/>
      <c r="K110" s="796"/>
      <c r="L110" s="796"/>
      <c r="M110" s="796"/>
      <c r="N110" s="796"/>
      <c r="O110" s="796"/>
      <c r="P110" s="787"/>
      <c r="Q110" s="787"/>
      <c r="R110" s="787"/>
      <c r="S110" s="796"/>
      <c r="T110" s="796"/>
      <c r="U110" s="796"/>
      <c r="V110" s="796"/>
      <c r="W110" s="796"/>
      <c r="X110" s="796"/>
      <c r="Y110" s="796"/>
      <c r="Z110" s="796"/>
      <c r="AA110" s="796"/>
      <c r="AB110" s="787"/>
      <c r="AC110" s="787"/>
      <c r="AD110" s="787"/>
      <c r="AE110" s="787"/>
      <c r="AF110" s="787">
        <f>+ROUND(D110/10,0)-1</f>
        <v>40</v>
      </c>
      <c r="AG110" s="787" t="b">
        <f t="shared" si="6"/>
        <v>1</v>
      </c>
      <c r="AH110" s="787"/>
      <c r="AI110" s="787"/>
      <c r="AJ110" s="787"/>
      <c r="AK110" s="787">
        <f t="shared" ref="AK110" si="11">AF110+AJ110</f>
        <v>40</v>
      </c>
      <c r="AL110" s="796"/>
      <c r="AM110" s="796"/>
      <c r="AN110" s="796"/>
      <c r="AO110" s="799"/>
      <c r="BE110" s="784" t="str">
        <f t="shared" si="5"/>
        <v/>
      </c>
    </row>
    <row r="111" spans="1:59" ht="14.45" customHeight="1" x14ac:dyDescent="0.2">
      <c r="A111" s="793">
        <f>+SUBTOTAL(3,$B$13:B111)</f>
        <v>50</v>
      </c>
      <c r="B111" s="793" t="s">
        <v>467</v>
      </c>
      <c r="C111" s="793" t="s">
        <v>20</v>
      </c>
      <c r="D111" s="797"/>
      <c r="E111" s="799">
        <v>1</v>
      </c>
      <c r="F111" s="800" t="s">
        <v>1824</v>
      </c>
      <c r="G111" s="799" t="s">
        <v>1772</v>
      </c>
      <c r="H111" s="799" t="s">
        <v>439</v>
      </c>
      <c r="I111" s="799" t="s">
        <v>1773</v>
      </c>
      <c r="J111" s="799" t="s">
        <v>1772</v>
      </c>
      <c r="K111" s="799" t="s">
        <v>439</v>
      </c>
      <c r="L111" s="799" t="s">
        <v>1773</v>
      </c>
      <c r="M111" s="799">
        <v>1</v>
      </c>
      <c r="N111" s="799"/>
      <c r="O111" s="799"/>
      <c r="P111" s="799" t="s">
        <v>1774</v>
      </c>
      <c r="Q111" s="799" t="s">
        <v>1775</v>
      </c>
      <c r="R111" s="799">
        <v>1</v>
      </c>
      <c r="S111" s="799">
        <v>1</v>
      </c>
      <c r="T111" s="799"/>
      <c r="U111" s="799"/>
      <c r="V111" s="799">
        <v>1</v>
      </c>
      <c r="W111" s="799"/>
      <c r="X111" s="799"/>
      <c r="Y111" s="799">
        <v>1</v>
      </c>
      <c r="Z111" s="799"/>
      <c r="AA111" s="799"/>
      <c r="AB111" s="799"/>
      <c r="AC111" s="799"/>
      <c r="AD111" s="799"/>
      <c r="AE111" s="799"/>
      <c r="AF111" s="787"/>
      <c r="AG111" s="787"/>
      <c r="AH111" s="787"/>
      <c r="AI111" s="787"/>
      <c r="AJ111" s="787"/>
      <c r="AK111" s="787"/>
      <c r="AL111" s="799"/>
      <c r="AM111" s="799"/>
      <c r="AN111" s="799"/>
      <c r="AO111" s="799"/>
      <c r="AP111" s="784"/>
      <c r="AQ111" s="784"/>
      <c r="AR111" s="784"/>
      <c r="AS111" s="784"/>
      <c r="AT111" s="784"/>
      <c r="AU111" s="784"/>
      <c r="AV111" s="784"/>
      <c r="AW111" s="784"/>
      <c r="AX111" s="784"/>
      <c r="AY111" s="784"/>
      <c r="AZ111" s="784"/>
      <c r="BA111" s="784"/>
      <c r="BB111" s="784"/>
      <c r="BC111" s="784"/>
      <c r="BE111" s="784" t="str">
        <f t="shared" si="5"/>
        <v>DA</v>
      </c>
      <c r="BF111" s="784" t="str">
        <f>+RIGHT(C111,1)</f>
        <v>3</v>
      </c>
      <c r="BG111" s="784" t="str">
        <f t="shared" si="7"/>
        <v>DA+3</v>
      </c>
    </row>
    <row r="112" spans="1:59" ht="14.45" customHeight="1" x14ac:dyDescent="0.2">
      <c r="A112" s="793"/>
      <c r="B112" s="793"/>
      <c r="C112" s="793"/>
      <c r="D112" s="797">
        <v>416.2</v>
      </c>
      <c r="E112" s="796"/>
      <c r="F112" s="796"/>
      <c r="G112" s="796"/>
      <c r="H112" s="796"/>
      <c r="I112" s="796"/>
      <c r="J112" s="796"/>
      <c r="K112" s="796"/>
      <c r="L112" s="796"/>
      <c r="M112" s="796"/>
      <c r="N112" s="796"/>
      <c r="O112" s="796"/>
      <c r="P112" s="787"/>
      <c r="Q112" s="787"/>
      <c r="R112" s="787"/>
      <c r="S112" s="796"/>
      <c r="T112" s="796"/>
      <c r="U112" s="796"/>
      <c r="V112" s="796"/>
      <c r="W112" s="796"/>
      <c r="X112" s="796"/>
      <c r="Y112" s="796"/>
      <c r="Z112" s="796"/>
      <c r="AA112" s="796"/>
      <c r="AB112" s="787"/>
      <c r="AC112" s="787"/>
      <c r="AD112" s="787"/>
      <c r="AE112" s="787"/>
      <c r="AF112" s="787">
        <f>+ROUND(D112/10,0)-1</f>
        <v>41</v>
      </c>
      <c r="AG112" s="787" t="b">
        <f t="shared" si="6"/>
        <v>1</v>
      </c>
      <c r="AH112" s="787"/>
      <c r="AI112" s="787"/>
      <c r="AJ112" s="787"/>
      <c r="AK112" s="787">
        <f t="shared" ref="AK112" si="12">AF112+AJ112</f>
        <v>41</v>
      </c>
      <c r="AL112" s="796"/>
      <c r="AM112" s="796"/>
      <c r="AN112" s="796"/>
      <c r="AO112" s="799"/>
      <c r="BE112" s="784" t="str">
        <f t="shared" si="5"/>
        <v/>
      </c>
    </row>
    <row r="113" spans="1:59" ht="14.45" customHeight="1" x14ac:dyDescent="0.2">
      <c r="A113" s="793">
        <f>+SUBTOTAL(3,$B$13:B113)</f>
        <v>51</v>
      </c>
      <c r="B113" s="793" t="s">
        <v>157</v>
      </c>
      <c r="C113" s="793" t="s">
        <v>20</v>
      </c>
      <c r="D113" s="797"/>
      <c r="E113" s="799">
        <v>1</v>
      </c>
      <c r="F113" s="800" t="s">
        <v>1825</v>
      </c>
      <c r="G113" s="799" t="s">
        <v>1772</v>
      </c>
      <c r="H113" s="799" t="s">
        <v>439</v>
      </c>
      <c r="I113" s="799" t="s">
        <v>1773</v>
      </c>
      <c r="J113" s="799" t="s">
        <v>1772</v>
      </c>
      <c r="K113" s="799" t="s">
        <v>439</v>
      </c>
      <c r="L113" s="799" t="s">
        <v>1773</v>
      </c>
      <c r="M113" s="799">
        <v>1</v>
      </c>
      <c r="N113" s="799"/>
      <c r="O113" s="799"/>
      <c r="P113" s="799" t="s">
        <v>1774</v>
      </c>
      <c r="Q113" s="799" t="s">
        <v>1775</v>
      </c>
      <c r="R113" s="799">
        <v>1</v>
      </c>
      <c r="S113" s="799">
        <v>1</v>
      </c>
      <c r="T113" s="799"/>
      <c r="U113" s="799"/>
      <c r="V113" s="799">
        <v>1</v>
      </c>
      <c r="W113" s="799"/>
      <c r="X113" s="799"/>
      <c r="Y113" s="799">
        <v>1</v>
      </c>
      <c r="Z113" s="799"/>
      <c r="AA113" s="799"/>
      <c r="AB113" s="799"/>
      <c r="AC113" s="799"/>
      <c r="AD113" s="799"/>
      <c r="AE113" s="799"/>
      <c r="AF113" s="787"/>
      <c r="AG113" s="787"/>
      <c r="AH113" s="787"/>
      <c r="AI113" s="787"/>
      <c r="AJ113" s="787"/>
      <c r="AK113" s="787"/>
      <c r="AL113" s="799"/>
      <c r="AM113" s="799"/>
      <c r="AN113" s="799"/>
      <c r="AO113" s="799"/>
      <c r="AP113" s="784"/>
      <c r="AQ113" s="784"/>
      <c r="AR113" s="784"/>
      <c r="AS113" s="784"/>
      <c r="AT113" s="784"/>
      <c r="AU113" s="784"/>
      <c r="AV113" s="784"/>
      <c r="AW113" s="784"/>
      <c r="AX113" s="784"/>
      <c r="AY113" s="784"/>
      <c r="AZ113" s="784"/>
      <c r="BA113" s="784"/>
      <c r="BB113" s="784"/>
      <c r="BC113" s="784"/>
      <c r="BE113" s="784" t="str">
        <f t="shared" si="5"/>
        <v>DA</v>
      </c>
      <c r="BF113" s="784" t="str">
        <f>+RIGHT(C113,1)</f>
        <v>3</v>
      </c>
      <c r="BG113" s="784" t="str">
        <f t="shared" si="7"/>
        <v>DA+3</v>
      </c>
    </row>
    <row r="114" spans="1:59" ht="14.45" customHeight="1" x14ac:dyDescent="0.2">
      <c r="A114" s="793"/>
      <c r="B114" s="793"/>
      <c r="C114" s="793"/>
      <c r="D114" s="797">
        <v>403.4</v>
      </c>
      <c r="E114" s="796"/>
      <c r="F114" s="796"/>
      <c r="G114" s="796"/>
      <c r="H114" s="796"/>
      <c r="I114" s="796"/>
      <c r="J114" s="796"/>
      <c r="K114" s="796"/>
      <c r="L114" s="796"/>
      <c r="M114" s="796"/>
      <c r="N114" s="796"/>
      <c r="O114" s="796"/>
      <c r="P114" s="787"/>
      <c r="Q114" s="787"/>
      <c r="R114" s="787"/>
      <c r="S114" s="796"/>
      <c r="T114" s="796"/>
      <c r="U114" s="796"/>
      <c r="V114" s="796"/>
      <c r="W114" s="796"/>
      <c r="X114" s="796"/>
      <c r="Y114" s="796"/>
      <c r="Z114" s="796"/>
      <c r="AA114" s="796"/>
      <c r="AB114" s="787"/>
      <c r="AC114" s="787"/>
      <c r="AD114" s="787"/>
      <c r="AE114" s="787"/>
      <c r="AF114" s="787">
        <f>+ROUND(D114/10,0)-1</f>
        <v>39</v>
      </c>
      <c r="AG114" s="787" t="b">
        <f t="shared" si="6"/>
        <v>1</v>
      </c>
      <c r="AH114" s="787"/>
      <c r="AI114" s="787"/>
      <c r="AJ114" s="787"/>
      <c r="AK114" s="787">
        <f t="shared" ref="AK114" si="13">AF114+AJ114</f>
        <v>39</v>
      </c>
      <c r="AL114" s="796"/>
      <c r="AM114" s="796"/>
      <c r="AN114" s="796"/>
      <c r="AO114" s="799"/>
      <c r="BE114" s="784" t="str">
        <f t="shared" si="5"/>
        <v/>
      </c>
    </row>
    <row r="115" spans="1:59" ht="14.45" customHeight="1" x14ac:dyDescent="0.2">
      <c r="A115" s="793">
        <f>+SUBTOTAL(3,$B$13:B115)</f>
        <v>52</v>
      </c>
      <c r="B115" s="793" t="s">
        <v>158</v>
      </c>
      <c r="C115" s="793" t="s">
        <v>231</v>
      </c>
      <c r="D115" s="797"/>
      <c r="E115" s="799">
        <v>1</v>
      </c>
      <c r="F115" s="800" t="s">
        <v>1826</v>
      </c>
      <c r="G115" s="799" t="s">
        <v>1772</v>
      </c>
      <c r="H115" s="799" t="s">
        <v>439</v>
      </c>
      <c r="I115" s="799" t="s">
        <v>1773</v>
      </c>
      <c r="J115" s="799" t="s">
        <v>1772</v>
      </c>
      <c r="K115" s="799" t="s">
        <v>439</v>
      </c>
      <c r="L115" s="799" t="s">
        <v>1773</v>
      </c>
      <c r="M115" s="799">
        <v>1</v>
      </c>
      <c r="N115" s="799"/>
      <c r="O115" s="799"/>
      <c r="P115" s="799" t="s">
        <v>1774</v>
      </c>
      <c r="Q115" s="799" t="s">
        <v>1775</v>
      </c>
      <c r="R115" s="799">
        <v>1</v>
      </c>
      <c r="S115" s="799">
        <v>1</v>
      </c>
      <c r="T115" s="799"/>
      <c r="U115" s="799"/>
      <c r="V115" s="799">
        <v>1</v>
      </c>
      <c r="W115" s="799"/>
      <c r="X115" s="799"/>
      <c r="Y115" s="799">
        <v>1</v>
      </c>
      <c r="Z115" s="799"/>
      <c r="AA115" s="799"/>
      <c r="AB115" s="799"/>
      <c r="AC115" s="799"/>
      <c r="AD115" s="799"/>
      <c r="AE115" s="799"/>
      <c r="AF115" s="787"/>
      <c r="AG115" s="787"/>
      <c r="AH115" s="787"/>
      <c r="AI115" s="787"/>
      <c r="AJ115" s="787"/>
      <c r="AK115" s="787"/>
      <c r="AL115" s="799"/>
      <c r="AM115" s="799"/>
      <c r="AN115" s="799"/>
      <c r="AO115" s="799"/>
      <c r="AP115" s="784"/>
      <c r="AQ115" s="784"/>
      <c r="AR115" s="784"/>
      <c r="AS115" s="784"/>
      <c r="AT115" s="784"/>
      <c r="AU115" s="784"/>
      <c r="AV115" s="784"/>
      <c r="AW115" s="784"/>
      <c r="AX115" s="784"/>
      <c r="AY115" s="784"/>
      <c r="AZ115" s="784"/>
      <c r="BA115" s="784"/>
      <c r="BB115" s="784"/>
      <c r="BC115" s="784"/>
      <c r="BE115" s="784" t="str">
        <f t="shared" si="5"/>
        <v>DA</v>
      </c>
      <c r="BF115" s="784" t="str">
        <f>+RIGHT(C115,1)</f>
        <v>0</v>
      </c>
      <c r="BG115" s="784" t="str">
        <f t="shared" si="7"/>
        <v>DA+0</v>
      </c>
    </row>
    <row r="116" spans="1:59" ht="14.45" customHeight="1" x14ac:dyDescent="0.2">
      <c r="A116" s="793"/>
      <c r="B116" s="793"/>
      <c r="C116" s="793"/>
      <c r="D116" s="797">
        <v>373.84500000000003</v>
      </c>
      <c r="E116" s="796"/>
      <c r="F116" s="796"/>
      <c r="G116" s="796"/>
      <c r="H116" s="796"/>
      <c r="I116" s="796"/>
      <c r="J116" s="796"/>
      <c r="K116" s="796"/>
      <c r="L116" s="796"/>
      <c r="M116" s="796"/>
      <c r="N116" s="796"/>
      <c r="O116" s="796"/>
      <c r="P116" s="787"/>
      <c r="Q116" s="787"/>
      <c r="R116" s="787"/>
      <c r="S116" s="796"/>
      <c r="T116" s="796"/>
      <c r="U116" s="796"/>
      <c r="V116" s="796"/>
      <c r="W116" s="796"/>
      <c r="X116" s="796"/>
      <c r="Y116" s="796"/>
      <c r="Z116" s="796"/>
      <c r="AA116" s="796"/>
      <c r="AB116" s="787"/>
      <c r="AC116" s="787"/>
      <c r="AD116" s="787"/>
      <c r="AE116" s="787"/>
      <c r="AF116" s="787">
        <f>+ROUND(D116/10,0)-1</f>
        <v>36</v>
      </c>
      <c r="AG116" s="787" t="b">
        <f t="shared" si="6"/>
        <v>1</v>
      </c>
      <c r="AH116" s="787"/>
      <c r="AI116" s="787"/>
      <c r="AJ116" s="787"/>
      <c r="AK116" s="787">
        <f t="shared" ref="AK116" si="14">AF116+AJ116</f>
        <v>36</v>
      </c>
      <c r="AL116" s="796"/>
      <c r="AM116" s="796"/>
      <c r="AN116" s="796"/>
      <c r="AO116" s="799"/>
      <c r="BE116" s="784" t="str">
        <f t="shared" si="5"/>
        <v/>
      </c>
    </row>
    <row r="117" spans="1:59" ht="14.45" customHeight="1" x14ac:dyDescent="0.2">
      <c r="A117" s="793">
        <f>+SUBTOTAL(3,$B$13:B117)</f>
        <v>53</v>
      </c>
      <c r="B117" s="793" t="s">
        <v>159</v>
      </c>
      <c r="C117" s="793" t="s">
        <v>20</v>
      </c>
      <c r="D117" s="797"/>
      <c r="E117" s="799">
        <v>1</v>
      </c>
      <c r="F117" s="800" t="s">
        <v>1827</v>
      </c>
      <c r="G117" s="799" t="s">
        <v>1772</v>
      </c>
      <c r="H117" s="799" t="s">
        <v>439</v>
      </c>
      <c r="I117" s="799" t="s">
        <v>1773</v>
      </c>
      <c r="J117" s="799" t="s">
        <v>1772</v>
      </c>
      <c r="K117" s="799" t="s">
        <v>439</v>
      </c>
      <c r="L117" s="799" t="s">
        <v>1773</v>
      </c>
      <c r="M117" s="799">
        <v>1</v>
      </c>
      <c r="N117" s="799"/>
      <c r="O117" s="799"/>
      <c r="P117" s="799" t="s">
        <v>1774</v>
      </c>
      <c r="Q117" s="799" t="s">
        <v>1775</v>
      </c>
      <c r="R117" s="799">
        <v>1</v>
      </c>
      <c r="S117" s="799">
        <v>1</v>
      </c>
      <c r="T117" s="799"/>
      <c r="U117" s="799"/>
      <c r="V117" s="799">
        <v>1</v>
      </c>
      <c r="W117" s="799"/>
      <c r="X117" s="799"/>
      <c r="Y117" s="799">
        <v>1</v>
      </c>
      <c r="Z117" s="799"/>
      <c r="AA117" s="799"/>
      <c r="AB117" s="799"/>
      <c r="AC117" s="799"/>
      <c r="AD117" s="799"/>
      <c r="AE117" s="799"/>
      <c r="AF117" s="787"/>
      <c r="AG117" s="787"/>
      <c r="AH117" s="787"/>
      <c r="AI117" s="787"/>
      <c r="AJ117" s="787"/>
      <c r="AK117" s="787"/>
      <c r="AL117" s="799"/>
      <c r="AM117" s="799"/>
      <c r="AN117" s="799"/>
      <c r="AO117" s="799"/>
      <c r="AP117" s="784"/>
      <c r="AQ117" s="784"/>
      <c r="AR117" s="784"/>
      <c r="AS117" s="784"/>
      <c r="AT117" s="784"/>
      <c r="AU117" s="784"/>
      <c r="AV117" s="784"/>
      <c r="AW117" s="784"/>
      <c r="AX117" s="784"/>
      <c r="AY117" s="784"/>
      <c r="AZ117" s="784"/>
      <c r="BA117" s="784"/>
      <c r="BB117" s="784"/>
      <c r="BC117" s="784"/>
      <c r="BE117" s="784" t="str">
        <f t="shared" si="5"/>
        <v>DA</v>
      </c>
      <c r="BF117" s="784" t="str">
        <f>+RIGHT(C117,1)</f>
        <v>3</v>
      </c>
      <c r="BG117" s="784" t="str">
        <f t="shared" si="7"/>
        <v>DA+3</v>
      </c>
    </row>
    <row r="118" spans="1:59" ht="14.45" customHeight="1" x14ac:dyDescent="0.2">
      <c r="A118" s="793"/>
      <c r="B118" s="793"/>
      <c r="C118" s="793"/>
      <c r="D118" s="797">
        <v>411.82299999999998</v>
      </c>
      <c r="E118" s="796"/>
      <c r="F118" s="796"/>
      <c r="G118" s="796"/>
      <c r="H118" s="796"/>
      <c r="I118" s="796"/>
      <c r="J118" s="796"/>
      <c r="K118" s="796"/>
      <c r="L118" s="796"/>
      <c r="M118" s="796"/>
      <c r="N118" s="796"/>
      <c r="O118" s="796"/>
      <c r="P118" s="787"/>
      <c r="Q118" s="787"/>
      <c r="R118" s="787"/>
      <c r="S118" s="796"/>
      <c r="T118" s="796"/>
      <c r="U118" s="796"/>
      <c r="V118" s="796"/>
      <c r="W118" s="796"/>
      <c r="X118" s="796"/>
      <c r="Y118" s="796"/>
      <c r="Z118" s="796"/>
      <c r="AA118" s="796"/>
      <c r="AB118" s="787"/>
      <c r="AC118" s="787"/>
      <c r="AD118" s="787"/>
      <c r="AE118" s="787"/>
      <c r="AF118" s="787">
        <f>+ROUND(D118/10,0)-1</f>
        <v>40</v>
      </c>
      <c r="AG118" s="787" t="b">
        <f t="shared" si="6"/>
        <v>1</v>
      </c>
      <c r="AH118" s="787"/>
      <c r="AI118" s="787"/>
      <c r="AJ118" s="787"/>
      <c r="AK118" s="787">
        <f t="shared" ref="AK118" si="15">AF118+AJ118</f>
        <v>40</v>
      </c>
      <c r="AL118" s="796"/>
      <c r="AM118" s="796"/>
      <c r="AN118" s="796"/>
      <c r="AO118" s="799"/>
      <c r="BE118" s="784" t="str">
        <f t="shared" si="5"/>
        <v/>
      </c>
    </row>
    <row r="119" spans="1:59" ht="14.45" customHeight="1" x14ac:dyDescent="0.2">
      <c r="A119" s="793">
        <f>+SUBTOTAL(3,$B$13:B119)</f>
        <v>54</v>
      </c>
      <c r="B119" s="793" t="s">
        <v>160</v>
      </c>
      <c r="C119" s="793" t="s">
        <v>20</v>
      </c>
      <c r="D119" s="797"/>
      <c r="E119" s="799">
        <v>1</v>
      </c>
      <c r="F119" s="800" t="s">
        <v>1828</v>
      </c>
      <c r="G119" s="799" t="s">
        <v>1772</v>
      </c>
      <c r="H119" s="799" t="s">
        <v>439</v>
      </c>
      <c r="I119" s="799" t="s">
        <v>1773</v>
      </c>
      <c r="J119" s="799" t="s">
        <v>1772</v>
      </c>
      <c r="K119" s="799" t="s">
        <v>439</v>
      </c>
      <c r="L119" s="799" t="s">
        <v>1773</v>
      </c>
      <c r="M119" s="799">
        <v>1</v>
      </c>
      <c r="N119" s="799"/>
      <c r="O119" s="799"/>
      <c r="P119" s="799" t="s">
        <v>1774</v>
      </c>
      <c r="Q119" s="799" t="s">
        <v>1775</v>
      </c>
      <c r="R119" s="799">
        <v>1</v>
      </c>
      <c r="S119" s="799">
        <v>1</v>
      </c>
      <c r="T119" s="799"/>
      <c r="U119" s="799"/>
      <c r="V119" s="799">
        <v>1</v>
      </c>
      <c r="W119" s="799"/>
      <c r="X119" s="799"/>
      <c r="Y119" s="799">
        <v>1</v>
      </c>
      <c r="Z119" s="799"/>
      <c r="AA119" s="799"/>
      <c r="AB119" s="799"/>
      <c r="AC119" s="799"/>
      <c r="AD119" s="799"/>
      <c r="AE119" s="799"/>
      <c r="AF119" s="787"/>
      <c r="AG119" s="787"/>
      <c r="AH119" s="787"/>
      <c r="AI119" s="787"/>
      <c r="AJ119" s="787"/>
      <c r="AK119" s="787"/>
      <c r="AL119" s="799"/>
      <c r="AM119" s="799"/>
      <c r="AN119" s="799"/>
      <c r="AO119" s="799"/>
      <c r="AP119" s="784"/>
      <c r="AQ119" s="784"/>
      <c r="AR119" s="784"/>
      <c r="AS119" s="784"/>
      <c r="AT119" s="784"/>
      <c r="AU119" s="784"/>
      <c r="AV119" s="784"/>
      <c r="AW119" s="784"/>
      <c r="AX119" s="784"/>
      <c r="AY119" s="784"/>
      <c r="AZ119" s="784"/>
      <c r="BA119" s="784"/>
      <c r="BB119" s="784"/>
      <c r="BC119" s="784"/>
      <c r="BE119" s="784" t="str">
        <f t="shared" si="5"/>
        <v>DA</v>
      </c>
      <c r="BF119" s="784" t="str">
        <f>+RIGHT(C119,1)</f>
        <v>3</v>
      </c>
      <c r="BG119" s="784" t="str">
        <f t="shared" si="7"/>
        <v>DA+3</v>
      </c>
    </row>
    <row r="120" spans="1:59" ht="14.45" customHeight="1" x14ac:dyDescent="0.2">
      <c r="A120" s="793"/>
      <c r="B120" s="793"/>
      <c r="C120" s="793"/>
      <c r="D120" s="797">
        <v>414.2</v>
      </c>
      <c r="E120" s="796"/>
      <c r="F120" s="796"/>
      <c r="G120" s="796"/>
      <c r="H120" s="796"/>
      <c r="I120" s="796"/>
      <c r="J120" s="796"/>
      <c r="K120" s="796"/>
      <c r="L120" s="796"/>
      <c r="M120" s="796"/>
      <c r="N120" s="796"/>
      <c r="O120" s="796"/>
      <c r="P120" s="787"/>
      <c r="Q120" s="787"/>
      <c r="R120" s="787"/>
      <c r="S120" s="796"/>
      <c r="T120" s="796"/>
      <c r="U120" s="796"/>
      <c r="V120" s="796"/>
      <c r="W120" s="796"/>
      <c r="X120" s="796"/>
      <c r="Y120" s="796"/>
      <c r="Z120" s="796"/>
      <c r="AA120" s="796"/>
      <c r="AB120" s="787"/>
      <c r="AC120" s="787"/>
      <c r="AD120" s="787"/>
      <c r="AE120" s="787"/>
      <c r="AF120" s="787">
        <f>+ROUND(D120/10,0)-1</f>
        <v>40</v>
      </c>
      <c r="AG120" s="787" t="b">
        <f t="shared" si="6"/>
        <v>1</v>
      </c>
      <c r="AH120" s="787"/>
      <c r="AI120" s="787"/>
      <c r="AJ120" s="787"/>
      <c r="AK120" s="787">
        <f t="shared" ref="AK120" si="16">AF120+AJ120</f>
        <v>40</v>
      </c>
      <c r="AL120" s="796"/>
      <c r="AM120" s="796"/>
      <c r="AN120" s="796"/>
      <c r="AO120" s="799"/>
      <c r="BE120" s="784" t="str">
        <f t="shared" si="5"/>
        <v/>
      </c>
    </row>
    <row r="121" spans="1:59" ht="14.45" customHeight="1" x14ac:dyDescent="0.2">
      <c r="A121" s="793">
        <f>+SUBTOTAL(3,$B$13:B121)</f>
        <v>55</v>
      </c>
      <c r="B121" s="793" t="s">
        <v>161</v>
      </c>
      <c r="C121" s="793" t="s">
        <v>231</v>
      </c>
      <c r="D121" s="797"/>
      <c r="E121" s="799">
        <v>1</v>
      </c>
      <c r="F121" s="800" t="s">
        <v>1829</v>
      </c>
      <c r="G121" s="799" t="s">
        <v>1772</v>
      </c>
      <c r="H121" s="799" t="s">
        <v>439</v>
      </c>
      <c r="I121" s="799" t="s">
        <v>1773</v>
      </c>
      <c r="J121" s="799" t="s">
        <v>1772</v>
      </c>
      <c r="K121" s="799" t="s">
        <v>439</v>
      </c>
      <c r="L121" s="799" t="s">
        <v>1773</v>
      </c>
      <c r="M121" s="799">
        <v>1</v>
      </c>
      <c r="N121" s="799"/>
      <c r="O121" s="799"/>
      <c r="P121" s="799" t="s">
        <v>1774</v>
      </c>
      <c r="Q121" s="799" t="s">
        <v>1775</v>
      </c>
      <c r="R121" s="799">
        <v>1</v>
      </c>
      <c r="S121" s="799">
        <v>1</v>
      </c>
      <c r="T121" s="799"/>
      <c r="U121" s="799"/>
      <c r="V121" s="799">
        <v>1</v>
      </c>
      <c r="W121" s="799"/>
      <c r="X121" s="799"/>
      <c r="Y121" s="799">
        <v>1</v>
      </c>
      <c r="Z121" s="799"/>
      <c r="AA121" s="799"/>
      <c r="AB121" s="799"/>
      <c r="AC121" s="799"/>
      <c r="AD121" s="799"/>
      <c r="AE121" s="799"/>
      <c r="AF121" s="787"/>
      <c r="AG121" s="787"/>
      <c r="AH121" s="787"/>
      <c r="AI121" s="787"/>
      <c r="AJ121" s="787"/>
      <c r="AK121" s="787"/>
      <c r="AL121" s="799"/>
      <c r="AM121" s="799"/>
      <c r="AN121" s="799"/>
      <c r="AO121" s="799"/>
      <c r="AP121" s="784"/>
      <c r="AQ121" s="784"/>
      <c r="AR121" s="784"/>
      <c r="AS121" s="784"/>
      <c r="AT121" s="784"/>
      <c r="AU121" s="784"/>
      <c r="AV121" s="784"/>
      <c r="AW121" s="784"/>
      <c r="AX121" s="784"/>
      <c r="AY121" s="784"/>
      <c r="AZ121" s="784"/>
      <c r="BA121" s="784"/>
      <c r="BB121" s="784"/>
      <c r="BC121" s="784"/>
      <c r="BE121" s="784" t="str">
        <f t="shared" si="5"/>
        <v>DA</v>
      </c>
      <c r="BF121" s="784" t="str">
        <f>+RIGHT(C121,1)</f>
        <v>0</v>
      </c>
      <c r="BG121" s="784" t="str">
        <f t="shared" si="7"/>
        <v>DA+0</v>
      </c>
    </row>
    <row r="122" spans="1:59" ht="14.45" customHeight="1" x14ac:dyDescent="0.2">
      <c r="A122" s="793"/>
      <c r="B122" s="793"/>
      <c r="C122" s="793"/>
      <c r="D122" s="797">
        <v>402.3</v>
      </c>
      <c r="E122" s="796"/>
      <c r="F122" s="796"/>
      <c r="G122" s="796"/>
      <c r="H122" s="796"/>
      <c r="I122" s="796"/>
      <c r="J122" s="796"/>
      <c r="K122" s="796"/>
      <c r="L122" s="796"/>
      <c r="M122" s="796"/>
      <c r="N122" s="796"/>
      <c r="O122" s="796"/>
      <c r="P122" s="787"/>
      <c r="Q122" s="787"/>
      <c r="R122" s="787"/>
      <c r="S122" s="796"/>
      <c r="T122" s="796"/>
      <c r="U122" s="796"/>
      <c r="V122" s="796"/>
      <c r="W122" s="796"/>
      <c r="X122" s="796"/>
      <c r="Y122" s="796"/>
      <c r="Z122" s="796"/>
      <c r="AA122" s="796"/>
      <c r="AB122" s="787"/>
      <c r="AC122" s="787"/>
      <c r="AD122" s="787"/>
      <c r="AE122" s="787"/>
      <c r="AF122" s="787">
        <f>+ROUND(D122/10,0)-1</f>
        <v>39</v>
      </c>
      <c r="AG122" s="787" t="b">
        <f t="shared" si="6"/>
        <v>1</v>
      </c>
      <c r="AH122" s="787"/>
      <c r="AI122" s="787"/>
      <c r="AJ122" s="787"/>
      <c r="AK122" s="787">
        <f t="shared" ref="AK122" si="17">AF122+AJ122</f>
        <v>39</v>
      </c>
      <c r="AL122" s="796"/>
      <c r="AM122" s="796"/>
      <c r="AN122" s="796"/>
      <c r="AO122" s="799"/>
      <c r="BE122" s="784" t="str">
        <f t="shared" si="5"/>
        <v/>
      </c>
    </row>
    <row r="123" spans="1:59" ht="14.45" customHeight="1" x14ac:dyDescent="0.2">
      <c r="A123" s="793">
        <f>+SUBTOTAL(3,$B$13:B123)</f>
        <v>56</v>
      </c>
      <c r="B123" s="793" t="s">
        <v>162</v>
      </c>
      <c r="C123" s="793" t="s">
        <v>20</v>
      </c>
      <c r="D123" s="797"/>
      <c r="E123" s="799">
        <v>1</v>
      </c>
      <c r="F123" s="800" t="s">
        <v>1830</v>
      </c>
      <c r="G123" s="799" t="s">
        <v>1772</v>
      </c>
      <c r="H123" s="799" t="s">
        <v>439</v>
      </c>
      <c r="I123" s="799" t="s">
        <v>1773</v>
      </c>
      <c r="J123" s="799" t="s">
        <v>1772</v>
      </c>
      <c r="K123" s="799" t="s">
        <v>439</v>
      </c>
      <c r="L123" s="799" t="s">
        <v>1773</v>
      </c>
      <c r="M123" s="799">
        <v>1</v>
      </c>
      <c r="N123" s="799"/>
      <c r="O123" s="799"/>
      <c r="P123" s="799" t="s">
        <v>1774</v>
      </c>
      <c r="Q123" s="799" t="s">
        <v>1775</v>
      </c>
      <c r="R123" s="799">
        <v>1</v>
      </c>
      <c r="S123" s="799">
        <v>1</v>
      </c>
      <c r="T123" s="799"/>
      <c r="U123" s="799"/>
      <c r="V123" s="799">
        <v>1</v>
      </c>
      <c r="W123" s="799"/>
      <c r="X123" s="799"/>
      <c r="Y123" s="799">
        <v>1</v>
      </c>
      <c r="Z123" s="799"/>
      <c r="AA123" s="799"/>
      <c r="AB123" s="799"/>
      <c r="AC123" s="799"/>
      <c r="AD123" s="799"/>
      <c r="AE123" s="799"/>
      <c r="AF123" s="787"/>
      <c r="AG123" s="787"/>
      <c r="AH123" s="787"/>
      <c r="AI123" s="787"/>
      <c r="AJ123" s="787"/>
      <c r="AK123" s="787"/>
      <c r="AL123" s="799"/>
      <c r="AM123" s="799"/>
      <c r="AN123" s="799"/>
      <c r="AO123" s="799"/>
      <c r="AP123" s="784"/>
      <c r="AQ123" s="784"/>
      <c r="AR123" s="784"/>
      <c r="AS123" s="784"/>
      <c r="AT123" s="784"/>
      <c r="AU123" s="784"/>
      <c r="AV123" s="784"/>
      <c r="AW123" s="784"/>
      <c r="AX123" s="784"/>
      <c r="AY123" s="784"/>
      <c r="AZ123" s="784"/>
      <c r="BA123" s="784"/>
      <c r="BB123" s="784"/>
      <c r="BC123" s="784"/>
      <c r="BE123" s="784" t="str">
        <f t="shared" si="5"/>
        <v>DA</v>
      </c>
      <c r="BF123" s="784" t="str">
        <f>+RIGHT(C123,1)</f>
        <v>3</v>
      </c>
      <c r="BG123" s="784" t="str">
        <f t="shared" si="7"/>
        <v>DA+3</v>
      </c>
    </row>
    <row r="124" spans="1:59" ht="14.45" customHeight="1" x14ac:dyDescent="0.2">
      <c r="A124" s="793"/>
      <c r="B124" s="793"/>
      <c r="C124" s="793"/>
      <c r="D124" s="797">
        <v>430.3</v>
      </c>
      <c r="E124" s="796"/>
      <c r="F124" s="796"/>
      <c r="G124" s="796"/>
      <c r="H124" s="796"/>
      <c r="I124" s="796"/>
      <c r="J124" s="796"/>
      <c r="K124" s="796"/>
      <c r="L124" s="796"/>
      <c r="M124" s="796"/>
      <c r="N124" s="796"/>
      <c r="O124" s="796"/>
      <c r="P124" s="787"/>
      <c r="Q124" s="787"/>
      <c r="R124" s="787"/>
      <c r="S124" s="796"/>
      <c r="T124" s="796"/>
      <c r="U124" s="796"/>
      <c r="V124" s="796"/>
      <c r="W124" s="796"/>
      <c r="X124" s="796"/>
      <c r="Y124" s="796"/>
      <c r="Z124" s="796"/>
      <c r="AA124" s="796"/>
      <c r="AB124" s="787"/>
      <c r="AC124" s="787"/>
      <c r="AD124" s="787"/>
      <c r="AE124" s="787"/>
      <c r="AF124" s="787">
        <f>+ROUND(D124/10,0)-1</f>
        <v>42</v>
      </c>
      <c r="AG124" s="787" t="b">
        <f t="shared" si="6"/>
        <v>1</v>
      </c>
      <c r="AH124" s="787"/>
      <c r="AI124" s="787"/>
      <c r="AJ124" s="787"/>
      <c r="AK124" s="787">
        <f t="shared" ref="AK124" si="18">AF124+AJ124</f>
        <v>42</v>
      </c>
      <c r="AL124" s="796"/>
      <c r="AM124" s="796"/>
      <c r="AN124" s="796"/>
      <c r="AO124" s="799"/>
      <c r="BE124" s="784" t="str">
        <f t="shared" si="5"/>
        <v/>
      </c>
    </row>
    <row r="125" spans="1:59" ht="14.45" customHeight="1" x14ac:dyDescent="0.2">
      <c r="A125" s="793">
        <f>+SUBTOTAL(3,$B$13:B125)</f>
        <v>57</v>
      </c>
      <c r="B125" s="793" t="s">
        <v>163</v>
      </c>
      <c r="C125" s="793" t="s">
        <v>20</v>
      </c>
      <c r="D125" s="797"/>
      <c r="E125" s="799">
        <v>1</v>
      </c>
      <c r="F125" s="800" t="s">
        <v>1831</v>
      </c>
      <c r="G125" s="799" t="s">
        <v>1772</v>
      </c>
      <c r="H125" s="799" t="s">
        <v>439</v>
      </c>
      <c r="I125" s="799" t="s">
        <v>1773</v>
      </c>
      <c r="J125" s="799" t="s">
        <v>1772</v>
      </c>
      <c r="K125" s="799" t="s">
        <v>439</v>
      </c>
      <c r="L125" s="799" t="s">
        <v>1773</v>
      </c>
      <c r="M125" s="799">
        <v>1</v>
      </c>
      <c r="N125" s="799"/>
      <c r="O125" s="799"/>
      <c r="P125" s="799" t="s">
        <v>1774</v>
      </c>
      <c r="Q125" s="799" t="s">
        <v>1775</v>
      </c>
      <c r="R125" s="799">
        <v>1</v>
      </c>
      <c r="S125" s="799">
        <v>1</v>
      </c>
      <c r="T125" s="799"/>
      <c r="U125" s="799"/>
      <c r="V125" s="799">
        <v>1</v>
      </c>
      <c r="W125" s="799"/>
      <c r="X125" s="799"/>
      <c r="Y125" s="799">
        <v>1</v>
      </c>
      <c r="Z125" s="799"/>
      <c r="AA125" s="799"/>
      <c r="AB125" s="799"/>
      <c r="AC125" s="799"/>
      <c r="AD125" s="799"/>
      <c r="AE125" s="799"/>
      <c r="AF125" s="787"/>
      <c r="AG125" s="787"/>
      <c r="AH125" s="787"/>
      <c r="AI125" s="787"/>
      <c r="AJ125" s="787"/>
      <c r="AK125" s="787"/>
      <c r="AL125" s="799"/>
      <c r="AM125" s="799"/>
      <c r="AN125" s="799"/>
      <c r="AO125" s="799"/>
      <c r="AP125" s="784"/>
      <c r="AQ125" s="784"/>
      <c r="AR125" s="784"/>
      <c r="AS125" s="784"/>
      <c r="AT125" s="784"/>
      <c r="AU125" s="784"/>
      <c r="AV125" s="784"/>
      <c r="AW125" s="784"/>
      <c r="AX125" s="784"/>
      <c r="AY125" s="784"/>
      <c r="AZ125" s="784"/>
      <c r="BA125" s="784"/>
      <c r="BB125" s="784"/>
      <c r="BC125" s="784"/>
      <c r="BE125" s="784" t="str">
        <f t="shared" si="5"/>
        <v>DA</v>
      </c>
      <c r="BF125" s="784" t="str">
        <f>+RIGHT(C125,1)</f>
        <v>3</v>
      </c>
      <c r="BG125" s="784" t="str">
        <f t="shared" si="7"/>
        <v>DA+3</v>
      </c>
    </row>
    <row r="126" spans="1:59" ht="14.45" customHeight="1" x14ac:dyDescent="0.2">
      <c r="A126" s="793"/>
      <c r="B126" s="793"/>
      <c r="C126" s="793"/>
      <c r="D126" s="797">
        <v>406.2</v>
      </c>
      <c r="E126" s="796"/>
      <c r="F126" s="796"/>
      <c r="G126" s="796"/>
      <c r="H126" s="796"/>
      <c r="I126" s="796"/>
      <c r="J126" s="796"/>
      <c r="K126" s="796"/>
      <c r="L126" s="796"/>
      <c r="M126" s="796"/>
      <c r="N126" s="796"/>
      <c r="O126" s="796"/>
      <c r="P126" s="787"/>
      <c r="Q126" s="787"/>
      <c r="R126" s="787"/>
      <c r="S126" s="796"/>
      <c r="T126" s="796"/>
      <c r="U126" s="796"/>
      <c r="V126" s="796"/>
      <c r="W126" s="796"/>
      <c r="X126" s="796"/>
      <c r="Y126" s="796"/>
      <c r="Z126" s="796"/>
      <c r="AA126" s="796"/>
      <c r="AB126" s="787"/>
      <c r="AC126" s="787"/>
      <c r="AD126" s="787"/>
      <c r="AE126" s="787"/>
      <c r="AF126" s="787">
        <f>+ROUND(D126/10,0)-1</f>
        <v>40</v>
      </c>
      <c r="AG126" s="787" t="b">
        <f t="shared" si="6"/>
        <v>1</v>
      </c>
      <c r="AH126" s="787"/>
      <c r="AI126" s="787"/>
      <c r="AJ126" s="787"/>
      <c r="AK126" s="787">
        <f t="shared" ref="AK126" si="19">AF126+AJ126</f>
        <v>40</v>
      </c>
      <c r="AL126" s="796"/>
      <c r="AM126" s="796"/>
      <c r="AN126" s="796"/>
      <c r="AO126" s="799"/>
      <c r="BE126" s="784" t="str">
        <f t="shared" si="5"/>
        <v/>
      </c>
    </row>
    <row r="127" spans="1:59" ht="14.45" customHeight="1" x14ac:dyDescent="0.2">
      <c r="A127" s="793">
        <f>+SUBTOTAL(3,$B$13:B127)</f>
        <v>58</v>
      </c>
      <c r="B127" s="798" t="s">
        <v>164</v>
      </c>
      <c r="C127" s="793" t="s">
        <v>242</v>
      </c>
      <c r="D127" s="797"/>
      <c r="E127" s="799">
        <v>1</v>
      </c>
      <c r="F127" s="800" t="s">
        <v>1832</v>
      </c>
      <c r="G127" s="799" t="s">
        <v>1772</v>
      </c>
      <c r="H127" s="799" t="s">
        <v>439</v>
      </c>
      <c r="I127" s="799" t="s">
        <v>1773</v>
      </c>
      <c r="J127" s="799" t="s">
        <v>1772</v>
      </c>
      <c r="K127" s="799" t="s">
        <v>439</v>
      </c>
      <c r="L127" s="799" t="s">
        <v>1773</v>
      </c>
      <c r="M127" s="799">
        <v>1</v>
      </c>
      <c r="N127" s="799"/>
      <c r="O127" s="799"/>
      <c r="P127" s="799" t="s">
        <v>1774</v>
      </c>
      <c r="Q127" s="799" t="s">
        <v>1775</v>
      </c>
      <c r="R127" s="799">
        <v>1</v>
      </c>
      <c r="S127" s="799">
        <v>1</v>
      </c>
      <c r="T127" s="799"/>
      <c r="U127" s="799"/>
      <c r="V127" s="799">
        <v>1</v>
      </c>
      <c r="W127" s="799"/>
      <c r="X127" s="799"/>
      <c r="Y127" s="796"/>
      <c r="Z127" s="796"/>
      <c r="AA127" s="796"/>
      <c r="AB127" s="787"/>
      <c r="AC127" s="787"/>
      <c r="AD127" s="787"/>
      <c r="AE127" s="787"/>
      <c r="AF127" s="787"/>
      <c r="AG127" s="787"/>
      <c r="AH127" s="787"/>
      <c r="AI127" s="787"/>
      <c r="AJ127" s="787"/>
      <c r="AK127" s="787"/>
      <c r="AL127" s="796"/>
      <c r="AM127" s="796"/>
      <c r="AN127" s="796"/>
      <c r="AO127" s="799"/>
      <c r="BE127" s="784" t="str">
        <f t="shared" si="5"/>
        <v>DB</v>
      </c>
      <c r="BF127" s="784" t="str">
        <f>+RIGHT(C127,1)</f>
        <v>0</v>
      </c>
      <c r="BG127" s="784" t="str">
        <f t="shared" si="7"/>
        <v>DB+0</v>
      </c>
    </row>
    <row r="128" spans="1:59" ht="14.45" customHeight="1" x14ac:dyDescent="0.2">
      <c r="A128" s="793"/>
      <c r="B128" s="793"/>
      <c r="C128" s="793"/>
      <c r="D128" s="797">
        <v>405.3</v>
      </c>
      <c r="E128" s="796"/>
      <c r="F128" s="796"/>
      <c r="G128" s="796"/>
      <c r="H128" s="796"/>
      <c r="I128" s="796"/>
      <c r="J128" s="796"/>
      <c r="K128" s="796"/>
      <c r="L128" s="796"/>
      <c r="M128" s="796"/>
      <c r="N128" s="796"/>
      <c r="O128" s="796"/>
      <c r="P128" s="787"/>
      <c r="Q128" s="787"/>
      <c r="R128" s="787"/>
      <c r="S128" s="796"/>
      <c r="T128" s="796"/>
      <c r="U128" s="796"/>
      <c r="V128" s="796"/>
      <c r="W128" s="796"/>
      <c r="X128" s="796"/>
      <c r="Y128" s="796"/>
      <c r="Z128" s="796"/>
      <c r="AA128" s="796"/>
      <c r="AB128" s="787"/>
      <c r="AC128" s="787"/>
      <c r="AD128" s="787"/>
      <c r="AE128" s="787"/>
      <c r="AF128" s="787">
        <f>+ROUND(D128/10,0)-1</f>
        <v>40</v>
      </c>
      <c r="AG128" s="787" t="b">
        <f t="shared" si="6"/>
        <v>0</v>
      </c>
      <c r="AH128" s="848">
        <v>45717</v>
      </c>
      <c r="AI128" s="787" t="s">
        <v>1601</v>
      </c>
      <c r="AJ128" s="787"/>
      <c r="AK128" s="787">
        <f t="shared" ref="AK128" si="20">AF128+AJ128</f>
        <v>40</v>
      </c>
      <c r="AL128" s="796"/>
      <c r="AM128" s="796"/>
      <c r="AN128" s="796"/>
      <c r="AO128" s="799"/>
      <c r="BE128" s="784" t="str">
        <f t="shared" si="5"/>
        <v/>
      </c>
    </row>
    <row r="129" spans="1:59" s="802" customFormat="1" ht="14.45" customHeight="1" x14ac:dyDescent="0.2">
      <c r="A129" s="793">
        <f>+SUBTOTAL(3,$B$13:B129)</f>
        <v>59</v>
      </c>
      <c r="B129" s="793" t="s">
        <v>165</v>
      </c>
      <c r="C129" s="793" t="s">
        <v>20</v>
      </c>
      <c r="D129" s="797"/>
      <c r="E129" s="801">
        <v>1</v>
      </c>
      <c r="F129" s="800" t="s">
        <v>1833</v>
      </c>
      <c r="G129" s="799" t="s">
        <v>1772</v>
      </c>
      <c r="H129" s="799" t="s">
        <v>439</v>
      </c>
      <c r="I129" s="799" t="s">
        <v>1773</v>
      </c>
      <c r="J129" s="799" t="s">
        <v>1772</v>
      </c>
      <c r="K129" s="799" t="s">
        <v>439</v>
      </c>
      <c r="L129" s="799" t="s">
        <v>1773</v>
      </c>
      <c r="M129" s="801">
        <v>1</v>
      </c>
      <c r="N129" s="801"/>
      <c r="O129" s="801"/>
      <c r="P129" s="799" t="s">
        <v>1774</v>
      </c>
      <c r="Q129" s="799" t="s">
        <v>1775</v>
      </c>
      <c r="R129" s="799">
        <v>1</v>
      </c>
      <c r="S129" s="801">
        <v>1</v>
      </c>
      <c r="T129" s="801"/>
      <c r="U129" s="801"/>
      <c r="V129" s="799">
        <v>1</v>
      </c>
      <c r="W129" s="799"/>
      <c r="X129" s="799"/>
      <c r="Y129" s="799">
        <v>1</v>
      </c>
      <c r="Z129" s="799"/>
      <c r="AA129" s="799"/>
      <c r="AB129" s="799"/>
      <c r="AC129" s="799"/>
      <c r="AD129" s="799"/>
      <c r="AE129" s="799"/>
      <c r="AF129" s="787"/>
      <c r="AG129" s="787"/>
      <c r="AH129" s="787"/>
      <c r="AI129" s="787"/>
      <c r="AJ129" s="787"/>
      <c r="AK129" s="787"/>
      <c r="AL129" s="799"/>
      <c r="AM129" s="799"/>
      <c r="AN129" s="799"/>
      <c r="AO129" s="799"/>
      <c r="AP129" s="784"/>
      <c r="AQ129" s="784"/>
      <c r="AR129" s="784"/>
      <c r="AS129" s="784"/>
      <c r="AT129" s="784"/>
      <c r="AU129" s="784"/>
      <c r="AV129" s="784"/>
      <c r="AW129" s="784"/>
      <c r="AX129" s="784"/>
      <c r="AY129" s="784"/>
      <c r="AZ129" s="784"/>
      <c r="BA129" s="784"/>
      <c r="BB129" s="784"/>
      <c r="BC129" s="784"/>
      <c r="BE129" s="784" t="str">
        <f t="shared" si="5"/>
        <v>DA</v>
      </c>
      <c r="BF129" s="784" t="str">
        <f>+RIGHT(C129,1)</f>
        <v>3</v>
      </c>
      <c r="BG129" s="803" t="str">
        <f t="shared" si="7"/>
        <v>DA+3</v>
      </c>
    </row>
    <row r="130" spans="1:59" s="802" customFormat="1" ht="14.45" customHeight="1" x14ac:dyDescent="0.2">
      <c r="A130" s="793"/>
      <c r="B130" s="793"/>
      <c r="C130" s="793"/>
      <c r="D130" s="797">
        <v>427.1</v>
      </c>
      <c r="E130" s="804"/>
      <c r="F130" s="796"/>
      <c r="G130" s="804"/>
      <c r="H130" s="804"/>
      <c r="I130" s="804"/>
      <c r="J130" s="804"/>
      <c r="K130" s="804"/>
      <c r="L130" s="804"/>
      <c r="M130" s="804"/>
      <c r="N130" s="804"/>
      <c r="O130" s="804"/>
      <c r="P130" s="805"/>
      <c r="Q130" s="805"/>
      <c r="R130" s="805"/>
      <c r="S130" s="804"/>
      <c r="T130" s="804"/>
      <c r="U130" s="804"/>
      <c r="V130" s="804"/>
      <c r="W130" s="804"/>
      <c r="X130" s="804"/>
      <c r="Y130" s="804"/>
      <c r="Z130" s="804"/>
      <c r="AA130" s="804"/>
      <c r="AB130" s="805"/>
      <c r="AC130" s="805"/>
      <c r="AD130" s="805"/>
      <c r="AE130" s="805"/>
      <c r="AF130" s="787">
        <f>+ROUND(D130/10,0)-1</f>
        <v>42</v>
      </c>
      <c r="AG130" s="787" t="b">
        <f t="shared" si="6"/>
        <v>0</v>
      </c>
      <c r="AH130" s="848">
        <v>45717</v>
      </c>
      <c r="AI130" s="787" t="s">
        <v>1601</v>
      </c>
      <c r="AJ130" s="787"/>
      <c r="AK130" s="787">
        <f t="shared" ref="AK130" si="21">AF130+AJ130</f>
        <v>42</v>
      </c>
      <c r="AL130" s="804"/>
      <c r="AM130" s="804"/>
      <c r="AN130" s="804"/>
      <c r="AO130" s="799"/>
      <c r="BE130" s="784" t="str">
        <f t="shared" si="5"/>
        <v/>
      </c>
      <c r="BF130" s="803"/>
      <c r="BG130" s="803"/>
    </row>
    <row r="131" spans="1:59" s="802" customFormat="1" ht="14.45" customHeight="1" x14ac:dyDescent="0.2">
      <c r="A131" s="793">
        <f>+SUBTOTAL(3,$B$13:B131)</f>
        <v>60</v>
      </c>
      <c r="B131" s="793" t="s">
        <v>166</v>
      </c>
      <c r="C131" s="793" t="s">
        <v>20</v>
      </c>
      <c r="D131" s="797"/>
      <c r="E131" s="801">
        <v>1</v>
      </c>
      <c r="F131" s="800" t="s">
        <v>1834</v>
      </c>
      <c r="G131" s="799" t="s">
        <v>1772</v>
      </c>
      <c r="H131" s="799" t="s">
        <v>439</v>
      </c>
      <c r="I131" s="799" t="s">
        <v>1773</v>
      </c>
      <c r="J131" s="799" t="s">
        <v>1772</v>
      </c>
      <c r="K131" s="799" t="s">
        <v>439</v>
      </c>
      <c r="L131" s="799" t="s">
        <v>1773</v>
      </c>
      <c r="M131" s="801">
        <v>1</v>
      </c>
      <c r="N131" s="801"/>
      <c r="O131" s="801"/>
      <c r="P131" s="799" t="s">
        <v>1774</v>
      </c>
      <c r="Q131" s="799" t="s">
        <v>1775</v>
      </c>
      <c r="R131" s="799">
        <v>1</v>
      </c>
      <c r="S131" s="801">
        <v>1</v>
      </c>
      <c r="T131" s="801"/>
      <c r="U131" s="801"/>
      <c r="V131" s="799">
        <v>1</v>
      </c>
      <c r="W131" s="799"/>
      <c r="X131" s="799"/>
      <c r="Y131" s="799">
        <v>1</v>
      </c>
      <c r="Z131" s="799"/>
      <c r="AA131" s="799"/>
      <c r="AB131" s="799"/>
      <c r="AC131" s="799"/>
      <c r="AD131" s="799"/>
      <c r="AE131" s="799"/>
      <c r="AF131" s="787"/>
      <c r="AG131" s="787"/>
      <c r="AH131" s="787"/>
      <c r="AI131" s="787"/>
      <c r="AJ131" s="787"/>
      <c r="AK131" s="787"/>
      <c r="AL131" s="799"/>
      <c r="AM131" s="799"/>
      <c r="AN131" s="799"/>
      <c r="AO131" s="799"/>
      <c r="AP131" s="784"/>
      <c r="AQ131" s="784"/>
      <c r="AR131" s="784"/>
      <c r="AS131" s="784"/>
      <c r="AT131" s="784"/>
      <c r="AU131" s="784"/>
      <c r="AV131" s="784"/>
      <c r="AW131" s="784"/>
      <c r="AX131" s="784"/>
      <c r="AY131" s="784"/>
      <c r="AZ131" s="784"/>
      <c r="BA131" s="784"/>
      <c r="BB131" s="784"/>
      <c r="BC131" s="784"/>
      <c r="BE131" s="784" t="str">
        <f t="shared" si="5"/>
        <v>DA</v>
      </c>
      <c r="BF131" s="784" t="str">
        <f>+RIGHT(C131,1)</f>
        <v>3</v>
      </c>
      <c r="BG131" s="803" t="str">
        <f t="shared" si="7"/>
        <v>DA+3</v>
      </c>
    </row>
    <row r="132" spans="1:59" s="802" customFormat="1" ht="14.45" customHeight="1" x14ac:dyDescent="0.2">
      <c r="A132" s="793"/>
      <c r="B132" s="793"/>
      <c r="C132" s="793"/>
      <c r="D132" s="797">
        <v>400</v>
      </c>
      <c r="E132" s="804"/>
      <c r="F132" s="796"/>
      <c r="G132" s="804"/>
      <c r="H132" s="804"/>
      <c r="I132" s="804"/>
      <c r="J132" s="804"/>
      <c r="K132" s="804"/>
      <c r="L132" s="804"/>
      <c r="M132" s="804"/>
      <c r="N132" s="804"/>
      <c r="O132" s="804"/>
      <c r="P132" s="805"/>
      <c r="Q132" s="805"/>
      <c r="R132" s="805"/>
      <c r="S132" s="804"/>
      <c r="T132" s="804"/>
      <c r="U132" s="804"/>
      <c r="V132" s="804"/>
      <c r="W132" s="804"/>
      <c r="X132" s="804"/>
      <c r="Y132" s="804"/>
      <c r="Z132" s="804"/>
      <c r="AA132" s="804"/>
      <c r="AB132" s="805"/>
      <c r="AC132" s="805"/>
      <c r="AD132" s="805"/>
      <c r="AE132" s="805"/>
      <c r="AF132" s="787">
        <f>+ROUND(D132/10,0)-1</f>
        <v>39</v>
      </c>
      <c r="AG132" s="787" t="b">
        <f t="shared" si="6"/>
        <v>0</v>
      </c>
      <c r="AH132" s="848">
        <v>45717</v>
      </c>
      <c r="AI132" s="787" t="s">
        <v>1601</v>
      </c>
      <c r="AJ132" s="787"/>
      <c r="AK132" s="787">
        <f t="shared" ref="AK132" si="22">AF132+AJ132</f>
        <v>39</v>
      </c>
      <c r="AL132" s="804"/>
      <c r="AM132" s="804"/>
      <c r="AN132" s="804"/>
      <c r="AO132" s="799"/>
      <c r="BE132" s="784" t="str">
        <f t="shared" si="5"/>
        <v/>
      </c>
      <c r="BF132" s="803"/>
      <c r="BG132" s="803"/>
    </row>
    <row r="133" spans="1:59" s="802" customFormat="1" ht="14.45" customHeight="1" x14ac:dyDescent="0.2">
      <c r="A133" s="793">
        <f>+SUBTOTAL(3,$B$13:B133)</f>
        <v>61</v>
      </c>
      <c r="B133" s="793" t="s">
        <v>468</v>
      </c>
      <c r="C133" s="793" t="s">
        <v>20</v>
      </c>
      <c r="D133" s="797"/>
      <c r="E133" s="801">
        <v>1</v>
      </c>
      <c r="F133" s="800" t="s">
        <v>1835</v>
      </c>
      <c r="G133" s="799" t="s">
        <v>1772</v>
      </c>
      <c r="H133" s="799" t="s">
        <v>439</v>
      </c>
      <c r="I133" s="799" t="s">
        <v>1773</v>
      </c>
      <c r="J133" s="799" t="s">
        <v>1772</v>
      </c>
      <c r="K133" s="799" t="s">
        <v>439</v>
      </c>
      <c r="L133" s="799" t="s">
        <v>1773</v>
      </c>
      <c r="M133" s="801">
        <v>1</v>
      </c>
      <c r="N133" s="801"/>
      <c r="O133" s="801"/>
      <c r="P133" s="799" t="s">
        <v>1774</v>
      </c>
      <c r="Q133" s="799" t="s">
        <v>1775</v>
      </c>
      <c r="R133" s="799">
        <v>1</v>
      </c>
      <c r="S133" s="801">
        <v>1</v>
      </c>
      <c r="T133" s="801"/>
      <c r="U133" s="801"/>
      <c r="V133" s="799">
        <v>1</v>
      </c>
      <c r="W133" s="799"/>
      <c r="X133" s="799"/>
      <c r="Y133" s="799">
        <v>1</v>
      </c>
      <c r="Z133" s="799"/>
      <c r="AA133" s="799"/>
      <c r="AB133" s="799"/>
      <c r="AC133" s="799"/>
      <c r="AD133" s="799"/>
      <c r="AE133" s="799"/>
      <c r="AF133" s="787"/>
      <c r="AG133" s="787"/>
      <c r="AH133" s="787"/>
      <c r="AI133" s="787"/>
      <c r="AJ133" s="787"/>
      <c r="AK133" s="787"/>
      <c r="AL133" s="799"/>
      <c r="AM133" s="799"/>
      <c r="AN133" s="799"/>
      <c r="AO133" s="799"/>
      <c r="AP133" s="784"/>
      <c r="AQ133" s="784"/>
      <c r="AR133" s="784"/>
      <c r="AS133" s="784"/>
      <c r="AT133" s="784"/>
      <c r="AU133" s="784"/>
      <c r="AV133" s="784"/>
      <c r="AW133" s="784"/>
      <c r="AX133" s="784"/>
      <c r="AY133" s="784"/>
      <c r="AZ133" s="784"/>
      <c r="BA133" s="784"/>
      <c r="BB133" s="784"/>
      <c r="BC133" s="784"/>
      <c r="BE133" s="784" t="str">
        <f t="shared" si="5"/>
        <v>DA</v>
      </c>
      <c r="BF133" s="784" t="str">
        <f>+RIGHT(C133,1)</f>
        <v>3</v>
      </c>
      <c r="BG133" s="803" t="str">
        <f t="shared" si="7"/>
        <v>DA+3</v>
      </c>
    </row>
    <row r="134" spans="1:59" s="802" customFormat="1" ht="14.45" customHeight="1" x14ac:dyDescent="0.2">
      <c r="A134" s="793"/>
      <c r="B134" s="793"/>
      <c r="C134" s="793"/>
      <c r="D134" s="797">
        <v>412.8</v>
      </c>
      <c r="E134" s="804"/>
      <c r="F134" s="796"/>
      <c r="G134" s="804"/>
      <c r="H134" s="804"/>
      <c r="I134" s="804"/>
      <c r="J134" s="804"/>
      <c r="K134" s="804"/>
      <c r="L134" s="804"/>
      <c r="M134" s="804"/>
      <c r="N134" s="804"/>
      <c r="O134" s="804"/>
      <c r="P134" s="805"/>
      <c r="Q134" s="805"/>
      <c r="R134" s="805"/>
      <c r="S134" s="804"/>
      <c r="T134" s="804"/>
      <c r="U134" s="804"/>
      <c r="V134" s="804"/>
      <c r="W134" s="804"/>
      <c r="X134" s="804"/>
      <c r="Y134" s="804"/>
      <c r="Z134" s="804"/>
      <c r="AA134" s="804"/>
      <c r="AB134" s="805"/>
      <c r="AC134" s="805"/>
      <c r="AD134" s="805"/>
      <c r="AE134" s="805"/>
      <c r="AF134" s="787">
        <f>+ROUND(D134/10,0)-1</f>
        <v>40</v>
      </c>
      <c r="AG134" s="787" t="b">
        <f t="shared" si="6"/>
        <v>0</v>
      </c>
      <c r="AH134" s="848">
        <v>45717</v>
      </c>
      <c r="AI134" s="787" t="s">
        <v>1601</v>
      </c>
      <c r="AJ134" s="787"/>
      <c r="AK134" s="787">
        <f t="shared" ref="AK134" si="23">AF134+AJ134</f>
        <v>40</v>
      </c>
      <c r="AL134" s="804"/>
      <c r="AM134" s="804"/>
      <c r="AN134" s="804"/>
      <c r="AO134" s="799"/>
      <c r="BE134" s="784" t="str">
        <f t="shared" si="5"/>
        <v/>
      </c>
      <c r="BF134" s="803"/>
      <c r="BG134" s="803"/>
    </row>
    <row r="135" spans="1:59" s="802" customFormat="1" ht="14.45" customHeight="1" x14ac:dyDescent="0.2">
      <c r="A135" s="793">
        <f>+SUBTOTAL(3,$B$13:B135)</f>
        <v>62</v>
      </c>
      <c r="B135" s="793" t="s">
        <v>469</v>
      </c>
      <c r="C135" s="793" t="s">
        <v>20</v>
      </c>
      <c r="D135" s="797"/>
      <c r="E135" s="801">
        <v>1</v>
      </c>
      <c r="F135" s="800" t="s">
        <v>1836</v>
      </c>
      <c r="G135" s="799" t="s">
        <v>1772</v>
      </c>
      <c r="H135" s="799" t="s">
        <v>439</v>
      </c>
      <c r="I135" s="799" t="s">
        <v>1773</v>
      </c>
      <c r="J135" s="799" t="s">
        <v>1772</v>
      </c>
      <c r="K135" s="799" t="s">
        <v>439</v>
      </c>
      <c r="L135" s="799" t="s">
        <v>1773</v>
      </c>
      <c r="M135" s="801">
        <v>1</v>
      </c>
      <c r="N135" s="801"/>
      <c r="O135" s="801"/>
      <c r="P135" s="799" t="s">
        <v>1774</v>
      </c>
      <c r="Q135" s="799" t="s">
        <v>1775</v>
      </c>
      <c r="R135" s="799">
        <v>1</v>
      </c>
      <c r="S135" s="801">
        <v>1</v>
      </c>
      <c r="T135" s="801"/>
      <c r="U135" s="801"/>
      <c r="V135" s="799">
        <v>1</v>
      </c>
      <c r="W135" s="799"/>
      <c r="X135" s="799"/>
      <c r="Y135" s="799">
        <v>1</v>
      </c>
      <c r="Z135" s="799"/>
      <c r="AA135" s="799"/>
      <c r="AB135" s="799"/>
      <c r="AC135" s="799"/>
      <c r="AD135" s="799"/>
      <c r="AE135" s="799"/>
      <c r="AF135" s="787"/>
      <c r="AG135" s="787"/>
      <c r="AH135" s="787"/>
      <c r="AI135" s="787"/>
      <c r="AJ135" s="787"/>
      <c r="AK135" s="787"/>
      <c r="AL135" s="799"/>
      <c r="AM135" s="799"/>
      <c r="AN135" s="799"/>
      <c r="AO135" s="799"/>
      <c r="AP135" s="784"/>
      <c r="AQ135" s="784"/>
      <c r="AR135" s="784"/>
      <c r="AS135" s="784"/>
      <c r="AT135" s="784"/>
      <c r="AU135" s="784"/>
      <c r="AV135" s="784"/>
      <c r="AW135" s="784"/>
      <c r="AX135" s="784"/>
      <c r="AY135" s="784"/>
      <c r="AZ135" s="784"/>
      <c r="BA135" s="784"/>
      <c r="BB135" s="784"/>
      <c r="BC135" s="784"/>
      <c r="BE135" s="784" t="str">
        <f t="shared" si="5"/>
        <v>DA</v>
      </c>
      <c r="BF135" s="784" t="str">
        <f>+RIGHT(C135,1)</f>
        <v>3</v>
      </c>
      <c r="BG135" s="803" t="str">
        <f t="shared" si="7"/>
        <v>DA+3</v>
      </c>
    </row>
    <row r="136" spans="1:59" s="802" customFormat="1" ht="14.45" customHeight="1" x14ac:dyDescent="0.2">
      <c r="A136" s="793"/>
      <c r="B136" s="793"/>
      <c r="C136" s="793"/>
      <c r="D136" s="797">
        <v>387.8</v>
      </c>
      <c r="E136" s="804"/>
      <c r="F136" s="796"/>
      <c r="G136" s="804"/>
      <c r="H136" s="804"/>
      <c r="I136" s="804"/>
      <c r="J136" s="804"/>
      <c r="K136" s="804"/>
      <c r="L136" s="804"/>
      <c r="M136" s="804"/>
      <c r="N136" s="804"/>
      <c r="O136" s="804"/>
      <c r="P136" s="805"/>
      <c r="Q136" s="805"/>
      <c r="R136" s="805"/>
      <c r="S136" s="804"/>
      <c r="T136" s="804"/>
      <c r="U136" s="804"/>
      <c r="V136" s="804"/>
      <c r="W136" s="804"/>
      <c r="X136" s="804"/>
      <c r="Y136" s="804"/>
      <c r="Z136" s="804"/>
      <c r="AA136" s="804"/>
      <c r="AB136" s="805"/>
      <c r="AC136" s="805"/>
      <c r="AD136" s="805"/>
      <c r="AE136" s="805"/>
      <c r="AF136" s="787">
        <f>+ROUND(D136/10,0)-1</f>
        <v>38</v>
      </c>
      <c r="AG136" s="787" t="b">
        <f t="shared" si="6"/>
        <v>0</v>
      </c>
      <c r="AH136" s="848">
        <v>45717</v>
      </c>
      <c r="AI136" s="787" t="s">
        <v>1601</v>
      </c>
      <c r="AJ136" s="787"/>
      <c r="AK136" s="787">
        <f t="shared" ref="AK136" si="24">AF136+AJ136</f>
        <v>38</v>
      </c>
      <c r="AL136" s="804"/>
      <c r="AM136" s="804"/>
      <c r="AN136" s="804"/>
      <c r="AO136" s="799"/>
      <c r="BE136" s="784" t="str">
        <f t="shared" si="5"/>
        <v/>
      </c>
      <c r="BF136" s="803"/>
      <c r="BG136" s="803"/>
    </row>
    <row r="137" spans="1:59" s="802" customFormat="1" ht="14.45" customHeight="1" x14ac:dyDescent="0.2">
      <c r="A137" s="793">
        <f>+SUBTOTAL(3,$B$13:B137)</f>
        <v>63</v>
      </c>
      <c r="B137" s="793" t="s">
        <v>167</v>
      </c>
      <c r="C137" s="793" t="s">
        <v>20</v>
      </c>
      <c r="D137" s="797"/>
      <c r="E137" s="801">
        <v>1</v>
      </c>
      <c r="F137" s="800" t="s">
        <v>1837</v>
      </c>
      <c r="G137" s="799" t="s">
        <v>1772</v>
      </c>
      <c r="H137" s="799" t="s">
        <v>439</v>
      </c>
      <c r="I137" s="799" t="s">
        <v>1773</v>
      </c>
      <c r="J137" s="799" t="s">
        <v>1772</v>
      </c>
      <c r="K137" s="799" t="s">
        <v>439</v>
      </c>
      <c r="L137" s="799" t="s">
        <v>1773</v>
      </c>
      <c r="M137" s="801">
        <v>1</v>
      </c>
      <c r="N137" s="801"/>
      <c r="O137" s="801"/>
      <c r="P137" s="799" t="s">
        <v>1774</v>
      </c>
      <c r="Q137" s="799" t="s">
        <v>1775</v>
      </c>
      <c r="R137" s="799">
        <v>1</v>
      </c>
      <c r="S137" s="801">
        <v>1</v>
      </c>
      <c r="T137" s="801"/>
      <c r="U137" s="801"/>
      <c r="V137" s="799">
        <v>1</v>
      </c>
      <c r="W137" s="799"/>
      <c r="X137" s="799"/>
      <c r="Y137" s="799">
        <v>1</v>
      </c>
      <c r="Z137" s="799"/>
      <c r="AA137" s="799"/>
      <c r="AB137" s="799"/>
      <c r="AC137" s="799"/>
      <c r="AD137" s="799"/>
      <c r="AE137" s="799"/>
      <c r="AF137" s="787"/>
      <c r="AG137" s="787"/>
      <c r="AH137" s="787"/>
      <c r="AI137" s="787"/>
      <c r="AJ137" s="787"/>
      <c r="AK137" s="787"/>
      <c r="AL137" s="799"/>
      <c r="AM137" s="799"/>
      <c r="AN137" s="799"/>
      <c r="AO137" s="799"/>
      <c r="AP137" s="784"/>
      <c r="AQ137" s="784"/>
      <c r="AR137" s="784"/>
      <c r="AS137" s="784"/>
      <c r="AT137" s="784"/>
      <c r="AU137" s="784"/>
      <c r="AV137" s="784"/>
      <c r="AW137" s="784"/>
      <c r="AX137" s="784"/>
      <c r="AY137" s="784"/>
      <c r="AZ137" s="784"/>
      <c r="BA137" s="784"/>
      <c r="BB137" s="784"/>
      <c r="BC137" s="784"/>
      <c r="BE137" s="784" t="str">
        <f t="shared" si="5"/>
        <v>DA</v>
      </c>
      <c r="BF137" s="784" t="str">
        <f>+RIGHT(C137,1)</f>
        <v>3</v>
      </c>
      <c r="BG137" s="803" t="str">
        <f t="shared" si="7"/>
        <v>DA+3</v>
      </c>
    </row>
    <row r="138" spans="1:59" s="802" customFormat="1" ht="14.45" customHeight="1" x14ac:dyDescent="0.2">
      <c r="A138" s="793"/>
      <c r="B138" s="793"/>
      <c r="C138" s="793"/>
      <c r="D138" s="797">
        <v>436.7</v>
      </c>
      <c r="E138" s="804"/>
      <c r="F138" s="796"/>
      <c r="G138" s="804"/>
      <c r="H138" s="804"/>
      <c r="I138" s="804"/>
      <c r="J138" s="804"/>
      <c r="K138" s="804"/>
      <c r="L138" s="804"/>
      <c r="M138" s="804"/>
      <c r="N138" s="804"/>
      <c r="O138" s="804"/>
      <c r="P138" s="805"/>
      <c r="Q138" s="805"/>
      <c r="R138" s="805"/>
      <c r="S138" s="804"/>
      <c r="T138" s="804"/>
      <c r="U138" s="804"/>
      <c r="V138" s="804"/>
      <c r="W138" s="804"/>
      <c r="X138" s="804"/>
      <c r="Y138" s="804"/>
      <c r="Z138" s="804"/>
      <c r="AA138" s="804"/>
      <c r="AB138" s="805"/>
      <c r="AC138" s="805"/>
      <c r="AD138" s="805"/>
      <c r="AE138" s="805"/>
      <c r="AF138" s="787">
        <f>+ROUND(D138/10,0)-1</f>
        <v>43</v>
      </c>
      <c r="AG138" s="787" t="b">
        <f t="shared" si="6"/>
        <v>0</v>
      </c>
      <c r="AH138" s="848">
        <v>45717</v>
      </c>
      <c r="AI138" s="787" t="s">
        <v>1601</v>
      </c>
      <c r="AJ138" s="787"/>
      <c r="AK138" s="787">
        <f t="shared" ref="AK138" si="25">AF138+AJ138</f>
        <v>43</v>
      </c>
      <c r="AL138" s="804"/>
      <c r="AM138" s="804"/>
      <c r="AN138" s="804"/>
      <c r="AO138" s="799"/>
      <c r="BE138" s="784" t="str">
        <f t="shared" si="5"/>
        <v/>
      </c>
      <c r="BF138" s="803"/>
      <c r="BG138" s="803"/>
    </row>
    <row r="139" spans="1:59" s="802" customFormat="1" ht="14.45" customHeight="1" x14ac:dyDescent="0.2">
      <c r="A139" s="793">
        <f>+SUBTOTAL(3,$B$13:B139)</f>
        <v>64</v>
      </c>
      <c r="B139" s="793" t="s">
        <v>168</v>
      </c>
      <c r="C139" s="793" t="s">
        <v>20</v>
      </c>
      <c r="D139" s="797"/>
      <c r="E139" s="801">
        <v>1</v>
      </c>
      <c r="F139" s="800" t="s">
        <v>1838</v>
      </c>
      <c r="G139" s="799" t="s">
        <v>1772</v>
      </c>
      <c r="H139" s="799" t="s">
        <v>439</v>
      </c>
      <c r="I139" s="799" t="s">
        <v>1773</v>
      </c>
      <c r="J139" s="799" t="s">
        <v>1772</v>
      </c>
      <c r="K139" s="799" t="s">
        <v>439</v>
      </c>
      <c r="L139" s="799" t="s">
        <v>1773</v>
      </c>
      <c r="M139" s="801">
        <v>1</v>
      </c>
      <c r="N139" s="801"/>
      <c r="O139" s="801"/>
      <c r="P139" s="799" t="s">
        <v>1774</v>
      </c>
      <c r="Q139" s="799" t="s">
        <v>1775</v>
      </c>
      <c r="R139" s="799">
        <v>1</v>
      </c>
      <c r="S139" s="801">
        <v>1</v>
      </c>
      <c r="T139" s="801"/>
      <c r="U139" s="801"/>
      <c r="V139" s="799">
        <v>1</v>
      </c>
      <c r="W139" s="799"/>
      <c r="X139" s="799"/>
      <c r="Y139" s="799">
        <v>1</v>
      </c>
      <c r="Z139" s="799"/>
      <c r="AA139" s="799"/>
      <c r="AB139" s="799"/>
      <c r="AC139" s="799"/>
      <c r="AD139" s="799"/>
      <c r="AE139" s="799"/>
      <c r="AF139" s="787"/>
      <c r="AG139" s="787"/>
      <c r="AH139" s="787"/>
      <c r="AI139" s="787"/>
      <c r="AJ139" s="787"/>
      <c r="AK139" s="787"/>
      <c r="AL139" s="799"/>
      <c r="AM139" s="799"/>
      <c r="AN139" s="799"/>
      <c r="AO139" s="799"/>
      <c r="AP139" s="784"/>
      <c r="AQ139" s="784"/>
      <c r="AR139" s="784"/>
      <c r="AS139" s="784"/>
      <c r="AT139" s="784"/>
      <c r="AU139" s="784"/>
      <c r="AV139" s="784"/>
      <c r="AW139" s="784"/>
      <c r="AX139" s="784"/>
      <c r="AY139" s="784"/>
      <c r="AZ139" s="784"/>
      <c r="BA139" s="784"/>
      <c r="BB139" s="784"/>
      <c r="BC139" s="784"/>
      <c r="BE139" s="784" t="str">
        <f t="shared" si="5"/>
        <v>DA</v>
      </c>
      <c r="BF139" s="784" t="str">
        <f>+RIGHT(C139,1)</f>
        <v>3</v>
      </c>
      <c r="BG139" s="803" t="str">
        <f t="shared" si="7"/>
        <v>DA+3</v>
      </c>
    </row>
    <row r="140" spans="1:59" s="802" customFormat="1" ht="14.45" customHeight="1" x14ac:dyDescent="0.2">
      <c r="A140" s="793"/>
      <c r="B140" s="793"/>
      <c r="C140" s="793"/>
      <c r="D140" s="797">
        <v>403.7</v>
      </c>
      <c r="E140" s="804"/>
      <c r="F140" s="796"/>
      <c r="G140" s="804"/>
      <c r="H140" s="804"/>
      <c r="I140" s="804"/>
      <c r="J140" s="804"/>
      <c r="K140" s="804"/>
      <c r="L140" s="804"/>
      <c r="M140" s="804"/>
      <c r="N140" s="804"/>
      <c r="O140" s="804"/>
      <c r="P140" s="805"/>
      <c r="Q140" s="805"/>
      <c r="R140" s="805"/>
      <c r="S140" s="804"/>
      <c r="T140" s="804"/>
      <c r="U140" s="804"/>
      <c r="V140" s="804"/>
      <c r="W140" s="804"/>
      <c r="X140" s="804"/>
      <c r="Y140" s="804"/>
      <c r="Z140" s="804"/>
      <c r="AA140" s="804"/>
      <c r="AB140" s="805"/>
      <c r="AC140" s="805"/>
      <c r="AD140" s="805"/>
      <c r="AE140" s="805"/>
      <c r="AF140" s="787">
        <f>+ROUND(D140/10,0)-1</f>
        <v>39</v>
      </c>
      <c r="AG140" s="787" t="b">
        <f t="shared" si="6"/>
        <v>0</v>
      </c>
      <c r="AH140" s="848">
        <v>45718</v>
      </c>
      <c r="AI140" s="787" t="s">
        <v>1601</v>
      </c>
      <c r="AJ140" s="787"/>
      <c r="AK140" s="787">
        <f t="shared" ref="AK140" si="26">AF140+AJ140</f>
        <v>39</v>
      </c>
      <c r="AL140" s="804"/>
      <c r="AM140" s="804"/>
      <c r="AN140" s="804"/>
      <c r="AO140" s="799"/>
      <c r="BE140" s="784" t="str">
        <f t="shared" si="5"/>
        <v/>
      </c>
      <c r="BF140" s="803"/>
      <c r="BG140" s="803"/>
    </row>
    <row r="141" spans="1:59" s="802" customFormat="1" ht="14.45" customHeight="1" x14ac:dyDescent="0.2">
      <c r="A141" s="793">
        <f>+SUBTOTAL(3,$B$13:B141)</f>
        <v>65</v>
      </c>
      <c r="B141" s="793" t="s">
        <v>169</v>
      </c>
      <c r="C141" s="793" t="s">
        <v>231</v>
      </c>
      <c r="D141" s="797"/>
      <c r="E141" s="801">
        <v>1</v>
      </c>
      <c r="F141" s="800" t="s">
        <v>1839</v>
      </c>
      <c r="G141" s="799" t="s">
        <v>1772</v>
      </c>
      <c r="H141" s="799" t="s">
        <v>439</v>
      </c>
      <c r="I141" s="799" t="s">
        <v>1773</v>
      </c>
      <c r="J141" s="799" t="s">
        <v>1772</v>
      </c>
      <c r="K141" s="799" t="s">
        <v>439</v>
      </c>
      <c r="L141" s="799" t="s">
        <v>1773</v>
      </c>
      <c r="M141" s="801">
        <v>1</v>
      </c>
      <c r="N141" s="801"/>
      <c r="O141" s="801"/>
      <c r="P141" s="799" t="s">
        <v>1774</v>
      </c>
      <c r="Q141" s="799" t="s">
        <v>1775</v>
      </c>
      <c r="R141" s="799">
        <v>1</v>
      </c>
      <c r="S141" s="801">
        <v>1</v>
      </c>
      <c r="T141" s="801"/>
      <c r="U141" s="801"/>
      <c r="V141" s="799">
        <v>1</v>
      </c>
      <c r="W141" s="799"/>
      <c r="X141" s="799"/>
      <c r="Y141" s="799">
        <v>1</v>
      </c>
      <c r="Z141" s="799"/>
      <c r="AA141" s="799"/>
      <c r="AB141" s="799"/>
      <c r="AC141" s="799"/>
      <c r="AD141" s="799"/>
      <c r="AE141" s="799"/>
      <c r="AF141" s="787"/>
      <c r="AG141" s="787"/>
      <c r="AH141" s="787"/>
      <c r="AI141" s="787"/>
      <c r="AJ141" s="787"/>
      <c r="AK141" s="787"/>
      <c r="AL141" s="799"/>
      <c r="AM141" s="799"/>
      <c r="AN141" s="799"/>
      <c r="AO141" s="799"/>
      <c r="AP141" s="784"/>
      <c r="AQ141" s="784"/>
      <c r="AR141" s="784"/>
      <c r="AS141" s="784"/>
      <c r="AT141" s="784"/>
      <c r="AU141" s="784"/>
      <c r="AV141" s="784"/>
      <c r="AW141" s="784"/>
      <c r="AX141" s="784"/>
      <c r="AY141" s="784"/>
      <c r="AZ141" s="784"/>
      <c r="BA141" s="784"/>
      <c r="BB141" s="784"/>
      <c r="BC141" s="784"/>
      <c r="BE141" s="784" t="str">
        <f t="shared" ref="BE141:BE204" si="27">+LEFT(C141,2)</f>
        <v>DA</v>
      </c>
      <c r="BF141" s="784" t="str">
        <f>+RIGHT(C141,1)</f>
        <v>0</v>
      </c>
      <c r="BG141" s="803" t="str">
        <f t="shared" si="7"/>
        <v>DA+0</v>
      </c>
    </row>
    <row r="142" spans="1:59" s="802" customFormat="1" ht="14.45" customHeight="1" x14ac:dyDescent="0.2">
      <c r="A142" s="793"/>
      <c r="B142" s="793"/>
      <c r="C142" s="793"/>
      <c r="D142" s="797">
        <v>409.5</v>
      </c>
      <c r="E142" s="804"/>
      <c r="F142" s="796"/>
      <c r="G142" s="804"/>
      <c r="H142" s="804"/>
      <c r="I142" s="804"/>
      <c r="J142" s="804"/>
      <c r="K142" s="804"/>
      <c r="L142" s="804"/>
      <c r="M142" s="804"/>
      <c r="N142" s="804"/>
      <c r="O142" s="804"/>
      <c r="P142" s="805"/>
      <c r="Q142" s="805"/>
      <c r="R142" s="805"/>
      <c r="S142" s="804"/>
      <c r="T142" s="804"/>
      <c r="U142" s="804"/>
      <c r="V142" s="804"/>
      <c r="W142" s="804"/>
      <c r="X142" s="804"/>
      <c r="Y142" s="804"/>
      <c r="Z142" s="804"/>
      <c r="AA142" s="804"/>
      <c r="AB142" s="805"/>
      <c r="AC142" s="805"/>
      <c r="AD142" s="805"/>
      <c r="AE142" s="805"/>
      <c r="AF142" s="787">
        <f>+ROUND(D142/10,0)-1</f>
        <v>40</v>
      </c>
      <c r="AG142" s="787" t="b">
        <f t="shared" ref="AG142:AG204" si="28">+ISBLANK(AH142)</f>
        <v>0</v>
      </c>
      <c r="AH142" s="848">
        <v>45718</v>
      </c>
      <c r="AI142" s="787" t="s">
        <v>1601</v>
      </c>
      <c r="AJ142" s="787"/>
      <c r="AK142" s="787">
        <f t="shared" ref="AK142" si="29">AF142+AJ142</f>
        <v>40</v>
      </c>
      <c r="AL142" s="804"/>
      <c r="AM142" s="804"/>
      <c r="AN142" s="804"/>
      <c r="AO142" s="799"/>
      <c r="BE142" s="784" t="str">
        <f t="shared" si="27"/>
        <v/>
      </c>
      <c r="BF142" s="803"/>
      <c r="BG142" s="803"/>
    </row>
    <row r="143" spans="1:59" s="802" customFormat="1" ht="14.45" customHeight="1" x14ac:dyDescent="0.2">
      <c r="A143" s="793">
        <f>+SUBTOTAL(3,$B$13:B143)</f>
        <v>66</v>
      </c>
      <c r="B143" s="793" t="s">
        <v>470</v>
      </c>
      <c r="C143" s="793" t="s">
        <v>20</v>
      </c>
      <c r="D143" s="797"/>
      <c r="E143" s="801">
        <v>1</v>
      </c>
      <c r="F143" s="800" t="s">
        <v>1840</v>
      </c>
      <c r="G143" s="799" t="s">
        <v>1772</v>
      </c>
      <c r="H143" s="799" t="s">
        <v>439</v>
      </c>
      <c r="I143" s="799" t="s">
        <v>1773</v>
      </c>
      <c r="J143" s="799" t="s">
        <v>1772</v>
      </c>
      <c r="K143" s="799" t="s">
        <v>439</v>
      </c>
      <c r="L143" s="799" t="s">
        <v>1773</v>
      </c>
      <c r="M143" s="801">
        <v>1</v>
      </c>
      <c r="N143" s="801"/>
      <c r="O143" s="801"/>
      <c r="P143" s="799" t="s">
        <v>1774</v>
      </c>
      <c r="Q143" s="799" t="s">
        <v>1775</v>
      </c>
      <c r="R143" s="799">
        <v>1</v>
      </c>
      <c r="S143" s="801">
        <v>1</v>
      </c>
      <c r="T143" s="801"/>
      <c r="U143" s="801"/>
      <c r="V143" s="799">
        <v>1</v>
      </c>
      <c r="W143" s="799"/>
      <c r="X143" s="799"/>
      <c r="Y143" s="799">
        <v>1</v>
      </c>
      <c r="Z143" s="799"/>
      <c r="AA143" s="799"/>
      <c r="AB143" s="799"/>
      <c r="AC143" s="799"/>
      <c r="AD143" s="799"/>
      <c r="AE143" s="799"/>
      <c r="AF143" s="787"/>
      <c r="AG143" s="787"/>
      <c r="AH143" s="787"/>
      <c r="AI143" s="787"/>
      <c r="AJ143" s="787"/>
      <c r="AK143" s="787"/>
      <c r="AL143" s="799"/>
      <c r="AM143" s="799"/>
      <c r="AN143" s="799"/>
      <c r="AO143" s="799"/>
      <c r="AP143" s="784"/>
      <c r="AQ143" s="784"/>
      <c r="AR143" s="784"/>
      <c r="AS143" s="784"/>
      <c r="AT143" s="784"/>
      <c r="AU143" s="784"/>
      <c r="AV143" s="784"/>
      <c r="AW143" s="784"/>
      <c r="AX143" s="784"/>
      <c r="AY143" s="784"/>
      <c r="AZ143" s="784"/>
      <c r="BA143" s="784"/>
      <c r="BB143" s="784"/>
      <c r="BC143" s="784"/>
      <c r="BE143" s="784" t="str">
        <f t="shared" si="27"/>
        <v>DA</v>
      </c>
      <c r="BF143" s="784" t="str">
        <f>+RIGHT(C143,1)</f>
        <v>3</v>
      </c>
      <c r="BG143" s="803" t="str">
        <f t="shared" ref="BG143:BG205" si="30">+CONCATENATE(BE143,"+",BF143)</f>
        <v>DA+3</v>
      </c>
    </row>
    <row r="144" spans="1:59" s="802" customFormat="1" ht="14.45" customHeight="1" x14ac:dyDescent="0.2">
      <c r="A144" s="793"/>
      <c r="B144" s="793"/>
      <c r="C144" s="793"/>
      <c r="D144" s="797">
        <v>418.6</v>
      </c>
      <c r="E144" s="804"/>
      <c r="F144" s="796"/>
      <c r="G144" s="804"/>
      <c r="H144" s="804"/>
      <c r="I144" s="804"/>
      <c r="J144" s="804"/>
      <c r="K144" s="804"/>
      <c r="L144" s="804"/>
      <c r="M144" s="804"/>
      <c r="N144" s="804"/>
      <c r="O144" s="804"/>
      <c r="P144" s="805"/>
      <c r="Q144" s="805"/>
      <c r="R144" s="805"/>
      <c r="S144" s="804"/>
      <c r="T144" s="804"/>
      <c r="U144" s="804"/>
      <c r="V144" s="804"/>
      <c r="W144" s="804"/>
      <c r="X144" s="804"/>
      <c r="Y144" s="804"/>
      <c r="Z144" s="804"/>
      <c r="AA144" s="804"/>
      <c r="AB144" s="805"/>
      <c r="AC144" s="805"/>
      <c r="AD144" s="805"/>
      <c r="AE144" s="805"/>
      <c r="AF144" s="787">
        <f>+ROUND(D144/10,0)-1</f>
        <v>41</v>
      </c>
      <c r="AG144" s="787" t="b">
        <f t="shared" si="28"/>
        <v>0</v>
      </c>
      <c r="AH144" s="848">
        <v>45718</v>
      </c>
      <c r="AI144" s="787" t="s">
        <v>1601</v>
      </c>
      <c r="AJ144" s="787"/>
      <c r="AK144" s="787">
        <f t="shared" ref="AK144" si="31">AF144+AJ144</f>
        <v>41</v>
      </c>
      <c r="AL144" s="804"/>
      <c r="AM144" s="804"/>
      <c r="AN144" s="804"/>
      <c r="AO144" s="799"/>
      <c r="BE144" s="784" t="str">
        <f t="shared" si="27"/>
        <v/>
      </c>
      <c r="BF144" s="803"/>
      <c r="BG144" s="803"/>
    </row>
    <row r="145" spans="1:59" s="802" customFormat="1" ht="14.45" customHeight="1" x14ac:dyDescent="0.2">
      <c r="A145" s="793">
        <f>+SUBTOTAL(3,$B$13:B145)</f>
        <v>67</v>
      </c>
      <c r="B145" s="793" t="s">
        <v>471</v>
      </c>
      <c r="C145" s="793" t="s">
        <v>20</v>
      </c>
      <c r="D145" s="797"/>
      <c r="E145" s="801">
        <v>1</v>
      </c>
      <c r="F145" s="800" t="s">
        <v>1841</v>
      </c>
      <c r="G145" s="799" t="s">
        <v>1772</v>
      </c>
      <c r="H145" s="799" t="s">
        <v>439</v>
      </c>
      <c r="I145" s="799" t="s">
        <v>1773</v>
      </c>
      <c r="J145" s="799" t="s">
        <v>1772</v>
      </c>
      <c r="K145" s="799" t="s">
        <v>439</v>
      </c>
      <c r="L145" s="799" t="s">
        <v>1773</v>
      </c>
      <c r="M145" s="801">
        <v>1</v>
      </c>
      <c r="N145" s="801"/>
      <c r="O145" s="801"/>
      <c r="P145" s="799" t="s">
        <v>1774</v>
      </c>
      <c r="Q145" s="799" t="s">
        <v>1775</v>
      </c>
      <c r="R145" s="799">
        <v>1</v>
      </c>
      <c r="S145" s="801">
        <v>1</v>
      </c>
      <c r="T145" s="801"/>
      <c r="U145" s="801"/>
      <c r="V145" s="799">
        <v>1</v>
      </c>
      <c r="W145" s="799"/>
      <c r="X145" s="799"/>
      <c r="Y145" s="799">
        <v>1</v>
      </c>
      <c r="Z145" s="799"/>
      <c r="AA145" s="799"/>
      <c r="AB145" s="799"/>
      <c r="AC145" s="799"/>
      <c r="AD145" s="799"/>
      <c r="AE145" s="799"/>
      <c r="AF145" s="787"/>
      <c r="AG145" s="787"/>
      <c r="AH145" s="787"/>
      <c r="AI145" s="787"/>
      <c r="AJ145" s="787"/>
      <c r="AK145" s="787"/>
      <c r="AL145" s="799"/>
      <c r="AM145" s="799"/>
      <c r="AN145" s="799"/>
      <c r="AO145" s="799"/>
      <c r="AP145" s="784"/>
      <c r="AQ145" s="784"/>
      <c r="AR145" s="784"/>
      <c r="AS145" s="784"/>
      <c r="AT145" s="784"/>
      <c r="AU145" s="784"/>
      <c r="AV145" s="784"/>
      <c r="AW145" s="784"/>
      <c r="AX145" s="784"/>
      <c r="AY145" s="784"/>
      <c r="AZ145" s="784"/>
      <c r="BA145" s="784"/>
      <c r="BB145" s="784"/>
      <c r="BC145" s="784"/>
      <c r="BE145" s="784" t="str">
        <f t="shared" si="27"/>
        <v>DA</v>
      </c>
      <c r="BF145" s="784" t="str">
        <f>+RIGHT(C145,1)</f>
        <v>3</v>
      </c>
      <c r="BG145" s="803" t="str">
        <f t="shared" si="30"/>
        <v>DA+3</v>
      </c>
    </row>
    <row r="146" spans="1:59" s="802" customFormat="1" ht="14.45" customHeight="1" x14ac:dyDescent="0.2">
      <c r="A146" s="793"/>
      <c r="B146" s="793"/>
      <c r="C146" s="793"/>
      <c r="D146" s="797">
        <v>410.3</v>
      </c>
      <c r="E146" s="804"/>
      <c r="F146" s="796"/>
      <c r="G146" s="804"/>
      <c r="H146" s="804"/>
      <c r="I146" s="804"/>
      <c r="J146" s="804"/>
      <c r="K146" s="804"/>
      <c r="L146" s="804"/>
      <c r="M146" s="804"/>
      <c r="N146" s="804"/>
      <c r="O146" s="804"/>
      <c r="P146" s="805"/>
      <c r="Q146" s="805"/>
      <c r="R146" s="805"/>
      <c r="S146" s="804"/>
      <c r="T146" s="804"/>
      <c r="U146" s="804"/>
      <c r="V146" s="804"/>
      <c r="W146" s="804"/>
      <c r="X146" s="804"/>
      <c r="Y146" s="804"/>
      <c r="Z146" s="804"/>
      <c r="AA146" s="804"/>
      <c r="AB146" s="805"/>
      <c r="AC146" s="805"/>
      <c r="AD146" s="805"/>
      <c r="AE146" s="805"/>
      <c r="AF146" s="787">
        <f>+ROUND(D146/10,0)-1</f>
        <v>40</v>
      </c>
      <c r="AG146" s="787" t="b">
        <f t="shared" si="28"/>
        <v>0</v>
      </c>
      <c r="AH146" s="848">
        <v>45718</v>
      </c>
      <c r="AI146" s="787" t="s">
        <v>1601</v>
      </c>
      <c r="AJ146" s="787"/>
      <c r="AK146" s="787">
        <f t="shared" ref="AK146" si="32">AF146+AJ146</f>
        <v>40</v>
      </c>
      <c r="AL146" s="804"/>
      <c r="AM146" s="804"/>
      <c r="AN146" s="804"/>
      <c r="AO146" s="799"/>
      <c r="BE146" s="784" t="str">
        <f t="shared" si="27"/>
        <v/>
      </c>
      <c r="BF146" s="803"/>
      <c r="BG146" s="803"/>
    </row>
    <row r="147" spans="1:59" s="802" customFormat="1" ht="14.45" customHeight="1" x14ac:dyDescent="0.2">
      <c r="A147" s="793">
        <f>+SUBTOTAL(3,$B$13:B147)</f>
        <v>68</v>
      </c>
      <c r="B147" s="793" t="s">
        <v>472</v>
      </c>
      <c r="C147" s="793" t="s">
        <v>231</v>
      </c>
      <c r="D147" s="797"/>
      <c r="E147" s="801">
        <v>1</v>
      </c>
      <c r="F147" s="800" t="s">
        <v>1842</v>
      </c>
      <c r="G147" s="799" t="s">
        <v>1772</v>
      </c>
      <c r="H147" s="799" t="s">
        <v>439</v>
      </c>
      <c r="I147" s="799" t="s">
        <v>1773</v>
      </c>
      <c r="J147" s="799" t="s">
        <v>1772</v>
      </c>
      <c r="K147" s="799" t="s">
        <v>439</v>
      </c>
      <c r="L147" s="799" t="s">
        <v>1773</v>
      </c>
      <c r="M147" s="801">
        <v>1</v>
      </c>
      <c r="N147" s="801"/>
      <c r="O147" s="801"/>
      <c r="P147" s="799" t="s">
        <v>1774</v>
      </c>
      <c r="Q147" s="799" t="s">
        <v>1775</v>
      </c>
      <c r="R147" s="799">
        <v>1</v>
      </c>
      <c r="S147" s="801">
        <v>1</v>
      </c>
      <c r="T147" s="801"/>
      <c r="U147" s="801"/>
      <c r="V147" s="799">
        <v>1</v>
      </c>
      <c r="W147" s="799"/>
      <c r="X147" s="799"/>
      <c r="Y147" s="799">
        <v>1</v>
      </c>
      <c r="Z147" s="799"/>
      <c r="AA147" s="799"/>
      <c r="AB147" s="799"/>
      <c r="AC147" s="799"/>
      <c r="AD147" s="799"/>
      <c r="AE147" s="799"/>
      <c r="AF147" s="787"/>
      <c r="AG147" s="787"/>
      <c r="AH147" s="787"/>
      <c r="AI147" s="787"/>
      <c r="AJ147" s="787"/>
      <c r="AK147" s="787"/>
      <c r="AL147" s="799"/>
      <c r="AM147" s="799"/>
      <c r="AN147" s="799"/>
      <c r="AO147" s="799"/>
      <c r="AP147" s="784"/>
      <c r="AQ147" s="784"/>
      <c r="AR147" s="784"/>
      <c r="AS147" s="784"/>
      <c r="AT147" s="784"/>
      <c r="AU147" s="784"/>
      <c r="AV147" s="784"/>
      <c r="AW147" s="784"/>
      <c r="AX147" s="784"/>
      <c r="AY147" s="784"/>
      <c r="AZ147" s="784"/>
      <c r="BA147" s="784"/>
      <c r="BB147" s="784"/>
      <c r="BC147" s="784"/>
      <c r="BE147" s="784" t="str">
        <f t="shared" si="27"/>
        <v>DA</v>
      </c>
      <c r="BF147" s="784" t="str">
        <f>+RIGHT(C147,1)</f>
        <v>0</v>
      </c>
      <c r="BG147" s="803" t="str">
        <f t="shared" si="30"/>
        <v>DA+0</v>
      </c>
    </row>
    <row r="148" spans="1:59" s="802" customFormat="1" ht="14.45" customHeight="1" x14ac:dyDescent="0.2">
      <c r="A148" s="793"/>
      <c r="B148" s="793"/>
      <c r="C148" s="793"/>
      <c r="D148" s="797">
        <v>384</v>
      </c>
      <c r="E148" s="804"/>
      <c r="F148" s="796"/>
      <c r="G148" s="804"/>
      <c r="H148" s="804"/>
      <c r="I148" s="804"/>
      <c r="J148" s="804"/>
      <c r="K148" s="804"/>
      <c r="L148" s="804"/>
      <c r="M148" s="804"/>
      <c r="N148" s="804"/>
      <c r="O148" s="804"/>
      <c r="P148" s="805"/>
      <c r="Q148" s="805"/>
      <c r="R148" s="805"/>
      <c r="S148" s="804"/>
      <c r="T148" s="804"/>
      <c r="U148" s="804"/>
      <c r="V148" s="804"/>
      <c r="W148" s="804"/>
      <c r="X148" s="804"/>
      <c r="Y148" s="804"/>
      <c r="Z148" s="804"/>
      <c r="AA148" s="804"/>
      <c r="AB148" s="805"/>
      <c r="AC148" s="805"/>
      <c r="AD148" s="805"/>
      <c r="AE148" s="805"/>
      <c r="AF148" s="787">
        <f>+ROUND(D148/10,0)-1</f>
        <v>37</v>
      </c>
      <c r="AG148" s="787" t="b">
        <f t="shared" si="28"/>
        <v>0</v>
      </c>
      <c r="AH148" s="848">
        <v>45718</v>
      </c>
      <c r="AI148" s="787" t="s">
        <v>1601</v>
      </c>
      <c r="AJ148" s="787"/>
      <c r="AK148" s="787">
        <f t="shared" ref="AK148" si="33">AF148+AJ148</f>
        <v>37</v>
      </c>
      <c r="AL148" s="804"/>
      <c r="AM148" s="804"/>
      <c r="AN148" s="804"/>
      <c r="AO148" s="799"/>
      <c r="BE148" s="784" t="str">
        <f t="shared" si="27"/>
        <v/>
      </c>
      <c r="BF148" s="803"/>
      <c r="BG148" s="803"/>
    </row>
    <row r="149" spans="1:59" s="802" customFormat="1" ht="14.45" customHeight="1" x14ac:dyDescent="0.2">
      <c r="A149" s="793">
        <f>+SUBTOTAL(3,$B$13:B149)</f>
        <v>69</v>
      </c>
      <c r="B149" s="793" t="s">
        <v>473</v>
      </c>
      <c r="C149" s="793" t="s">
        <v>231</v>
      </c>
      <c r="D149" s="797"/>
      <c r="E149" s="801">
        <v>1</v>
      </c>
      <c r="F149" s="800" t="s">
        <v>1843</v>
      </c>
      <c r="G149" s="799" t="s">
        <v>1772</v>
      </c>
      <c r="H149" s="799" t="s">
        <v>439</v>
      </c>
      <c r="I149" s="799" t="s">
        <v>1773</v>
      </c>
      <c r="J149" s="799" t="s">
        <v>1772</v>
      </c>
      <c r="K149" s="799" t="s">
        <v>439</v>
      </c>
      <c r="L149" s="799" t="s">
        <v>1773</v>
      </c>
      <c r="M149" s="801">
        <v>1</v>
      </c>
      <c r="N149" s="801"/>
      <c r="O149" s="801"/>
      <c r="P149" s="799" t="s">
        <v>1774</v>
      </c>
      <c r="Q149" s="799" t="s">
        <v>1775</v>
      </c>
      <c r="R149" s="799">
        <v>1</v>
      </c>
      <c r="S149" s="801">
        <v>1</v>
      </c>
      <c r="T149" s="801"/>
      <c r="U149" s="801"/>
      <c r="V149" s="799">
        <v>1</v>
      </c>
      <c r="W149" s="799"/>
      <c r="X149" s="799"/>
      <c r="Y149" s="799">
        <v>1</v>
      </c>
      <c r="Z149" s="799"/>
      <c r="AA149" s="799"/>
      <c r="AB149" s="799"/>
      <c r="AC149" s="799"/>
      <c r="AD149" s="799"/>
      <c r="AE149" s="799"/>
      <c r="AF149" s="787"/>
      <c r="AG149" s="787"/>
      <c r="AH149" s="787"/>
      <c r="AI149" s="787"/>
      <c r="AJ149" s="787"/>
      <c r="AK149" s="787"/>
      <c r="AL149" s="799"/>
      <c r="AM149" s="799"/>
      <c r="AN149" s="799"/>
      <c r="AO149" s="799"/>
      <c r="AP149" s="784"/>
      <c r="AQ149" s="784"/>
      <c r="AR149" s="784"/>
      <c r="AS149" s="784"/>
      <c r="AT149" s="784"/>
      <c r="AU149" s="784"/>
      <c r="AV149" s="784"/>
      <c r="AW149" s="784"/>
      <c r="AX149" s="784"/>
      <c r="AY149" s="784"/>
      <c r="AZ149" s="784"/>
      <c r="BA149" s="784"/>
      <c r="BB149" s="784"/>
      <c r="BC149" s="784"/>
      <c r="BE149" s="784" t="str">
        <f t="shared" si="27"/>
        <v>DA</v>
      </c>
      <c r="BF149" s="784" t="str">
        <f>+RIGHT(C149,1)</f>
        <v>0</v>
      </c>
      <c r="BG149" s="803" t="str">
        <f t="shared" si="30"/>
        <v>DA+0</v>
      </c>
    </row>
    <row r="150" spans="1:59" s="802" customFormat="1" ht="14.45" customHeight="1" x14ac:dyDescent="0.2">
      <c r="A150" s="793"/>
      <c r="B150" s="793"/>
      <c r="C150" s="793"/>
      <c r="D150" s="797">
        <v>450.8</v>
      </c>
      <c r="E150" s="804"/>
      <c r="F150" s="796"/>
      <c r="G150" s="804"/>
      <c r="H150" s="804"/>
      <c r="I150" s="804"/>
      <c r="J150" s="804"/>
      <c r="K150" s="804"/>
      <c r="L150" s="804"/>
      <c r="M150" s="804"/>
      <c r="N150" s="804"/>
      <c r="O150" s="804"/>
      <c r="P150" s="805"/>
      <c r="Q150" s="805"/>
      <c r="R150" s="805"/>
      <c r="S150" s="804"/>
      <c r="T150" s="804"/>
      <c r="U150" s="804"/>
      <c r="V150" s="804"/>
      <c r="W150" s="804"/>
      <c r="X150" s="804"/>
      <c r="Y150" s="804"/>
      <c r="Z150" s="804"/>
      <c r="AA150" s="804"/>
      <c r="AB150" s="805"/>
      <c r="AC150" s="805"/>
      <c r="AD150" s="805"/>
      <c r="AE150" s="805"/>
      <c r="AF150" s="787">
        <f>+ROUND(D150/10,0)-1</f>
        <v>44</v>
      </c>
      <c r="AG150" s="787" t="b">
        <f t="shared" si="28"/>
        <v>0</v>
      </c>
      <c r="AH150" s="848">
        <v>45718</v>
      </c>
      <c r="AI150" s="787" t="s">
        <v>1601</v>
      </c>
      <c r="AJ150" s="787"/>
      <c r="AK150" s="787">
        <f t="shared" ref="AK150" si="34">AF150+AJ150</f>
        <v>44</v>
      </c>
      <c r="AL150" s="804"/>
      <c r="AM150" s="804"/>
      <c r="AN150" s="804"/>
      <c r="AO150" s="799"/>
      <c r="BE150" s="784" t="str">
        <f t="shared" si="27"/>
        <v/>
      </c>
      <c r="BF150" s="803"/>
      <c r="BG150" s="803"/>
    </row>
    <row r="151" spans="1:59" s="802" customFormat="1" ht="14.45" customHeight="1" x14ac:dyDescent="0.2">
      <c r="A151" s="793">
        <f>+SUBTOTAL(3,$B$13:B151)</f>
        <v>70</v>
      </c>
      <c r="B151" s="798" t="s">
        <v>474</v>
      </c>
      <c r="C151" s="793" t="s">
        <v>242</v>
      </c>
      <c r="D151" s="797"/>
      <c r="E151" s="801">
        <v>1</v>
      </c>
      <c r="F151" s="800" t="s">
        <v>1844</v>
      </c>
      <c r="G151" s="799" t="s">
        <v>1772</v>
      </c>
      <c r="H151" s="799" t="s">
        <v>439</v>
      </c>
      <c r="I151" s="799" t="s">
        <v>1773</v>
      </c>
      <c r="J151" s="799" t="s">
        <v>1772</v>
      </c>
      <c r="K151" s="799" t="s">
        <v>439</v>
      </c>
      <c r="L151" s="799" t="s">
        <v>1773</v>
      </c>
      <c r="M151" s="801">
        <v>1</v>
      </c>
      <c r="N151" s="801"/>
      <c r="O151" s="801"/>
      <c r="P151" s="799" t="s">
        <v>1774</v>
      </c>
      <c r="Q151" s="799" t="s">
        <v>1775</v>
      </c>
      <c r="R151" s="799">
        <v>1</v>
      </c>
      <c r="S151" s="801">
        <v>1</v>
      </c>
      <c r="T151" s="801"/>
      <c r="U151" s="801"/>
      <c r="V151" s="799">
        <v>1</v>
      </c>
      <c r="W151" s="799"/>
      <c r="X151" s="799"/>
      <c r="Y151" s="804"/>
      <c r="Z151" s="804"/>
      <c r="AA151" s="804"/>
      <c r="AB151" s="805"/>
      <c r="AC151" s="805"/>
      <c r="AD151" s="805"/>
      <c r="AE151" s="805"/>
      <c r="AF151" s="787"/>
      <c r="AG151" s="787"/>
      <c r="AH151" s="787"/>
      <c r="AI151" s="787"/>
      <c r="AJ151" s="787"/>
      <c r="AK151" s="787"/>
      <c r="AL151" s="804"/>
      <c r="AM151" s="804"/>
      <c r="AN151" s="804"/>
      <c r="AO151" s="799"/>
      <c r="BE151" s="784" t="str">
        <f t="shared" si="27"/>
        <v>DB</v>
      </c>
      <c r="BF151" s="784" t="str">
        <f>+RIGHT(C151,1)</f>
        <v>0</v>
      </c>
      <c r="BG151" s="803" t="str">
        <f t="shared" si="30"/>
        <v>DB+0</v>
      </c>
    </row>
    <row r="152" spans="1:59" s="802" customFormat="1" ht="14.45" customHeight="1" x14ac:dyDescent="0.2">
      <c r="A152" s="793"/>
      <c r="B152" s="793"/>
      <c r="C152" s="793"/>
      <c r="D152" s="797">
        <v>384.2</v>
      </c>
      <c r="E152" s="804"/>
      <c r="F152" s="796"/>
      <c r="G152" s="804"/>
      <c r="H152" s="804"/>
      <c r="I152" s="804"/>
      <c r="J152" s="804"/>
      <c r="K152" s="804"/>
      <c r="L152" s="804"/>
      <c r="M152" s="804"/>
      <c r="N152" s="804"/>
      <c r="O152" s="804"/>
      <c r="P152" s="805"/>
      <c r="Q152" s="805"/>
      <c r="R152" s="805"/>
      <c r="S152" s="804"/>
      <c r="T152" s="804"/>
      <c r="U152" s="804"/>
      <c r="V152" s="804"/>
      <c r="W152" s="804"/>
      <c r="X152" s="804"/>
      <c r="Y152" s="804"/>
      <c r="Z152" s="804"/>
      <c r="AA152" s="804"/>
      <c r="AB152" s="805"/>
      <c r="AC152" s="805"/>
      <c r="AD152" s="805"/>
      <c r="AE152" s="805"/>
      <c r="AF152" s="787">
        <f>+ROUND(D152/10,0)-1</f>
        <v>37</v>
      </c>
      <c r="AG152" s="787" t="b">
        <f t="shared" si="28"/>
        <v>1</v>
      </c>
      <c r="AH152" s="787"/>
      <c r="AI152" s="787"/>
      <c r="AJ152" s="787"/>
      <c r="AK152" s="787">
        <f t="shared" ref="AK152" si="35">AF152+AJ152</f>
        <v>37</v>
      </c>
      <c r="AL152" s="804"/>
      <c r="AM152" s="804"/>
      <c r="AN152" s="804"/>
      <c r="AO152" s="799"/>
      <c r="BE152" s="784" t="str">
        <f t="shared" si="27"/>
        <v/>
      </c>
      <c r="BF152" s="803"/>
      <c r="BG152" s="803"/>
    </row>
    <row r="153" spans="1:59" s="802" customFormat="1" ht="14.45" customHeight="1" x14ac:dyDescent="0.2">
      <c r="A153" s="793">
        <f>+SUBTOTAL(3,$B$13:B153)</f>
        <v>71</v>
      </c>
      <c r="B153" s="793" t="s">
        <v>475</v>
      </c>
      <c r="C153" s="793" t="s">
        <v>231</v>
      </c>
      <c r="D153" s="797"/>
      <c r="E153" s="801">
        <v>1</v>
      </c>
      <c r="F153" s="800" t="s">
        <v>1845</v>
      </c>
      <c r="G153" s="799" t="s">
        <v>1772</v>
      </c>
      <c r="H153" s="799" t="s">
        <v>439</v>
      </c>
      <c r="I153" s="799" t="s">
        <v>1773</v>
      </c>
      <c r="J153" s="799" t="s">
        <v>1772</v>
      </c>
      <c r="K153" s="799" t="s">
        <v>439</v>
      </c>
      <c r="L153" s="799" t="s">
        <v>1773</v>
      </c>
      <c r="M153" s="801">
        <v>1</v>
      </c>
      <c r="N153" s="801"/>
      <c r="O153" s="801"/>
      <c r="P153" s="799" t="s">
        <v>1774</v>
      </c>
      <c r="Q153" s="799" t="s">
        <v>1775</v>
      </c>
      <c r="R153" s="799">
        <v>1</v>
      </c>
      <c r="S153" s="801">
        <v>1</v>
      </c>
      <c r="T153" s="801"/>
      <c r="U153" s="801"/>
      <c r="V153" s="799">
        <v>1</v>
      </c>
      <c r="W153" s="799"/>
      <c r="X153" s="799"/>
      <c r="Y153" s="799">
        <v>1</v>
      </c>
      <c r="Z153" s="799"/>
      <c r="AA153" s="799"/>
      <c r="AB153" s="799"/>
      <c r="AC153" s="799"/>
      <c r="AD153" s="799"/>
      <c r="AE153" s="799"/>
      <c r="AF153" s="787"/>
      <c r="AG153" s="787"/>
      <c r="AH153" s="787"/>
      <c r="AI153" s="787"/>
      <c r="AJ153" s="787"/>
      <c r="AK153" s="787"/>
      <c r="AL153" s="799"/>
      <c r="AM153" s="799"/>
      <c r="AN153" s="799"/>
      <c r="AO153" s="799"/>
      <c r="AP153" s="784"/>
      <c r="AQ153" s="784"/>
      <c r="AR153" s="784"/>
      <c r="AS153" s="784"/>
      <c r="AT153" s="784"/>
      <c r="AU153" s="784"/>
      <c r="AV153" s="784"/>
      <c r="AW153" s="784"/>
      <c r="AX153" s="784"/>
      <c r="AY153" s="784"/>
      <c r="AZ153" s="784"/>
      <c r="BA153" s="784"/>
      <c r="BB153" s="784"/>
      <c r="BC153" s="784"/>
      <c r="BE153" s="784" t="str">
        <f t="shared" si="27"/>
        <v>DA</v>
      </c>
      <c r="BF153" s="784" t="str">
        <f>+RIGHT(C153,1)</f>
        <v>0</v>
      </c>
      <c r="BG153" s="803" t="str">
        <f t="shared" si="30"/>
        <v>DA+0</v>
      </c>
    </row>
    <row r="154" spans="1:59" s="802" customFormat="1" ht="14.45" customHeight="1" x14ac:dyDescent="0.2">
      <c r="A154" s="793"/>
      <c r="B154" s="793"/>
      <c r="C154" s="793"/>
      <c r="D154" s="797">
        <v>338.6</v>
      </c>
      <c r="E154" s="804"/>
      <c r="F154" s="796"/>
      <c r="G154" s="804"/>
      <c r="H154" s="804"/>
      <c r="I154" s="804"/>
      <c r="J154" s="804"/>
      <c r="K154" s="804"/>
      <c r="L154" s="804"/>
      <c r="M154" s="804"/>
      <c r="N154" s="804"/>
      <c r="O154" s="804"/>
      <c r="P154" s="805"/>
      <c r="Q154" s="805"/>
      <c r="R154" s="805"/>
      <c r="S154" s="804"/>
      <c r="T154" s="804"/>
      <c r="U154" s="804"/>
      <c r="V154" s="804"/>
      <c r="W154" s="804"/>
      <c r="X154" s="804"/>
      <c r="Y154" s="804"/>
      <c r="Z154" s="804"/>
      <c r="AA154" s="804"/>
      <c r="AB154" s="805"/>
      <c r="AC154" s="805"/>
      <c r="AD154" s="805"/>
      <c r="AE154" s="805"/>
      <c r="AF154" s="787">
        <f>+ROUND(D154/10,0)-1</f>
        <v>33</v>
      </c>
      <c r="AG154" s="787" t="b">
        <f t="shared" si="28"/>
        <v>1</v>
      </c>
      <c r="AH154" s="787"/>
      <c r="AI154" s="787"/>
      <c r="AJ154" s="787"/>
      <c r="AK154" s="787">
        <f t="shared" ref="AK154" si="36">AF154+AJ154</f>
        <v>33</v>
      </c>
      <c r="AL154" s="804"/>
      <c r="AM154" s="804"/>
      <c r="AN154" s="804"/>
      <c r="AO154" s="799"/>
      <c r="BE154" s="784" t="str">
        <f t="shared" si="27"/>
        <v/>
      </c>
      <c r="BF154" s="803"/>
      <c r="BG154" s="803"/>
    </row>
    <row r="155" spans="1:59" s="802" customFormat="1" ht="14.45" customHeight="1" x14ac:dyDescent="0.2">
      <c r="A155" s="793">
        <f>+SUBTOTAL(3,$B$13:B155)</f>
        <v>72</v>
      </c>
      <c r="B155" s="793" t="s">
        <v>476</v>
      </c>
      <c r="C155" s="793" t="s">
        <v>231</v>
      </c>
      <c r="D155" s="797"/>
      <c r="E155" s="801">
        <v>1</v>
      </c>
      <c r="F155" s="800" t="s">
        <v>1846</v>
      </c>
      <c r="G155" s="799" t="s">
        <v>1772</v>
      </c>
      <c r="H155" s="799" t="s">
        <v>439</v>
      </c>
      <c r="I155" s="799" t="s">
        <v>1773</v>
      </c>
      <c r="J155" s="799" t="s">
        <v>1772</v>
      </c>
      <c r="K155" s="799" t="s">
        <v>439</v>
      </c>
      <c r="L155" s="799" t="s">
        <v>1773</v>
      </c>
      <c r="M155" s="801">
        <v>1</v>
      </c>
      <c r="N155" s="801"/>
      <c r="O155" s="801"/>
      <c r="P155" s="799" t="s">
        <v>1774</v>
      </c>
      <c r="Q155" s="799" t="s">
        <v>1775</v>
      </c>
      <c r="R155" s="799">
        <v>1</v>
      </c>
      <c r="S155" s="801">
        <v>1</v>
      </c>
      <c r="T155" s="801"/>
      <c r="U155" s="801"/>
      <c r="V155" s="799">
        <v>1</v>
      </c>
      <c r="W155" s="799"/>
      <c r="X155" s="799"/>
      <c r="Y155" s="799">
        <v>1</v>
      </c>
      <c r="Z155" s="799"/>
      <c r="AA155" s="799"/>
      <c r="AB155" s="799"/>
      <c r="AC155" s="799"/>
      <c r="AD155" s="799"/>
      <c r="AE155" s="799"/>
      <c r="AF155" s="787"/>
      <c r="AG155" s="787"/>
      <c r="AH155" s="787"/>
      <c r="AI155" s="787"/>
      <c r="AJ155" s="787"/>
      <c r="AK155" s="787"/>
      <c r="AL155" s="799"/>
      <c r="AM155" s="799"/>
      <c r="AN155" s="799"/>
      <c r="AO155" s="799"/>
      <c r="AP155" s="784"/>
      <c r="AQ155" s="784"/>
      <c r="AR155" s="784"/>
      <c r="AS155" s="784"/>
      <c r="AT155" s="784"/>
      <c r="AU155" s="784"/>
      <c r="AV155" s="784"/>
      <c r="AW155" s="784"/>
      <c r="AX155" s="784"/>
      <c r="AY155" s="784"/>
      <c r="AZ155" s="784"/>
      <c r="BA155" s="784"/>
      <c r="BB155" s="784"/>
      <c r="BC155" s="784"/>
      <c r="BE155" s="784" t="str">
        <f t="shared" si="27"/>
        <v>DA</v>
      </c>
      <c r="BF155" s="784" t="str">
        <f>+RIGHT(C155,1)</f>
        <v>0</v>
      </c>
      <c r="BG155" s="803" t="str">
        <f t="shared" si="30"/>
        <v>DA+0</v>
      </c>
    </row>
    <row r="156" spans="1:59" s="802" customFormat="1" ht="14.45" customHeight="1" x14ac:dyDescent="0.2">
      <c r="A156" s="793"/>
      <c r="B156" s="793"/>
      <c r="C156" s="793"/>
      <c r="D156" s="797">
        <v>370.7</v>
      </c>
      <c r="E156" s="804"/>
      <c r="F156" s="796"/>
      <c r="G156" s="804"/>
      <c r="H156" s="804"/>
      <c r="I156" s="804"/>
      <c r="J156" s="804"/>
      <c r="K156" s="804"/>
      <c r="L156" s="804"/>
      <c r="M156" s="804"/>
      <c r="N156" s="804"/>
      <c r="O156" s="804"/>
      <c r="P156" s="805"/>
      <c r="Q156" s="805"/>
      <c r="R156" s="805"/>
      <c r="S156" s="804"/>
      <c r="T156" s="804"/>
      <c r="U156" s="804"/>
      <c r="V156" s="804"/>
      <c r="W156" s="804"/>
      <c r="X156" s="804"/>
      <c r="Y156" s="804"/>
      <c r="Z156" s="804"/>
      <c r="AA156" s="804"/>
      <c r="AB156" s="805"/>
      <c r="AC156" s="805"/>
      <c r="AD156" s="805"/>
      <c r="AE156" s="805"/>
      <c r="AF156" s="787">
        <f>+ROUND(D156/10,0)-1</f>
        <v>36</v>
      </c>
      <c r="AG156" s="787" t="b">
        <f t="shared" si="28"/>
        <v>1</v>
      </c>
      <c r="AH156" s="787"/>
      <c r="AI156" s="787"/>
      <c r="AJ156" s="787"/>
      <c r="AK156" s="787">
        <f t="shared" ref="AK156" si="37">AF156+AJ156</f>
        <v>36</v>
      </c>
      <c r="AL156" s="804"/>
      <c r="AM156" s="804"/>
      <c r="AN156" s="804"/>
      <c r="AO156" s="799"/>
      <c r="BE156" s="784" t="str">
        <f t="shared" si="27"/>
        <v/>
      </c>
      <c r="BF156" s="803"/>
      <c r="BG156" s="803"/>
    </row>
    <row r="157" spans="1:59" s="802" customFormat="1" ht="14.45" customHeight="1" x14ac:dyDescent="0.2">
      <c r="A157" s="793">
        <f>+SUBTOTAL(3,$B$13:B157)</f>
        <v>73</v>
      </c>
      <c r="B157" s="793" t="s">
        <v>477</v>
      </c>
      <c r="C157" s="793" t="s">
        <v>231</v>
      </c>
      <c r="D157" s="797"/>
      <c r="E157" s="801">
        <v>1</v>
      </c>
      <c r="F157" s="800" t="s">
        <v>1847</v>
      </c>
      <c r="G157" s="799" t="s">
        <v>1772</v>
      </c>
      <c r="H157" s="799" t="s">
        <v>439</v>
      </c>
      <c r="I157" s="799" t="s">
        <v>1773</v>
      </c>
      <c r="J157" s="799" t="s">
        <v>1772</v>
      </c>
      <c r="K157" s="799" t="s">
        <v>439</v>
      </c>
      <c r="L157" s="799" t="s">
        <v>1773</v>
      </c>
      <c r="M157" s="801">
        <v>1</v>
      </c>
      <c r="N157" s="801"/>
      <c r="O157" s="801"/>
      <c r="P157" s="799" t="s">
        <v>1774</v>
      </c>
      <c r="Q157" s="799" t="s">
        <v>1775</v>
      </c>
      <c r="R157" s="799">
        <v>1</v>
      </c>
      <c r="S157" s="801">
        <v>1</v>
      </c>
      <c r="T157" s="801"/>
      <c r="U157" s="801"/>
      <c r="V157" s="799">
        <v>1</v>
      </c>
      <c r="W157" s="799"/>
      <c r="X157" s="799"/>
      <c r="Y157" s="799">
        <v>1</v>
      </c>
      <c r="Z157" s="799"/>
      <c r="AA157" s="799"/>
      <c r="AB157" s="799"/>
      <c r="AC157" s="799"/>
      <c r="AD157" s="799"/>
      <c r="AE157" s="799"/>
      <c r="AF157" s="787"/>
      <c r="AG157" s="787"/>
      <c r="AH157" s="787"/>
      <c r="AI157" s="787"/>
      <c r="AJ157" s="787"/>
      <c r="AK157" s="787"/>
      <c r="AL157" s="799"/>
      <c r="AM157" s="799"/>
      <c r="AN157" s="799"/>
      <c r="AO157" s="799"/>
      <c r="AP157" s="784"/>
      <c r="AQ157" s="784"/>
      <c r="AR157" s="784"/>
      <c r="AS157" s="784"/>
      <c r="AT157" s="784"/>
      <c r="AU157" s="784"/>
      <c r="AV157" s="784"/>
      <c r="AW157" s="784"/>
      <c r="AX157" s="784"/>
      <c r="AY157" s="784"/>
      <c r="AZ157" s="784"/>
      <c r="BA157" s="784"/>
      <c r="BB157" s="784"/>
      <c r="BC157" s="784"/>
      <c r="BE157" s="784" t="str">
        <f t="shared" si="27"/>
        <v>DA</v>
      </c>
      <c r="BF157" s="784" t="str">
        <f>+RIGHT(C157,1)</f>
        <v>0</v>
      </c>
      <c r="BG157" s="803" t="str">
        <f t="shared" si="30"/>
        <v>DA+0</v>
      </c>
    </row>
    <row r="158" spans="1:59" s="802" customFormat="1" ht="14.45" customHeight="1" x14ac:dyDescent="0.2">
      <c r="A158" s="793"/>
      <c r="B158" s="793"/>
      <c r="C158" s="793"/>
      <c r="D158" s="797">
        <v>434.1</v>
      </c>
      <c r="E158" s="804"/>
      <c r="F158" s="796"/>
      <c r="G158" s="804"/>
      <c r="H158" s="804"/>
      <c r="I158" s="804"/>
      <c r="J158" s="804"/>
      <c r="K158" s="804"/>
      <c r="L158" s="804"/>
      <c r="M158" s="804"/>
      <c r="N158" s="804"/>
      <c r="O158" s="804"/>
      <c r="P158" s="805"/>
      <c r="Q158" s="805"/>
      <c r="R158" s="805"/>
      <c r="S158" s="804"/>
      <c r="T158" s="804"/>
      <c r="U158" s="804"/>
      <c r="V158" s="804"/>
      <c r="W158" s="804"/>
      <c r="X158" s="804"/>
      <c r="Y158" s="804"/>
      <c r="Z158" s="804"/>
      <c r="AA158" s="804"/>
      <c r="AB158" s="805"/>
      <c r="AC158" s="805"/>
      <c r="AD158" s="805"/>
      <c r="AE158" s="805"/>
      <c r="AF158" s="787">
        <f>+ROUND(D158/10,0)-1</f>
        <v>42</v>
      </c>
      <c r="AG158" s="787" t="b">
        <f t="shared" si="28"/>
        <v>1</v>
      </c>
      <c r="AH158" s="787"/>
      <c r="AI158" s="787"/>
      <c r="AJ158" s="787"/>
      <c r="AK158" s="787">
        <f t="shared" ref="AK158" si="38">AF158+AJ158</f>
        <v>42</v>
      </c>
      <c r="AL158" s="804"/>
      <c r="AM158" s="804"/>
      <c r="AN158" s="804"/>
      <c r="AO158" s="799"/>
      <c r="BE158" s="784" t="str">
        <f t="shared" si="27"/>
        <v/>
      </c>
      <c r="BF158" s="803"/>
      <c r="BG158" s="803"/>
    </row>
    <row r="159" spans="1:59" s="802" customFormat="1" ht="14.45" customHeight="1" x14ac:dyDescent="0.2">
      <c r="A159" s="793">
        <f>+SUBTOTAL(3,$B$13:B159)</f>
        <v>74</v>
      </c>
      <c r="B159" s="793" t="s">
        <v>478</v>
      </c>
      <c r="C159" s="793" t="s">
        <v>231</v>
      </c>
      <c r="D159" s="797"/>
      <c r="E159" s="801">
        <v>1</v>
      </c>
      <c r="F159" s="800" t="s">
        <v>1848</v>
      </c>
      <c r="G159" s="799" t="s">
        <v>1772</v>
      </c>
      <c r="H159" s="799" t="s">
        <v>439</v>
      </c>
      <c r="I159" s="799" t="s">
        <v>1773</v>
      </c>
      <c r="J159" s="799" t="s">
        <v>1772</v>
      </c>
      <c r="K159" s="799" t="s">
        <v>439</v>
      </c>
      <c r="L159" s="799" t="s">
        <v>1773</v>
      </c>
      <c r="M159" s="801">
        <v>1</v>
      </c>
      <c r="N159" s="801"/>
      <c r="O159" s="801"/>
      <c r="P159" s="799" t="s">
        <v>1774</v>
      </c>
      <c r="Q159" s="799" t="s">
        <v>1775</v>
      </c>
      <c r="R159" s="799">
        <v>1</v>
      </c>
      <c r="S159" s="801">
        <v>1</v>
      </c>
      <c r="T159" s="801"/>
      <c r="U159" s="801"/>
      <c r="V159" s="799">
        <v>1</v>
      </c>
      <c r="W159" s="799"/>
      <c r="X159" s="799"/>
      <c r="Y159" s="799">
        <v>1</v>
      </c>
      <c r="Z159" s="799"/>
      <c r="AA159" s="799"/>
      <c r="AB159" s="799"/>
      <c r="AC159" s="799"/>
      <c r="AD159" s="799"/>
      <c r="AE159" s="799"/>
      <c r="AF159" s="787"/>
      <c r="AG159" s="787"/>
      <c r="AH159" s="787"/>
      <c r="AI159" s="787"/>
      <c r="AJ159" s="787"/>
      <c r="AK159" s="787"/>
      <c r="AL159" s="799"/>
      <c r="AM159" s="799"/>
      <c r="AN159" s="799"/>
      <c r="AO159" s="799"/>
      <c r="AP159" s="784"/>
      <c r="AQ159" s="784"/>
      <c r="AR159" s="784"/>
      <c r="AS159" s="784"/>
      <c r="AT159" s="784"/>
      <c r="AU159" s="784"/>
      <c r="AV159" s="784"/>
      <c r="AW159" s="784"/>
      <c r="AX159" s="784"/>
      <c r="AY159" s="784"/>
      <c r="AZ159" s="784"/>
      <c r="BA159" s="784"/>
      <c r="BB159" s="784"/>
      <c r="BC159" s="784"/>
      <c r="BE159" s="784" t="str">
        <f t="shared" si="27"/>
        <v>DA</v>
      </c>
      <c r="BF159" s="784" t="str">
        <f>+RIGHT(C159,1)</f>
        <v>0</v>
      </c>
      <c r="BG159" s="803" t="str">
        <f t="shared" si="30"/>
        <v>DA+0</v>
      </c>
    </row>
    <row r="160" spans="1:59" s="802" customFormat="1" ht="14.45" customHeight="1" x14ac:dyDescent="0.2">
      <c r="A160" s="793"/>
      <c r="B160" s="793"/>
      <c r="C160" s="793"/>
      <c r="D160" s="797">
        <v>368.1</v>
      </c>
      <c r="E160" s="804"/>
      <c r="F160" s="796"/>
      <c r="G160" s="804"/>
      <c r="H160" s="804"/>
      <c r="I160" s="804"/>
      <c r="J160" s="804"/>
      <c r="K160" s="804"/>
      <c r="L160" s="804"/>
      <c r="M160" s="804"/>
      <c r="N160" s="804"/>
      <c r="O160" s="804"/>
      <c r="P160" s="805"/>
      <c r="Q160" s="805"/>
      <c r="R160" s="805"/>
      <c r="S160" s="804"/>
      <c r="T160" s="804"/>
      <c r="U160" s="804"/>
      <c r="V160" s="804"/>
      <c r="W160" s="804"/>
      <c r="X160" s="804"/>
      <c r="Y160" s="804"/>
      <c r="Z160" s="804"/>
      <c r="AA160" s="804"/>
      <c r="AB160" s="805"/>
      <c r="AC160" s="805"/>
      <c r="AD160" s="805"/>
      <c r="AE160" s="805"/>
      <c r="AF160" s="787">
        <f>+ROUND(D160/10,0)-1</f>
        <v>36</v>
      </c>
      <c r="AG160" s="787" t="b">
        <f t="shared" si="28"/>
        <v>1</v>
      </c>
      <c r="AH160" s="787"/>
      <c r="AI160" s="787"/>
      <c r="AJ160" s="787"/>
      <c r="AK160" s="787">
        <f t="shared" ref="AK160" si="39">AF160+AJ160</f>
        <v>36</v>
      </c>
      <c r="AL160" s="804"/>
      <c r="AM160" s="804"/>
      <c r="AN160" s="804"/>
      <c r="AO160" s="799"/>
      <c r="BE160" s="784" t="str">
        <f t="shared" si="27"/>
        <v/>
      </c>
      <c r="BF160" s="803"/>
      <c r="BG160" s="803"/>
    </row>
    <row r="161" spans="1:59" s="802" customFormat="1" ht="14.45" customHeight="1" x14ac:dyDescent="0.2">
      <c r="A161" s="793">
        <f>+SUBTOTAL(3,$B$13:B161)</f>
        <v>75</v>
      </c>
      <c r="B161" s="793" t="s">
        <v>170</v>
      </c>
      <c r="C161" s="793" t="s">
        <v>231</v>
      </c>
      <c r="D161" s="797"/>
      <c r="E161" s="801">
        <v>1</v>
      </c>
      <c r="F161" s="800" t="s">
        <v>1849</v>
      </c>
      <c r="G161" s="799" t="s">
        <v>1772</v>
      </c>
      <c r="H161" s="799" t="s">
        <v>439</v>
      </c>
      <c r="I161" s="799" t="s">
        <v>1773</v>
      </c>
      <c r="J161" s="799" t="s">
        <v>1772</v>
      </c>
      <c r="K161" s="799" t="s">
        <v>439</v>
      </c>
      <c r="L161" s="799" t="s">
        <v>1773</v>
      </c>
      <c r="M161" s="801">
        <v>1</v>
      </c>
      <c r="N161" s="801"/>
      <c r="O161" s="801"/>
      <c r="P161" s="799" t="s">
        <v>1774</v>
      </c>
      <c r="Q161" s="799" t="s">
        <v>1775</v>
      </c>
      <c r="R161" s="799">
        <v>1</v>
      </c>
      <c r="S161" s="801">
        <v>1</v>
      </c>
      <c r="T161" s="801"/>
      <c r="U161" s="801"/>
      <c r="V161" s="799">
        <v>1</v>
      </c>
      <c r="W161" s="799"/>
      <c r="X161" s="799"/>
      <c r="Y161" s="799">
        <v>1</v>
      </c>
      <c r="Z161" s="799"/>
      <c r="AA161" s="799"/>
      <c r="AB161" s="799"/>
      <c r="AC161" s="799"/>
      <c r="AD161" s="799"/>
      <c r="AE161" s="799"/>
      <c r="AF161" s="787"/>
      <c r="AG161" s="787"/>
      <c r="AH161" s="787"/>
      <c r="AI161" s="787"/>
      <c r="AJ161" s="787"/>
      <c r="AK161" s="787"/>
      <c r="AL161" s="799"/>
      <c r="AM161" s="799"/>
      <c r="AN161" s="799"/>
      <c r="AO161" s="799"/>
      <c r="AP161" s="784"/>
      <c r="AQ161" s="784"/>
      <c r="AR161" s="784"/>
      <c r="AS161" s="784"/>
      <c r="AT161" s="784"/>
      <c r="AU161" s="784"/>
      <c r="AV161" s="784"/>
      <c r="AW161" s="784"/>
      <c r="AX161" s="784"/>
      <c r="AY161" s="784"/>
      <c r="AZ161" s="784"/>
      <c r="BA161" s="784"/>
      <c r="BB161" s="784"/>
      <c r="BC161" s="784"/>
      <c r="BE161" s="784" t="str">
        <f t="shared" si="27"/>
        <v>DA</v>
      </c>
      <c r="BF161" s="784" t="str">
        <f>+RIGHT(C161,1)</f>
        <v>0</v>
      </c>
      <c r="BG161" s="803" t="str">
        <f t="shared" si="30"/>
        <v>DA+0</v>
      </c>
    </row>
    <row r="162" spans="1:59" ht="14.45" customHeight="1" x14ac:dyDescent="0.2">
      <c r="A162" s="793"/>
      <c r="B162" s="793"/>
      <c r="C162" s="793"/>
      <c r="D162" s="797">
        <v>342.3</v>
      </c>
      <c r="E162" s="796"/>
      <c r="F162" s="796"/>
      <c r="G162" s="796"/>
      <c r="H162" s="796"/>
      <c r="I162" s="796"/>
      <c r="J162" s="796"/>
      <c r="K162" s="796"/>
      <c r="L162" s="796"/>
      <c r="M162" s="796"/>
      <c r="N162" s="796"/>
      <c r="O162" s="796"/>
      <c r="P162" s="787"/>
      <c r="Q162" s="787"/>
      <c r="R162" s="787"/>
      <c r="S162" s="796"/>
      <c r="T162" s="796"/>
      <c r="U162" s="796"/>
      <c r="V162" s="796"/>
      <c r="W162" s="796"/>
      <c r="X162" s="796"/>
      <c r="Y162" s="796"/>
      <c r="Z162" s="796"/>
      <c r="AA162" s="796"/>
      <c r="AB162" s="787"/>
      <c r="AC162" s="787"/>
      <c r="AD162" s="787"/>
      <c r="AE162" s="787"/>
      <c r="AF162" s="787">
        <f>+ROUND(D162/10,0)-1</f>
        <v>33</v>
      </c>
      <c r="AG162" s="787" t="b">
        <f t="shared" si="28"/>
        <v>1</v>
      </c>
      <c r="AH162" s="787"/>
      <c r="AI162" s="787"/>
      <c r="AJ162" s="787"/>
      <c r="AK162" s="787">
        <f t="shared" ref="AK162" si="40">AF162+AJ162</f>
        <v>33</v>
      </c>
      <c r="AL162" s="796"/>
      <c r="AM162" s="796"/>
      <c r="AN162" s="796"/>
      <c r="AO162" s="799"/>
      <c r="BE162" s="784" t="str">
        <f t="shared" si="27"/>
        <v/>
      </c>
    </row>
    <row r="163" spans="1:59" ht="14.45" customHeight="1" x14ac:dyDescent="0.2">
      <c r="A163" s="793">
        <f>+SUBTOTAL(3,$B$13:B163)</f>
        <v>76</v>
      </c>
      <c r="B163" s="798" t="s">
        <v>171</v>
      </c>
      <c r="C163" s="793" t="s">
        <v>242</v>
      </c>
      <c r="D163" s="797"/>
      <c r="E163" s="799">
        <v>1</v>
      </c>
      <c r="F163" s="800" t="s">
        <v>1850</v>
      </c>
      <c r="G163" s="799" t="s">
        <v>1772</v>
      </c>
      <c r="H163" s="799" t="s">
        <v>439</v>
      </c>
      <c r="I163" s="799" t="s">
        <v>1773</v>
      </c>
      <c r="J163" s="799" t="s">
        <v>1772</v>
      </c>
      <c r="K163" s="799" t="s">
        <v>439</v>
      </c>
      <c r="L163" s="799" t="s">
        <v>1773</v>
      </c>
      <c r="M163" s="799">
        <v>1</v>
      </c>
      <c r="N163" s="799"/>
      <c r="O163" s="799"/>
      <c r="P163" s="799" t="s">
        <v>1774</v>
      </c>
      <c r="Q163" s="799" t="s">
        <v>1775</v>
      </c>
      <c r="R163" s="799">
        <v>1</v>
      </c>
      <c r="S163" s="799">
        <v>1</v>
      </c>
      <c r="T163" s="799"/>
      <c r="U163" s="799"/>
      <c r="V163" s="799">
        <v>1</v>
      </c>
      <c r="W163" s="799"/>
      <c r="X163" s="799"/>
      <c r="Y163" s="796"/>
      <c r="Z163" s="796"/>
      <c r="AA163" s="796"/>
      <c r="AB163" s="787"/>
      <c r="AC163" s="787"/>
      <c r="AD163" s="787"/>
      <c r="AE163" s="787"/>
      <c r="AF163" s="787"/>
      <c r="AG163" s="787"/>
      <c r="AH163" s="787"/>
      <c r="AI163" s="787"/>
      <c r="AJ163" s="787"/>
      <c r="AK163" s="787"/>
      <c r="AL163" s="796"/>
      <c r="AM163" s="796"/>
      <c r="AN163" s="796"/>
      <c r="AO163" s="799"/>
      <c r="BE163" s="784" t="str">
        <f t="shared" si="27"/>
        <v>DB</v>
      </c>
      <c r="BF163" s="784" t="str">
        <f>+RIGHT(C163,1)</f>
        <v>0</v>
      </c>
      <c r="BG163" s="784" t="str">
        <f t="shared" si="30"/>
        <v>DB+0</v>
      </c>
    </row>
    <row r="164" spans="1:59" ht="14.45" customHeight="1" x14ac:dyDescent="0.2">
      <c r="A164" s="793"/>
      <c r="B164" s="793"/>
      <c r="C164" s="793"/>
      <c r="D164" s="797">
        <v>405.1</v>
      </c>
      <c r="E164" s="796"/>
      <c r="F164" s="796"/>
      <c r="G164" s="796"/>
      <c r="H164" s="796"/>
      <c r="I164" s="796"/>
      <c r="J164" s="796"/>
      <c r="K164" s="796"/>
      <c r="L164" s="796"/>
      <c r="M164" s="796"/>
      <c r="N164" s="796"/>
      <c r="O164" s="796"/>
      <c r="P164" s="787"/>
      <c r="Q164" s="787"/>
      <c r="R164" s="787"/>
      <c r="S164" s="796"/>
      <c r="T164" s="796"/>
      <c r="U164" s="796"/>
      <c r="V164" s="796"/>
      <c r="W164" s="796"/>
      <c r="X164" s="796"/>
      <c r="Y164" s="796"/>
      <c r="Z164" s="796"/>
      <c r="AA164" s="796"/>
      <c r="AB164" s="787"/>
      <c r="AC164" s="787"/>
      <c r="AD164" s="787"/>
      <c r="AE164" s="787"/>
      <c r="AF164" s="787">
        <f>+ROUND(D164/10,0)-1</f>
        <v>40</v>
      </c>
      <c r="AG164" s="787" t="b">
        <f t="shared" si="28"/>
        <v>1</v>
      </c>
      <c r="AH164" s="787"/>
      <c r="AI164" s="787"/>
      <c r="AJ164" s="787"/>
      <c r="AK164" s="787">
        <f t="shared" ref="AK164" si="41">AF164+AJ164</f>
        <v>40</v>
      </c>
      <c r="AL164" s="796"/>
      <c r="AM164" s="796"/>
      <c r="AN164" s="796"/>
      <c r="AO164" s="799"/>
      <c r="BE164" s="784" t="str">
        <f t="shared" si="27"/>
        <v/>
      </c>
    </row>
    <row r="165" spans="1:59" ht="14.45" customHeight="1" x14ac:dyDescent="0.2">
      <c r="A165" s="793">
        <f>+SUBTOTAL(3,$B$13:B165)</f>
        <v>77</v>
      </c>
      <c r="B165" s="793" t="s">
        <v>479</v>
      </c>
      <c r="C165" s="793" t="s">
        <v>20</v>
      </c>
      <c r="D165" s="797"/>
      <c r="E165" s="799">
        <v>1</v>
      </c>
      <c r="F165" s="800" t="s">
        <v>1851</v>
      </c>
      <c r="G165" s="799" t="s">
        <v>1772</v>
      </c>
      <c r="H165" s="799" t="s">
        <v>439</v>
      </c>
      <c r="I165" s="799" t="s">
        <v>1773</v>
      </c>
      <c r="J165" s="799" t="s">
        <v>1772</v>
      </c>
      <c r="K165" s="799" t="s">
        <v>439</v>
      </c>
      <c r="L165" s="799" t="s">
        <v>1773</v>
      </c>
      <c r="M165" s="799">
        <v>1</v>
      </c>
      <c r="N165" s="799"/>
      <c r="O165" s="799"/>
      <c r="P165" s="799" t="s">
        <v>1774</v>
      </c>
      <c r="Q165" s="799" t="s">
        <v>1775</v>
      </c>
      <c r="R165" s="799">
        <v>1</v>
      </c>
      <c r="S165" s="799">
        <v>1</v>
      </c>
      <c r="T165" s="799"/>
      <c r="U165" s="799"/>
      <c r="V165" s="799">
        <v>1</v>
      </c>
      <c r="W165" s="799"/>
      <c r="X165" s="799"/>
      <c r="Y165" s="799">
        <v>1</v>
      </c>
      <c r="Z165" s="799"/>
      <c r="AA165" s="799"/>
      <c r="AB165" s="799"/>
      <c r="AC165" s="799"/>
      <c r="AD165" s="799"/>
      <c r="AE165" s="799"/>
      <c r="AF165" s="787"/>
      <c r="AG165" s="787"/>
      <c r="AH165" s="787"/>
      <c r="AI165" s="787"/>
      <c r="AJ165" s="787"/>
      <c r="AK165" s="787"/>
      <c r="AL165" s="799"/>
      <c r="AM165" s="799"/>
      <c r="AN165" s="799"/>
      <c r="AO165" s="799"/>
      <c r="AP165" s="784"/>
      <c r="AQ165" s="784"/>
      <c r="AR165" s="784"/>
      <c r="AS165" s="784"/>
      <c r="AT165" s="784"/>
      <c r="AU165" s="784"/>
      <c r="AV165" s="784"/>
      <c r="AW165" s="784"/>
      <c r="AX165" s="784"/>
      <c r="AY165" s="784"/>
      <c r="AZ165" s="784"/>
      <c r="BA165" s="784"/>
      <c r="BB165" s="784"/>
      <c r="BC165" s="784"/>
      <c r="BE165" s="784" t="str">
        <f t="shared" si="27"/>
        <v>DA</v>
      </c>
      <c r="BF165" s="784" t="str">
        <f>+RIGHT(C165,1)</f>
        <v>3</v>
      </c>
      <c r="BG165" s="784" t="str">
        <f t="shared" si="30"/>
        <v>DA+3</v>
      </c>
    </row>
    <row r="166" spans="1:59" x14ac:dyDescent="0.2">
      <c r="A166" s="793"/>
      <c r="B166" s="793"/>
      <c r="C166" s="793"/>
      <c r="D166" s="797">
        <v>412.2</v>
      </c>
      <c r="E166" s="796"/>
      <c r="F166" s="796"/>
      <c r="G166" s="796"/>
      <c r="H166" s="796"/>
      <c r="I166" s="796"/>
      <c r="J166" s="796"/>
      <c r="K166" s="796"/>
      <c r="L166" s="796"/>
      <c r="M166" s="796"/>
      <c r="N166" s="796"/>
      <c r="O166" s="796"/>
      <c r="P166" s="787"/>
      <c r="Q166" s="787"/>
      <c r="R166" s="787"/>
      <c r="S166" s="796"/>
      <c r="T166" s="796"/>
      <c r="U166" s="796"/>
      <c r="V166" s="796"/>
      <c r="W166" s="796"/>
      <c r="X166" s="796"/>
      <c r="Y166" s="796"/>
      <c r="Z166" s="796"/>
      <c r="AA166" s="796"/>
      <c r="AB166" s="787"/>
      <c r="AC166" s="787"/>
      <c r="AD166" s="787"/>
      <c r="AE166" s="787"/>
      <c r="AF166" s="787">
        <f>+ROUND(D166/10,0)-1</f>
        <v>40</v>
      </c>
      <c r="AG166" s="787" t="b">
        <f t="shared" si="28"/>
        <v>1</v>
      </c>
      <c r="AH166" s="787"/>
      <c r="AI166" s="787"/>
      <c r="AJ166" s="787"/>
      <c r="AK166" s="787">
        <f t="shared" ref="AK166" si="42">AF166+AJ166</f>
        <v>40</v>
      </c>
      <c r="AL166" s="796"/>
      <c r="AM166" s="796"/>
      <c r="AN166" s="796"/>
      <c r="AO166" s="799"/>
      <c r="BE166" s="784" t="str">
        <f t="shared" si="27"/>
        <v/>
      </c>
    </row>
    <row r="167" spans="1:59" ht="14.45" customHeight="1" x14ac:dyDescent="0.2">
      <c r="A167" s="793">
        <f>+SUBTOTAL(3,$B$13:B167)</f>
        <v>78</v>
      </c>
      <c r="B167" s="793" t="s">
        <v>480</v>
      </c>
      <c r="C167" s="793" t="s">
        <v>231</v>
      </c>
      <c r="D167" s="797"/>
      <c r="E167" s="799">
        <v>1</v>
      </c>
      <c r="F167" s="800" t="s">
        <v>1852</v>
      </c>
      <c r="G167" s="799" t="s">
        <v>1772</v>
      </c>
      <c r="H167" s="799" t="s">
        <v>439</v>
      </c>
      <c r="I167" s="799" t="s">
        <v>1773</v>
      </c>
      <c r="J167" s="799" t="s">
        <v>1772</v>
      </c>
      <c r="K167" s="799" t="s">
        <v>439</v>
      </c>
      <c r="L167" s="799" t="s">
        <v>1773</v>
      </c>
      <c r="M167" s="799">
        <v>1</v>
      </c>
      <c r="N167" s="799"/>
      <c r="O167" s="799"/>
      <c r="P167" s="799" t="s">
        <v>1774</v>
      </c>
      <c r="Q167" s="799" t="s">
        <v>1775</v>
      </c>
      <c r="R167" s="799">
        <v>1</v>
      </c>
      <c r="S167" s="799">
        <v>1</v>
      </c>
      <c r="T167" s="799"/>
      <c r="U167" s="799"/>
      <c r="V167" s="799">
        <v>1</v>
      </c>
      <c r="W167" s="799"/>
      <c r="X167" s="799"/>
      <c r="Y167" s="799">
        <v>1</v>
      </c>
      <c r="Z167" s="799"/>
      <c r="AA167" s="799"/>
      <c r="AB167" s="799"/>
      <c r="AC167" s="799"/>
      <c r="AD167" s="799"/>
      <c r="AE167" s="799"/>
      <c r="AF167" s="787"/>
      <c r="AG167" s="787"/>
      <c r="AH167" s="787"/>
      <c r="AI167" s="787"/>
      <c r="AJ167" s="787"/>
      <c r="AK167" s="787"/>
      <c r="AL167" s="799"/>
      <c r="AM167" s="799"/>
      <c r="AN167" s="799"/>
      <c r="AO167" s="799"/>
      <c r="AP167" s="784"/>
      <c r="AQ167" s="784"/>
      <c r="AR167" s="784"/>
      <c r="AS167" s="784"/>
      <c r="AT167" s="784"/>
      <c r="AU167" s="784"/>
      <c r="AV167" s="784"/>
      <c r="AW167" s="784"/>
      <c r="AX167" s="784"/>
      <c r="AY167" s="784"/>
      <c r="AZ167" s="784"/>
      <c r="BA167" s="784"/>
      <c r="BB167" s="784"/>
      <c r="BC167" s="784"/>
      <c r="BE167" s="784" t="str">
        <f t="shared" si="27"/>
        <v>DA</v>
      </c>
      <c r="BF167" s="784" t="str">
        <f>+RIGHT(C167,1)</f>
        <v>0</v>
      </c>
      <c r="BG167" s="784" t="str">
        <f t="shared" si="30"/>
        <v>DA+0</v>
      </c>
    </row>
    <row r="168" spans="1:59" ht="14.45" customHeight="1" x14ac:dyDescent="0.2">
      <c r="A168" s="793"/>
      <c r="B168" s="793"/>
      <c r="C168" s="793"/>
      <c r="D168" s="797">
        <v>412.2</v>
      </c>
      <c r="E168" s="796"/>
      <c r="F168" s="796"/>
      <c r="G168" s="796"/>
      <c r="H168" s="796"/>
      <c r="I168" s="796"/>
      <c r="J168" s="796"/>
      <c r="K168" s="796"/>
      <c r="L168" s="796"/>
      <c r="M168" s="796"/>
      <c r="N168" s="796"/>
      <c r="O168" s="796"/>
      <c r="P168" s="787"/>
      <c r="Q168" s="787"/>
      <c r="R168" s="787"/>
      <c r="S168" s="796"/>
      <c r="T168" s="796"/>
      <c r="U168" s="796"/>
      <c r="V168" s="796"/>
      <c r="W168" s="796"/>
      <c r="X168" s="796"/>
      <c r="Y168" s="796"/>
      <c r="Z168" s="796"/>
      <c r="AA168" s="796"/>
      <c r="AB168" s="787"/>
      <c r="AC168" s="787"/>
      <c r="AD168" s="787"/>
      <c r="AE168" s="787"/>
      <c r="AF168" s="787">
        <f>+ROUND(D168/10,0)-1</f>
        <v>40</v>
      </c>
      <c r="AG168" s="787" t="b">
        <f t="shared" si="28"/>
        <v>1</v>
      </c>
      <c r="AH168" s="787"/>
      <c r="AI168" s="787"/>
      <c r="AJ168" s="787"/>
      <c r="AK168" s="787">
        <f t="shared" ref="AK168" si="43">AF168+AJ168</f>
        <v>40</v>
      </c>
      <c r="AL168" s="796"/>
      <c r="AM168" s="796"/>
      <c r="AN168" s="796"/>
      <c r="AO168" s="799"/>
      <c r="BE168" s="784" t="str">
        <f t="shared" si="27"/>
        <v/>
      </c>
    </row>
    <row r="169" spans="1:59" ht="14.45" customHeight="1" x14ac:dyDescent="0.2">
      <c r="A169" s="793">
        <f>+SUBTOTAL(3,$B$13:B169)</f>
        <v>79</v>
      </c>
      <c r="B169" s="793" t="s">
        <v>481</v>
      </c>
      <c r="C169" s="793" t="s">
        <v>20</v>
      </c>
      <c r="D169" s="797"/>
      <c r="E169" s="799">
        <v>1</v>
      </c>
      <c r="F169" s="800" t="s">
        <v>1853</v>
      </c>
      <c r="G169" s="799" t="s">
        <v>1772</v>
      </c>
      <c r="H169" s="799" t="s">
        <v>439</v>
      </c>
      <c r="I169" s="799" t="s">
        <v>1773</v>
      </c>
      <c r="J169" s="799" t="s">
        <v>1772</v>
      </c>
      <c r="K169" s="799" t="s">
        <v>439</v>
      </c>
      <c r="L169" s="799" t="s">
        <v>1773</v>
      </c>
      <c r="M169" s="799">
        <v>1</v>
      </c>
      <c r="N169" s="799"/>
      <c r="O169" s="799"/>
      <c r="P169" s="799" t="s">
        <v>1774</v>
      </c>
      <c r="Q169" s="799" t="s">
        <v>1775</v>
      </c>
      <c r="R169" s="799">
        <v>1</v>
      </c>
      <c r="S169" s="799">
        <v>1</v>
      </c>
      <c r="T169" s="799"/>
      <c r="U169" s="799"/>
      <c r="V169" s="799">
        <v>1</v>
      </c>
      <c r="W169" s="799"/>
      <c r="X169" s="799"/>
      <c r="Y169" s="799">
        <v>1</v>
      </c>
      <c r="Z169" s="799"/>
      <c r="AA169" s="799"/>
      <c r="AB169" s="799"/>
      <c r="AC169" s="799"/>
      <c r="AD169" s="799"/>
      <c r="AE169" s="799"/>
      <c r="AF169" s="787"/>
      <c r="AG169" s="787"/>
      <c r="AH169" s="787"/>
      <c r="AI169" s="787"/>
      <c r="AJ169" s="787"/>
      <c r="AK169" s="787"/>
      <c r="AL169" s="799"/>
      <c r="AM169" s="799"/>
      <c r="AN169" s="799"/>
      <c r="AO169" s="799"/>
      <c r="AP169" s="784"/>
      <c r="AQ169" s="784"/>
      <c r="AR169" s="784"/>
      <c r="AS169" s="784"/>
      <c r="AT169" s="784"/>
      <c r="AU169" s="784"/>
      <c r="AV169" s="784"/>
      <c r="AW169" s="784"/>
      <c r="AX169" s="784"/>
      <c r="AY169" s="784"/>
      <c r="AZ169" s="784"/>
      <c r="BA169" s="784"/>
      <c r="BB169" s="784"/>
      <c r="BC169" s="784"/>
      <c r="BE169" s="784" t="str">
        <f t="shared" si="27"/>
        <v>DA</v>
      </c>
      <c r="BF169" s="784" t="str">
        <f>+RIGHT(C169,1)</f>
        <v>3</v>
      </c>
      <c r="BG169" s="784" t="str">
        <f t="shared" si="30"/>
        <v>DA+3</v>
      </c>
    </row>
    <row r="170" spans="1:59" ht="14.45" customHeight="1" x14ac:dyDescent="0.2">
      <c r="A170" s="793"/>
      <c r="B170" s="793"/>
      <c r="C170" s="793"/>
      <c r="D170" s="797">
        <v>422.1</v>
      </c>
      <c r="E170" s="796"/>
      <c r="F170" s="796"/>
      <c r="G170" s="796"/>
      <c r="H170" s="796"/>
      <c r="I170" s="796"/>
      <c r="J170" s="796"/>
      <c r="K170" s="796"/>
      <c r="L170" s="796"/>
      <c r="M170" s="796"/>
      <c r="N170" s="796"/>
      <c r="O170" s="796"/>
      <c r="P170" s="787"/>
      <c r="Q170" s="787"/>
      <c r="R170" s="787"/>
      <c r="S170" s="796"/>
      <c r="T170" s="796"/>
      <c r="U170" s="796"/>
      <c r="V170" s="796"/>
      <c r="W170" s="796"/>
      <c r="X170" s="796"/>
      <c r="Y170" s="796"/>
      <c r="Z170" s="796"/>
      <c r="AA170" s="796"/>
      <c r="AB170" s="787"/>
      <c r="AC170" s="787"/>
      <c r="AD170" s="787"/>
      <c r="AE170" s="787"/>
      <c r="AF170" s="787">
        <f>+ROUND(D170/10,0)-1</f>
        <v>41</v>
      </c>
      <c r="AG170" s="787" t="b">
        <f t="shared" si="28"/>
        <v>1</v>
      </c>
      <c r="AH170" s="787"/>
      <c r="AI170" s="787"/>
      <c r="AJ170" s="787"/>
      <c r="AK170" s="787">
        <f t="shared" ref="AK170" si="44">AF170+AJ170</f>
        <v>41</v>
      </c>
      <c r="AL170" s="796"/>
      <c r="AM170" s="796"/>
      <c r="AN170" s="796"/>
      <c r="AO170" s="799"/>
      <c r="BE170" s="784" t="str">
        <f t="shared" si="27"/>
        <v/>
      </c>
    </row>
    <row r="171" spans="1:59" ht="14.45" customHeight="1" x14ac:dyDescent="0.2">
      <c r="A171" s="793">
        <f>+SUBTOTAL(3,$B$13:B171)</f>
        <v>80</v>
      </c>
      <c r="B171" s="793" t="s">
        <v>482</v>
      </c>
      <c r="C171" s="793" t="s">
        <v>20</v>
      </c>
      <c r="D171" s="797"/>
      <c r="E171" s="799">
        <v>1</v>
      </c>
      <c r="F171" s="800" t="s">
        <v>1854</v>
      </c>
      <c r="G171" s="799" t="s">
        <v>1772</v>
      </c>
      <c r="H171" s="799" t="s">
        <v>439</v>
      </c>
      <c r="I171" s="799" t="s">
        <v>1773</v>
      </c>
      <c r="J171" s="799" t="s">
        <v>1772</v>
      </c>
      <c r="K171" s="799" t="s">
        <v>439</v>
      </c>
      <c r="L171" s="799" t="s">
        <v>1773</v>
      </c>
      <c r="M171" s="799">
        <v>1</v>
      </c>
      <c r="N171" s="799"/>
      <c r="O171" s="799"/>
      <c r="P171" s="799" t="s">
        <v>1774</v>
      </c>
      <c r="Q171" s="799" t="s">
        <v>1775</v>
      </c>
      <c r="R171" s="799">
        <v>1</v>
      </c>
      <c r="S171" s="799">
        <v>1</v>
      </c>
      <c r="T171" s="799"/>
      <c r="U171" s="799"/>
      <c r="V171" s="799">
        <v>1</v>
      </c>
      <c r="W171" s="799"/>
      <c r="X171" s="799"/>
      <c r="Y171" s="799">
        <v>1</v>
      </c>
      <c r="Z171" s="799"/>
      <c r="AA171" s="799"/>
      <c r="AB171" s="799"/>
      <c r="AC171" s="799"/>
      <c r="AD171" s="799"/>
      <c r="AE171" s="799"/>
      <c r="AF171" s="787"/>
      <c r="AG171" s="787"/>
      <c r="AH171" s="787"/>
      <c r="AI171" s="787"/>
      <c r="AJ171" s="787"/>
      <c r="AK171" s="787"/>
      <c r="AL171" s="799"/>
      <c r="AM171" s="799"/>
      <c r="AN171" s="799"/>
      <c r="AO171" s="799"/>
      <c r="AP171" s="784"/>
      <c r="AQ171" s="784"/>
      <c r="AR171" s="784"/>
      <c r="AS171" s="784"/>
      <c r="AT171" s="784"/>
      <c r="AU171" s="784"/>
      <c r="AV171" s="784"/>
      <c r="AW171" s="784"/>
      <c r="AX171" s="784"/>
      <c r="AY171" s="784"/>
      <c r="AZ171" s="784"/>
      <c r="BA171" s="784"/>
      <c r="BB171" s="784"/>
      <c r="BC171" s="784"/>
      <c r="BE171" s="784" t="str">
        <f t="shared" si="27"/>
        <v>DA</v>
      </c>
      <c r="BF171" s="784" t="str">
        <f>+RIGHT(C171,1)</f>
        <v>3</v>
      </c>
      <c r="BG171" s="784" t="str">
        <f t="shared" si="30"/>
        <v>DA+3</v>
      </c>
    </row>
    <row r="172" spans="1:59" ht="14.45" customHeight="1" x14ac:dyDescent="0.2">
      <c r="A172" s="793"/>
      <c r="B172" s="793"/>
      <c r="C172" s="793"/>
      <c r="D172" s="797">
        <v>418.3</v>
      </c>
      <c r="E172" s="796"/>
      <c r="F172" s="796"/>
      <c r="G172" s="796"/>
      <c r="H172" s="796"/>
      <c r="I172" s="796"/>
      <c r="J172" s="796"/>
      <c r="K172" s="796"/>
      <c r="L172" s="796"/>
      <c r="M172" s="796"/>
      <c r="N172" s="796"/>
      <c r="O172" s="796"/>
      <c r="P172" s="787"/>
      <c r="Q172" s="787"/>
      <c r="R172" s="787"/>
      <c r="S172" s="796"/>
      <c r="T172" s="796"/>
      <c r="U172" s="796"/>
      <c r="V172" s="796"/>
      <c r="W172" s="796"/>
      <c r="X172" s="796"/>
      <c r="Y172" s="796"/>
      <c r="Z172" s="796"/>
      <c r="AA172" s="796"/>
      <c r="AB172" s="787"/>
      <c r="AC172" s="787"/>
      <c r="AD172" s="787"/>
      <c r="AE172" s="787"/>
      <c r="AF172" s="787">
        <f>+ROUND(D172/10,0)-1</f>
        <v>41</v>
      </c>
      <c r="AG172" s="787" t="b">
        <f t="shared" si="28"/>
        <v>1</v>
      </c>
      <c r="AH172" s="787"/>
      <c r="AI172" s="787"/>
      <c r="AJ172" s="787"/>
      <c r="AK172" s="787">
        <f t="shared" ref="AK172" si="45">AF172+AJ172</f>
        <v>41</v>
      </c>
      <c r="AL172" s="796"/>
      <c r="AM172" s="796"/>
      <c r="AN172" s="796"/>
      <c r="AO172" s="799"/>
      <c r="BE172" s="784" t="str">
        <f t="shared" si="27"/>
        <v/>
      </c>
    </row>
    <row r="173" spans="1:59" ht="14.45" customHeight="1" x14ac:dyDescent="0.2">
      <c r="A173" s="793">
        <f>+SUBTOTAL(3,$B$13:B173)</f>
        <v>81</v>
      </c>
      <c r="B173" s="793" t="s">
        <v>483</v>
      </c>
      <c r="C173" s="793" t="s">
        <v>20</v>
      </c>
      <c r="D173" s="797"/>
      <c r="E173" s="799">
        <v>1</v>
      </c>
      <c r="F173" s="800" t="s">
        <v>1855</v>
      </c>
      <c r="G173" s="799" t="s">
        <v>1772</v>
      </c>
      <c r="H173" s="799" t="s">
        <v>439</v>
      </c>
      <c r="I173" s="799" t="s">
        <v>1773</v>
      </c>
      <c r="J173" s="799" t="s">
        <v>1772</v>
      </c>
      <c r="K173" s="799" t="s">
        <v>439</v>
      </c>
      <c r="L173" s="799" t="s">
        <v>1773</v>
      </c>
      <c r="M173" s="799">
        <v>1</v>
      </c>
      <c r="N173" s="799"/>
      <c r="O173" s="799"/>
      <c r="P173" s="799" t="s">
        <v>1774</v>
      </c>
      <c r="Q173" s="799" t="s">
        <v>1775</v>
      </c>
      <c r="R173" s="799">
        <v>1</v>
      </c>
      <c r="S173" s="799">
        <v>1</v>
      </c>
      <c r="T173" s="799"/>
      <c r="U173" s="799"/>
      <c r="V173" s="799">
        <v>1</v>
      </c>
      <c r="W173" s="799"/>
      <c r="X173" s="799"/>
      <c r="Y173" s="799">
        <v>1</v>
      </c>
      <c r="Z173" s="799"/>
      <c r="AA173" s="799"/>
      <c r="AB173" s="799"/>
      <c r="AC173" s="799"/>
      <c r="AD173" s="799"/>
      <c r="AE173" s="799"/>
      <c r="AF173" s="787"/>
      <c r="AG173" s="787"/>
      <c r="AH173" s="787"/>
      <c r="AI173" s="787"/>
      <c r="AJ173" s="787"/>
      <c r="AK173" s="787"/>
      <c r="AL173" s="799"/>
      <c r="AM173" s="799"/>
      <c r="AN173" s="799"/>
      <c r="AO173" s="799"/>
      <c r="AP173" s="784"/>
      <c r="AQ173" s="784"/>
      <c r="AR173" s="784"/>
      <c r="AS173" s="784"/>
      <c r="AT173" s="784"/>
      <c r="AU173" s="784"/>
      <c r="AV173" s="784"/>
      <c r="AW173" s="784"/>
      <c r="AX173" s="784"/>
      <c r="AY173" s="784"/>
      <c r="AZ173" s="784"/>
      <c r="BA173" s="784"/>
      <c r="BB173" s="784"/>
      <c r="BC173" s="784"/>
      <c r="BE173" s="784" t="str">
        <f t="shared" si="27"/>
        <v>DA</v>
      </c>
      <c r="BF173" s="784" t="str">
        <f>+RIGHT(C173,1)</f>
        <v>3</v>
      </c>
      <c r="BG173" s="784" t="str">
        <f t="shared" si="30"/>
        <v>DA+3</v>
      </c>
    </row>
    <row r="174" spans="1:59" ht="14.45" customHeight="1" x14ac:dyDescent="0.2">
      <c r="A174" s="793"/>
      <c r="B174" s="793"/>
      <c r="C174" s="793"/>
      <c r="D174" s="797">
        <v>384.3</v>
      </c>
      <c r="E174" s="796"/>
      <c r="F174" s="796"/>
      <c r="G174" s="796"/>
      <c r="H174" s="796"/>
      <c r="I174" s="796"/>
      <c r="J174" s="796"/>
      <c r="K174" s="796"/>
      <c r="L174" s="796"/>
      <c r="M174" s="796"/>
      <c r="N174" s="796"/>
      <c r="O174" s="796"/>
      <c r="P174" s="787"/>
      <c r="Q174" s="787"/>
      <c r="R174" s="787"/>
      <c r="S174" s="796"/>
      <c r="T174" s="796"/>
      <c r="U174" s="796"/>
      <c r="V174" s="796"/>
      <c r="W174" s="796"/>
      <c r="X174" s="796"/>
      <c r="Y174" s="796"/>
      <c r="Z174" s="796"/>
      <c r="AA174" s="796"/>
      <c r="AB174" s="787"/>
      <c r="AC174" s="787"/>
      <c r="AD174" s="787"/>
      <c r="AE174" s="787"/>
      <c r="AF174" s="787">
        <f>+ROUND(D174/10,0)-1</f>
        <v>37</v>
      </c>
      <c r="AG174" s="787" t="b">
        <f t="shared" si="28"/>
        <v>1</v>
      </c>
      <c r="AH174" s="787"/>
      <c r="AI174" s="787"/>
      <c r="AJ174" s="787"/>
      <c r="AK174" s="787">
        <f t="shared" ref="AK174" si="46">AF174+AJ174</f>
        <v>37</v>
      </c>
      <c r="AL174" s="796"/>
      <c r="AM174" s="796"/>
      <c r="AN174" s="796"/>
      <c r="AO174" s="799"/>
      <c r="BE174" s="784" t="str">
        <f t="shared" si="27"/>
        <v/>
      </c>
    </row>
    <row r="175" spans="1:59" ht="14.45" customHeight="1" x14ac:dyDescent="0.2">
      <c r="A175" s="793">
        <f>+SUBTOTAL(3,$B$13:B175)</f>
        <v>82</v>
      </c>
      <c r="B175" s="793" t="s">
        <v>484</v>
      </c>
      <c r="C175" s="793" t="s">
        <v>232</v>
      </c>
      <c r="D175" s="797"/>
      <c r="E175" s="799">
        <v>1</v>
      </c>
      <c r="F175" s="800" t="s">
        <v>1856</v>
      </c>
      <c r="G175" s="799" t="s">
        <v>1772</v>
      </c>
      <c r="H175" s="799" t="s">
        <v>439</v>
      </c>
      <c r="I175" s="799" t="s">
        <v>1773</v>
      </c>
      <c r="J175" s="799" t="s">
        <v>1772</v>
      </c>
      <c r="K175" s="799" t="s">
        <v>439</v>
      </c>
      <c r="L175" s="799" t="s">
        <v>1773</v>
      </c>
      <c r="M175" s="799">
        <v>1</v>
      </c>
      <c r="N175" s="799"/>
      <c r="O175" s="799"/>
      <c r="P175" s="799" t="s">
        <v>1774</v>
      </c>
      <c r="Q175" s="799" t="s">
        <v>1775</v>
      </c>
      <c r="R175" s="799">
        <v>1</v>
      </c>
      <c r="S175" s="799">
        <v>1</v>
      </c>
      <c r="T175" s="799"/>
      <c r="U175" s="799"/>
      <c r="V175" s="799">
        <v>1</v>
      </c>
      <c r="W175" s="799"/>
      <c r="X175" s="799"/>
      <c r="Y175" s="799">
        <v>1</v>
      </c>
      <c r="Z175" s="799"/>
      <c r="AA175" s="799"/>
      <c r="AB175" s="799"/>
      <c r="AC175" s="799"/>
      <c r="AD175" s="799"/>
      <c r="AE175" s="799"/>
      <c r="AF175" s="787"/>
      <c r="AG175" s="787"/>
      <c r="AH175" s="787"/>
      <c r="AI175" s="787"/>
      <c r="AJ175" s="787"/>
      <c r="AK175" s="787"/>
      <c r="AL175" s="799"/>
      <c r="AM175" s="799"/>
      <c r="AN175" s="799"/>
      <c r="AO175" s="799"/>
      <c r="AP175" s="784"/>
      <c r="AQ175" s="784"/>
      <c r="AR175" s="784"/>
      <c r="AS175" s="784"/>
      <c r="AT175" s="784"/>
      <c r="AU175" s="784"/>
      <c r="AV175" s="784"/>
      <c r="AW175" s="784"/>
      <c r="AX175" s="784"/>
      <c r="AY175" s="784"/>
      <c r="AZ175" s="784"/>
      <c r="BA175" s="784"/>
      <c r="BB175" s="784"/>
      <c r="BC175" s="784"/>
      <c r="BE175" s="784" t="str">
        <f t="shared" si="27"/>
        <v>DA</v>
      </c>
      <c r="BF175" s="784" t="str">
        <f>+RIGHT(C175,1)</f>
        <v>6</v>
      </c>
      <c r="BG175" s="784" t="str">
        <f t="shared" si="30"/>
        <v>DA+6</v>
      </c>
    </row>
    <row r="176" spans="1:59" ht="14.45" customHeight="1" x14ac:dyDescent="0.2">
      <c r="A176" s="793"/>
      <c r="B176" s="793"/>
      <c r="C176" s="793"/>
      <c r="D176" s="797">
        <v>434.2</v>
      </c>
      <c r="E176" s="796"/>
      <c r="F176" s="796"/>
      <c r="G176" s="796"/>
      <c r="H176" s="796"/>
      <c r="I176" s="796"/>
      <c r="J176" s="796"/>
      <c r="K176" s="796"/>
      <c r="L176" s="796"/>
      <c r="M176" s="796"/>
      <c r="N176" s="796"/>
      <c r="O176" s="796"/>
      <c r="P176" s="787"/>
      <c r="Q176" s="787"/>
      <c r="R176" s="787"/>
      <c r="S176" s="796"/>
      <c r="T176" s="796"/>
      <c r="U176" s="796"/>
      <c r="V176" s="796"/>
      <c r="W176" s="796"/>
      <c r="X176" s="796"/>
      <c r="Y176" s="796"/>
      <c r="Z176" s="796"/>
      <c r="AA176" s="796"/>
      <c r="AB176" s="787"/>
      <c r="AC176" s="787"/>
      <c r="AD176" s="787"/>
      <c r="AE176" s="787"/>
      <c r="AF176" s="787">
        <f>+ROUND(D176/10,0)-1</f>
        <v>42</v>
      </c>
      <c r="AG176" s="787" t="b">
        <f t="shared" si="28"/>
        <v>1</v>
      </c>
      <c r="AH176" s="787"/>
      <c r="AI176" s="787"/>
      <c r="AJ176" s="787"/>
      <c r="AK176" s="787">
        <f t="shared" ref="AK176" si="47">AF176+AJ176</f>
        <v>42</v>
      </c>
      <c r="AL176" s="796"/>
      <c r="AM176" s="796"/>
      <c r="AN176" s="796"/>
      <c r="AO176" s="799"/>
      <c r="BE176" s="784" t="str">
        <f t="shared" si="27"/>
        <v/>
      </c>
    </row>
    <row r="177" spans="1:59" ht="14.45" customHeight="1" x14ac:dyDescent="0.2">
      <c r="A177" s="793">
        <f>+SUBTOTAL(3,$B$13:B177)</f>
        <v>83</v>
      </c>
      <c r="B177" s="793" t="s">
        <v>485</v>
      </c>
      <c r="C177" s="793" t="s">
        <v>233</v>
      </c>
      <c r="D177" s="797"/>
      <c r="E177" s="799">
        <v>1</v>
      </c>
      <c r="F177" s="800" t="s">
        <v>1857</v>
      </c>
      <c r="G177" s="799" t="s">
        <v>1772</v>
      </c>
      <c r="H177" s="799" t="s">
        <v>439</v>
      </c>
      <c r="I177" s="799" t="s">
        <v>1773</v>
      </c>
      <c r="J177" s="799" t="s">
        <v>1772</v>
      </c>
      <c r="K177" s="799" t="s">
        <v>439</v>
      </c>
      <c r="L177" s="799" t="s">
        <v>1773</v>
      </c>
      <c r="M177" s="799">
        <v>1</v>
      </c>
      <c r="N177" s="799"/>
      <c r="O177" s="799"/>
      <c r="P177" s="799" t="s">
        <v>1774</v>
      </c>
      <c r="Q177" s="799" t="s">
        <v>1775</v>
      </c>
      <c r="R177" s="799">
        <v>1</v>
      </c>
      <c r="S177" s="799">
        <v>1</v>
      </c>
      <c r="T177" s="799"/>
      <c r="U177" s="799"/>
      <c r="V177" s="799">
        <v>1</v>
      </c>
      <c r="W177" s="799"/>
      <c r="X177" s="799"/>
      <c r="Y177" s="799">
        <v>1</v>
      </c>
      <c r="Z177" s="799"/>
      <c r="AA177" s="799"/>
      <c r="AB177" s="799"/>
      <c r="AC177" s="799"/>
      <c r="AD177" s="799"/>
      <c r="AE177" s="799"/>
      <c r="AF177" s="787"/>
      <c r="AG177" s="787"/>
      <c r="AH177" s="787"/>
      <c r="AI177" s="787"/>
      <c r="AJ177" s="787"/>
      <c r="AK177" s="787"/>
      <c r="AL177" s="799"/>
      <c r="AM177" s="799"/>
      <c r="AN177" s="799"/>
      <c r="AO177" s="799"/>
      <c r="AP177" s="784"/>
      <c r="AQ177" s="784"/>
      <c r="AR177" s="784"/>
      <c r="AS177" s="784"/>
      <c r="AT177" s="784"/>
      <c r="AU177" s="784"/>
      <c r="AV177" s="784"/>
      <c r="AW177" s="784"/>
      <c r="AX177" s="784"/>
      <c r="AY177" s="784"/>
      <c r="AZ177" s="784"/>
      <c r="BA177" s="784"/>
      <c r="BB177" s="784"/>
      <c r="BC177" s="784"/>
      <c r="BE177" s="784" t="str">
        <f t="shared" si="27"/>
        <v>DA</v>
      </c>
      <c r="BF177" s="784" t="str">
        <f>+RIGHT(C177,1)</f>
        <v>9</v>
      </c>
      <c r="BG177" s="784" t="str">
        <f t="shared" si="30"/>
        <v>DA+9</v>
      </c>
    </row>
    <row r="178" spans="1:59" s="802" customFormat="1" ht="14.45" customHeight="1" x14ac:dyDescent="0.2">
      <c r="A178" s="793"/>
      <c r="B178" s="793"/>
      <c r="C178" s="793"/>
      <c r="D178" s="797">
        <v>390.1</v>
      </c>
      <c r="E178" s="804"/>
      <c r="F178" s="796"/>
      <c r="G178" s="804"/>
      <c r="H178" s="804"/>
      <c r="I178" s="804"/>
      <c r="J178" s="804"/>
      <c r="K178" s="804"/>
      <c r="L178" s="804"/>
      <c r="M178" s="804"/>
      <c r="N178" s="804"/>
      <c r="O178" s="804"/>
      <c r="P178" s="805"/>
      <c r="Q178" s="805"/>
      <c r="R178" s="805"/>
      <c r="S178" s="804"/>
      <c r="T178" s="804"/>
      <c r="U178" s="804"/>
      <c r="V178" s="804"/>
      <c r="W178" s="804"/>
      <c r="X178" s="804"/>
      <c r="Y178" s="804"/>
      <c r="Z178" s="804"/>
      <c r="AA178" s="804"/>
      <c r="AB178" s="805"/>
      <c r="AC178" s="805"/>
      <c r="AD178" s="805"/>
      <c r="AE178" s="805"/>
      <c r="AF178" s="787">
        <f>+ROUND(D178/10,0)-1</f>
        <v>38</v>
      </c>
      <c r="AG178" s="787" t="b">
        <f t="shared" si="28"/>
        <v>1</v>
      </c>
      <c r="AH178" s="787"/>
      <c r="AI178" s="787"/>
      <c r="AJ178" s="787"/>
      <c r="AK178" s="787">
        <f t="shared" ref="AK178" si="48">AF178+AJ178</f>
        <v>38</v>
      </c>
      <c r="AL178" s="804"/>
      <c r="AM178" s="804"/>
      <c r="AN178" s="804"/>
      <c r="AO178" s="799"/>
      <c r="BE178" s="784" t="str">
        <f t="shared" si="27"/>
        <v/>
      </c>
      <c r="BF178" s="803"/>
      <c r="BG178" s="803"/>
    </row>
    <row r="179" spans="1:59" ht="14.45" customHeight="1" x14ac:dyDescent="0.2">
      <c r="A179" s="793">
        <f>+SUBTOTAL(3,$B$13:B179)</f>
        <v>84</v>
      </c>
      <c r="B179" s="793" t="s">
        <v>486</v>
      </c>
      <c r="C179" s="793" t="s">
        <v>232</v>
      </c>
      <c r="D179" s="797"/>
      <c r="E179" s="799">
        <v>1</v>
      </c>
      <c r="F179" s="800" t="s">
        <v>1858</v>
      </c>
      <c r="G179" s="799" t="s">
        <v>1772</v>
      </c>
      <c r="H179" s="799" t="s">
        <v>439</v>
      </c>
      <c r="I179" s="799" t="s">
        <v>1773</v>
      </c>
      <c r="J179" s="799" t="s">
        <v>1772</v>
      </c>
      <c r="K179" s="799" t="s">
        <v>439</v>
      </c>
      <c r="L179" s="799" t="s">
        <v>1773</v>
      </c>
      <c r="M179" s="799">
        <v>1</v>
      </c>
      <c r="N179" s="799"/>
      <c r="O179" s="799"/>
      <c r="P179" s="799" t="s">
        <v>1774</v>
      </c>
      <c r="Q179" s="799" t="s">
        <v>1775</v>
      </c>
      <c r="R179" s="799">
        <v>1</v>
      </c>
      <c r="S179" s="799">
        <v>1</v>
      </c>
      <c r="T179" s="799"/>
      <c r="U179" s="799"/>
      <c r="V179" s="799">
        <v>1</v>
      </c>
      <c r="W179" s="799"/>
      <c r="X179" s="799"/>
      <c r="Y179" s="799">
        <v>1</v>
      </c>
      <c r="Z179" s="799"/>
      <c r="AA179" s="799"/>
      <c r="AB179" s="799"/>
      <c r="AC179" s="799"/>
      <c r="AD179" s="799"/>
      <c r="AE179" s="799"/>
      <c r="AF179" s="787"/>
      <c r="AG179" s="787"/>
      <c r="AH179" s="787"/>
      <c r="AI179" s="787"/>
      <c r="AJ179" s="787"/>
      <c r="AK179" s="787"/>
      <c r="AL179" s="799"/>
      <c r="AM179" s="799"/>
      <c r="AN179" s="799"/>
      <c r="AO179" s="799"/>
      <c r="AP179" s="784"/>
      <c r="AQ179" s="784"/>
      <c r="AR179" s="784"/>
      <c r="AS179" s="784"/>
      <c r="AT179" s="784"/>
      <c r="AU179" s="784"/>
      <c r="AV179" s="784"/>
      <c r="AW179" s="784"/>
      <c r="AX179" s="784"/>
      <c r="AY179" s="784"/>
      <c r="AZ179" s="784"/>
      <c r="BA179" s="784"/>
      <c r="BB179" s="784"/>
      <c r="BC179" s="784"/>
      <c r="BE179" s="784" t="str">
        <f t="shared" si="27"/>
        <v>DA</v>
      </c>
      <c r="BF179" s="784" t="str">
        <f>+RIGHT(C179,1)</f>
        <v>6</v>
      </c>
      <c r="BG179" s="784" t="str">
        <f t="shared" si="30"/>
        <v>DA+6</v>
      </c>
    </row>
    <row r="180" spans="1:59" ht="14.45" customHeight="1" x14ac:dyDescent="0.2">
      <c r="A180" s="793"/>
      <c r="B180" s="793"/>
      <c r="C180" s="806"/>
      <c r="D180" s="797">
        <v>426.3</v>
      </c>
      <c r="E180" s="796"/>
      <c r="F180" s="796"/>
      <c r="G180" s="796"/>
      <c r="H180" s="796"/>
      <c r="I180" s="796"/>
      <c r="J180" s="796"/>
      <c r="K180" s="796"/>
      <c r="L180" s="796"/>
      <c r="M180" s="796"/>
      <c r="N180" s="796"/>
      <c r="O180" s="796"/>
      <c r="P180" s="787"/>
      <c r="Q180" s="787"/>
      <c r="R180" s="787"/>
      <c r="S180" s="796"/>
      <c r="T180" s="796"/>
      <c r="U180" s="796"/>
      <c r="V180" s="796"/>
      <c r="W180" s="796"/>
      <c r="X180" s="796"/>
      <c r="Y180" s="796"/>
      <c r="Z180" s="796"/>
      <c r="AA180" s="796"/>
      <c r="AB180" s="787"/>
      <c r="AC180" s="787"/>
      <c r="AD180" s="787"/>
      <c r="AE180" s="787"/>
      <c r="AF180" s="787">
        <f>+ROUND(D180/10,0)-1</f>
        <v>42</v>
      </c>
      <c r="AG180" s="787" t="b">
        <f t="shared" si="28"/>
        <v>1</v>
      </c>
      <c r="AH180" s="787"/>
      <c r="AI180" s="787"/>
      <c r="AJ180" s="787"/>
      <c r="AK180" s="787">
        <f t="shared" ref="AK180" si="49">AF180+AJ180</f>
        <v>42</v>
      </c>
      <c r="AL180" s="796"/>
      <c r="AM180" s="796"/>
      <c r="AN180" s="796"/>
      <c r="AO180" s="799"/>
      <c r="BE180" s="784" t="str">
        <f t="shared" si="27"/>
        <v/>
      </c>
    </row>
    <row r="181" spans="1:59" ht="14.45" customHeight="1" x14ac:dyDescent="0.2">
      <c r="A181" s="793">
        <f>+SUBTOTAL(3,$B$13:B181)</f>
        <v>85</v>
      </c>
      <c r="B181" s="793" t="s">
        <v>487</v>
      </c>
      <c r="C181" s="793" t="s">
        <v>20</v>
      </c>
      <c r="D181" s="797"/>
      <c r="E181" s="799">
        <v>1</v>
      </c>
      <c r="F181" s="800" t="s">
        <v>1859</v>
      </c>
      <c r="G181" s="799" t="s">
        <v>1772</v>
      </c>
      <c r="H181" s="799" t="s">
        <v>439</v>
      </c>
      <c r="I181" s="799" t="s">
        <v>1773</v>
      </c>
      <c r="J181" s="799" t="s">
        <v>1772</v>
      </c>
      <c r="K181" s="799" t="s">
        <v>439</v>
      </c>
      <c r="L181" s="799" t="s">
        <v>1773</v>
      </c>
      <c r="M181" s="799">
        <v>1</v>
      </c>
      <c r="N181" s="799"/>
      <c r="O181" s="799"/>
      <c r="P181" s="799" t="s">
        <v>1774</v>
      </c>
      <c r="Q181" s="799" t="s">
        <v>1775</v>
      </c>
      <c r="R181" s="799">
        <v>1</v>
      </c>
      <c r="S181" s="799">
        <v>1</v>
      </c>
      <c r="T181" s="799"/>
      <c r="U181" s="799"/>
      <c r="V181" s="799">
        <v>1</v>
      </c>
      <c r="W181" s="799"/>
      <c r="X181" s="799"/>
      <c r="Y181" s="799">
        <v>1</v>
      </c>
      <c r="Z181" s="799"/>
      <c r="AA181" s="799"/>
      <c r="AB181" s="799"/>
      <c r="AC181" s="799"/>
      <c r="AD181" s="799"/>
      <c r="AE181" s="799"/>
      <c r="AF181" s="787"/>
      <c r="AG181" s="787"/>
      <c r="AH181" s="787"/>
      <c r="AI181" s="787"/>
      <c r="AJ181" s="787"/>
      <c r="AK181" s="787"/>
      <c r="AL181" s="799"/>
      <c r="AM181" s="799"/>
      <c r="AN181" s="799"/>
      <c r="AO181" s="799"/>
      <c r="AP181" s="784"/>
      <c r="AQ181" s="784"/>
      <c r="AR181" s="784"/>
      <c r="AS181" s="784"/>
      <c r="AT181" s="784"/>
      <c r="AU181" s="784"/>
      <c r="AV181" s="784"/>
      <c r="AW181" s="784"/>
      <c r="AX181" s="784"/>
      <c r="AY181" s="784"/>
      <c r="AZ181" s="784"/>
      <c r="BA181" s="784"/>
      <c r="BB181" s="784"/>
      <c r="BC181" s="784"/>
      <c r="BE181" s="784" t="str">
        <f t="shared" si="27"/>
        <v>DA</v>
      </c>
      <c r="BF181" s="784" t="str">
        <f>+RIGHT(C181,1)</f>
        <v>3</v>
      </c>
      <c r="BG181" s="784" t="str">
        <f t="shared" si="30"/>
        <v>DA+3</v>
      </c>
    </row>
    <row r="182" spans="1:59" ht="14.45" customHeight="1" x14ac:dyDescent="0.2">
      <c r="A182" s="793"/>
      <c r="B182" s="793"/>
      <c r="C182" s="793"/>
      <c r="D182" s="797">
        <v>405.9</v>
      </c>
      <c r="E182" s="796"/>
      <c r="F182" s="796"/>
      <c r="G182" s="796"/>
      <c r="H182" s="796"/>
      <c r="I182" s="796"/>
      <c r="J182" s="796"/>
      <c r="K182" s="796"/>
      <c r="L182" s="796"/>
      <c r="M182" s="796"/>
      <c r="N182" s="796"/>
      <c r="O182" s="796"/>
      <c r="P182" s="787"/>
      <c r="Q182" s="787"/>
      <c r="R182" s="787"/>
      <c r="S182" s="796"/>
      <c r="T182" s="796"/>
      <c r="U182" s="796"/>
      <c r="V182" s="796"/>
      <c r="W182" s="796"/>
      <c r="X182" s="796"/>
      <c r="Y182" s="796"/>
      <c r="Z182" s="796"/>
      <c r="AA182" s="796"/>
      <c r="AB182" s="787"/>
      <c r="AC182" s="787"/>
      <c r="AD182" s="787"/>
      <c r="AE182" s="787"/>
      <c r="AF182" s="787">
        <f>+ROUND(D182/10,0)-1</f>
        <v>40</v>
      </c>
      <c r="AG182" s="787" t="b">
        <f t="shared" si="28"/>
        <v>1</v>
      </c>
      <c r="AH182" s="787"/>
      <c r="AI182" s="787"/>
      <c r="AJ182" s="787"/>
      <c r="AK182" s="787">
        <f t="shared" ref="AK182" si="50">AF182+AJ182</f>
        <v>40</v>
      </c>
      <c r="AL182" s="796"/>
      <c r="AM182" s="796"/>
      <c r="AN182" s="796"/>
      <c r="AO182" s="799"/>
      <c r="BE182" s="784" t="str">
        <f t="shared" si="27"/>
        <v/>
      </c>
    </row>
    <row r="183" spans="1:59" ht="14.45" customHeight="1" x14ac:dyDescent="0.2">
      <c r="A183" s="793">
        <f>+SUBTOTAL(3,$B$13:B183)</f>
        <v>86</v>
      </c>
      <c r="B183" s="798" t="s">
        <v>47</v>
      </c>
      <c r="C183" s="793" t="s">
        <v>238</v>
      </c>
      <c r="D183" s="797"/>
      <c r="E183" s="799">
        <v>1</v>
      </c>
      <c r="F183" s="800" t="s">
        <v>1860</v>
      </c>
      <c r="G183" s="799" t="s">
        <v>1772</v>
      </c>
      <c r="H183" s="799" t="s">
        <v>439</v>
      </c>
      <c r="I183" s="799" t="s">
        <v>1773</v>
      </c>
      <c r="J183" s="799" t="s">
        <v>1772</v>
      </c>
      <c r="K183" s="799" t="s">
        <v>439</v>
      </c>
      <c r="L183" s="799" t="s">
        <v>1773</v>
      </c>
      <c r="M183" s="799">
        <v>1</v>
      </c>
      <c r="N183" s="799"/>
      <c r="O183" s="799"/>
      <c r="P183" s="799" t="s">
        <v>1774</v>
      </c>
      <c r="Q183" s="799" t="s">
        <v>1775</v>
      </c>
      <c r="R183" s="799">
        <v>1</v>
      </c>
      <c r="S183" s="799">
        <v>1</v>
      </c>
      <c r="T183" s="799"/>
      <c r="U183" s="799"/>
      <c r="V183" s="799">
        <v>1</v>
      </c>
      <c r="W183" s="799"/>
      <c r="X183" s="799"/>
      <c r="Y183" s="796"/>
      <c r="Z183" s="796"/>
      <c r="AA183" s="796"/>
      <c r="AB183" s="787"/>
      <c r="AC183" s="787"/>
      <c r="AD183" s="787"/>
      <c r="AE183" s="787"/>
      <c r="AF183" s="787"/>
      <c r="AG183" s="787"/>
      <c r="AH183" s="787"/>
      <c r="AI183" s="787"/>
      <c r="AJ183" s="787"/>
      <c r="AK183" s="787"/>
      <c r="AL183" s="796"/>
      <c r="AM183" s="796"/>
      <c r="AN183" s="796"/>
      <c r="AO183" s="799"/>
      <c r="BE183" s="784" t="str">
        <f t="shared" si="27"/>
        <v>DD</v>
      </c>
      <c r="BF183" s="784" t="str">
        <f>+RIGHT(C183,1)</f>
        <v>0</v>
      </c>
      <c r="BG183" s="784" t="str">
        <f t="shared" si="30"/>
        <v>DD+0</v>
      </c>
    </row>
    <row r="184" spans="1:59" x14ac:dyDescent="0.2">
      <c r="A184" s="793"/>
      <c r="B184" s="793"/>
      <c r="C184" s="793"/>
      <c r="D184" s="797">
        <v>211.9</v>
      </c>
      <c r="E184" s="796"/>
      <c r="F184" s="796"/>
      <c r="G184" s="796"/>
      <c r="H184" s="796"/>
      <c r="I184" s="796"/>
      <c r="J184" s="796"/>
      <c r="K184" s="796"/>
      <c r="L184" s="796"/>
      <c r="M184" s="796"/>
      <c r="N184" s="796"/>
      <c r="O184" s="796"/>
      <c r="P184" s="787"/>
      <c r="Q184" s="787"/>
      <c r="R184" s="787"/>
      <c r="S184" s="796"/>
      <c r="T184" s="796"/>
      <c r="U184" s="796"/>
      <c r="V184" s="796"/>
      <c r="W184" s="796"/>
      <c r="X184" s="796"/>
      <c r="Y184" s="796"/>
      <c r="Z184" s="796"/>
      <c r="AA184" s="796"/>
      <c r="AB184" s="787"/>
      <c r="AC184" s="787"/>
      <c r="AD184" s="787"/>
      <c r="AE184" s="787"/>
      <c r="AF184" s="787">
        <f>+ROUND(D184/10,0)-1</f>
        <v>20</v>
      </c>
      <c r="AG184" s="787" t="b">
        <f t="shared" si="28"/>
        <v>1</v>
      </c>
      <c r="AH184" s="787"/>
      <c r="AI184" s="787"/>
      <c r="AJ184" s="787"/>
      <c r="AK184" s="787">
        <f t="shared" ref="AK184" si="51">AF184+AJ184</f>
        <v>20</v>
      </c>
      <c r="AL184" s="796"/>
      <c r="AM184" s="796"/>
      <c r="AN184" s="796"/>
      <c r="AO184" s="799"/>
      <c r="BE184" s="784" t="str">
        <f t="shared" si="27"/>
        <v/>
      </c>
    </row>
    <row r="185" spans="1:59" ht="14.45" customHeight="1" x14ac:dyDescent="0.2">
      <c r="A185" s="793">
        <f>+SUBTOTAL(3,$B$13:B185)</f>
        <v>87</v>
      </c>
      <c r="B185" s="798" t="s">
        <v>48</v>
      </c>
      <c r="C185" s="793" t="s">
        <v>360</v>
      </c>
      <c r="D185" s="797"/>
      <c r="E185" s="799">
        <v>1</v>
      </c>
      <c r="F185" s="800" t="s">
        <v>1861</v>
      </c>
      <c r="G185" s="799" t="s">
        <v>1772</v>
      </c>
      <c r="H185" s="799" t="s">
        <v>439</v>
      </c>
      <c r="I185" s="799" t="s">
        <v>1773</v>
      </c>
      <c r="J185" s="799" t="s">
        <v>1772</v>
      </c>
      <c r="K185" s="799" t="s">
        <v>439</v>
      </c>
      <c r="L185" s="799" t="s">
        <v>1773</v>
      </c>
      <c r="M185" s="799">
        <v>1</v>
      </c>
      <c r="N185" s="799"/>
      <c r="O185" s="799"/>
      <c r="P185" s="799" t="s">
        <v>1774</v>
      </c>
      <c r="Q185" s="799" t="s">
        <v>1775</v>
      </c>
      <c r="R185" s="799">
        <v>1</v>
      </c>
      <c r="S185" s="799">
        <v>1</v>
      </c>
      <c r="T185" s="799"/>
      <c r="U185" s="799"/>
      <c r="V185" s="799">
        <v>1</v>
      </c>
      <c r="W185" s="799"/>
      <c r="X185" s="799"/>
      <c r="Y185" s="796"/>
      <c r="Z185" s="796"/>
      <c r="AA185" s="796"/>
      <c r="AB185" s="787"/>
      <c r="AC185" s="787"/>
      <c r="AD185" s="787"/>
      <c r="AE185" s="787"/>
      <c r="AF185" s="787"/>
      <c r="AG185" s="787"/>
      <c r="AH185" s="787"/>
      <c r="AI185" s="787"/>
      <c r="AJ185" s="787"/>
      <c r="AK185" s="787"/>
      <c r="AL185" s="796"/>
      <c r="AM185" s="796"/>
      <c r="AN185" s="796"/>
      <c r="AO185" s="799"/>
      <c r="BE185" s="784" t="str">
        <f t="shared" si="27"/>
        <v>DD</v>
      </c>
      <c r="BF185" s="784" t="str">
        <f>+RIGHT(C185,1)</f>
        <v>3</v>
      </c>
      <c r="BG185" s="784" t="str">
        <f t="shared" si="30"/>
        <v>DD+3</v>
      </c>
    </row>
    <row r="186" spans="1:59" ht="14.45" customHeight="1" x14ac:dyDescent="0.2">
      <c r="A186" s="793"/>
      <c r="B186" s="793"/>
      <c r="C186" s="793"/>
      <c r="D186" s="797">
        <v>464.3</v>
      </c>
      <c r="E186" s="796"/>
      <c r="F186" s="796"/>
      <c r="G186" s="796"/>
      <c r="H186" s="796"/>
      <c r="I186" s="796"/>
      <c r="J186" s="796"/>
      <c r="K186" s="796"/>
      <c r="L186" s="796"/>
      <c r="M186" s="796"/>
      <c r="N186" s="796"/>
      <c r="O186" s="796"/>
      <c r="P186" s="787"/>
      <c r="Q186" s="787"/>
      <c r="R186" s="787"/>
      <c r="S186" s="796"/>
      <c r="T186" s="796"/>
      <c r="U186" s="796"/>
      <c r="V186" s="796"/>
      <c r="W186" s="796"/>
      <c r="X186" s="796"/>
      <c r="Y186" s="796"/>
      <c r="Z186" s="796"/>
      <c r="AA186" s="796"/>
      <c r="AB186" s="787"/>
      <c r="AC186" s="787"/>
      <c r="AD186" s="787"/>
      <c r="AE186" s="787"/>
      <c r="AF186" s="787">
        <f>+ROUND(D186/10,0)-1</f>
        <v>45</v>
      </c>
      <c r="AG186" s="787" t="b">
        <f t="shared" si="28"/>
        <v>1</v>
      </c>
      <c r="AH186" s="787"/>
      <c r="AI186" s="787"/>
      <c r="AJ186" s="787"/>
      <c r="AK186" s="787">
        <f t="shared" ref="AK186" si="52">AF186+AJ186</f>
        <v>45</v>
      </c>
      <c r="AL186" s="796"/>
      <c r="AM186" s="796"/>
      <c r="AN186" s="796"/>
      <c r="AO186" s="799"/>
      <c r="BE186" s="784" t="str">
        <f t="shared" si="27"/>
        <v/>
      </c>
    </row>
    <row r="187" spans="1:59" s="802" customFormat="1" ht="14.45" customHeight="1" x14ac:dyDescent="0.2">
      <c r="A187" s="793">
        <f>+SUBTOTAL(3,$B$13:B187)</f>
        <v>88</v>
      </c>
      <c r="B187" s="793" t="s">
        <v>488</v>
      </c>
      <c r="C187" s="793" t="s">
        <v>233</v>
      </c>
      <c r="D187" s="797"/>
      <c r="E187" s="801">
        <v>1</v>
      </c>
      <c r="F187" s="800" t="s">
        <v>1862</v>
      </c>
      <c r="G187" s="799" t="s">
        <v>1772</v>
      </c>
      <c r="H187" s="799" t="s">
        <v>439</v>
      </c>
      <c r="I187" s="799" t="s">
        <v>1773</v>
      </c>
      <c r="J187" s="799" t="s">
        <v>1772</v>
      </c>
      <c r="K187" s="799" t="s">
        <v>439</v>
      </c>
      <c r="L187" s="799" t="s">
        <v>1773</v>
      </c>
      <c r="M187" s="801">
        <v>1</v>
      </c>
      <c r="N187" s="801"/>
      <c r="O187" s="801"/>
      <c r="P187" s="799" t="s">
        <v>1774</v>
      </c>
      <c r="Q187" s="799" t="s">
        <v>1775</v>
      </c>
      <c r="R187" s="799">
        <v>1</v>
      </c>
      <c r="S187" s="801">
        <v>1</v>
      </c>
      <c r="T187" s="801"/>
      <c r="U187" s="801"/>
      <c r="V187" s="799">
        <v>1</v>
      </c>
      <c r="W187" s="799"/>
      <c r="X187" s="799"/>
      <c r="Y187" s="799">
        <v>1</v>
      </c>
      <c r="Z187" s="799"/>
      <c r="AA187" s="799"/>
      <c r="AB187" s="799"/>
      <c r="AC187" s="799"/>
      <c r="AD187" s="799"/>
      <c r="AE187" s="799"/>
      <c r="AF187" s="787"/>
      <c r="AG187" s="787"/>
      <c r="AH187" s="787"/>
      <c r="AI187" s="787"/>
      <c r="AJ187" s="787"/>
      <c r="AK187" s="787"/>
      <c r="AL187" s="799"/>
      <c r="AM187" s="799"/>
      <c r="AN187" s="799"/>
      <c r="AO187" s="799"/>
      <c r="AP187" s="784"/>
      <c r="AQ187" s="784"/>
      <c r="AR187" s="784"/>
      <c r="AS187" s="784"/>
      <c r="AT187" s="784"/>
      <c r="AU187" s="784"/>
      <c r="AV187" s="784"/>
      <c r="AW187" s="784"/>
      <c r="AX187" s="784"/>
      <c r="AY187" s="784"/>
      <c r="AZ187" s="784"/>
      <c r="BA187" s="784"/>
      <c r="BB187" s="784"/>
      <c r="BC187" s="784"/>
      <c r="BE187" s="784" t="str">
        <f t="shared" si="27"/>
        <v>DA</v>
      </c>
      <c r="BF187" s="784" t="str">
        <f>+RIGHT(C187,1)</f>
        <v>9</v>
      </c>
      <c r="BG187" s="803" t="str">
        <f t="shared" si="30"/>
        <v>DA+9</v>
      </c>
    </row>
    <row r="188" spans="1:59" ht="14.45" customHeight="1" x14ac:dyDescent="0.2">
      <c r="A188" s="793"/>
      <c r="B188" s="793"/>
      <c r="C188" s="793"/>
      <c r="D188" s="797">
        <v>373.7</v>
      </c>
      <c r="E188" s="796"/>
      <c r="F188" s="796"/>
      <c r="G188" s="796"/>
      <c r="H188" s="796"/>
      <c r="I188" s="796"/>
      <c r="J188" s="796"/>
      <c r="K188" s="796"/>
      <c r="L188" s="796"/>
      <c r="M188" s="796"/>
      <c r="N188" s="796"/>
      <c r="O188" s="796"/>
      <c r="P188" s="787"/>
      <c r="Q188" s="787"/>
      <c r="R188" s="787"/>
      <c r="S188" s="796"/>
      <c r="T188" s="796"/>
      <c r="U188" s="796"/>
      <c r="V188" s="796"/>
      <c r="W188" s="796"/>
      <c r="X188" s="796"/>
      <c r="Y188" s="796"/>
      <c r="Z188" s="796"/>
      <c r="AA188" s="796"/>
      <c r="AB188" s="787"/>
      <c r="AC188" s="787"/>
      <c r="AD188" s="787"/>
      <c r="AE188" s="787"/>
      <c r="AF188" s="787">
        <f>+ROUND(D188/10,0)-1</f>
        <v>36</v>
      </c>
      <c r="AG188" s="787" t="b">
        <f t="shared" si="28"/>
        <v>1</v>
      </c>
      <c r="AH188" s="787"/>
      <c r="AI188" s="787"/>
      <c r="AJ188" s="787"/>
      <c r="AK188" s="787">
        <f t="shared" ref="AK188" si="53">AF188+AJ188</f>
        <v>36</v>
      </c>
      <c r="AL188" s="796"/>
      <c r="AM188" s="796"/>
      <c r="AN188" s="796"/>
      <c r="AO188" s="799"/>
      <c r="BE188" s="784" t="str">
        <f t="shared" si="27"/>
        <v/>
      </c>
    </row>
    <row r="189" spans="1:59" ht="14.45" customHeight="1" x14ac:dyDescent="0.2">
      <c r="A189" s="793">
        <f>+SUBTOTAL(3,$B$13:B189)</f>
        <v>89</v>
      </c>
      <c r="B189" s="793" t="s">
        <v>489</v>
      </c>
      <c r="C189" s="793" t="s">
        <v>20</v>
      </c>
      <c r="D189" s="797"/>
      <c r="E189" s="799">
        <v>1</v>
      </c>
      <c r="F189" s="800" t="s">
        <v>1863</v>
      </c>
      <c r="G189" s="799" t="s">
        <v>1772</v>
      </c>
      <c r="H189" s="799" t="s">
        <v>439</v>
      </c>
      <c r="I189" s="799" t="s">
        <v>1773</v>
      </c>
      <c r="J189" s="799" t="s">
        <v>1772</v>
      </c>
      <c r="K189" s="799" t="s">
        <v>439</v>
      </c>
      <c r="L189" s="799" t="s">
        <v>1773</v>
      </c>
      <c r="M189" s="799">
        <v>1</v>
      </c>
      <c r="N189" s="799"/>
      <c r="O189" s="799"/>
      <c r="P189" s="799" t="s">
        <v>1774</v>
      </c>
      <c r="Q189" s="799" t="s">
        <v>1775</v>
      </c>
      <c r="R189" s="799">
        <v>1</v>
      </c>
      <c r="S189" s="799">
        <v>1</v>
      </c>
      <c r="T189" s="799"/>
      <c r="U189" s="799"/>
      <c r="V189" s="799">
        <v>1</v>
      </c>
      <c r="W189" s="799"/>
      <c r="X189" s="799"/>
      <c r="Y189" s="799">
        <v>1</v>
      </c>
      <c r="Z189" s="799"/>
      <c r="AA189" s="799"/>
      <c r="AB189" s="799"/>
      <c r="AC189" s="799"/>
      <c r="AD189" s="799"/>
      <c r="AE189" s="799"/>
      <c r="AF189" s="787"/>
      <c r="AG189" s="787"/>
      <c r="AH189" s="787"/>
      <c r="AI189" s="787"/>
      <c r="AJ189" s="787"/>
      <c r="AK189" s="787"/>
      <c r="AL189" s="799"/>
      <c r="AM189" s="799"/>
      <c r="AN189" s="799"/>
      <c r="AO189" s="799"/>
      <c r="AP189" s="784"/>
      <c r="AQ189" s="784"/>
      <c r="AR189" s="784"/>
      <c r="AS189" s="784"/>
      <c r="AT189" s="784"/>
      <c r="AU189" s="784"/>
      <c r="AV189" s="784"/>
      <c r="AW189" s="784"/>
      <c r="AX189" s="784"/>
      <c r="AY189" s="784"/>
      <c r="AZ189" s="784"/>
      <c r="BA189" s="784"/>
      <c r="BB189" s="784"/>
      <c r="BC189" s="784"/>
      <c r="BE189" s="784" t="str">
        <f t="shared" si="27"/>
        <v>DA</v>
      </c>
      <c r="BF189" s="784" t="str">
        <f>+RIGHT(C189,1)</f>
        <v>3</v>
      </c>
      <c r="BG189" s="784" t="str">
        <f t="shared" si="30"/>
        <v>DA+3</v>
      </c>
    </row>
    <row r="190" spans="1:59" ht="14.45" customHeight="1" x14ac:dyDescent="0.2">
      <c r="A190" s="793"/>
      <c r="B190" s="793"/>
      <c r="C190" s="806"/>
      <c r="D190" s="797">
        <v>419.7</v>
      </c>
      <c r="E190" s="796"/>
      <c r="F190" s="796"/>
      <c r="G190" s="796"/>
      <c r="H190" s="796"/>
      <c r="I190" s="796"/>
      <c r="J190" s="796"/>
      <c r="K190" s="796"/>
      <c r="L190" s="796"/>
      <c r="M190" s="796"/>
      <c r="N190" s="796"/>
      <c r="O190" s="796"/>
      <c r="P190" s="787"/>
      <c r="Q190" s="787"/>
      <c r="R190" s="787"/>
      <c r="S190" s="796"/>
      <c r="T190" s="796"/>
      <c r="U190" s="796"/>
      <c r="V190" s="796"/>
      <c r="W190" s="796"/>
      <c r="X190" s="796"/>
      <c r="Y190" s="796"/>
      <c r="Z190" s="796"/>
      <c r="AA190" s="796"/>
      <c r="AB190" s="787"/>
      <c r="AC190" s="787"/>
      <c r="AD190" s="787"/>
      <c r="AE190" s="787"/>
      <c r="AF190" s="787">
        <f>+ROUND(D190/10,0)-1</f>
        <v>41</v>
      </c>
      <c r="AG190" s="787" t="b">
        <f t="shared" si="28"/>
        <v>1</v>
      </c>
      <c r="AH190" s="787"/>
      <c r="AI190" s="787"/>
      <c r="AJ190" s="787"/>
      <c r="AK190" s="787">
        <f t="shared" ref="AK190" si="54">AF190+AJ190</f>
        <v>41</v>
      </c>
      <c r="AL190" s="796"/>
      <c r="AM190" s="796"/>
      <c r="AN190" s="796"/>
      <c r="AO190" s="799"/>
      <c r="BE190" s="784" t="str">
        <f t="shared" si="27"/>
        <v/>
      </c>
    </row>
    <row r="191" spans="1:59" ht="14.45" customHeight="1" x14ac:dyDescent="0.2">
      <c r="A191" s="793">
        <f>+SUBTOTAL(3,$B$13:B191)</f>
        <v>90</v>
      </c>
      <c r="B191" s="793" t="s">
        <v>490</v>
      </c>
      <c r="C191" s="793" t="s">
        <v>20</v>
      </c>
      <c r="D191" s="797"/>
      <c r="E191" s="799">
        <v>1</v>
      </c>
      <c r="F191" s="800" t="s">
        <v>1864</v>
      </c>
      <c r="G191" s="799" t="s">
        <v>1772</v>
      </c>
      <c r="H191" s="799" t="s">
        <v>439</v>
      </c>
      <c r="I191" s="799" t="s">
        <v>1773</v>
      </c>
      <c r="J191" s="799" t="s">
        <v>1772</v>
      </c>
      <c r="K191" s="799" t="s">
        <v>439</v>
      </c>
      <c r="L191" s="799" t="s">
        <v>1773</v>
      </c>
      <c r="M191" s="799">
        <v>1</v>
      </c>
      <c r="N191" s="799"/>
      <c r="O191" s="799"/>
      <c r="P191" s="799" t="s">
        <v>1774</v>
      </c>
      <c r="Q191" s="799" t="s">
        <v>1775</v>
      </c>
      <c r="R191" s="799">
        <v>1</v>
      </c>
      <c r="S191" s="799">
        <v>1</v>
      </c>
      <c r="T191" s="799"/>
      <c r="U191" s="799"/>
      <c r="V191" s="799">
        <v>1</v>
      </c>
      <c r="W191" s="799"/>
      <c r="X191" s="799"/>
      <c r="Y191" s="799">
        <v>1</v>
      </c>
      <c r="Z191" s="799"/>
      <c r="AA191" s="799"/>
      <c r="AB191" s="799"/>
      <c r="AC191" s="799"/>
      <c r="AD191" s="799"/>
      <c r="AE191" s="799"/>
      <c r="AF191" s="787"/>
      <c r="AG191" s="787"/>
      <c r="AH191" s="787"/>
      <c r="AI191" s="787"/>
      <c r="AJ191" s="787"/>
      <c r="AK191" s="787"/>
      <c r="AL191" s="799"/>
      <c r="AM191" s="799"/>
      <c r="AN191" s="799"/>
      <c r="AO191" s="799"/>
      <c r="AP191" s="784"/>
      <c r="AQ191" s="784"/>
      <c r="AR191" s="784"/>
      <c r="AS191" s="784"/>
      <c r="AT191" s="784"/>
      <c r="AU191" s="784"/>
      <c r="AV191" s="784"/>
      <c r="AW191" s="784"/>
      <c r="AX191" s="784"/>
      <c r="AY191" s="784"/>
      <c r="AZ191" s="784"/>
      <c r="BA191" s="784"/>
      <c r="BB191" s="784"/>
      <c r="BC191" s="784"/>
      <c r="BE191" s="784" t="str">
        <f t="shared" si="27"/>
        <v>DA</v>
      </c>
      <c r="BF191" s="784" t="str">
        <f>+RIGHT(C191,1)</f>
        <v>3</v>
      </c>
      <c r="BG191" s="784" t="str">
        <f t="shared" si="30"/>
        <v>DA+3</v>
      </c>
    </row>
    <row r="192" spans="1:59" ht="14.45" customHeight="1" x14ac:dyDescent="0.2">
      <c r="A192" s="793"/>
      <c r="B192" s="793"/>
      <c r="C192" s="806"/>
      <c r="D192" s="797">
        <v>420.3</v>
      </c>
      <c r="E192" s="796"/>
      <c r="F192" s="796"/>
      <c r="G192" s="796"/>
      <c r="H192" s="796"/>
      <c r="I192" s="796"/>
      <c r="J192" s="796"/>
      <c r="K192" s="796"/>
      <c r="L192" s="796"/>
      <c r="M192" s="796"/>
      <c r="N192" s="796"/>
      <c r="O192" s="796"/>
      <c r="P192" s="787"/>
      <c r="Q192" s="787"/>
      <c r="R192" s="787"/>
      <c r="S192" s="796"/>
      <c r="T192" s="796"/>
      <c r="U192" s="796"/>
      <c r="V192" s="796"/>
      <c r="W192" s="796"/>
      <c r="X192" s="796"/>
      <c r="Y192" s="796"/>
      <c r="Z192" s="796"/>
      <c r="AA192" s="796"/>
      <c r="AB192" s="787"/>
      <c r="AC192" s="787"/>
      <c r="AD192" s="787"/>
      <c r="AE192" s="787"/>
      <c r="AF192" s="787">
        <f>+ROUND(D192/10,0)-1</f>
        <v>41</v>
      </c>
      <c r="AG192" s="787" t="b">
        <f t="shared" si="28"/>
        <v>1</v>
      </c>
      <c r="AH192" s="787"/>
      <c r="AI192" s="787"/>
      <c r="AJ192" s="787"/>
      <c r="AK192" s="787">
        <f t="shared" ref="AK192" si="55">AF192+AJ192</f>
        <v>41</v>
      </c>
      <c r="AL192" s="796"/>
      <c r="AM192" s="796"/>
      <c r="AN192" s="796"/>
      <c r="AO192" s="799"/>
      <c r="BE192" s="784" t="str">
        <f t="shared" si="27"/>
        <v/>
      </c>
    </row>
    <row r="193" spans="1:59" ht="14.45" customHeight="1" x14ac:dyDescent="0.2">
      <c r="A193" s="793">
        <f>+SUBTOTAL(3,$B$13:B193)</f>
        <v>91</v>
      </c>
      <c r="B193" s="793" t="s">
        <v>172</v>
      </c>
      <c r="C193" s="793" t="s">
        <v>20</v>
      </c>
      <c r="D193" s="797"/>
      <c r="E193" s="799">
        <v>1</v>
      </c>
      <c r="F193" s="800" t="s">
        <v>1865</v>
      </c>
      <c r="G193" s="799" t="s">
        <v>1772</v>
      </c>
      <c r="H193" s="799" t="s">
        <v>439</v>
      </c>
      <c r="I193" s="799" t="s">
        <v>1773</v>
      </c>
      <c r="J193" s="799" t="s">
        <v>1772</v>
      </c>
      <c r="K193" s="799" t="s">
        <v>439</v>
      </c>
      <c r="L193" s="799" t="s">
        <v>1773</v>
      </c>
      <c r="M193" s="799">
        <v>1</v>
      </c>
      <c r="N193" s="799"/>
      <c r="O193" s="799"/>
      <c r="P193" s="799" t="s">
        <v>1774</v>
      </c>
      <c r="Q193" s="799" t="s">
        <v>1775</v>
      </c>
      <c r="R193" s="799">
        <v>1</v>
      </c>
      <c r="S193" s="799">
        <v>1</v>
      </c>
      <c r="T193" s="799"/>
      <c r="U193" s="799"/>
      <c r="V193" s="799">
        <v>1</v>
      </c>
      <c r="W193" s="799"/>
      <c r="X193" s="799"/>
      <c r="Y193" s="799">
        <v>1</v>
      </c>
      <c r="Z193" s="799"/>
      <c r="AA193" s="799"/>
      <c r="AB193" s="799"/>
      <c r="AC193" s="799"/>
      <c r="AD193" s="799"/>
      <c r="AE193" s="799"/>
      <c r="AF193" s="787"/>
      <c r="AG193" s="787"/>
      <c r="AH193" s="787"/>
      <c r="AI193" s="787"/>
      <c r="AJ193" s="787"/>
      <c r="AK193" s="787"/>
      <c r="AL193" s="799"/>
      <c r="AM193" s="799"/>
      <c r="AN193" s="799"/>
      <c r="AO193" s="799"/>
      <c r="AP193" s="784"/>
      <c r="AQ193" s="784"/>
      <c r="AR193" s="784"/>
      <c r="AS193" s="784"/>
      <c r="AT193" s="784"/>
      <c r="AU193" s="784"/>
      <c r="AV193" s="784"/>
      <c r="AW193" s="784"/>
      <c r="AX193" s="784"/>
      <c r="AY193" s="784"/>
      <c r="AZ193" s="784"/>
      <c r="BA193" s="784"/>
      <c r="BB193" s="784"/>
      <c r="BC193" s="784"/>
      <c r="BE193" s="784" t="str">
        <f t="shared" si="27"/>
        <v>DA</v>
      </c>
      <c r="BF193" s="784" t="str">
        <f>+RIGHT(C193,1)</f>
        <v>3</v>
      </c>
      <c r="BG193" s="784" t="str">
        <f t="shared" si="30"/>
        <v>DA+3</v>
      </c>
    </row>
    <row r="194" spans="1:59" ht="14.45" customHeight="1" x14ac:dyDescent="0.2">
      <c r="A194" s="793"/>
      <c r="B194" s="793"/>
      <c r="C194" s="806"/>
      <c r="D194" s="797">
        <v>400</v>
      </c>
      <c r="E194" s="796"/>
      <c r="F194" s="796"/>
      <c r="G194" s="796"/>
      <c r="H194" s="796"/>
      <c r="I194" s="796"/>
      <c r="J194" s="796"/>
      <c r="K194" s="796"/>
      <c r="L194" s="796"/>
      <c r="M194" s="796"/>
      <c r="N194" s="796"/>
      <c r="O194" s="796"/>
      <c r="P194" s="787"/>
      <c r="Q194" s="787"/>
      <c r="R194" s="787"/>
      <c r="S194" s="796"/>
      <c r="T194" s="796"/>
      <c r="U194" s="796"/>
      <c r="V194" s="796"/>
      <c r="W194" s="796"/>
      <c r="X194" s="796"/>
      <c r="Y194" s="796"/>
      <c r="Z194" s="796"/>
      <c r="AA194" s="796"/>
      <c r="AB194" s="787"/>
      <c r="AC194" s="787"/>
      <c r="AD194" s="787"/>
      <c r="AE194" s="787"/>
      <c r="AF194" s="787">
        <f>+ROUND(D194/10,0)-1</f>
        <v>39</v>
      </c>
      <c r="AG194" s="787" t="b">
        <f t="shared" si="28"/>
        <v>1</v>
      </c>
      <c r="AH194" s="787"/>
      <c r="AI194" s="787"/>
      <c r="AJ194" s="787"/>
      <c r="AK194" s="787">
        <f t="shared" ref="AK194" si="56">AF194+AJ194</f>
        <v>39</v>
      </c>
      <c r="AL194" s="796"/>
      <c r="AM194" s="796"/>
      <c r="AN194" s="796"/>
      <c r="AO194" s="799"/>
      <c r="BE194" s="784" t="str">
        <f t="shared" si="27"/>
        <v/>
      </c>
    </row>
    <row r="195" spans="1:59" ht="14.45" customHeight="1" x14ac:dyDescent="0.2">
      <c r="A195" s="793">
        <f>+SUBTOTAL(3,$B$13:B195)</f>
        <v>92</v>
      </c>
      <c r="B195" s="798" t="s">
        <v>491</v>
      </c>
      <c r="C195" s="816" t="s">
        <v>244</v>
      </c>
      <c r="D195" s="797"/>
      <c r="E195" s="799">
        <v>1</v>
      </c>
      <c r="F195" s="800" t="s">
        <v>1866</v>
      </c>
      <c r="G195" s="799" t="s">
        <v>1772</v>
      </c>
      <c r="H195" s="799" t="s">
        <v>439</v>
      </c>
      <c r="I195" s="799" t="s">
        <v>1773</v>
      </c>
      <c r="J195" s="799" t="s">
        <v>1772</v>
      </c>
      <c r="K195" s="799" t="s">
        <v>439</v>
      </c>
      <c r="L195" s="799" t="s">
        <v>1773</v>
      </c>
      <c r="M195" s="799">
        <v>1</v>
      </c>
      <c r="N195" s="799"/>
      <c r="O195" s="799"/>
      <c r="P195" s="799" t="s">
        <v>1774</v>
      </c>
      <c r="Q195" s="799" t="s">
        <v>1775</v>
      </c>
      <c r="R195" s="799">
        <v>1</v>
      </c>
      <c r="S195" s="799">
        <v>1</v>
      </c>
      <c r="T195" s="799"/>
      <c r="U195" s="799"/>
      <c r="V195" s="799">
        <v>1</v>
      </c>
      <c r="W195" s="799"/>
      <c r="X195" s="799"/>
      <c r="Y195" s="796"/>
      <c r="Z195" s="796"/>
      <c r="AA195" s="796"/>
      <c r="AB195" s="787"/>
      <c r="AC195" s="787"/>
      <c r="AD195" s="787"/>
      <c r="AE195" s="787"/>
      <c r="AF195" s="787"/>
      <c r="AG195" s="787"/>
      <c r="AH195" s="787"/>
      <c r="AI195" s="787"/>
      <c r="AJ195" s="787"/>
      <c r="AK195" s="787"/>
      <c r="AL195" s="796"/>
      <c r="AM195" s="796"/>
      <c r="AN195" s="796"/>
      <c r="AO195" s="799"/>
      <c r="BE195" s="784" t="str">
        <f t="shared" si="27"/>
        <v>DC</v>
      </c>
      <c r="BF195" s="784" t="str">
        <f>+RIGHT(C195,1)</f>
        <v>0</v>
      </c>
      <c r="BG195" s="784" t="str">
        <f t="shared" si="30"/>
        <v>DC+0</v>
      </c>
    </row>
    <row r="196" spans="1:59" ht="14.45" customHeight="1" x14ac:dyDescent="0.2">
      <c r="A196" s="793"/>
      <c r="B196" s="793"/>
      <c r="C196" s="816"/>
      <c r="D196" s="797">
        <v>381.4</v>
      </c>
      <c r="E196" s="796"/>
      <c r="F196" s="796"/>
      <c r="G196" s="796"/>
      <c r="H196" s="796"/>
      <c r="I196" s="796"/>
      <c r="J196" s="796"/>
      <c r="K196" s="796"/>
      <c r="L196" s="796"/>
      <c r="M196" s="796"/>
      <c r="N196" s="796"/>
      <c r="O196" s="796"/>
      <c r="P196" s="787"/>
      <c r="Q196" s="787"/>
      <c r="R196" s="787"/>
      <c r="S196" s="796"/>
      <c r="T196" s="796"/>
      <c r="U196" s="796"/>
      <c r="V196" s="796"/>
      <c r="W196" s="796"/>
      <c r="X196" s="796"/>
      <c r="Y196" s="796"/>
      <c r="Z196" s="796"/>
      <c r="AA196" s="796"/>
      <c r="AB196" s="787"/>
      <c r="AC196" s="787"/>
      <c r="AD196" s="787"/>
      <c r="AE196" s="787"/>
      <c r="AF196" s="787">
        <f>+ROUND(D196/10,0)-1</f>
        <v>37</v>
      </c>
      <c r="AG196" s="787" t="b">
        <f t="shared" si="28"/>
        <v>1</v>
      </c>
      <c r="AH196" s="787"/>
      <c r="AI196" s="787"/>
      <c r="AJ196" s="787"/>
      <c r="AK196" s="787">
        <f t="shared" ref="AK196" si="57">AF196+AJ196</f>
        <v>37</v>
      </c>
      <c r="AL196" s="796"/>
      <c r="AM196" s="796"/>
      <c r="AN196" s="796"/>
      <c r="AO196" s="799"/>
      <c r="BE196" s="784" t="str">
        <f t="shared" si="27"/>
        <v/>
      </c>
    </row>
    <row r="197" spans="1:59" ht="14.45" customHeight="1" x14ac:dyDescent="0.2">
      <c r="A197" s="793">
        <f>+SUBTOTAL(3,$B$13:B197)</f>
        <v>93</v>
      </c>
      <c r="B197" s="798" t="s">
        <v>492</v>
      </c>
      <c r="C197" s="816" t="s">
        <v>239</v>
      </c>
      <c r="D197" s="797"/>
      <c r="E197" s="799">
        <v>1</v>
      </c>
      <c r="F197" s="800" t="s">
        <v>1867</v>
      </c>
      <c r="G197" s="799" t="s">
        <v>1772</v>
      </c>
      <c r="H197" s="799" t="s">
        <v>439</v>
      </c>
      <c r="I197" s="799" t="s">
        <v>1773</v>
      </c>
      <c r="J197" s="799" t="s">
        <v>1772</v>
      </c>
      <c r="K197" s="799" t="s">
        <v>439</v>
      </c>
      <c r="L197" s="799" t="s">
        <v>1773</v>
      </c>
      <c r="M197" s="799">
        <v>1</v>
      </c>
      <c r="N197" s="799"/>
      <c r="O197" s="799"/>
      <c r="P197" s="799" t="s">
        <v>1774</v>
      </c>
      <c r="Q197" s="799" t="s">
        <v>1775</v>
      </c>
      <c r="R197" s="799">
        <v>1</v>
      </c>
      <c r="S197" s="799">
        <v>1</v>
      </c>
      <c r="T197" s="799"/>
      <c r="U197" s="799"/>
      <c r="V197" s="799">
        <v>1</v>
      </c>
      <c r="W197" s="799"/>
      <c r="X197" s="799"/>
      <c r="Y197" s="796"/>
      <c r="Z197" s="796"/>
      <c r="AA197" s="796"/>
      <c r="AB197" s="787"/>
      <c r="AC197" s="787"/>
      <c r="AD197" s="787"/>
      <c r="AE197" s="787"/>
      <c r="AF197" s="787"/>
      <c r="AG197" s="787"/>
      <c r="AH197" s="787"/>
      <c r="AI197" s="787"/>
      <c r="AJ197" s="787"/>
      <c r="AK197" s="787"/>
      <c r="AL197" s="796"/>
      <c r="AM197" s="796"/>
      <c r="AN197" s="796"/>
      <c r="AO197" s="799"/>
      <c r="BE197" s="784" t="str">
        <f t="shared" si="27"/>
        <v>DC</v>
      </c>
      <c r="BF197" s="784" t="str">
        <f>+RIGHT(C197,1)</f>
        <v>0</v>
      </c>
      <c r="BG197" s="784" t="str">
        <f t="shared" si="30"/>
        <v>DC+0</v>
      </c>
    </row>
    <row r="198" spans="1:59" ht="14.45" customHeight="1" x14ac:dyDescent="0.2">
      <c r="A198" s="793"/>
      <c r="B198" s="793"/>
      <c r="C198" s="816"/>
      <c r="D198" s="797">
        <v>412.76499999999999</v>
      </c>
      <c r="E198" s="796"/>
      <c r="F198" s="796"/>
      <c r="G198" s="796"/>
      <c r="H198" s="796"/>
      <c r="I198" s="796"/>
      <c r="J198" s="796"/>
      <c r="K198" s="796"/>
      <c r="L198" s="796"/>
      <c r="M198" s="796"/>
      <c r="N198" s="796"/>
      <c r="O198" s="796"/>
      <c r="P198" s="787"/>
      <c r="Q198" s="787"/>
      <c r="R198" s="787"/>
      <c r="S198" s="796"/>
      <c r="T198" s="796"/>
      <c r="U198" s="796"/>
      <c r="V198" s="796"/>
      <c r="W198" s="796"/>
      <c r="X198" s="796"/>
      <c r="Y198" s="796"/>
      <c r="Z198" s="796"/>
      <c r="AA198" s="796"/>
      <c r="AB198" s="787"/>
      <c r="AC198" s="787"/>
      <c r="AD198" s="787"/>
      <c r="AE198" s="787"/>
      <c r="AF198" s="787">
        <f>+ROUND(D198/10,0)-1</f>
        <v>40</v>
      </c>
      <c r="AG198" s="787" t="b">
        <f t="shared" si="28"/>
        <v>1</v>
      </c>
      <c r="AH198" s="787"/>
      <c r="AI198" s="787"/>
      <c r="AJ198" s="787"/>
      <c r="AK198" s="787">
        <f t="shared" ref="AK198" si="58">AF198+AJ198</f>
        <v>40</v>
      </c>
      <c r="AL198" s="796"/>
      <c r="AM198" s="796"/>
      <c r="AN198" s="796"/>
      <c r="AO198" s="799"/>
      <c r="BE198" s="784" t="str">
        <f t="shared" si="27"/>
        <v/>
      </c>
    </row>
    <row r="199" spans="1:59" ht="14.45" customHeight="1" x14ac:dyDescent="0.2">
      <c r="A199" s="793">
        <f>+SUBTOTAL(3,$B$13:B199)</f>
        <v>94</v>
      </c>
      <c r="B199" s="793" t="s">
        <v>493</v>
      </c>
      <c r="C199" s="816" t="s">
        <v>20</v>
      </c>
      <c r="D199" s="797"/>
      <c r="E199" s="799">
        <v>1</v>
      </c>
      <c r="F199" s="800" t="s">
        <v>1868</v>
      </c>
      <c r="G199" s="799" t="s">
        <v>1772</v>
      </c>
      <c r="H199" s="799" t="s">
        <v>439</v>
      </c>
      <c r="I199" s="799" t="s">
        <v>1773</v>
      </c>
      <c r="J199" s="799" t="s">
        <v>1772</v>
      </c>
      <c r="K199" s="799" t="s">
        <v>439</v>
      </c>
      <c r="L199" s="799" t="s">
        <v>1773</v>
      </c>
      <c r="M199" s="799">
        <v>1</v>
      </c>
      <c r="N199" s="799"/>
      <c r="O199" s="799"/>
      <c r="P199" s="799" t="s">
        <v>1774</v>
      </c>
      <c r="Q199" s="799" t="s">
        <v>1775</v>
      </c>
      <c r="R199" s="799">
        <v>1</v>
      </c>
      <c r="S199" s="799">
        <v>1</v>
      </c>
      <c r="T199" s="799"/>
      <c r="U199" s="799"/>
      <c r="V199" s="799">
        <v>1</v>
      </c>
      <c r="W199" s="799"/>
      <c r="X199" s="799"/>
      <c r="Y199" s="799">
        <v>1</v>
      </c>
      <c r="Z199" s="799"/>
      <c r="AA199" s="799"/>
      <c r="AB199" s="799"/>
      <c r="AC199" s="799"/>
      <c r="AD199" s="799"/>
      <c r="AE199" s="799"/>
      <c r="AF199" s="787"/>
      <c r="AG199" s="787"/>
      <c r="AH199" s="787"/>
      <c r="AI199" s="787"/>
      <c r="AJ199" s="787"/>
      <c r="AK199" s="787"/>
      <c r="AL199" s="799"/>
      <c r="AM199" s="799"/>
      <c r="AN199" s="799"/>
      <c r="AO199" s="799"/>
      <c r="AP199" s="784"/>
      <c r="AQ199" s="784"/>
      <c r="AR199" s="784"/>
      <c r="AS199" s="784"/>
      <c r="AT199" s="784"/>
      <c r="AU199" s="784"/>
      <c r="AV199" s="784"/>
      <c r="AW199" s="784"/>
      <c r="AX199" s="784"/>
      <c r="AY199" s="784"/>
      <c r="AZ199" s="784"/>
      <c r="BA199" s="784"/>
      <c r="BB199" s="784"/>
      <c r="BC199" s="784"/>
      <c r="BE199" s="784" t="str">
        <f t="shared" si="27"/>
        <v>DA</v>
      </c>
      <c r="BF199" s="784" t="str">
        <f>+RIGHT(C199,1)</f>
        <v>3</v>
      </c>
      <c r="BG199" s="784" t="str">
        <f t="shared" si="30"/>
        <v>DA+3</v>
      </c>
    </row>
    <row r="200" spans="1:59" ht="14.45" customHeight="1" x14ac:dyDescent="0.2">
      <c r="A200" s="793"/>
      <c r="B200" s="793"/>
      <c r="C200" s="816"/>
      <c r="D200" s="797">
        <v>396.029</v>
      </c>
      <c r="E200" s="796"/>
      <c r="F200" s="796"/>
      <c r="G200" s="796"/>
      <c r="H200" s="796"/>
      <c r="I200" s="796"/>
      <c r="J200" s="796"/>
      <c r="K200" s="796"/>
      <c r="L200" s="796"/>
      <c r="M200" s="796"/>
      <c r="N200" s="796"/>
      <c r="O200" s="796"/>
      <c r="P200" s="787"/>
      <c r="Q200" s="787"/>
      <c r="R200" s="787"/>
      <c r="S200" s="796"/>
      <c r="T200" s="796"/>
      <c r="U200" s="796"/>
      <c r="V200" s="796"/>
      <c r="W200" s="796"/>
      <c r="X200" s="796"/>
      <c r="Y200" s="796"/>
      <c r="Z200" s="796"/>
      <c r="AA200" s="796"/>
      <c r="AB200" s="787"/>
      <c r="AC200" s="787"/>
      <c r="AD200" s="787"/>
      <c r="AE200" s="787"/>
      <c r="AF200" s="787">
        <f>+ROUND(D200/10,0)-1</f>
        <v>39</v>
      </c>
      <c r="AG200" s="787" t="b">
        <f t="shared" si="28"/>
        <v>1</v>
      </c>
      <c r="AH200" s="787"/>
      <c r="AI200" s="787"/>
      <c r="AJ200" s="787"/>
      <c r="AK200" s="787">
        <f t="shared" ref="AK200" si="59">AF200+AJ200</f>
        <v>39</v>
      </c>
      <c r="AL200" s="796"/>
      <c r="AM200" s="796"/>
      <c r="AN200" s="796"/>
      <c r="AO200" s="799"/>
      <c r="BE200" s="784" t="str">
        <f t="shared" si="27"/>
        <v/>
      </c>
    </row>
    <row r="201" spans="1:59" ht="14.45" customHeight="1" x14ac:dyDescent="0.2">
      <c r="A201" s="793">
        <f>+SUBTOTAL(3,$B$13:B201)</f>
        <v>95</v>
      </c>
      <c r="B201" s="793" t="s">
        <v>494</v>
      </c>
      <c r="C201" s="816" t="s">
        <v>231</v>
      </c>
      <c r="D201" s="797"/>
      <c r="E201" s="799">
        <v>1</v>
      </c>
      <c r="F201" s="800" t="s">
        <v>1869</v>
      </c>
      <c r="G201" s="799" t="s">
        <v>1772</v>
      </c>
      <c r="H201" s="799" t="s">
        <v>439</v>
      </c>
      <c r="I201" s="799" t="s">
        <v>1773</v>
      </c>
      <c r="J201" s="799" t="s">
        <v>1772</v>
      </c>
      <c r="K201" s="799" t="s">
        <v>439</v>
      </c>
      <c r="L201" s="799" t="s">
        <v>1773</v>
      </c>
      <c r="M201" s="799">
        <v>1</v>
      </c>
      <c r="N201" s="799"/>
      <c r="O201" s="799"/>
      <c r="P201" s="799" t="s">
        <v>1774</v>
      </c>
      <c r="Q201" s="799" t="s">
        <v>1775</v>
      </c>
      <c r="R201" s="799">
        <v>1</v>
      </c>
      <c r="S201" s="799">
        <v>1</v>
      </c>
      <c r="T201" s="799"/>
      <c r="U201" s="799"/>
      <c r="V201" s="799">
        <v>1</v>
      </c>
      <c r="W201" s="799"/>
      <c r="X201" s="799"/>
      <c r="Y201" s="799">
        <v>1</v>
      </c>
      <c r="Z201" s="799"/>
      <c r="AA201" s="799"/>
      <c r="AB201" s="799"/>
      <c r="AC201" s="799"/>
      <c r="AD201" s="799"/>
      <c r="AE201" s="799"/>
      <c r="AF201" s="787"/>
      <c r="AG201" s="787"/>
      <c r="AH201" s="787"/>
      <c r="AI201" s="787"/>
      <c r="AJ201" s="787"/>
      <c r="AK201" s="787"/>
      <c r="AL201" s="799"/>
      <c r="AM201" s="799"/>
      <c r="AN201" s="799"/>
      <c r="AO201" s="799"/>
      <c r="AP201" s="784"/>
      <c r="AQ201" s="784"/>
      <c r="AR201" s="784"/>
      <c r="AS201" s="784"/>
      <c r="AT201" s="784"/>
      <c r="AU201" s="784"/>
      <c r="AV201" s="784"/>
      <c r="AW201" s="784"/>
      <c r="AX201" s="784"/>
      <c r="AY201" s="784"/>
      <c r="AZ201" s="784"/>
      <c r="BA201" s="784"/>
      <c r="BB201" s="784"/>
      <c r="BC201" s="784"/>
      <c r="BE201" s="784" t="str">
        <f t="shared" si="27"/>
        <v>DA</v>
      </c>
      <c r="BF201" s="784" t="str">
        <f>+RIGHT(C201,1)</f>
        <v>0</v>
      </c>
      <c r="BG201" s="784" t="str">
        <f t="shared" si="30"/>
        <v>DA+0</v>
      </c>
    </row>
    <row r="202" spans="1:59" ht="14.45" customHeight="1" x14ac:dyDescent="0.2">
      <c r="A202" s="793"/>
      <c r="B202" s="793"/>
      <c r="C202" s="816"/>
      <c r="D202" s="797">
        <v>383.3</v>
      </c>
      <c r="E202" s="796"/>
      <c r="F202" s="796"/>
      <c r="G202" s="796"/>
      <c r="H202" s="796"/>
      <c r="I202" s="796"/>
      <c r="J202" s="796"/>
      <c r="K202" s="796"/>
      <c r="L202" s="796"/>
      <c r="M202" s="796"/>
      <c r="N202" s="796"/>
      <c r="O202" s="796"/>
      <c r="P202" s="787"/>
      <c r="Q202" s="787"/>
      <c r="R202" s="787"/>
      <c r="S202" s="796"/>
      <c r="T202" s="796"/>
      <c r="U202" s="796"/>
      <c r="V202" s="796"/>
      <c r="W202" s="796"/>
      <c r="X202" s="796"/>
      <c r="Y202" s="796"/>
      <c r="Z202" s="796"/>
      <c r="AA202" s="796"/>
      <c r="AB202" s="787"/>
      <c r="AC202" s="787"/>
      <c r="AD202" s="787"/>
      <c r="AE202" s="787"/>
      <c r="AF202" s="787">
        <f>+ROUND(D202/10,0)-1</f>
        <v>37</v>
      </c>
      <c r="AG202" s="787" t="b">
        <f t="shared" si="28"/>
        <v>1</v>
      </c>
      <c r="AH202" s="787"/>
      <c r="AI202" s="787"/>
      <c r="AJ202" s="787"/>
      <c r="AK202" s="787">
        <f t="shared" ref="AK202" si="60">AF202+AJ202</f>
        <v>37</v>
      </c>
      <c r="AL202" s="796"/>
      <c r="AM202" s="796"/>
      <c r="AN202" s="796"/>
      <c r="AO202" s="799"/>
      <c r="BE202" s="784" t="str">
        <f t="shared" si="27"/>
        <v/>
      </c>
    </row>
    <row r="203" spans="1:59" ht="14.45" customHeight="1" x14ac:dyDescent="0.2">
      <c r="A203" s="793">
        <f>+SUBTOTAL(3,$B$13:B203)</f>
        <v>96</v>
      </c>
      <c r="B203" s="798" t="s">
        <v>495</v>
      </c>
      <c r="C203" s="816" t="s">
        <v>239</v>
      </c>
      <c r="D203" s="797"/>
      <c r="E203" s="799">
        <v>1</v>
      </c>
      <c r="F203" s="800" t="s">
        <v>1870</v>
      </c>
      <c r="G203" s="799" t="s">
        <v>1772</v>
      </c>
      <c r="H203" s="799" t="s">
        <v>439</v>
      </c>
      <c r="I203" s="799" t="s">
        <v>1773</v>
      </c>
      <c r="J203" s="799" t="s">
        <v>1772</v>
      </c>
      <c r="K203" s="799" t="s">
        <v>439</v>
      </c>
      <c r="L203" s="799" t="s">
        <v>1773</v>
      </c>
      <c r="M203" s="799">
        <v>1</v>
      </c>
      <c r="N203" s="799"/>
      <c r="O203" s="799"/>
      <c r="P203" s="799" t="s">
        <v>1774</v>
      </c>
      <c r="Q203" s="799" t="s">
        <v>1775</v>
      </c>
      <c r="R203" s="799">
        <v>1</v>
      </c>
      <c r="S203" s="799">
        <v>1</v>
      </c>
      <c r="T203" s="799"/>
      <c r="U203" s="799"/>
      <c r="V203" s="799">
        <v>1</v>
      </c>
      <c r="W203" s="799"/>
      <c r="X203" s="799"/>
      <c r="Y203" s="796"/>
      <c r="Z203" s="796"/>
      <c r="AA203" s="796"/>
      <c r="AB203" s="787"/>
      <c r="AC203" s="787"/>
      <c r="AD203" s="787"/>
      <c r="AE203" s="787"/>
      <c r="AF203" s="787"/>
      <c r="AG203" s="787"/>
      <c r="AH203" s="787"/>
      <c r="AI203" s="787"/>
      <c r="AJ203" s="787"/>
      <c r="AK203" s="787"/>
      <c r="AL203" s="796"/>
      <c r="AM203" s="796"/>
      <c r="AN203" s="796"/>
      <c r="AO203" s="799"/>
      <c r="BE203" s="784" t="str">
        <f t="shared" si="27"/>
        <v>DC</v>
      </c>
      <c r="BF203" s="784" t="str">
        <f>+RIGHT(C203,1)</f>
        <v>0</v>
      </c>
      <c r="BG203" s="784" t="str">
        <f t="shared" si="30"/>
        <v>DC+0</v>
      </c>
    </row>
    <row r="204" spans="1:59" ht="14.45" customHeight="1" x14ac:dyDescent="0.2">
      <c r="A204" s="793"/>
      <c r="B204" s="793"/>
      <c r="C204" s="816"/>
      <c r="D204" s="797">
        <v>404.6</v>
      </c>
      <c r="E204" s="796"/>
      <c r="F204" s="796"/>
      <c r="G204" s="796"/>
      <c r="H204" s="796"/>
      <c r="I204" s="796"/>
      <c r="J204" s="796"/>
      <c r="K204" s="796"/>
      <c r="L204" s="796"/>
      <c r="M204" s="796"/>
      <c r="N204" s="796"/>
      <c r="O204" s="796"/>
      <c r="P204" s="787"/>
      <c r="Q204" s="787"/>
      <c r="R204" s="787"/>
      <c r="S204" s="796"/>
      <c r="T204" s="796"/>
      <c r="U204" s="796"/>
      <c r="V204" s="796"/>
      <c r="W204" s="796"/>
      <c r="X204" s="796"/>
      <c r="Y204" s="796"/>
      <c r="Z204" s="796"/>
      <c r="AA204" s="796"/>
      <c r="AB204" s="787"/>
      <c r="AC204" s="787"/>
      <c r="AD204" s="787"/>
      <c r="AE204" s="787"/>
      <c r="AF204" s="787">
        <f>+ROUND(D204/10,0)-1</f>
        <v>39</v>
      </c>
      <c r="AG204" s="787" t="b">
        <f t="shared" si="28"/>
        <v>1</v>
      </c>
      <c r="AH204" s="787"/>
      <c r="AI204" s="787"/>
      <c r="AJ204" s="787"/>
      <c r="AK204" s="787">
        <f t="shared" ref="AK204" si="61">AF204+AJ204</f>
        <v>39</v>
      </c>
      <c r="AL204" s="796"/>
      <c r="AM204" s="796"/>
      <c r="AN204" s="796"/>
      <c r="AO204" s="799"/>
      <c r="BE204" s="784" t="str">
        <f t="shared" si="27"/>
        <v/>
      </c>
    </row>
    <row r="205" spans="1:59" ht="14.45" customHeight="1" x14ac:dyDescent="0.2">
      <c r="A205" s="793">
        <f>+SUBTOTAL(3,$B$13:B205)</f>
        <v>97</v>
      </c>
      <c r="B205" s="793" t="s">
        <v>496</v>
      </c>
      <c r="C205" s="816" t="s">
        <v>20</v>
      </c>
      <c r="D205" s="797"/>
      <c r="E205" s="799">
        <v>1</v>
      </c>
      <c r="F205" s="800" t="s">
        <v>1871</v>
      </c>
      <c r="G205" s="799" t="s">
        <v>1772</v>
      </c>
      <c r="H205" s="799" t="s">
        <v>439</v>
      </c>
      <c r="I205" s="799" t="s">
        <v>1773</v>
      </c>
      <c r="J205" s="799" t="s">
        <v>1772</v>
      </c>
      <c r="K205" s="799" t="s">
        <v>439</v>
      </c>
      <c r="L205" s="799" t="s">
        <v>1773</v>
      </c>
      <c r="M205" s="799">
        <v>1</v>
      </c>
      <c r="N205" s="799"/>
      <c r="O205" s="799"/>
      <c r="P205" s="799" t="s">
        <v>1774</v>
      </c>
      <c r="Q205" s="799" t="s">
        <v>1775</v>
      </c>
      <c r="R205" s="799">
        <v>1</v>
      </c>
      <c r="S205" s="799">
        <v>1</v>
      </c>
      <c r="T205" s="799"/>
      <c r="U205" s="799"/>
      <c r="V205" s="799">
        <v>1</v>
      </c>
      <c r="W205" s="799"/>
      <c r="X205" s="799"/>
      <c r="Y205" s="799">
        <v>1</v>
      </c>
      <c r="Z205" s="799"/>
      <c r="AA205" s="799"/>
      <c r="AB205" s="799"/>
      <c r="AC205" s="799"/>
      <c r="AD205" s="799"/>
      <c r="AE205" s="799"/>
      <c r="AF205" s="787"/>
      <c r="AG205" s="787"/>
      <c r="AH205" s="787"/>
      <c r="AI205" s="787"/>
      <c r="AJ205" s="787"/>
      <c r="AK205" s="787"/>
      <c r="AL205" s="799"/>
      <c r="AM205" s="799"/>
      <c r="AN205" s="799"/>
      <c r="AO205" s="799"/>
      <c r="AP205" s="784"/>
      <c r="AQ205" s="784"/>
      <c r="AR205" s="784"/>
      <c r="AS205" s="784"/>
      <c r="AT205" s="784"/>
      <c r="AU205" s="784"/>
      <c r="AV205" s="784"/>
      <c r="AW205" s="784"/>
      <c r="AX205" s="784"/>
      <c r="AY205" s="784"/>
      <c r="AZ205" s="784"/>
      <c r="BA205" s="784"/>
      <c r="BB205" s="784"/>
      <c r="BC205" s="784"/>
      <c r="BE205" s="784" t="str">
        <f t="shared" ref="BE205:BE268" si="62">+LEFT(C205,2)</f>
        <v>DA</v>
      </c>
      <c r="BF205" s="784" t="str">
        <f>+RIGHT(C205,1)</f>
        <v>3</v>
      </c>
      <c r="BG205" s="784" t="str">
        <f t="shared" si="30"/>
        <v>DA+3</v>
      </c>
    </row>
    <row r="206" spans="1:59" x14ac:dyDescent="0.2">
      <c r="A206" s="793"/>
      <c r="B206" s="793"/>
      <c r="C206" s="816"/>
      <c r="D206" s="797">
        <v>413.3</v>
      </c>
      <c r="E206" s="796"/>
      <c r="F206" s="796"/>
      <c r="G206" s="796"/>
      <c r="H206" s="796"/>
      <c r="I206" s="796"/>
      <c r="J206" s="796"/>
      <c r="K206" s="796"/>
      <c r="L206" s="796"/>
      <c r="M206" s="796"/>
      <c r="N206" s="796"/>
      <c r="O206" s="796"/>
      <c r="P206" s="787"/>
      <c r="Q206" s="787"/>
      <c r="R206" s="787"/>
      <c r="S206" s="796"/>
      <c r="T206" s="796"/>
      <c r="U206" s="796"/>
      <c r="V206" s="796"/>
      <c r="W206" s="796"/>
      <c r="X206" s="796"/>
      <c r="Y206" s="796"/>
      <c r="Z206" s="796"/>
      <c r="AA206" s="796"/>
      <c r="AB206" s="787"/>
      <c r="AC206" s="787"/>
      <c r="AD206" s="787"/>
      <c r="AE206" s="787"/>
      <c r="AF206" s="787">
        <f>+ROUND(D206/10,0)-1</f>
        <v>40</v>
      </c>
      <c r="AG206" s="787" t="b">
        <f t="shared" ref="AG206:AG268" si="63">+ISBLANK(AH206)</f>
        <v>1</v>
      </c>
      <c r="AH206" s="787"/>
      <c r="AI206" s="787"/>
      <c r="AJ206" s="787"/>
      <c r="AK206" s="787">
        <f t="shared" ref="AK206" si="64">AF206+AJ206</f>
        <v>40</v>
      </c>
      <c r="AL206" s="796"/>
      <c r="AM206" s="796"/>
      <c r="AN206" s="796"/>
      <c r="AO206" s="799"/>
      <c r="BE206" s="784" t="str">
        <f t="shared" si="62"/>
        <v/>
      </c>
    </row>
    <row r="207" spans="1:59" ht="14.45" customHeight="1" x14ac:dyDescent="0.2">
      <c r="A207" s="793">
        <f>+SUBTOTAL(3,$B$13:B207)</f>
        <v>98</v>
      </c>
      <c r="B207" s="798" t="s">
        <v>497</v>
      </c>
      <c r="C207" s="816" t="s">
        <v>239</v>
      </c>
      <c r="D207" s="797"/>
      <c r="E207" s="799">
        <v>1</v>
      </c>
      <c r="F207" s="800" t="s">
        <v>1872</v>
      </c>
      <c r="G207" s="799" t="s">
        <v>1772</v>
      </c>
      <c r="H207" s="799" t="s">
        <v>439</v>
      </c>
      <c r="I207" s="799" t="s">
        <v>1773</v>
      </c>
      <c r="J207" s="799" t="s">
        <v>1772</v>
      </c>
      <c r="K207" s="799" t="s">
        <v>439</v>
      </c>
      <c r="L207" s="799" t="s">
        <v>1773</v>
      </c>
      <c r="M207" s="799">
        <v>1</v>
      </c>
      <c r="N207" s="799"/>
      <c r="O207" s="799"/>
      <c r="P207" s="799" t="s">
        <v>1774</v>
      </c>
      <c r="Q207" s="799" t="s">
        <v>1775</v>
      </c>
      <c r="R207" s="799">
        <v>1</v>
      </c>
      <c r="S207" s="799">
        <v>1</v>
      </c>
      <c r="T207" s="799"/>
      <c r="U207" s="799"/>
      <c r="V207" s="799">
        <v>1</v>
      </c>
      <c r="W207" s="799"/>
      <c r="X207" s="799"/>
      <c r="Y207" s="796"/>
      <c r="Z207" s="796"/>
      <c r="AA207" s="796"/>
      <c r="AB207" s="787"/>
      <c r="AC207" s="787"/>
      <c r="AD207" s="787"/>
      <c r="AE207" s="787"/>
      <c r="AF207" s="787"/>
      <c r="AG207" s="787"/>
      <c r="AH207" s="787"/>
      <c r="AI207" s="787"/>
      <c r="AJ207" s="787"/>
      <c r="AK207" s="787"/>
      <c r="AL207" s="796"/>
      <c r="AM207" s="796"/>
      <c r="AN207" s="796"/>
      <c r="AO207" s="799"/>
      <c r="BE207" s="784" t="str">
        <f t="shared" si="62"/>
        <v>DC</v>
      </c>
      <c r="BF207" s="784" t="str">
        <f>+RIGHT(C207,1)</f>
        <v>0</v>
      </c>
      <c r="BG207" s="784" t="str">
        <f t="shared" ref="BG207:BG269" si="65">+CONCATENATE(BE207,"+",BF207)</f>
        <v>DC+0</v>
      </c>
    </row>
    <row r="208" spans="1:59" ht="14.45" customHeight="1" x14ac:dyDescent="0.2">
      <c r="A208" s="793"/>
      <c r="B208" s="793"/>
      <c r="C208" s="816"/>
      <c r="D208" s="797">
        <v>354.28300000000002</v>
      </c>
      <c r="E208" s="796"/>
      <c r="F208" s="796"/>
      <c r="G208" s="796"/>
      <c r="H208" s="796"/>
      <c r="I208" s="796"/>
      <c r="J208" s="796"/>
      <c r="K208" s="796"/>
      <c r="L208" s="796"/>
      <c r="M208" s="796"/>
      <c r="N208" s="796"/>
      <c r="O208" s="796"/>
      <c r="P208" s="787"/>
      <c r="Q208" s="787"/>
      <c r="R208" s="787"/>
      <c r="S208" s="796"/>
      <c r="T208" s="796"/>
      <c r="U208" s="796"/>
      <c r="V208" s="796"/>
      <c r="W208" s="796"/>
      <c r="X208" s="796"/>
      <c r="Y208" s="796"/>
      <c r="Z208" s="796"/>
      <c r="AA208" s="796"/>
      <c r="AB208" s="787"/>
      <c r="AC208" s="787"/>
      <c r="AD208" s="787"/>
      <c r="AE208" s="787"/>
      <c r="AF208" s="787">
        <f>+ROUND(D208/10,0)-1</f>
        <v>34</v>
      </c>
      <c r="AG208" s="787" t="b">
        <f t="shared" si="63"/>
        <v>1</v>
      </c>
      <c r="AH208" s="787"/>
      <c r="AI208" s="787"/>
      <c r="AJ208" s="787"/>
      <c r="AK208" s="787">
        <f t="shared" ref="AK208" si="66">AF208+AJ208</f>
        <v>34</v>
      </c>
      <c r="AL208" s="796"/>
      <c r="AM208" s="796"/>
      <c r="AN208" s="796"/>
      <c r="AO208" s="799"/>
      <c r="BE208" s="784" t="str">
        <f t="shared" si="62"/>
        <v/>
      </c>
    </row>
    <row r="209" spans="1:59" ht="14.45" customHeight="1" x14ac:dyDescent="0.2">
      <c r="A209" s="793">
        <f>+SUBTOTAL(3,$B$13:B209)</f>
        <v>99</v>
      </c>
      <c r="B209" s="793" t="s">
        <v>498</v>
      </c>
      <c r="C209" s="816" t="s">
        <v>231</v>
      </c>
      <c r="D209" s="797"/>
      <c r="E209" s="799">
        <v>1</v>
      </c>
      <c r="F209" s="800" t="s">
        <v>1873</v>
      </c>
      <c r="G209" s="799" t="s">
        <v>1772</v>
      </c>
      <c r="H209" s="799" t="s">
        <v>439</v>
      </c>
      <c r="I209" s="799" t="s">
        <v>1773</v>
      </c>
      <c r="J209" s="799" t="s">
        <v>1772</v>
      </c>
      <c r="K209" s="799" t="s">
        <v>439</v>
      </c>
      <c r="L209" s="799" t="s">
        <v>1773</v>
      </c>
      <c r="M209" s="799">
        <v>1</v>
      </c>
      <c r="N209" s="799"/>
      <c r="O209" s="799"/>
      <c r="P209" s="799" t="s">
        <v>1774</v>
      </c>
      <c r="Q209" s="799" t="s">
        <v>1775</v>
      </c>
      <c r="R209" s="799">
        <v>1</v>
      </c>
      <c r="S209" s="799">
        <v>1</v>
      </c>
      <c r="T209" s="799"/>
      <c r="U209" s="799"/>
      <c r="V209" s="799">
        <v>1</v>
      </c>
      <c r="W209" s="799"/>
      <c r="X209" s="799"/>
      <c r="Y209" s="799">
        <v>1</v>
      </c>
      <c r="Z209" s="799"/>
      <c r="AA209" s="799"/>
      <c r="AB209" s="799"/>
      <c r="AC209" s="799"/>
      <c r="AD209" s="799"/>
      <c r="AE209" s="799"/>
      <c r="AF209" s="787"/>
      <c r="AG209" s="787"/>
      <c r="AH209" s="787"/>
      <c r="AI209" s="787"/>
      <c r="AJ209" s="787"/>
      <c r="AK209" s="787"/>
      <c r="AL209" s="799"/>
      <c r="AM209" s="799"/>
      <c r="AN209" s="799"/>
      <c r="AO209" s="799"/>
      <c r="AP209" s="784"/>
      <c r="AQ209" s="784"/>
      <c r="AR209" s="784"/>
      <c r="AS209" s="784"/>
      <c r="AT209" s="784"/>
      <c r="AU209" s="784"/>
      <c r="AV209" s="784"/>
      <c r="AW209" s="784"/>
      <c r="AX209" s="784"/>
      <c r="AY209" s="784"/>
      <c r="AZ209" s="784"/>
      <c r="BA209" s="784"/>
      <c r="BB209" s="784"/>
      <c r="BC209" s="784"/>
      <c r="BE209" s="784" t="str">
        <f t="shared" si="62"/>
        <v>DA</v>
      </c>
      <c r="BF209" s="784" t="str">
        <f>+RIGHT(C209,1)</f>
        <v>0</v>
      </c>
      <c r="BG209" s="784" t="str">
        <f t="shared" si="65"/>
        <v>DA+0</v>
      </c>
    </row>
    <row r="210" spans="1:59" ht="14.45" customHeight="1" x14ac:dyDescent="0.2">
      <c r="A210" s="793"/>
      <c r="B210" s="793"/>
      <c r="C210" s="816"/>
      <c r="D210" s="797">
        <v>424.28</v>
      </c>
      <c r="E210" s="796"/>
      <c r="F210" s="796"/>
      <c r="G210" s="796"/>
      <c r="H210" s="796"/>
      <c r="I210" s="796"/>
      <c r="J210" s="796"/>
      <c r="K210" s="796"/>
      <c r="L210" s="796"/>
      <c r="M210" s="796"/>
      <c r="N210" s="796"/>
      <c r="O210" s="796"/>
      <c r="P210" s="787"/>
      <c r="Q210" s="787"/>
      <c r="R210" s="787"/>
      <c r="S210" s="796"/>
      <c r="T210" s="796"/>
      <c r="U210" s="796"/>
      <c r="V210" s="796"/>
      <c r="W210" s="796"/>
      <c r="X210" s="796"/>
      <c r="Y210" s="796"/>
      <c r="Z210" s="796"/>
      <c r="AA210" s="796"/>
      <c r="AB210" s="787"/>
      <c r="AC210" s="787"/>
      <c r="AD210" s="787"/>
      <c r="AE210" s="787"/>
      <c r="AF210" s="787">
        <f>+ROUND(D210/10,0)-1</f>
        <v>41</v>
      </c>
      <c r="AG210" s="787" t="b">
        <f t="shared" si="63"/>
        <v>1</v>
      </c>
      <c r="AH210" s="787"/>
      <c r="AI210" s="787"/>
      <c r="AJ210" s="787"/>
      <c r="AK210" s="787">
        <f t="shared" ref="AK210" si="67">AF210+AJ210</f>
        <v>41</v>
      </c>
      <c r="AL210" s="796"/>
      <c r="AM210" s="796"/>
      <c r="AN210" s="796"/>
      <c r="AO210" s="799"/>
      <c r="BE210" s="784" t="str">
        <f t="shared" si="62"/>
        <v/>
      </c>
    </row>
    <row r="211" spans="1:59" ht="14.45" customHeight="1" x14ac:dyDescent="0.2">
      <c r="A211" s="793">
        <f>+SUBTOTAL(3,$B$13:B211)</f>
        <v>100</v>
      </c>
      <c r="B211" s="793" t="s">
        <v>499</v>
      </c>
      <c r="C211" s="816" t="s">
        <v>231</v>
      </c>
      <c r="D211" s="797"/>
      <c r="E211" s="799">
        <v>1</v>
      </c>
      <c r="F211" s="800" t="s">
        <v>1874</v>
      </c>
      <c r="G211" s="799" t="s">
        <v>1772</v>
      </c>
      <c r="H211" s="799" t="s">
        <v>439</v>
      </c>
      <c r="I211" s="799" t="s">
        <v>1773</v>
      </c>
      <c r="J211" s="799" t="s">
        <v>1772</v>
      </c>
      <c r="K211" s="799" t="s">
        <v>439</v>
      </c>
      <c r="L211" s="799" t="s">
        <v>1773</v>
      </c>
      <c r="M211" s="799">
        <v>1</v>
      </c>
      <c r="N211" s="799"/>
      <c r="O211" s="799"/>
      <c r="P211" s="799" t="s">
        <v>1774</v>
      </c>
      <c r="Q211" s="799" t="s">
        <v>1775</v>
      </c>
      <c r="R211" s="799">
        <v>1</v>
      </c>
      <c r="S211" s="799">
        <v>1</v>
      </c>
      <c r="T211" s="799"/>
      <c r="U211" s="799"/>
      <c r="V211" s="799">
        <v>1</v>
      </c>
      <c r="W211" s="799"/>
      <c r="X211" s="799"/>
      <c r="Y211" s="799">
        <v>1</v>
      </c>
      <c r="Z211" s="799"/>
      <c r="AA211" s="799"/>
      <c r="AB211" s="799"/>
      <c r="AC211" s="799"/>
      <c r="AD211" s="799"/>
      <c r="AE211" s="799"/>
      <c r="AF211" s="787"/>
      <c r="AG211" s="787"/>
      <c r="AH211" s="787"/>
      <c r="AI211" s="787"/>
      <c r="AJ211" s="787"/>
      <c r="AK211" s="787"/>
      <c r="AL211" s="799"/>
      <c r="AM211" s="799"/>
      <c r="AN211" s="799"/>
      <c r="AO211" s="799"/>
      <c r="AP211" s="784"/>
      <c r="AQ211" s="784"/>
      <c r="AR211" s="784"/>
      <c r="AS211" s="784"/>
      <c r="AT211" s="784"/>
      <c r="AU211" s="784"/>
      <c r="AV211" s="784"/>
      <c r="AW211" s="784"/>
      <c r="AX211" s="784"/>
      <c r="AY211" s="784"/>
      <c r="AZ211" s="784"/>
      <c r="BA211" s="784"/>
      <c r="BB211" s="784"/>
      <c r="BC211" s="784"/>
      <c r="BE211" s="784" t="str">
        <f t="shared" si="62"/>
        <v>DA</v>
      </c>
      <c r="BF211" s="784" t="str">
        <f>+RIGHT(C211,1)</f>
        <v>0</v>
      </c>
      <c r="BG211" s="784" t="str">
        <f t="shared" si="65"/>
        <v>DA+0</v>
      </c>
    </row>
    <row r="212" spans="1:59" ht="14.45" customHeight="1" x14ac:dyDescent="0.2">
      <c r="A212" s="793"/>
      <c r="B212" s="793"/>
      <c r="C212" s="816"/>
      <c r="D212" s="797">
        <v>340.3</v>
      </c>
      <c r="E212" s="796"/>
      <c r="F212" s="796"/>
      <c r="G212" s="796"/>
      <c r="H212" s="796"/>
      <c r="I212" s="796"/>
      <c r="J212" s="796"/>
      <c r="K212" s="796"/>
      <c r="L212" s="796"/>
      <c r="M212" s="796"/>
      <c r="N212" s="796"/>
      <c r="O212" s="796"/>
      <c r="P212" s="787"/>
      <c r="Q212" s="787"/>
      <c r="R212" s="787"/>
      <c r="S212" s="796"/>
      <c r="T212" s="796"/>
      <c r="U212" s="796"/>
      <c r="V212" s="796"/>
      <c r="W212" s="796"/>
      <c r="X212" s="796"/>
      <c r="Y212" s="796"/>
      <c r="Z212" s="796"/>
      <c r="AA212" s="796"/>
      <c r="AB212" s="787"/>
      <c r="AC212" s="787"/>
      <c r="AD212" s="787"/>
      <c r="AE212" s="787"/>
      <c r="AF212" s="787">
        <f>+ROUND(D212/10,0)-1</f>
        <v>33</v>
      </c>
      <c r="AG212" s="787" t="b">
        <f t="shared" si="63"/>
        <v>1</v>
      </c>
      <c r="AH212" s="787"/>
      <c r="AI212" s="787"/>
      <c r="AJ212" s="787"/>
      <c r="AK212" s="787">
        <f t="shared" ref="AK212" si="68">AF212+AJ212</f>
        <v>33</v>
      </c>
      <c r="AL212" s="796"/>
      <c r="AM212" s="796"/>
      <c r="AN212" s="796"/>
      <c r="AO212" s="799"/>
      <c r="BE212" s="784" t="str">
        <f t="shared" si="62"/>
        <v/>
      </c>
    </row>
    <row r="213" spans="1:59" ht="14.45" customHeight="1" x14ac:dyDescent="0.2">
      <c r="A213" s="793">
        <f>+SUBTOTAL(3,$B$13:B213)</f>
        <v>101</v>
      </c>
      <c r="B213" s="793" t="s">
        <v>173</v>
      </c>
      <c r="C213" s="816" t="s">
        <v>20</v>
      </c>
      <c r="D213" s="797"/>
      <c r="E213" s="799">
        <v>1</v>
      </c>
      <c r="F213" s="800" t="s">
        <v>1875</v>
      </c>
      <c r="G213" s="799" t="s">
        <v>1772</v>
      </c>
      <c r="H213" s="799" t="s">
        <v>439</v>
      </c>
      <c r="I213" s="799" t="s">
        <v>1773</v>
      </c>
      <c r="J213" s="799" t="s">
        <v>1772</v>
      </c>
      <c r="K213" s="799" t="s">
        <v>439</v>
      </c>
      <c r="L213" s="799" t="s">
        <v>1773</v>
      </c>
      <c r="M213" s="799">
        <v>1</v>
      </c>
      <c r="N213" s="799"/>
      <c r="O213" s="799"/>
      <c r="P213" s="799" t="s">
        <v>1774</v>
      </c>
      <c r="Q213" s="799" t="s">
        <v>1775</v>
      </c>
      <c r="R213" s="799">
        <v>1</v>
      </c>
      <c r="S213" s="799">
        <v>1</v>
      </c>
      <c r="T213" s="799"/>
      <c r="U213" s="799"/>
      <c r="V213" s="799">
        <v>1</v>
      </c>
      <c r="W213" s="799"/>
      <c r="X213" s="799"/>
      <c r="Y213" s="799">
        <v>1</v>
      </c>
      <c r="Z213" s="799"/>
      <c r="AA213" s="799"/>
      <c r="AB213" s="799"/>
      <c r="AC213" s="799"/>
      <c r="AD213" s="799"/>
      <c r="AE213" s="799"/>
      <c r="AF213" s="787"/>
      <c r="AG213" s="787"/>
      <c r="AH213" s="787"/>
      <c r="AI213" s="787"/>
      <c r="AJ213" s="787"/>
      <c r="AK213" s="787"/>
      <c r="AL213" s="799"/>
      <c r="AM213" s="799"/>
      <c r="AN213" s="799"/>
      <c r="AO213" s="799"/>
      <c r="AP213" s="784"/>
      <c r="AQ213" s="784"/>
      <c r="AR213" s="784"/>
      <c r="AS213" s="784"/>
      <c r="AT213" s="784"/>
      <c r="AU213" s="784"/>
      <c r="AV213" s="784"/>
      <c r="AW213" s="784"/>
      <c r="AX213" s="784"/>
      <c r="AY213" s="784"/>
      <c r="AZ213" s="784"/>
      <c r="BA213" s="784"/>
      <c r="BB213" s="784"/>
      <c r="BC213" s="784"/>
      <c r="BE213" s="784" t="str">
        <f t="shared" si="62"/>
        <v>DA</v>
      </c>
      <c r="BF213" s="784" t="str">
        <f>+RIGHT(C213,1)</f>
        <v>3</v>
      </c>
      <c r="BG213" s="784" t="str">
        <f t="shared" si="65"/>
        <v>DA+3</v>
      </c>
    </row>
    <row r="214" spans="1:59" ht="14.45" customHeight="1" x14ac:dyDescent="0.2">
      <c r="A214" s="793"/>
      <c r="B214" s="793"/>
      <c r="C214" s="816"/>
      <c r="D214" s="797">
        <v>394.7</v>
      </c>
      <c r="E214" s="796"/>
      <c r="F214" s="796"/>
      <c r="G214" s="796"/>
      <c r="H214" s="796"/>
      <c r="I214" s="796"/>
      <c r="J214" s="796"/>
      <c r="K214" s="796"/>
      <c r="L214" s="796"/>
      <c r="M214" s="796"/>
      <c r="N214" s="796"/>
      <c r="O214" s="796"/>
      <c r="P214" s="787"/>
      <c r="Q214" s="787"/>
      <c r="R214" s="787"/>
      <c r="S214" s="796"/>
      <c r="T214" s="796"/>
      <c r="U214" s="796"/>
      <c r="V214" s="796"/>
      <c r="W214" s="796"/>
      <c r="X214" s="796"/>
      <c r="Y214" s="796"/>
      <c r="Z214" s="796"/>
      <c r="AA214" s="796"/>
      <c r="AB214" s="787"/>
      <c r="AC214" s="787"/>
      <c r="AD214" s="787"/>
      <c r="AE214" s="787"/>
      <c r="AF214" s="787">
        <f>+ROUND(D214/10,0)-1</f>
        <v>38</v>
      </c>
      <c r="AG214" s="787" t="b">
        <f t="shared" si="63"/>
        <v>1</v>
      </c>
      <c r="AH214" s="787"/>
      <c r="AI214" s="787"/>
      <c r="AJ214" s="787"/>
      <c r="AK214" s="787">
        <f t="shared" ref="AK214" si="69">AF214+AJ214</f>
        <v>38</v>
      </c>
      <c r="AL214" s="796"/>
      <c r="AM214" s="796"/>
      <c r="AN214" s="796"/>
      <c r="AO214" s="799"/>
      <c r="BE214" s="784" t="str">
        <f t="shared" si="62"/>
        <v/>
      </c>
    </row>
    <row r="215" spans="1:59" ht="14.45" customHeight="1" x14ac:dyDescent="0.2">
      <c r="A215" s="793">
        <f>+SUBTOTAL(3,$B$13:B215)</f>
        <v>102</v>
      </c>
      <c r="B215" s="793" t="s">
        <v>174</v>
      </c>
      <c r="C215" s="816" t="s">
        <v>231</v>
      </c>
      <c r="D215" s="797"/>
      <c r="E215" s="799">
        <v>1</v>
      </c>
      <c r="F215" s="800" t="s">
        <v>1876</v>
      </c>
      <c r="G215" s="799" t="s">
        <v>1772</v>
      </c>
      <c r="H215" s="799" t="s">
        <v>439</v>
      </c>
      <c r="I215" s="799" t="s">
        <v>1773</v>
      </c>
      <c r="J215" s="799" t="s">
        <v>1772</v>
      </c>
      <c r="K215" s="799" t="s">
        <v>439</v>
      </c>
      <c r="L215" s="799" t="s">
        <v>1773</v>
      </c>
      <c r="M215" s="799">
        <v>1</v>
      </c>
      <c r="N215" s="799"/>
      <c r="O215" s="799"/>
      <c r="P215" s="799" t="s">
        <v>1774</v>
      </c>
      <c r="Q215" s="799" t="s">
        <v>1775</v>
      </c>
      <c r="R215" s="799">
        <v>1</v>
      </c>
      <c r="S215" s="799">
        <v>1</v>
      </c>
      <c r="T215" s="799"/>
      <c r="U215" s="799"/>
      <c r="V215" s="799">
        <v>1</v>
      </c>
      <c r="W215" s="799"/>
      <c r="X215" s="799"/>
      <c r="Y215" s="799">
        <v>1</v>
      </c>
      <c r="Z215" s="799"/>
      <c r="AA215" s="799"/>
      <c r="AB215" s="799"/>
      <c r="AC215" s="799"/>
      <c r="AD215" s="799"/>
      <c r="AE215" s="799"/>
      <c r="AF215" s="787"/>
      <c r="AG215" s="787"/>
      <c r="AH215" s="787"/>
      <c r="AI215" s="787"/>
      <c r="AJ215" s="787"/>
      <c r="AK215" s="787"/>
      <c r="AL215" s="799"/>
      <c r="AM215" s="799"/>
      <c r="AN215" s="799"/>
      <c r="AO215" s="799"/>
      <c r="AP215" s="784"/>
      <c r="AQ215" s="784"/>
      <c r="AR215" s="784"/>
      <c r="AS215" s="784"/>
      <c r="AT215" s="784"/>
      <c r="AU215" s="784"/>
      <c r="AV215" s="784"/>
      <c r="AW215" s="784"/>
      <c r="AX215" s="784"/>
      <c r="AY215" s="784"/>
      <c r="AZ215" s="784"/>
      <c r="BA215" s="784"/>
      <c r="BB215" s="784"/>
      <c r="BC215" s="784"/>
      <c r="BE215" s="784" t="str">
        <f t="shared" si="62"/>
        <v>DA</v>
      </c>
      <c r="BF215" s="784" t="str">
        <f>+RIGHT(C215,1)</f>
        <v>0</v>
      </c>
      <c r="BG215" s="784" t="str">
        <f t="shared" si="65"/>
        <v>DA+0</v>
      </c>
    </row>
    <row r="216" spans="1:59" x14ac:dyDescent="0.2">
      <c r="A216" s="793"/>
      <c r="B216" s="793"/>
      <c r="C216" s="816"/>
      <c r="D216" s="797">
        <v>435.863</v>
      </c>
      <c r="E216" s="796"/>
      <c r="F216" s="796"/>
      <c r="G216" s="796"/>
      <c r="H216" s="796"/>
      <c r="I216" s="796"/>
      <c r="J216" s="796"/>
      <c r="K216" s="796"/>
      <c r="L216" s="796"/>
      <c r="M216" s="796"/>
      <c r="N216" s="796"/>
      <c r="O216" s="796"/>
      <c r="P216" s="787"/>
      <c r="Q216" s="787"/>
      <c r="R216" s="787"/>
      <c r="S216" s="796"/>
      <c r="T216" s="796"/>
      <c r="U216" s="796"/>
      <c r="V216" s="796"/>
      <c r="W216" s="796"/>
      <c r="X216" s="796"/>
      <c r="Y216" s="796"/>
      <c r="Z216" s="796"/>
      <c r="AA216" s="796"/>
      <c r="AB216" s="787"/>
      <c r="AC216" s="787"/>
      <c r="AD216" s="787"/>
      <c r="AE216" s="787"/>
      <c r="AF216" s="787">
        <f>+ROUND(D216/10,0)-1</f>
        <v>43</v>
      </c>
      <c r="AG216" s="787" t="b">
        <f t="shared" si="63"/>
        <v>1</v>
      </c>
      <c r="AH216" s="787"/>
      <c r="AI216" s="787"/>
      <c r="AJ216" s="787"/>
      <c r="AK216" s="787">
        <f t="shared" ref="AK216" si="70">AF216+AJ216</f>
        <v>43</v>
      </c>
      <c r="AL216" s="796"/>
      <c r="AM216" s="796"/>
      <c r="AN216" s="796"/>
      <c r="AO216" s="799"/>
      <c r="BE216" s="784" t="str">
        <f t="shared" si="62"/>
        <v/>
      </c>
    </row>
    <row r="217" spans="1:59" ht="14.45" customHeight="1" x14ac:dyDescent="0.2">
      <c r="A217" s="793">
        <f>+SUBTOTAL(3,$B$13:B217)</f>
        <v>103</v>
      </c>
      <c r="B217" s="793" t="s">
        <v>500</v>
      </c>
      <c r="C217" s="816" t="s">
        <v>20</v>
      </c>
      <c r="D217" s="797"/>
      <c r="E217" s="799">
        <v>1</v>
      </c>
      <c r="F217" s="800" t="s">
        <v>1877</v>
      </c>
      <c r="G217" s="799" t="s">
        <v>1772</v>
      </c>
      <c r="H217" s="799" t="s">
        <v>439</v>
      </c>
      <c r="I217" s="799" t="s">
        <v>1773</v>
      </c>
      <c r="J217" s="799" t="s">
        <v>1772</v>
      </c>
      <c r="K217" s="799" t="s">
        <v>439</v>
      </c>
      <c r="L217" s="799" t="s">
        <v>1773</v>
      </c>
      <c r="M217" s="799">
        <v>1</v>
      </c>
      <c r="N217" s="799"/>
      <c r="O217" s="799"/>
      <c r="P217" s="799" t="s">
        <v>1774</v>
      </c>
      <c r="Q217" s="799" t="s">
        <v>1775</v>
      </c>
      <c r="R217" s="799">
        <v>1</v>
      </c>
      <c r="S217" s="799">
        <v>1</v>
      </c>
      <c r="T217" s="799"/>
      <c r="U217" s="799"/>
      <c r="V217" s="799">
        <v>1</v>
      </c>
      <c r="W217" s="799"/>
      <c r="X217" s="799"/>
      <c r="Y217" s="799">
        <v>1</v>
      </c>
      <c r="Z217" s="799"/>
      <c r="AA217" s="799"/>
      <c r="AB217" s="799"/>
      <c r="AC217" s="799"/>
      <c r="AD217" s="799"/>
      <c r="AE217" s="799"/>
      <c r="AF217" s="787"/>
      <c r="AG217" s="787"/>
      <c r="AH217" s="787"/>
      <c r="AI217" s="787"/>
      <c r="AJ217" s="787"/>
      <c r="AK217" s="787"/>
      <c r="AL217" s="799"/>
      <c r="AM217" s="799"/>
      <c r="AN217" s="799"/>
      <c r="AO217" s="799"/>
      <c r="AP217" s="784"/>
      <c r="AQ217" s="784"/>
      <c r="AR217" s="784"/>
      <c r="AS217" s="784"/>
      <c r="AT217" s="784"/>
      <c r="AU217" s="784"/>
      <c r="AV217" s="784"/>
      <c r="AW217" s="784"/>
      <c r="AX217" s="784"/>
      <c r="AY217" s="784"/>
      <c r="AZ217" s="784"/>
      <c r="BA217" s="784"/>
      <c r="BB217" s="784"/>
      <c r="BC217" s="784"/>
      <c r="BE217" s="784" t="str">
        <f t="shared" si="62"/>
        <v>DA</v>
      </c>
      <c r="BF217" s="784" t="str">
        <f>+RIGHT(C217,1)</f>
        <v>3</v>
      </c>
      <c r="BG217" s="784" t="str">
        <f t="shared" si="65"/>
        <v>DA+3</v>
      </c>
    </row>
    <row r="218" spans="1:59" ht="14.45" customHeight="1" x14ac:dyDescent="0.2">
      <c r="A218" s="793"/>
      <c r="B218" s="793"/>
      <c r="C218" s="816"/>
      <c r="D218" s="797">
        <v>386.8</v>
      </c>
      <c r="E218" s="796"/>
      <c r="F218" s="796"/>
      <c r="G218" s="796"/>
      <c r="H218" s="796"/>
      <c r="I218" s="796"/>
      <c r="J218" s="796"/>
      <c r="K218" s="796"/>
      <c r="L218" s="796"/>
      <c r="M218" s="796"/>
      <c r="N218" s="796"/>
      <c r="O218" s="796"/>
      <c r="P218" s="787"/>
      <c r="Q218" s="787"/>
      <c r="R218" s="787"/>
      <c r="S218" s="796"/>
      <c r="T218" s="796"/>
      <c r="U218" s="796"/>
      <c r="V218" s="796"/>
      <c r="W218" s="796"/>
      <c r="X218" s="796"/>
      <c r="Y218" s="796"/>
      <c r="Z218" s="796"/>
      <c r="AA218" s="796"/>
      <c r="AB218" s="787"/>
      <c r="AC218" s="787"/>
      <c r="AD218" s="787"/>
      <c r="AE218" s="787"/>
      <c r="AF218" s="787">
        <f>+ROUND(D218/10,0)-1</f>
        <v>38</v>
      </c>
      <c r="AG218" s="787" t="b">
        <f t="shared" si="63"/>
        <v>1</v>
      </c>
      <c r="AH218" s="787"/>
      <c r="AI218" s="787"/>
      <c r="AJ218" s="787"/>
      <c r="AK218" s="787">
        <f t="shared" ref="AK218" si="71">AF218+AJ218</f>
        <v>38</v>
      </c>
      <c r="AL218" s="796"/>
      <c r="AM218" s="796"/>
      <c r="AN218" s="796"/>
      <c r="AO218" s="799"/>
      <c r="BE218" s="784" t="str">
        <f t="shared" si="62"/>
        <v/>
      </c>
    </row>
    <row r="219" spans="1:59" ht="14.45" customHeight="1" x14ac:dyDescent="0.2">
      <c r="A219" s="793">
        <f>+SUBTOTAL(3,$B$13:B219)</f>
        <v>104</v>
      </c>
      <c r="B219" s="798" t="s">
        <v>501</v>
      </c>
      <c r="C219" s="816" t="s">
        <v>249</v>
      </c>
      <c r="D219" s="797"/>
      <c r="E219" s="799">
        <v>1</v>
      </c>
      <c r="F219" s="800" t="s">
        <v>1878</v>
      </c>
      <c r="G219" s="799" t="s">
        <v>1772</v>
      </c>
      <c r="H219" s="799" t="s">
        <v>439</v>
      </c>
      <c r="I219" s="799" t="s">
        <v>1773</v>
      </c>
      <c r="J219" s="799" t="s">
        <v>1772</v>
      </c>
      <c r="K219" s="799" t="s">
        <v>439</v>
      </c>
      <c r="L219" s="799" t="s">
        <v>1773</v>
      </c>
      <c r="M219" s="799">
        <v>1</v>
      </c>
      <c r="N219" s="799"/>
      <c r="O219" s="799"/>
      <c r="P219" s="799" t="s">
        <v>1774</v>
      </c>
      <c r="Q219" s="799" t="s">
        <v>1775</v>
      </c>
      <c r="R219" s="799">
        <v>1</v>
      </c>
      <c r="S219" s="799">
        <v>1</v>
      </c>
      <c r="T219" s="799"/>
      <c r="U219" s="799"/>
      <c r="V219" s="799">
        <v>1</v>
      </c>
      <c r="W219" s="799"/>
      <c r="X219" s="799"/>
      <c r="Y219" s="796"/>
      <c r="Z219" s="796"/>
      <c r="AA219" s="796"/>
      <c r="AB219" s="787"/>
      <c r="AC219" s="787"/>
      <c r="AD219" s="787"/>
      <c r="AE219" s="787"/>
      <c r="AF219" s="787"/>
      <c r="AG219" s="787"/>
      <c r="AH219" s="787"/>
      <c r="AI219" s="787"/>
      <c r="AJ219" s="787"/>
      <c r="AK219" s="787"/>
      <c r="AL219" s="796"/>
      <c r="AM219" s="796"/>
      <c r="AN219" s="796"/>
      <c r="AO219" s="799"/>
      <c r="BE219" s="784" t="str">
        <f t="shared" si="62"/>
        <v>DB</v>
      </c>
      <c r="BF219" s="784" t="str">
        <f>+RIGHT(C219,1)</f>
        <v>3</v>
      </c>
      <c r="BG219" s="784" t="str">
        <f t="shared" si="65"/>
        <v>DB+3</v>
      </c>
    </row>
    <row r="220" spans="1:59" ht="14.45" customHeight="1" x14ac:dyDescent="0.2">
      <c r="A220" s="793"/>
      <c r="B220" s="793"/>
      <c r="C220" s="816"/>
      <c r="D220" s="797">
        <v>393.7</v>
      </c>
      <c r="E220" s="796"/>
      <c r="F220" s="796"/>
      <c r="G220" s="796"/>
      <c r="H220" s="796"/>
      <c r="I220" s="796"/>
      <c r="J220" s="796"/>
      <c r="K220" s="796"/>
      <c r="L220" s="796"/>
      <c r="M220" s="796"/>
      <c r="N220" s="796"/>
      <c r="O220" s="796"/>
      <c r="P220" s="787"/>
      <c r="Q220" s="787"/>
      <c r="R220" s="787"/>
      <c r="S220" s="796"/>
      <c r="T220" s="796"/>
      <c r="U220" s="796"/>
      <c r="V220" s="796"/>
      <c r="W220" s="796"/>
      <c r="X220" s="796"/>
      <c r="Y220" s="796"/>
      <c r="Z220" s="796"/>
      <c r="AA220" s="796"/>
      <c r="AB220" s="787"/>
      <c r="AC220" s="787"/>
      <c r="AD220" s="787"/>
      <c r="AE220" s="787"/>
      <c r="AF220" s="787">
        <f>+ROUND(D220/10,0)-1</f>
        <v>38</v>
      </c>
      <c r="AG220" s="787" t="b">
        <f t="shared" si="63"/>
        <v>1</v>
      </c>
      <c r="AH220" s="787"/>
      <c r="AI220" s="787"/>
      <c r="AJ220" s="787"/>
      <c r="AK220" s="787">
        <f t="shared" ref="AK220" si="72">AF220+AJ220</f>
        <v>38</v>
      </c>
      <c r="AL220" s="796"/>
      <c r="AM220" s="796"/>
      <c r="AN220" s="796"/>
      <c r="AO220" s="799"/>
      <c r="BE220" s="784" t="str">
        <f t="shared" si="62"/>
        <v/>
      </c>
    </row>
    <row r="221" spans="1:59" ht="14.45" customHeight="1" x14ac:dyDescent="0.2">
      <c r="A221" s="793">
        <f>+SUBTOTAL(3,$B$13:B221)</f>
        <v>105</v>
      </c>
      <c r="B221" s="793" t="s">
        <v>502</v>
      </c>
      <c r="C221" s="816" t="s">
        <v>20</v>
      </c>
      <c r="D221" s="797"/>
      <c r="E221" s="799">
        <v>1</v>
      </c>
      <c r="F221" s="800" t="s">
        <v>1879</v>
      </c>
      <c r="G221" s="799" t="s">
        <v>1772</v>
      </c>
      <c r="H221" s="799" t="s">
        <v>439</v>
      </c>
      <c r="I221" s="799" t="s">
        <v>1773</v>
      </c>
      <c r="J221" s="799" t="s">
        <v>1772</v>
      </c>
      <c r="K221" s="799" t="s">
        <v>439</v>
      </c>
      <c r="L221" s="799" t="s">
        <v>1773</v>
      </c>
      <c r="M221" s="799">
        <v>1</v>
      </c>
      <c r="N221" s="799"/>
      <c r="O221" s="799"/>
      <c r="P221" s="799" t="s">
        <v>1774</v>
      </c>
      <c r="Q221" s="799" t="s">
        <v>1775</v>
      </c>
      <c r="R221" s="799">
        <v>1</v>
      </c>
      <c r="S221" s="799">
        <v>1</v>
      </c>
      <c r="T221" s="799"/>
      <c r="U221" s="799"/>
      <c r="V221" s="799">
        <v>1</v>
      </c>
      <c r="W221" s="799"/>
      <c r="X221" s="799"/>
      <c r="Y221" s="799">
        <v>1</v>
      </c>
      <c r="Z221" s="799"/>
      <c r="AA221" s="799"/>
      <c r="AB221" s="799"/>
      <c r="AC221" s="799"/>
      <c r="AD221" s="799"/>
      <c r="AE221" s="799"/>
      <c r="AF221" s="787"/>
      <c r="AG221" s="787"/>
      <c r="AH221" s="787"/>
      <c r="AI221" s="787"/>
      <c r="AJ221" s="787"/>
      <c r="AK221" s="787"/>
      <c r="AL221" s="799"/>
      <c r="AM221" s="799"/>
      <c r="AN221" s="799"/>
      <c r="AO221" s="799"/>
      <c r="AP221" s="784"/>
      <c r="AQ221" s="784"/>
      <c r="AR221" s="784"/>
      <c r="AS221" s="784"/>
      <c r="AT221" s="784"/>
      <c r="AU221" s="784"/>
      <c r="AV221" s="784"/>
      <c r="AW221" s="784"/>
      <c r="AX221" s="784"/>
      <c r="AY221" s="784"/>
      <c r="AZ221" s="784"/>
      <c r="BA221" s="784"/>
      <c r="BB221" s="784"/>
      <c r="BC221" s="784"/>
      <c r="BE221" s="784" t="str">
        <f t="shared" si="62"/>
        <v>DA</v>
      </c>
      <c r="BF221" s="784" t="str">
        <f>+RIGHT(C221,1)</f>
        <v>3</v>
      </c>
      <c r="BG221" s="784" t="str">
        <f t="shared" si="65"/>
        <v>DA+3</v>
      </c>
    </row>
    <row r="222" spans="1:59" ht="14.45" customHeight="1" x14ac:dyDescent="0.2">
      <c r="A222" s="793"/>
      <c r="B222" s="793"/>
      <c r="C222" s="816"/>
      <c r="D222" s="797">
        <v>415.9</v>
      </c>
      <c r="E222" s="796"/>
      <c r="F222" s="796"/>
      <c r="G222" s="796"/>
      <c r="H222" s="796"/>
      <c r="I222" s="796"/>
      <c r="J222" s="796"/>
      <c r="K222" s="796"/>
      <c r="L222" s="796"/>
      <c r="M222" s="796"/>
      <c r="N222" s="796"/>
      <c r="O222" s="796"/>
      <c r="P222" s="787"/>
      <c r="Q222" s="787"/>
      <c r="R222" s="787"/>
      <c r="S222" s="796"/>
      <c r="T222" s="796"/>
      <c r="U222" s="796"/>
      <c r="V222" s="796"/>
      <c r="W222" s="796"/>
      <c r="X222" s="796"/>
      <c r="Y222" s="796"/>
      <c r="Z222" s="796"/>
      <c r="AA222" s="796"/>
      <c r="AB222" s="787"/>
      <c r="AC222" s="787"/>
      <c r="AD222" s="787"/>
      <c r="AE222" s="787"/>
      <c r="AF222" s="787">
        <f>+ROUND(D222/10,0)-1</f>
        <v>41</v>
      </c>
      <c r="AG222" s="787" t="b">
        <f t="shared" si="63"/>
        <v>1</v>
      </c>
      <c r="AH222" s="787"/>
      <c r="AI222" s="787"/>
      <c r="AJ222" s="787"/>
      <c r="AK222" s="787">
        <f t="shared" ref="AK222" si="73">AF222+AJ222</f>
        <v>41</v>
      </c>
      <c r="AL222" s="796"/>
      <c r="AM222" s="796"/>
      <c r="AN222" s="796"/>
      <c r="AO222" s="799"/>
      <c r="BE222" s="784" t="str">
        <f t="shared" si="62"/>
        <v/>
      </c>
    </row>
    <row r="223" spans="1:59" ht="14.45" customHeight="1" x14ac:dyDescent="0.2">
      <c r="A223" s="793">
        <f>+SUBTOTAL(3,$B$13:B223)</f>
        <v>106</v>
      </c>
      <c r="B223" s="793" t="s">
        <v>503</v>
      </c>
      <c r="C223" s="816" t="s">
        <v>232</v>
      </c>
      <c r="D223" s="797"/>
      <c r="E223" s="799">
        <v>1</v>
      </c>
      <c r="F223" s="800" t="s">
        <v>1880</v>
      </c>
      <c r="G223" s="799" t="s">
        <v>1772</v>
      </c>
      <c r="H223" s="799" t="s">
        <v>439</v>
      </c>
      <c r="I223" s="799" t="s">
        <v>1773</v>
      </c>
      <c r="J223" s="799" t="s">
        <v>1772</v>
      </c>
      <c r="K223" s="799" t="s">
        <v>439</v>
      </c>
      <c r="L223" s="799" t="s">
        <v>1773</v>
      </c>
      <c r="M223" s="799">
        <v>1</v>
      </c>
      <c r="N223" s="799"/>
      <c r="O223" s="799"/>
      <c r="P223" s="799" t="s">
        <v>1774</v>
      </c>
      <c r="Q223" s="799" t="s">
        <v>1775</v>
      </c>
      <c r="R223" s="799">
        <v>1</v>
      </c>
      <c r="S223" s="799">
        <v>1</v>
      </c>
      <c r="T223" s="799"/>
      <c r="U223" s="799"/>
      <c r="V223" s="799">
        <v>1</v>
      </c>
      <c r="W223" s="799"/>
      <c r="X223" s="799"/>
      <c r="Y223" s="799">
        <v>1</v>
      </c>
      <c r="Z223" s="799"/>
      <c r="AA223" s="799"/>
      <c r="AB223" s="799"/>
      <c r="AC223" s="799"/>
      <c r="AD223" s="799"/>
      <c r="AE223" s="799"/>
      <c r="AF223" s="787"/>
      <c r="AG223" s="787"/>
      <c r="AH223" s="787"/>
      <c r="AI223" s="787"/>
      <c r="AJ223" s="787"/>
      <c r="AK223" s="787"/>
      <c r="AL223" s="799"/>
      <c r="AM223" s="799"/>
      <c r="AN223" s="799"/>
      <c r="AO223" s="799"/>
      <c r="AP223" s="784"/>
      <c r="AQ223" s="784"/>
      <c r="AR223" s="784"/>
      <c r="AS223" s="784"/>
      <c r="AT223" s="784"/>
      <c r="AU223" s="784"/>
      <c r="AV223" s="784"/>
      <c r="AW223" s="784"/>
      <c r="AX223" s="784"/>
      <c r="AY223" s="784"/>
      <c r="AZ223" s="784"/>
      <c r="BA223" s="784"/>
      <c r="BB223" s="784"/>
      <c r="BC223" s="784"/>
      <c r="BE223" s="784" t="str">
        <f t="shared" si="62"/>
        <v>DA</v>
      </c>
      <c r="BF223" s="784" t="str">
        <f>+RIGHT(C223,1)</f>
        <v>6</v>
      </c>
      <c r="BG223" s="784" t="str">
        <f t="shared" si="65"/>
        <v>DA+6</v>
      </c>
    </row>
    <row r="224" spans="1:59" ht="14.45" customHeight="1" x14ac:dyDescent="0.2">
      <c r="A224" s="793"/>
      <c r="B224" s="793"/>
      <c r="C224" s="816"/>
      <c r="D224" s="797">
        <v>422.8</v>
      </c>
      <c r="E224" s="796"/>
      <c r="F224" s="796"/>
      <c r="G224" s="796"/>
      <c r="H224" s="796"/>
      <c r="I224" s="796"/>
      <c r="J224" s="796"/>
      <c r="K224" s="796"/>
      <c r="L224" s="796"/>
      <c r="M224" s="796"/>
      <c r="N224" s="796"/>
      <c r="O224" s="796"/>
      <c r="P224" s="787"/>
      <c r="Q224" s="787"/>
      <c r="R224" s="787"/>
      <c r="S224" s="796"/>
      <c r="T224" s="796"/>
      <c r="U224" s="796"/>
      <c r="V224" s="796"/>
      <c r="W224" s="796"/>
      <c r="X224" s="796"/>
      <c r="Y224" s="796"/>
      <c r="Z224" s="796"/>
      <c r="AA224" s="796"/>
      <c r="AB224" s="787"/>
      <c r="AC224" s="787"/>
      <c r="AD224" s="787"/>
      <c r="AE224" s="787"/>
      <c r="AF224" s="787">
        <f>+ROUND(D224/10,0)-1</f>
        <v>41</v>
      </c>
      <c r="AG224" s="787" t="b">
        <f t="shared" si="63"/>
        <v>1</v>
      </c>
      <c r="AH224" s="787"/>
      <c r="AI224" s="787"/>
      <c r="AJ224" s="787"/>
      <c r="AK224" s="787">
        <f t="shared" ref="AK224" si="74">AF224+AJ224</f>
        <v>41</v>
      </c>
      <c r="AL224" s="796"/>
      <c r="AM224" s="796"/>
      <c r="AN224" s="796"/>
      <c r="AO224" s="799"/>
      <c r="BE224" s="784" t="str">
        <f t="shared" si="62"/>
        <v/>
      </c>
    </row>
    <row r="225" spans="1:59" ht="14.45" customHeight="1" x14ac:dyDescent="0.2">
      <c r="A225" s="793">
        <f>+SUBTOTAL(3,$B$13:B225)</f>
        <v>107</v>
      </c>
      <c r="B225" s="793" t="s">
        <v>504</v>
      </c>
      <c r="C225" s="816" t="s">
        <v>231</v>
      </c>
      <c r="D225" s="797"/>
      <c r="E225" s="799">
        <v>1</v>
      </c>
      <c r="F225" s="800" t="s">
        <v>1881</v>
      </c>
      <c r="G225" s="799" t="s">
        <v>1772</v>
      </c>
      <c r="H225" s="799" t="s">
        <v>439</v>
      </c>
      <c r="I225" s="799" t="s">
        <v>1773</v>
      </c>
      <c r="J225" s="799" t="s">
        <v>1772</v>
      </c>
      <c r="K225" s="799" t="s">
        <v>439</v>
      </c>
      <c r="L225" s="799" t="s">
        <v>1773</v>
      </c>
      <c r="M225" s="799">
        <v>1</v>
      </c>
      <c r="N225" s="799"/>
      <c r="O225" s="799"/>
      <c r="P225" s="799" t="s">
        <v>1774</v>
      </c>
      <c r="Q225" s="799" t="s">
        <v>1775</v>
      </c>
      <c r="R225" s="799">
        <v>1</v>
      </c>
      <c r="S225" s="799">
        <v>1</v>
      </c>
      <c r="T225" s="799"/>
      <c r="U225" s="799"/>
      <c r="V225" s="799">
        <v>1</v>
      </c>
      <c r="W225" s="799"/>
      <c r="X225" s="799"/>
      <c r="Y225" s="799">
        <v>1</v>
      </c>
      <c r="Z225" s="799"/>
      <c r="AA225" s="799"/>
      <c r="AB225" s="799"/>
      <c r="AC225" s="799"/>
      <c r="AD225" s="799"/>
      <c r="AE225" s="799"/>
      <c r="AF225" s="787"/>
      <c r="AG225" s="787"/>
      <c r="AH225" s="787"/>
      <c r="AI225" s="787"/>
      <c r="AJ225" s="787"/>
      <c r="AK225" s="787"/>
      <c r="AL225" s="799"/>
      <c r="AM225" s="799"/>
      <c r="AN225" s="799"/>
      <c r="AO225" s="799"/>
      <c r="AP225" s="784"/>
      <c r="AQ225" s="784"/>
      <c r="AR225" s="784"/>
      <c r="AS225" s="784"/>
      <c r="AT225" s="784"/>
      <c r="AU225" s="784"/>
      <c r="AV225" s="784"/>
      <c r="AW225" s="784"/>
      <c r="AX225" s="784"/>
      <c r="AY225" s="784"/>
      <c r="AZ225" s="784"/>
      <c r="BA225" s="784"/>
      <c r="BB225" s="784"/>
      <c r="BC225" s="784"/>
      <c r="BE225" s="784" t="str">
        <f t="shared" si="62"/>
        <v>DA</v>
      </c>
      <c r="BF225" s="784" t="str">
        <f>+RIGHT(C225,1)</f>
        <v>0</v>
      </c>
      <c r="BG225" s="784" t="str">
        <f t="shared" si="65"/>
        <v>DA+0</v>
      </c>
    </row>
    <row r="226" spans="1:59" ht="14.45" customHeight="1" x14ac:dyDescent="0.2">
      <c r="A226" s="793"/>
      <c r="B226" s="793"/>
      <c r="C226" s="816"/>
      <c r="D226" s="797">
        <v>409.9</v>
      </c>
      <c r="E226" s="796"/>
      <c r="F226" s="796"/>
      <c r="G226" s="796"/>
      <c r="H226" s="796"/>
      <c r="I226" s="796"/>
      <c r="J226" s="796"/>
      <c r="K226" s="796"/>
      <c r="L226" s="796"/>
      <c r="M226" s="796"/>
      <c r="N226" s="796"/>
      <c r="O226" s="796"/>
      <c r="P226" s="787"/>
      <c r="Q226" s="787"/>
      <c r="R226" s="787"/>
      <c r="S226" s="796"/>
      <c r="T226" s="796"/>
      <c r="U226" s="796"/>
      <c r="V226" s="796"/>
      <c r="W226" s="796"/>
      <c r="X226" s="796"/>
      <c r="Y226" s="796"/>
      <c r="Z226" s="796"/>
      <c r="AA226" s="796"/>
      <c r="AB226" s="787"/>
      <c r="AC226" s="787"/>
      <c r="AD226" s="787"/>
      <c r="AE226" s="787"/>
      <c r="AF226" s="787">
        <f>+ROUND(D226/10,0)-1</f>
        <v>40</v>
      </c>
      <c r="AG226" s="787" t="b">
        <f t="shared" si="63"/>
        <v>1</v>
      </c>
      <c r="AH226" s="787"/>
      <c r="AI226" s="787"/>
      <c r="AJ226" s="787"/>
      <c r="AK226" s="787">
        <f t="shared" ref="AK226" si="75">AF226+AJ226</f>
        <v>40</v>
      </c>
      <c r="AL226" s="796"/>
      <c r="AM226" s="796"/>
      <c r="AN226" s="796"/>
      <c r="AO226" s="799"/>
      <c r="BE226" s="784" t="str">
        <f t="shared" si="62"/>
        <v/>
      </c>
    </row>
    <row r="227" spans="1:59" ht="14.45" customHeight="1" x14ac:dyDescent="0.2">
      <c r="A227" s="793">
        <f>+SUBTOTAL(3,$B$13:B227)</f>
        <v>108</v>
      </c>
      <c r="B227" s="793" t="s">
        <v>505</v>
      </c>
      <c r="C227" s="816" t="s">
        <v>20</v>
      </c>
      <c r="D227" s="797"/>
      <c r="E227" s="799">
        <v>1</v>
      </c>
      <c r="F227" s="800" t="s">
        <v>1882</v>
      </c>
      <c r="G227" s="799" t="s">
        <v>1772</v>
      </c>
      <c r="H227" s="799" t="s">
        <v>439</v>
      </c>
      <c r="I227" s="799" t="s">
        <v>1773</v>
      </c>
      <c r="J227" s="799" t="s">
        <v>1772</v>
      </c>
      <c r="K227" s="799" t="s">
        <v>439</v>
      </c>
      <c r="L227" s="799" t="s">
        <v>1773</v>
      </c>
      <c r="M227" s="799">
        <v>1</v>
      </c>
      <c r="N227" s="799"/>
      <c r="O227" s="799"/>
      <c r="P227" s="799" t="s">
        <v>1774</v>
      </c>
      <c r="Q227" s="799" t="s">
        <v>1775</v>
      </c>
      <c r="R227" s="799">
        <v>1</v>
      </c>
      <c r="S227" s="799">
        <v>1</v>
      </c>
      <c r="T227" s="799"/>
      <c r="U227" s="799"/>
      <c r="V227" s="799">
        <v>1</v>
      </c>
      <c r="W227" s="799"/>
      <c r="X227" s="799"/>
      <c r="Y227" s="799">
        <v>1</v>
      </c>
      <c r="Z227" s="799"/>
      <c r="AA227" s="799"/>
      <c r="AB227" s="799"/>
      <c r="AC227" s="799"/>
      <c r="AD227" s="799"/>
      <c r="AE227" s="799"/>
      <c r="AF227" s="787"/>
      <c r="AG227" s="787"/>
      <c r="AH227" s="787"/>
      <c r="AI227" s="787"/>
      <c r="AJ227" s="787"/>
      <c r="AK227" s="787"/>
      <c r="AL227" s="799"/>
      <c r="AM227" s="799"/>
      <c r="AN227" s="799"/>
      <c r="AO227" s="799"/>
      <c r="AP227" s="784"/>
      <c r="AQ227" s="784"/>
      <c r="AR227" s="784"/>
      <c r="AS227" s="784"/>
      <c r="AT227" s="784"/>
      <c r="AU227" s="784"/>
      <c r="AV227" s="784"/>
      <c r="AW227" s="784"/>
      <c r="AX227" s="784"/>
      <c r="AY227" s="784"/>
      <c r="AZ227" s="784"/>
      <c r="BA227" s="784"/>
      <c r="BB227" s="784"/>
      <c r="BC227" s="784"/>
      <c r="BE227" s="784" t="str">
        <f t="shared" si="62"/>
        <v>DA</v>
      </c>
      <c r="BF227" s="784" t="str">
        <f>+RIGHT(C227,1)</f>
        <v>3</v>
      </c>
      <c r="BG227" s="784" t="str">
        <f t="shared" si="65"/>
        <v>DA+3</v>
      </c>
    </row>
    <row r="228" spans="1:59" x14ac:dyDescent="0.2">
      <c r="A228" s="793"/>
      <c r="B228" s="793"/>
      <c r="C228" s="816"/>
      <c r="D228" s="797">
        <v>425.3</v>
      </c>
      <c r="E228" s="796"/>
      <c r="F228" s="796"/>
      <c r="G228" s="796"/>
      <c r="H228" s="796"/>
      <c r="I228" s="796"/>
      <c r="J228" s="796"/>
      <c r="K228" s="796"/>
      <c r="L228" s="796"/>
      <c r="M228" s="796"/>
      <c r="N228" s="796"/>
      <c r="O228" s="796"/>
      <c r="P228" s="787"/>
      <c r="Q228" s="787"/>
      <c r="R228" s="787"/>
      <c r="S228" s="796"/>
      <c r="T228" s="796"/>
      <c r="U228" s="796"/>
      <c r="V228" s="796"/>
      <c r="W228" s="796"/>
      <c r="X228" s="796"/>
      <c r="Y228" s="796"/>
      <c r="Z228" s="796"/>
      <c r="AA228" s="796"/>
      <c r="AB228" s="787"/>
      <c r="AC228" s="787"/>
      <c r="AD228" s="787"/>
      <c r="AE228" s="787"/>
      <c r="AF228" s="787">
        <f>+ROUND(D228/10,0)-1</f>
        <v>42</v>
      </c>
      <c r="AG228" s="787" t="b">
        <f t="shared" si="63"/>
        <v>1</v>
      </c>
      <c r="AH228" s="787"/>
      <c r="AI228" s="787"/>
      <c r="AJ228" s="787"/>
      <c r="AK228" s="787">
        <f t="shared" ref="AK228" si="76">AF228+AJ228</f>
        <v>42</v>
      </c>
      <c r="AL228" s="796"/>
      <c r="AM228" s="796"/>
      <c r="AN228" s="796"/>
      <c r="AO228" s="799"/>
      <c r="BE228" s="784" t="str">
        <f t="shared" si="62"/>
        <v/>
      </c>
    </row>
    <row r="229" spans="1:59" ht="14.45" customHeight="1" x14ac:dyDescent="0.2">
      <c r="A229" s="793">
        <f>+SUBTOTAL(3,$B$13:B229)</f>
        <v>109</v>
      </c>
      <c r="B229" s="793" t="s">
        <v>506</v>
      </c>
      <c r="C229" s="816" t="s">
        <v>20</v>
      </c>
      <c r="D229" s="797"/>
      <c r="E229" s="799">
        <v>1</v>
      </c>
      <c r="F229" s="800" t="s">
        <v>1883</v>
      </c>
      <c r="G229" s="799" t="s">
        <v>1772</v>
      </c>
      <c r="H229" s="799" t="s">
        <v>439</v>
      </c>
      <c r="I229" s="799" t="s">
        <v>1773</v>
      </c>
      <c r="J229" s="799" t="s">
        <v>1772</v>
      </c>
      <c r="K229" s="799" t="s">
        <v>439</v>
      </c>
      <c r="L229" s="799" t="s">
        <v>1773</v>
      </c>
      <c r="M229" s="799">
        <v>1</v>
      </c>
      <c r="N229" s="799"/>
      <c r="O229" s="799"/>
      <c r="P229" s="799" t="s">
        <v>1774</v>
      </c>
      <c r="Q229" s="799" t="s">
        <v>1775</v>
      </c>
      <c r="R229" s="799">
        <v>1</v>
      </c>
      <c r="S229" s="799">
        <v>1</v>
      </c>
      <c r="T229" s="799"/>
      <c r="U229" s="799"/>
      <c r="V229" s="799">
        <v>1</v>
      </c>
      <c r="W229" s="799"/>
      <c r="X229" s="799"/>
      <c r="Y229" s="799">
        <v>1</v>
      </c>
      <c r="Z229" s="799"/>
      <c r="AA229" s="799"/>
      <c r="AB229" s="799"/>
      <c r="AC229" s="799"/>
      <c r="AD229" s="799"/>
      <c r="AE229" s="799"/>
      <c r="AF229" s="787"/>
      <c r="AG229" s="787"/>
      <c r="AH229" s="787"/>
      <c r="AI229" s="787"/>
      <c r="AJ229" s="787"/>
      <c r="AK229" s="787"/>
      <c r="AL229" s="799"/>
      <c r="AM229" s="799"/>
      <c r="AN229" s="799"/>
      <c r="AO229" s="799"/>
      <c r="AP229" s="784"/>
      <c r="AQ229" s="784"/>
      <c r="AR229" s="784"/>
      <c r="AS229" s="784"/>
      <c r="AT229" s="784"/>
      <c r="AU229" s="784"/>
      <c r="AV229" s="784"/>
      <c r="AW229" s="784"/>
      <c r="AX229" s="784"/>
      <c r="AY229" s="784"/>
      <c r="AZ229" s="784"/>
      <c r="BA229" s="784"/>
      <c r="BB229" s="784"/>
      <c r="BC229" s="784"/>
      <c r="BE229" s="784" t="str">
        <f t="shared" si="62"/>
        <v>DA</v>
      </c>
      <c r="BF229" s="784" t="str">
        <f>+RIGHT(C229,1)</f>
        <v>3</v>
      </c>
      <c r="BG229" s="784" t="str">
        <f t="shared" si="65"/>
        <v>DA+3</v>
      </c>
    </row>
    <row r="230" spans="1:59" x14ac:dyDescent="0.2">
      <c r="A230" s="793"/>
      <c r="B230" s="793"/>
      <c r="C230" s="816"/>
      <c r="D230" s="797">
        <v>383.4</v>
      </c>
      <c r="E230" s="796"/>
      <c r="F230" s="796"/>
      <c r="G230" s="796"/>
      <c r="H230" s="796"/>
      <c r="I230" s="796"/>
      <c r="J230" s="796"/>
      <c r="K230" s="796"/>
      <c r="L230" s="796"/>
      <c r="M230" s="796"/>
      <c r="N230" s="796"/>
      <c r="O230" s="796"/>
      <c r="P230" s="787"/>
      <c r="Q230" s="787"/>
      <c r="R230" s="787"/>
      <c r="S230" s="796"/>
      <c r="T230" s="796"/>
      <c r="U230" s="796"/>
      <c r="V230" s="796"/>
      <c r="W230" s="796"/>
      <c r="X230" s="796"/>
      <c r="Y230" s="796"/>
      <c r="Z230" s="796"/>
      <c r="AA230" s="796"/>
      <c r="AB230" s="787"/>
      <c r="AC230" s="787"/>
      <c r="AD230" s="787"/>
      <c r="AE230" s="787"/>
      <c r="AF230" s="787">
        <f>+ROUND(D230/10,0)-1</f>
        <v>37</v>
      </c>
      <c r="AG230" s="787" t="b">
        <f t="shared" si="63"/>
        <v>1</v>
      </c>
      <c r="AH230" s="787"/>
      <c r="AI230" s="787"/>
      <c r="AJ230" s="787"/>
      <c r="AK230" s="787">
        <f t="shared" ref="AK230" si="77">AF230+AJ230</f>
        <v>37</v>
      </c>
      <c r="AL230" s="796"/>
      <c r="AM230" s="796"/>
      <c r="AN230" s="796"/>
      <c r="AO230" s="799"/>
      <c r="BE230" s="784" t="str">
        <f t="shared" si="62"/>
        <v/>
      </c>
    </row>
    <row r="231" spans="1:59" s="802" customFormat="1" ht="14.45" customHeight="1" x14ac:dyDescent="0.2">
      <c r="A231" s="793">
        <f>+SUBTOTAL(3,$B$13:B231)</f>
        <v>110</v>
      </c>
      <c r="B231" s="798" t="s">
        <v>507</v>
      </c>
      <c r="C231" s="816" t="s">
        <v>244</v>
      </c>
      <c r="D231" s="797"/>
      <c r="E231" s="801">
        <v>1</v>
      </c>
      <c r="F231" s="800" t="s">
        <v>1884</v>
      </c>
      <c r="G231" s="799" t="s">
        <v>1772</v>
      </c>
      <c r="H231" s="799" t="s">
        <v>439</v>
      </c>
      <c r="I231" s="799" t="s">
        <v>1773</v>
      </c>
      <c r="J231" s="799" t="s">
        <v>1772</v>
      </c>
      <c r="K231" s="799" t="s">
        <v>439</v>
      </c>
      <c r="L231" s="799" t="s">
        <v>1773</v>
      </c>
      <c r="M231" s="801">
        <v>1</v>
      </c>
      <c r="N231" s="801"/>
      <c r="O231" s="801"/>
      <c r="P231" s="799" t="s">
        <v>1774</v>
      </c>
      <c r="Q231" s="799" t="s">
        <v>1775</v>
      </c>
      <c r="R231" s="799">
        <v>1</v>
      </c>
      <c r="S231" s="801">
        <v>1</v>
      </c>
      <c r="T231" s="801"/>
      <c r="U231" s="801"/>
      <c r="V231" s="799">
        <v>1</v>
      </c>
      <c r="W231" s="799"/>
      <c r="X231" s="799"/>
      <c r="Y231" s="804"/>
      <c r="Z231" s="804"/>
      <c r="AA231" s="804"/>
      <c r="AB231" s="805"/>
      <c r="AC231" s="805"/>
      <c r="AD231" s="805"/>
      <c r="AE231" s="805"/>
      <c r="AF231" s="787"/>
      <c r="AG231" s="787"/>
      <c r="AH231" s="787"/>
      <c r="AI231" s="787"/>
      <c r="AJ231" s="787"/>
      <c r="AK231" s="787"/>
      <c r="AL231" s="804"/>
      <c r="AM231" s="804"/>
      <c r="AN231" s="804"/>
      <c r="AO231" s="799"/>
      <c r="BE231" s="784" t="str">
        <f t="shared" si="62"/>
        <v>DC</v>
      </c>
      <c r="BF231" s="784" t="str">
        <f>+RIGHT(C231,1)</f>
        <v>0</v>
      </c>
      <c r="BG231" s="803" t="str">
        <f t="shared" si="65"/>
        <v>DC+0</v>
      </c>
    </row>
    <row r="232" spans="1:59" x14ac:dyDescent="0.2">
      <c r="A232" s="793"/>
      <c r="B232" s="793"/>
      <c r="C232" s="816"/>
      <c r="D232" s="797">
        <v>372.8</v>
      </c>
      <c r="E232" s="796"/>
      <c r="F232" s="796"/>
      <c r="G232" s="796"/>
      <c r="H232" s="796"/>
      <c r="I232" s="796"/>
      <c r="J232" s="796"/>
      <c r="K232" s="796"/>
      <c r="L232" s="796"/>
      <c r="M232" s="796"/>
      <c r="N232" s="796"/>
      <c r="O232" s="796"/>
      <c r="P232" s="787"/>
      <c r="Q232" s="787"/>
      <c r="R232" s="787"/>
      <c r="S232" s="796"/>
      <c r="T232" s="796"/>
      <c r="U232" s="796"/>
      <c r="V232" s="796"/>
      <c r="W232" s="796"/>
      <c r="X232" s="796"/>
      <c r="Y232" s="796"/>
      <c r="Z232" s="796"/>
      <c r="AA232" s="796"/>
      <c r="AB232" s="787"/>
      <c r="AC232" s="787"/>
      <c r="AD232" s="787"/>
      <c r="AE232" s="787"/>
      <c r="AF232" s="787">
        <f>+ROUND(D232/10,0)-1</f>
        <v>36</v>
      </c>
      <c r="AG232" s="787" t="b">
        <f t="shared" si="63"/>
        <v>1</v>
      </c>
      <c r="AH232" s="787"/>
      <c r="AI232" s="787"/>
      <c r="AJ232" s="787"/>
      <c r="AK232" s="787">
        <f t="shared" ref="AK232" si="78">AF232+AJ232</f>
        <v>36</v>
      </c>
      <c r="AL232" s="796"/>
      <c r="AM232" s="796"/>
      <c r="AN232" s="796"/>
      <c r="AO232" s="799"/>
      <c r="BE232" s="784" t="str">
        <f t="shared" si="62"/>
        <v/>
      </c>
    </row>
    <row r="233" spans="1:59" ht="14.45" customHeight="1" x14ac:dyDescent="0.2">
      <c r="A233" s="793">
        <f>+SUBTOTAL(3,$B$13:B233)</f>
        <v>111</v>
      </c>
      <c r="B233" s="793" t="s">
        <v>508</v>
      </c>
      <c r="C233" s="816" t="s">
        <v>231</v>
      </c>
      <c r="D233" s="797"/>
      <c r="E233" s="799">
        <v>1</v>
      </c>
      <c r="F233" s="800" t="s">
        <v>1885</v>
      </c>
      <c r="G233" s="799" t="s">
        <v>1772</v>
      </c>
      <c r="H233" s="799" t="s">
        <v>439</v>
      </c>
      <c r="I233" s="799" t="s">
        <v>1773</v>
      </c>
      <c r="J233" s="799" t="s">
        <v>1772</v>
      </c>
      <c r="K233" s="799" t="s">
        <v>439</v>
      </c>
      <c r="L233" s="799" t="s">
        <v>1773</v>
      </c>
      <c r="M233" s="799">
        <v>1</v>
      </c>
      <c r="N233" s="799"/>
      <c r="O233" s="799"/>
      <c r="P233" s="799" t="s">
        <v>1774</v>
      </c>
      <c r="Q233" s="799" t="s">
        <v>1775</v>
      </c>
      <c r="R233" s="799">
        <v>1</v>
      </c>
      <c r="S233" s="799">
        <v>1</v>
      </c>
      <c r="T233" s="799"/>
      <c r="U233" s="799"/>
      <c r="V233" s="799">
        <v>1</v>
      </c>
      <c r="W233" s="799"/>
      <c r="X233" s="799"/>
      <c r="Y233" s="799">
        <v>1</v>
      </c>
      <c r="Z233" s="799"/>
      <c r="AA233" s="799"/>
      <c r="AB233" s="799"/>
      <c r="AC233" s="799"/>
      <c r="AD233" s="799"/>
      <c r="AE233" s="799"/>
      <c r="AF233" s="787"/>
      <c r="AG233" s="787"/>
      <c r="AH233" s="787"/>
      <c r="AI233" s="787"/>
      <c r="AJ233" s="787"/>
      <c r="AK233" s="787"/>
      <c r="AL233" s="799"/>
      <c r="AM233" s="799"/>
      <c r="AN233" s="799"/>
      <c r="AO233" s="799"/>
      <c r="AP233" s="784"/>
      <c r="AQ233" s="784"/>
      <c r="AR233" s="784"/>
      <c r="AS233" s="784"/>
      <c r="AT233" s="784"/>
      <c r="AU233" s="784"/>
      <c r="AV233" s="784"/>
      <c r="AW233" s="784"/>
      <c r="AX233" s="784"/>
      <c r="AY233" s="784"/>
      <c r="AZ233" s="784"/>
      <c r="BA233" s="784"/>
      <c r="BB233" s="784"/>
      <c r="BC233" s="784"/>
      <c r="BE233" s="784" t="str">
        <f t="shared" si="62"/>
        <v>DA</v>
      </c>
      <c r="BF233" s="784" t="str">
        <f>+RIGHT(C233,1)</f>
        <v>0</v>
      </c>
      <c r="BG233" s="784" t="str">
        <f t="shared" si="65"/>
        <v>DA+0</v>
      </c>
    </row>
    <row r="234" spans="1:59" ht="14.45" customHeight="1" x14ac:dyDescent="0.2">
      <c r="A234" s="793"/>
      <c r="B234" s="793"/>
      <c r="C234" s="816"/>
      <c r="D234" s="797">
        <v>379.8</v>
      </c>
      <c r="E234" s="796"/>
      <c r="F234" s="796"/>
      <c r="G234" s="796"/>
      <c r="H234" s="796"/>
      <c r="I234" s="796"/>
      <c r="J234" s="796"/>
      <c r="K234" s="796"/>
      <c r="L234" s="796"/>
      <c r="M234" s="796"/>
      <c r="N234" s="796"/>
      <c r="O234" s="796"/>
      <c r="P234" s="787"/>
      <c r="Q234" s="787"/>
      <c r="R234" s="787"/>
      <c r="S234" s="796"/>
      <c r="T234" s="796"/>
      <c r="U234" s="796"/>
      <c r="V234" s="796"/>
      <c r="W234" s="796"/>
      <c r="X234" s="796"/>
      <c r="Y234" s="796"/>
      <c r="Z234" s="796"/>
      <c r="AA234" s="796"/>
      <c r="AB234" s="787"/>
      <c r="AC234" s="787"/>
      <c r="AD234" s="787"/>
      <c r="AE234" s="787"/>
      <c r="AF234" s="787">
        <f>+ROUND(D234/10,0)-1</f>
        <v>37</v>
      </c>
      <c r="AG234" s="787" t="b">
        <f t="shared" si="63"/>
        <v>1</v>
      </c>
      <c r="AH234" s="787"/>
      <c r="AI234" s="787"/>
      <c r="AJ234" s="787"/>
      <c r="AK234" s="787">
        <f t="shared" ref="AK234" si="79">AF234+AJ234</f>
        <v>37</v>
      </c>
      <c r="AL234" s="796"/>
      <c r="AM234" s="796"/>
      <c r="AN234" s="796"/>
      <c r="AO234" s="799"/>
      <c r="BE234" s="784" t="str">
        <f t="shared" si="62"/>
        <v/>
      </c>
    </row>
    <row r="235" spans="1:59" ht="14.45" customHeight="1" x14ac:dyDescent="0.2">
      <c r="A235" s="793">
        <f>+SUBTOTAL(3,$B$13:B235)</f>
        <v>112</v>
      </c>
      <c r="B235" s="793" t="s">
        <v>509</v>
      </c>
      <c r="C235" s="816" t="s">
        <v>231</v>
      </c>
      <c r="D235" s="797"/>
      <c r="E235" s="799">
        <v>1</v>
      </c>
      <c r="F235" s="800" t="s">
        <v>1886</v>
      </c>
      <c r="G235" s="799" t="s">
        <v>1772</v>
      </c>
      <c r="H235" s="799" t="s">
        <v>439</v>
      </c>
      <c r="I235" s="799" t="s">
        <v>1773</v>
      </c>
      <c r="J235" s="799" t="s">
        <v>1772</v>
      </c>
      <c r="K235" s="799" t="s">
        <v>439</v>
      </c>
      <c r="L235" s="799" t="s">
        <v>1773</v>
      </c>
      <c r="M235" s="799">
        <v>1</v>
      </c>
      <c r="N235" s="799"/>
      <c r="O235" s="799"/>
      <c r="P235" s="799" t="s">
        <v>1774</v>
      </c>
      <c r="Q235" s="799" t="s">
        <v>1775</v>
      </c>
      <c r="R235" s="799">
        <v>1</v>
      </c>
      <c r="S235" s="799">
        <v>1</v>
      </c>
      <c r="T235" s="799"/>
      <c r="U235" s="799"/>
      <c r="V235" s="799">
        <v>1</v>
      </c>
      <c r="W235" s="799"/>
      <c r="X235" s="799"/>
      <c r="Y235" s="799">
        <v>1</v>
      </c>
      <c r="Z235" s="799"/>
      <c r="AA235" s="799"/>
      <c r="AB235" s="799"/>
      <c r="AC235" s="799"/>
      <c r="AD235" s="799"/>
      <c r="AE235" s="799"/>
      <c r="AF235" s="787"/>
      <c r="AG235" s="787"/>
      <c r="AH235" s="787"/>
      <c r="AI235" s="787"/>
      <c r="AJ235" s="787"/>
      <c r="AK235" s="787"/>
      <c r="AL235" s="799"/>
      <c r="AM235" s="799"/>
      <c r="AN235" s="799"/>
      <c r="AO235" s="799"/>
      <c r="AP235" s="784"/>
      <c r="AQ235" s="784"/>
      <c r="AR235" s="784"/>
      <c r="AS235" s="784"/>
      <c r="AT235" s="784"/>
      <c r="AU235" s="784"/>
      <c r="AV235" s="784"/>
      <c r="AW235" s="784"/>
      <c r="AX235" s="784"/>
      <c r="AY235" s="784"/>
      <c r="AZ235" s="784"/>
      <c r="BA235" s="784"/>
      <c r="BB235" s="784"/>
      <c r="BC235" s="784"/>
      <c r="BE235" s="784" t="str">
        <f t="shared" si="62"/>
        <v>DA</v>
      </c>
      <c r="BF235" s="784" t="str">
        <f>+RIGHT(C235,1)</f>
        <v>0</v>
      </c>
      <c r="BG235" s="784" t="str">
        <f t="shared" si="65"/>
        <v>DA+0</v>
      </c>
    </row>
    <row r="236" spans="1:59" x14ac:dyDescent="0.2">
      <c r="A236" s="793"/>
      <c r="B236" s="793"/>
      <c r="C236" s="816"/>
      <c r="D236" s="797">
        <v>371</v>
      </c>
      <c r="E236" s="796"/>
      <c r="F236" s="796"/>
      <c r="G236" s="796"/>
      <c r="H236" s="796"/>
      <c r="I236" s="796"/>
      <c r="J236" s="796"/>
      <c r="K236" s="796"/>
      <c r="L236" s="796"/>
      <c r="M236" s="796"/>
      <c r="N236" s="796"/>
      <c r="O236" s="796"/>
      <c r="P236" s="787"/>
      <c r="Q236" s="787"/>
      <c r="R236" s="787"/>
      <c r="S236" s="796"/>
      <c r="T236" s="796"/>
      <c r="U236" s="796"/>
      <c r="V236" s="796"/>
      <c r="W236" s="796"/>
      <c r="X236" s="796"/>
      <c r="Y236" s="796"/>
      <c r="Z236" s="796"/>
      <c r="AA236" s="796"/>
      <c r="AB236" s="787"/>
      <c r="AC236" s="787"/>
      <c r="AD236" s="787"/>
      <c r="AE236" s="787"/>
      <c r="AF236" s="787">
        <f>+ROUND(D236/10,0)-1</f>
        <v>36</v>
      </c>
      <c r="AG236" s="787" t="b">
        <f t="shared" si="63"/>
        <v>1</v>
      </c>
      <c r="AH236" s="787"/>
      <c r="AI236" s="787"/>
      <c r="AJ236" s="787"/>
      <c r="AK236" s="787">
        <f t="shared" ref="AK236" si="80">AF236+AJ236</f>
        <v>36</v>
      </c>
      <c r="AL236" s="796"/>
      <c r="AM236" s="796"/>
      <c r="AN236" s="796"/>
      <c r="AO236" s="799"/>
      <c r="BE236" s="784" t="str">
        <f t="shared" si="62"/>
        <v/>
      </c>
    </row>
    <row r="237" spans="1:59" ht="14.45" customHeight="1" x14ac:dyDescent="0.2">
      <c r="A237" s="793">
        <f>+SUBTOTAL(3,$B$13:B237)</f>
        <v>113</v>
      </c>
      <c r="B237" s="793" t="s">
        <v>510</v>
      </c>
      <c r="C237" s="816" t="s">
        <v>231</v>
      </c>
      <c r="D237" s="797"/>
      <c r="E237" s="799">
        <v>1</v>
      </c>
      <c r="F237" s="800" t="s">
        <v>1887</v>
      </c>
      <c r="G237" s="799" t="s">
        <v>1772</v>
      </c>
      <c r="H237" s="799" t="s">
        <v>439</v>
      </c>
      <c r="I237" s="799" t="s">
        <v>1773</v>
      </c>
      <c r="J237" s="799" t="s">
        <v>1772</v>
      </c>
      <c r="K237" s="799" t="s">
        <v>439</v>
      </c>
      <c r="L237" s="799" t="s">
        <v>1773</v>
      </c>
      <c r="M237" s="799">
        <v>1</v>
      </c>
      <c r="N237" s="799"/>
      <c r="O237" s="799"/>
      <c r="P237" s="799" t="s">
        <v>1774</v>
      </c>
      <c r="Q237" s="799" t="s">
        <v>1775</v>
      </c>
      <c r="R237" s="799">
        <v>1</v>
      </c>
      <c r="S237" s="799">
        <v>1</v>
      </c>
      <c r="T237" s="799"/>
      <c r="U237" s="799"/>
      <c r="V237" s="799">
        <v>1</v>
      </c>
      <c r="W237" s="799"/>
      <c r="X237" s="799"/>
      <c r="Y237" s="799">
        <v>1</v>
      </c>
      <c r="Z237" s="799"/>
      <c r="AA237" s="799"/>
      <c r="AB237" s="799"/>
      <c r="AC237" s="799"/>
      <c r="AD237" s="799"/>
      <c r="AE237" s="799"/>
      <c r="AF237" s="787"/>
      <c r="AG237" s="787"/>
      <c r="AH237" s="787"/>
      <c r="AI237" s="787"/>
      <c r="AJ237" s="787"/>
      <c r="AK237" s="787"/>
      <c r="AL237" s="799"/>
      <c r="AM237" s="799"/>
      <c r="AN237" s="799"/>
      <c r="AO237" s="799"/>
      <c r="AP237" s="784"/>
      <c r="AQ237" s="784"/>
      <c r="AR237" s="784"/>
      <c r="AS237" s="784"/>
      <c r="AT237" s="784"/>
      <c r="AU237" s="784"/>
      <c r="AV237" s="784"/>
      <c r="AW237" s="784"/>
      <c r="AX237" s="784"/>
      <c r="AY237" s="784"/>
      <c r="AZ237" s="784"/>
      <c r="BA237" s="784"/>
      <c r="BB237" s="784"/>
      <c r="BC237" s="784"/>
      <c r="BE237" s="784" t="str">
        <f t="shared" si="62"/>
        <v>DA</v>
      </c>
      <c r="BF237" s="784" t="str">
        <f>+RIGHT(C237,1)</f>
        <v>0</v>
      </c>
      <c r="BG237" s="784" t="str">
        <f t="shared" si="65"/>
        <v>DA+0</v>
      </c>
    </row>
    <row r="238" spans="1:59" x14ac:dyDescent="0.2">
      <c r="A238" s="793"/>
      <c r="B238" s="793"/>
      <c r="C238" s="816"/>
      <c r="D238" s="797">
        <v>398.7</v>
      </c>
      <c r="E238" s="796"/>
      <c r="F238" s="796"/>
      <c r="G238" s="796"/>
      <c r="H238" s="796"/>
      <c r="I238" s="796"/>
      <c r="J238" s="796"/>
      <c r="K238" s="796"/>
      <c r="L238" s="796"/>
      <c r="M238" s="796"/>
      <c r="N238" s="796"/>
      <c r="O238" s="796"/>
      <c r="P238" s="787"/>
      <c r="Q238" s="787"/>
      <c r="R238" s="787"/>
      <c r="S238" s="796"/>
      <c r="T238" s="796"/>
      <c r="U238" s="796"/>
      <c r="V238" s="796"/>
      <c r="W238" s="796"/>
      <c r="X238" s="796"/>
      <c r="Y238" s="796"/>
      <c r="Z238" s="796"/>
      <c r="AA238" s="796"/>
      <c r="AB238" s="787"/>
      <c r="AC238" s="787"/>
      <c r="AD238" s="787"/>
      <c r="AE238" s="787"/>
      <c r="AF238" s="787">
        <f>+ROUND(D238/10,0)-1</f>
        <v>39</v>
      </c>
      <c r="AG238" s="787" t="b">
        <f t="shared" si="63"/>
        <v>1</v>
      </c>
      <c r="AH238" s="787"/>
      <c r="AI238" s="787"/>
      <c r="AJ238" s="787"/>
      <c r="AK238" s="787">
        <f t="shared" ref="AK238" si="81">AF238+AJ238</f>
        <v>39</v>
      </c>
      <c r="AL238" s="796"/>
      <c r="AM238" s="796"/>
      <c r="AN238" s="796"/>
      <c r="AO238" s="799"/>
      <c r="BE238" s="784" t="str">
        <f t="shared" si="62"/>
        <v/>
      </c>
    </row>
    <row r="239" spans="1:59" ht="14.45" customHeight="1" x14ac:dyDescent="0.2">
      <c r="A239" s="793">
        <f>+SUBTOTAL(3,$B$13:B239)</f>
        <v>114</v>
      </c>
      <c r="B239" s="793" t="s">
        <v>511</v>
      </c>
      <c r="C239" s="816" t="s">
        <v>231</v>
      </c>
      <c r="D239" s="797"/>
      <c r="E239" s="799">
        <v>1</v>
      </c>
      <c r="F239" s="800" t="s">
        <v>1888</v>
      </c>
      <c r="G239" s="799" t="s">
        <v>1772</v>
      </c>
      <c r="H239" s="799" t="s">
        <v>439</v>
      </c>
      <c r="I239" s="799" t="s">
        <v>1773</v>
      </c>
      <c r="J239" s="799" t="s">
        <v>1772</v>
      </c>
      <c r="K239" s="799" t="s">
        <v>439</v>
      </c>
      <c r="L239" s="799" t="s">
        <v>1773</v>
      </c>
      <c r="M239" s="799">
        <v>1</v>
      </c>
      <c r="N239" s="799"/>
      <c r="O239" s="799"/>
      <c r="P239" s="799" t="s">
        <v>1774</v>
      </c>
      <c r="Q239" s="799" t="s">
        <v>1775</v>
      </c>
      <c r="R239" s="799">
        <v>1</v>
      </c>
      <c r="S239" s="799">
        <v>1</v>
      </c>
      <c r="T239" s="799"/>
      <c r="U239" s="799"/>
      <c r="V239" s="799">
        <v>1</v>
      </c>
      <c r="W239" s="799"/>
      <c r="X239" s="799"/>
      <c r="Y239" s="799">
        <v>1</v>
      </c>
      <c r="Z239" s="799"/>
      <c r="AA239" s="799"/>
      <c r="AB239" s="799"/>
      <c r="AC239" s="799"/>
      <c r="AD239" s="799"/>
      <c r="AE239" s="799"/>
      <c r="AF239" s="787"/>
      <c r="AG239" s="787"/>
      <c r="AH239" s="787"/>
      <c r="AI239" s="787"/>
      <c r="AJ239" s="787"/>
      <c r="AK239" s="787"/>
      <c r="AL239" s="799"/>
      <c r="AM239" s="799"/>
      <c r="AN239" s="799"/>
      <c r="AO239" s="799"/>
      <c r="AP239" s="784"/>
      <c r="AQ239" s="784"/>
      <c r="AR239" s="784"/>
      <c r="AS239" s="784"/>
      <c r="AT239" s="784"/>
      <c r="AU239" s="784"/>
      <c r="AV239" s="784"/>
      <c r="AW239" s="784"/>
      <c r="AX239" s="784"/>
      <c r="AY239" s="784"/>
      <c r="AZ239" s="784"/>
      <c r="BA239" s="784"/>
      <c r="BB239" s="784"/>
      <c r="BC239" s="784"/>
      <c r="BE239" s="784" t="str">
        <f t="shared" si="62"/>
        <v>DA</v>
      </c>
      <c r="BF239" s="784" t="str">
        <f>+RIGHT(C239,1)</f>
        <v>0</v>
      </c>
      <c r="BG239" s="784" t="str">
        <f t="shared" si="65"/>
        <v>DA+0</v>
      </c>
    </row>
    <row r="240" spans="1:59" ht="14.45" customHeight="1" x14ac:dyDescent="0.2">
      <c r="A240" s="793"/>
      <c r="B240" s="793"/>
      <c r="C240" s="816"/>
      <c r="D240" s="797">
        <v>380.8</v>
      </c>
      <c r="E240" s="796"/>
      <c r="F240" s="796"/>
      <c r="G240" s="796"/>
      <c r="H240" s="796"/>
      <c r="I240" s="796"/>
      <c r="J240" s="796"/>
      <c r="K240" s="796"/>
      <c r="L240" s="796"/>
      <c r="M240" s="796"/>
      <c r="N240" s="796"/>
      <c r="O240" s="796"/>
      <c r="P240" s="787"/>
      <c r="Q240" s="787"/>
      <c r="R240" s="787"/>
      <c r="S240" s="796"/>
      <c r="T240" s="796"/>
      <c r="U240" s="796"/>
      <c r="V240" s="796"/>
      <c r="W240" s="796"/>
      <c r="X240" s="796"/>
      <c r="Y240" s="796"/>
      <c r="Z240" s="796"/>
      <c r="AA240" s="796"/>
      <c r="AB240" s="787"/>
      <c r="AC240" s="787"/>
      <c r="AD240" s="787"/>
      <c r="AE240" s="787"/>
      <c r="AF240" s="787">
        <f>+ROUND(D240/10,0)-1</f>
        <v>37</v>
      </c>
      <c r="AG240" s="787" t="b">
        <f t="shared" si="63"/>
        <v>1</v>
      </c>
      <c r="AH240" s="787"/>
      <c r="AI240" s="787"/>
      <c r="AJ240" s="787"/>
      <c r="AK240" s="787">
        <f t="shared" ref="AK240" si="82">AF240+AJ240</f>
        <v>37</v>
      </c>
      <c r="AL240" s="796"/>
      <c r="AM240" s="796"/>
      <c r="AN240" s="796"/>
      <c r="AO240" s="799"/>
      <c r="BE240" s="784" t="str">
        <f t="shared" si="62"/>
        <v/>
      </c>
    </row>
    <row r="241" spans="1:59" ht="14.45" customHeight="1" x14ac:dyDescent="0.2">
      <c r="A241" s="793">
        <f>+SUBTOTAL(3,$B$13:B241)</f>
        <v>115</v>
      </c>
      <c r="B241" s="798" t="s">
        <v>512</v>
      </c>
      <c r="C241" s="816" t="s">
        <v>244</v>
      </c>
      <c r="D241" s="797"/>
      <c r="E241" s="799">
        <v>1</v>
      </c>
      <c r="F241" s="800" t="s">
        <v>1889</v>
      </c>
      <c r="G241" s="799" t="s">
        <v>1772</v>
      </c>
      <c r="H241" s="799" t="s">
        <v>439</v>
      </c>
      <c r="I241" s="799" t="s">
        <v>1773</v>
      </c>
      <c r="J241" s="799" t="s">
        <v>1772</v>
      </c>
      <c r="K241" s="799" t="s">
        <v>439</v>
      </c>
      <c r="L241" s="799" t="s">
        <v>1773</v>
      </c>
      <c r="M241" s="799">
        <v>1</v>
      </c>
      <c r="N241" s="799"/>
      <c r="O241" s="799"/>
      <c r="P241" s="799" t="s">
        <v>1774</v>
      </c>
      <c r="Q241" s="799" t="s">
        <v>1775</v>
      </c>
      <c r="R241" s="799">
        <v>1</v>
      </c>
      <c r="S241" s="799">
        <v>1</v>
      </c>
      <c r="T241" s="799"/>
      <c r="U241" s="799"/>
      <c r="V241" s="799">
        <v>1</v>
      </c>
      <c r="W241" s="799"/>
      <c r="X241" s="799"/>
      <c r="Y241" s="796"/>
      <c r="Z241" s="796"/>
      <c r="AA241" s="796"/>
      <c r="AB241" s="787"/>
      <c r="AC241" s="787"/>
      <c r="AD241" s="787"/>
      <c r="AE241" s="787"/>
      <c r="AF241" s="787"/>
      <c r="AG241" s="787"/>
      <c r="AH241" s="787"/>
      <c r="AI241" s="787"/>
      <c r="AJ241" s="787"/>
      <c r="AK241" s="787"/>
      <c r="AL241" s="796"/>
      <c r="AM241" s="796"/>
      <c r="AN241" s="796"/>
      <c r="AO241" s="799"/>
      <c r="BE241" s="784" t="str">
        <f t="shared" si="62"/>
        <v>DC</v>
      </c>
      <c r="BF241" s="784" t="str">
        <f>+RIGHT(C241,1)</f>
        <v>0</v>
      </c>
      <c r="BG241" s="784" t="str">
        <f t="shared" si="65"/>
        <v>DC+0</v>
      </c>
    </row>
    <row r="242" spans="1:59" x14ac:dyDescent="0.2">
      <c r="A242" s="793"/>
      <c r="B242" s="793"/>
      <c r="C242" s="816"/>
      <c r="D242" s="797">
        <v>366.9</v>
      </c>
      <c r="E242" s="796"/>
      <c r="F242" s="796"/>
      <c r="G242" s="796"/>
      <c r="H242" s="796"/>
      <c r="I242" s="796"/>
      <c r="J242" s="796"/>
      <c r="K242" s="796"/>
      <c r="L242" s="796"/>
      <c r="M242" s="796"/>
      <c r="N242" s="796"/>
      <c r="O242" s="796"/>
      <c r="P242" s="787"/>
      <c r="Q242" s="787"/>
      <c r="R242" s="787"/>
      <c r="S242" s="796"/>
      <c r="T242" s="796"/>
      <c r="U242" s="796"/>
      <c r="V242" s="796"/>
      <c r="W242" s="796"/>
      <c r="X242" s="796"/>
      <c r="Y242" s="796"/>
      <c r="Z242" s="796"/>
      <c r="AA242" s="796"/>
      <c r="AB242" s="787"/>
      <c r="AC242" s="787"/>
      <c r="AD242" s="787"/>
      <c r="AE242" s="787"/>
      <c r="AF242" s="787">
        <f>+ROUND(D242/10,0)-1</f>
        <v>36</v>
      </c>
      <c r="AG242" s="787" t="b">
        <f t="shared" si="63"/>
        <v>1</v>
      </c>
      <c r="AH242" s="787"/>
      <c r="AI242" s="787"/>
      <c r="AJ242" s="787"/>
      <c r="AK242" s="787">
        <f t="shared" ref="AK242" si="83">AF242+AJ242</f>
        <v>36</v>
      </c>
      <c r="AL242" s="796"/>
      <c r="AM242" s="796"/>
      <c r="AN242" s="796"/>
      <c r="AO242" s="799"/>
      <c r="BE242" s="784" t="str">
        <f t="shared" si="62"/>
        <v/>
      </c>
    </row>
    <row r="243" spans="1:59" ht="14.45" customHeight="1" x14ac:dyDescent="0.2">
      <c r="A243" s="793">
        <f>+SUBTOTAL(3,$B$13:B243)</f>
        <v>116</v>
      </c>
      <c r="B243" s="793" t="s">
        <v>513</v>
      </c>
      <c r="C243" s="816" t="s">
        <v>231</v>
      </c>
      <c r="D243" s="797"/>
      <c r="E243" s="799">
        <v>1</v>
      </c>
      <c r="F243" s="800" t="s">
        <v>1890</v>
      </c>
      <c r="G243" s="799" t="s">
        <v>1772</v>
      </c>
      <c r="H243" s="799" t="s">
        <v>439</v>
      </c>
      <c r="I243" s="799" t="s">
        <v>1773</v>
      </c>
      <c r="J243" s="799" t="s">
        <v>1772</v>
      </c>
      <c r="K243" s="799" t="s">
        <v>439</v>
      </c>
      <c r="L243" s="799" t="s">
        <v>1773</v>
      </c>
      <c r="M243" s="799">
        <v>1</v>
      </c>
      <c r="N243" s="799"/>
      <c r="O243" s="799"/>
      <c r="P243" s="799" t="s">
        <v>1774</v>
      </c>
      <c r="Q243" s="799" t="s">
        <v>1775</v>
      </c>
      <c r="R243" s="799">
        <v>1</v>
      </c>
      <c r="S243" s="799">
        <v>1</v>
      </c>
      <c r="T243" s="799"/>
      <c r="U243" s="799"/>
      <c r="V243" s="799">
        <v>1</v>
      </c>
      <c r="W243" s="799"/>
      <c r="X243" s="799"/>
      <c r="Y243" s="799">
        <v>1</v>
      </c>
      <c r="Z243" s="799"/>
      <c r="AA243" s="799"/>
      <c r="AB243" s="799"/>
      <c r="AC243" s="799"/>
      <c r="AD243" s="799"/>
      <c r="AE243" s="799"/>
      <c r="AF243" s="787"/>
      <c r="AG243" s="787"/>
      <c r="AH243" s="787"/>
      <c r="AI243" s="787"/>
      <c r="AJ243" s="787"/>
      <c r="AK243" s="787"/>
      <c r="AL243" s="799"/>
      <c r="AM243" s="799"/>
      <c r="AN243" s="799"/>
      <c r="AO243" s="799"/>
      <c r="AP243" s="784"/>
      <c r="AQ243" s="784"/>
      <c r="AR243" s="784"/>
      <c r="AS243" s="784"/>
      <c r="AT243" s="784"/>
      <c r="AU243" s="784"/>
      <c r="AV243" s="784"/>
      <c r="AW243" s="784"/>
      <c r="AX243" s="784"/>
      <c r="AY243" s="784"/>
      <c r="AZ243" s="784"/>
      <c r="BA243" s="784"/>
      <c r="BB243" s="784"/>
      <c r="BC243" s="784"/>
      <c r="BE243" s="784" t="str">
        <f t="shared" si="62"/>
        <v>DA</v>
      </c>
      <c r="BF243" s="784" t="str">
        <f>+RIGHT(C243,1)</f>
        <v>0</v>
      </c>
      <c r="BG243" s="784" t="str">
        <f t="shared" si="65"/>
        <v>DA+0</v>
      </c>
    </row>
    <row r="244" spans="1:59" x14ac:dyDescent="0.2">
      <c r="A244" s="793"/>
      <c r="B244" s="793"/>
      <c r="C244" s="816"/>
      <c r="D244" s="797">
        <v>372.5</v>
      </c>
      <c r="E244" s="796"/>
      <c r="F244" s="796"/>
      <c r="G244" s="796"/>
      <c r="H244" s="796"/>
      <c r="I244" s="796"/>
      <c r="J244" s="796"/>
      <c r="K244" s="796"/>
      <c r="L244" s="796"/>
      <c r="M244" s="796"/>
      <c r="N244" s="796"/>
      <c r="O244" s="796"/>
      <c r="P244" s="787"/>
      <c r="Q244" s="787"/>
      <c r="R244" s="787"/>
      <c r="S244" s="796"/>
      <c r="T244" s="796"/>
      <c r="U244" s="796"/>
      <c r="V244" s="796"/>
      <c r="W244" s="796"/>
      <c r="X244" s="796"/>
      <c r="Y244" s="796"/>
      <c r="Z244" s="796"/>
      <c r="AA244" s="796"/>
      <c r="AB244" s="787"/>
      <c r="AC244" s="787"/>
      <c r="AD244" s="787"/>
      <c r="AE244" s="787"/>
      <c r="AF244" s="787">
        <f>+ROUND(D244/10,0)-1</f>
        <v>36</v>
      </c>
      <c r="AG244" s="787" t="b">
        <f t="shared" si="63"/>
        <v>1</v>
      </c>
      <c r="AH244" s="787"/>
      <c r="AI244" s="787"/>
      <c r="AJ244" s="787"/>
      <c r="AK244" s="787">
        <f t="shared" ref="AK244" si="84">AF244+AJ244</f>
        <v>36</v>
      </c>
      <c r="AL244" s="796"/>
      <c r="AM244" s="796"/>
      <c r="AN244" s="796"/>
      <c r="AO244" s="799"/>
      <c r="BE244" s="784" t="str">
        <f t="shared" si="62"/>
        <v/>
      </c>
    </row>
    <row r="245" spans="1:59" ht="14.45" customHeight="1" x14ac:dyDescent="0.2">
      <c r="A245" s="793">
        <f>+SUBTOTAL(3,$B$13:B245)</f>
        <v>117</v>
      </c>
      <c r="B245" s="793" t="s">
        <v>514</v>
      </c>
      <c r="C245" s="816" t="s">
        <v>231</v>
      </c>
      <c r="D245" s="797"/>
      <c r="E245" s="799">
        <v>1</v>
      </c>
      <c r="F245" s="800" t="s">
        <v>1891</v>
      </c>
      <c r="G245" s="799" t="s">
        <v>1772</v>
      </c>
      <c r="H245" s="799" t="s">
        <v>439</v>
      </c>
      <c r="I245" s="799" t="s">
        <v>1773</v>
      </c>
      <c r="J245" s="799" t="s">
        <v>1772</v>
      </c>
      <c r="K245" s="799" t="s">
        <v>439</v>
      </c>
      <c r="L245" s="799" t="s">
        <v>1773</v>
      </c>
      <c r="M245" s="799">
        <v>1</v>
      </c>
      <c r="N245" s="799"/>
      <c r="O245" s="799"/>
      <c r="P245" s="799" t="s">
        <v>1774</v>
      </c>
      <c r="Q245" s="799" t="s">
        <v>1775</v>
      </c>
      <c r="R245" s="799">
        <v>1</v>
      </c>
      <c r="S245" s="799">
        <v>1</v>
      </c>
      <c r="T245" s="799"/>
      <c r="U245" s="799"/>
      <c r="V245" s="799">
        <v>1</v>
      </c>
      <c r="W245" s="799"/>
      <c r="X245" s="799"/>
      <c r="Y245" s="799">
        <v>1</v>
      </c>
      <c r="Z245" s="799"/>
      <c r="AA245" s="799"/>
      <c r="AB245" s="799"/>
      <c r="AC245" s="799"/>
      <c r="AD245" s="799"/>
      <c r="AE245" s="799"/>
      <c r="AF245" s="787"/>
      <c r="AG245" s="787"/>
      <c r="AH245" s="787"/>
      <c r="AI245" s="787"/>
      <c r="AJ245" s="787"/>
      <c r="AK245" s="787"/>
      <c r="AL245" s="799"/>
      <c r="AM245" s="799"/>
      <c r="AN245" s="799"/>
      <c r="AO245" s="799"/>
      <c r="AP245" s="784"/>
      <c r="AQ245" s="784"/>
      <c r="AR245" s="784"/>
      <c r="AS245" s="784"/>
      <c r="AT245" s="784"/>
      <c r="AU245" s="784"/>
      <c r="AV245" s="784"/>
      <c r="AW245" s="784"/>
      <c r="AX245" s="784"/>
      <c r="AY245" s="784"/>
      <c r="AZ245" s="784"/>
      <c r="BA245" s="784"/>
      <c r="BB245" s="784"/>
      <c r="BC245" s="784"/>
      <c r="BE245" s="784" t="str">
        <f t="shared" si="62"/>
        <v>DA</v>
      </c>
      <c r="BF245" s="784" t="str">
        <f>+RIGHT(C245,1)</f>
        <v>0</v>
      </c>
      <c r="BG245" s="784" t="str">
        <f t="shared" si="65"/>
        <v>DA+0</v>
      </c>
    </row>
    <row r="246" spans="1:59" ht="14.45" customHeight="1" x14ac:dyDescent="0.2">
      <c r="A246" s="793"/>
      <c r="B246" s="793"/>
      <c r="C246" s="816"/>
      <c r="D246" s="797">
        <v>376.5</v>
      </c>
      <c r="E246" s="796"/>
      <c r="F246" s="796"/>
      <c r="G246" s="796"/>
      <c r="H246" s="796"/>
      <c r="I246" s="796"/>
      <c r="J246" s="796"/>
      <c r="K246" s="796"/>
      <c r="L246" s="796"/>
      <c r="M246" s="796"/>
      <c r="N246" s="796"/>
      <c r="O246" s="796"/>
      <c r="P246" s="787"/>
      <c r="Q246" s="787"/>
      <c r="R246" s="787"/>
      <c r="S246" s="796"/>
      <c r="T246" s="796"/>
      <c r="U246" s="796"/>
      <c r="V246" s="796"/>
      <c r="W246" s="796"/>
      <c r="X246" s="796"/>
      <c r="Y246" s="796"/>
      <c r="Z246" s="796"/>
      <c r="AA246" s="796"/>
      <c r="AB246" s="787"/>
      <c r="AC246" s="787"/>
      <c r="AD246" s="787"/>
      <c r="AE246" s="787"/>
      <c r="AF246" s="787">
        <f>+ROUND(D246/10,0)-1</f>
        <v>37</v>
      </c>
      <c r="AG246" s="787" t="b">
        <f t="shared" si="63"/>
        <v>1</v>
      </c>
      <c r="AH246" s="787"/>
      <c r="AI246" s="787"/>
      <c r="AJ246" s="787"/>
      <c r="AK246" s="787">
        <f t="shared" ref="AK246" si="85">AF246+AJ246</f>
        <v>37</v>
      </c>
      <c r="AL246" s="796"/>
      <c r="AM246" s="796"/>
      <c r="AN246" s="796"/>
      <c r="AO246" s="799"/>
      <c r="BE246" s="784" t="str">
        <f t="shared" si="62"/>
        <v/>
      </c>
    </row>
    <row r="247" spans="1:59" ht="14.45" customHeight="1" x14ac:dyDescent="0.2">
      <c r="A247" s="793">
        <f>+SUBTOTAL(3,$B$13:B247)</f>
        <v>118</v>
      </c>
      <c r="B247" s="793" t="s">
        <v>515</v>
      </c>
      <c r="C247" s="816" t="s">
        <v>231</v>
      </c>
      <c r="D247" s="797"/>
      <c r="E247" s="799">
        <v>1</v>
      </c>
      <c r="F247" s="800" t="s">
        <v>1892</v>
      </c>
      <c r="G247" s="799" t="s">
        <v>1772</v>
      </c>
      <c r="H247" s="799" t="s">
        <v>439</v>
      </c>
      <c r="I247" s="799" t="s">
        <v>1773</v>
      </c>
      <c r="J247" s="799" t="s">
        <v>1772</v>
      </c>
      <c r="K247" s="799" t="s">
        <v>439</v>
      </c>
      <c r="L247" s="799" t="s">
        <v>1773</v>
      </c>
      <c r="M247" s="799">
        <v>1</v>
      </c>
      <c r="N247" s="799"/>
      <c r="O247" s="799"/>
      <c r="P247" s="799" t="s">
        <v>1774</v>
      </c>
      <c r="Q247" s="799" t="s">
        <v>1775</v>
      </c>
      <c r="R247" s="799">
        <v>1</v>
      </c>
      <c r="S247" s="799">
        <v>1</v>
      </c>
      <c r="T247" s="799"/>
      <c r="U247" s="799"/>
      <c r="V247" s="799">
        <v>1</v>
      </c>
      <c r="W247" s="799"/>
      <c r="X247" s="799"/>
      <c r="Y247" s="799">
        <v>1</v>
      </c>
      <c r="Z247" s="799"/>
      <c r="AA247" s="799"/>
      <c r="AB247" s="799"/>
      <c r="AC247" s="799"/>
      <c r="AD247" s="799"/>
      <c r="AE247" s="799"/>
      <c r="AF247" s="787"/>
      <c r="AG247" s="787"/>
      <c r="AH247" s="787"/>
      <c r="AI247" s="787"/>
      <c r="AJ247" s="787"/>
      <c r="AK247" s="787"/>
      <c r="AL247" s="799"/>
      <c r="AM247" s="799"/>
      <c r="AN247" s="799"/>
      <c r="AO247" s="799"/>
      <c r="AP247" s="784"/>
      <c r="AQ247" s="784"/>
      <c r="AR247" s="784"/>
      <c r="AS247" s="784"/>
      <c r="AT247" s="784"/>
      <c r="AU247" s="784"/>
      <c r="AV247" s="784"/>
      <c r="AW247" s="784"/>
      <c r="AX247" s="784"/>
      <c r="AY247" s="784"/>
      <c r="AZ247" s="784"/>
      <c r="BA247" s="784"/>
      <c r="BB247" s="784"/>
      <c r="BC247" s="784"/>
      <c r="BE247" s="784" t="str">
        <f t="shared" si="62"/>
        <v>DA</v>
      </c>
      <c r="BF247" s="784" t="str">
        <f>+RIGHT(C247,1)</f>
        <v>0</v>
      </c>
      <c r="BG247" s="784" t="str">
        <f t="shared" si="65"/>
        <v>DA+0</v>
      </c>
    </row>
    <row r="248" spans="1:59" ht="14.45" customHeight="1" x14ac:dyDescent="0.2">
      <c r="A248" s="793"/>
      <c r="B248" s="793"/>
      <c r="C248" s="816"/>
      <c r="D248" s="797">
        <v>384.3</v>
      </c>
      <c r="E248" s="796"/>
      <c r="F248" s="796"/>
      <c r="G248" s="796"/>
      <c r="H248" s="796"/>
      <c r="I248" s="796"/>
      <c r="J248" s="796"/>
      <c r="K248" s="796"/>
      <c r="L248" s="796"/>
      <c r="M248" s="796"/>
      <c r="N248" s="796"/>
      <c r="O248" s="796"/>
      <c r="P248" s="787"/>
      <c r="Q248" s="787"/>
      <c r="R248" s="787"/>
      <c r="S248" s="796"/>
      <c r="T248" s="796"/>
      <c r="U248" s="796"/>
      <c r="V248" s="796"/>
      <c r="W248" s="796"/>
      <c r="X248" s="796"/>
      <c r="Y248" s="796"/>
      <c r="Z248" s="796"/>
      <c r="AA248" s="796"/>
      <c r="AB248" s="787"/>
      <c r="AC248" s="787"/>
      <c r="AD248" s="787"/>
      <c r="AE248" s="787"/>
      <c r="AF248" s="787">
        <f>+ROUND(D248/10,0)-1</f>
        <v>37</v>
      </c>
      <c r="AG248" s="787" t="b">
        <f t="shared" si="63"/>
        <v>1</v>
      </c>
      <c r="AH248" s="787"/>
      <c r="AI248" s="787"/>
      <c r="AJ248" s="787"/>
      <c r="AK248" s="787">
        <f t="shared" ref="AK248" si="86">AF248+AJ248</f>
        <v>37</v>
      </c>
      <c r="AL248" s="796"/>
      <c r="AM248" s="796"/>
      <c r="AN248" s="796"/>
      <c r="AO248" s="799"/>
      <c r="BE248" s="784" t="str">
        <f t="shared" si="62"/>
        <v/>
      </c>
    </row>
    <row r="249" spans="1:59" ht="14.45" customHeight="1" x14ac:dyDescent="0.2">
      <c r="A249" s="793">
        <f>+SUBTOTAL(3,$B$13:B249)</f>
        <v>119</v>
      </c>
      <c r="B249" s="793" t="s">
        <v>516</v>
      </c>
      <c r="C249" s="816" t="s">
        <v>231</v>
      </c>
      <c r="D249" s="797"/>
      <c r="E249" s="799">
        <v>1</v>
      </c>
      <c r="F249" s="800" t="s">
        <v>1893</v>
      </c>
      <c r="G249" s="799" t="s">
        <v>1772</v>
      </c>
      <c r="H249" s="799" t="s">
        <v>439</v>
      </c>
      <c r="I249" s="799" t="s">
        <v>1773</v>
      </c>
      <c r="J249" s="799" t="s">
        <v>1772</v>
      </c>
      <c r="K249" s="799" t="s">
        <v>439</v>
      </c>
      <c r="L249" s="799" t="s">
        <v>1773</v>
      </c>
      <c r="M249" s="799">
        <v>1</v>
      </c>
      <c r="N249" s="799"/>
      <c r="O249" s="799"/>
      <c r="P249" s="799" t="s">
        <v>1774</v>
      </c>
      <c r="Q249" s="799" t="s">
        <v>1775</v>
      </c>
      <c r="R249" s="799">
        <v>1</v>
      </c>
      <c r="S249" s="799">
        <v>1</v>
      </c>
      <c r="T249" s="799"/>
      <c r="U249" s="799"/>
      <c r="V249" s="799">
        <v>1</v>
      </c>
      <c r="W249" s="799"/>
      <c r="X249" s="799"/>
      <c r="Y249" s="799">
        <v>1</v>
      </c>
      <c r="Z249" s="799"/>
      <c r="AA249" s="799"/>
      <c r="AB249" s="799"/>
      <c r="AC249" s="799"/>
      <c r="AD249" s="799"/>
      <c r="AE249" s="799"/>
      <c r="AF249" s="787"/>
      <c r="AG249" s="787"/>
      <c r="AH249" s="787"/>
      <c r="AI249" s="787"/>
      <c r="AJ249" s="787"/>
      <c r="AK249" s="787"/>
      <c r="AL249" s="799"/>
      <c r="AM249" s="799"/>
      <c r="AN249" s="799"/>
      <c r="AO249" s="799"/>
      <c r="AP249" s="784"/>
      <c r="AQ249" s="784"/>
      <c r="AR249" s="784"/>
      <c r="AS249" s="784"/>
      <c r="AT249" s="784"/>
      <c r="AU249" s="784"/>
      <c r="AV249" s="784"/>
      <c r="AW249" s="784"/>
      <c r="AX249" s="784"/>
      <c r="AY249" s="784"/>
      <c r="AZ249" s="784"/>
      <c r="BA249" s="784"/>
      <c r="BB249" s="784"/>
      <c r="BC249" s="784"/>
      <c r="BE249" s="784" t="str">
        <f t="shared" si="62"/>
        <v>DA</v>
      </c>
      <c r="BF249" s="784" t="str">
        <f>+RIGHT(C249,1)</f>
        <v>0</v>
      </c>
      <c r="BG249" s="784" t="str">
        <f t="shared" si="65"/>
        <v>DA+0</v>
      </c>
    </row>
    <row r="250" spans="1:59" ht="14.45" customHeight="1" x14ac:dyDescent="0.2">
      <c r="A250" s="793"/>
      <c r="B250" s="793"/>
      <c r="C250" s="816"/>
      <c r="D250" s="797">
        <v>375.4</v>
      </c>
      <c r="E250" s="796"/>
      <c r="F250" s="796"/>
      <c r="G250" s="796"/>
      <c r="H250" s="796"/>
      <c r="I250" s="796"/>
      <c r="J250" s="796"/>
      <c r="K250" s="796"/>
      <c r="L250" s="796"/>
      <c r="M250" s="796"/>
      <c r="N250" s="796"/>
      <c r="O250" s="796"/>
      <c r="P250" s="787"/>
      <c r="Q250" s="787"/>
      <c r="R250" s="787"/>
      <c r="S250" s="796"/>
      <c r="T250" s="796"/>
      <c r="U250" s="796"/>
      <c r="V250" s="796"/>
      <c r="W250" s="796"/>
      <c r="X250" s="796"/>
      <c r="Y250" s="796"/>
      <c r="Z250" s="796"/>
      <c r="AA250" s="796"/>
      <c r="AB250" s="787"/>
      <c r="AC250" s="787"/>
      <c r="AD250" s="787"/>
      <c r="AE250" s="787"/>
      <c r="AF250" s="787">
        <f>+ROUND(D250/10,0)-1</f>
        <v>37</v>
      </c>
      <c r="AG250" s="787" t="b">
        <f t="shared" si="63"/>
        <v>1</v>
      </c>
      <c r="AH250" s="787"/>
      <c r="AI250" s="787"/>
      <c r="AJ250" s="787"/>
      <c r="AK250" s="787">
        <f t="shared" ref="AK250" si="87">AF250+AJ250</f>
        <v>37</v>
      </c>
      <c r="AL250" s="796"/>
      <c r="AM250" s="796"/>
      <c r="AN250" s="796"/>
      <c r="AO250" s="799"/>
      <c r="BE250" s="784" t="str">
        <f t="shared" si="62"/>
        <v/>
      </c>
    </row>
    <row r="251" spans="1:59" ht="14.45" customHeight="1" x14ac:dyDescent="0.2">
      <c r="A251" s="793">
        <f>+SUBTOTAL(3,$B$13:B251)</f>
        <v>120</v>
      </c>
      <c r="B251" s="793" t="s">
        <v>517</v>
      </c>
      <c r="C251" s="816" t="s">
        <v>231</v>
      </c>
      <c r="D251" s="797"/>
      <c r="E251" s="799">
        <v>1</v>
      </c>
      <c r="F251" s="800" t="s">
        <v>1894</v>
      </c>
      <c r="G251" s="799" t="s">
        <v>1772</v>
      </c>
      <c r="H251" s="799" t="s">
        <v>439</v>
      </c>
      <c r="I251" s="799" t="s">
        <v>1773</v>
      </c>
      <c r="J251" s="799" t="s">
        <v>1772</v>
      </c>
      <c r="K251" s="799" t="s">
        <v>439</v>
      </c>
      <c r="L251" s="799" t="s">
        <v>1773</v>
      </c>
      <c r="M251" s="799">
        <v>1</v>
      </c>
      <c r="N251" s="799"/>
      <c r="O251" s="799"/>
      <c r="P251" s="799" t="s">
        <v>1774</v>
      </c>
      <c r="Q251" s="799" t="s">
        <v>1775</v>
      </c>
      <c r="R251" s="799">
        <v>1</v>
      </c>
      <c r="S251" s="799">
        <v>1</v>
      </c>
      <c r="T251" s="799"/>
      <c r="U251" s="799"/>
      <c r="V251" s="799">
        <v>1</v>
      </c>
      <c r="W251" s="799"/>
      <c r="X251" s="799"/>
      <c r="Y251" s="799">
        <v>1</v>
      </c>
      <c r="Z251" s="799"/>
      <c r="AA251" s="799"/>
      <c r="AB251" s="799"/>
      <c r="AC251" s="799"/>
      <c r="AD251" s="799"/>
      <c r="AE251" s="799"/>
      <c r="AF251" s="787"/>
      <c r="AG251" s="787"/>
      <c r="AH251" s="787"/>
      <c r="AI251" s="787"/>
      <c r="AJ251" s="787"/>
      <c r="AK251" s="787"/>
      <c r="AL251" s="799"/>
      <c r="AM251" s="799"/>
      <c r="AN251" s="799"/>
      <c r="AO251" s="799"/>
      <c r="AP251" s="784"/>
      <c r="AQ251" s="784"/>
      <c r="AR251" s="784"/>
      <c r="AS251" s="784"/>
      <c r="AT251" s="784"/>
      <c r="AU251" s="784"/>
      <c r="AV251" s="784"/>
      <c r="AW251" s="784"/>
      <c r="AX251" s="784"/>
      <c r="AY251" s="784"/>
      <c r="AZ251" s="784"/>
      <c r="BA251" s="784"/>
      <c r="BB251" s="784"/>
      <c r="BC251" s="784"/>
      <c r="BE251" s="784" t="str">
        <f t="shared" si="62"/>
        <v>DA</v>
      </c>
      <c r="BF251" s="784" t="str">
        <f>+RIGHT(C251,1)</f>
        <v>0</v>
      </c>
      <c r="BG251" s="784" t="str">
        <f t="shared" si="65"/>
        <v>DA+0</v>
      </c>
    </row>
    <row r="252" spans="1:59" ht="14.45" customHeight="1" x14ac:dyDescent="0.2">
      <c r="A252" s="793"/>
      <c r="B252" s="793"/>
      <c r="C252" s="816"/>
      <c r="D252" s="797">
        <v>381.2</v>
      </c>
      <c r="E252" s="796"/>
      <c r="F252" s="796"/>
      <c r="G252" s="796"/>
      <c r="H252" s="796"/>
      <c r="I252" s="796"/>
      <c r="J252" s="796"/>
      <c r="K252" s="796"/>
      <c r="L252" s="796"/>
      <c r="M252" s="796"/>
      <c r="N252" s="796"/>
      <c r="O252" s="796"/>
      <c r="P252" s="787"/>
      <c r="Q252" s="787"/>
      <c r="R252" s="787"/>
      <c r="S252" s="796"/>
      <c r="T252" s="796"/>
      <c r="U252" s="796"/>
      <c r="V252" s="796"/>
      <c r="W252" s="796"/>
      <c r="X252" s="796"/>
      <c r="Y252" s="796"/>
      <c r="Z252" s="796"/>
      <c r="AA252" s="796"/>
      <c r="AB252" s="787"/>
      <c r="AC252" s="787"/>
      <c r="AD252" s="787"/>
      <c r="AE252" s="787"/>
      <c r="AF252" s="787">
        <f>+ROUND(D252/10,0)-1</f>
        <v>37</v>
      </c>
      <c r="AG252" s="787" t="b">
        <f t="shared" si="63"/>
        <v>1</v>
      </c>
      <c r="AH252" s="787"/>
      <c r="AI252" s="787"/>
      <c r="AJ252" s="787"/>
      <c r="AK252" s="787">
        <f t="shared" ref="AK252" si="88">AF252+AJ252</f>
        <v>37</v>
      </c>
      <c r="AL252" s="796"/>
      <c r="AM252" s="796"/>
      <c r="AN252" s="796"/>
      <c r="AO252" s="799"/>
      <c r="BE252" s="784" t="str">
        <f t="shared" si="62"/>
        <v/>
      </c>
    </row>
    <row r="253" spans="1:59" ht="14.45" customHeight="1" x14ac:dyDescent="0.2">
      <c r="A253" s="793">
        <f>+SUBTOTAL(3,$B$13:B253)</f>
        <v>121</v>
      </c>
      <c r="B253" s="798" t="s">
        <v>31</v>
      </c>
      <c r="C253" s="816" t="s">
        <v>245</v>
      </c>
      <c r="D253" s="797"/>
      <c r="E253" s="799">
        <v>1</v>
      </c>
      <c r="F253" s="800" t="s">
        <v>1895</v>
      </c>
      <c r="G253" s="799" t="s">
        <v>1772</v>
      </c>
      <c r="H253" s="799" t="s">
        <v>439</v>
      </c>
      <c r="I253" s="799" t="s">
        <v>1773</v>
      </c>
      <c r="J253" s="799" t="s">
        <v>1772</v>
      </c>
      <c r="K253" s="799" t="s">
        <v>439</v>
      </c>
      <c r="L253" s="799" t="s">
        <v>1773</v>
      </c>
      <c r="M253" s="799">
        <v>1</v>
      </c>
      <c r="N253" s="799"/>
      <c r="O253" s="799"/>
      <c r="P253" s="799" t="s">
        <v>1774</v>
      </c>
      <c r="Q253" s="799" t="s">
        <v>1775</v>
      </c>
      <c r="R253" s="799">
        <v>1</v>
      </c>
      <c r="S253" s="799">
        <v>1</v>
      </c>
      <c r="T253" s="799"/>
      <c r="U253" s="799"/>
      <c r="V253" s="799">
        <v>1</v>
      </c>
      <c r="W253" s="799"/>
      <c r="X253" s="799"/>
      <c r="Y253" s="796"/>
      <c r="Z253" s="796"/>
      <c r="AA253" s="796"/>
      <c r="AB253" s="787"/>
      <c r="AC253" s="787"/>
      <c r="AD253" s="787"/>
      <c r="AE253" s="787"/>
      <c r="AF253" s="787"/>
      <c r="AG253" s="787"/>
      <c r="AH253" s="787"/>
      <c r="AI253" s="787"/>
      <c r="AJ253" s="787"/>
      <c r="AK253" s="787"/>
      <c r="AL253" s="796"/>
      <c r="AM253" s="796"/>
      <c r="AN253" s="796"/>
      <c r="AO253" s="799"/>
      <c r="BE253" s="784" t="str">
        <f t="shared" si="62"/>
        <v>DB</v>
      </c>
      <c r="BF253" s="784" t="str">
        <f>+RIGHT(C253,1)</f>
        <v>0</v>
      </c>
      <c r="BG253" s="784" t="str">
        <f t="shared" si="65"/>
        <v>DB+0</v>
      </c>
    </row>
    <row r="254" spans="1:59" ht="14.45" customHeight="1" x14ac:dyDescent="0.2">
      <c r="A254" s="793"/>
      <c r="B254" s="793"/>
      <c r="C254" s="816"/>
      <c r="D254" s="797">
        <v>386.8</v>
      </c>
      <c r="E254" s="796"/>
      <c r="F254" s="796"/>
      <c r="G254" s="796"/>
      <c r="H254" s="796"/>
      <c r="I254" s="796"/>
      <c r="J254" s="796"/>
      <c r="K254" s="796"/>
      <c r="L254" s="796"/>
      <c r="M254" s="796"/>
      <c r="N254" s="796"/>
      <c r="O254" s="796"/>
      <c r="P254" s="787"/>
      <c r="Q254" s="787"/>
      <c r="R254" s="787"/>
      <c r="S254" s="796"/>
      <c r="T254" s="796"/>
      <c r="U254" s="796"/>
      <c r="V254" s="796"/>
      <c r="W254" s="796"/>
      <c r="X254" s="796"/>
      <c r="Y254" s="796"/>
      <c r="Z254" s="796"/>
      <c r="AA254" s="796"/>
      <c r="AB254" s="787"/>
      <c r="AC254" s="787"/>
      <c r="AD254" s="787"/>
      <c r="AE254" s="787"/>
      <c r="AF254" s="787">
        <f>+ROUND(D254/10,0)-1</f>
        <v>38</v>
      </c>
      <c r="AG254" s="787" t="b">
        <f t="shared" si="63"/>
        <v>1</v>
      </c>
      <c r="AH254" s="787"/>
      <c r="AI254" s="787"/>
      <c r="AJ254" s="787"/>
      <c r="AK254" s="787">
        <f t="shared" ref="AK254" si="89">AF254+AJ254</f>
        <v>38</v>
      </c>
      <c r="AL254" s="796"/>
      <c r="AM254" s="796"/>
      <c r="AN254" s="796"/>
      <c r="AO254" s="799"/>
      <c r="BE254" s="784" t="str">
        <f t="shared" si="62"/>
        <v/>
      </c>
    </row>
    <row r="255" spans="1:59" ht="14.45" customHeight="1" x14ac:dyDescent="0.2">
      <c r="A255" s="793">
        <f>+SUBTOTAL(3,$B$13:B255)</f>
        <v>122</v>
      </c>
      <c r="B255" s="793" t="s">
        <v>518</v>
      </c>
      <c r="C255" s="816" t="s">
        <v>231</v>
      </c>
      <c r="D255" s="797"/>
      <c r="E255" s="799">
        <v>1</v>
      </c>
      <c r="F255" s="800" t="s">
        <v>1896</v>
      </c>
      <c r="G255" s="799" t="s">
        <v>1772</v>
      </c>
      <c r="H255" s="799" t="s">
        <v>439</v>
      </c>
      <c r="I255" s="799" t="s">
        <v>1773</v>
      </c>
      <c r="J255" s="799" t="s">
        <v>1772</v>
      </c>
      <c r="K255" s="799" t="s">
        <v>439</v>
      </c>
      <c r="L255" s="799" t="s">
        <v>1773</v>
      </c>
      <c r="M255" s="799">
        <v>1</v>
      </c>
      <c r="N255" s="799"/>
      <c r="O255" s="799"/>
      <c r="P255" s="799" t="s">
        <v>1774</v>
      </c>
      <c r="Q255" s="799" t="s">
        <v>1775</v>
      </c>
      <c r="R255" s="799">
        <v>1</v>
      </c>
      <c r="S255" s="799">
        <v>1</v>
      </c>
      <c r="T255" s="799"/>
      <c r="U255" s="799"/>
      <c r="V255" s="799">
        <v>1</v>
      </c>
      <c r="W255" s="799"/>
      <c r="X255" s="799"/>
      <c r="Y255" s="799">
        <v>1</v>
      </c>
      <c r="Z255" s="799"/>
      <c r="AA255" s="799"/>
      <c r="AB255" s="799"/>
      <c r="AC255" s="799"/>
      <c r="AD255" s="799"/>
      <c r="AE255" s="799"/>
      <c r="AF255" s="787"/>
      <c r="AG255" s="787"/>
      <c r="AH255" s="787"/>
      <c r="AI255" s="787"/>
      <c r="AJ255" s="787"/>
      <c r="AK255" s="787"/>
      <c r="AL255" s="799"/>
      <c r="AM255" s="799"/>
      <c r="AN255" s="799"/>
      <c r="AO255" s="799"/>
      <c r="AP255" s="784"/>
      <c r="AQ255" s="784"/>
      <c r="AR255" s="784"/>
      <c r="AS255" s="784"/>
      <c r="AT255" s="784"/>
      <c r="AU255" s="784"/>
      <c r="AV255" s="784"/>
      <c r="AW255" s="784"/>
      <c r="AX255" s="784"/>
      <c r="AY255" s="784"/>
      <c r="AZ255" s="784"/>
      <c r="BA255" s="784"/>
      <c r="BB255" s="784"/>
      <c r="BC255" s="784"/>
      <c r="BE255" s="784" t="str">
        <f t="shared" si="62"/>
        <v>DA</v>
      </c>
      <c r="BF255" s="784" t="str">
        <f>+RIGHT(C255,1)</f>
        <v>0</v>
      </c>
      <c r="BG255" s="784" t="str">
        <f t="shared" si="65"/>
        <v>DA+0</v>
      </c>
    </row>
    <row r="256" spans="1:59" ht="14.45" customHeight="1" x14ac:dyDescent="0.2">
      <c r="A256" s="793"/>
      <c r="B256" s="793"/>
      <c r="C256" s="816"/>
      <c r="D256" s="797">
        <v>387</v>
      </c>
      <c r="E256" s="796"/>
      <c r="F256" s="796"/>
      <c r="G256" s="796"/>
      <c r="H256" s="796"/>
      <c r="I256" s="796"/>
      <c r="J256" s="796"/>
      <c r="K256" s="796"/>
      <c r="L256" s="796"/>
      <c r="M256" s="796"/>
      <c r="N256" s="796"/>
      <c r="O256" s="796"/>
      <c r="P256" s="787"/>
      <c r="Q256" s="787"/>
      <c r="R256" s="787"/>
      <c r="S256" s="796"/>
      <c r="T256" s="796"/>
      <c r="U256" s="796"/>
      <c r="V256" s="796"/>
      <c r="W256" s="796"/>
      <c r="X256" s="796"/>
      <c r="Y256" s="796"/>
      <c r="Z256" s="796"/>
      <c r="AA256" s="796"/>
      <c r="AB256" s="787"/>
      <c r="AC256" s="787"/>
      <c r="AD256" s="787"/>
      <c r="AE256" s="787"/>
      <c r="AF256" s="787">
        <f>+ROUND(D256/10,0)-1</f>
        <v>38</v>
      </c>
      <c r="AG256" s="787" t="b">
        <f t="shared" si="63"/>
        <v>1</v>
      </c>
      <c r="AH256" s="787"/>
      <c r="AI256" s="787"/>
      <c r="AJ256" s="787"/>
      <c r="AK256" s="787">
        <f t="shared" ref="AK256" si="90">AF256+AJ256</f>
        <v>38</v>
      </c>
      <c r="AL256" s="796"/>
      <c r="AM256" s="796"/>
      <c r="AN256" s="796"/>
      <c r="AO256" s="799"/>
      <c r="BE256" s="784" t="str">
        <f t="shared" si="62"/>
        <v/>
      </c>
    </row>
    <row r="257" spans="1:59" ht="14.45" customHeight="1" x14ac:dyDescent="0.2">
      <c r="A257" s="793">
        <f>+SUBTOTAL(3,$B$13:B257)</f>
        <v>123</v>
      </c>
      <c r="B257" s="793" t="s">
        <v>519</v>
      </c>
      <c r="C257" s="816" t="s">
        <v>231</v>
      </c>
      <c r="D257" s="797"/>
      <c r="E257" s="799">
        <v>1</v>
      </c>
      <c r="F257" s="800" t="s">
        <v>1897</v>
      </c>
      <c r="G257" s="799" t="s">
        <v>1772</v>
      </c>
      <c r="H257" s="799" t="s">
        <v>439</v>
      </c>
      <c r="I257" s="799" t="s">
        <v>1773</v>
      </c>
      <c r="J257" s="799" t="s">
        <v>1772</v>
      </c>
      <c r="K257" s="799" t="s">
        <v>439</v>
      </c>
      <c r="L257" s="799" t="s">
        <v>1773</v>
      </c>
      <c r="M257" s="799">
        <v>1</v>
      </c>
      <c r="N257" s="799"/>
      <c r="O257" s="799"/>
      <c r="P257" s="799" t="s">
        <v>1774</v>
      </c>
      <c r="Q257" s="799" t="s">
        <v>1775</v>
      </c>
      <c r="R257" s="799">
        <v>1</v>
      </c>
      <c r="S257" s="799">
        <v>1</v>
      </c>
      <c r="T257" s="799"/>
      <c r="U257" s="799"/>
      <c r="V257" s="799">
        <v>1</v>
      </c>
      <c r="W257" s="799"/>
      <c r="X257" s="799"/>
      <c r="Y257" s="799">
        <v>1</v>
      </c>
      <c r="Z257" s="799"/>
      <c r="AA257" s="799"/>
      <c r="AB257" s="799"/>
      <c r="AC257" s="799"/>
      <c r="AD257" s="799"/>
      <c r="AE257" s="799"/>
      <c r="AF257" s="787"/>
      <c r="AG257" s="787"/>
      <c r="AH257" s="787"/>
      <c r="AI257" s="787"/>
      <c r="AJ257" s="787"/>
      <c r="AK257" s="787"/>
      <c r="AL257" s="799"/>
      <c r="AM257" s="799"/>
      <c r="AN257" s="799"/>
      <c r="AO257" s="799"/>
      <c r="AP257" s="784"/>
      <c r="AQ257" s="784"/>
      <c r="AR257" s="784"/>
      <c r="AS257" s="784"/>
      <c r="AT257" s="784"/>
      <c r="AU257" s="784"/>
      <c r="AV257" s="784"/>
      <c r="AW257" s="784"/>
      <c r="AX257" s="784"/>
      <c r="AY257" s="784"/>
      <c r="AZ257" s="784"/>
      <c r="BA257" s="784"/>
      <c r="BB257" s="784"/>
      <c r="BC257" s="784"/>
      <c r="BE257" s="784" t="str">
        <f t="shared" si="62"/>
        <v>DA</v>
      </c>
      <c r="BF257" s="784" t="str">
        <f>+RIGHT(C257,1)</f>
        <v>0</v>
      </c>
      <c r="BG257" s="784" t="str">
        <f t="shared" si="65"/>
        <v>DA+0</v>
      </c>
    </row>
    <row r="258" spans="1:59" ht="14.45" customHeight="1" x14ac:dyDescent="0.2">
      <c r="A258" s="793"/>
      <c r="B258" s="793"/>
      <c r="C258" s="816"/>
      <c r="D258" s="797">
        <v>348.5</v>
      </c>
      <c r="E258" s="796"/>
      <c r="F258" s="796"/>
      <c r="G258" s="796"/>
      <c r="H258" s="796"/>
      <c r="I258" s="796"/>
      <c r="J258" s="796"/>
      <c r="K258" s="796"/>
      <c r="L258" s="796"/>
      <c r="M258" s="796"/>
      <c r="N258" s="796"/>
      <c r="O258" s="796"/>
      <c r="P258" s="787"/>
      <c r="Q258" s="787"/>
      <c r="R258" s="787"/>
      <c r="S258" s="796"/>
      <c r="T258" s="796"/>
      <c r="U258" s="796"/>
      <c r="V258" s="796"/>
      <c r="W258" s="796"/>
      <c r="X258" s="796"/>
      <c r="Y258" s="796"/>
      <c r="Z258" s="796"/>
      <c r="AA258" s="796"/>
      <c r="AB258" s="787"/>
      <c r="AC258" s="787"/>
      <c r="AD258" s="787"/>
      <c r="AE258" s="787"/>
      <c r="AF258" s="787">
        <f>+ROUND(D258/10,0)-1</f>
        <v>34</v>
      </c>
      <c r="AG258" s="787" t="b">
        <f t="shared" si="63"/>
        <v>1</v>
      </c>
      <c r="AH258" s="787"/>
      <c r="AI258" s="787"/>
      <c r="AJ258" s="787"/>
      <c r="AK258" s="787">
        <f t="shared" ref="AK258" si="91">AF258+AJ258</f>
        <v>34</v>
      </c>
      <c r="AL258" s="796"/>
      <c r="AM258" s="796"/>
      <c r="AN258" s="796"/>
      <c r="AO258" s="799"/>
      <c r="BE258" s="784" t="str">
        <f t="shared" si="62"/>
        <v/>
      </c>
    </row>
    <row r="259" spans="1:59" ht="14.45" customHeight="1" x14ac:dyDescent="0.2">
      <c r="A259" s="793">
        <f>+SUBTOTAL(3,$B$13:B259)</f>
        <v>124</v>
      </c>
      <c r="B259" s="793" t="s">
        <v>520</v>
      </c>
      <c r="C259" s="816" t="s">
        <v>231</v>
      </c>
      <c r="D259" s="797"/>
      <c r="E259" s="799">
        <v>1</v>
      </c>
      <c r="F259" s="800" t="s">
        <v>1898</v>
      </c>
      <c r="G259" s="799" t="s">
        <v>1772</v>
      </c>
      <c r="H259" s="799" t="s">
        <v>439</v>
      </c>
      <c r="I259" s="799" t="s">
        <v>1773</v>
      </c>
      <c r="J259" s="799" t="s">
        <v>1772</v>
      </c>
      <c r="K259" s="799" t="s">
        <v>439</v>
      </c>
      <c r="L259" s="799" t="s">
        <v>1773</v>
      </c>
      <c r="M259" s="799">
        <v>1</v>
      </c>
      <c r="N259" s="799"/>
      <c r="O259" s="799"/>
      <c r="P259" s="799" t="s">
        <v>1774</v>
      </c>
      <c r="Q259" s="799" t="s">
        <v>1775</v>
      </c>
      <c r="R259" s="799">
        <v>1</v>
      </c>
      <c r="S259" s="799">
        <v>1</v>
      </c>
      <c r="T259" s="799"/>
      <c r="U259" s="799"/>
      <c r="V259" s="799">
        <v>1</v>
      </c>
      <c r="W259" s="799"/>
      <c r="X259" s="799"/>
      <c r="Y259" s="799">
        <v>1</v>
      </c>
      <c r="Z259" s="799"/>
      <c r="AA259" s="799"/>
      <c r="AB259" s="799"/>
      <c r="AC259" s="799"/>
      <c r="AD259" s="799"/>
      <c r="AE259" s="799"/>
      <c r="AF259" s="787"/>
      <c r="AG259" s="787"/>
      <c r="AH259" s="787"/>
      <c r="AI259" s="787"/>
      <c r="AJ259" s="787"/>
      <c r="AK259" s="787"/>
      <c r="AL259" s="799"/>
      <c r="AM259" s="799"/>
      <c r="AN259" s="799"/>
      <c r="AO259" s="799"/>
      <c r="AP259" s="784"/>
      <c r="AQ259" s="784"/>
      <c r="AR259" s="784"/>
      <c r="AS259" s="784"/>
      <c r="AT259" s="784"/>
      <c r="AU259" s="784"/>
      <c r="AV259" s="784"/>
      <c r="AW259" s="784"/>
      <c r="AX259" s="784"/>
      <c r="AY259" s="784"/>
      <c r="AZ259" s="784"/>
      <c r="BA259" s="784"/>
      <c r="BB259" s="784"/>
      <c r="BC259" s="784"/>
      <c r="BE259" s="784" t="str">
        <f t="shared" si="62"/>
        <v>DA</v>
      </c>
      <c r="BF259" s="784" t="str">
        <f>+RIGHT(C259,1)</f>
        <v>0</v>
      </c>
      <c r="BG259" s="784" t="str">
        <f t="shared" si="65"/>
        <v>DA+0</v>
      </c>
    </row>
    <row r="260" spans="1:59" ht="14.45" customHeight="1" x14ac:dyDescent="0.2">
      <c r="A260" s="793"/>
      <c r="B260" s="793"/>
      <c r="C260" s="816"/>
      <c r="D260" s="797">
        <v>355</v>
      </c>
      <c r="E260" s="796"/>
      <c r="F260" s="796"/>
      <c r="G260" s="796"/>
      <c r="H260" s="796"/>
      <c r="I260" s="796"/>
      <c r="J260" s="796"/>
      <c r="K260" s="796"/>
      <c r="L260" s="796"/>
      <c r="M260" s="796"/>
      <c r="N260" s="796"/>
      <c r="O260" s="796"/>
      <c r="P260" s="787"/>
      <c r="Q260" s="787"/>
      <c r="R260" s="787"/>
      <c r="S260" s="796"/>
      <c r="T260" s="796"/>
      <c r="U260" s="796"/>
      <c r="V260" s="796"/>
      <c r="W260" s="796"/>
      <c r="X260" s="796"/>
      <c r="Y260" s="796"/>
      <c r="Z260" s="796"/>
      <c r="AA260" s="796"/>
      <c r="AB260" s="787"/>
      <c r="AC260" s="787"/>
      <c r="AD260" s="787"/>
      <c r="AE260" s="787"/>
      <c r="AF260" s="787">
        <f>+ROUND(D260/10,0)-1</f>
        <v>35</v>
      </c>
      <c r="AG260" s="787" t="b">
        <f t="shared" si="63"/>
        <v>1</v>
      </c>
      <c r="AH260" s="787"/>
      <c r="AI260" s="787"/>
      <c r="AJ260" s="787"/>
      <c r="AK260" s="787">
        <f t="shared" ref="AK260" si="92">AF260+AJ260</f>
        <v>35</v>
      </c>
      <c r="AL260" s="796"/>
      <c r="AM260" s="796"/>
      <c r="AN260" s="796"/>
      <c r="AO260" s="799"/>
      <c r="BE260" s="784" t="str">
        <f t="shared" si="62"/>
        <v/>
      </c>
    </row>
    <row r="261" spans="1:59" ht="14.45" customHeight="1" x14ac:dyDescent="0.2">
      <c r="A261" s="793">
        <f>+SUBTOTAL(3,$B$13:B261)</f>
        <v>125</v>
      </c>
      <c r="B261" s="798" t="s">
        <v>49</v>
      </c>
      <c r="C261" s="816" t="s">
        <v>245</v>
      </c>
      <c r="D261" s="797"/>
      <c r="E261" s="799">
        <v>1</v>
      </c>
      <c r="F261" s="800" t="s">
        <v>1899</v>
      </c>
      <c r="G261" s="799" t="s">
        <v>1772</v>
      </c>
      <c r="H261" s="799" t="s">
        <v>439</v>
      </c>
      <c r="I261" s="799" t="s">
        <v>1773</v>
      </c>
      <c r="J261" s="799" t="s">
        <v>1772</v>
      </c>
      <c r="K261" s="799" t="s">
        <v>439</v>
      </c>
      <c r="L261" s="799" t="s">
        <v>1773</v>
      </c>
      <c r="M261" s="799">
        <v>1</v>
      </c>
      <c r="N261" s="799"/>
      <c r="O261" s="799"/>
      <c r="P261" s="799" t="s">
        <v>1774</v>
      </c>
      <c r="Q261" s="799" t="s">
        <v>1775</v>
      </c>
      <c r="R261" s="799">
        <v>1</v>
      </c>
      <c r="S261" s="799">
        <v>1</v>
      </c>
      <c r="T261" s="799"/>
      <c r="U261" s="799"/>
      <c r="V261" s="799">
        <v>1</v>
      </c>
      <c r="W261" s="799"/>
      <c r="X261" s="799"/>
      <c r="Y261" s="796"/>
      <c r="Z261" s="796"/>
      <c r="AA261" s="796"/>
      <c r="AB261" s="787"/>
      <c r="AC261" s="787"/>
      <c r="AD261" s="787"/>
      <c r="AE261" s="787"/>
      <c r="AF261" s="787"/>
      <c r="AG261" s="787"/>
      <c r="AH261" s="787"/>
      <c r="AI261" s="787"/>
      <c r="AJ261" s="787"/>
      <c r="AK261" s="787"/>
      <c r="AL261" s="796"/>
      <c r="AM261" s="796"/>
      <c r="AN261" s="796"/>
      <c r="AO261" s="799"/>
      <c r="BE261" s="784" t="str">
        <f t="shared" si="62"/>
        <v>DB</v>
      </c>
      <c r="BF261" s="784" t="str">
        <f>+RIGHT(C261,1)</f>
        <v>0</v>
      </c>
      <c r="BG261" s="784" t="str">
        <f t="shared" si="65"/>
        <v>DB+0</v>
      </c>
    </row>
    <row r="262" spans="1:59" ht="14.45" customHeight="1" x14ac:dyDescent="0.2">
      <c r="A262" s="793"/>
      <c r="B262" s="793"/>
      <c r="C262" s="817"/>
      <c r="D262" s="797">
        <v>414.9</v>
      </c>
      <c r="E262" s="796"/>
      <c r="F262" s="796"/>
      <c r="G262" s="796"/>
      <c r="H262" s="796"/>
      <c r="I262" s="796"/>
      <c r="J262" s="796"/>
      <c r="K262" s="796"/>
      <c r="L262" s="796"/>
      <c r="M262" s="796"/>
      <c r="N262" s="796"/>
      <c r="O262" s="796"/>
      <c r="P262" s="787"/>
      <c r="Q262" s="787"/>
      <c r="R262" s="787"/>
      <c r="S262" s="796"/>
      <c r="T262" s="796"/>
      <c r="U262" s="796"/>
      <c r="V262" s="796"/>
      <c r="W262" s="796"/>
      <c r="X262" s="796"/>
      <c r="Y262" s="796"/>
      <c r="Z262" s="796"/>
      <c r="AA262" s="796"/>
      <c r="AB262" s="787"/>
      <c r="AC262" s="787"/>
      <c r="AD262" s="787"/>
      <c r="AE262" s="787"/>
      <c r="AF262" s="787">
        <f>+ROUND(D262/10,0)-1</f>
        <v>40</v>
      </c>
      <c r="AG262" s="787" t="b">
        <f t="shared" si="63"/>
        <v>1</v>
      </c>
      <c r="AH262" s="787"/>
      <c r="AI262" s="787"/>
      <c r="AJ262" s="787"/>
      <c r="AK262" s="787">
        <f t="shared" ref="AK262" si="93">AF262+AJ262</f>
        <v>40</v>
      </c>
      <c r="AL262" s="796"/>
      <c r="AM262" s="796"/>
      <c r="AN262" s="796"/>
      <c r="AO262" s="799"/>
      <c r="BE262" s="784" t="str">
        <f t="shared" si="62"/>
        <v/>
      </c>
    </row>
    <row r="263" spans="1:59" ht="14.45" customHeight="1" x14ac:dyDescent="0.2">
      <c r="A263" s="793">
        <f>+SUBTOTAL(3,$B$13:B263)</f>
        <v>126</v>
      </c>
      <c r="B263" s="793" t="s">
        <v>521</v>
      </c>
      <c r="C263" s="816" t="s">
        <v>232</v>
      </c>
      <c r="D263" s="797"/>
      <c r="E263" s="799">
        <v>1</v>
      </c>
      <c r="F263" s="800" t="s">
        <v>1900</v>
      </c>
      <c r="G263" s="799" t="s">
        <v>1772</v>
      </c>
      <c r="H263" s="799" t="s">
        <v>439</v>
      </c>
      <c r="I263" s="799" t="s">
        <v>1773</v>
      </c>
      <c r="J263" s="799" t="s">
        <v>1772</v>
      </c>
      <c r="K263" s="799" t="s">
        <v>439</v>
      </c>
      <c r="L263" s="799" t="s">
        <v>1773</v>
      </c>
      <c r="M263" s="799">
        <v>1</v>
      </c>
      <c r="N263" s="799"/>
      <c r="O263" s="799"/>
      <c r="P263" s="799" t="s">
        <v>1774</v>
      </c>
      <c r="Q263" s="799" t="s">
        <v>1775</v>
      </c>
      <c r="R263" s="799">
        <v>1</v>
      </c>
      <c r="S263" s="799">
        <v>1</v>
      </c>
      <c r="T263" s="799"/>
      <c r="U263" s="799"/>
      <c r="V263" s="799">
        <v>1</v>
      </c>
      <c r="W263" s="799"/>
      <c r="X263" s="799"/>
      <c r="Y263" s="799">
        <v>1</v>
      </c>
      <c r="Z263" s="799"/>
      <c r="AA263" s="799"/>
      <c r="AB263" s="799"/>
      <c r="AC263" s="799"/>
      <c r="AD263" s="799"/>
      <c r="AE263" s="799"/>
      <c r="AF263" s="787"/>
      <c r="AG263" s="787"/>
      <c r="AH263" s="787"/>
      <c r="AI263" s="787"/>
      <c r="AJ263" s="787"/>
      <c r="AK263" s="787"/>
      <c r="AL263" s="799"/>
      <c r="AM263" s="799"/>
      <c r="AN263" s="799"/>
      <c r="AO263" s="799"/>
      <c r="AP263" s="784"/>
      <c r="AQ263" s="784"/>
      <c r="AR263" s="784"/>
      <c r="AS263" s="784"/>
      <c r="AT263" s="784"/>
      <c r="AU263" s="784"/>
      <c r="AV263" s="784"/>
      <c r="AW263" s="784"/>
      <c r="AX263" s="784"/>
      <c r="AY263" s="784"/>
      <c r="AZ263" s="784"/>
      <c r="BA263" s="784"/>
      <c r="BB263" s="784"/>
      <c r="BC263" s="784"/>
      <c r="BE263" s="784" t="str">
        <f t="shared" si="62"/>
        <v>DA</v>
      </c>
      <c r="BF263" s="784" t="str">
        <f>+RIGHT(C263,1)</f>
        <v>6</v>
      </c>
      <c r="BG263" s="784" t="str">
        <f t="shared" si="65"/>
        <v>DA+6</v>
      </c>
    </row>
    <row r="264" spans="1:59" ht="14.45" customHeight="1" x14ac:dyDescent="0.2">
      <c r="A264" s="793"/>
      <c r="B264" s="793"/>
      <c r="C264" s="816"/>
      <c r="D264" s="797">
        <v>407.2</v>
      </c>
      <c r="E264" s="796"/>
      <c r="F264" s="796"/>
      <c r="G264" s="796"/>
      <c r="H264" s="796"/>
      <c r="I264" s="796"/>
      <c r="J264" s="796"/>
      <c r="K264" s="796"/>
      <c r="L264" s="796"/>
      <c r="M264" s="796"/>
      <c r="N264" s="796"/>
      <c r="O264" s="796"/>
      <c r="P264" s="787"/>
      <c r="Q264" s="787"/>
      <c r="R264" s="787"/>
      <c r="S264" s="796"/>
      <c r="T264" s="796"/>
      <c r="U264" s="796"/>
      <c r="V264" s="796"/>
      <c r="W264" s="796"/>
      <c r="X264" s="796"/>
      <c r="Y264" s="796"/>
      <c r="Z264" s="796"/>
      <c r="AA264" s="796"/>
      <c r="AB264" s="787"/>
      <c r="AC264" s="787"/>
      <c r="AD264" s="787"/>
      <c r="AE264" s="787"/>
      <c r="AF264" s="787">
        <f>+ROUND(D264/10,0)-1</f>
        <v>40</v>
      </c>
      <c r="AG264" s="787" t="b">
        <f t="shared" si="63"/>
        <v>1</v>
      </c>
      <c r="AH264" s="787"/>
      <c r="AI264" s="787"/>
      <c r="AJ264" s="787"/>
      <c r="AK264" s="787">
        <f t="shared" ref="AK264" si="94">AF264+AJ264</f>
        <v>40</v>
      </c>
      <c r="AL264" s="796"/>
      <c r="AM264" s="796"/>
      <c r="AN264" s="796"/>
      <c r="AO264" s="799"/>
      <c r="BE264" s="784" t="str">
        <f t="shared" si="62"/>
        <v/>
      </c>
    </row>
    <row r="265" spans="1:59" ht="14.45" customHeight="1" x14ac:dyDescent="0.2">
      <c r="A265" s="793">
        <f>+SUBTOTAL(3,$B$13:B265)</f>
        <v>127</v>
      </c>
      <c r="B265" s="793" t="s">
        <v>522</v>
      </c>
      <c r="C265" s="816" t="s">
        <v>231</v>
      </c>
      <c r="D265" s="797"/>
      <c r="E265" s="799">
        <v>1</v>
      </c>
      <c r="F265" s="800" t="s">
        <v>1901</v>
      </c>
      <c r="G265" s="799" t="s">
        <v>1772</v>
      </c>
      <c r="H265" s="799" t="s">
        <v>439</v>
      </c>
      <c r="I265" s="799" t="s">
        <v>1773</v>
      </c>
      <c r="J265" s="799" t="s">
        <v>1772</v>
      </c>
      <c r="K265" s="799" t="s">
        <v>439</v>
      </c>
      <c r="L265" s="799" t="s">
        <v>1773</v>
      </c>
      <c r="M265" s="799">
        <v>1</v>
      </c>
      <c r="N265" s="799"/>
      <c r="O265" s="799"/>
      <c r="P265" s="799" t="s">
        <v>1774</v>
      </c>
      <c r="Q265" s="799" t="s">
        <v>1775</v>
      </c>
      <c r="R265" s="799">
        <v>1</v>
      </c>
      <c r="S265" s="799">
        <v>1</v>
      </c>
      <c r="T265" s="799"/>
      <c r="U265" s="799"/>
      <c r="V265" s="799">
        <v>1</v>
      </c>
      <c r="W265" s="799"/>
      <c r="X265" s="799"/>
      <c r="Y265" s="799">
        <v>1</v>
      </c>
      <c r="Z265" s="799"/>
      <c r="AA265" s="799"/>
      <c r="AB265" s="799"/>
      <c r="AC265" s="799"/>
      <c r="AD265" s="799"/>
      <c r="AE265" s="799"/>
      <c r="AF265" s="787"/>
      <c r="AG265" s="787"/>
      <c r="AH265" s="787"/>
      <c r="AI265" s="787"/>
      <c r="AJ265" s="787"/>
      <c r="AK265" s="787"/>
      <c r="AL265" s="799"/>
      <c r="AM265" s="799"/>
      <c r="AN265" s="799"/>
      <c r="AO265" s="799"/>
      <c r="AP265" s="784"/>
      <c r="AQ265" s="784"/>
      <c r="AR265" s="784"/>
      <c r="AS265" s="784"/>
      <c r="AT265" s="784"/>
      <c r="AU265" s="784"/>
      <c r="AV265" s="784"/>
      <c r="AW265" s="784"/>
      <c r="AX265" s="784"/>
      <c r="AY265" s="784"/>
      <c r="AZ265" s="784"/>
      <c r="BA265" s="784"/>
      <c r="BB265" s="784"/>
      <c r="BC265" s="784"/>
      <c r="BE265" s="784" t="str">
        <f t="shared" si="62"/>
        <v>DA</v>
      </c>
      <c r="BF265" s="784" t="str">
        <f>+RIGHT(C265,1)</f>
        <v>0</v>
      </c>
      <c r="BG265" s="784" t="str">
        <f t="shared" si="65"/>
        <v>DA+0</v>
      </c>
    </row>
    <row r="266" spans="1:59" ht="14.45" customHeight="1" x14ac:dyDescent="0.2">
      <c r="A266" s="793"/>
      <c r="B266" s="793"/>
      <c r="C266" s="816"/>
      <c r="D266" s="797">
        <v>432.2</v>
      </c>
      <c r="E266" s="796"/>
      <c r="F266" s="796"/>
      <c r="G266" s="796"/>
      <c r="H266" s="796"/>
      <c r="I266" s="796"/>
      <c r="J266" s="796"/>
      <c r="K266" s="796"/>
      <c r="L266" s="796"/>
      <c r="M266" s="796"/>
      <c r="N266" s="796"/>
      <c r="O266" s="796"/>
      <c r="P266" s="787"/>
      <c r="Q266" s="787"/>
      <c r="R266" s="787"/>
      <c r="S266" s="796"/>
      <c r="T266" s="796"/>
      <c r="U266" s="796"/>
      <c r="V266" s="796"/>
      <c r="W266" s="796"/>
      <c r="X266" s="796"/>
      <c r="Y266" s="796"/>
      <c r="Z266" s="796"/>
      <c r="AA266" s="796"/>
      <c r="AB266" s="787"/>
      <c r="AC266" s="787"/>
      <c r="AD266" s="787"/>
      <c r="AE266" s="787"/>
      <c r="AF266" s="787">
        <f>+ROUND(D266/10,0)-1</f>
        <v>42</v>
      </c>
      <c r="AG266" s="787" t="b">
        <f t="shared" si="63"/>
        <v>1</v>
      </c>
      <c r="AH266" s="787"/>
      <c r="AI266" s="787"/>
      <c r="AJ266" s="787"/>
      <c r="AK266" s="787">
        <f t="shared" ref="AK266" si="95">AF266+AJ266</f>
        <v>42</v>
      </c>
      <c r="AL266" s="796"/>
      <c r="AM266" s="796"/>
      <c r="AN266" s="796"/>
      <c r="AO266" s="799"/>
      <c r="BE266" s="784" t="str">
        <f t="shared" si="62"/>
        <v/>
      </c>
    </row>
    <row r="267" spans="1:59" ht="14.45" customHeight="1" x14ac:dyDescent="0.2">
      <c r="A267" s="793">
        <f>+SUBTOTAL(3,$B$13:B267)</f>
        <v>128</v>
      </c>
      <c r="B267" s="793" t="s">
        <v>523</v>
      </c>
      <c r="C267" s="816" t="s">
        <v>232</v>
      </c>
      <c r="D267" s="797"/>
      <c r="E267" s="799">
        <v>1</v>
      </c>
      <c r="F267" s="800" t="s">
        <v>1902</v>
      </c>
      <c r="G267" s="799" t="s">
        <v>1772</v>
      </c>
      <c r="H267" s="799" t="s">
        <v>439</v>
      </c>
      <c r="I267" s="799" t="s">
        <v>1773</v>
      </c>
      <c r="J267" s="799" t="s">
        <v>1772</v>
      </c>
      <c r="K267" s="799" t="s">
        <v>439</v>
      </c>
      <c r="L267" s="799" t="s">
        <v>1773</v>
      </c>
      <c r="M267" s="799">
        <v>1</v>
      </c>
      <c r="N267" s="799"/>
      <c r="O267" s="799"/>
      <c r="P267" s="799" t="s">
        <v>1774</v>
      </c>
      <c r="Q267" s="799" t="s">
        <v>1775</v>
      </c>
      <c r="R267" s="799">
        <v>1</v>
      </c>
      <c r="S267" s="799">
        <v>1</v>
      </c>
      <c r="T267" s="799"/>
      <c r="U267" s="799"/>
      <c r="V267" s="799">
        <v>1</v>
      </c>
      <c r="W267" s="799"/>
      <c r="X267" s="799"/>
      <c r="Y267" s="799">
        <v>1</v>
      </c>
      <c r="Z267" s="799"/>
      <c r="AA267" s="799"/>
      <c r="AB267" s="799"/>
      <c r="AC267" s="799"/>
      <c r="AD267" s="799"/>
      <c r="AE267" s="799"/>
      <c r="AF267" s="787"/>
      <c r="AG267" s="787"/>
      <c r="AH267" s="787"/>
      <c r="AI267" s="787"/>
      <c r="AJ267" s="787"/>
      <c r="AK267" s="787"/>
      <c r="AL267" s="799"/>
      <c r="AM267" s="799"/>
      <c r="AN267" s="799"/>
      <c r="AO267" s="799"/>
      <c r="AP267" s="784"/>
      <c r="AQ267" s="784"/>
      <c r="AR267" s="784"/>
      <c r="AS267" s="784"/>
      <c r="AT267" s="784"/>
      <c r="AU267" s="784"/>
      <c r="AV267" s="784"/>
      <c r="AW267" s="784"/>
      <c r="AX267" s="784"/>
      <c r="AY267" s="784"/>
      <c r="AZ267" s="784"/>
      <c r="BA267" s="784"/>
      <c r="BB267" s="784"/>
      <c r="BC267" s="784"/>
      <c r="BE267" s="784" t="str">
        <f t="shared" si="62"/>
        <v>DA</v>
      </c>
      <c r="BF267" s="784" t="str">
        <f>+RIGHT(C267,1)</f>
        <v>6</v>
      </c>
      <c r="BG267" s="784" t="str">
        <f t="shared" si="65"/>
        <v>DA+6</v>
      </c>
    </row>
    <row r="268" spans="1:59" ht="14.45" customHeight="1" x14ac:dyDescent="0.2">
      <c r="A268" s="793"/>
      <c r="B268" s="793"/>
      <c r="C268" s="816"/>
      <c r="D268" s="797">
        <v>401.9</v>
      </c>
      <c r="E268" s="796"/>
      <c r="F268" s="796"/>
      <c r="G268" s="796"/>
      <c r="H268" s="796"/>
      <c r="I268" s="796"/>
      <c r="J268" s="796"/>
      <c r="K268" s="796"/>
      <c r="L268" s="796"/>
      <c r="M268" s="796"/>
      <c r="N268" s="796"/>
      <c r="O268" s="796"/>
      <c r="P268" s="787"/>
      <c r="Q268" s="787"/>
      <c r="R268" s="787"/>
      <c r="S268" s="796"/>
      <c r="T268" s="796"/>
      <c r="U268" s="796"/>
      <c r="V268" s="796"/>
      <c r="W268" s="796"/>
      <c r="X268" s="796"/>
      <c r="Y268" s="796"/>
      <c r="Z268" s="796"/>
      <c r="AA268" s="796"/>
      <c r="AB268" s="787"/>
      <c r="AC268" s="787"/>
      <c r="AD268" s="787"/>
      <c r="AE268" s="787"/>
      <c r="AF268" s="787">
        <f>+ROUND(D268/10,0)-1</f>
        <v>39</v>
      </c>
      <c r="AG268" s="787" t="b">
        <f t="shared" si="63"/>
        <v>1</v>
      </c>
      <c r="AH268" s="787"/>
      <c r="AI268" s="787"/>
      <c r="AJ268" s="787"/>
      <c r="AK268" s="787">
        <f t="shared" ref="AK268" si="96">AF268+AJ268</f>
        <v>39</v>
      </c>
      <c r="AL268" s="796"/>
      <c r="AM268" s="796"/>
      <c r="AN268" s="796"/>
      <c r="AO268" s="799"/>
      <c r="BE268" s="784" t="str">
        <f t="shared" si="62"/>
        <v/>
      </c>
    </row>
    <row r="269" spans="1:59" ht="14.45" customHeight="1" x14ac:dyDescent="0.2">
      <c r="A269" s="793">
        <f>+SUBTOTAL(3,$B$13:B269)</f>
        <v>129</v>
      </c>
      <c r="B269" s="793" t="s">
        <v>524</v>
      </c>
      <c r="C269" s="816" t="s">
        <v>20</v>
      </c>
      <c r="D269" s="797"/>
      <c r="E269" s="799">
        <v>1</v>
      </c>
      <c r="F269" s="800" t="s">
        <v>1903</v>
      </c>
      <c r="G269" s="799" t="s">
        <v>1772</v>
      </c>
      <c r="H269" s="799" t="s">
        <v>439</v>
      </c>
      <c r="I269" s="799" t="s">
        <v>1773</v>
      </c>
      <c r="J269" s="799" t="s">
        <v>1772</v>
      </c>
      <c r="K269" s="799" t="s">
        <v>439</v>
      </c>
      <c r="L269" s="799" t="s">
        <v>1773</v>
      </c>
      <c r="M269" s="799">
        <v>1</v>
      </c>
      <c r="N269" s="799"/>
      <c r="O269" s="799"/>
      <c r="P269" s="799" t="s">
        <v>1774</v>
      </c>
      <c r="Q269" s="799" t="s">
        <v>1775</v>
      </c>
      <c r="R269" s="799">
        <v>1</v>
      </c>
      <c r="S269" s="799">
        <v>1</v>
      </c>
      <c r="T269" s="799"/>
      <c r="U269" s="799"/>
      <c r="V269" s="799">
        <v>1</v>
      </c>
      <c r="W269" s="799"/>
      <c r="X269" s="799"/>
      <c r="Y269" s="799">
        <v>1</v>
      </c>
      <c r="Z269" s="799"/>
      <c r="AA269" s="799"/>
      <c r="AB269" s="799"/>
      <c r="AC269" s="799"/>
      <c r="AD269" s="799"/>
      <c r="AE269" s="799"/>
      <c r="AF269" s="787"/>
      <c r="AG269" s="787"/>
      <c r="AH269" s="787"/>
      <c r="AI269" s="787"/>
      <c r="AJ269" s="787"/>
      <c r="AK269" s="787"/>
      <c r="AL269" s="799"/>
      <c r="AM269" s="799"/>
      <c r="AN269" s="799"/>
      <c r="AO269" s="799"/>
      <c r="AP269" s="784"/>
      <c r="AQ269" s="784"/>
      <c r="AR269" s="784"/>
      <c r="AS269" s="784"/>
      <c r="AT269" s="784"/>
      <c r="AU269" s="784"/>
      <c r="AV269" s="784"/>
      <c r="AW269" s="784"/>
      <c r="AX269" s="784"/>
      <c r="AY269" s="784"/>
      <c r="AZ269" s="784"/>
      <c r="BA269" s="784"/>
      <c r="BB269" s="784"/>
      <c r="BC269" s="784"/>
      <c r="BE269" s="784" t="str">
        <f t="shared" ref="BE269:BE332" si="97">+LEFT(C269,2)</f>
        <v>DA</v>
      </c>
      <c r="BF269" s="784" t="str">
        <f>+RIGHT(C269,1)</f>
        <v>3</v>
      </c>
      <c r="BG269" s="784" t="str">
        <f t="shared" si="65"/>
        <v>DA+3</v>
      </c>
    </row>
    <row r="270" spans="1:59" ht="14.45" customHeight="1" x14ac:dyDescent="0.2">
      <c r="A270" s="793"/>
      <c r="B270" s="793"/>
      <c r="C270" s="816"/>
      <c r="D270" s="797">
        <v>434.2</v>
      </c>
      <c r="E270" s="796"/>
      <c r="F270" s="796"/>
      <c r="G270" s="796"/>
      <c r="H270" s="796"/>
      <c r="I270" s="796"/>
      <c r="J270" s="796"/>
      <c r="K270" s="796"/>
      <c r="L270" s="796"/>
      <c r="M270" s="796"/>
      <c r="N270" s="796"/>
      <c r="O270" s="796"/>
      <c r="P270" s="787"/>
      <c r="Q270" s="787"/>
      <c r="R270" s="787"/>
      <c r="S270" s="796"/>
      <c r="T270" s="796"/>
      <c r="U270" s="796"/>
      <c r="V270" s="796"/>
      <c r="W270" s="796"/>
      <c r="X270" s="796"/>
      <c r="Y270" s="796"/>
      <c r="Z270" s="796"/>
      <c r="AA270" s="796"/>
      <c r="AB270" s="787"/>
      <c r="AC270" s="787"/>
      <c r="AD270" s="787"/>
      <c r="AE270" s="787"/>
      <c r="AF270" s="787">
        <f>+ROUND(D270/10,0)-1</f>
        <v>42</v>
      </c>
      <c r="AG270" s="787" t="b">
        <f t="shared" ref="AG270:AG332" si="98">+ISBLANK(AH270)</f>
        <v>1</v>
      </c>
      <c r="AH270" s="787"/>
      <c r="AI270" s="787"/>
      <c r="AJ270" s="787"/>
      <c r="AK270" s="787">
        <f t="shared" ref="AK270" si="99">AF270+AJ270</f>
        <v>42</v>
      </c>
      <c r="AL270" s="796"/>
      <c r="AM270" s="796"/>
      <c r="AN270" s="796"/>
      <c r="AO270" s="799"/>
      <c r="BE270" s="784" t="str">
        <f t="shared" si="97"/>
        <v/>
      </c>
    </row>
    <row r="271" spans="1:59" ht="14.45" customHeight="1" x14ac:dyDescent="0.2">
      <c r="A271" s="793">
        <f>+SUBTOTAL(3,$B$13:B271)</f>
        <v>130</v>
      </c>
      <c r="B271" s="793" t="s">
        <v>525</v>
      </c>
      <c r="C271" s="816" t="s">
        <v>232</v>
      </c>
      <c r="D271" s="797"/>
      <c r="E271" s="799">
        <v>1</v>
      </c>
      <c r="F271" s="800" t="s">
        <v>1904</v>
      </c>
      <c r="G271" s="799" t="s">
        <v>1772</v>
      </c>
      <c r="H271" s="799" t="s">
        <v>439</v>
      </c>
      <c r="I271" s="799" t="s">
        <v>1773</v>
      </c>
      <c r="J271" s="799" t="s">
        <v>1772</v>
      </c>
      <c r="K271" s="799" t="s">
        <v>439</v>
      </c>
      <c r="L271" s="799" t="s">
        <v>1773</v>
      </c>
      <c r="M271" s="799">
        <v>1</v>
      </c>
      <c r="N271" s="799"/>
      <c r="O271" s="799"/>
      <c r="P271" s="799" t="s">
        <v>1774</v>
      </c>
      <c r="Q271" s="799" t="s">
        <v>1775</v>
      </c>
      <c r="R271" s="799">
        <v>1</v>
      </c>
      <c r="S271" s="799">
        <v>1</v>
      </c>
      <c r="T271" s="799"/>
      <c r="U271" s="799"/>
      <c r="V271" s="799">
        <v>1</v>
      </c>
      <c r="W271" s="799"/>
      <c r="X271" s="799"/>
      <c r="Y271" s="799">
        <v>1</v>
      </c>
      <c r="Z271" s="799"/>
      <c r="AA271" s="799"/>
      <c r="AB271" s="799"/>
      <c r="AC271" s="799"/>
      <c r="AD271" s="799"/>
      <c r="AE271" s="799"/>
      <c r="AF271" s="787"/>
      <c r="AG271" s="787"/>
      <c r="AH271" s="787"/>
      <c r="AI271" s="787"/>
      <c r="AJ271" s="787"/>
      <c r="AK271" s="787"/>
      <c r="AL271" s="799"/>
      <c r="AM271" s="799"/>
      <c r="AN271" s="799"/>
      <c r="AO271" s="799"/>
      <c r="AP271" s="784"/>
      <c r="AQ271" s="784"/>
      <c r="AR271" s="784"/>
      <c r="AS271" s="784"/>
      <c r="AT271" s="784"/>
      <c r="AU271" s="784"/>
      <c r="AV271" s="784"/>
      <c r="AW271" s="784"/>
      <c r="AX271" s="784"/>
      <c r="AY271" s="784"/>
      <c r="AZ271" s="784"/>
      <c r="BA271" s="784"/>
      <c r="BB271" s="784"/>
      <c r="BC271" s="784"/>
      <c r="BE271" s="784" t="str">
        <f t="shared" si="97"/>
        <v>DA</v>
      </c>
      <c r="BF271" s="784" t="str">
        <f>+RIGHT(C271,1)</f>
        <v>6</v>
      </c>
      <c r="BG271" s="784" t="str">
        <f t="shared" ref="BG271:BG333" si="100">+CONCATENATE(BE271,"+",BF271)</f>
        <v>DA+6</v>
      </c>
    </row>
    <row r="272" spans="1:59" ht="14.45" customHeight="1" x14ac:dyDescent="0.2">
      <c r="A272" s="793"/>
      <c r="B272" s="793"/>
      <c r="C272" s="816"/>
      <c r="D272" s="797">
        <v>405.5</v>
      </c>
      <c r="E272" s="796"/>
      <c r="F272" s="796"/>
      <c r="G272" s="796"/>
      <c r="H272" s="796"/>
      <c r="I272" s="796"/>
      <c r="J272" s="796"/>
      <c r="K272" s="796"/>
      <c r="L272" s="796"/>
      <c r="M272" s="796"/>
      <c r="N272" s="796"/>
      <c r="O272" s="796"/>
      <c r="P272" s="787"/>
      <c r="Q272" s="787"/>
      <c r="R272" s="787"/>
      <c r="S272" s="796"/>
      <c r="T272" s="796"/>
      <c r="U272" s="796"/>
      <c r="V272" s="796"/>
      <c r="W272" s="796"/>
      <c r="X272" s="796"/>
      <c r="Y272" s="796"/>
      <c r="Z272" s="796"/>
      <c r="AA272" s="796"/>
      <c r="AB272" s="787"/>
      <c r="AC272" s="787"/>
      <c r="AD272" s="787"/>
      <c r="AE272" s="787"/>
      <c r="AF272" s="787">
        <f>+ROUND(D272/10,0)-1</f>
        <v>40</v>
      </c>
      <c r="AG272" s="787" t="b">
        <f t="shared" si="98"/>
        <v>1</v>
      </c>
      <c r="AH272" s="787"/>
      <c r="AI272" s="787"/>
      <c r="AJ272" s="787"/>
      <c r="AK272" s="787">
        <f t="shared" ref="AK272" si="101">AF272+AJ272</f>
        <v>40</v>
      </c>
      <c r="AL272" s="796"/>
      <c r="AM272" s="796"/>
      <c r="AN272" s="796"/>
      <c r="AO272" s="799"/>
      <c r="BE272" s="784" t="str">
        <f t="shared" si="97"/>
        <v/>
      </c>
    </row>
    <row r="273" spans="1:59" ht="14.45" customHeight="1" x14ac:dyDescent="0.2">
      <c r="A273" s="793">
        <f>+SUBTOTAL(3,$B$13:B273)</f>
        <v>131</v>
      </c>
      <c r="B273" s="793" t="s">
        <v>526</v>
      </c>
      <c r="C273" s="816" t="s">
        <v>20</v>
      </c>
      <c r="D273" s="797"/>
      <c r="E273" s="799">
        <v>1</v>
      </c>
      <c r="F273" s="800" t="s">
        <v>1905</v>
      </c>
      <c r="G273" s="799" t="s">
        <v>1772</v>
      </c>
      <c r="H273" s="799" t="s">
        <v>439</v>
      </c>
      <c r="I273" s="799" t="s">
        <v>1773</v>
      </c>
      <c r="J273" s="799" t="s">
        <v>1772</v>
      </c>
      <c r="K273" s="799" t="s">
        <v>439</v>
      </c>
      <c r="L273" s="799" t="s">
        <v>1773</v>
      </c>
      <c r="M273" s="799">
        <v>1</v>
      </c>
      <c r="N273" s="799"/>
      <c r="O273" s="799"/>
      <c r="P273" s="799" t="s">
        <v>1774</v>
      </c>
      <c r="Q273" s="799" t="s">
        <v>1775</v>
      </c>
      <c r="R273" s="799">
        <v>1</v>
      </c>
      <c r="S273" s="799">
        <v>1</v>
      </c>
      <c r="T273" s="799"/>
      <c r="U273" s="799"/>
      <c r="V273" s="799">
        <v>1</v>
      </c>
      <c r="W273" s="799"/>
      <c r="X273" s="799"/>
      <c r="Y273" s="799">
        <v>1</v>
      </c>
      <c r="Z273" s="799"/>
      <c r="AA273" s="799"/>
      <c r="AB273" s="799"/>
      <c r="AC273" s="799"/>
      <c r="AD273" s="799"/>
      <c r="AE273" s="799"/>
      <c r="AF273" s="787"/>
      <c r="AG273" s="787"/>
      <c r="AH273" s="787"/>
      <c r="AI273" s="787"/>
      <c r="AJ273" s="787"/>
      <c r="AK273" s="787"/>
      <c r="AL273" s="799"/>
      <c r="AM273" s="799"/>
      <c r="AN273" s="799"/>
      <c r="AO273" s="799"/>
      <c r="AP273" s="784"/>
      <c r="AQ273" s="784"/>
      <c r="AR273" s="784"/>
      <c r="AS273" s="784"/>
      <c r="AT273" s="784"/>
      <c r="AU273" s="784"/>
      <c r="AV273" s="784"/>
      <c r="AW273" s="784"/>
      <c r="AX273" s="784"/>
      <c r="AY273" s="784"/>
      <c r="AZ273" s="784"/>
      <c r="BA273" s="784"/>
      <c r="BB273" s="784"/>
      <c r="BC273" s="784"/>
      <c r="BE273" s="784" t="str">
        <f t="shared" si="97"/>
        <v>DA</v>
      </c>
      <c r="BF273" s="784" t="str">
        <f>+RIGHT(C273,1)</f>
        <v>3</v>
      </c>
      <c r="BG273" s="784" t="str">
        <f t="shared" si="100"/>
        <v>DA+3</v>
      </c>
    </row>
    <row r="274" spans="1:59" ht="14.45" customHeight="1" x14ac:dyDescent="0.2">
      <c r="A274" s="793"/>
      <c r="B274" s="793"/>
      <c r="C274" s="816"/>
      <c r="D274" s="797">
        <v>426</v>
      </c>
      <c r="E274" s="796"/>
      <c r="F274" s="796"/>
      <c r="G274" s="796"/>
      <c r="H274" s="796"/>
      <c r="I274" s="796"/>
      <c r="J274" s="796"/>
      <c r="K274" s="796"/>
      <c r="L274" s="796"/>
      <c r="M274" s="796"/>
      <c r="N274" s="796"/>
      <c r="O274" s="796"/>
      <c r="P274" s="787"/>
      <c r="Q274" s="787"/>
      <c r="R274" s="787"/>
      <c r="S274" s="796"/>
      <c r="T274" s="796"/>
      <c r="U274" s="796"/>
      <c r="V274" s="796"/>
      <c r="W274" s="796"/>
      <c r="X274" s="796"/>
      <c r="Y274" s="796"/>
      <c r="Z274" s="796"/>
      <c r="AA274" s="796"/>
      <c r="AB274" s="787"/>
      <c r="AC274" s="787"/>
      <c r="AD274" s="787"/>
      <c r="AE274" s="787"/>
      <c r="AF274" s="787">
        <f>+ROUND(D274/10,0)-1</f>
        <v>42</v>
      </c>
      <c r="AG274" s="787" t="b">
        <f t="shared" si="98"/>
        <v>1</v>
      </c>
      <c r="AH274" s="787"/>
      <c r="AI274" s="787"/>
      <c r="AJ274" s="787"/>
      <c r="AK274" s="787">
        <f t="shared" ref="AK274" si="102">AF274+AJ274</f>
        <v>42</v>
      </c>
      <c r="AL274" s="796"/>
      <c r="AM274" s="796"/>
      <c r="AN274" s="796"/>
      <c r="AO274" s="799"/>
      <c r="BE274" s="784" t="str">
        <f t="shared" si="97"/>
        <v/>
      </c>
    </row>
    <row r="275" spans="1:59" s="802" customFormat="1" ht="14.45" customHeight="1" x14ac:dyDescent="0.2">
      <c r="A275" s="793">
        <f>+SUBTOTAL(3,$B$13:B275)</f>
        <v>132</v>
      </c>
      <c r="B275" s="793" t="s">
        <v>527</v>
      </c>
      <c r="C275" s="816" t="s">
        <v>20</v>
      </c>
      <c r="D275" s="797"/>
      <c r="E275" s="801">
        <v>1</v>
      </c>
      <c r="F275" s="800" t="s">
        <v>1906</v>
      </c>
      <c r="G275" s="799" t="s">
        <v>1772</v>
      </c>
      <c r="H275" s="799" t="s">
        <v>439</v>
      </c>
      <c r="I275" s="799" t="s">
        <v>1773</v>
      </c>
      <c r="J275" s="799" t="s">
        <v>1772</v>
      </c>
      <c r="K275" s="799" t="s">
        <v>439</v>
      </c>
      <c r="L275" s="799" t="s">
        <v>1773</v>
      </c>
      <c r="M275" s="801">
        <v>1</v>
      </c>
      <c r="N275" s="801"/>
      <c r="O275" s="801"/>
      <c r="P275" s="799" t="s">
        <v>1774</v>
      </c>
      <c r="Q275" s="799" t="s">
        <v>1775</v>
      </c>
      <c r="R275" s="799">
        <v>1</v>
      </c>
      <c r="S275" s="801">
        <v>1</v>
      </c>
      <c r="T275" s="801"/>
      <c r="U275" s="801"/>
      <c r="V275" s="799">
        <v>1</v>
      </c>
      <c r="W275" s="799"/>
      <c r="X275" s="799"/>
      <c r="Y275" s="799">
        <v>1</v>
      </c>
      <c r="Z275" s="799"/>
      <c r="AA275" s="799"/>
      <c r="AB275" s="799"/>
      <c r="AC275" s="799"/>
      <c r="AD275" s="799"/>
      <c r="AE275" s="799"/>
      <c r="AF275" s="787"/>
      <c r="AG275" s="787"/>
      <c r="AH275" s="787"/>
      <c r="AI275" s="787"/>
      <c r="AJ275" s="787"/>
      <c r="AK275" s="787"/>
      <c r="AL275" s="799"/>
      <c r="AM275" s="799"/>
      <c r="AN275" s="799"/>
      <c r="AO275" s="799"/>
      <c r="AP275" s="784"/>
      <c r="AQ275" s="784"/>
      <c r="AR275" s="784"/>
      <c r="AS275" s="784"/>
      <c r="AT275" s="784"/>
      <c r="AU275" s="784"/>
      <c r="AV275" s="784"/>
      <c r="AW275" s="784"/>
      <c r="AX275" s="784"/>
      <c r="AY275" s="784"/>
      <c r="AZ275" s="784"/>
      <c r="BA275" s="784"/>
      <c r="BB275" s="784"/>
      <c r="BC275" s="784"/>
      <c r="BE275" s="784" t="str">
        <f t="shared" si="97"/>
        <v>DA</v>
      </c>
      <c r="BF275" s="784" t="str">
        <f>+RIGHT(C275,1)</f>
        <v>3</v>
      </c>
      <c r="BG275" s="803" t="str">
        <f t="shared" si="100"/>
        <v>DA+3</v>
      </c>
    </row>
    <row r="276" spans="1:59" x14ac:dyDescent="0.2">
      <c r="A276" s="793"/>
      <c r="B276" s="793"/>
      <c r="C276" s="816"/>
      <c r="D276" s="797">
        <v>406.9</v>
      </c>
      <c r="E276" s="796"/>
      <c r="F276" s="796"/>
      <c r="G276" s="796"/>
      <c r="H276" s="796"/>
      <c r="I276" s="796"/>
      <c r="J276" s="796"/>
      <c r="K276" s="796"/>
      <c r="L276" s="796"/>
      <c r="M276" s="796"/>
      <c r="N276" s="796"/>
      <c r="O276" s="796"/>
      <c r="P276" s="787"/>
      <c r="Q276" s="787"/>
      <c r="R276" s="787"/>
      <c r="S276" s="796"/>
      <c r="T276" s="796"/>
      <c r="U276" s="796"/>
      <c r="V276" s="796"/>
      <c r="W276" s="796"/>
      <c r="X276" s="796"/>
      <c r="Y276" s="796"/>
      <c r="Z276" s="796"/>
      <c r="AA276" s="796"/>
      <c r="AB276" s="787"/>
      <c r="AC276" s="787"/>
      <c r="AD276" s="787"/>
      <c r="AE276" s="787"/>
      <c r="AF276" s="787">
        <f>+ROUND(D276/10,0)-1</f>
        <v>40</v>
      </c>
      <c r="AG276" s="787" t="b">
        <f t="shared" si="98"/>
        <v>1</v>
      </c>
      <c r="AH276" s="787"/>
      <c r="AI276" s="787"/>
      <c r="AJ276" s="787"/>
      <c r="AK276" s="787">
        <f t="shared" ref="AK276" si="103">AF276+AJ276</f>
        <v>40</v>
      </c>
      <c r="AL276" s="796"/>
      <c r="AM276" s="796"/>
      <c r="AN276" s="796"/>
      <c r="AO276" s="799"/>
      <c r="BE276" s="784" t="str">
        <f t="shared" si="97"/>
        <v/>
      </c>
    </row>
    <row r="277" spans="1:59" ht="14.45" customHeight="1" x14ac:dyDescent="0.2">
      <c r="A277" s="793">
        <f>+SUBTOTAL(3,$B$13:B277)</f>
        <v>133</v>
      </c>
      <c r="B277" s="793" t="s">
        <v>175</v>
      </c>
      <c r="C277" s="816" t="s">
        <v>232</v>
      </c>
      <c r="D277" s="797"/>
      <c r="E277" s="799">
        <v>1</v>
      </c>
      <c r="F277" s="800" t="s">
        <v>1907</v>
      </c>
      <c r="G277" s="799" t="s">
        <v>1772</v>
      </c>
      <c r="H277" s="799" t="s">
        <v>439</v>
      </c>
      <c r="I277" s="799" t="s">
        <v>1773</v>
      </c>
      <c r="J277" s="799" t="s">
        <v>1772</v>
      </c>
      <c r="K277" s="799" t="s">
        <v>439</v>
      </c>
      <c r="L277" s="799" t="s">
        <v>1773</v>
      </c>
      <c r="M277" s="799">
        <v>1</v>
      </c>
      <c r="N277" s="799"/>
      <c r="O277" s="799"/>
      <c r="P277" s="799" t="s">
        <v>1774</v>
      </c>
      <c r="Q277" s="799" t="s">
        <v>1775</v>
      </c>
      <c r="R277" s="799">
        <v>1</v>
      </c>
      <c r="S277" s="799">
        <v>1</v>
      </c>
      <c r="T277" s="799"/>
      <c r="U277" s="799"/>
      <c r="V277" s="799">
        <v>1</v>
      </c>
      <c r="W277" s="799"/>
      <c r="X277" s="799"/>
      <c r="Y277" s="799">
        <v>1</v>
      </c>
      <c r="Z277" s="799"/>
      <c r="AA277" s="799"/>
      <c r="AB277" s="799"/>
      <c r="AC277" s="799"/>
      <c r="AD277" s="799"/>
      <c r="AE277" s="799"/>
      <c r="AF277" s="787"/>
      <c r="AG277" s="787"/>
      <c r="AH277" s="787"/>
      <c r="AI277" s="787"/>
      <c r="AJ277" s="787"/>
      <c r="AK277" s="787"/>
      <c r="AL277" s="799"/>
      <c r="AM277" s="799"/>
      <c r="AN277" s="799"/>
      <c r="AO277" s="799"/>
      <c r="AP277" s="784"/>
      <c r="AQ277" s="784"/>
      <c r="AR277" s="784"/>
      <c r="AS277" s="784"/>
      <c r="AT277" s="784"/>
      <c r="AU277" s="784"/>
      <c r="AV277" s="784"/>
      <c r="AW277" s="784"/>
      <c r="AX277" s="784"/>
      <c r="AY277" s="784"/>
      <c r="AZ277" s="784"/>
      <c r="BA277" s="784"/>
      <c r="BB277" s="784"/>
      <c r="BC277" s="784"/>
      <c r="BE277" s="784" t="str">
        <f t="shared" si="97"/>
        <v>DA</v>
      </c>
      <c r="BF277" s="784" t="str">
        <f>+RIGHT(C277,1)</f>
        <v>6</v>
      </c>
      <c r="BG277" s="784" t="str">
        <f t="shared" si="100"/>
        <v>DA+6</v>
      </c>
    </row>
    <row r="278" spans="1:59" x14ac:dyDescent="0.2">
      <c r="A278" s="793"/>
      <c r="B278" s="793"/>
      <c r="C278" s="816"/>
      <c r="D278" s="797">
        <v>433.3</v>
      </c>
      <c r="E278" s="796"/>
      <c r="F278" s="796"/>
      <c r="G278" s="796"/>
      <c r="H278" s="796"/>
      <c r="I278" s="796"/>
      <c r="J278" s="796"/>
      <c r="K278" s="796"/>
      <c r="L278" s="796"/>
      <c r="M278" s="796"/>
      <c r="N278" s="796"/>
      <c r="O278" s="796"/>
      <c r="P278" s="787"/>
      <c r="Q278" s="787"/>
      <c r="R278" s="787"/>
      <c r="S278" s="796"/>
      <c r="T278" s="796"/>
      <c r="U278" s="796"/>
      <c r="V278" s="796"/>
      <c r="W278" s="796"/>
      <c r="X278" s="796"/>
      <c r="Y278" s="796"/>
      <c r="Z278" s="796"/>
      <c r="AA278" s="796"/>
      <c r="AB278" s="787"/>
      <c r="AC278" s="787"/>
      <c r="AD278" s="787"/>
      <c r="AE278" s="787"/>
      <c r="AF278" s="787">
        <f>+ROUND(D278/10,0)-1</f>
        <v>42</v>
      </c>
      <c r="AG278" s="787" t="b">
        <f t="shared" si="98"/>
        <v>1</v>
      </c>
      <c r="AH278" s="787"/>
      <c r="AI278" s="787"/>
      <c r="AJ278" s="787"/>
      <c r="AK278" s="787">
        <f t="shared" ref="AK278" si="104">AF278+AJ278</f>
        <v>42</v>
      </c>
      <c r="AL278" s="796"/>
      <c r="AM278" s="796"/>
      <c r="AN278" s="796"/>
      <c r="AO278" s="799"/>
      <c r="BE278" s="784" t="str">
        <f t="shared" si="97"/>
        <v/>
      </c>
    </row>
    <row r="279" spans="1:59" ht="14.45" customHeight="1" x14ac:dyDescent="0.2">
      <c r="A279" s="793">
        <f>+SUBTOTAL(3,$B$13:B279)</f>
        <v>134</v>
      </c>
      <c r="B279" s="793" t="s">
        <v>176</v>
      </c>
      <c r="C279" s="816" t="s">
        <v>20</v>
      </c>
      <c r="D279" s="797"/>
      <c r="E279" s="799">
        <v>1</v>
      </c>
      <c r="F279" s="800" t="s">
        <v>1908</v>
      </c>
      <c r="G279" s="799" t="s">
        <v>1772</v>
      </c>
      <c r="H279" s="799" t="s">
        <v>439</v>
      </c>
      <c r="I279" s="799" t="s">
        <v>1773</v>
      </c>
      <c r="J279" s="799" t="s">
        <v>1772</v>
      </c>
      <c r="K279" s="799" t="s">
        <v>439</v>
      </c>
      <c r="L279" s="799" t="s">
        <v>1773</v>
      </c>
      <c r="M279" s="799">
        <v>1</v>
      </c>
      <c r="N279" s="799"/>
      <c r="O279" s="799"/>
      <c r="P279" s="799" t="s">
        <v>1774</v>
      </c>
      <c r="Q279" s="799" t="s">
        <v>1775</v>
      </c>
      <c r="R279" s="799">
        <v>1</v>
      </c>
      <c r="S279" s="799">
        <v>1</v>
      </c>
      <c r="T279" s="799"/>
      <c r="U279" s="799"/>
      <c r="V279" s="799">
        <v>1</v>
      </c>
      <c r="W279" s="799"/>
      <c r="X279" s="799"/>
      <c r="Y279" s="799">
        <v>1</v>
      </c>
      <c r="Z279" s="799"/>
      <c r="AA279" s="799"/>
      <c r="AB279" s="799"/>
      <c r="AC279" s="799"/>
      <c r="AD279" s="799"/>
      <c r="AE279" s="799"/>
      <c r="AF279" s="787"/>
      <c r="AG279" s="787"/>
      <c r="AH279" s="787"/>
      <c r="AI279" s="787"/>
      <c r="AJ279" s="787"/>
      <c r="AK279" s="787"/>
      <c r="AL279" s="799"/>
      <c r="AM279" s="799"/>
      <c r="AN279" s="799"/>
      <c r="AO279" s="799"/>
      <c r="AP279" s="784"/>
      <c r="AQ279" s="784"/>
      <c r="AR279" s="784"/>
      <c r="AS279" s="784"/>
      <c r="AT279" s="784"/>
      <c r="AU279" s="784"/>
      <c r="AV279" s="784"/>
      <c r="AW279" s="784"/>
      <c r="AX279" s="784"/>
      <c r="AY279" s="784"/>
      <c r="AZ279" s="784"/>
      <c r="BA279" s="784"/>
      <c r="BB279" s="784"/>
      <c r="BC279" s="784"/>
      <c r="BE279" s="784" t="str">
        <f t="shared" si="97"/>
        <v>DA</v>
      </c>
      <c r="BF279" s="784" t="str">
        <f>+RIGHT(C279,1)</f>
        <v>3</v>
      </c>
      <c r="BG279" s="784" t="str">
        <f t="shared" si="100"/>
        <v>DA+3</v>
      </c>
    </row>
    <row r="280" spans="1:59" ht="14.45" customHeight="1" x14ac:dyDescent="0.2">
      <c r="A280" s="793"/>
      <c r="B280" s="793"/>
      <c r="C280" s="816"/>
      <c r="D280" s="797">
        <v>372.9</v>
      </c>
      <c r="E280" s="796"/>
      <c r="F280" s="796"/>
      <c r="G280" s="796"/>
      <c r="H280" s="796"/>
      <c r="I280" s="796"/>
      <c r="J280" s="796"/>
      <c r="K280" s="796"/>
      <c r="L280" s="796"/>
      <c r="M280" s="796"/>
      <c r="N280" s="796"/>
      <c r="O280" s="796"/>
      <c r="P280" s="787"/>
      <c r="Q280" s="787"/>
      <c r="R280" s="787"/>
      <c r="S280" s="796"/>
      <c r="T280" s="796"/>
      <c r="U280" s="796"/>
      <c r="V280" s="796"/>
      <c r="W280" s="796"/>
      <c r="X280" s="796"/>
      <c r="Y280" s="796"/>
      <c r="Z280" s="796"/>
      <c r="AA280" s="796"/>
      <c r="AB280" s="787"/>
      <c r="AC280" s="787"/>
      <c r="AD280" s="787"/>
      <c r="AE280" s="787"/>
      <c r="AF280" s="787">
        <f>+ROUND(D280/10,0)-1</f>
        <v>36</v>
      </c>
      <c r="AG280" s="787" t="b">
        <f t="shared" si="98"/>
        <v>1</v>
      </c>
      <c r="AH280" s="787"/>
      <c r="AI280" s="787"/>
      <c r="AJ280" s="787"/>
      <c r="AK280" s="787">
        <f t="shared" ref="AK280" si="105">AF280+AJ280</f>
        <v>36</v>
      </c>
      <c r="AL280" s="796"/>
      <c r="AM280" s="796"/>
      <c r="AN280" s="796"/>
      <c r="AO280" s="799"/>
      <c r="BE280" s="784" t="str">
        <f t="shared" si="97"/>
        <v/>
      </c>
    </row>
    <row r="281" spans="1:59" ht="14.45" customHeight="1" x14ac:dyDescent="0.2">
      <c r="A281" s="793">
        <f>+SUBTOTAL(3,$B$13:B281)</f>
        <v>135</v>
      </c>
      <c r="B281" s="793" t="s">
        <v>177</v>
      </c>
      <c r="C281" s="816" t="s">
        <v>232</v>
      </c>
      <c r="D281" s="797"/>
      <c r="E281" s="799">
        <v>1</v>
      </c>
      <c r="F281" s="800" t="s">
        <v>1909</v>
      </c>
      <c r="G281" s="799" t="s">
        <v>1772</v>
      </c>
      <c r="H281" s="799" t="s">
        <v>439</v>
      </c>
      <c r="I281" s="799" t="s">
        <v>1773</v>
      </c>
      <c r="J281" s="799" t="s">
        <v>1772</v>
      </c>
      <c r="K281" s="799" t="s">
        <v>439</v>
      </c>
      <c r="L281" s="799" t="s">
        <v>1773</v>
      </c>
      <c r="M281" s="799">
        <v>1</v>
      </c>
      <c r="N281" s="799"/>
      <c r="O281" s="799"/>
      <c r="P281" s="799" t="s">
        <v>1774</v>
      </c>
      <c r="Q281" s="799" t="s">
        <v>1775</v>
      </c>
      <c r="R281" s="799">
        <v>1</v>
      </c>
      <c r="S281" s="799">
        <v>1</v>
      </c>
      <c r="T281" s="799"/>
      <c r="U281" s="799"/>
      <c r="V281" s="799">
        <v>1</v>
      </c>
      <c r="W281" s="799"/>
      <c r="X281" s="799"/>
      <c r="Y281" s="799">
        <v>1</v>
      </c>
      <c r="Z281" s="799"/>
      <c r="AA281" s="799"/>
      <c r="AB281" s="799"/>
      <c r="AC281" s="799"/>
      <c r="AD281" s="799"/>
      <c r="AE281" s="799"/>
      <c r="AF281" s="787"/>
      <c r="AG281" s="787"/>
      <c r="AH281" s="787"/>
      <c r="AI281" s="787"/>
      <c r="AJ281" s="787"/>
      <c r="AK281" s="787"/>
      <c r="AL281" s="799"/>
      <c r="AM281" s="799"/>
      <c r="AN281" s="799"/>
      <c r="AO281" s="799"/>
      <c r="AP281" s="784"/>
      <c r="AQ281" s="784"/>
      <c r="AR281" s="784"/>
      <c r="AS281" s="784"/>
      <c r="AT281" s="784"/>
      <c r="AU281" s="784"/>
      <c r="AV281" s="784"/>
      <c r="AW281" s="784"/>
      <c r="AX281" s="784"/>
      <c r="AY281" s="784"/>
      <c r="AZ281" s="784"/>
      <c r="BA281" s="784"/>
      <c r="BB281" s="784"/>
      <c r="BC281" s="784"/>
      <c r="BE281" s="784" t="str">
        <f t="shared" si="97"/>
        <v>DA</v>
      </c>
      <c r="BF281" s="784" t="str">
        <f>+RIGHT(C281,1)</f>
        <v>6</v>
      </c>
      <c r="BG281" s="784" t="str">
        <f t="shared" si="100"/>
        <v>DA+6</v>
      </c>
    </row>
    <row r="282" spans="1:59" ht="14.45" customHeight="1" x14ac:dyDescent="0.2">
      <c r="A282" s="793"/>
      <c r="B282" s="793"/>
      <c r="C282" s="816"/>
      <c r="D282" s="797">
        <v>443.5</v>
      </c>
      <c r="E282" s="796"/>
      <c r="F282" s="796"/>
      <c r="G282" s="796"/>
      <c r="H282" s="796"/>
      <c r="I282" s="796"/>
      <c r="J282" s="796"/>
      <c r="K282" s="796"/>
      <c r="L282" s="796"/>
      <c r="M282" s="796"/>
      <c r="N282" s="796"/>
      <c r="O282" s="796"/>
      <c r="P282" s="787"/>
      <c r="Q282" s="787"/>
      <c r="R282" s="787"/>
      <c r="S282" s="796"/>
      <c r="T282" s="796"/>
      <c r="U282" s="796"/>
      <c r="V282" s="796"/>
      <c r="W282" s="796"/>
      <c r="X282" s="796"/>
      <c r="Y282" s="796"/>
      <c r="Z282" s="796"/>
      <c r="AA282" s="796"/>
      <c r="AB282" s="787"/>
      <c r="AC282" s="787"/>
      <c r="AD282" s="787"/>
      <c r="AE282" s="787"/>
      <c r="AF282" s="787">
        <f>+ROUND(D282/10,0)-1</f>
        <v>43</v>
      </c>
      <c r="AG282" s="787" t="b">
        <f t="shared" si="98"/>
        <v>1</v>
      </c>
      <c r="AH282" s="787"/>
      <c r="AI282" s="787"/>
      <c r="AJ282" s="787"/>
      <c r="AK282" s="787">
        <f t="shared" ref="AK282" si="106">AF282+AJ282</f>
        <v>43</v>
      </c>
      <c r="AL282" s="796"/>
      <c r="AM282" s="796"/>
      <c r="AN282" s="796"/>
      <c r="AO282" s="799"/>
      <c r="BE282" s="784" t="str">
        <f t="shared" si="97"/>
        <v/>
      </c>
    </row>
    <row r="283" spans="1:59" ht="14.45" customHeight="1" x14ac:dyDescent="0.2">
      <c r="A283" s="793">
        <f>+SUBTOTAL(3,$B$13:B283)</f>
        <v>136</v>
      </c>
      <c r="B283" s="798" t="s">
        <v>50</v>
      </c>
      <c r="C283" s="816" t="s">
        <v>249</v>
      </c>
      <c r="D283" s="797"/>
      <c r="E283" s="799">
        <v>1</v>
      </c>
      <c r="F283" s="800" t="s">
        <v>1910</v>
      </c>
      <c r="G283" s="799" t="s">
        <v>1772</v>
      </c>
      <c r="H283" s="799" t="s">
        <v>439</v>
      </c>
      <c r="I283" s="799" t="s">
        <v>1773</v>
      </c>
      <c r="J283" s="799" t="s">
        <v>1772</v>
      </c>
      <c r="K283" s="799" t="s">
        <v>439</v>
      </c>
      <c r="L283" s="799" t="s">
        <v>1773</v>
      </c>
      <c r="M283" s="799">
        <v>1</v>
      </c>
      <c r="N283" s="799"/>
      <c r="O283" s="799"/>
      <c r="P283" s="799" t="s">
        <v>1774</v>
      </c>
      <c r="Q283" s="799" t="s">
        <v>1775</v>
      </c>
      <c r="R283" s="799">
        <v>1</v>
      </c>
      <c r="S283" s="799">
        <v>1</v>
      </c>
      <c r="T283" s="799"/>
      <c r="U283" s="799"/>
      <c r="V283" s="799">
        <v>1</v>
      </c>
      <c r="W283" s="799"/>
      <c r="X283" s="799"/>
      <c r="Y283" s="796"/>
      <c r="Z283" s="796"/>
      <c r="AA283" s="796"/>
      <c r="AB283" s="787"/>
      <c r="AC283" s="787"/>
      <c r="AD283" s="787"/>
      <c r="AE283" s="787"/>
      <c r="AF283" s="787"/>
      <c r="AG283" s="787"/>
      <c r="AH283" s="787"/>
      <c r="AI283" s="787"/>
      <c r="AJ283" s="787"/>
      <c r="AK283" s="787"/>
      <c r="AL283" s="796"/>
      <c r="AM283" s="796"/>
      <c r="AN283" s="796"/>
      <c r="AO283" s="799"/>
      <c r="BE283" s="784" t="str">
        <f t="shared" si="97"/>
        <v>DB</v>
      </c>
      <c r="BF283" s="784" t="str">
        <f>+RIGHT(C283,1)</f>
        <v>3</v>
      </c>
      <c r="BG283" s="784" t="str">
        <f t="shared" si="100"/>
        <v>DB+3</v>
      </c>
    </row>
    <row r="284" spans="1:59" ht="14.45" customHeight="1" x14ac:dyDescent="0.2">
      <c r="A284" s="793"/>
      <c r="B284" s="793"/>
      <c r="C284" s="816"/>
      <c r="D284" s="797">
        <v>456.3</v>
      </c>
      <c r="E284" s="796"/>
      <c r="F284" s="796"/>
      <c r="G284" s="796"/>
      <c r="H284" s="796"/>
      <c r="I284" s="796"/>
      <c r="J284" s="796"/>
      <c r="K284" s="796"/>
      <c r="L284" s="796"/>
      <c r="M284" s="796"/>
      <c r="N284" s="796"/>
      <c r="O284" s="796"/>
      <c r="P284" s="787"/>
      <c r="Q284" s="787"/>
      <c r="R284" s="787"/>
      <c r="S284" s="796"/>
      <c r="T284" s="796"/>
      <c r="U284" s="796"/>
      <c r="V284" s="796"/>
      <c r="W284" s="796"/>
      <c r="X284" s="796"/>
      <c r="Y284" s="796"/>
      <c r="Z284" s="796"/>
      <c r="AA284" s="796"/>
      <c r="AB284" s="787"/>
      <c r="AC284" s="787"/>
      <c r="AD284" s="787"/>
      <c r="AE284" s="787"/>
      <c r="AF284" s="787">
        <f>+ROUND(D284/10,0)-1</f>
        <v>45</v>
      </c>
      <c r="AG284" s="787" t="b">
        <f t="shared" si="98"/>
        <v>1</v>
      </c>
      <c r="AH284" s="787"/>
      <c r="AI284" s="787"/>
      <c r="AJ284" s="787"/>
      <c r="AK284" s="787">
        <f t="shared" ref="AK284" si="107">AF284+AJ284</f>
        <v>45</v>
      </c>
      <c r="AL284" s="796"/>
      <c r="AM284" s="796"/>
      <c r="AN284" s="796"/>
      <c r="AO284" s="799"/>
      <c r="BE284" s="784" t="str">
        <f t="shared" si="97"/>
        <v/>
      </c>
    </row>
    <row r="285" spans="1:59" ht="14.45" customHeight="1" x14ac:dyDescent="0.2">
      <c r="A285" s="793">
        <f>+SUBTOTAL(3,$B$13:B285)</f>
        <v>137</v>
      </c>
      <c r="B285" s="793" t="s">
        <v>51</v>
      </c>
      <c r="C285" s="816" t="s">
        <v>233</v>
      </c>
      <c r="D285" s="797"/>
      <c r="E285" s="799">
        <v>1</v>
      </c>
      <c r="F285" s="800" t="s">
        <v>1911</v>
      </c>
      <c r="G285" s="799" t="s">
        <v>1772</v>
      </c>
      <c r="H285" s="799" t="s">
        <v>439</v>
      </c>
      <c r="I285" s="799" t="s">
        <v>1773</v>
      </c>
      <c r="J285" s="799" t="s">
        <v>1772</v>
      </c>
      <c r="K285" s="799" t="s">
        <v>439</v>
      </c>
      <c r="L285" s="799" t="s">
        <v>1773</v>
      </c>
      <c r="M285" s="799">
        <v>1</v>
      </c>
      <c r="N285" s="799"/>
      <c r="O285" s="799"/>
      <c r="P285" s="799" t="s">
        <v>1774</v>
      </c>
      <c r="Q285" s="799" t="s">
        <v>1775</v>
      </c>
      <c r="R285" s="799">
        <v>1</v>
      </c>
      <c r="S285" s="799">
        <v>1</v>
      </c>
      <c r="T285" s="799"/>
      <c r="U285" s="799"/>
      <c r="V285" s="799">
        <v>1</v>
      </c>
      <c r="W285" s="799"/>
      <c r="X285" s="799"/>
      <c r="Y285" s="799">
        <v>1</v>
      </c>
      <c r="Z285" s="799"/>
      <c r="AA285" s="799"/>
      <c r="AB285" s="799"/>
      <c r="AC285" s="799"/>
      <c r="AD285" s="799"/>
      <c r="AE285" s="799"/>
      <c r="AF285" s="787"/>
      <c r="AG285" s="787"/>
      <c r="AH285" s="787"/>
      <c r="AI285" s="787"/>
      <c r="AJ285" s="787"/>
      <c r="AK285" s="787"/>
      <c r="AL285" s="799"/>
      <c r="AM285" s="799"/>
      <c r="AN285" s="799"/>
      <c r="AO285" s="799"/>
      <c r="AP285" s="784"/>
      <c r="AQ285" s="784"/>
      <c r="AR285" s="784"/>
      <c r="AS285" s="784"/>
      <c r="AT285" s="784"/>
      <c r="AU285" s="784"/>
      <c r="AV285" s="784"/>
      <c r="AW285" s="784"/>
      <c r="AX285" s="784"/>
      <c r="AY285" s="784"/>
      <c r="AZ285" s="784"/>
      <c r="BA285" s="784"/>
      <c r="BB285" s="784"/>
      <c r="BC285" s="784"/>
      <c r="BE285" s="784" t="str">
        <f t="shared" si="97"/>
        <v>DA</v>
      </c>
      <c r="BF285" s="784" t="str">
        <f>+RIGHT(C285,1)</f>
        <v>9</v>
      </c>
      <c r="BG285" s="784" t="str">
        <f t="shared" si="100"/>
        <v>DA+9</v>
      </c>
    </row>
    <row r="286" spans="1:59" ht="14.45" customHeight="1" x14ac:dyDescent="0.2">
      <c r="A286" s="793"/>
      <c r="B286" s="793"/>
      <c r="C286" s="816"/>
      <c r="D286" s="797">
        <v>379.2</v>
      </c>
      <c r="E286" s="796"/>
      <c r="F286" s="796"/>
      <c r="G286" s="796"/>
      <c r="H286" s="796"/>
      <c r="I286" s="796"/>
      <c r="J286" s="796"/>
      <c r="K286" s="796"/>
      <c r="L286" s="796"/>
      <c r="M286" s="796"/>
      <c r="N286" s="796"/>
      <c r="O286" s="796"/>
      <c r="P286" s="787"/>
      <c r="Q286" s="787"/>
      <c r="R286" s="787"/>
      <c r="S286" s="796"/>
      <c r="T286" s="796"/>
      <c r="U286" s="796"/>
      <c r="V286" s="796"/>
      <c r="W286" s="796"/>
      <c r="X286" s="796"/>
      <c r="Y286" s="796"/>
      <c r="Z286" s="796"/>
      <c r="AA286" s="796"/>
      <c r="AB286" s="787"/>
      <c r="AC286" s="787"/>
      <c r="AD286" s="787"/>
      <c r="AE286" s="787"/>
      <c r="AF286" s="787">
        <f>+ROUND(D286/10,0)-1</f>
        <v>37</v>
      </c>
      <c r="AG286" s="787" t="b">
        <f t="shared" si="98"/>
        <v>1</v>
      </c>
      <c r="AH286" s="787"/>
      <c r="AI286" s="787"/>
      <c r="AJ286" s="787"/>
      <c r="AK286" s="787">
        <f t="shared" ref="AK286" si="108">AF286+AJ286</f>
        <v>37</v>
      </c>
      <c r="AL286" s="796"/>
      <c r="AM286" s="796"/>
      <c r="AN286" s="796"/>
      <c r="AO286" s="799"/>
      <c r="BE286" s="784" t="str">
        <f t="shared" si="97"/>
        <v/>
      </c>
    </row>
    <row r="287" spans="1:59" ht="14.45" customHeight="1" x14ac:dyDescent="0.2">
      <c r="A287" s="793">
        <f>+SUBTOTAL(3,$B$13:B287)</f>
        <v>138</v>
      </c>
      <c r="B287" s="793" t="s">
        <v>28</v>
      </c>
      <c r="C287" s="816" t="s">
        <v>232</v>
      </c>
      <c r="D287" s="797"/>
      <c r="E287" s="799">
        <v>1</v>
      </c>
      <c r="F287" s="800" t="s">
        <v>1912</v>
      </c>
      <c r="G287" s="799" t="s">
        <v>1772</v>
      </c>
      <c r="H287" s="799" t="s">
        <v>439</v>
      </c>
      <c r="I287" s="799" t="s">
        <v>1773</v>
      </c>
      <c r="J287" s="799" t="s">
        <v>1772</v>
      </c>
      <c r="K287" s="799" t="s">
        <v>439</v>
      </c>
      <c r="L287" s="799" t="s">
        <v>1773</v>
      </c>
      <c r="M287" s="799">
        <v>1</v>
      </c>
      <c r="N287" s="799"/>
      <c r="O287" s="799"/>
      <c r="P287" s="799" t="s">
        <v>1774</v>
      </c>
      <c r="Q287" s="799" t="s">
        <v>1775</v>
      </c>
      <c r="R287" s="799">
        <v>1</v>
      </c>
      <c r="S287" s="799">
        <v>1</v>
      </c>
      <c r="T287" s="799"/>
      <c r="U287" s="799"/>
      <c r="V287" s="799">
        <v>1</v>
      </c>
      <c r="W287" s="799"/>
      <c r="X287" s="799"/>
      <c r="Y287" s="799">
        <v>1</v>
      </c>
      <c r="Z287" s="799"/>
      <c r="AA287" s="799"/>
      <c r="AB287" s="799"/>
      <c r="AC287" s="799"/>
      <c r="AD287" s="799"/>
      <c r="AE287" s="799"/>
      <c r="AF287" s="787"/>
      <c r="AG287" s="787"/>
      <c r="AH287" s="787"/>
      <c r="AI287" s="787"/>
      <c r="AJ287" s="787"/>
      <c r="AK287" s="787"/>
      <c r="AL287" s="799"/>
      <c r="AM287" s="799"/>
      <c r="AN287" s="799"/>
      <c r="AO287" s="799"/>
      <c r="AP287" s="784"/>
      <c r="AQ287" s="784"/>
      <c r="AR287" s="784"/>
      <c r="AS287" s="784"/>
      <c r="AT287" s="784"/>
      <c r="AU287" s="784"/>
      <c r="AV287" s="784"/>
      <c r="AW287" s="784"/>
      <c r="AX287" s="784"/>
      <c r="AY287" s="784"/>
      <c r="AZ287" s="784"/>
      <c r="BA287" s="784"/>
      <c r="BB287" s="784"/>
      <c r="BC287" s="784"/>
      <c r="BE287" s="784" t="str">
        <f t="shared" si="97"/>
        <v>DA</v>
      </c>
      <c r="BF287" s="784" t="str">
        <f>+RIGHT(C287,1)</f>
        <v>6</v>
      </c>
      <c r="BG287" s="784" t="str">
        <f t="shared" si="100"/>
        <v>DA+6</v>
      </c>
    </row>
    <row r="288" spans="1:59" ht="14.45" customHeight="1" x14ac:dyDescent="0.2">
      <c r="A288" s="793"/>
      <c r="B288" s="793"/>
      <c r="C288" s="816"/>
      <c r="D288" s="797">
        <v>382.6</v>
      </c>
      <c r="E288" s="796"/>
      <c r="F288" s="796"/>
      <c r="G288" s="796"/>
      <c r="H288" s="796"/>
      <c r="I288" s="796"/>
      <c r="J288" s="796"/>
      <c r="K288" s="796"/>
      <c r="L288" s="796"/>
      <c r="M288" s="796"/>
      <c r="N288" s="796"/>
      <c r="O288" s="796"/>
      <c r="P288" s="787"/>
      <c r="Q288" s="787"/>
      <c r="R288" s="787"/>
      <c r="S288" s="796"/>
      <c r="T288" s="796"/>
      <c r="U288" s="796"/>
      <c r="V288" s="796"/>
      <c r="W288" s="796"/>
      <c r="X288" s="796"/>
      <c r="Y288" s="796"/>
      <c r="Z288" s="796"/>
      <c r="AA288" s="796"/>
      <c r="AB288" s="787"/>
      <c r="AC288" s="787"/>
      <c r="AD288" s="787"/>
      <c r="AE288" s="787"/>
      <c r="AF288" s="787">
        <f>+ROUND(D288/10,0)-1</f>
        <v>37</v>
      </c>
      <c r="AG288" s="787" t="b">
        <f t="shared" si="98"/>
        <v>1</v>
      </c>
      <c r="AH288" s="787"/>
      <c r="AI288" s="787"/>
      <c r="AJ288" s="787"/>
      <c r="AK288" s="787">
        <f t="shared" ref="AK288" si="109">AF288+AJ288</f>
        <v>37</v>
      </c>
      <c r="AL288" s="796"/>
      <c r="AM288" s="796"/>
      <c r="AN288" s="796"/>
      <c r="AO288" s="799"/>
      <c r="BE288" s="784" t="str">
        <f t="shared" si="97"/>
        <v/>
      </c>
    </row>
    <row r="289" spans="1:59" ht="14.45" customHeight="1" x14ac:dyDescent="0.2">
      <c r="A289" s="793">
        <f>+SUBTOTAL(3,$B$13:B289)</f>
        <v>139</v>
      </c>
      <c r="B289" s="793" t="s">
        <v>52</v>
      </c>
      <c r="C289" s="816" t="s">
        <v>233</v>
      </c>
      <c r="D289" s="797"/>
      <c r="E289" s="799">
        <v>1</v>
      </c>
      <c r="F289" s="800" t="s">
        <v>1913</v>
      </c>
      <c r="G289" s="799" t="s">
        <v>1772</v>
      </c>
      <c r="H289" s="799" t="s">
        <v>439</v>
      </c>
      <c r="I289" s="799" t="s">
        <v>1773</v>
      </c>
      <c r="J289" s="799" t="s">
        <v>1772</v>
      </c>
      <c r="K289" s="799" t="s">
        <v>439</v>
      </c>
      <c r="L289" s="799" t="s">
        <v>1773</v>
      </c>
      <c r="M289" s="799">
        <v>1</v>
      </c>
      <c r="N289" s="799"/>
      <c r="O289" s="799"/>
      <c r="P289" s="799" t="s">
        <v>1774</v>
      </c>
      <c r="Q289" s="799" t="s">
        <v>1775</v>
      </c>
      <c r="R289" s="799">
        <v>1</v>
      </c>
      <c r="S289" s="799">
        <v>1</v>
      </c>
      <c r="T289" s="799"/>
      <c r="U289" s="799"/>
      <c r="V289" s="799">
        <v>1</v>
      </c>
      <c r="W289" s="799"/>
      <c r="X289" s="799"/>
      <c r="Y289" s="799">
        <v>1</v>
      </c>
      <c r="Z289" s="799"/>
      <c r="AA289" s="799"/>
      <c r="AB289" s="799"/>
      <c r="AC289" s="799"/>
      <c r="AD289" s="799"/>
      <c r="AE289" s="799"/>
      <c r="AF289" s="787"/>
      <c r="AG289" s="787"/>
      <c r="AH289" s="787"/>
      <c r="AI289" s="787"/>
      <c r="AJ289" s="787"/>
      <c r="AK289" s="787"/>
      <c r="AL289" s="799"/>
      <c r="AM289" s="799"/>
      <c r="AN289" s="799"/>
      <c r="AO289" s="799"/>
      <c r="AP289" s="784"/>
      <c r="AQ289" s="784"/>
      <c r="AR289" s="784"/>
      <c r="AS289" s="784"/>
      <c r="AT289" s="784"/>
      <c r="AU289" s="784"/>
      <c r="AV289" s="784"/>
      <c r="AW289" s="784"/>
      <c r="AX289" s="784"/>
      <c r="AY289" s="784"/>
      <c r="AZ289" s="784"/>
      <c r="BA289" s="784"/>
      <c r="BB289" s="784"/>
      <c r="BC289" s="784"/>
      <c r="BE289" s="784" t="str">
        <f t="shared" si="97"/>
        <v>DA</v>
      </c>
      <c r="BF289" s="784" t="str">
        <f>+RIGHT(C289,1)</f>
        <v>9</v>
      </c>
      <c r="BG289" s="784" t="str">
        <f t="shared" si="100"/>
        <v>DA+9</v>
      </c>
    </row>
    <row r="290" spans="1:59" ht="14.45" customHeight="1" x14ac:dyDescent="0.2">
      <c r="A290" s="793"/>
      <c r="B290" s="793"/>
      <c r="C290" s="816"/>
      <c r="D290" s="797">
        <v>435.6</v>
      </c>
      <c r="E290" s="796"/>
      <c r="F290" s="796"/>
      <c r="G290" s="796"/>
      <c r="H290" s="796"/>
      <c r="I290" s="796"/>
      <c r="J290" s="796"/>
      <c r="K290" s="796"/>
      <c r="L290" s="796"/>
      <c r="M290" s="796"/>
      <c r="N290" s="796"/>
      <c r="O290" s="796"/>
      <c r="P290" s="787"/>
      <c r="Q290" s="787"/>
      <c r="R290" s="787"/>
      <c r="S290" s="796"/>
      <c r="T290" s="796"/>
      <c r="U290" s="796"/>
      <c r="V290" s="796"/>
      <c r="W290" s="796"/>
      <c r="X290" s="796"/>
      <c r="Y290" s="796"/>
      <c r="Z290" s="796"/>
      <c r="AA290" s="796"/>
      <c r="AB290" s="787"/>
      <c r="AC290" s="787"/>
      <c r="AD290" s="787"/>
      <c r="AE290" s="787"/>
      <c r="AF290" s="787">
        <f>+ROUND(D290/10,0)-1</f>
        <v>43</v>
      </c>
      <c r="AG290" s="787" t="b">
        <f t="shared" si="98"/>
        <v>1</v>
      </c>
      <c r="AH290" s="787"/>
      <c r="AI290" s="787"/>
      <c r="AJ290" s="787"/>
      <c r="AK290" s="787">
        <f t="shared" ref="AK290" si="110">AF290+AJ290</f>
        <v>43</v>
      </c>
      <c r="AL290" s="796"/>
      <c r="AM290" s="796"/>
      <c r="AN290" s="796"/>
      <c r="AO290" s="799"/>
      <c r="BE290" s="784" t="str">
        <f t="shared" si="97"/>
        <v/>
      </c>
    </row>
    <row r="291" spans="1:59" ht="14.45" customHeight="1" x14ac:dyDescent="0.2">
      <c r="A291" s="793">
        <f>+SUBTOTAL(3,$B$13:B291)</f>
        <v>140</v>
      </c>
      <c r="B291" s="793" t="s">
        <v>53</v>
      </c>
      <c r="C291" s="816" t="s">
        <v>233</v>
      </c>
      <c r="D291" s="797"/>
      <c r="E291" s="799">
        <v>1</v>
      </c>
      <c r="F291" s="800" t="s">
        <v>1914</v>
      </c>
      <c r="G291" s="799" t="s">
        <v>1772</v>
      </c>
      <c r="H291" s="799" t="s">
        <v>439</v>
      </c>
      <c r="I291" s="799" t="s">
        <v>1773</v>
      </c>
      <c r="J291" s="799" t="s">
        <v>1772</v>
      </c>
      <c r="K291" s="799" t="s">
        <v>439</v>
      </c>
      <c r="L291" s="799" t="s">
        <v>1773</v>
      </c>
      <c r="M291" s="799">
        <v>1</v>
      </c>
      <c r="N291" s="799"/>
      <c r="O291" s="799"/>
      <c r="P291" s="799" t="s">
        <v>1774</v>
      </c>
      <c r="Q291" s="799" t="s">
        <v>1775</v>
      </c>
      <c r="R291" s="799">
        <v>1</v>
      </c>
      <c r="S291" s="799">
        <v>1</v>
      </c>
      <c r="T291" s="799"/>
      <c r="U291" s="799"/>
      <c r="V291" s="799">
        <v>1</v>
      </c>
      <c r="W291" s="799"/>
      <c r="X291" s="799"/>
      <c r="Y291" s="799">
        <v>1</v>
      </c>
      <c r="Z291" s="799"/>
      <c r="AA291" s="799"/>
      <c r="AB291" s="799"/>
      <c r="AC291" s="799"/>
      <c r="AD291" s="799"/>
      <c r="AE291" s="799"/>
      <c r="AF291" s="787"/>
      <c r="AG291" s="787"/>
      <c r="AH291" s="787"/>
      <c r="AI291" s="787"/>
      <c r="AJ291" s="787"/>
      <c r="AK291" s="787"/>
      <c r="AL291" s="799"/>
      <c r="AM291" s="799"/>
      <c r="AN291" s="799"/>
      <c r="AO291" s="799"/>
      <c r="AP291" s="784"/>
      <c r="AQ291" s="784"/>
      <c r="AR291" s="784"/>
      <c r="AS291" s="784"/>
      <c r="AT291" s="784"/>
      <c r="AU291" s="784"/>
      <c r="AV291" s="784"/>
      <c r="AW291" s="784"/>
      <c r="AX291" s="784"/>
      <c r="AY291" s="784"/>
      <c r="AZ291" s="784"/>
      <c r="BA291" s="784"/>
      <c r="BB291" s="784"/>
      <c r="BC291" s="784"/>
      <c r="BE291" s="784" t="str">
        <f t="shared" si="97"/>
        <v>DA</v>
      </c>
      <c r="BF291" s="784" t="str">
        <f>+RIGHT(C291,1)</f>
        <v>9</v>
      </c>
      <c r="BG291" s="784" t="str">
        <f t="shared" si="100"/>
        <v>DA+9</v>
      </c>
    </row>
    <row r="292" spans="1:59" ht="14.45" customHeight="1" x14ac:dyDescent="0.2">
      <c r="A292" s="793"/>
      <c r="B292" s="793"/>
      <c r="C292" s="816"/>
      <c r="D292" s="797">
        <v>402.1</v>
      </c>
      <c r="E292" s="796"/>
      <c r="F292" s="796"/>
      <c r="G292" s="796"/>
      <c r="H292" s="796"/>
      <c r="I292" s="796"/>
      <c r="J292" s="796"/>
      <c r="K292" s="796"/>
      <c r="L292" s="796"/>
      <c r="M292" s="796"/>
      <c r="N292" s="796"/>
      <c r="O292" s="796"/>
      <c r="P292" s="787"/>
      <c r="Q292" s="787"/>
      <c r="R292" s="787"/>
      <c r="S292" s="796"/>
      <c r="T292" s="796"/>
      <c r="U292" s="796"/>
      <c r="V292" s="796"/>
      <c r="W292" s="796"/>
      <c r="X292" s="796"/>
      <c r="Y292" s="796"/>
      <c r="Z292" s="796"/>
      <c r="AA292" s="796"/>
      <c r="AB292" s="787"/>
      <c r="AC292" s="787"/>
      <c r="AD292" s="787"/>
      <c r="AE292" s="787"/>
      <c r="AF292" s="787">
        <f>+ROUND(D292/10,0)-1</f>
        <v>39</v>
      </c>
      <c r="AG292" s="787" t="b">
        <f t="shared" si="98"/>
        <v>1</v>
      </c>
      <c r="AH292" s="787"/>
      <c r="AI292" s="787"/>
      <c r="AJ292" s="787"/>
      <c r="AK292" s="787">
        <f t="shared" ref="AK292" si="111">AF292+AJ292</f>
        <v>39</v>
      </c>
      <c r="AL292" s="796"/>
      <c r="AM292" s="796"/>
      <c r="AN292" s="796"/>
      <c r="AO292" s="799"/>
      <c r="BE292" s="784" t="str">
        <f t="shared" si="97"/>
        <v/>
      </c>
    </row>
    <row r="293" spans="1:59" ht="14.45" customHeight="1" x14ac:dyDescent="0.2">
      <c r="A293" s="793">
        <f>+SUBTOTAL(3,$B$13:B293)</f>
        <v>141</v>
      </c>
      <c r="B293" s="793" t="s">
        <v>54</v>
      </c>
      <c r="C293" s="816" t="s">
        <v>233</v>
      </c>
      <c r="D293" s="797"/>
      <c r="E293" s="799">
        <v>1</v>
      </c>
      <c r="F293" s="800" t="s">
        <v>1915</v>
      </c>
      <c r="G293" s="799" t="s">
        <v>1772</v>
      </c>
      <c r="H293" s="799" t="s">
        <v>439</v>
      </c>
      <c r="I293" s="799" t="s">
        <v>1773</v>
      </c>
      <c r="J293" s="799" t="s">
        <v>1772</v>
      </c>
      <c r="K293" s="799" t="s">
        <v>439</v>
      </c>
      <c r="L293" s="799" t="s">
        <v>1773</v>
      </c>
      <c r="M293" s="799">
        <v>1</v>
      </c>
      <c r="N293" s="799"/>
      <c r="O293" s="799"/>
      <c r="P293" s="799" t="s">
        <v>1774</v>
      </c>
      <c r="Q293" s="799" t="s">
        <v>1775</v>
      </c>
      <c r="R293" s="799">
        <v>1</v>
      </c>
      <c r="S293" s="799">
        <v>1</v>
      </c>
      <c r="T293" s="799"/>
      <c r="U293" s="799"/>
      <c r="V293" s="799">
        <v>1</v>
      </c>
      <c r="W293" s="799"/>
      <c r="X293" s="799"/>
      <c r="Y293" s="799">
        <v>1</v>
      </c>
      <c r="Z293" s="799"/>
      <c r="AA293" s="799"/>
      <c r="AB293" s="799"/>
      <c r="AC293" s="799"/>
      <c r="AD293" s="799"/>
      <c r="AE293" s="799"/>
      <c r="AF293" s="787"/>
      <c r="AG293" s="787"/>
      <c r="AH293" s="787"/>
      <c r="AI293" s="787"/>
      <c r="AJ293" s="787"/>
      <c r="AK293" s="787"/>
      <c r="AL293" s="799"/>
      <c r="AM293" s="799"/>
      <c r="AN293" s="799"/>
      <c r="AO293" s="799"/>
      <c r="AP293" s="784"/>
      <c r="AQ293" s="784"/>
      <c r="AR293" s="784"/>
      <c r="AS293" s="784"/>
      <c r="AT293" s="784"/>
      <c r="AU293" s="784"/>
      <c r="AV293" s="784"/>
      <c r="AW293" s="784"/>
      <c r="AX293" s="784"/>
      <c r="AY293" s="784"/>
      <c r="AZ293" s="784"/>
      <c r="BA293" s="784"/>
      <c r="BB293" s="784"/>
      <c r="BC293" s="784"/>
      <c r="BE293" s="784" t="str">
        <f t="shared" si="97"/>
        <v>DA</v>
      </c>
      <c r="BF293" s="784" t="str">
        <f>+RIGHT(C293,1)</f>
        <v>9</v>
      </c>
      <c r="BG293" s="784" t="str">
        <f t="shared" si="100"/>
        <v>DA+9</v>
      </c>
    </row>
    <row r="294" spans="1:59" ht="14.45" customHeight="1" x14ac:dyDescent="0.2">
      <c r="A294" s="793"/>
      <c r="B294" s="793"/>
      <c r="C294" s="816"/>
      <c r="D294" s="797">
        <v>417.3</v>
      </c>
      <c r="E294" s="796"/>
      <c r="F294" s="796"/>
      <c r="G294" s="796"/>
      <c r="H294" s="796"/>
      <c r="I294" s="796"/>
      <c r="J294" s="796"/>
      <c r="K294" s="796"/>
      <c r="L294" s="796"/>
      <c r="M294" s="796"/>
      <c r="N294" s="796"/>
      <c r="O294" s="796"/>
      <c r="P294" s="787"/>
      <c r="Q294" s="787"/>
      <c r="R294" s="787"/>
      <c r="S294" s="796"/>
      <c r="T294" s="796"/>
      <c r="U294" s="796"/>
      <c r="V294" s="796"/>
      <c r="W294" s="796"/>
      <c r="X294" s="796"/>
      <c r="Y294" s="796"/>
      <c r="Z294" s="796"/>
      <c r="AA294" s="796"/>
      <c r="AB294" s="787"/>
      <c r="AC294" s="787"/>
      <c r="AD294" s="787"/>
      <c r="AE294" s="787"/>
      <c r="AF294" s="787">
        <f>+ROUND(D294/10,0)-1</f>
        <v>41</v>
      </c>
      <c r="AG294" s="787" t="b">
        <f t="shared" si="98"/>
        <v>1</v>
      </c>
      <c r="AH294" s="787"/>
      <c r="AI294" s="787"/>
      <c r="AJ294" s="787"/>
      <c r="AK294" s="787">
        <f t="shared" ref="AK294" si="112">AF294+AJ294</f>
        <v>41</v>
      </c>
      <c r="AL294" s="796"/>
      <c r="AM294" s="796"/>
      <c r="AN294" s="796"/>
      <c r="AO294" s="799"/>
      <c r="BE294" s="784" t="str">
        <f t="shared" si="97"/>
        <v/>
      </c>
    </row>
    <row r="295" spans="1:59" ht="14.45" customHeight="1" x14ac:dyDescent="0.2">
      <c r="A295" s="793">
        <f>+SUBTOTAL(3,$B$13:B295)</f>
        <v>142</v>
      </c>
      <c r="B295" s="793" t="s">
        <v>25</v>
      </c>
      <c r="C295" s="816" t="s">
        <v>231</v>
      </c>
      <c r="D295" s="797"/>
      <c r="E295" s="799">
        <v>1</v>
      </c>
      <c r="F295" s="800" t="s">
        <v>1916</v>
      </c>
      <c r="G295" s="799" t="s">
        <v>1772</v>
      </c>
      <c r="H295" s="799" t="s">
        <v>439</v>
      </c>
      <c r="I295" s="799" t="s">
        <v>1773</v>
      </c>
      <c r="J295" s="799" t="s">
        <v>1772</v>
      </c>
      <c r="K295" s="799" t="s">
        <v>439</v>
      </c>
      <c r="L295" s="799" t="s">
        <v>1773</v>
      </c>
      <c r="M295" s="799">
        <v>1</v>
      </c>
      <c r="N295" s="799"/>
      <c r="O295" s="799"/>
      <c r="P295" s="799" t="s">
        <v>1774</v>
      </c>
      <c r="Q295" s="799" t="s">
        <v>1775</v>
      </c>
      <c r="R295" s="799">
        <v>1</v>
      </c>
      <c r="S295" s="799">
        <v>1</v>
      </c>
      <c r="T295" s="799"/>
      <c r="U295" s="799"/>
      <c r="V295" s="799">
        <v>1</v>
      </c>
      <c r="W295" s="799"/>
      <c r="X295" s="799"/>
      <c r="Y295" s="799">
        <v>1</v>
      </c>
      <c r="Z295" s="799"/>
      <c r="AA295" s="799"/>
      <c r="AB295" s="799"/>
      <c r="AC295" s="799"/>
      <c r="AD295" s="799"/>
      <c r="AE295" s="799"/>
      <c r="AF295" s="787"/>
      <c r="AG295" s="787"/>
      <c r="AH295" s="787"/>
      <c r="AI295" s="787"/>
      <c r="AJ295" s="787"/>
      <c r="AK295" s="787"/>
      <c r="AL295" s="799"/>
      <c r="AM295" s="799"/>
      <c r="AN295" s="799"/>
      <c r="AO295" s="799"/>
      <c r="AP295" s="784"/>
      <c r="AQ295" s="784"/>
      <c r="AR295" s="784"/>
      <c r="AS295" s="784"/>
      <c r="AT295" s="784"/>
      <c r="AU295" s="784"/>
      <c r="AV295" s="784"/>
      <c r="AW295" s="784"/>
      <c r="AX295" s="784"/>
      <c r="AY295" s="784"/>
      <c r="AZ295" s="784"/>
      <c r="BA295" s="784"/>
      <c r="BB295" s="784"/>
      <c r="BC295" s="784"/>
      <c r="BE295" s="784" t="str">
        <f t="shared" si="97"/>
        <v>DA</v>
      </c>
      <c r="BF295" s="784" t="str">
        <f>+RIGHT(C295,1)</f>
        <v>0</v>
      </c>
      <c r="BG295" s="784" t="str">
        <f t="shared" si="100"/>
        <v>DA+0</v>
      </c>
    </row>
    <row r="296" spans="1:59" ht="14.45" customHeight="1" x14ac:dyDescent="0.2">
      <c r="A296" s="793"/>
      <c r="B296" s="793"/>
      <c r="C296" s="816"/>
      <c r="D296" s="797">
        <v>347.7</v>
      </c>
      <c r="E296" s="796"/>
      <c r="F296" s="796"/>
      <c r="G296" s="796"/>
      <c r="H296" s="796"/>
      <c r="I296" s="796"/>
      <c r="J296" s="796"/>
      <c r="K296" s="796"/>
      <c r="L296" s="796"/>
      <c r="M296" s="796"/>
      <c r="N296" s="796"/>
      <c r="O296" s="796"/>
      <c r="P296" s="787"/>
      <c r="Q296" s="787"/>
      <c r="R296" s="787"/>
      <c r="S296" s="796"/>
      <c r="T296" s="796"/>
      <c r="U296" s="796"/>
      <c r="V296" s="796"/>
      <c r="W296" s="796"/>
      <c r="X296" s="796"/>
      <c r="Y296" s="796"/>
      <c r="Z296" s="796"/>
      <c r="AA296" s="796"/>
      <c r="AB296" s="787"/>
      <c r="AC296" s="787"/>
      <c r="AD296" s="787"/>
      <c r="AE296" s="787"/>
      <c r="AF296" s="787">
        <f>+ROUND(D296/10,0)-1</f>
        <v>34</v>
      </c>
      <c r="AG296" s="787" t="b">
        <f t="shared" si="98"/>
        <v>1</v>
      </c>
      <c r="AH296" s="787"/>
      <c r="AI296" s="787"/>
      <c r="AJ296" s="787"/>
      <c r="AK296" s="787">
        <f t="shared" ref="AK296" si="113">AF296+AJ296</f>
        <v>34</v>
      </c>
      <c r="AL296" s="796"/>
      <c r="AM296" s="796"/>
      <c r="AN296" s="796"/>
      <c r="AO296" s="799"/>
      <c r="BE296" s="784" t="str">
        <f t="shared" si="97"/>
        <v/>
      </c>
    </row>
    <row r="297" spans="1:59" ht="14.45" customHeight="1" x14ac:dyDescent="0.2">
      <c r="A297" s="793">
        <f>+SUBTOTAL(3,$B$13:B297)</f>
        <v>143</v>
      </c>
      <c r="B297" s="793" t="s">
        <v>55</v>
      </c>
      <c r="C297" s="816" t="s">
        <v>231</v>
      </c>
      <c r="D297" s="797"/>
      <c r="E297" s="799">
        <v>1</v>
      </c>
      <c r="F297" s="800" t="s">
        <v>1917</v>
      </c>
      <c r="G297" s="799" t="s">
        <v>1772</v>
      </c>
      <c r="H297" s="799" t="s">
        <v>439</v>
      </c>
      <c r="I297" s="799" t="s">
        <v>1773</v>
      </c>
      <c r="J297" s="799" t="s">
        <v>1772</v>
      </c>
      <c r="K297" s="799" t="s">
        <v>439</v>
      </c>
      <c r="L297" s="799" t="s">
        <v>1773</v>
      </c>
      <c r="M297" s="799">
        <v>1</v>
      </c>
      <c r="N297" s="799"/>
      <c r="O297" s="799"/>
      <c r="P297" s="799" t="s">
        <v>1774</v>
      </c>
      <c r="Q297" s="799" t="s">
        <v>1775</v>
      </c>
      <c r="R297" s="799">
        <v>1</v>
      </c>
      <c r="S297" s="799">
        <v>1</v>
      </c>
      <c r="T297" s="799"/>
      <c r="U297" s="799"/>
      <c r="V297" s="799">
        <v>1</v>
      </c>
      <c r="W297" s="799"/>
      <c r="X297" s="799"/>
      <c r="Y297" s="799">
        <v>1</v>
      </c>
      <c r="Z297" s="799"/>
      <c r="AA297" s="799"/>
      <c r="AB297" s="799"/>
      <c r="AC297" s="799"/>
      <c r="AD297" s="799"/>
      <c r="AE297" s="799"/>
      <c r="AF297" s="787"/>
      <c r="AG297" s="787"/>
      <c r="AH297" s="787"/>
      <c r="AI297" s="787"/>
      <c r="AJ297" s="787"/>
      <c r="AK297" s="787"/>
      <c r="AL297" s="799"/>
      <c r="AM297" s="799"/>
      <c r="AN297" s="799"/>
      <c r="AO297" s="799"/>
      <c r="AP297" s="784"/>
      <c r="AQ297" s="784"/>
      <c r="AR297" s="784"/>
      <c r="AS297" s="784"/>
      <c r="AT297" s="784"/>
      <c r="AU297" s="784"/>
      <c r="AV297" s="784"/>
      <c r="AW297" s="784"/>
      <c r="AX297" s="784"/>
      <c r="AY297" s="784"/>
      <c r="AZ297" s="784"/>
      <c r="BA297" s="784"/>
      <c r="BB297" s="784"/>
      <c r="BC297" s="784"/>
      <c r="BE297" s="784" t="str">
        <f t="shared" si="97"/>
        <v>DA</v>
      </c>
      <c r="BF297" s="784" t="str">
        <f>+RIGHT(C297,1)</f>
        <v>0</v>
      </c>
      <c r="BG297" s="784" t="str">
        <f t="shared" si="100"/>
        <v>DA+0</v>
      </c>
    </row>
    <row r="298" spans="1:59" ht="14.45" customHeight="1" x14ac:dyDescent="0.2">
      <c r="A298" s="793"/>
      <c r="B298" s="793"/>
      <c r="C298" s="816"/>
      <c r="D298" s="797">
        <v>356.3</v>
      </c>
      <c r="E298" s="796"/>
      <c r="F298" s="796"/>
      <c r="G298" s="796"/>
      <c r="H298" s="796"/>
      <c r="I298" s="796"/>
      <c r="J298" s="796"/>
      <c r="K298" s="796"/>
      <c r="L298" s="796"/>
      <c r="M298" s="796"/>
      <c r="N298" s="796"/>
      <c r="O298" s="796"/>
      <c r="P298" s="787"/>
      <c r="Q298" s="787"/>
      <c r="R298" s="787"/>
      <c r="S298" s="796"/>
      <c r="T298" s="796"/>
      <c r="U298" s="796"/>
      <c r="V298" s="796"/>
      <c r="W298" s="796"/>
      <c r="X298" s="796"/>
      <c r="Y298" s="796"/>
      <c r="Z298" s="796"/>
      <c r="AA298" s="796"/>
      <c r="AB298" s="787"/>
      <c r="AC298" s="787"/>
      <c r="AD298" s="787"/>
      <c r="AE298" s="787"/>
      <c r="AF298" s="787">
        <f>+ROUND(D298/10,0)-1</f>
        <v>35</v>
      </c>
      <c r="AG298" s="787" t="b">
        <f t="shared" si="98"/>
        <v>1</v>
      </c>
      <c r="AH298" s="787"/>
      <c r="AI298" s="787"/>
      <c r="AJ298" s="787"/>
      <c r="AK298" s="787">
        <f t="shared" ref="AK298" si="114">AF298+AJ298</f>
        <v>35</v>
      </c>
      <c r="AL298" s="796"/>
      <c r="AM298" s="796"/>
      <c r="AN298" s="796"/>
      <c r="AO298" s="799"/>
      <c r="BE298" s="784" t="str">
        <f t="shared" si="97"/>
        <v/>
      </c>
    </row>
    <row r="299" spans="1:59" ht="14.45" customHeight="1" x14ac:dyDescent="0.2">
      <c r="A299" s="793">
        <f>+SUBTOTAL(3,$B$13:B299)</f>
        <v>144</v>
      </c>
      <c r="B299" s="798" t="s">
        <v>56</v>
      </c>
      <c r="C299" s="816" t="s">
        <v>242</v>
      </c>
      <c r="D299" s="797"/>
      <c r="E299" s="799">
        <v>1</v>
      </c>
      <c r="F299" s="800" t="s">
        <v>1918</v>
      </c>
      <c r="G299" s="799" t="s">
        <v>1772</v>
      </c>
      <c r="H299" s="799" t="s">
        <v>439</v>
      </c>
      <c r="I299" s="799" t="s">
        <v>1773</v>
      </c>
      <c r="J299" s="799" t="s">
        <v>1772</v>
      </c>
      <c r="K299" s="799" t="s">
        <v>439</v>
      </c>
      <c r="L299" s="799" t="s">
        <v>1773</v>
      </c>
      <c r="M299" s="799">
        <v>1</v>
      </c>
      <c r="N299" s="799"/>
      <c r="O299" s="799"/>
      <c r="P299" s="799" t="s">
        <v>1774</v>
      </c>
      <c r="Q299" s="799" t="s">
        <v>1775</v>
      </c>
      <c r="R299" s="799">
        <v>1</v>
      </c>
      <c r="S299" s="799">
        <v>1</v>
      </c>
      <c r="T299" s="799"/>
      <c r="U299" s="799"/>
      <c r="V299" s="799">
        <v>1</v>
      </c>
      <c r="W299" s="799"/>
      <c r="X299" s="799"/>
      <c r="Y299" s="796"/>
      <c r="Z299" s="796"/>
      <c r="AA299" s="796"/>
      <c r="AB299" s="787"/>
      <c r="AC299" s="787"/>
      <c r="AD299" s="787"/>
      <c r="AE299" s="787"/>
      <c r="AF299" s="787"/>
      <c r="AG299" s="787"/>
      <c r="AH299" s="787"/>
      <c r="AI299" s="787"/>
      <c r="AJ299" s="787"/>
      <c r="AK299" s="787"/>
      <c r="AL299" s="796"/>
      <c r="AM299" s="796"/>
      <c r="AN299" s="796"/>
      <c r="AO299" s="799"/>
      <c r="BE299" s="784" t="str">
        <f t="shared" si="97"/>
        <v>DB</v>
      </c>
      <c r="BF299" s="784" t="str">
        <f>+RIGHT(C299,1)</f>
        <v>0</v>
      </c>
      <c r="BG299" s="784" t="str">
        <f t="shared" si="100"/>
        <v>DB+0</v>
      </c>
    </row>
    <row r="300" spans="1:59" ht="14.45" customHeight="1" x14ac:dyDescent="0.2">
      <c r="A300" s="793"/>
      <c r="B300" s="793"/>
      <c r="C300" s="816"/>
      <c r="D300" s="797">
        <v>389.2</v>
      </c>
      <c r="E300" s="796"/>
      <c r="F300" s="796"/>
      <c r="G300" s="796"/>
      <c r="H300" s="796"/>
      <c r="I300" s="796"/>
      <c r="J300" s="796"/>
      <c r="K300" s="796"/>
      <c r="L300" s="796"/>
      <c r="M300" s="796"/>
      <c r="N300" s="796"/>
      <c r="O300" s="796"/>
      <c r="P300" s="787"/>
      <c r="Q300" s="787"/>
      <c r="R300" s="787"/>
      <c r="S300" s="796"/>
      <c r="T300" s="796"/>
      <c r="U300" s="796"/>
      <c r="V300" s="796"/>
      <c r="W300" s="796"/>
      <c r="X300" s="796"/>
      <c r="Y300" s="796"/>
      <c r="Z300" s="796"/>
      <c r="AA300" s="796"/>
      <c r="AB300" s="787"/>
      <c r="AC300" s="787"/>
      <c r="AD300" s="787"/>
      <c r="AE300" s="787"/>
      <c r="AF300" s="787">
        <f>+ROUND(D300/10,0)-1</f>
        <v>38</v>
      </c>
      <c r="AG300" s="787" t="b">
        <f t="shared" si="98"/>
        <v>1</v>
      </c>
      <c r="AH300" s="787"/>
      <c r="AI300" s="787"/>
      <c r="AJ300" s="787"/>
      <c r="AK300" s="787">
        <f t="shared" ref="AK300" si="115">AF300+AJ300</f>
        <v>38</v>
      </c>
      <c r="AL300" s="796"/>
      <c r="AM300" s="796"/>
      <c r="AN300" s="796"/>
      <c r="AO300" s="799"/>
      <c r="BE300" s="784" t="str">
        <f t="shared" si="97"/>
        <v/>
      </c>
    </row>
    <row r="301" spans="1:59" ht="14.45" customHeight="1" x14ac:dyDescent="0.2">
      <c r="A301" s="793">
        <f>+SUBTOTAL(3,$B$13:B301)</f>
        <v>145</v>
      </c>
      <c r="B301" s="793" t="s">
        <v>178</v>
      </c>
      <c r="C301" s="816" t="s">
        <v>232</v>
      </c>
      <c r="D301" s="797"/>
      <c r="E301" s="799">
        <v>1</v>
      </c>
      <c r="F301" s="800" t="s">
        <v>1919</v>
      </c>
      <c r="G301" s="799" t="s">
        <v>1772</v>
      </c>
      <c r="H301" s="799" t="s">
        <v>439</v>
      </c>
      <c r="I301" s="799" t="s">
        <v>1773</v>
      </c>
      <c r="J301" s="799" t="s">
        <v>1772</v>
      </c>
      <c r="K301" s="799" t="s">
        <v>439</v>
      </c>
      <c r="L301" s="799" t="s">
        <v>1773</v>
      </c>
      <c r="M301" s="799">
        <v>1</v>
      </c>
      <c r="N301" s="799"/>
      <c r="O301" s="799"/>
      <c r="P301" s="799" t="s">
        <v>1774</v>
      </c>
      <c r="Q301" s="799" t="s">
        <v>1775</v>
      </c>
      <c r="R301" s="799">
        <v>1</v>
      </c>
      <c r="S301" s="799">
        <v>1</v>
      </c>
      <c r="T301" s="799"/>
      <c r="U301" s="799"/>
      <c r="V301" s="799">
        <v>1</v>
      </c>
      <c r="W301" s="799"/>
      <c r="X301" s="799"/>
      <c r="Y301" s="799">
        <v>1</v>
      </c>
      <c r="Z301" s="799"/>
      <c r="AA301" s="799"/>
      <c r="AB301" s="799"/>
      <c r="AC301" s="799"/>
      <c r="AD301" s="799"/>
      <c r="AE301" s="799"/>
      <c r="AF301" s="787"/>
      <c r="AG301" s="787"/>
      <c r="AH301" s="787"/>
      <c r="AI301" s="787"/>
      <c r="AJ301" s="787"/>
      <c r="AK301" s="787"/>
      <c r="AL301" s="799"/>
      <c r="AM301" s="799"/>
      <c r="AN301" s="799"/>
      <c r="AO301" s="799"/>
      <c r="AP301" s="784"/>
      <c r="AQ301" s="784"/>
      <c r="AR301" s="784"/>
      <c r="AS301" s="784"/>
      <c r="AT301" s="784"/>
      <c r="AU301" s="784"/>
      <c r="AV301" s="784"/>
      <c r="AW301" s="784"/>
      <c r="AX301" s="784"/>
      <c r="AY301" s="784"/>
      <c r="AZ301" s="784"/>
      <c r="BA301" s="784"/>
      <c r="BB301" s="784"/>
      <c r="BC301" s="784"/>
      <c r="BE301" s="784" t="str">
        <f t="shared" si="97"/>
        <v>DA</v>
      </c>
      <c r="BF301" s="784" t="str">
        <f>+RIGHT(C301,1)</f>
        <v>6</v>
      </c>
      <c r="BG301" s="784" t="str">
        <f t="shared" si="100"/>
        <v>DA+6</v>
      </c>
    </row>
    <row r="302" spans="1:59" ht="14.45" customHeight="1" x14ac:dyDescent="0.2">
      <c r="A302" s="793"/>
      <c r="B302" s="793"/>
      <c r="C302" s="816"/>
      <c r="D302" s="797">
        <v>343.8</v>
      </c>
      <c r="E302" s="796"/>
      <c r="F302" s="796"/>
      <c r="G302" s="796"/>
      <c r="H302" s="796"/>
      <c r="I302" s="796"/>
      <c r="J302" s="796"/>
      <c r="K302" s="796"/>
      <c r="L302" s="796"/>
      <c r="M302" s="796"/>
      <c r="N302" s="796"/>
      <c r="O302" s="796"/>
      <c r="P302" s="787"/>
      <c r="Q302" s="787"/>
      <c r="R302" s="787"/>
      <c r="S302" s="796"/>
      <c r="T302" s="796"/>
      <c r="U302" s="796"/>
      <c r="V302" s="796"/>
      <c r="W302" s="796"/>
      <c r="X302" s="796"/>
      <c r="Y302" s="796"/>
      <c r="Z302" s="796"/>
      <c r="AA302" s="796"/>
      <c r="AB302" s="787"/>
      <c r="AC302" s="787"/>
      <c r="AD302" s="787"/>
      <c r="AE302" s="787"/>
      <c r="AF302" s="787">
        <f>+ROUND(D302/10,0)-1</f>
        <v>33</v>
      </c>
      <c r="AG302" s="787" t="b">
        <f t="shared" si="98"/>
        <v>1</v>
      </c>
      <c r="AH302" s="787"/>
      <c r="AI302" s="787"/>
      <c r="AJ302" s="787"/>
      <c r="AK302" s="787">
        <f t="shared" ref="AK302" si="116">AF302+AJ302</f>
        <v>33</v>
      </c>
      <c r="AL302" s="796"/>
      <c r="AM302" s="796"/>
      <c r="AN302" s="796"/>
      <c r="AO302" s="799"/>
      <c r="BE302" s="784" t="str">
        <f t="shared" si="97"/>
        <v/>
      </c>
    </row>
    <row r="303" spans="1:59" ht="14.45" customHeight="1" x14ac:dyDescent="0.2">
      <c r="A303" s="793">
        <f>+SUBTOTAL(3,$B$13:B303)</f>
        <v>146</v>
      </c>
      <c r="B303" s="793" t="s">
        <v>528</v>
      </c>
      <c r="C303" s="816" t="s">
        <v>232</v>
      </c>
      <c r="D303" s="797"/>
      <c r="E303" s="799">
        <v>1</v>
      </c>
      <c r="F303" s="800" t="s">
        <v>1920</v>
      </c>
      <c r="G303" s="799" t="s">
        <v>1772</v>
      </c>
      <c r="H303" s="799" t="s">
        <v>439</v>
      </c>
      <c r="I303" s="799" t="s">
        <v>1773</v>
      </c>
      <c r="J303" s="799" t="s">
        <v>1772</v>
      </c>
      <c r="K303" s="799" t="s">
        <v>439</v>
      </c>
      <c r="L303" s="799" t="s">
        <v>1773</v>
      </c>
      <c r="M303" s="799">
        <v>1</v>
      </c>
      <c r="N303" s="799"/>
      <c r="O303" s="799"/>
      <c r="P303" s="799" t="s">
        <v>1774</v>
      </c>
      <c r="Q303" s="799" t="s">
        <v>1775</v>
      </c>
      <c r="R303" s="799">
        <v>1</v>
      </c>
      <c r="S303" s="799">
        <v>1</v>
      </c>
      <c r="T303" s="799"/>
      <c r="U303" s="799"/>
      <c r="V303" s="799">
        <v>1</v>
      </c>
      <c r="W303" s="799"/>
      <c r="X303" s="799"/>
      <c r="Y303" s="799">
        <v>1</v>
      </c>
      <c r="Z303" s="799"/>
      <c r="AA303" s="799"/>
      <c r="AB303" s="799"/>
      <c r="AC303" s="799"/>
      <c r="AD303" s="799"/>
      <c r="AE303" s="799"/>
      <c r="AF303" s="787"/>
      <c r="AG303" s="787"/>
      <c r="AH303" s="787"/>
      <c r="AI303" s="787"/>
      <c r="AJ303" s="787"/>
      <c r="AK303" s="787"/>
      <c r="AL303" s="799"/>
      <c r="AM303" s="799"/>
      <c r="AN303" s="799"/>
      <c r="AO303" s="799"/>
      <c r="AP303" s="784"/>
      <c r="AQ303" s="784"/>
      <c r="AR303" s="784"/>
      <c r="AS303" s="784"/>
      <c r="AT303" s="784"/>
      <c r="AU303" s="784"/>
      <c r="AV303" s="784"/>
      <c r="AW303" s="784"/>
      <c r="AX303" s="784"/>
      <c r="AY303" s="784"/>
      <c r="AZ303" s="784"/>
      <c r="BA303" s="784"/>
      <c r="BB303" s="784"/>
      <c r="BC303" s="784"/>
      <c r="BE303" s="784" t="str">
        <f t="shared" si="97"/>
        <v>DA</v>
      </c>
      <c r="BF303" s="784" t="str">
        <f>+RIGHT(C303,1)</f>
        <v>6</v>
      </c>
      <c r="BG303" s="784" t="str">
        <f t="shared" si="100"/>
        <v>DA+6</v>
      </c>
    </row>
    <row r="304" spans="1:59" x14ac:dyDescent="0.2">
      <c r="A304" s="793"/>
      <c r="B304" s="793"/>
      <c r="C304" s="816"/>
      <c r="D304" s="797">
        <v>395.5</v>
      </c>
      <c r="E304" s="796"/>
      <c r="F304" s="796"/>
      <c r="G304" s="796"/>
      <c r="H304" s="796"/>
      <c r="I304" s="796"/>
      <c r="J304" s="796"/>
      <c r="K304" s="796"/>
      <c r="L304" s="796"/>
      <c r="M304" s="796"/>
      <c r="N304" s="796"/>
      <c r="O304" s="796"/>
      <c r="P304" s="787"/>
      <c r="Q304" s="787"/>
      <c r="R304" s="787"/>
      <c r="S304" s="796"/>
      <c r="T304" s="796"/>
      <c r="U304" s="796"/>
      <c r="V304" s="796"/>
      <c r="W304" s="796"/>
      <c r="X304" s="796"/>
      <c r="Y304" s="796"/>
      <c r="Z304" s="796"/>
      <c r="AA304" s="796"/>
      <c r="AB304" s="787"/>
      <c r="AC304" s="787"/>
      <c r="AD304" s="787"/>
      <c r="AE304" s="787"/>
      <c r="AF304" s="787">
        <f>+ROUND(D304/10,0)-1</f>
        <v>39</v>
      </c>
      <c r="AG304" s="787" t="b">
        <f t="shared" si="98"/>
        <v>1</v>
      </c>
      <c r="AH304" s="787"/>
      <c r="AI304" s="787"/>
      <c r="AJ304" s="787"/>
      <c r="AK304" s="787">
        <f t="shared" ref="AK304" si="117">AF304+AJ304</f>
        <v>39</v>
      </c>
      <c r="AL304" s="796"/>
      <c r="AM304" s="796"/>
      <c r="AN304" s="796"/>
      <c r="AO304" s="799"/>
      <c r="BE304" s="784" t="str">
        <f t="shared" si="97"/>
        <v/>
      </c>
    </row>
    <row r="305" spans="1:59" ht="14.45" customHeight="1" x14ac:dyDescent="0.2">
      <c r="A305" s="793">
        <f>+SUBTOTAL(3,$B$13:B305)</f>
        <v>147</v>
      </c>
      <c r="B305" s="793" t="s">
        <v>529</v>
      </c>
      <c r="C305" s="816" t="s">
        <v>232</v>
      </c>
      <c r="D305" s="797"/>
      <c r="E305" s="799">
        <v>1</v>
      </c>
      <c r="F305" s="800" t="s">
        <v>1921</v>
      </c>
      <c r="G305" s="799" t="s">
        <v>1772</v>
      </c>
      <c r="H305" s="799" t="s">
        <v>439</v>
      </c>
      <c r="I305" s="799" t="s">
        <v>1773</v>
      </c>
      <c r="J305" s="799" t="s">
        <v>1772</v>
      </c>
      <c r="K305" s="799" t="s">
        <v>439</v>
      </c>
      <c r="L305" s="799" t="s">
        <v>1773</v>
      </c>
      <c r="M305" s="799">
        <v>1</v>
      </c>
      <c r="N305" s="799"/>
      <c r="O305" s="799"/>
      <c r="P305" s="799" t="s">
        <v>1774</v>
      </c>
      <c r="Q305" s="799" t="s">
        <v>1775</v>
      </c>
      <c r="R305" s="799">
        <v>1</v>
      </c>
      <c r="S305" s="799">
        <v>1</v>
      </c>
      <c r="T305" s="799"/>
      <c r="U305" s="799"/>
      <c r="V305" s="799">
        <v>1</v>
      </c>
      <c r="W305" s="799"/>
      <c r="X305" s="799"/>
      <c r="Y305" s="799">
        <v>1</v>
      </c>
      <c r="Z305" s="799"/>
      <c r="AA305" s="799"/>
      <c r="AB305" s="799"/>
      <c r="AC305" s="799"/>
      <c r="AD305" s="799"/>
      <c r="AE305" s="799"/>
      <c r="AF305" s="787"/>
      <c r="AG305" s="787"/>
      <c r="AH305" s="787"/>
      <c r="AI305" s="787"/>
      <c r="AJ305" s="787"/>
      <c r="AK305" s="787"/>
      <c r="AL305" s="799"/>
      <c r="AM305" s="799"/>
      <c r="AN305" s="799"/>
      <c r="AO305" s="799"/>
      <c r="AP305" s="784"/>
      <c r="AQ305" s="784"/>
      <c r="AR305" s="784"/>
      <c r="AS305" s="784"/>
      <c r="AT305" s="784"/>
      <c r="AU305" s="784"/>
      <c r="AV305" s="784"/>
      <c r="AW305" s="784"/>
      <c r="AX305" s="784"/>
      <c r="AY305" s="784"/>
      <c r="AZ305" s="784"/>
      <c r="BA305" s="784"/>
      <c r="BB305" s="784"/>
      <c r="BC305" s="784"/>
      <c r="BE305" s="784" t="str">
        <f t="shared" si="97"/>
        <v>DA</v>
      </c>
      <c r="BF305" s="784" t="str">
        <f>+RIGHT(C305,1)</f>
        <v>6</v>
      </c>
      <c r="BG305" s="784" t="str">
        <f t="shared" si="100"/>
        <v>DA+6</v>
      </c>
    </row>
    <row r="306" spans="1:59" ht="14.45" customHeight="1" x14ac:dyDescent="0.2">
      <c r="A306" s="793"/>
      <c r="B306" s="793"/>
      <c r="C306" s="816"/>
      <c r="D306" s="797">
        <v>408</v>
      </c>
      <c r="E306" s="796"/>
      <c r="F306" s="796"/>
      <c r="G306" s="796"/>
      <c r="H306" s="796"/>
      <c r="I306" s="796"/>
      <c r="J306" s="796"/>
      <c r="K306" s="796"/>
      <c r="L306" s="796"/>
      <c r="M306" s="796"/>
      <c r="N306" s="796"/>
      <c r="O306" s="796"/>
      <c r="P306" s="787"/>
      <c r="Q306" s="787"/>
      <c r="R306" s="787"/>
      <c r="S306" s="796"/>
      <c r="T306" s="796"/>
      <c r="U306" s="796"/>
      <c r="V306" s="796"/>
      <c r="W306" s="796"/>
      <c r="X306" s="796"/>
      <c r="Y306" s="796"/>
      <c r="Z306" s="796"/>
      <c r="AA306" s="796"/>
      <c r="AB306" s="787"/>
      <c r="AC306" s="787"/>
      <c r="AD306" s="787"/>
      <c r="AE306" s="787"/>
      <c r="AF306" s="787">
        <f>+ROUND(D306/10,0)-1</f>
        <v>40</v>
      </c>
      <c r="AG306" s="787" t="b">
        <f t="shared" si="98"/>
        <v>1</v>
      </c>
      <c r="AH306" s="787"/>
      <c r="AI306" s="787"/>
      <c r="AJ306" s="787"/>
      <c r="AK306" s="787">
        <f t="shared" ref="AK306" si="118">AF306+AJ306</f>
        <v>40</v>
      </c>
      <c r="AL306" s="796"/>
      <c r="AM306" s="796"/>
      <c r="AN306" s="796"/>
      <c r="AO306" s="799"/>
      <c r="BE306" s="784" t="str">
        <f t="shared" si="97"/>
        <v/>
      </c>
    </row>
    <row r="307" spans="1:59" ht="14.45" customHeight="1" x14ac:dyDescent="0.2">
      <c r="A307" s="793">
        <f>+SUBTOTAL(3,$B$13:B307)</f>
        <v>148</v>
      </c>
      <c r="B307" s="793" t="s">
        <v>530</v>
      </c>
      <c r="C307" s="816" t="s">
        <v>20</v>
      </c>
      <c r="D307" s="797"/>
      <c r="E307" s="799">
        <v>1</v>
      </c>
      <c r="F307" s="800" t="s">
        <v>1922</v>
      </c>
      <c r="G307" s="799" t="s">
        <v>1772</v>
      </c>
      <c r="H307" s="799" t="s">
        <v>439</v>
      </c>
      <c r="I307" s="799" t="s">
        <v>1773</v>
      </c>
      <c r="J307" s="799" t="s">
        <v>1772</v>
      </c>
      <c r="K307" s="799" t="s">
        <v>439</v>
      </c>
      <c r="L307" s="799" t="s">
        <v>1773</v>
      </c>
      <c r="M307" s="799">
        <v>1</v>
      </c>
      <c r="N307" s="799"/>
      <c r="O307" s="799"/>
      <c r="P307" s="799" t="s">
        <v>1774</v>
      </c>
      <c r="Q307" s="799" t="s">
        <v>1775</v>
      </c>
      <c r="R307" s="799">
        <v>1</v>
      </c>
      <c r="S307" s="799">
        <v>1</v>
      </c>
      <c r="T307" s="799"/>
      <c r="U307" s="799"/>
      <c r="V307" s="799">
        <v>1</v>
      </c>
      <c r="W307" s="799"/>
      <c r="X307" s="799"/>
      <c r="Y307" s="799">
        <v>1</v>
      </c>
      <c r="Z307" s="799"/>
      <c r="AA307" s="799"/>
      <c r="AB307" s="799"/>
      <c r="AC307" s="799"/>
      <c r="AD307" s="799"/>
      <c r="AE307" s="799"/>
      <c r="AF307" s="787"/>
      <c r="AG307" s="787"/>
      <c r="AH307" s="787"/>
      <c r="AI307" s="787"/>
      <c r="AJ307" s="787"/>
      <c r="AK307" s="787"/>
      <c r="AL307" s="799"/>
      <c r="AM307" s="799"/>
      <c r="AN307" s="799"/>
      <c r="AO307" s="799"/>
      <c r="AP307" s="784"/>
      <c r="AQ307" s="784"/>
      <c r="AR307" s="784"/>
      <c r="AS307" s="784"/>
      <c r="AT307" s="784"/>
      <c r="AU307" s="784"/>
      <c r="AV307" s="784"/>
      <c r="AW307" s="784"/>
      <c r="AX307" s="784"/>
      <c r="AY307" s="784"/>
      <c r="AZ307" s="784"/>
      <c r="BA307" s="784"/>
      <c r="BB307" s="784"/>
      <c r="BC307" s="784"/>
      <c r="BE307" s="784" t="str">
        <f t="shared" si="97"/>
        <v>DA</v>
      </c>
      <c r="BF307" s="784" t="str">
        <f>+RIGHT(C307,1)</f>
        <v>3</v>
      </c>
      <c r="BG307" s="784" t="str">
        <f t="shared" si="100"/>
        <v>DA+3</v>
      </c>
    </row>
    <row r="308" spans="1:59" ht="14.45" customHeight="1" x14ac:dyDescent="0.2">
      <c r="A308" s="793"/>
      <c r="B308" s="793"/>
      <c r="C308" s="816"/>
      <c r="D308" s="797">
        <v>318</v>
      </c>
      <c r="E308" s="796"/>
      <c r="F308" s="796"/>
      <c r="G308" s="796"/>
      <c r="H308" s="796"/>
      <c r="I308" s="796"/>
      <c r="J308" s="796"/>
      <c r="K308" s="796"/>
      <c r="L308" s="796"/>
      <c r="M308" s="796"/>
      <c r="N308" s="796"/>
      <c r="O308" s="796"/>
      <c r="P308" s="787"/>
      <c r="Q308" s="787"/>
      <c r="R308" s="787"/>
      <c r="S308" s="796"/>
      <c r="T308" s="796"/>
      <c r="U308" s="796"/>
      <c r="V308" s="796"/>
      <c r="W308" s="796"/>
      <c r="X308" s="796"/>
      <c r="Y308" s="796"/>
      <c r="Z308" s="796"/>
      <c r="AA308" s="796"/>
      <c r="AB308" s="787"/>
      <c r="AC308" s="787"/>
      <c r="AD308" s="787"/>
      <c r="AE308" s="787"/>
      <c r="AF308" s="787">
        <f>+ROUND(D308/10,0)-1</f>
        <v>31</v>
      </c>
      <c r="AG308" s="787" t="b">
        <f t="shared" si="98"/>
        <v>1</v>
      </c>
      <c r="AH308" s="787"/>
      <c r="AI308" s="787"/>
      <c r="AJ308" s="787"/>
      <c r="AK308" s="787">
        <f t="shared" ref="AK308" si="119">AF308+AJ308</f>
        <v>31</v>
      </c>
      <c r="AL308" s="796"/>
      <c r="AM308" s="796"/>
      <c r="AN308" s="796"/>
      <c r="AO308" s="799"/>
      <c r="BE308" s="784" t="str">
        <f t="shared" si="97"/>
        <v/>
      </c>
    </row>
    <row r="309" spans="1:59" ht="14.45" customHeight="1" x14ac:dyDescent="0.2">
      <c r="A309" s="793">
        <f>+SUBTOTAL(3,$B$13:B309)</f>
        <v>149</v>
      </c>
      <c r="B309" s="793" t="s">
        <v>531</v>
      </c>
      <c r="C309" s="816" t="s">
        <v>232</v>
      </c>
      <c r="D309" s="797"/>
      <c r="E309" s="799">
        <v>1</v>
      </c>
      <c r="F309" s="800" t="s">
        <v>1923</v>
      </c>
      <c r="G309" s="799" t="s">
        <v>1772</v>
      </c>
      <c r="H309" s="799" t="s">
        <v>439</v>
      </c>
      <c r="I309" s="799" t="s">
        <v>1773</v>
      </c>
      <c r="J309" s="799" t="s">
        <v>1772</v>
      </c>
      <c r="K309" s="799" t="s">
        <v>439</v>
      </c>
      <c r="L309" s="799" t="s">
        <v>1773</v>
      </c>
      <c r="M309" s="799">
        <v>1</v>
      </c>
      <c r="N309" s="799"/>
      <c r="O309" s="799"/>
      <c r="P309" s="799" t="s">
        <v>1774</v>
      </c>
      <c r="Q309" s="799" t="s">
        <v>1775</v>
      </c>
      <c r="R309" s="799">
        <v>1</v>
      </c>
      <c r="S309" s="799">
        <v>1</v>
      </c>
      <c r="T309" s="799"/>
      <c r="U309" s="799"/>
      <c r="V309" s="799">
        <v>1</v>
      </c>
      <c r="W309" s="799"/>
      <c r="X309" s="799"/>
      <c r="Y309" s="799">
        <v>1</v>
      </c>
      <c r="Z309" s="799"/>
      <c r="AA309" s="799"/>
      <c r="AB309" s="799"/>
      <c r="AC309" s="799"/>
      <c r="AD309" s="799"/>
      <c r="AE309" s="799"/>
      <c r="AF309" s="787"/>
      <c r="AG309" s="787"/>
      <c r="AH309" s="787"/>
      <c r="AI309" s="787"/>
      <c r="AJ309" s="787"/>
      <c r="AK309" s="787"/>
      <c r="AL309" s="799"/>
      <c r="AM309" s="799"/>
      <c r="AN309" s="799"/>
      <c r="AO309" s="799"/>
      <c r="AP309" s="784"/>
      <c r="AQ309" s="784"/>
      <c r="AR309" s="784"/>
      <c r="AS309" s="784"/>
      <c r="AT309" s="784"/>
      <c r="AU309" s="784"/>
      <c r="AV309" s="784"/>
      <c r="AW309" s="784"/>
      <c r="AX309" s="784"/>
      <c r="AY309" s="784"/>
      <c r="AZ309" s="784"/>
      <c r="BA309" s="784"/>
      <c r="BB309" s="784"/>
      <c r="BC309" s="784"/>
      <c r="BE309" s="784" t="str">
        <f t="shared" si="97"/>
        <v>DA</v>
      </c>
      <c r="BF309" s="784" t="str">
        <f>+RIGHT(C309,1)</f>
        <v>6</v>
      </c>
      <c r="BG309" s="784" t="str">
        <f t="shared" si="100"/>
        <v>DA+6</v>
      </c>
    </row>
    <row r="310" spans="1:59" ht="14.45" customHeight="1" x14ac:dyDescent="0.2">
      <c r="A310" s="793"/>
      <c r="B310" s="793"/>
      <c r="C310" s="816"/>
      <c r="D310" s="797">
        <v>447.3</v>
      </c>
      <c r="E310" s="796"/>
      <c r="F310" s="796"/>
      <c r="G310" s="796"/>
      <c r="H310" s="796"/>
      <c r="I310" s="796"/>
      <c r="J310" s="796"/>
      <c r="K310" s="796"/>
      <c r="L310" s="796"/>
      <c r="M310" s="796"/>
      <c r="N310" s="796"/>
      <c r="O310" s="796"/>
      <c r="P310" s="787"/>
      <c r="Q310" s="787"/>
      <c r="R310" s="787"/>
      <c r="S310" s="796"/>
      <c r="T310" s="796"/>
      <c r="U310" s="796"/>
      <c r="V310" s="796"/>
      <c r="W310" s="796"/>
      <c r="X310" s="796"/>
      <c r="Y310" s="796"/>
      <c r="Z310" s="796"/>
      <c r="AA310" s="796"/>
      <c r="AB310" s="787"/>
      <c r="AC310" s="787"/>
      <c r="AD310" s="787"/>
      <c r="AE310" s="787"/>
      <c r="AF310" s="787">
        <f>+ROUND(D310/10,0)-1</f>
        <v>44</v>
      </c>
      <c r="AG310" s="787" t="b">
        <f t="shared" si="98"/>
        <v>1</v>
      </c>
      <c r="AH310" s="787"/>
      <c r="AI310" s="787"/>
      <c r="AJ310" s="787"/>
      <c r="AK310" s="787">
        <f t="shared" ref="AK310" si="120">AF310+AJ310</f>
        <v>44</v>
      </c>
      <c r="AL310" s="796"/>
      <c r="AM310" s="796"/>
      <c r="AN310" s="796"/>
      <c r="AO310" s="799"/>
      <c r="BE310" s="784" t="str">
        <f t="shared" si="97"/>
        <v/>
      </c>
    </row>
    <row r="311" spans="1:59" ht="14.45" customHeight="1" x14ac:dyDescent="0.2">
      <c r="A311" s="793">
        <f>+SUBTOTAL(3,$B$13:B311)</f>
        <v>150</v>
      </c>
      <c r="B311" s="798" t="s">
        <v>57</v>
      </c>
      <c r="C311" s="816" t="s">
        <v>247</v>
      </c>
      <c r="D311" s="797"/>
      <c r="E311" s="799">
        <v>1</v>
      </c>
      <c r="F311" s="800" t="s">
        <v>1924</v>
      </c>
      <c r="G311" s="799" t="s">
        <v>1772</v>
      </c>
      <c r="H311" s="799" t="s">
        <v>439</v>
      </c>
      <c r="I311" s="799" t="s">
        <v>1773</v>
      </c>
      <c r="J311" s="799" t="s">
        <v>1772</v>
      </c>
      <c r="K311" s="799" t="s">
        <v>439</v>
      </c>
      <c r="L311" s="799" t="s">
        <v>1773</v>
      </c>
      <c r="M311" s="799">
        <v>1</v>
      </c>
      <c r="N311" s="799"/>
      <c r="O311" s="799"/>
      <c r="P311" s="799" t="s">
        <v>1774</v>
      </c>
      <c r="Q311" s="799" t="s">
        <v>1775</v>
      </c>
      <c r="R311" s="799">
        <v>1</v>
      </c>
      <c r="S311" s="799">
        <v>1</v>
      </c>
      <c r="T311" s="799"/>
      <c r="U311" s="799"/>
      <c r="V311" s="799">
        <v>1</v>
      </c>
      <c r="W311" s="799"/>
      <c r="X311" s="799"/>
      <c r="Y311" s="796"/>
      <c r="Z311" s="796"/>
      <c r="AA311" s="796"/>
      <c r="AB311" s="799"/>
      <c r="AC311" s="787"/>
      <c r="AD311" s="787"/>
      <c r="AE311" s="787"/>
      <c r="AF311" s="787"/>
      <c r="AG311" s="787"/>
      <c r="AH311" s="787"/>
      <c r="AI311" s="787"/>
      <c r="AJ311" s="787"/>
      <c r="AK311" s="787"/>
      <c r="AL311" s="796"/>
      <c r="AM311" s="796"/>
      <c r="AN311" s="796"/>
      <c r="AO311" s="799"/>
      <c r="BE311" s="784" t="str">
        <f t="shared" si="97"/>
        <v>DD</v>
      </c>
      <c r="BF311" s="784" t="str">
        <f>+RIGHT(C311,1)</f>
        <v>3</v>
      </c>
      <c r="BG311" s="784" t="str">
        <f t="shared" si="100"/>
        <v>DD+3</v>
      </c>
    </row>
    <row r="312" spans="1:59" x14ac:dyDescent="0.2">
      <c r="A312" s="793"/>
      <c r="B312" s="793"/>
      <c r="C312" s="816"/>
      <c r="D312" s="797">
        <v>222.2</v>
      </c>
      <c r="E312" s="796"/>
      <c r="F312" s="796"/>
      <c r="G312" s="796"/>
      <c r="H312" s="796"/>
      <c r="I312" s="796"/>
      <c r="J312" s="796"/>
      <c r="K312" s="796"/>
      <c r="L312" s="796"/>
      <c r="M312" s="796"/>
      <c r="N312" s="796"/>
      <c r="O312" s="796"/>
      <c r="P312" s="787"/>
      <c r="Q312" s="787"/>
      <c r="R312" s="787"/>
      <c r="S312" s="796"/>
      <c r="T312" s="796"/>
      <c r="U312" s="796"/>
      <c r="V312" s="796"/>
      <c r="W312" s="796"/>
      <c r="X312" s="796"/>
      <c r="Y312" s="796"/>
      <c r="Z312" s="796"/>
      <c r="AA312" s="796"/>
      <c r="AB312" s="787"/>
      <c r="AC312" s="787"/>
      <c r="AD312" s="787"/>
      <c r="AE312" s="787"/>
      <c r="AF312" s="787">
        <f>+ROUND(D312/10,0)-1</f>
        <v>21</v>
      </c>
      <c r="AG312" s="787" t="b">
        <f t="shared" si="98"/>
        <v>1</v>
      </c>
      <c r="AH312" s="787"/>
      <c r="AI312" s="787"/>
      <c r="AJ312" s="787"/>
      <c r="AK312" s="787">
        <f t="shared" ref="AK312" si="121">AF312+AJ312</f>
        <v>21</v>
      </c>
      <c r="AL312" s="796"/>
      <c r="AM312" s="796"/>
      <c r="AN312" s="796"/>
      <c r="AO312" s="799"/>
      <c r="BE312" s="784" t="str">
        <f t="shared" si="97"/>
        <v/>
      </c>
    </row>
    <row r="313" spans="1:59" ht="14.45" customHeight="1" x14ac:dyDescent="0.2">
      <c r="A313" s="793">
        <f>+SUBTOTAL(3,$B$13:B313)</f>
        <v>151</v>
      </c>
      <c r="B313" s="798" t="s">
        <v>33</v>
      </c>
      <c r="C313" s="816" t="s">
        <v>247</v>
      </c>
      <c r="D313" s="797"/>
      <c r="E313" s="799">
        <v>1</v>
      </c>
      <c r="F313" s="800" t="s">
        <v>1925</v>
      </c>
      <c r="G313" s="799" t="s">
        <v>1772</v>
      </c>
      <c r="H313" s="799" t="s">
        <v>439</v>
      </c>
      <c r="I313" s="799" t="s">
        <v>1773</v>
      </c>
      <c r="J313" s="799" t="s">
        <v>1772</v>
      </c>
      <c r="K313" s="799" t="s">
        <v>439</v>
      </c>
      <c r="L313" s="799" t="s">
        <v>1773</v>
      </c>
      <c r="M313" s="799">
        <v>1</v>
      </c>
      <c r="N313" s="799"/>
      <c r="O313" s="799"/>
      <c r="P313" s="799" t="s">
        <v>1774</v>
      </c>
      <c r="Q313" s="799" t="s">
        <v>1775</v>
      </c>
      <c r="R313" s="799">
        <v>1</v>
      </c>
      <c r="S313" s="799">
        <v>1</v>
      </c>
      <c r="T313" s="799"/>
      <c r="U313" s="799"/>
      <c r="V313" s="799">
        <v>1</v>
      </c>
      <c r="W313" s="799"/>
      <c r="X313" s="799"/>
      <c r="Y313" s="796"/>
      <c r="Z313" s="796"/>
      <c r="AA313" s="796"/>
      <c r="AB313" s="799"/>
      <c r="AC313" s="787"/>
      <c r="AD313" s="787"/>
      <c r="AE313" s="787"/>
      <c r="AF313" s="787"/>
      <c r="AG313" s="787"/>
      <c r="AH313" s="787"/>
      <c r="AI313" s="787"/>
      <c r="AJ313" s="787"/>
      <c r="AK313" s="787"/>
      <c r="AL313" s="796"/>
      <c r="AM313" s="796"/>
      <c r="AN313" s="796"/>
      <c r="AO313" s="799"/>
      <c r="BE313" s="784" t="str">
        <f t="shared" si="97"/>
        <v>DD</v>
      </c>
      <c r="BF313" s="784" t="str">
        <f>+RIGHT(C313,1)</f>
        <v>3</v>
      </c>
      <c r="BG313" s="784" t="str">
        <f t="shared" si="100"/>
        <v>DD+3</v>
      </c>
    </row>
    <row r="314" spans="1:59" ht="14.45" customHeight="1" x14ac:dyDescent="0.2">
      <c r="A314" s="793"/>
      <c r="B314" s="793"/>
      <c r="C314" s="816"/>
      <c r="D314" s="797">
        <v>433.9</v>
      </c>
      <c r="E314" s="796"/>
      <c r="F314" s="796"/>
      <c r="G314" s="796"/>
      <c r="H314" s="796"/>
      <c r="I314" s="796"/>
      <c r="J314" s="796"/>
      <c r="K314" s="796"/>
      <c r="L314" s="796"/>
      <c r="M314" s="796"/>
      <c r="N314" s="796"/>
      <c r="O314" s="796"/>
      <c r="P314" s="787"/>
      <c r="Q314" s="787"/>
      <c r="R314" s="787"/>
      <c r="S314" s="796"/>
      <c r="T314" s="796"/>
      <c r="U314" s="796"/>
      <c r="V314" s="796"/>
      <c r="W314" s="796"/>
      <c r="X314" s="796"/>
      <c r="Y314" s="796"/>
      <c r="Z314" s="796"/>
      <c r="AA314" s="796"/>
      <c r="AB314" s="787"/>
      <c r="AC314" s="787"/>
      <c r="AD314" s="787"/>
      <c r="AE314" s="787"/>
      <c r="AF314" s="787">
        <f>+ROUND(D314/10,0)-1</f>
        <v>42</v>
      </c>
      <c r="AG314" s="787" t="b">
        <f t="shared" si="98"/>
        <v>1</v>
      </c>
      <c r="AH314" s="787"/>
      <c r="AI314" s="787"/>
      <c r="AJ314" s="787"/>
      <c r="AK314" s="787">
        <f t="shared" ref="AK314" si="122">AF314+AJ314</f>
        <v>42</v>
      </c>
      <c r="AL314" s="796"/>
      <c r="AM314" s="796"/>
      <c r="AN314" s="796"/>
      <c r="AO314" s="799"/>
      <c r="BE314" s="784" t="str">
        <f t="shared" si="97"/>
        <v/>
      </c>
    </row>
    <row r="315" spans="1:59" ht="14.45" customHeight="1" x14ac:dyDescent="0.2">
      <c r="A315" s="793">
        <f>+SUBTOTAL(3,$B$13:B315)</f>
        <v>152</v>
      </c>
      <c r="B315" s="798" t="s">
        <v>34</v>
      </c>
      <c r="C315" s="816" t="s">
        <v>359</v>
      </c>
      <c r="D315" s="797"/>
      <c r="E315" s="799">
        <v>1</v>
      </c>
      <c r="F315" s="800" t="s">
        <v>1926</v>
      </c>
      <c r="G315" s="799" t="s">
        <v>1772</v>
      </c>
      <c r="H315" s="799" t="s">
        <v>439</v>
      </c>
      <c r="I315" s="799" t="s">
        <v>1773</v>
      </c>
      <c r="J315" s="799" t="s">
        <v>1772</v>
      </c>
      <c r="K315" s="799" t="s">
        <v>439</v>
      </c>
      <c r="L315" s="799" t="s">
        <v>1773</v>
      </c>
      <c r="M315" s="799">
        <v>1</v>
      </c>
      <c r="N315" s="799"/>
      <c r="O315" s="799"/>
      <c r="P315" s="799" t="s">
        <v>1774</v>
      </c>
      <c r="Q315" s="799" t="s">
        <v>1775</v>
      </c>
      <c r="R315" s="799">
        <v>1</v>
      </c>
      <c r="S315" s="799">
        <v>1</v>
      </c>
      <c r="T315" s="799"/>
      <c r="U315" s="799"/>
      <c r="V315" s="799">
        <v>1</v>
      </c>
      <c r="W315" s="799"/>
      <c r="X315" s="799"/>
      <c r="Y315" s="796"/>
      <c r="Z315" s="796"/>
      <c r="AA315" s="796"/>
      <c r="AB315" s="799"/>
      <c r="AC315" s="787"/>
      <c r="AD315" s="787"/>
      <c r="AE315" s="787"/>
      <c r="AF315" s="787"/>
      <c r="AG315" s="787"/>
      <c r="AH315" s="787"/>
      <c r="AI315" s="787"/>
      <c r="AJ315" s="787"/>
      <c r="AK315" s="787"/>
      <c r="AL315" s="796"/>
      <c r="AM315" s="796"/>
      <c r="AN315" s="796"/>
      <c r="AO315" s="799"/>
      <c r="BE315" s="784" t="str">
        <f t="shared" si="97"/>
        <v>DC</v>
      </c>
      <c r="BF315" s="784" t="str">
        <f>+RIGHT(C315,1)</f>
        <v>6</v>
      </c>
      <c r="BG315" s="784" t="str">
        <f t="shared" si="100"/>
        <v>DC+6</v>
      </c>
    </row>
    <row r="316" spans="1:59" x14ac:dyDescent="0.2">
      <c r="A316" s="793"/>
      <c r="B316" s="793"/>
      <c r="C316" s="816"/>
      <c r="D316" s="797">
        <v>422.3</v>
      </c>
      <c r="E316" s="796"/>
      <c r="F316" s="796"/>
      <c r="G316" s="796"/>
      <c r="H316" s="796"/>
      <c r="I316" s="796"/>
      <c r="J316" s="796"/>
      <c r="K316" s="796"/>
      <c r="L316" s="796"/>
      <c r="M316" s="796"/>
      <c r="N316" s="796"/>
      <c r="O316" s="796"/>
      <c r="P316" s="787"/>
      <c r="Q316" s="787"/>
      <c r="R316" s="787"/>
      <c r="S316" s="796"/>
      <c r="T316" s="796"/>
      <c r="U316" s="796"/>
      <c r="V316" s="796"/>
      <c r="W316" s="796"/>
      <c r="X316" s="796"/>
      <c r="Y316" s="796"/>
      <c r="Z316" s="796"/>
      <c r="AA316" s="796"/>
      <c r="AB316" s="787"/>
      <c r="AC316" s="787"/>
      <c r="AD316" s="787"/>
      <c r="AE316" s="787"/>
      <c r="AF316" s="787">
        <f>+ROUND(D316/10,0)-1</f>
        <v>41</v>
      </c>
      <c r="AG316" s="787" t="b">
        <f t="shared" si="98"/>
        <v>1</v>
      </c>
      <c r="AH316" s="787"/>
      <c r="AI316" s="787"/>
      <c r="AJ316" s="787"/>
      <c r="AK316" s="787">
        <f t="shared" ref="AK316" si="123">AF316+AJ316</f>
        <v>41</v>
      </c>
      <c r="AL316" s="796"/>
      <c r="AM316" s="796"/>
      <c r="AN316" s="796"/>
      <c r="AO316" s="799"/>
      <c r="BE316" s="784" t="str">
        <f t="shared" si="97"/>
        <v/>
      </c>
    </row>
    <row r="317" spans="1:59" ht="14.45" customHeight="1" x14ac:dyDescent="0.2">
      <c r="A317" s="793">
        <f>+SUBTOTAL(3,$B$13:B317)</f>
        <v>153</v>
      </c>
      <c r="B317" s="793" t="s">
        <v>179</v>
      </c>
      <c r="C317" s="816" t="s">
        <v>20</v>
      </c>
      <c r="D317" s="797"/>
      <c r="E317" s="799">
        <v>1</v>
      </c>
      <c r="F317" s="800" t="s">
        <v>1927</v>
      </c>
      <c r="G317" s="799" t="s">
        <v>1772</v>
      </c>
      <c r="H317" s="799" t="s">
        <v>439</v>
      </c>
      <c r="I317" s="799" t="s">
        <v>1773</v>
      </c>
      <c r="J317" s="799" t="s">
        <v>1772</v>
      </c>
      <c r="K317" s="799" t="s">
        <v>439</v>
      </c>
      <c r="L317" s="799" t="s">
        <v>1773</v>
      </c>
      <c r="M317" s="799">
        <v>1</v>
      </c>
      <c r="N317" s="799"/>
      <c r="O317" s="799"/>
      <c r="P317" s="799" t="s">
        <v>1774</v>
      </c>
      <c r="Q317" s="799" t="s">
        <v>1775</v>
      </c>
      <c r="R317" s="799">
        <v>1</v>
      </c>
      <c r="S317" s="799">
        <v>1</v>
      </c>
      <c r="T317" s="799"/>
      <c r="U317" s="799"/>
      <c r="V317" s="799">
        <v>1</v>
      </c>
      <c r="W317" s="799"/>
      <c r="X317" s="799"/>
      <c r="Y317" s="799">
        <v>1</v>
      </c>
      <c r="Z317" s="799"/>
      <c r="AA317" s="799"/>
      <c r="AB317" s="799"/>
      <c r="AC317" s="799"/>
      <c r="AD317" s="799"/>
      <c r="AE317" s="799"/>
      <c r="AF317" s="787"/>
      <c r="AG317" s="787"/>
      <c r="AH317" s="787"/>
      <c r="AI317" s="787"/>
      <c r="AJ317" s="787"/>
      <c r="AK317" s="787"/>
      <c r="AL317" s="799"/>
      <c r="AM317" s="799"/>
      <c r="AN317" s="799"/>
      <c r="AO317" s="799"/>
      <c r="AP317" s="784"/>
      <c r="AQ317" s="784"/>
      <c r="AR317" s="784"/>
      <c r="AS317" s="784"/>
      <c r="AT317" s="784"/>
      <c r="AU317" s="784"/>
      <c r="AV317" s="784"/>
      <c r="AW317" s="784"/>
      <c r="AX317" s="784"/>
      <c r="AY317" s="784"/>
      <c r="AZ317" s="784"/>
      <c r="BA317" s="784"/>
      <c r="BB317" s="784"/>
      <c r="BC317" s="784"/>
      <c r="BE317" s="784" t="str">
        <f t="shared" si="97"/>
        <v>DA</v>
      </c>
      <c r="BF317" s="784" t="str">
        <f>+RIGHT(C317,1)</f>
        <v>3</v>
      </c>
      <c r="BG317" s="784" t="str">
        <f t="shared" si="100"/>
        <v>DA+3</v>
      </c>
    </row>
    <row r="318" spans="1:59" x14ac:dyDescent="0.2">
      <c r="A318" s="793"/>
      <c r="B318" s="793"/>
      <c r="C318" s="816"/>
      <c r="D318" s="797">
        <v>370.7</v>
      </c>
      <c r="E318" s="796"/>
      <c r="F318" s="796"/>
      <c r="G318" s="796"/>
      <c r="H318" s="796"/>
      <c r="I318" s="796"/>
      <c r="J318" s="796"/>
      <c r="K318" s="796"/>
      <c r="L318" s="796"/>
      <c r="M318" s="796"/>
      <c r="N318" s="796"/>
      <c r="O318" s="796"/>
      <c r="P318" s="787"/>
      <c r="Q318" s="787"/>
      <c r="R318" s="787"/>
      <c r="S318" s="796"/>
      <c r="T318" s="796"/>
      <c r="U318" s="796"/>
      <c r="V318" s="796"/>
      <c r="W318" s="796"/>
      <c r="X318" s="796"/>
      <c r="Y318" s="796"/>
      <c r="Z318" s="796"/>
      <c r="AA318" s="796"/>
      <c r="AB318" s="787"/>
      <c r="AC318" s="787"/>
      <c r="AD318" s="787"/>
      <c r="AE318" s="787"/>
      <c r="AF318" s="787">
        <f>+ROUND(D318/10,0)-1</f>
        <v>36</v>
      </c>
      <c r="AG318" s="787" t="b">
        <f t="shared" si="98"/>
        <v>1</v>
      </c>
      <c r="AH318" s="787"/>
      <c r="AI318" s="787"/>
      <c r="AJ318" s="787"/>
      <c r="AK318" s="787">
        <f t="shared" ref="AK318" si="124">AF318+AJ318</f>
        <v>36</v>
      </c>
      <c r="AL318" s="796"/>
      <c r="AM318" s="796"/>
      <c r="AN318" s="796"/>
      <c r="AO318" s="799"/>
      <c r="BE318" s="784" t="str">
        <f t="shared" si="97"/>
        <v/>
      </c>
    </row>
    <row r="319" spans="1:59" s="802" customFormat="1" ht="14.45" customHeight="1" x14ac:dyDescent="0.2">
      <c r="A319" s="793">
        <f>+SUBTOTAL(3,$B$13:B319)</f>
        <v>154</v>
      </c>
      <c r="B319" s="793" t="s">
        <v>180</v>
      </c>
      <c r="C319" s="816" t="s">
        <v>231</v>
      </c>
      <c r="D319" s="797"/>
      <c r="E319" s="801">
        <v>1</v>
      </c>
      <c r="F319" s="800" t="s">
        <v>1928</v>
      </c>
      <c r="G319" s="799" t="s">
        <v>1772</v>
      </c>
      <c r="H319" s="799" t="s">
        <v>439</v>
      </c>
      <c r="I319" s="799" t="s">
        <v>1773</v>
      </c>
      <c r="J319" s="799" t="s">
        <v>1772</v>
      </c>
      <c r="K319" s="799" t="s">
        <v>439</v>
      </c>
      <c r="L319" s="799" t="s">
        <v>1773</v>
      </c>
      <c r="M319" s="801">
        <v>1</v>
      </c>
      <c r="N319" s="801"/>
      <c r="O319" s="801"/>
      <c r="P319" s="799" t="s">
        <v>1774</v>
      </c>
      <c r="Q319" s="799" t="s">
        <v>1775</v>
      </c>
      <c r="R319" s="799">
        <v>1</v>
      </c>
      <c r="S319" s="801">
        <v>1</v>
      </c>
      <c r="T319" s="801"/>
      <c r="U319" s="801"/>
      <c r="V319" s="799">
        <v>1</v>
      </c>
      <c r="W319" s="799"/>
      <c r="X319" s="799"/>
      <c r="Y319" s="799">
        <v>1</v>
      </c>
      <c r="Z319" s="799"/>
      <c r="AA319" s="799"/>
      <c r="AB319" s="799"/>
      <c r="AC319" s="799"/>
      <c r="AD319" s="799"/>
      <c r="AE319" s="799"/>
      <c r="AF319" s="787"/>
      <c r="AG319" s="787"/>
      <c r="AH319" s="787"/>
      <c r="AI319" s="787"/>
      <c r="AJ319" s="787"/>
      <c r="AK319" s="787"/>
      <c r="AL319" s="799"/>
      <c r="AM319" s="799"/>
      <c r="AN319" s="799"/>
      <c r="AO319" s="799"/>
      <c r="AP319" s="784"/>
      <c r="AQ319" s="784"/>
      <c r="AR319" s="784"/>
      <c r="AS319" s="784"/>
      <c r="AT319" s="784"/>
      <c r="AU319" s="784"/>
      <c r="AV319" s="784"/>
      <c r="AW319" s="784"/>
      <c r="AX319" s="784"/>
      <c r="AY319" s="784"/>
      <c r="AZ319" s="784"/>
      <c r="BA319" s="784"/>
      <c r="BB319" s="784"/>
      <c r="BC319" s="784"/>
      <c r="BE319" s="784" t="str">
        <f t="shared" si="97"/>
        <v>DA</v>
      </c>
      <c r="BF319" s="784" t="str">
        <f>+RIGHT(C319,1)</f>
        <v>0</v>
      </c>
      <c r="BG319" s="803" t="str">
        <f t="shared" si="100"/>
        <v>DA+0</v>
      </c>
    </row>
    <row r="320" spans="1:59" ht="14.45" customHeight="1" x14ac:dyDescent="0.2">
      <c r="A320" s="793"/>
      <c r="B320" s="793"/>
      <c r="C320" s="816"/>
      <c r="D320" s="797">
        <v>345.7</v>
      </c>
      <c r="E320" s="796"/>
      <c r="F320" s="796"/>
      <c r="G320" s="796"/>
      <c r="H320" s="796"/>
      <c r="I320" s="796"/>
      <c r="J320" s="796"/>
      <c r="K320" s="796"/>
      <c r="L320" s="796"/>
      <c r="M320" s="796"/>
      <c r="N320" s="796"/>
      <c r="O320" s="796"/>
      <c r="P320" s="787"/>
      <c r="Q320" s="787"/>
      <c r="R320" s="787"/>
      <c r="S320" s="796"/>
      <c r="T320" s="796"/>
      <c r="U320" s="796"/>
      <c r="V320" s="796"/>
      <c r="W320" s="796"/>
      <c r="X320" s="796"/>
      <c r="Y320" s="796"/>
      <c r="Z320" s="796"/>
      <c r="AA320" s="796"/>
      <c r="AB320" s="787"/>
      <c r="AC320" s="787"/>
      <c r="AD320" s="787"/>
      <c r="AE320" s="787"/>
      <c r="AF320" s="787">
        <f>+ROUND(D320/10,0)-1</f>
        <v>34</v>
      </c>
      <c r="AG320" s="787" t="b">
        <f t="shared" si="98"/>
        <v>1</v>
      </c>
      <c r="AH320" s="787"/>
      <c r="AI320" s="787"/>
      <c r="AJ320" s="787"/>
      <c r="AK320" s="787">
        <f t="shared" ref="AK320" si="125">AF320+AJ320</f>
        <v>34</v>
      </c>
      <c r="AL320" s="796"/>
      <c r="AM320" s="796"/>
      <c r="AN320" s="796"/>
      <c r="AO320" s="799"/>
      <c r="BE320" s="784" t="str">
        <f t="shared" si="97"/>
        <v/>
      </c>
    </row>
    <row r="321" spans="1:59" ht="14.45" customHeight="1" x14ac:dyDescent="0.2">
      <c r="A321" s="793">
        <f>+SUBTOTAL(3,$B$13:B321)</f>
        <v>155</v>
      </c>
      <c r="B321" s="793" t="s">
        <v>181</v>
      </c>
      <c r="C321" s="816" t="s">
        <v>231</v>
      </c>
      <c r="D321" s="797"/>
      <c r="E321" s="799">
        <v>1</v>
      </c>
      <c r="F321" s="800" t="s">
        <v>1929</v>
      </c>
      <c r="G321" s="799" t="s">
        <v>1772</v>
      </c>
      <c r="H321" s="799" t="s">
        <v>439</v>
      </c>
      <c r="I321" s="799" t="s">
        <v>1773</v>
      </c>
      <c r="J321" s="799" t="s">
        <v>1772</v>
      </c>
      <c r="K321" s="799" t="s">
        <v>439</v>
      </c>
      <c r="L321" s="799" t="s">
        <v>1773</v>
      </c>
      <c r="M321" s="799">
        <v>1</v>
      </c>
      <c r="N321" s="799"/>
      <c r="O321" s="799"/>
      <c r="P321" s="799" t="s">
        <v>1774</v>
      </c>
      <c r="Q321" s="799" t="s">
        <v>1775</v>
      </c>
      <c r="R321" s="799">
        <v>1</v>
      </c>
      <c r="S321" s="799">
        <v>1</v>
      </c>
      <c r="T321" s="799"/>
      <c r="U321" s="799"/>
      <c r="V321" s="799">
        <v>1</v>
      </c>
      <c r="W321" s="799"/>
      <c r="X321" s="799"/>
      <c r="Y321" s="799">
        <v>1</v>
      </c>
      <c r="Z321" s="799"/>
      <c r="AA321" s="799"/>
      <c r="AB321" s="799"/>
      <c r="AC321" s="799"/>
      <c r="AD321" s="799"/>
      <c r="AE321" s="799"/>
      <c r="AF321" s="787"/>
      <c r="AG321" s="787"/>
      <c r="AH321" s="787"/>
      <c r="AI321" s="787"/>
      <c r="AJ321" s="787"/>
      <c r="AK321" s="787"/>
      <c r="AL321" s="799"/>
      <c r="AM321" s="799"/>
      <c r="AN321" s="799"/>
      <c r="AO321" s="799"/>
      <c r="AP321" s="784"/>
      <c r="AQ321" s="784"/>
      <c r="AR321" s="784"/>
      <c r="AS321" s="784"/>
      <c r="AT321" s="784"/>
      <c r="AU321" s="784"/>
      <c r="AV321" s="784"/>
      <c r="AW321" s="784"/>
      <c r="AX321" s="784"/>
      <c r="AY321" s="784"/>
      <c r="AZ321" s="784"/>
      <c r="BA321" s="784"/>
      <c r="BB321" s="784"/>
      <c r="BC321" s="784"/>
      <c r="BE321" s="784" t="str">
        <f t="shared" si="97"/>
        <v>DA</v>
      </c>
      <c r="BF321" s="784" t="str">
        <f>+RIGHT(C321,1)</f>
        <v>0</v>
      </c>
      <c r="BG321" s="784" t="str">
        <f t="shared" si="100"/>
        <v>DA+0</v>
      </c>
    </row>
    <row r="322" spans="1:59" ht="14.45" customHeight="1" x14ac:dyDescent="0.2">
      <c r="A322" s="793"/>
      <c r="B322" s="793"/>
      <c r="C322" s="816"/>
      <c r="D322" s="797">
        <v>391.1</v>
      </c>
      <c r="E322" s="796"/>
      <c r="F322" s="796"/>
      <c r="G322" s="796"/>
      <c r="H322" s="796"/>
      <c r="I322" s="796"/>
      <c r="J322" s="796"/>
      <c r="K322" s="796"/>
      <c r="L322" s="796"/>
      <c r="M322" s="796"/>
      <c r="N322" s="796"/>
      <c r="O322" s="796"/>
      <c r="P322" s="787"/>
      <c r="Q322" s="787"/>
      <c r="R322" s="787"/>
      <c r="S322" s="796"/>
      <c r="T322" s="796"/>
      <c r="U322" s="796"/>
      <c r="V322" s="796"/>
      <c r="W322" s="796"/>
      <c r="X322" s="796"/>
      <c r="Y322" s="796"/>
      <c r="Z322" s="796"/>
      <c r="AA322" s="796"/>
      <c r="AB322" s="787"/>
      <c r="AC322" s="787"/>
      <c r="AD322" s="787"/>
      <c r="AE322" s="787"/>
      <c r="AF322" s="787">
        <f>+ROUND(D322/10,0)-1</f>
        <v>38</v>
      </c>
      <c r="AG322" s="787" t="b">
        <f t="shared" si="98"/>
        <v>1</v>
      </c>
      <c r="AH322" s="787"/>
      <c r="AI322" s="787"/>
      <c r="AJ322" s="787"/>
      <c r="AK322" s="787">
        <f t="shared" ref="AK322" si="126">AF322+AJ322</f>
        <v>38</v>
      </c>
      <c r="AL322" s="796"/>
      <c r="AM322" s="796"/>
      <c r="AN322" s="796"/>
      <c r="AO322" s="799"/>
      <c r="BE322" s="784" t="str">
        <f t="shared" si="97"/>
        <v/>
      </c>
    </row>
    <row r="323" spans="1:59" ht="14.45" customHeight="1" x14ac:dyDescent="0.2">
      <c r="A323" s="793">
        <f>+SUBTOTAL(3,$B$13:B323)</f>
        <v>156</v>
      </c>
      <c r="B323" s="793" t="s">
        <v>182</v>
      </c>
      <c r="C323" s="816" t="s">
        <v>231</v>
      </c>
      <c r="D323" s="797"/>
      <c r="E323" s="799">
        <v>1</v>
      </c>
      <c r="F323" s="800" t="s">
        <v>1930</v>
      </c>
      <c r="G323" s="799" t="s">
        <v>1772</v>
      </c>
      <c r="H323" s="799" t="s">
        <v>439</v>
      </c>
      <c r="I323" s="799" t="s">
        <v>1773</v>
      </c>
      <c r="J323" s="799" t="s">
        <v>1772</v>
      </c>
      <c r="K323" s="799" t="s">
        <v>439</v>
      </c>
      <c r="L323" s="799" t="s">
        <v>1773</v>
      </c>
      <c r="M323" s="799">
        <v>1</v>
      </c>
      <c r="N323" s="799"/>
      <c r="O323" s="799"/>
      <c r="P323" s="799" t="s">
        <v>1774</v>
      </c>
      <c r="Q323" s="799" t="s">
        <v>1775</v>
      </c>
      <c r="R323" s="799">
        <v>1</v>
      </c>
      <c r="S323" s="799">
        <v>1</v>
      </c>
      <c r="T323" s="799"/>
      <c r="U323" s="799"/>
      <c r="V323" s="799">
        <v>1</v>
      </c>
      <c r="W323" s="799"/>
      <c r="X323" s="799"/>
      <c r="Y323" s="799">
        <v>1</v>
      </c>
      <c r="Z323" s="799"/>
      <c r="AA323" s="799"/>
      <c r="AB323" s="799"/>
      <c r="AC323" s="799"/>
      <c r="AD323" s="799"/>
      <c r="AE323" s="799"/>
      <c r="AF323" s="787"/>
      <c r="AG323" s="787"/>
      <c r="AH323" s="787"/>
      <c r="AI323" s="787"/>
      <c r="AJ323" s="787"/>
      <c r="AK323" s="787"/>
      <c r="AL323" s="799"/>
      <c r="AM323" s="799"/>
      <c r="AN323" s="799"/>
      <c r="AO323" s="799"/>
      <c r="AP323" s="784"/>
      <c r="AQ323" s="784"/>
      <c r="AR323" s="784"/>
      <c r="AS323" s="784"/>
      <c r="AT323" s="784"/>
      <c r="AU323" s="784"/>
      <c r="AV323" s="784"/>
      <c r="AW323" s="784"/>
      <c r="AX323" s="784"/>
      <c r="AY323" s="784"/>
      <c r="AZ323" s="784"/>
      <c r="BA323" s="784"/>
      <c r="BB323" s="784"/>
      <c r="BC323" s="784"/>
      <c r="BE323" s="784" t="str">
        <f t="shared" si="97"/>
        <v>DA</v>
      </c>
      <c r="BF323" s="784" t="str">
        <f>+RIGHT(C323,1)</f>
        <v>0</v>
      </c>
      <c r="BG323" s="784" t="str">
        <f t="shared" si="100"/>
        <v>DA+0</v>
      </c>
    </row>
    <row r="324" spans="1:59" ht="14.45" customHeight="1" x14ac:dyDescent="0.2">
      <c r="A324" s="793"/>
      <c r="B324" s="793"/>
      <c r="C324" s="816"/>
      <c r="D324" s="797">
        <v>440.4</v>
      </c>
      <c r="E324" s="796"/>
      <c r="F324" s="796"/>
      <c r="G324" s="796"/>
      <c r="H324" s="796"/>
      <c r="I324" s="796"/>
      <c r="J324" s="796"/>
      <c r="K324" s="796"/>
      <c r="L324" s="796"/>
      <c r="M324" s="796"/>
      <c r="N324" s="796"/>
      <c r="O324" s="796"/>
      <c r="P324" s="787"/>
      <c r="Q324" s="787"/>
      <c r="R324" s="787"/>
      <c r="S324" s="796"/>
      <c r="T324" s="796"/>
      <c r="U324" s="796"/>
      <c r="V324" s="796"/>
      <c r="W324" s="796"/>
      <c r="X324" s="796"/>
      <c r="Y324" s="796"/>
      <c r="Z324" s="796"/>
      <c r="AA324" s="796"/>
      <c r="AB324" s="787"/>
      <c r="AC324" s="787"/>
      <c r="AD324" s="787"/>
      <c r="AE324" s="787"/>
      <c r="AF324" s="787">
        <f>+ROUND(D324/10,0)-1</f>
        <v>43</v>
      </c>
      <c r="AG324" s="787" t="b">
        <f t="shared" si="98"/>
        <v>1</v>
      </c>
      <c r="AH324" s="787"/>
      <c r="AI324" s="787"/>
      <c r="AJ324" s="787"/>
      <c r="AK324" s="787">
        <f t="shared" ref="AK324" si="127">AF324+AJ324</f>
        <v>43</v>
      </c>
      <c r="AL324" s="796"/>
      <c r="AM324" s="796"/>
      <c r="AN324" s="796"/>
      <c r="AO324" s="799"/>
      <c r="BE324" s="784" t="str">
        <f t="shared" si="97"/>
        <v/>
      </c>
    </row>
    <row r="325" spans="1:59" ht="14.45" customHeight="1" x14ac:dyDescent="0.2">
      <c r="A325" s="793">
        <f>+SUBTOTAL(3,$B$13:B325)</f>
        <v>157</v>
      </c>
      <c r="B325" s="798" t="s">
        <v>36</v>
      </c>
      <c r="C325" s="816" t="s">
        <v>242</v>
      </c>
      <c r="D325" s="797"/>
      <c r="E325" s="799">
        <v>1</v>
      </c>
      <c r="F325" s="800" t="s">
        <v>1931</v>
      </c>
      <c r="G325" s="799" t="s">
        <v>1772</v>
      </c>
      <c r="H325" s="799" t="s">
        <v>439</v>
      </c>
      <c r="I325" s="799" t="s">
        <v>1773</v>
      </c>
      <c r="J325" s="799" t="s">
        <v>1772</v>
      </c>
      <c r="K325" s="799" t="s">
        <v>439</v>
      </c>
      <c r="L325" s="799" t="s">
        <v>1773</v>
      </c>
      <c r="M325" s="799">
        <v>1</v>
      </c>
      <c r="N325" s="799"/>
      <c r="O325" s="799"/>
      <c r="P325" s="799" t="s">
        <v>1774</v>
      </c>
      <c r="Q325" s="799" t="s">
        <v>1775</v>
      </c>
      <c r="R325" s="799">
        <v>1</v>
      </c>
      <c r="S325" s="799">
        <v>1</v>
      </c>
      <c r="T325" s="799"/>
      <c r="U325" s="799"/>
      <c r="V325" s="799">
        <v>1</v>
      </c>
      <c r="W325" s="799"/>
      <c r="X325" s="799"/>
      <c r="Y325" s="796"/>
      <c r="Z325" s="796"/>
      <c r="AA325" s="796"/>
      <c r="AB325" s="799"/>
      <c r="AC325" s="787"/>
      <c r="AD325" s="787"/>
      <c r="AE325" s="787"/>
      <c r="AF325" s="787"/>
      <c r="AG325" s="787"/>
      <c r="AH325" s="787"/>
      <c r="AI325" s="787"/>
      <c r="AJ325" s="787"/>
      <c r="AK325" s="787"/>
      <c r="AL325" s="796"/>
      <c r="AM325" s="796"/>
      <c r="AN325" s="796"/>
      <c r="AO325" s="799"/>
      <c r="BE325" s="784" t="str">
        <f t="shared" si="97"/>
        <v>DB</v>
      </c>
      <c r="BF325" s="784" t="str">
        <f>+RIGHT(C325,1)</f>
        <v>0</v>
      </c>
      <c r="BG325" s="784" t="str">
        <f t="shared" si="100"/>
        <v>DB+0</v>
      </c>
    </row>
    <row r="326" spans="1:59" ht="14.45" customHeight="1" x14ac:dyDescent="0.2">
      <c r="A326" s="793"/>
      <c r="B326" s="793"/>
      <c r="C326" s="816"/>
      <c r="D326" s="797">
        <v>391.4</v>
      </c>
      <c r="E326" s="796"/>
      <c r="F326" s="796"/>
      <c r="G326" s="796"/>
      <c r="H326" s="796"/>
      <c r="I326" s="796"/>
      <c r="J326" s="796"/>
      <c r="K326" s="796"/>
      <c r="L326" s="796"/>
      <c r="M326" s="796"/>
      <c r="N326" s="796"/>
      <c r="O326" s="796"/>
      <c r="P326" s="787"/>
      <c r="Q326" s="787"/>
      <c r="R326" s="787"/>
      <c r="S326" s="796"/>
      <c r="T326" s="796"/>
      <c r="U326" s="796"/>
      <c r="V326" s="796"/>
      <c r="W326" s="796"/>
      <c r="X326" s="796"/>
      <c r="Y326" s="796"/>
      <c r="Z326" s="796"/>
      <c r="AA326" s="796"/>
      <c r="AB326" s="787"/>
      <c r="AC326" s="787"/>
      <c r="AD326" s="787"/>
      <c r="AE326" s="787"/>
      <c r="AF326" s="787">
        <f>+ROUND(D326/10,0)-1</f>
        <v>38</v>
      </c>
      <c r="AG326" s="787" t="b">
        <f t="shared" si="98"/>
        <v>1</v>
      </c>
      <c r="AH326" s="787"/>
      <c r="AI326" s="787"/>
      <c r="AJ326" s="787"/>
      <c r="AK326" s="787">
        <f t="shared" ref="AK326" si="128">AF326+AJ326</f>
        <v>38</v>
      </c>
      <c r="AL326" s="796"/>
      <c r="AM326" s="796"/>
      <c r="AN326" s="796"/>
      <c r="AO326" s="799"/>
      <c r="BE326" s="784" t="str">
        <f t="shared" si="97"/>
        <v/>
      </c>
    </row>
    <row r="327" spans="1:59" ht="14.45" customHeight="1" x14ac:dyDescent="0.2">
      <c r="A327" s="793">
        <f>+SUBTOTAL(3,$B$13:B327)</f>
        <v>158</v>
      </c>
      <c r="B327" s="793" t="s">
        <v>58</v>
      </c>
      <c r="C327" s="816" t="s">
        <v>231</v>
      </c>
      <c r="D327" s="797"/>
      <c r="E327" s="799">
        <v>1</v>
      </c>
      <c r="F327" s="800" t="s">
        <v>1932</v>
      </c>
      <c r="G327" s="799" t="s">
        <v>1772</v>
      </c>
      <c r="H327" s="799" t="s">
        <v>439</v>
      </c>
      <c r="I327" s="799" t="s">
        <v>1773</v>
      </c>
      <c r="J327" s="799" t="s">
        <v>1772</v>
      </c>
      <c r="K327" s="799" t="s">
        <v>439</v>
      </c>
      <c r="L327" s="799" t="s">
        <v>1773</v>
      </c>
      <c r="M327" s="799">
        <v>1</v>
      </c>
      <c r="N327" s="799"/>
      <c r="O327" s="799"/>
      <c r="P327" s="799" t="s">
        <v>1774</v>
      </c>
      <c r="Q327" s="799" t="s">
        <v>1775</v>
      </c>
      <c r="R327" s="799">
        <v>1</v>
      </c>
      <c r="S327" s="799">
        <v>1</v>
      </c>
      <c r="T327" s="799"/>
      <c r="U327" s="799"/>
      <c r="V327" s="799">
        <v>1</v>
      </c>
      <c r="W327" s="799"/>
      <c r="X327" s="799"/>
      <c r="Y327" s="799">
        <v>1</v>
      </c>
      <c r="Z327" s="799"/>
      <c r="AA327" s="799"/>
      <c r="AB327" s="799"/>
      <c r="AC327" s="799"/>
      <c r="AD327" s="799"/>
      <c r="AE327" s="799"/>
      <c r="AF327" s="787"/>
      <c r="AG327" s="787"/>
      <c r="AH327" s="787"/>
      <c r="AI327" s="787"/>
      <c r="AJ327" s="787"/>
      <c r="AK327" s="787"/>
      <c r="AL327" s="799"/>
      <c r="AM327" s="799"/>
      <c r="AN327" s="799"/>
      <c r="AO327" s="799"/>
      <c r="AP327" s="784"/>
      <c r="AQ327" s="784"/>
      <c r="AR327" s="784"/>
      <c r="AS327" s="784"/>
      <c r="AT327" s="784"/>
      <c r="AU327" s="784"/>
      <c r="AV327" s="784"/>
      <c r="AW327" s="784"/>
      <c r="AX327" s="784"/>
      <c r="AY327" s="784"/>
      <c r="AZ327" s="784"/>
      <c r="BA327" s="784"/>
      <c r="BB327" s="784"/>
      <c r="BC327" s="784"/>
      <c r="BE327" s="784" t="str">
        <f t="shared" si="97"/>
        <v>DA</v>
      </c>
      <c r="BF327" s="784" t="str">
        <f>+RIGHT(C327,1)</f>
        <v>0</v>
      </c>
      <c r="BG327" s="784" t="str">
        <f t="shared" si="100"/>
        <v>DA+0</v>
      </c>
    </row>
    <row r="328" spans="1:59" ht="14.45" customHeight="1" x14ac:dyDescent="0.2">
      <c r="A328" s="793"/>
      <c r="B328" s="793"/>
      <c r="C328" s="816"/>
      <c r="D328" s="797">
        <v>406.5</v>
      </c>
      <c r="E328" s="796"/>
      <c r="F328" s="796"/>
      <c r="G328" s="796"/>
      <c r="H328" s="796"/>
      <c r="I328" s="796"/>
      <c r="J328" s="796"/>
      <c r="K328" s="796"/>
      <c r="L328" s="796"/>
      <c r="M328" s="796"/>
      <c r="N328" s="796"/>
      <c r="O328" s="796"/>
      <c r="P328" s="787"/>
      <c r="Q328" s="787"/>
      <c r="R328" s="787"/>
      <c r="S328" s="796"/>
      <c r="T328" s="796"/>
      <c r="U328" s="796"/>
      <c r="V328" s="796"/>
      <c r="W328" s="796"/>
      <c r="X328" s="796"/>
      <c r="Y328" s="796"/>
      <c r="Z328" s="796"/>
      <c r="AA328" s="796"/>
      <c r="AB328" s="787"/>
      <c r="AC328" s="787"/>
      <c r="AD328" s="787"/>
      <c r="AE328" s="787"/>
      <c r="AF328" s="787">
        <f>+ROUND(D328/10,0)-1</f>
        <v>40</v>
      </c>
      <c r="AG328" s="787" t="b">
        <f t="shared" si="98"/>
        <v>1</v>
      </c>
      <c r="AH328" s="787"/>
      <c r="AI328" s="787"/>
      <c r="AJ328" s="787"/>
      <c r="AK328" s="787">
        <f t="shared" ref="AK328" si="129">AF328+AJ328</f>
        <v>40</v>
      </c>
      <c r="AL328" s="796"/>
      <c r="AM328" s="796"/>
      <c r="AN328" s="796"/>
      <c r="AO328" s="799"/>
      <c r="BE328" s="784" t="str">
        <f t="shared" si="97"/>
        <v/>
      </c>
    </row>
    <row r="329" spans="1:59" ht="14.45" customHeight="1" x14ac:dyDescent="0.2">
      <c r="A329" s="793">
        <f>+SUBTOTAL(3,$B$13:B329)</f>
        <v>159</v>
      </c>
      <c r="B329" s="793" t="s">
        <v>59</v>
      </c>
      <c r="C329" s="816" t="s">
        <v>20</v>
      </c>
      <c r="D329" s="797"/>
      <c r="E329" s="799">
        <v>1</v>
      </c>
      <c r="F329" s="800" t="s">
        <v>1933</v>
      </c>
      <c r="G329" s="799" t="s">
        <v>1772</v>
      </c>
      <c r="H329" s="799" t="s">
        <v>439</v>
      </c>
      <c r="I329" s="799" t="s">
        <v>1773</v>
      </c>
      <c r="J329" s="799" t="s">
        <v>1772</v>
      </c>
      <c r="K329" s="799" t="s">
        <v>439</v>
      </c>
      <c r="L329" s="799" t="s">
        <v>1773</v>
      </c>
      <c r="M329" s="799">
        <v>1</v>
      </c>
      <c r="N329" s="799"/>
      <c r="O329" s="799"/>
      <c r="P329" s="799" t="s">
        <v>1774</v>
      </c>
      <c r="Q329" s="799" t="s">
        <v>1775</v>
      </c>
      <c r="R329" s="799">
        <v>1</v>
      </c>
      <c r="S329" s="799">
        <v>1</v>
      </c>
      <c r="T329" s="799"/>
      <c r="U329" s="799"/>
      <c r="V329" s="799">
        <v>1</v>
      </c>
      <c r="W329" s="799"/>
      <c r="X329" s="799"/>
      <c r="Y329" s="799">
        <v>1</v>
      </c>
      <c r="Z329" s="799"/>
      <c r="AA329" s="799"/>
      <c r="AB329" s="799"/>
      <c r="AC329" s="799"/>
      <c r="AD329" s="799"/>
      <c r="AE329" s="799"/>
      <c r="AF329" s="787"/>
      <c r="AG329" s="787"/>
      <c r="AH329" s="787"/>
      <c r="AI329" s="787"/>
      <c r="AJ329" s="787"/>
      <c r="AK329" s="787"/>
      <c r="AL329" s="799"/>
      <c r="AM329" s="799"/>
      <c r="AN329" s="799"/>
      <c r="AO329" s="799"/>
      <c r="AP329" s="784"/>
      <c r="AQ329" s="784"/>
      <c r="AR329" s="784"/>
      <c r="AS329" s="784"/>
      <c r="AT329" s="784"/>
      <c r="AU329" s="784"/>
      <c r="AV329" s="784"/>
      <c r="AW329" s="784"/>
      <c r="AX329" s="784"/>
      <c r="AY329" s="784"/>
      <c r="AZ329" s="784"/>
      <c r="BA329" s="784"/>
      <c r="BB329" s="784"/>
      <c r="BC329" s="784"/>
      <c r="BE329" s="784" t="str">
        <f t="shared" si="97"/>
        <v>DA</v>
      </c>
      <c r="BF329" s="784" t="str">
        <f>+RIGHT(C329,1)</f>
        <v>3</v>
      </c>
      <c r="BG329" s="784" t="str">
        <f t="shared" si="100"/>
        <v>DA+3</v>
      </c>
    </row>
    <row r="330" spans="1:59" ht="14.45" customHeight="1" x14ac:dyDescent="0.2">
      <c r="A330" s="793"/>
      <c r="B330" s="793"/>
      <c r="C330" s="816"/>
      <c r="D330" s="797">
        <v>418</v>
      </c>
      <c r="E330" s="796"/>
      <c r="F330" s="796"/>
      <c r="G330" s="796"/>
      <c r="H330" s="796"/>
      <c r="I330" s="796"/>
      <c r="J330" s="796"/>
      <c r="K330" s="796"/>
      <c r="L330" s="796"/>
      <c r="M330" s="796"/>
      <c r="N330" s="796"/>
      <c r="O330" s="796"/>
      <c r="P330" s="787"/>
      <c r="Q330" s="787"/>
      <c r="R330" s="787"/>
      <c r="S330" s="796"/>
      <c r="T330" s="796"/>
      <c r="U330" s="796"/>
      <c r="V330" s="796"/>
      <c r="W330" s="796"/>
      <c r="X330" s="796"/>
      <c r="Y330" s="796"/>
      <c r="Z330" s="796"/>
      <c r="AA330" s="796"/>
      <c r="AB330" s="787"/>
      <c r="AC330" s="787"/>
      <c r="AD330" s="787"/>
      <c r="AE330" s="787"/>
      <c r="AF330" s="787">
        <f>+ROUND(D330/10,0)-1</f>
        <v>41</v>
      </c>
      <c r="AG330" s="787" t="b">
        <f t="shared" si="98"/>
        <v>1</v>
      </c>
      <c r="AH330" s="787"/>
      <c r="AI330" s="787"/>
      <c r="AJ330" s="787"/>
      <c r="AK330" s="787">
        <f t="shared" ref="AK330" si="130">AF330+AJ330</f>
        <v>41</v>
      </c>
      <c r="AL330" s="796"/>
      <c r="AM330" s="796"/>
      <c r="AN330" s="796"/>
      <c r="AO330" s="799"/>
      <c r="BE330" s="784" t="str">
        <f t="shared" si="97"/>
        <v/>
      </c>
    </row>
    <row r="331" spans="1:59" ht="14.45" customHeight="1" x14ac:dyDescent="0.2">
      <c r="A331" s="793">
        <f>+SUBTOTAL(3,$B$13:B331)</f>
        <v>160</v>
      </c>
      <c r="B331" s="793" t="s">
        <v>60</v>
      </c>
      <c r="C331" s="816" t="s">
        <v>231</v>
      </c>
      <c r="D331" s="797"/>
      <c r="E331" s="799">
        <v>1</v>
      </c>
      <c r="F331" s="800" t="s">
        <v>1934</v>
      </c>
      <c r="G331" s="799" t="s">
        <v>1772</v>
      </c>
      <c r="H331" s="799" t="s">
        <v>439</v>
      </c>
      <c r="I331" s="799" t="s">
        <v>1773</v>
      </c>
      <c r="J331" s="799" t="s">
        <v>1772</v>
      </c>
      <c r="K331" s="799" t="s">
        <v>439</v>
      </c>
      <c r="L331" s="799" t="s">
        <v>1773</v>
      </c>
      <c r="M331" s="799">
        <v>1</v>
      </c>
      <c r="N331" s="799"/>
      <c r="O331" s="799"/>
      <c r="P331" s="799" t="s">
        <v>1774</v>
      </c>
      <c r="Q331" s="799" t="s">
        <v>1775</v>
      </c>
      <c r="R331" s="799">
        <v>1</v>
      </c>
      <c r="S331" s="799">
        <v>1</v>
      </c>
      <c r="T331" s="799"/>
      <c r="U331" s="799"/>
      <c r="V331" s="799">
        <v>1</v>
      </c>
      <c r="W331" s="799"/>
      <c r="X331" s="799"/>
      <c r="Y331" s="799">
        <v>1</v>
      </c>
      <c r="Z331" s="799"/>
      <c r="AA331" s="799"/>
      <c r="AB331" s="799"/>
      <c r="AC331" s="799"/>
      <c r="AD331" s="799"/>
      <c r="AE331" s="799"/>
      <c r="AF331" s="787"/>
      <c r="AG331" s="787"/>
      <c r="AH331" s="787"/>
      <c r="AI331" s="787"/>
      <c r="AJ331" s="787"/>
      <c r="AK331" s="787"/>
      <c r="AL331" s="799"/>
      <c r="AM331" s="799"/>
      <c r="AN331" s="799"/>
      <c r="AO331" s="799"/>
      <c r="AP331" s="784"/>
      <c r="AQ331" s="784"/>
      <c r="AR331" s="784"/>
      <c r="AS331" s="784"/>
      <c r="AT331" s="784"/>
      <c r="AU331" s="784"/>
      <c r="AV331" s="784"/>
      <c r="AW331" s="784"/>
      <c r="AX331" s="784"/>
      <c r="AY331" s="784"/>
      <c r="AZ331" s="784"/>
      <c r="BA331" s="784"/>
      <c r="BB331" s="784"/>
      <c r="BC331" s="784"/>
      <c r="BE331" s="784" t="str">
        <f t="shared" si="97"/>
        <v>DA</v>
      </c>
      <c r="BF331" s="784" t="str">
        <f>+RIGHT(C331,1)</f>
        <v>0</v>
      </c>
      <c r="BG331" s="784" t="str">
        <f t="shared" si="100"/>
        <v>DA+0</v>
      </c>
    </row>
    <row r="332" spans="1:59" ht="14.45" customHeight="1" x14ac:dyDescent="0.2">
      <c r="A332" s="793"/>
      <c r="B332" s="793"/>
      <c r="C332" s="816"/>
      <c r="D332" s="797">
        <v>422.6</v>
      </c>
      <c r="E332" s="796"/>
      <c r="F332" s="796"/>
      <c r="G332" s="796"/>
      <c r="H332" s="796"/>
      <c r="I332" s="796"/>
      <c r="J332" s="796"/>
      <c r="K332" s="796"/>
      <c r="L332" s="796"/>
      <c r="M332" s="796"/>
      <c r="N332" s="796"/>
      <c r="O332" s="796"/>
      <c r="P332" s="787"/>
      <c r="Q332" s="787"/>
      <c r="R332" s="787"/>
      <c r="S332" s="796"/>
      <c r="T332" s="796"/>
      <c r="U332" s="796"/>
      <c r="V332" s="796"/>
      <c r="W332" s="796"/>
      <c r="X332" s="796"/>
      <c r="Y332" s="796"/>
      <c r="Z332" s="796"/>
      <c r="AA332" s="796"/>
      <c r="AB332" s="787"/>
      <c r="AC332" s="787"/>
      <c r="AD332" s="787"/>
      <c r="AE332" s="787"/>
      <c r="AF332" s="787">
        <f>+ROUND(D332/10,0)-1</f>
        <v>41</v>
      </c>
      <c r="AG332" s="787" t="b">
        <f t="shared" si="98"/>
        <v>1</v>
      </c>
      <c r="AH332" s="787"/>
      <c r="AI332" s="787"/>
      <c r="AJ332" s="787"/>
      <c r="AK332" s="787">
        <f t="shared" ref="AK332" si="131">AF332+AJ332</f>
        <v>41</v>
      </c>
      <c r="AL332" s="796"/>
      <c r="AM332" s="796"/>
      <c r="AN332" s="796"/>
      <c r="AO332" s="799"/>
      <c r="BE332" s="784" t="str">
        <f t="shared" si="97"/>
        <v/>
      </c>
    </row>
    <row r="333" spans="1:59" ht="14.45" customHeight="1" x14ac:dyDescent="0.2">
      <c r="A333" s="793">
        <f>+SUBTOTAL(3,$B$13:B333)</f>
        <v>161</v>
      </c>
      <c r="B333" s="793" t="s">
        <v>61</v>
      </c>
      <c r="C333" s="816" t="s">
        <v>232</v>
      </c>
      <c r="D333" s="797"/>
      <c r="E333" s="799">
        <v>1</v>
      </c>
      <c r="F333" s="800" t="s">
        <v>1935</v>
      </c>
      <c r="G333" s="799" t="s">
        <v>1772</v>
      </c>
      <c r="H333" s="799" t="s">
        <v>439</v>
      </c>
      <c r="I333" s="799" t="s">
        <v>1773</v>
      </c>
      <c r="J333" s="799" t="s">
        <v>1772</v>
      </c>
      <c r="K333" s="799" t="s">
        <v>439</v>
      </c>
      <c r="L333" s="799" t="s">
        <v>1773</v>
      </c>
      <c r="M333" s="799">
        <v>1</v>
      </c>
      <c r="N333" s="799"/>
      <c r="O333" s="799"/>
      <c r="P333" s="799" t="s">
        <v>1774</v>
      </c>
      <c r="Q333" s="799" t="s">
        <v>1775</v>
      </c>
      <c r="R333" s="799">
        <v>1</v>
      </c>
      <c r="S333" s="799">
        <v>1</v>
      </c>
      <c r="T333" s="799"/>
      <c r="U333" s="799"/>
      <c r="V333" s="799">
        <v>1</v>
      </c>
      <c r="W333" s="799"/>
      <c r="X333" s="799"/>
      <c r="Y333" s="799">
        <v>1</v>
      </c>
      <c r="Z333" s="799"/>
      <c r="AA333" s="799"/>
      <c r="AB333" s="799"/>
      <c r="AC333" s="799"/>
      <c r="AD333" s="799"/>
      <c r="AE333" s="799"/>
      <c r="AF333" s="787"/>
      <c r="AG333" s="787"/>
      <c r="AH333" s="787"/>
      <c r="AI333" s="787"/>
      <c r="AJ333" s="787"/>
      <c r="AK333" s="787"/>
      <c r="AL333" s="799"/>
      <c r="AM333" s="799"/>
      <c r="AN333" s="799"/>
      <c r="AO333" s="799"/>
      <c r="AP333" s="784"/>
      <c r="AQ333" s="784"/>
      <c r="AR333" s="784"/>
      <c r="AS333" s="784"/>
      <c r="AT333" s="784"/>
      <c r="AU333" s="784"/>
      <c r="AV333" s="784"/>
      <c r="AW333" s="784"/>
      <c r="AX333" s="784"/>
      <c r="AY333" s="784"/>
      <c r="AZ333" s="784"/>
      <c r="BA333" s="784"/>
      <c r="BB333" s="784"/>
      <c r="BC333" s="784"/>
      <c r="BE333" s="784" t="str">
        <f t="shared" ref="BE333:BE396" si="132">+LEFT(C333,2)</f>
        <v>DA</v>
      </c>
      <c r="BF333" s="784" t="str">
        <f>+RIGHT(C333,1)</f>
        <v>6</v>
      </c>
      <c r="BG333" s="784" t="str">
        <f t="shared" si="100"/>
        <v>DA+6</v>
      </c>
    </row>
    <row r="334" spans="1:59" ht="14.45" customHeight="1" x14ac:dyDescent="0.2">
      <c r="A334" s="793"/>
      <c r="B334" s="793"/>
      <c r="C334" s="816"/>
      <c r="D334" s="797">
        <v>410</v>
      </c>
      <c r="E334" s="796"/>
      <c r="F334" s="796"/>
      <c r="G334" s="796"/>
      <c r="H334" s="796"/>
      <c r="I334" s="796"/>
      <c r="J334" s="796"/>
      <c r="K334" s="796"/>
      <c r="L334" s="796"/>
      <c r="M334" s="796"/>
      <c r="N334" s="796"/>
      <c r="O334" s="796"/>
      <c r="P334" s="787"/>
      <c r="Q334" s="787"/>
      <c r="R334" s="787"/>
      <c r="S334" s="796"/>
      <c r="T334" s="796"/>
      <c r="U334" s="796"/>
      <c r="V334" s="796"/>
      <c r="W334" s="796"/>
      <c r="X334" s="796"/>
      <c r="Y334" s="796"/>
      <c r="Z334" s="796"/>
      <c r="AA334" s="796"/>
      <c r="AB334" s="787"/>
      <c r="AC334" s="787"/>
      <c r="AD334" s="787"/>
      <c r="AE334" s="787"/>
      <c r="AF334" s="787">
        <f>+ROUND(D334/10,0)-1</f>
        <v>40</v>
      </c>
      <c r="AG334" s="787" t="b">
        <f t="shared" ref="AG334:AG396" si="133">+ISBLANK(AH334)</f>
        <v>1</v>
      </c>
      <c r="AH334" s="787"/>
      <c r="AI334" s="787"/>
      <c r="AJ334" s="787"/>
      <c r="AK334" s="787">
        <f t="shared" ref="AK334" si="134">AF334+AJ334</f>
        <v>40</v>
      </c>
      <c r="AL334" s="796"/>
      <c r="AM334" s="796"/>
      <c r="AN334" s="796"/>
      <c r="AO334" s="799"/>
      <c r="BE334" s="784" t="str">
        <f t="shared" si="132"/>
        <v/>
      </c>
    </row>
    <row r="335" spans="1:59" ht="14.45" customHeight="1" x14ac:dyDescent="0.2">
      <c r="A335" s="793">
        <f>+SUBTOTAL(3,$B$13:B335)</f>
        <v>162</v>
      </c>
      <c r="B335" s="793" t="s">
        <v>62</v>
      </c>
      <c r="C335" s="816" t="s">
        <v>232</v>
      </c>
      <c r="D335" s="797"/>
      <c r="E335" s="799">
        <v>1</v>
      </c>
      <c r="F335" s="800" t="s">
        <v>1936</v>
      </c>
      <c r="G335" s="799" t="s">
        <v>1772</v>
      </c>
      <c r="H335" s="799" t="s">
        <v>439</v>
      </c>
      <c r="I335" s="799" t="s">
        <v>1773</v>
      </c>
      <c r="J335" s="799" t="s">
        <v>1772</v>
      </c>
      <c r="K335" s="799" t="s">
        <v>439</v>
      </c>
      <c r="L335" s="799" t="s">
        <v>1773</v>
      </c>
      <c r="M335" s="799">
        <v>1</v>
      </c>
      <c r="N335" s="799"/>
      <c r="O335" s="799"/>
      <c r="P335" s="799" t="s">
        <v>1774</v>
      </c>
      <c r="Q335" s="799" t="s">
        <v>1775</v>
      </c>
      <c r="R335" s="799">
        <v>1</v>
      </c>
      <c r="S335" s="799">
        <v>1</v>
      </c>
      <c r="T335" s="799"/>
      <c r="U335" s="799"/>
      <c r="V335" s="799">
        <v>1</v>
      </c>
      <c r="W335" s="799"/>
      <c r="X335" s="799"/>
      <c r="Y335" s="799">
        <v>1</v>
      </c>
      <c r="Z335" s="799"/>
      <c r="AA335" s="799"/>
      <c r="AB335" s="799"/>
      <c r="AC335" s="799"/>
      <c r="AD335" s="799"/>
      <c r="AE335" s="799"/>
      <c r="AF335" s="787"/>
      <c r="AG335" s="787"/>
      <c r="AH335" s="787"/>
      <c r="AI335" s="787"/>
      <c r="AJ335" s="787"/>
      <c r="AK335" s="787"/>
      <c r="AL335" s="799"/>
      <c r="AM335" s="799"/>
      <c r="AN335" s="799"/>
      <c r="AO335" s="799"/>
      <c r="AP335" s="784"/>
      <c r="AQ335" s="784"/>
      <c r="AR335" s="784"/>
      <c r="AS335" s="784"/>
      <c r="AT335" s="784"/>
      <c r="AU335" s="784"/>
      <c r="AV335" s="784"/>
      <c r="AW335" s="784"/>
      <c r="AX335" s="784"/>
      <c r="AY335" s="784"/>
      <c r="AZ335" s="784"/>
      <c r="BA335" s="784"/>
      <c r="BB335" s="784"/>
      <c r="BC335" s="784"/>
      <c r="BE335" s="784" t="str">
        <f t="shared" si="132"/>
        <v>DA</v>
      </c>
      <c r="BF335" s="784" t="str">
        <f>+RIGHT(C335,1)</f>
        <v>6</v>
      </c>
      <c r="BG335" s="784" t="str">
        <f t="shared" ref="BG335:BG397" si="135">+CONCATENATE(BE335,"+",BF335)</f>
        <v>DA+6</v>
      </c>
    </row>
    <row r="336" spans="1:59" ht="14.45" customHeight="1" x14ac:dyDescent="0.2">
      <c r="A336" s="793"/>
      <c r="B336" s="793"/>
      <c r="C336" s="816"/>
      <c r="D336" s="797">
        <v>363.4</v>
      </c>
      <c r="E336" s="796"/>
      <c r="F336" s="796"/>
      <c r="G336" s="796"/>
      <c r="H336" s="796"/>
      <c r="I336" s="796"/>
      <c r="J336" s="796"/>
      <c r="K336" s="796"/>
      <c r="L336" s="796"/>
      <c r="M336" s="796"/>
      <c r="N336" s="796"/>
      <c r="O336" s="796"/>
      <c r="P336" s="787"/>
      <c r="Q336" s="787"/>
      <c r="R336" s="787"/>
      <c r="S336" s="796"/>
      <c r="T336" s="796"/>
      <c r="U336" s="796"/>
      <c r="V336" s="796"/>
      <c r="W336" s="796"/>
      <c r="X336" s="796"/>
      <c r="Y336" s="796"/>
      <c r="Z336" s="796"/>
      <c r="AA336" s="796"/>
      <c r="AB336" s="787"/>
      <c r="AC336" s="787"/>
      <c r="AD336" s="787"/>
      <c r="AE336" s="787"/>
      <c r="AF336" s="787">
        <f>+ROUND(D336/10,0)-1</f>
        <v>35</v>
      </c>
      <c r="AG336" s="787" t="b">
        <f t="shared" si="133"/>
        <v>1</v>
      </c>
      <c r="AH336" s="787"/>
      <c r="AI336" s="787"/>
      <c r="AJ336" s="787"/>
      <c r="AK336" s="787">
        <f t="shared" ref="AK336" si="136">AF336+AJ336</f>
        <v>35</v>
      </c>
      <c r="AL336" s="796"/>
      <c r="AM336" s="796"/>
      <c r="AN336" s="796"/>
      <c r="AO336" s="799"/>
      <c r="BE336" s="784" t="str">
        <f t="shared" si="132"/>
        <v/>
      </c>
    </row>
    <row r="337" spans="1:59" ht="14.45" customHeight="1" x14ac:dyDescent="0.2">
      <c r="A337" s="793">
        <f>+SUBTOTAL(3,$B$13:B337)</f>
        <v>163</v>
      </c>
      <c r="B337" s="793" t="s">
        <v>183</v>
      </c>
      <c r="C337" s="816" t="s">
        <v>232</v>
      </c>
      <c r="D337" s="797"/>
      <c r="E337" s="799">
        <v>1</v>
      </c>
      <c r="F337" s="800" t="s">
        <v>1937</v>
      </c>
      <c r="G337" s="799" t="s">
        <v>1772</v>
      </c>
      <c r="H337" s="799" t="s">
        <v>439</v>
      </c>
      <c r="I337" s="799" t="s">
        <v>1773</v>
      </c>
      <c r="J337" s="799" t="s">
        <v>1772</v>
      </c>
      <c r="K337" s="799" t="s">
        <v>439</v>
      </c>
      <c r="L337" s="799" t="s">
        <v>1773</v>
      </c>
      <c r="M337" s="799">
        <v>1</v>
      </c>
      <c r="N337" s="799"/>
      <c r="O337" s="799"/>
      <c r="P337" s="799" t="s">
        <v>1774</v>
      </c>
      <c r="Q337" s="799" t="s">
        <v>1775</v>
      </c>
      <c r="R337" s="799">
        <v>1</v>
      </c>
      <c r="S337" s="799">
        <v>1</v>
      </c>
      <c r="T337" s="799"/>
      <c r="U337" s="799"/>
      <c r="V337" s="799">
        <v>1</v>
      </c>
      <c r="W337" s="799"/>
      <c r="X337" s="799"/>
      <c r="Y337" s="799">
        <v>1</v>
      </c>
      <c r="Z337" s="799"/>
      <c r="AA337" s="799"/>
      <c r="AB337" s="799"/>
      <c r="AC337" s="799"/>
      <c r="AD337" s="799"/>
      <c r="AE337" s="799"/>
      <c r="AF337" s="787"/>
      <c r="AG337" s="787"/>
      <c r="AH337" s="787"/>
      <c r="AI337" s="787"/>
      <c r="AJ337" s="787"/>
      <c r="AK337" s="787"/>
      <c r="AL337" s="799"/>
      <c r="AM337" s="799"/>
      <c r="AN337" s="799"/>
      <c r="AO337" s="799"/>
      <c r="AP337" s="784"/>
      <c r="AQ337" s="784"/>
      <c r="AR337" s="784"/>
      <c r="AS337" s="784"/>
      <c r="AT337" s="784"/>
      <c r="AU337" s="784"/>
      <c r="AV337" s="784"/>
      <c r="AW337" s="784"/>
      <c r="AX337" s="784"/>
      <c r="AY337" s="784"/>
      <c r="AZ337" s="784"/>
      <c r="BA337" s="784"/>
      <c r="BB337" s="784"/>
      <c r="BC337" s="784"/>
      <c r="BE337" s="784" t="str">
        <f t="shared" si="132"/>
        <v>DA</v>
      </c>
      <c r="BF337" s="784" t="str">
        <f>+RIGHT(C337,1)</f>
        <v>6</v>
      </c>
      <c r="BG337" s="784" t="str">
        <f t="shared" si="135"/>
        <v>DA+6</v>
      </c>
    </row>
    <row r="338" spans="1:59" ht="14.45" customHeight="1" x14ac:dyDescent="0.2">
      <c r="A338" s="793"/>
      <c r="B338" s="793"/>
      <c r="C338" s="816"/>
      <c r="D338" s="797">
        <v>421.9</v>
      </c>
      <c r="E338" s="796"/>
      <c r="F338" s="796"/>
      <c r="G338" s="796"/>
      <c r="H338" s="796"/>
      <c r="I338" s="796"/>
      <c r="J338" s="796"/>
      <c r="K338" s="796"/>
      <c r="L338" s="796"/>
      <c r="M338" s="796"/>
      <c r="N338" s="796"/>
      <c r="O338" s="796"/>
      <c r="P338" s="787"/>
      <c r="Q338" s="787"/>
      <c r="R338" s="787"/>
      <c r="S338" s="796"/>
      <c r="T338" s="796"/>
      <c r="U338" s="796"/>
      <c r="V338" s="796"/>
      <c r="W338" s="796"/>
      <c r="X338" s="796"/>
      <c r="Y338" s="796"/>
      <c r="Z338" s="796"/>
      <c r="AA338" s="796"/>
      <c r="AB338" s="787"/>
      <c r="AC338" s="787"/>
      <c r="AD338" s="787"/>
      <c r="AE338" s="787"/>
      <c r="AF338" s="787">
        <f>+ROUND(D338/10,0)-1</f>
        <v>41</v>
      </c>
      <c r="AG338" s="787" t="b">
        <f t="shared" si="133"/>
        <v>1</v>
      </c>
      <c r="AH338" s="787"/>
      <c r="AI338" s="787"/>
      <c r="AJ338" s="787"/>
      <c r="AK338" s="787">
        <f t="shared" ref="AK338" si="137">AF338+AJ338</f>
        <v>41</v>
      </c>
      <c r="AL338" s="796"/>
      <c r="AM338" s="796"/>
      <c r="AN338" s="796"/>
      <c r="AO338" s="799"/>
      <c r="BE338" s="784" t="str">
        <f t="shared" si="132"/>
        <v/>
      </c>
    </row>
    <row r="339" spans="1:59" ht="14.45" customHeight="1" x14ac:dyDescent="0.2">
      <c r="A339" s="793">
        <f>+SUBTOTAL(3,$B$13:B339)</f>
        <v>164</v>
      </c>
      <c r="B339" s="793" t="s">
        <v>184</v>
      </c>
      <c r="C339" s="816" t="s">
        <v>231</v>
      </c>
      <c r="D339" s="797"/>
      <c r="E339" s="799">
        <v>1</v>
      </c>
      <c r="F339" s="800" t="s">
        <v>1938</v>
      </c>
      <c r="G339" s="799" t="s">
        <v>1772</v>
      </c>
      <c r="H339" s="799" t="s">
        <v>439</v>
      </c>
      <c r="I339" s="799" t="s">
        <v>1773</v>
      </c>
      <c r="J339" s="799" t="s">
        <v>1772</v>
      </c>
      <c r="K339" s="799" t="s">
        <v>439</v>
      </c>
      <c r="L339" s="799" t="s">
        <v>1773</v>
      </c>
      <c r="M339" s="799">
        <v>1</v>
      </c>
      <c r="N339" s="799"/>
      <c r="O339" s="799"/>
      <c r="P339" s="799" t="s">
        <v>1774</v>
      </c>
      <c r="Q339" s="799" t="s">
        <v>1775</v>
      </c>
      <c r="R339" s="799">
        <v>1</v>
      </c>
      <c r="S339" s="799">
        <v>1</v>
      </c>
      <c r="T339" s="799"/>
      <c r="U339" s="799"/>
      <c r="V339" s="799">
        <v>1</v>
      </c>
      <c r="W339" s="799"/>
      <c r="X339" s="799"/>
      <c r="Y339" s="799">
        <v>1</v>
      </c>
      <c r="Z339" s="799"/>
      <c r="AA339" s="799"/>
      <c r="AB339" s="799"/>
      <c r="AC339" s="799"/>
      <c r="AD339" s="799"/>
      <c r="AE339" s="799"/>
      <c r="AF339" s="787"/>
      <c r="AG339" s="787"/>
      <c r="AH339" s="787"/>
      <c r="AI339" s="787"/>
      <c r="AJ339" s="787"/>
      <c r="AK339" s="787"/>
      <c r="AL339" s="799"/>
      <c r="AM339" s="799"/>
      <c r="AN339" s="799"/>
      <c r="AO339" s="799"/>
      <c r="AP339" s="784"/>
      <c r="AQ339" s="784"/>
      <c r="AR339" s="784"/>
      <c r="AS339" s="784"/>
      <c r="AT339" s="784"/>
      <c r="AU339" s="784"/>
      <c r="AV339" s="784"/>
      <c r="AW339" s="784"/>
      <c r="AX339" s="784"/>
      <c r="AY339" s="784"/>
      <c r="AZ339" s="784"/>
      <c r="BA339" s="784"/>
      <c r="BB339" s="784"/>
      <c r="BC339" s="784"/>
      <c r="BE339" s="784" t="str">
        <f t="shared" si="132"/>
        <v>DA</v>
      </c>
      <c r="BF339" s="784" t="str">
        <f>+RIGHT(C339,1)</f>
        <v>0</v>
      </c>
      <c r="BG339" s="784" t="str">
        <f t="shared" si="135"/>
        <v>DA+0</v>
      </c>
    </row>
    <row r="340" spans="1:59" ht="14.45" customHeight="1" x14ac:dyDescent="0.2">
      <c r="A340" s="793"/>
      <c r="B340" s="793"/>
      <c r="C340" s="816"/>
      <c r="D340" s="797">
        <v>416.7</v>
      </c>
      <c r="E340" s="796"/>
      <c r="F340" s="796"/>
      <c r="G340" s="796"/>
      <c r="H340" s="796"/>
      <c r="I340" s="796"/>
      <c r="J340" s="796"/>
      <c r="K340" s="796"/>
      <c r="L340" s="796"/>
      <c r="M340" s="796"/>
      <c r="N340" s="796"/>
      <c r="O340" s="796"/>
      <c r="P340" s="787"/>
      <c r="Q340" s="787"/>
      <c r="R340" s="787"/>
      <c r="S340" s="796"/>
      <c r="T340" s="796"/>
      <c r="U340" s="796"/>
      <c r="V340" s="796"/>
      <c r="W340" s="796"/>
      <c r="X340" s="796"/>
      <c r="Y340" s="796"/>
      <c r="Z340" s="796"/>
      <c r="AA340" s="796"/>
      <c r="AB340" s="787"/>
      <c r="AC340" s="787"/>
      <c r="AD340" s="787"/>
      <c r="AE340" s="787"/>
      <c r="AF340" s="787">
        <f>+ROUND(D340/10,0)-1</f>
        <v>41</v>
      </c>
      <c r="AG340" s="787" t="b">
        <f t="shared" si="133"/>
        <v>1</v>
      </c>
      <c r="AH340" s="787"/>
      <c r="AI340" s="787"/>
      <c r="AJ340" s="787"/>
      <c r="AK340" s="787">
        <f t="shared" ref="AK340" si="138">AF340+AJ340</f>
        <v>41</v>
      </c>
      <c r="AL340" s="796"/>
      <c r="AM340" s="796"/>
      <c r="AN340" s="796"/>
      <c r="AO340" s="799"/>
      <c r="BE340" s="784" t="str">
        <f t="shared" si="132"/>
        <v/>
      </c>
    </row>
    <row r="341" spans="1:59" ht="14.45" customHeight="1" x14ac:dyDescent="0.2">
      <c r="A341" s="793">
        <f>+SUBTOTAL(3,$B$13:B341)</f>
        <v>165</v>
      </c>
      <c r="B341" s="793" t="s">
        <v>185</v>
      </c>
      <c r="C341" s="816" t="s">
        <v>232</v>
      </c>
      <c r="D341" s="797"/>
      <c r="E341" s="799">
        <v>1</v>
      </c>
      <c r="F341" s="800" t="s">
        <v>1939</v>
      </c>
      <c r="G341" s="799" t="s">
        <v>1772</v>
      </c>
      <c r="H341" s="799" t="s">
        <v>439</v>
      </c>
      <c r="I341" s="799" t="s">
        <v>1773</v>
      </c>
      <c r="J341" s="799" t="s">
        <v>1772</v>
      </c>
      <c r="K341" s="799" t="s">
        <v>439</v>
      </c>
      <c r="L341" s="799" t="s">
        <v>1773</v>
      </c>
      <c r="M341" s="799">
        <v>1</v>
      </c>
      <c r="N341" s="799"/>
      <c r="O341" s="799"/>
      <c r="P341" s="799" t="s">
        <v>1774</v>
      </c>
      <c r="Q341" s="799" t="s">
        <v>1775</v>
      </c>
      <c r="R341" s="799">
        <v>1</v>
      </c>
      <c r="S341" s="799">
        <v>1</v>
      </c>
      <c r="T341" s="799"/>
      <c r="U341" s="799"/>
      <c r="V341" s="799">
        <v>1</v>
      </c>
      <c r="W341" s="799"/>
      <c r="X341" s="799"/>
      <c r="Y341" s="799">
        <v>1</v>
      </c>
      <c r="Z341" s="799"/>
      <c r="AA341" s="799"/>
      <c r="AB341" s="799"/>
      <c r="AC341" s="799"/>
      <c r="AD341" s="799"/>
      <c r="AE341" s="799"/>
      <c r="AF341" s="787"/>
      <c r="AG341" s="787"/>
      <c r="AH341" s="787"/>
      <c r="AI341" s="787"/>
      <c r="AJ341" s="787"/>
      <c r="AK341" s="787"/>
      <c r="AL341" s="799"/>
      <c r="AM341" s="799"/>
      <c r="AN341" s="799"/>
      <c r="AO341" s="799"/>
      <c r="AP341" s="784"/>
      <c r="AQ341" s="784"/>
      <c r="AR341" s="784"/>
      <c r="AS341" s="784"/>
      <c r="AT341" s="784"/>
      <c r="AU341" s="784"/>
      <c r="AV341" s="784"/>
      <c r="AW341" s="784"/>
      <c r="AX341" s="784"/>
      <c r="AY341" s="784"/>
      <c r="AZ341" s="784"/>
      <c r="BA341" s="784"/>
      <c r="BB341" s="784"/>
      <c r="BC341" s="784"/>
      <c r="BE341" s="784" t="str">
        <f t="shared" si="132"/>
        <v>DA</v>
      </c>
      <c r="BF341" s="784" t="str">
        <f>+RIGHT(C341,1)</f>
        <v>6</v>
      </c>
      <c r="BG341" s="784" t="str">
        <f t="shared" si="135"/>
        <v>DA+6</v>
      </c>
    </row>
    <row r="342" spans="1:59" ht="14.45" customHeight="1" x14ac:dyDescent="0.2">
      <c r="A342" s="793"/>
      <c r="B342" s="793"/>
      <c r="C342" s="816"/>
      <c r="D342" s="797">
        <v>413.8</v>
      </c>
      <c r="E342" s="796"/>
      <c r="F342" s="796"/>
      <c r="G342" s="796"/>
      <c r="H342" s="796"/>
      <c r="I342" s="796"/>
      <c r="J342" s="796"/>
      <c r="K342" s="796"/>
      <c r="L342" s="796"/>
      <c r="M342" s="796"/>
      <c r="N342" s="796"/>
      <c r="O342" s="796"/>
      <c r="P342" s="787"/>
      <c r="Q342" s="787"/>
      <c r="R342" s="787"/>
      <c r="S342" s="796"/>
      <c r="T342" s="796"/>
      <c r="U342" s="796"/>
      <c r="V342" s="796"/>
      <c r="W342" s="796"/>
      <c r="X342" s="796"/>
      <c r="Y342" s="796"/>
      <c r="Z342" s="796"/>
      <c r="AA342" s="796"/>
      <c r="AB342" s="787"/>
      <c r="AC342" s="787"/>
      <c r="AD342" s="787"/>
      <c r="AE342" s="787"/>
      <c r="AF342" s="787">
        <f>+ROUND(D342/10,0)-1</f>
        <v>40</v>
      </c>
      <c r="AG342" s="787" t="b">
        <f t="shared" si="133"/>
        <v>1</v>
      </c>
      <c r="AH342" s="787"/>
      <c r="AI342" s="787"/>
      <c r="AJ342" s="787"/>
      <c r="AK342" s="787">
        <f t="shared" ref="AK342" si="139">AF342+AJ342</f>
        <v>40</v>
      </c>
      <c r="AL342" s="796"/>
      <c r="AM342" s="796"/>
      <c r="AN342" s="796"/>
      <c r="AO342" s="799"/>
      <c r="BE342" s="784" t="str">
        <f t="shared" si="132"/>
        <v/>
      </c>
    </row>
    <row r="343" spans="1:59" ht="14.45" customHeight="1" x14ac:dyDescent="0.2">
      <c r="A343" s="793">
        <f>+SUBTOTAL(3,$B$13:B343)</f>
        <v>166</v>
      </c>
      <c r="B343" s="798" t="s">
        <v>63</v>
      </c>
      <c r="C343" s="816" t="s">
        <v>239</v>
      </c>
      <c r="D343" s="797"/>
      <c r="E343" s="799">
        <v>1</v>
      </c>
      <c r="F343" s="800" t="s">
        <v>1940</v>
      </c>
      <c r="G343" s="799" t="s">
        <v>1772</v>
      </c>
      <c r="H343" s="799" t="s">
        <v>439</v>
      </c>
      <c r="I343" s="799" t="s">
        <v>1773</v>
      </c>
      <c r="J343" s="799" t="s">
        <v>1772</v>
      </c>
      <c r="K343" s="799" t="s">
        <v>439</v>
      </c>
      <c r="L343" s="799" t="s">
        <v>1773</v>
      </c>
      <c r="M343" s="799">
        <v>1</v>
      </c>
      <c r="N343" s="799"/>
      <c r="O343" s="799"/>
      <c r="P343" s="799" t="s">
        <v>1774</v>
      </c>
      <c r="Q343" s="799" t="s">
        <v>1775</v>
      </c>
      <c r="R343" s="799">
        <v>1</v>
      </c>
      <c r="S343" s="799">
        <v>1</v>
      </c>
      <c r="T343" s="799"/>
      <c r="U343" s="799"/>
      <c r="V343" s="799">
        <v>1</v>
      </c>
      <c r="W343" s="799"/>
      <c r="X343" s="799"/>
      <c r="Y343" s="796"/>
      <c r="Z343" s="796"/>
      <c r="AA343" s="796"/>
      <c r="AB343" s="799"/>
      <c r="AC343" s="787"/>
      <c r="AD343" s="787"/>
      <c r="AE343" s="787"/>
      <c r="AF343" s="787"/>
      <c r="AG343" s="787"/>
      <c r="AH343" s="787"/>
      <c r="AI343" s="787"/>
      <c r="AJ343" s="787"/>
      <c r="AK343" s="787"/>
      <c r="AL343" s="796"/>
      <c r="AM343" s="796"/>
      <c r="AN343" s="796"/>
      <c r="AO343" s="799"/>
      <c r="BE343" s="784" t="str">
        <f t="shared" si="132"/>
        <v>DC</v>
      </c>
      <c r="BF343" s="784" t="str">
        <f>+RIGHT(C343,1)</f>
        <v>0</v>
      </c>
      <c r="BG343" s="784" t="str">
        <f t="shared" si="135"/>
        <v>DC+0</v>
      </c>
    </row>
    <row r="344" spans="1:59" ht="14.45" customHeight="1" x14ac:dyDescent="0.2">
      <c r="A344" s="793"/>
      <c r="B344" s="793"/>
      <c r="C344" s="816"/>
      <c r="D344" s="797">
        <v>399.8</v>
      </c>
      <c r="E344" s="796"/>
      <c r="F344" s="796"/>
      <c r="G344" s="796"/>
      <c r="H344" s="796"/>
      <c r="I344" s="796"/>
      <c r="J344" s="796"/>
      <c r="K344" s="796"/>
      <c r="L344" s="796"/>
      <c r="M344" s="796"/>
      <c r="N344" s="796"/>
      <c r="O344" s="796"/>
      <c r="P344" s="787"/>
      <c r="Q344" s="787"/>
      <c r="R344" s="787"/>
      <c r="S344" s="796"/>
      <c r="T344" s="796"/>
      <c r="U344" s="796"/>
      <c r="V344" s="796"/>
      <c r="W344" s="796"/>
      <c r="X344" s="796"/>
      <c r="Y344" s="796"/>
      <c r="Z344" s="796"/>
      <c r="AA344" s="796"/>
      <c r="AB344" s="787"/>
      <c r="AC344" s="787"/>
      <c r="AD344" s="787"/>
      <c r="AE344" s="787"/>
      <c r="AF344" s="787">
        <f>+ROUND(D344/10,0)-1</f>
        <v>39</v>
      </c>
      <c r="AG344" s="787" t="b">
        <f t="shared" si="133"/>
        <v>1</v>
      </c>
      <c r="AH344" s="787"/>
      <c r="AI344" s="787"/>
      <c r="AJ344" s="787"/>
      <c r="AK344" s="787">
        <f t="shared" ref="AK344" si="140">AF344+AJ344</f>
        <v>39</v>
      </c>
      <c r="AL344" s="796"/>
      <c r="AM344" s="796"/>
      <c r="AN344" s="796"/>
      <c r="AO344" s="799"/>
      <c r="BE344" s="784" t="str">
        <f t="shared" si="132"/>
        <v/>
      </c>
    </row>
    <row r="345" spans="1:59" ht="14.45" customHeight="1" x14ac:dyDescent="0.2">
      <c r="A345" s="793">
        <f>+SUBTOTAL(3,$B$13:B345)</f>
        <v>167</v>
      </c>
      <c r="B345" s="793" t="s">
        <v>64</v>
      </c>
      <c r="C345" s="816" t="s">
        <v>20</v>
      </c>
      <c r="D345" s="797"/>
      <c r="E345" s="799">
        <v>1</v>
      </c>
      <c r="F345" s="800" t="s">
        <v>1941</v>
      </c>
      <c r="G345" s="799" t="s">
        <v>1772</v>
      </c>
      <c r="H345" s="799" t="s">
        <v>439</v>
      </c>
      <c r="I345" s="799" t="s">
        <v>1773</v>
      </c>
      <c r="J345" s="799" t="s">
        <v>1772</v>
      </c>
      <c r="K345" s="799" t="s">
        <v>439</v>
      </c>
      <c r="L345" s="799" t="s">
        <v>1773</v>
      </c>
      <c r="M345" s="799">
        <v>1</v>
      </c>
      <c r="N345" s="799"/>
      <c r="O345" s="799"/>
      <c r="P345" s="799" t="s">
        <v>1774</v>
      </c>
      <c r="Q345" s="799" t="s">
        <v>1775</v>
      </c>
      <c r="R345" s="799">
        <v>1</v>
      </c>
      <c r="S345" s="799">
        <v>1</v>
      </c>
      <c r="T345" s="799"/>
      <c r="U345" s="799"/>
      <c r="V345" s="799">
        <v>1</v>
      </c>
      <c r="W345" s="799"/>
      <c r="X345" s="799"/>
      <c r="Y345" s="799">
        <v>1</v>
      </c>
      <c r="Z345" s="799"/>
      <c r="AA345" s="799"/>
      <c r="AB345" s="799"/>
      <c r="AC345" s="799"/>
      <c r="AD345" s="799"/>
      <c r="AE345" s="799"/>
      <c r="AF345" s="787"/>
      <c r="AG345" s="787"/>
      <c r="AH345" s="787"/>
      <c r="AI345" s="787"/>
      <c r="AJ345" s="787"/>
      <c r="AK345" s="787"/>
      <c r="AL345" s="799"/>
      <c r="AM345" s="799"/>
      <c r="AN345" s="799"/>
      <c r="AO345" s="799"/>
      <c r="AP345" s="784"/>
      <c r="AQ345" s="784"/>
      <c r="AR345" s="784"/>
      <c r="AS345" s="784"/>
      <c r="AT345" s="784"/>
      <c r="AU345" s="784"/>
      <c r="AV345" s="784"/>
      <c r="AW345" s="784"/>
      <c r="AX345" s="784"/>
      <c r="AY345" s="784"/>
      <c r="AZ345" s="784"/>
      <c r="BA345" s="784"/>
      <c r="BB345" s="784"/>
      <c r="BC345" s="784"/>
      <c r="BE345" s="784" t="str">
        <f t="shared" si="132"/>
        <v>DA</v>
      </c>
      <c r="BF345" s="784" t="str">
        <f>+RIGHT(C345,1)</f>
        <v>3</v>
      </c>
      <c r="BG345" s="784" t="str">
        <f t="shared" si="135"/>
        <v>DA+3</v>
      </c>
    </row>
    <row r="346" spans="1:59" ht="14.45" customHeight="1" x14ac:dyDescent="0.2">
      <c r="A346" s="793"/>
      <c r="B346" s="793"/>
      <c r="C346" s="816"/>
      <c r="D346" s="797">
        <v>425.2</v>
      </c>
      <c r="E346" s="796"/>
      <c r="F346" s="796"/>
      <c r="G346" s="796"/>
      <c r="H346" s="796"/>
      <c r="I346" s="796"/>
      <c r="J346" s="796"/>
      <c r="K346" s="796"/>
      <c r="L346" s="796"/>
      <c r="M346" s="796"/>
      <c r="N346" s="796"/>
      <c r="O346" s="796"/>
      <c r="P346" s="787"/>
      <c r="Q346" s="787"/>
      <c r="R346" s="787"/>
      <c r="S346" s="796"/>
      <c r="T346" s="796"/>
      <c r="U346" s="796"/>
      <c r="V346" s="796"/>
      <c r="W346" s="796"/>
      <c r="X346" s="796"/>
      <c r="Y346" s="796"/>
      <c r="Z346" s="796"/>
      <c r="AA346" s="796"/>
      <c r="AB346" s="787"/>
      <c r="AC346" s="787"/>
      <c r="AD346" s="787"/>
      <c r="AE346" s="787"/>
      <c r="AF346" s="787">
        <f>+ROUND(D346/10,0)-1</f>
        <v>42</v>
      </c>
      <c r="AG346" s="787" t="b">
        <f t="shared" si="133"/>
        <v>1</v>
      </c>
      <c r="AH346" s="787"/>
      <c r="AI346" s="787"/>
      <c r="AJ346" s="787"/>
      <c r="AK346" s="787">
        <f t="shared" ref="AK346" si="141">AF346+AJ346</f>
        <v>42</v>
      </c>
      <c r="AL346" s="796"/>
      <c r="AM346" s="796"/>
      <c r="AN346" s="796"/>
      <c r="AO346" s="799"/>
      <c r="BE346" s="784" t="str">
        <f t="shared" si="132"/>
        <v/>
      </c>
    </row>
    <row r="347" spans="1:59" ht="14.45" customHeight="1" x14ac:dyDescent="0.2">
      <c r="A347" s="793">
        <f>+SUBTOTAL(3,$B$13:B347)</f>
        <v>168</v>
      </c>
      <c r="B347" s="793" t="s">
        <v>65</v>
      </c>
      <c r="C347" s="816" t="s">
        <v>20</v>
      </c>
      <c r="D347" s="797"/>
      <c r="E347" s="799">
        <v>1</v>
      </c>
      <c r="F347" s="800" t="s">
        <v>1942</v>
      </c>
      <c r="G347" s="799" t="s">
        <v>1772</v>
      </c>
      <c r="H347" s="799" t="s">
        <v>439</v>
      </c>
      <c r="I347" s="799" t="s">
        <v>1773</v>
      </c>
      <c r="J347" s="799" t="s">
        <v>1772</v>
      </c>
      <c r="K347" s="799" t="s">
        <v>439</v>
      </c>
      <c r="L347" s="799" t="s">
        <v>1773</v>
      </c>
      <c r="M347" s="799">
        <v>1</v>
      </c>
      <c r="N347" s="799"/>
      <c r="O347" s="799"/>
      <c r="P347" s="799" t="s">
        <v>1774</v>
      </c>
      <c r="Q347" s="799" t="s">
        <v>1775</v>
      </c>
      <c r="R347" s="799">
        <v>1</v>
      </c>
      <c r="S347" s="799">
        <v>1</v>
      </c>
      <c r="T347" s="799"/>
      <c r="U347" s="799"/>
      <c r="V347" s="799">
        <v>1</v>
      </c>
      <c r="W347" s="799"/>
      <c r="X347" s="799"/>
      <c r="Y347" s="799">
        <v>1</v>
      </c>
      <c r="Z347" s="799"/>
      <c r="AA347" s="799"/>
      <c r="AB347" s="799"/>
      <c r="AC347" s="799"/>
      <c r="AD347" s="799"/>
      <c r="AE347" s="799"/>
      <c r="AF347" s="787"/>
      <c r="AG347" s="787"/>
      <c r="AH347" s="787"/>
      <c r="AI347" s="787"/>
      <c r="AJ347" s="787"/>
      <c r="AK347" s="787"/>
      <c r="AL347" s="799"/>
      <c r="AM347" s="799"/>
      <c r="AN347" s="799"/>
      <c r="AO347" s="799"/>
      <c r="AP347" s="784"/>
      <c r="AQ347" s="784"/>
      <c r="AR347" s="784"/>
      <c r="AS347" s="784"/>
      <c r="AT347" s="784"/>
      <c r="AU347" s="784"/>
      <c r="AV347" s="784"/>
      <c r="AW347" s="784"/>
      <c r="AX347" s="784"/>
      <c r="AY347" s="784"/>
      <c r="AZ347" s="784"/>
      <c r="BA347" s="784"/>
      <c r="BB347" s="784"/>
      <c r="BC347" s="784"/>
      <c r="BE347" s="784" t="str">
        <f t="shared" si="132"/>
        <v>DA</v>
      </c>
      <c r="BF347" s="784" t="str">
        <f>+RIGHT(C347,1)</f>
        <v>3</v>
      </c>
      <c r="BG347" s="784" t="str">
        <f t="shared" si="135"/>
        <v>DA+3</v>
      </c>
    </row>
    <row r="348" spans="1:59" ht="14.45" customHeight="1" x14ac:dyDescent="0.2">
      <c r="A348" s="793"/>
      <c r="B348" s="793"/>
      <c r="C348" s="816"/>
      <c r="D348" s="797">
        <v>398.6</v>
      </c>
      <c r="E348" s="796"/>
      <c r="F348" s="796"/>
      <c r="G348" s="796"/>
      <c r="H348" s="796"/>
      <c r="I348" s="796"/>
      <c r="J348" s="796"/>
      <c r="K348" s="796"/>
      <c r="L348" s="796"/>
      <c r="M348" s="796"/>
      <c r="N348" s="796"/>
      <c r="O348" s="796"/>
      <c r="P348" s="787"/>
      <c r="Q348" s="787"/>
      <c r="R348" s="787"/>
      <c r="S348" s="796"/>
      <c r="T348" s="796"/>
      <c r="U348" s="796"/>
      <c r="V348" s="796"/>
      <c r="W348" s="796"/>
      <c r="X348" s="796"/>
      <c r="Y348" s="796"/>
      <c r="Z348" s="796"/>
      <c r="AA348" s="796"/>
      <c r="AB348" s="787"/>
      <c r="AC348" s="787"/>
      <c r="AD348" s="787"/>
      <c r="AE348" s="787"/>
      <c r="AF348" s="787">
        <f>+ROUND(D348/10,0)-1</f>
        <v>39</v>
      </c>
      <c r="AG348" s="787" t="b">
        <f t="shared" si="133"/>
        <v>1</v>
      </c>
      <c r="AH348" s="787"/>
      <c r="AI348" s="787"/>
      <c r="AJ348" s="787"/>
      <c r="AK348" s="787">
        <f t="shared" ref="AK348" si="142">AF348+AJ348</f>
        <v>39</v>
      </c>
      <c r="AL348" s="796"/>
      <c r="AM348" s="796"/>
      <c r="AN348" s="796"/>
      <c r="AO348" s="799"/>
      <c r="BE348" s="784" t="str">
        <f t="shared" si="132"/>
        <v/>
      </c>
    </row>
    <row r="349" spans="1:59" ht="14.45" customHeight="1" x14ac:dyDescent="0.2">
      <c r="A349" s="793">
        <f>+SUBTOTAL(3,$B$13:B349)</f>
        <v>169</v>
      </c>
      <c r="B349" s="793" t="s">
        <v>66</v>
      </c>
      <c r="C349" s="816" t="s">
        <v>20</v>
      </c>
      <c r="D349" s="797"/>
      <c r="E349" s="799">
        <v>1</v>
      </c>
      <c r="F349" s="800" t="s">
        <v>1943</v>
      </c>
      <c r="G349" s="799" t="s">
        <v>1772</v>
      </c>
      <c r="H349" s="799" t="s">
        <v>439</v>
      </c>
      <c r="I349" s="799" t="s">
        <v>1773</v>
      </c>
      <c r="J349" s="799" t="s">
        <v>1772</v>
      </c>
      <c r="K349" s="799" t="s">
        <v>439</v>
      </c>
      <c r="L349" s="799" t="s">
        <v>1773</v>
      </c>
      <c r="M349" s="799">
        <v>1</v>
      </c>
      <c r="N349" s="799"/>
      <c r="O349" s="799"/>
      <c r="P349" s="799" t="s">
        <v>1774</v>
      </c>
      <c r="Q349" s="799" t="s">
        <v>1775</v>
      </c>
      <c r="R349" s="799">
        <v>1</v>
      </c>
      <c r="S349" s="799">
        <v>1</v>
      </c>
      <c r="T349" s="799"/>
      <c r="U349" s="799"/>
      <c r="V349" s="799">
        <v>1</v>
      </c>
      <c r="W349" s="799"/>
      <c r="X349" s="799"/>
      <c r="Y349" s="799">
        <v>1</v>
      </c>
      <c r="Z349" s="799"/>
      <c r="AA349" s="799"/>
      <c r="AB349" s="799"/>
      <c r="AC349" s="799"/>
      <c r="AD349" s="799"/>
      <c r="AE349" s="799"/>
      <c r="AF349" s="787"/>
      <c r="AG349" s="787"/>
      <c r="AH349" s="787"/>
      <c r="AI349" s="787"/>
      <c r="AJ349" s="787"/>
      <c r="AK349" s="787"/>
      <c r="AL349" s="799"/>
      <c r="AM349" s="799"/>
      <c r="AN349" s="799"/>
      <c r="AO349" s="799"/>
      <c r="AP349" s="784"/>
      <c r="AQ349" s="784"/>
      <c r="AR349" s="784"/>
      <c r="AS349" s="784"/>
      <c r="AT349" s="784"/>
      <c r="AU349" s="784"/>
      <c r="AV349" s="784"/>
      <c r="AW349" s="784"/>
      <c r="AX349" s="784"/>
      <c r="AY349" s="784"/>
      <c r="AZ349" s="784"/>
      <c r="BA349" s="784"/>
      <c r="BB349" s="784"/>
      <c r="BC349" s="784"/>
      <c r="BE349" s="784" t="str">
        <f t="shared" si="132"/>
        <v>DA</v>
      </c>
      <c r="BF349" s="784" t="str">
        <f>+RIGHT(C349,1)</f>
        <v>3</v>
      </c>
      <c r="BG349" s="784" t="str">
        <f t="shared" si="135"/>
        <v>DA+3</v>
      </c>
    </row>
    <row r="350" spans="1:59" ht="14.45" customHeight="1" x14ac:dyDescent="0.2">
      <c r="A350" s="793"/>
      <c r="B350" s="793"/>
      <c r="C350" s="816"/>
      <c r="D350" s="797">
        <v>430.7</v>
      </c>
      <c r="E350" s="796"/>
      <c r="F350" s="796"/>
      <c r="G350" s="796"/>
      <c r="H350" s="796"/>
      <c r="I350" s="796"/>
      <c r="J350" s="796"/>
      <c r="K350" s="796"/>
      <c r="L350" s="796"/>
      <c r="M350" s="796"/>
      <c r="N350" s="796"/>
      <c r="O350" s="796"/>
      <c r="P350" s="787"/>
      <c r="Q350" s="787"/>
      <c r="R350" s="787"/>
      <c r="S350" s="796"/>
      <c r="T350" s="796"/>
      <c r="U350" s="796"/>
      <c r="V350" s="796"/>
      <c r="W350" s="796"/>
      <c r="X350" s="796"/>
      <c r="Y350" s="796"/>
      <c r="Z350" s="796"/>
      <c r="AA350" s="796"/>
      <c r="AB350" s="787"/>
      <c r="AC350" s="787"/>
      <c r="AD350" s="787"/>
      <c r="AE350" s="787"/>
      <c r="AF350" s="787">
        <f>+ROUND(D350/10,0)-1</f>
        <v>42</v>
      </c>
      <c r="AG350" s="787" t="b">
        <f t="shared" si="133"/>
        <v>1</v>
      </c>
      <c r="AH350" s="787"/>
      <c r="AI350" s="787"/>
      <c r="AJ350" s="787"/>
      <c r="AK350" s="787">
        <f t="shared" ref="AK350" si="143">AF350+AJ350</f>
        <v>42</v>
      </c>
      <c r="AL350" s="796"/>
      <c r="AM350" s="796"/>
      <c r="AN350" s="796"/>
      <c r="AO350" s="799"/>
      <c r="BE350" s="784" t="str">
        <f t="shared" si="132"/>
        <v/>
      </c>
    </row>
    <row r="351" spans="1:59" ht="14.45" customHeight="1" x14ac:dyDescent="0.2">
      <c r="A351" s="793">
        <f>+SUBTOTAL(3,$B$13:B351)</f>
        <v>170</v>
      </c>
      <c r="B351" s="793" t="s">
        <v>67</v>
      </c>
      <c r="C351" s="816" t="s">
        <v>20</v>
      </c>
      <c r="D351" s="797"/>
      <c r="E351" s="799">
        <v>1</v>
      </c>
      <c r="F351" s="800" t="s">
        <v>1944</v>
      </c>
      <c r="G351" s="799" t="s">
        <v>1772</v>
      </c>
      <c r="H351" s="799" t="s">
        <v>439</v>
      </c>
      <c r="I351" s="799" t="s">
        <v>1773</v>
      </c>
      <c r="J351" s="799" t="s">
        <v>1772</v>
      </c>
      <c r="K351" s="799" t="s">
        <v>439</v>
      </c>
      <c r="L351" s="799" t="s">
        <v>1773</v>
      </c>
      <c r="M351" s="799">
        <v>1</v>
      </c>
      <c r="N351" s="799"/>
      <c r="O351" s="799"/>
      <c r="P351" s="799" t="s">
        <v>1774</v>
      </c>
      <c r="Q351" s="799" t="s">
        <v>1775</v>
      </c>
      <c r="R351" s="799">
        <v>1</v>
      </c>
      <c r="S351" s="799">
        <v>1</v>
      </c>
      <c r="T351" s="799"/>
      <c r="U351" s="799"/>
      <c r="V351" s="799">
        <v>1</v>
      </c>
      <c r="W351" s="799"/>
      <c r="X351" s="799"/>
      <c r="Y351" s="799">
        <v>1</v>
      </c>
      <c r="Z351" s="799"/>
      <c r="AA351" s="799"/>
      <c r="AB351" s="799"/>
      <c r="AC351" s="799"/>
      <c r="AD351" s="799"/>
      <c r="AE351" s="799"/>
      <c r="AF351" s="787"/>
      <c r="AG351" s="787"/>
      <c r="AH351" s="787"/>
      <c r="AI351" s="787"/>
      <c r="AJ351" s="787"/>
      <c r="AK351" s="787"/>
      <c r="AL351" s="799"/>
      <c r="AM351" s="799"/>
      <c r="AN351" s="799"/>
      <c r="AO351" s="799"/>
      <c r="AP351" s="784"/>
      <c r="AQ351" s="784"/>
      <c r="AR351" s="784"/>
      <c r="AS351" s="784"/>
      <c r="AT351" s="784"/>
      <c r="AU351" s="784"/>
      <c r="AV351" s="784"/>
      <c r="AW351" s="784"/>
      <c r="AX351" s="784"/>
      <c r="AY351" s="784"/>
      <c r="AZ351" s="784"/>
      <c r="BA351" s="784"/>
      <c r="BB351" s="784"/>
      <c r="BC351" s="784"/>
      <c r="BE351" s="784" t="str">
        <f t="shared" si="132"/>
        <v>DA</v>
      </c>
      <c r="BF351" s="784" t="str">
        <f>+RIGHT(C351,1)</f>
        <v>3</v>
      </c>
      <c r="BG351" s="784" t="str">
        <f t="shared" si="135"/>
        <v>DA+3</v>
      </c>
    </row>
    <row r="352" spans="1:59" ht="14.45" customHeight="1" x14ac:dyDescent="0.2">
      <c r="A352" s="793"/>
      <c r="B352" s="793"/>
      <c r="C352" s="816"/>
      <c r="D352" s="797">
        <v>410</v>
      </c>
      <c r="E352" s="796"/>
      <c r="F352" s="796"/>
      <c r="G352" s="796"/>
      <c r="H352" s="796"/>
      <c r="I352" s="796"/>
      <c r="J352" s="796"/>
      <c r="K352" s="796"/>
      <c r="L352" s="796"/>
      <c r="M352" s="796"/>
      <c r="N352" s="796"/>
      <c r="O352" s="796"/>
      <c r="P352" s="787"/>
      <c r="Q352" s="787"/>
      <c r="R352" s="787"/>
      <c r="S352" s="796"/>
      <c r="T352" s="796"/>
      <c r="U352" s="796"/>
      <c r="V352" s="796"/>
      <c r="W352" s="796"/>
      <c r="X352" s="796"/>
      <c r="Y352" s="796"/>
      <c r="Z352" s="796"/>
      <c r="AA352" s="796"/>
      <c r="AB352" s="787"/>
      <c r="AC352" s="787"/>
      <c r="AD352" s="787"/>
      <c r="AE352" s="787"/>
      <c r="AF352" s="787">
        <f>+ROUND(D352/10,0)-1</f>
        <v>40</v>
      </c>
      <c r="AG352" s="787" t="b">
        <f t="shared" si="133"/>
        <v>1</v>
      </c>
      <c r="AH352" s="787"/>
      <c r="AI352" s="787"/>
      <c r="AJ352" s="787"/>
      <c r="AK352" s="787">
        <f t="shared" ref="AK352" si="144">AF352+AJ352</f>
        <v>40</v>
      </c>
      <c r="AL352" s="796"/>
      <c r="AM352" s="796"/>
      <c r="AN352" s="796"/>
      <c r="AO352" s="799"/>
      <c r="BE352" s="784" t="str">
        <f t="shared" si="132"/>
        <v/>
      </c>
    </row>
    <row r="353" spans="1:59" ht="14.45" customHeight="1" x14ac:dyDescent="0.2">
      <c r="A353" s="793">
        <f>+SUBTOTAL(3,$B$13:B353)</f>
        <v>171</v>
      </c>
      <c r="B353" s="793" t="s">
        <v>68</v>
      </c>
      <c r="C353" s="816" t="s">
        <v>231</v>
      </c>
      <c r="D353" s="797"/>
      <c r="E353" s="799">
        <v>1</v>
      </c>
      <c r="F353" s="800" t="s">
        <v>1945</v>
      </c>
      <c r="G353" s="799" t="s">
        <v>1772</v>
      </c>
      <c r="H353" s="799" t="s">
        <v>439</v>
      </c>
      <c r="I353" s="799" t="s">
        <v>1773</v>
      </c>
      <c r="J353" s="799" t="s">
        <v>1772</v>
      </c>
      <c r="K353" s="799" t="s">
        <v>439</v>
      </c>
      <c r="L353" s="799" t="s">
        <v>1773</v>
      </c>
      <c r="M353" s="799">
        <v>1</v>
      </c>
      <c r="N353" s="799"/>
      <c r="O353" s="799"/>
      <c r="P353" s="799" t="s">
        <v>1774</v>
      </c>
      <c r="Q353" s="799" t="s">
        <v>1775</v>
      </c>
      <c r="R353" s="799">
        <v>1</v>
      </c>
      <c r="S353" s="799">
        <v>1</v>
      </c>
      <c r="T353" s="799"/>
      <c r="U353" s="799"/>
      <c r="V353" s="799">
        <v>1</v>
      </c>
      <c r="W353" s="799"/>
      <c r="X353" s="799"/>
      <c r="Y353" s="799">
        <v>1</v>
      </c>
      <c r="Z353" s="799"/>
      <c r="AA353" s="799"/>
      <c r="AB353" s="799"/>
      <c r="AC353" s="799"/>
      <c r="AD353" s="799"/>
      <c r="AE353" s="799"/>
      <c r="AF353" s="787"/>
      <c r="AG353" s="787"/>
      <c r="AH353" s="787"/>
      <c r="AI353" s="787"/>
      <c r="AJ353" s="787"/>
      <c r="AK353" s="787"/>
      <c r="AL353" s="799"/>
      <c r="AM353" s="799"/>
      <c r="AN353" s="799"/>
      <c r="AO353" s="799"/>
      <c r="AP353" s="784"/>
      <c r="AQ353" s="784"/>
      <c r="AR353" s="784"/>
      <c r="AS353" s="784"/>
      <c r="AT353" s="784"/>
      <c r="AU353" s="784"/>
      <c r="AV353" s="784"/>
      <c r="AW353" s="784"/>
      <c r="AX353" s="784"/>
      <c r="AY353" s="784"/>
      <c r="AZ353" s="784"/>
      <c r="BA353" s="784"/>
      <c r="BB353" s="784"/>
      <c r="BC353" s="784"/>
      <c r="BE353" s="784" t="str">
        <f t="shared" si="132"/>
        <v>DA</v>
      </c>
      <c r="BF353" s="784" t="str">
        <f>+RIGHT(C353,1)</f>
        <v>0</v>
      </c>
      <c r="BG353" s="784" t="str">
        <f t="shared" si="135"/>
        <v>DA+0</v>
      </c>
    </row>
    <row r="354" spans="1:59" ht="14.45" customHeight="1" x14ac:dyDescent="0.2">
      <c r="A354" s="793"/>
      <c r="B354" s="793"/>
      <c r="C354" s="816"/>
      <c r="D354" s="797">
        <v>402.6</v>
      </c>
      <c r="E354" s="796"/>
      <c r="F354" s="796"/>
      <c r="G354" s="796"/>
      <c r="H354" s="796"/>
      <c r="I354" s="796"/>
      <c r="J354" s="796"/>
      <c r="K354" s="796"/>
      <c r="L354" s="796"/>
      <c r="M354" s="796"/>
      <c r="N354" s="796"/>
      <c r="O354" s="796"/>
      <c r="P354" s="787"/>
      <c r="Q354" s="787"/>
      <c r="R354" s="787"/>
      <c r="S354" s="796"/>
      <c r="T354" s="796"/>
      <c r="U354" s="796"/>
      <c r="V354" s="796"/>
      <c r="W354" s="796"/>
      <c r="X354" s="796"/>
      <c r="Y354" s="796"/>
      <c r="Z354" s="796"/>
      <c r="AA354" s="796"/>
      <c r="AB354" s="787"/>
      <c r="AC354" s="787"/>
      <c r="AD354" s="787"/>
      <c r="AE354" s="787"/>
      <c r="AF354" s="787">
        <f>+ROUND(D354/10,0)-1</f>
        <v>39</v>
      </c>
      <c r="AG354" s="787" t="b">
        <f t="shared" si="133"/>
        <v>1</v>
      </c>
      <c r="AH354" s="787"/>
      <c r="AI354" s="787"/>
      <c r="AJ354" s="787"/>
      <c r="AK354" s="787">
        <f t="shared" ref="AK354" si="145">AF354+AJ354</f>
        <v>39</v>
      </c>
      <c r="AL354" s="796"/>
      <c r="AM354" s="796"/>
      <c r="AN354" s="796"/>
      <c r="AO354" s="799"/>
      <c r="BE354" s="784" t="str">
        <f t="shared" si="132"/>
        <v/>
      </c>
    </row>
    <row r="355" spans="1:59" ht="14.45" customHeight="1" x14ac:dyDescent="0.2">
      <c r="A355" s="793">
        <f>+SUBTOTAL(3,$B$13:B355)</f>
        <v>172</v>
      </c>
      <c r="B355" s="793" t="s">
        <v>69</v>
      </c>
      <c r="C355" s="816" t="s">
        <v>231</v>
      </c>
      <c r="D355" s="797"/>
      <c r="E355" s="799">
        <v>1</v>
      </c>
      <c r="F355" s="800" t="s">
        <v>1946</v>
      </c>
      <c r="G355" s="799" t="s">
        <v>1772</v>
      </c>
      <c r="H355" s="799" t="s">
        <v>439</v>
      </c>
      <c r="I355" s="799" t="s">
        <v>1773</v>
      </c>
      <c r="J355" s="799" t="s">
        <v>1772</v>
      </c>
      <c r="K355" s="799" t="s">
        <v>439</v>
      </c>
      <c r="L355" s="799" t="s">
        <v>1773</v>
      </c>
      <c r="M355" s="799">
        <v>1</v>
      </c>
      <c r="N355" s="799"/>
      <c r="O355" s="799"/>
      <c r="P355" s="799" t="s">
        <v>1774</v>
      </c>
      <c r="Q355" s="799" t="s">
        <v>1775</v>
      </c>
      <c r="R355" s="799">
        <v>1</v>
      </c>
      <c r="S355" s="799">
        <v>1</v>
      </c>
      <c r="T355" s="799"/>
      <c r="U355" s="799"/>
      <c r="V355" s="799">
        <v>1</v>
      </c>
      <c r="W355" s="799"/>
      <c r="X355" s="799"/>
      <c r="Y355" s="799">
        <v>1</v>
      </c>
      <c r="Z355" s="799"/>
      <c r="AA355" s="799"/>
      <c r="AB355" s="799"/>
      <c r="AC355" s="799"/>
      <c r="AD355" s="799"/>
      <c r="AE355" s="799"/>
      <c r="AF355" s="787"/>
      <c r="AG355" s="787"/>
      <c r="AH355" s="787"/>
      <c r="AI355" s="787"/>
      <c r="AJ355" s="787"/>
      <c r="AK355" s="787"/>
      <c r="AL355" s="799"/>
      <c r="AM355" s="799"/>
      <c r="AN355" s="799"/>
      <c r="AO355" s="799"/>
      <c r="AP355" s="784"/>
      <c r="AQ355" s="784"/>
      <c r="AR355" s="784"/>
      <c r="AS355" s="784"/>
      <c r="AT355" s="784"/>
      <c r="AU355" s="784"/>
      <c r="AV355" s="784"/>
      <c r="AW355" s="784"/>
      <c r="AX355" s="784"/>
      <c r="AY355" s="784"/>
      <c r="AZ355" s="784"/>
      <c r="BA355" s="784"/>
      <c r="BB355" s="784"/>
      <c r="BC355" s="784"/>
      <c r="BE355" s="784" t="str">
        <f t="shared" si="132"/>
        <v>DA</v>
      </c>
      <c r="BF355" s="784" t="str">
        <f>+RIGHT(C355,1)</f>
        <v>0</v>
      </c>
      <c r="BG355" s="784" t="str">
        <f t="shared" si="135"/>
        <v>DA+0</v>
      </c>
    </row>
    <row r="356" spans="1:59" ht="14.45" customHeight="1" x14ac:dyDescent="0.2">
      <c r="A356" s="793"/>
      <c r="B356" s="793"/>
      <c r="C356" s="816"/>
      <c r="D356" s="797">
        <v>343.5</v>
      </c>
      <c r="E356" s="796"/>
      <c r="F356" s="796"/>
      <c r="G356" s="796"/>
      <c r="H356" s="796"/>
      <c r="I356" s="796"/>
      <c r="J356" s="796"/>
      <c r="K356" s="796"/>
      <c r="L356" s="796"/>
      <c r="M356" s="796"/>
      <c r="N356" s="796"/>
      <c r="O356" s="796"/>
      <c r="P356" s="787"/>
      <c r="Q356" s="787"/>
      <c r="R356" s="787"/>
      <c r="S356" s="796"/>
      <c r="T356" s="796"/>
      <c r="U356" s="796"/>
      <c r="V356" s="796"/>
      <c r="W356" s="796"/>
      <c r="X356" s="796"/>
      <c r="Y356" s="796"/>
      <c r="Z356" s="796"/>
      <c r="AA356" s="796"/>
      <c r="AB356" s="787"/>
      <c r="AC356" s="787"/>
      <c r="AD356" s="787"/>
      <c r="AE356" s="787"/>
      <c r="AF356" s="787">
        <f>+ROUND(D356/10,0)-1</f>
        <v>33</v>
      </c>
      <c r="AG356" s="787" t="b">
        <f t="shared" si="133"/>
        <v>1</v>
      </c>
      <c r="AH356" s="787"/>
      <c r="AI356" s="787"/>
      <c r="AJ356" s="787"/>
      <c r="AK356" s="787">
        <f t="shared" ref="AK356" si="146">AF356+AJ356</f>
        <v>33</v>
      </c>
      <c r="AL356" s="796"/>
      <c r="AM356" s="796"/>
      <c r="AN356" s="796"/>
      <c r="AO356" s="799"/>
      <c r="BE356" s="784" t="str">
        <f t="shared" si="132"/>
        <v/>
      </c>
    </row>
    <row r="357" spans="1:59" ht="14.45" customHeight="1" x14ac:dyDescent="0.2">
      <c r="A357" s="793">
        <f>+SUBTOTAL(3,$B$13:B357)</f>
        <v>173</v>
      </c>
      <c r="B357" s="798" t="s">
        <v>186</v>
      </c>
      <c r="C357" s="816" t="s">
        <v>242</v>
      </c>
      <c r="D357" s="797"/>
      <c r="E357" s="799">
        <v>1</v>
      </c>
      <c r="F357" s="800" t="s">
        <v>1947</v>
      </c>
      <c r="G357" s="799" t="s">
        <v>1772</v>
      </c>
      <c r="H357" s="799" t="s">
        <v>439</v>
      </c>
      <c r="I357" s="799" t="s">
        <v>1773</v>
      </c>
      <c r="J357" s="799" t="s">
        <v>1772</v>
      </c>
      <c r="K357" s="799" t="s">
        <v>439</v>
      </c>
      <c r="L357" s="799" t="s">
        <v>1773</v>
      </c>
      <c r="M357" s="799">
        <v>1</v>
      </c>
      <c r="N357" s="799"/>
      <c r="O357" s="799"/>
      <c r="P357" s="799" t="s">
        <v>1774</v>
      </c>
      <c r="Q357" s="799" t="s">
        <v>1775</v>
      </c>
      <c r="R357" s="799">
        <v>1</v>
      </c>
      <c r="S357" s="799">
        <v>1</v>
      </c>
      <c r="T357" s="799"/>
      <c r="U357" s="799"/>
      <c r="V357" s="799">
        <v>1</v>
      </c>
      <c r="W357" s="799"/>
      <c r="X357" s="799"/>
      <c r="Y357" s="796"/>
      <c r="Z357" s="796"/>
      <c r="AA357" s="796"/>
      <c r="AB357" s="799"/>
      <c r="AC357" s="787"/>
      <c r="AD357" s="787"/>
      <c r="AE357" s="787"/>
      <c r="AF357" s="787"/>
      <c r="AG357" s="787"/>
      <c r="AH357" s="787"/>
      <c r="AI357" s="787"/>
      <c r="AJ357" s="787"/>
      <c r="AK357" s="787"/>
      <c r="AL357" s="796"/>
      <c r="AM357" s="796"/>
      <c r="AN357" s="796"/>
      <c r="AO357" s="799"/>
      <c r="BE357" s="784" t="str">
        <f t="shared" si="132"/>
        <v>DB</v>
      </c>
      <c r="BF357" s="784" t="str">
        <f>+RIGHT(C357,1)</f>
        <v>0</v>
      </c>
      <c r="BG357" s="784" t="str">
        <f t="shared" si="135"/>
        <v>DB+0</v>
      </c>
    </row>
    <row r="358" spans="1:59" ht="14.45" customHeight="1" x14ac:dyDescent="0.2">
      <c r="A358" s="793"/>
      <c r="B358" s="793"/>
      <c r="C358" s="816"/>
      <c r="D358" s="797">
        <v>392</v>
      </c>
      <c r="E358" s="796"/>
      <c r="F358" s="796"/>
      <c r="G358" s="796"/>
      <c r="H358" s="796"/>
      <c r="I358" s="796"/>
      <c r="J358" s="796"/>
      <c r="K358" s="796"/>
      <c r="L358" s="796"/>
      <c r="M358" s="796"/>
      <c r="N358" s="796"/>
      <c r="O358" s="796"/>
      <c r="P358" s="787"/>
      <c r="Q358" s="787"/>
      <c r="R358" s="787"/>
      <c r="S358" s="796"/>
      <c r="T358" s="796"/>
      <c r="U358" s="796"/>
      <c r="V358" s="796"/>
      <c r="W358" s="796"/>
      <c r="X358" s="796"/>
      <c r="Y358" s="796"/>
      <c r="Z358" s="796"/>
      <c r="AA358" s="796"/>
      <c r="AB358" s="787"/>
      <c r="AC358" s="787"/>
      <c r="AD358" s="787"/>
      <c r="AE358" s="787"/>
      <c r="AF358" s="787">
        <f>+ROUND(D358/10,0)-1</f>
        <v>38</v>
      </c>
      <c r="AG358" s="787" t="b">
        <f t="shared" si="133"/>
        <v>1</v>
      </c>
      <c r="AH358" s="787"/>
      <c r="AI358" s="787"/>
      <c r="AJ358" s="787"/>
      <c r="AK358" s="787">
        <f t="shared" ref="AK358" si="147">AF358+AJ358</f>
        <v>38</v>
      </c>
      <c r="AL358" s="796"/>
      <c r="AM358" s="796"/>
      <c r="AN358" s="796"/>
      <c r="AO358" s="799"/>
      <c r="BE358" s="784" t="str">
        <f t="shared" si="132"/>
        <v/>
      </c>
    </row>
    <row r="359" spans="1:59" ht="14.45" customHeight="1" x14ac:dyDescent="0.2">
      <c r="A359" s="793">
        <f>+SUBTOTAL(3,$B$13:B359)</f>
        <v>174</v>
      </c>
      <c r="B359" s="793" t="s">
        <v>187</v>
      </c>
      <c r="C359" s="816" t="s">
        <v>231</v>
      </c>
      <c r="D359" s="797"/>
      <c r="E359" s="799">
        <v>1</v>
      </c>
      <c r="F359" s="800" t="s">
        <v>1948</v>
      </c>
      <c r="G359" s="799" t="s">
        <v>1772</v>
      </c>
      <c r="H359" s="799" t="s">
        <v>439</v>
      </c>
      <c r="I359" s="799" t="s">
        <v>1773</v>
      </c>
      <c r="J359" s="799" t="s">
        <v>1772</v>
      </c>
      <c r="K359" s="799" t="s">
        <v>439</v>
      </c>
      <c r="L359" s="799" t="s">
        <v>1773</v>
      </c>
      <c r="M359" s="799">
        <v>1</v>
      </c>
      <c r="N359" s="799"/>
      <c r="O359" s="799"/>
      <c r="P359" s="799" t="s">
        <v>1774</v>
      </c>
      <c r="Q359" s="799" t="s">
        <v>1775</v>
      </c>
      <c r="R359" s="799">
        <v>1</v>
      </c>
      <c r="S359" s="799">
        <v>1</v>
      </c>
      <c r="T359" s="799"/>
      <c r="U359" s="799"/>
      <c r="V359" s="799">
        <v>1</v>
      </c>
      <c r="W359" s="799"/>
      <c r="X359" s="799"/>
      <c r="Y359" s="799">
        <v>1</v>
      </c>
      <c r="Z359" s="799"/>
      <c r="AA359" s="799"/>
      <c r="AB359" s="799"/>
      <c r="AC359" s="799"/>
      <c r="AD359" s="799"/>
      <c r="AE359" s="799"/>
      <c r="AF359" s="787"/>
      <c r="AG359" s="787"/>
      <c r="AH359" s="787"/>
      <c r="AI359" s="787"/>
      <c r="AJ359" s="787"/>
      <c r="AK359" s="787"/>
      <c r="AL359" s="799"/>
      <c r="AM359" s="799"/>
      <c r="AN359" s="799"/>
      <c r="AO359" s="799"/>
      <c r="AP359" s="784"/>
      <c r="AQ359" s="784"/>
      <c r="AR359" s="784"/>
      <c r="AS359" s="784"/>
      <c r="AT359" s="784"/>
      <c r="AU359" s="784"/>
      <c r="AV359" s="784"/>
      <c r="AW359" s="784"/>
      <c r="AX359" s="784"/>
      <c r="AY359" s="784"/>
      <c r="AZ359" s="784"/>
      <c r="BA359" s="784"/>
      <c r="BB359" s="784"/>
      <c r="BC359" s="784"/>
      <c r="BE359" s="784" t="str">
        <f t="shared" si="132"/>
        <v>DA</v>
      </c>
      <c r="BF359" s="784" t="str">
        <f>+RIGHT(C359,1)</f>
        <v>0</v>
      </c>
      <c r="BG359" s="784" t="str">
        <f t="shared" si="135"/>
        <v>DA+0</v>
      </c>
    </row>
    <row r="360" spans="1:59" ht="14.45" customHeight="1" x14ac:dyDescent="0.2">
      <c r="A360" s="793"/>
      <c r="B360" s="793"/>
      <c r="C360" s="816"/>
      <c r="D360" s="797">
        <v>381.1</v>
      </c>
      <c r="E360" s="796"/>
      <c r="F360" s="796"/>
      <c r="G360" s="796"/>
      <c r="H360" s="796"/>
      <c r="I360" s="796"/>
      <c r="J360" s="796"/>
      <c r="K360" s="796"/>
      <c r="L360" s="796"/>
      <c r="M360" s="796"/>
      <c r="N360" s="796"/>
      <c r="O360" s="796"/>
      <c r="P360" s="787"/>
      <c r="Q360" s="787"/>
      <c r="R360" s="787"/>
      <c r="S360" s="796"/>
      <c r="T360" s="796"/>
      <c r="U360" s="796"/>
      <c r="V360" s="796"/>
      <c r="W360" s="796"/>
      <c r="X360" s="796"/>
      <c r="Y360" s="796"/>
      <c r="Z360" s="796"/>
      <c r="AA360" s="796"/>
      <c r="AB360" s="787"/>
      <c r="AC360" s="787"/>
      <c r="AD360" s="787"/>
      <c r="AE360" s="787"/>
      <c r="AF360" s="787">
        <f>+ROUND(D360/10,0)-1</f>
        <v>37</v>
      </c>
      <c r="AG360" s="787" t="b">
        <f t="shared" si="133"/>
        <v>1</v>
      </c>
      <c r="AH360" s="787"/>
      <c r="AI360" s="787"/>
      <c r="AJ360" s="787"/>
      <c r="AK360" s="787">
        <f t="shared" ref="AK360" si="148">AF360+AJ360</f>
        <v>37</v>
      </c>
      <c r="AL360" s="796"/>
      <c r="AM360" s="796"/>
      <c r="AN360" s="796"/>
      <c r="AO360" s="799"/>
      <c r="BE360" s="784" t="str">
        <f t="shared" si="132"/>
        <v/>
      </c>
    </row>
    <row r="361" spans="1:59" ht="14.45" customHeight="1" x14ac:dyDescent="0.2">
      <c r="A361" s="793">
        <f>+SUBTOTAL(3,$B$13:B361)</f>
        <v>175</v>
      </c>
      <c r="B361" s="793" t="s">
        <v>188</v>
      </c>
      <c r="C361" s="816" t="s">
        <v>231</v>
      </c>
      <c r="D361" s="797"/>
      <c r="E361" s="799">
        <v>1</v>
      </c>
      <c r="F361" s="800" t="s">
        <v>1949</v>
      </c>
      <c r="G361" s="799" t="s">
        <v>1772</v>
      </c>
      <c r="H361" s="799" t="s">
        <v>439</v>
      </c>
      <c r="I361" s="799" t="s">
        <v>1773</v>
      </c>
      <c r="J361" s="799" t="s">
        <v>1772</v>
      </c>
      <c r="K361" s="799" t="s">
        <v>439</v>
      </c>
      <c r="L361" s="799" t="s">
        <v>1773</v>
      </c>
      <c r="M361" s="799">
        <v>1</v>
      </c>
      <c r="N361" s="799"/>
      <c r="O361" s="799"/>
      <c r="P361" s="799" t="s">
        <v>1774</v>
      </c>
      <c r="Q361" s="799" t="s">
        <v>1775</v>
      </c>
      <c r="R361" s="799">
        <v>1</v>
      </c>
      <c r="S361" s="799">
        <v>1</v>
      </c>
      <c r="T361" s="799"/>
      <c r="U361" s="799"/>
      <c r="V361" s="799">
        <v>1</v>
      </c>
      <c r="W361" s="799"/>
      <c r="X361" s="799"/>
      <c r="Y361" s="799">
        <v>1</v>
      </c>
      <c r="Z361" s="799"/>
      <c r="AA361" s="799"/>
      <c r="AB361" s="799"/>
      <c r="AC361" s="799"/>
      <c r="AD361" s="799"/>
      <c r="AE361" s="799"/>
      <c r="AF361" s="787"/>
      <c r="AG361" s="787"/>
      <c r="AH361" s="787"/>
      <c r="AI361" s="787"/>
      <c r="AJ361" s="787"/>
      <c r="AK361" s="787"/>
      <c r="AL361" s="799"/>
      <c r="AM361" s="799"/>
      <c r="AN361" s="799"/>
      <c r="AO361" s="799"/>
      <c r="AP361" s="784"/>
      <c r="AQ361" s="784"/>
      <c r="AR361" s="784"/>
      <c r="AS361" s="784"/>
      <c r="AT361" s="784"/>
      <c r="AU361" s="784"/>
      <c r="AV361" s="784"/>
      <c r="AW361" s="784"/>
      <c r="AX361" s="784"/>
      <c r="AY361" s="784"/>
      <c r="AZ361" s="784"/>
      <c r="BA361" s="784"/>
      <c r="BB361" s="784"/>
      <c r="BC361" s="784"/>
      <c r="BE361" s="784" t="str">
        <f t="shared" si="132"/>
        <v>DA</v>
      </c>
      <c r="BF361" s="784" t="str">
        <f>+RIGHT(C361,1)</f>
        <v>0</v>
      </c>
      <c r="BG361" s="784" t="str">
        <f t="shared" si="135"/>
        <v>DA+0</v>
      </c>
    </row>
    <row r="362" spans="1:59" ht="14.45" customHeight="1" x14ac:dyDescent="0.2">
      <c r="A362" s="793"/>
      <c r="B362" s="793"/>
      <c r="C362" s="816"/>
      <c r="D362" s="797">
        <v>366.3</v>
      </c>
      <c r="E362" s="796"/>
      <c r="F362" s="796"/>
      <c r="G362" s="796"/>
      <c r="H362" s="796"/>
      <c r="I362" s="796"/>
      <c r="J362" s="796"/>
      <c r="K362" s="796"/>
      <c r="L362" s="796"/>
      <c r="M362" s="796"/>
      <c r="N362" s="796"/>
      <c r="O362" s="796"/>
      <c r="P362" s="787"/>
      <c r="Q362" s="787"/>
      <c r="R362" s="787"/>
      <c r="S362" s="796"/>
      <c r="T362" s="796"/>
      <c r="U362" s="796"/>
      <c r="V362" s="796"/>
      <c r="W362" s="796"/>
      <c r="X362" s="796"/>
      <c r="Y362" s="796"/>
      <c r="Z362" s="796"/>
      <c r="AA362" s="796"/>
      <c r="AB362" s="787"/>
      <c r="AC362" s="787"/>
      <c r="AD362" s="787"/>
      <c r="AE362" s="787"/>
      <c r="AF362" s="787">
        <f>+ROUND(D362/10,0)-1</f>
        <v>36</v>
      </c>
      <c r="AG362" s="787" t="b">
        <f t="shared" si="133"/>
        <v>1</v>
      </c>
      <c r="AH362" s="787"/>
      <c r="AI362" s="787"/>
      <c r="AJ362" s="787"/>
      <c r="AK362" s="787">
        <f t="shared" ref="AK362" si="149">AF362+AJ362</f>
        <v>36</v>
      </c>
      <c r="AL362" s="796"/>
      <c r="AM362" s="796"/>
      <c r="AN362" s="796"/>
      <c r="AO362" s="799"/>
      <c r="BE362" s="784" t="str">
        <f t="shared" si="132"/>
        <v/>
      </c>
    </row>
    <row r="363" spans="1:59" s="802" customFormat="1" ht="14.45" customHeight="1" x14ac:dyDescent="0.2">
      <c r="A363" s="793">
        <f>+SUBTOTAL(3,$B$13:B363)</f>
        <v>176</v>
      </c>
      <c r="B363" s="793" t="s">
        <v>189</v>
      </c>
      <c r="C363" s="816" t="s">
        <v>20</v>
      </c>
      <c r="D363" s="797"/>
      <c r="E363" s="801">
        <v>1</v>
      </c>
      <c r="F363" s="800" t="s">
        <v>1950</v>
      </c>
      <c r="G363" s="799" t="s">
        <v>1772</v>
      </c>
      <c r="H363" s="799" t="s">
        <v>439</v>
      </c>
      <c r="I363" s="799" t="s">
        <v>1773</v>
      </c>
      <c r="J363" s="799" t="s">
        <v>1772</v>
      </c>
      <c r="K363" s="799" t="s">
        <v>439</v>
      </c>
      <c r="L363" s="799" t="s">
        <v>1773</v>
      </c>
      <c r="M363" s="801">
        <v>1</v>
      </c>
      <c r="N363" s="801"/>
      <c r="O363" s="801"/>
      <c r="P363" s="799" t="s">
        <v>1774</v>
      </c>
      <c r="Q363" s="799" t="s">
        <v>1775</v>
      </c>
      <c r="R363" s="799">
        <v>1</v>
      </c>
      <c r="S363" s="801">
        <v>1</v>
      </c>
      <c r="T363" s="801"/>
      <c r="U363" s="801"/>
      <c r="V363" s="799">
        <v>1</v>
      </c>
      <c r="W363" s="799"/>
      <c r="X363" s="799"/>
      <c r="Y363" s="799">
        <v>1</v>
      </c>
      <c r="Z363" s="799"/>
      <c r="AA363" s="799"/>
      <c r="AB363" s="799"/>
      <c r="AC363" s="799"/>
      <c r="AD363" s="799"/>
      <c r="AE363" s="799"/>
      <c r="AF363" s="787"/>
      <c r="AG363" s="787"/>
      <c r="AH363" s="787"/>
      <c r="AI363" s="787"/>
      <c r="AJ363" s="787"/>
      <c r="AK363" s="787"/>
      <c r="AL363" s="799"/>
      <c r="AM363" s="799"/>
      <c r="AN363" s="799"/>
      <c r="AO363" s="799"/>
      <c r="AP363" s="784"/>
      <c r="AQ363" s="784"/>
      <c r="AR363" s="784"/>
      <c r="AS363" s="784"/>
      <c r="AT363" s="784"/>
      <c r="AU363" s="784"/>
      <c r="AV363" s="784"/>
      <c r="AW363" s="784"/>
      <c r="AX363" s="784"/>
      <c r="AY363" s="784"/>
      <c r="AZ363" s="784"/>
      <c r="BA363" s="784"/>
      <c r="BB363" s="784"/>
      <c r="BC363" s="784"/>
      <c r="BE363" s="784" t="str">
        <f t="shared" si="132"/>
        <v>DA</v>
      </c>
      <c r="BF363" s="784" t="str">
        <f>+RIGHT(C363,1)</f>
        <v>3</v>
      </c>
      <c r="BG363" s="803" t="str">
        <f t="shared" si="135"/>
        <v>DA+3</v>
      </c>
    </row>
    <row r="364" spans="1:59" x14ac:dyDescent="0.2">
      <c r="A364" s="793"/>
      <c r="B364" s="793"/>
      <c r="C364" s="816"/>
      <c r="D364" s="797">
        <v>420.1</v>
      </c>
      <c r="E364" s="796"/>
      <c r="F364" s="796"/>
      <c r="G364" s="796"/>
      <c r="H364" s="796"/>
      <c r="I364" s="796"/>
      <c r="J364" s="796"/>
      <c r="K364" s="796"/>
      <c r="L364" s="796"/>
      <c r="M364" s="796"/>
      <c r="N364" s="796"/>
      <c r="O364" s="796"/>
      <c r="P364" s="787"/>
      <c r="Q364" s="787"/>
      <c r="R364" s="787"/>
      <c r="S364" s="796"/>
      <c r="T364" s="796"/>
      <c r="U364" s="796"/>
      <c r="V364" s="796"/>
      <c r="W364" s="796"/>
      <c r="X364" s="796"/>
      <c r="Y364" s="796"/>
      <c r="Z364" s="796"/>
      <c r="AA364" s="796"/>
      <c r="AB364" s="787"/>
      <c r="AC364" s="787"/>
      <c r="AD364" s="787"/>
      <c r="AE364" s="787"/>
      <c r="AF364" s="787">
        <f>+ROUND(D364/10,0)-1</f>
        <v>41</v>
      </c>
      <c r="AG364" s="787" t="b">
        <f t="shared" si="133"/>
        <v>1</v>
      </c>
      <c r="AH364" s="787"/>
      <c r="AI364" s="787"/>
      <c r="AJ364" s="787"/>
      <c r="AK364" s="787">
        <f t="shared" ref="AK364" si="150">AF364+AJ364</f>
        <v>41</v>
      </c>
      <c r="AL364" s="796"/>
      <c r="AM364" s="796"/>
      <c r="AN364" s="796"/>
      <c r="AO364" s="799"/>
      <c r="BE364" s="784" t="str">
        <f t="shared" si="132"/>
        <v/>
      </c>
    </row>
    <row r="365" spans="1:59" ht="14.45" customHeight="1" x14ac:dyDescent="0.2">
      <c r="A365" s="793">
        <f>+SUBTOTAL(3,$B$13:B365)</f>
        <v>177</v>
      </c>
      <c r="B365" s="793" t="s">
        <v>190</v>
      </c>
      <c r="C365" s="816" t="s">
        <v>20</v>
      </c>
      <c r="D365" s="797"/>
      <c r="E365" s="799">
        <v>1</v>
      </c>
      <c r="F365" s="800" t="s">
        <v>1951</v>
      </c>
      <c r="G365" s="799" t="s">
        <v>1772</v>
      </c>
      <c r="H365" s="799" t="s">
        <v>439</v>
      </c>
      <c r="I365" s="799" t="s">
        <v>1773</v>
      </c>
      <c r="J365" s="799" t="s">
        <v>1772</v>
      </c>
      <c r="K365" s="799" t="s">
        <v>439</v>
      </c>
      <c r="L365" s="799" t="s">
        <v>1773</v>
      </c>
      <c r="M365" s="799">
        <v>1</v>
      </c>
      <c r="N365" s="799"/>
      <c r="O365" s="799"/>
      <c r="P365" s="799" t="s">
        <v>1774</v>
      </c>
      <c r="Q365" s="799" t="s">
        <v>1775</v>
      </c>
      <c r="R365" s="799">
        <v>1</v>
      </c>
      <c r="S365" s="799">
        <v>1</v>
      </c>
      <c r="T365" s="799"/>
      <c r="U365" s="799"/>
      <c r="V365" s="799">
        <v>1</v>
      </c>
      <c r="W365" s="799"/>
      <c r="X365" s="799"/>
      <c r="Y365" s="799">
        <v>1</v>
      </c>
      <c r="Z365" s="799"/>
      <c r="AA365" s="799"/>
      <c r="AB365" s="799"/>
      <c r="AC365" s="799"/>
      <c r="AD365" s="799"/>
      <c r="AE365" s="799"/>
      <c r="AF365" s="787"/>
      <c r="AG365" s="787"/>
      <c r="AH365" s="787"/>
      <c r="AI365" s="787"/>
      <c r="AJ365" s="787"/>
      <c r="AK365" s="787"/>
      <c r="AL365" s="799"/>
      <c r="AM365" s="799"/>
      <c r="AN365" s="799"/>
      <c r="AO365" s="799"/>
      <c r="AP365" s="784"/>
      <c r="AQ365" s="784"/>
      <c r="AR365" s="784"/>
      <c r="AS365" s="784"/>
      <c r="AT365" s="784"/>
      <c r="AU365" s="784"/>
      <c r="AV365" s="784"/>
      <c r="AW365" s="784"/>
      <c r="AX365" s="784"/>
      <c r="AY365" s="784"/>
      <c r="AZ365" s="784"/>
      <c r="BA365" s="784"/>
      <c r="BB365" s="784"/>
      <c r="BC365" s="784"/>
      <c r="BE365" s="784" t="str">
        <f t="shared" si="132"/>
        <v>DA</v>
      </c>
      <c r="BF365" s="784" t="str">
        <f>+RIGHT(C365,1)</f>
        <v>3</v>
      </c>
      <c r="BG365" s="784" t="str">
        <f t="shared" si="135"/>
        <v>DA+3</v>
      </c>
    </row>
    <row r="366" spans="1:59" ht="14.45" customHeight="1" x14ac:dyDescent="0.2">
      <c r="A366" s="793"/>
      <c r="B366" s="793"/>
      <c r="C366" s="816"/>
      <c r="D366" s="797">
        <v>420.8</v>
      </c>
      <c r="E366" s="796"/>
      <c r="F366" s="796"/>
      <c r="G366" s="796"/>
      <c r="H366" s="796"/>
      <c r="I366" s="796"/>
      <c r="J366" s="796"/>
      <c r="K366" s="796"/>
      <c r="L366" s="796"/>
      <c r="M366" s="796"/>
      <c r="N366" s="796"/>
      <c r="O366" s="796"/>
      <c r="P366" s="787"/>
      <c r="Q366" s="787"/>
      <c r="R366" s="787"/>
      <c r="S366" s="796"/>
      <c r="T366" s="796"/>
      <c r="U366" s="796"/>
      <c r="V366" s="796"/>
      <c r="W366" s="796"/>
      <c r="X366" s="796"/>
      <c r="Y366" s="796"/>
      <c r="Z366" s="796"/>
      <c r="AA366" s="796"/>
      <c r="AB366" s="787"/>
      <c r="AC366" s="787"/>
      <c r="AD366" s="787"/>
      <c r="AE366" s="787"/>
      <c r="AF366" s="787">
        <f>+ROUND(D366/10,0)-1</f>
        <v>41</v>
      </c>
      <c r="AG366" s="787" t="b">
        <f t="shared" si="133"/>
        <v>1</v>
      </c>
      <c r="AH366" s="787"/>
      <c r="AI366" s="787"/>
      <c r="AJ366" s="787"/>
      <c r="AK366" s="787">
        <f t="shared" ref="AK366" si="151">AF366+AJ366</f>
        <v>41</v>
      </c>
      <c r="AL366" s="796"/>
      <c r="AM366" s="796"/>
      <c r="AN366" s="796"/>
      <c r="AO366" s="799"/>
      <c r="BE366" s="784" t="str">
        <f t="shared" si="132"/>
        <v/>
      </c>
    </row>
    <row r="367" spans="1:59" ht="14.45" customHeight="1" x14ac:dyDescent="0.2">
      <c r="A367" s="793">
        <f>+SUBTOTAL(3,$B$13:B367)</f>
        <v>178</v>
      </c>
      <c r="B367" s="793" t="s">
        <v>191</v>
      </c>
      <c r="C367" s="816" t="s">
        <v>20</v>
      </c>
      <c r="D367" s="797"/>
      <c r="E367" s="799">
        <v>1</v>
      </c>
      <c r="F367" s="800" t="s">
        <v>1952</v>
      </c>
      <c r="G367" s="799" t="s">
        <v>1772</v>
      </c>
      <c r="H367" s="799" t="s">
        <v>439</v>
      </c>
      <c r="I367" s="799" t="s">
        <v>1773</v>
      </c>
      <c r="J367" s="799" t="s">
        <v>1772</v>
      </c>
      <c r="K367" s="799" t="s">
        <v>439</v>
      </c>
      <c r="L367" s="799" t="s">
        <v>1773</v>
      </c>
      <c r="M367" s="799">
        <v>1</v>
      </c>
      <c r="N367" s="799"/>
      <c r="O367" s="799"/>
      <c r="P367" s="799" t="s">
        <v>1774</v>
      </c>
      <c r="Q367" s="799" t="s">
        <v>1775</v>
      </c>
      <c r="R367" s="799">
        <v>1</v>
      </c>
      <c r="S367" s="799">
        <v>1</v>
      </c>
      <c r="T367" s="799"/>
      <c r="U367" s="799"/>
      <c r="V367" s="799">
        <v>1</v>
      </c>
      <c r="W367" s="799"/>
      <c r="X367" s="799"/>
      <c r="Y367" s="799">
        <v>1</v>
      </c>
      <c r="Z367" s="799"/>
      <c r="AA367" s="799"/>
      <c r="AB367" s="799"/>
      <c r="AC367" s="799"/>
      <c r="AD367" s="799"/>
      <c r="AE367" s="799"/>
      <c r="AF367" s="787"/>
      <c r="AG367" s="787"/>
      <c r="AH367" s="787"/>
      <c r="AI367" s="787"/>
      <c r="AJ367" s="787"/>
      <c r="AK367" s="787"/>
      <c r="AL367" s="799"/>
      <c r="AM367" s="799"/>
      <c r="AN367" s="799"/>
      <c r="AO367" s="799"/>
      <c r="AP367" s="784"/>
      <c r="AQ367" s="784"/>
      <c r="AR367" s="784"/>
      <c r="AS367" s="784"/>
      <c r="AT367" s="784"/>
      <c r="AU367" s="784"/>
      <c r="AV367" s="784"/>
      <c r="AW367" s="784"/>
      <c r="AX367" s="784"/>
      <c r="AY367" s="784"/>
      <c r="AZ367" s="784"/>
      <c r="BA367" s="784"/>
      <c r="BB367" s="784"/>
      <c r="BC367" s="784"/>
      <c r="BE367" s="784" t="str">
        <f t="shared" si="132"/>
        <v>DA</v>
      </c>
      <c r="BF367" s="784" t="str">
        <f>+RIGHT(C367,1)</f>
        <v>3</v>
      </c>
      <c r="BG367" s="784" t="str">
        <f t="shared" si="135"/>
        <v>DA+3</v>
      </c>
    </row>
    <row r="368" spans="1:59" ht="14.45" customHeight="1" x14ac:dyDescent="0.2">
      <c r="A368" s="793"/>
      <c r="B368" s="793"/>
      <c r="C368" s="816"/>
      <c r="D368" s="797">
        <v>406.6</v>
      </c>
      <c r="E368" s="796"/>
      <c r="F368" s="796"/>
      <c r="G368" s="796"/>
      <c r="H368" s="796"/>
      <c r="I368" s="796"/>
      <c r="J368" s="796"/>
      <c r="K368" s="796"/>
      <c r="L368" s="796"/>
      <c r="M368" s="796"/>
      <c r="N368" s="796"/>
      <c r="O368" s="796"/>
      <c r="P368" s="787"/>
      <c r="Q368" s="787"/>
      <c r="R368" s="787"/>
      <c r="S368" s="796"/>
      <c r="T368" s="796"/>
      <c r="U368" s="796"/>
      <c r="V368" s="796"/>
      <c r="W368" s="796"/>
      <c r="X368" s="796"/>
      <c r="Y368" s="796"/>
      <c r="Z368" s="796"/>
      <c r="AA368" s="796"/>
      <c r="AB368" s="787"/>
      <c r="AC368" s="787"/>
      <c r="AD368" s="787"/>
      <c r="AE368" s="787"/>
      <c r="AF368" s="787">
        <f>+ROUND(D368/10,0)-1</f>
        <v>40</v>
      </c>
      <c r="AG368" s="787" t="b">
        <f t="shared" si="133"/>
        <v>1</v>
      </c>
      <c r="AH368" s="787"/>
      <c r="AI368" s="787"/>
      <c r="AJ368" s="787"/>
      <c r="AK368" s="787">
        <f t="shared" ref="AK368" si="152">AF368+AJ368</f>
        <v>40</v>
      </c>
      <c r="AL368" s="796"/>
      <c r="AM368" s="796"/>
      <c r="AN368" s="796"/>
      <c r="AO368" s="799"/>
      <c r="BE368" s="784" t="str">
        <f t="shared" si="132"/>
        <v/>
      </c>
    </row>
    <row r="369" spans="1:59" ht="14.45" customHeight="1" x14ac:dyDescent="0.2">
      <c r="A369" s="793">
        <f>+SUBTOTAL(3,$B$13:B369)</f>
        <v>179</v>
      </c>
      <c r="B369" s="798" t="s">
        <v>70</v>
      </c>
      <c r="C369" s="816" t="s">
        <v>245</v>
      </c>
      <c r="D369" s="797"/>
      <c r="E369" s="799">
        <v>1</v>
      </c>
      <c r="F369" s="800" t="s">
        <v>1953</v>
      </c>
      <c r="G369" s="799" t="s">
        <v>1772</v>
      </c>
      <c r="H369" s="799" t="s">
        <v>439</v>
      </c>
      <c r="I369" s="799" t="s">
        <v>1773</v>
      </c>
      <c r="J369" s="799" t="s">
        <v>1772</v>
      </c>
      <c r="K369" s="799" t="s">
        <v>439</v>
      </c>
      <c r="L369" s="799" t="s">
        <v>1773</v>
      </c>
      <c r="M369" s="799">
        <v>1</v>
      </c>
      <c r="N369" s="799"/>
      <c r="O369" s="799"/>
      <c r="P369" s="799" t="s">
        <v>1774</v>
      </c>
      <c r="Q369" s="799" t="s">
        <v>1775</v>
      </c>
      <c r="R369" s="799">
        <v>1</v>
      </c>
      <c r="S369" s="799">
        <v>1</v>
      </c>
      <c r="T369" s="799"/>
      <c r="U369" s="799"/>
      <c r="V369" s="799">
        <v>1</v>
      </c>
      <c r="W369" s="799"/>
      <c r="X369" s="799"/>
      <c r="Y369" s="796"/>
      <c r="Z369" s="796"/>
      <c r="AA369" s="796"/>
      <c r="AB369" s="799"/>
      <c r="AC369" s="787"/>
      <c r="AD369" s="787"/>
      <c r="AE369" s="787"/>
      <c r="AF369" s="787"/>
      <c r="AG369" s="787"/>
      <c r="AH369" s="787"/>
      <c r="AI369" s="787"/>
      <c r="AJ369" s="787"/>
      <c r="AK369" s="787"/>
      <c r="AL369" s="796"/>
      <c r="AM369" s="796"/>
      <c r="AN369" s="796"/>
      <c r="AO369" s="799"/>
      <c r="BE369" s="784" t="str">
        <f t="shared" si="132"/>
        <v>DB</v>
      </c>
      <c r="BF369" s="784" t="str">
        <f>+RIGHT(C369,1)</f>
        <v>0</v>
      </c>
      <c r="BG369" s="784" t="str">
        <f t="shared" si="135"/>
        <v>DB+0</v>
      </c>
    </row>
    <row r="370" spans="1:59" ht="14.45" customHeight="1" x14ac:dyDescent="0.2">
      <c r="A370" s="793"/>
      <c r="B370" s="793"/>
      <c r="C370" s="816"/>
      <c r="D370" s="797">
        <v>379.6</v>
      </c>
      <c r="E370" s="796"/>
      <c r="F370" s="796"/>
      <c r="G370" s="796"/>
      <c r="H370" s="796"/>
      <c r="I370" s="796"/>
      <c r="J370" s="796"/>
      <c r="K370" s="796"/>
      <c r="L370" s="796"/>
      <c r="M370" s="796"/>
      <c r="N370" s="796"/>
      <c r="O370" s="796"/>
      <c r="P370" s="787"/>
      <c r="Q370" s="787"/>
      <c r="R370" s="787"/>
      <c r="S370" s="796"/>
      <c r="T370" s="796"/>
      <c r="U370" s="796"/>
      <c r="V370" s="796"/>
      <c r="W370" s="796"/>
      <c r="X370" s="796"/>
      <c r="Y370" s="796"/>
      <c r="Z370" s="796"/>
      <c r="AA370" s="796"/>
      <c r="AB370" s="787"/>
      <c r="AC370" s="787"/>
      <c r="AD370" s="787"/>
      <c r="AE370" s="787"/>
      <c r="AF370" s="787">
        <f>+ROUND(D370/10,0)-1</f>
        <v>37</v>
      </c>
      <c r="AG370" s="787" t="b">
        <f t="shared" si="133"/>
        <v>1</v>
      </c>
      <c r="AH370" s="787"/>
      <c r="AI370" s="787"/>
      <c r="AJ370" s="787"/>
      <c r="AK370" s="787">
        <f t="shared" ref="AK370" si="153">AF370+AJ370</f>
        <v>37</v>
      </c>
      <c r="AL370" s="796"/>
      <c r="AM370" s="796"/>
      <c r="AN370" s="796"/>
      <c r="AO370" s="799"/>
      <c r="BE370" s="784" t="str">
        <f t="shared" si="132"/>
        <v/>
      </c>
    </row>
    <row r="371" spans="1:59" ht="14.45" customHeight="1" x14ac:dyDescent="0.2">
      <c r="A371" s="793">
        <f>+SUBTOTAL(3,$B$13:B371)</f>
        <v>180</v>
      </c>
      <c r="B371" s="793" t="s">
        <v>71</v>
      </c>
      <c r="C371" s="816" t="s">
        <v>231</v>
      </c>
      <c r="D371" s="797"/>
      <c r="E371" s="799">
        <v>1</v>
      </c>
      <c r="F371" s="800" t="s">
        <v>1954</v>
      </c>
      <c r="G371" s="799" t="s">
        <v>1772</v>
      </c>
      <c r="H371" s="799" t="s">
        <v>439</v>
      </c>
      <c r="I371" s="799" t="s">
        <v>1773</v>
      </c>
      <c r="J371" s="799" t="s">
        <v>1772</v>
      </c>
      <c r="K371" s="799" t="s">
        <v>439</v>
      </c>
      <c r="L371" s="799" t="s">
        <v>1773</v>
      </c>
      <c r="M371" s="799">
        <v>1</v>
      </c>
      <c r="N371" s="799"/>
      <c r="O371" s="799"/>
      <c r="P371" s="799" t="s">
        <v>1774</v>
      </c>
      <c r="Q371" s="799" t="s">
        <v>1775</v>
      </c>
      <c r="R371" s="799">
        <v>1</v>
      </c>
      <c r="S371" s="799">
        <v>1</v>
      </c>
      <c r="T371" s="799"/>
      <c r="U371" s="799"/>
      <c r="V371" s="799">
        <v>1</v>
      </c>
      <c r="W371" s="799"/>
      <c r="X371" s="799"/>
      <c r="Y371" s="799">
        <v>1</v>
      </c>
      <c r="Z371" s="799"/>
      <c r="AA371" s="799"/>
      <c r="AB371" s="799"/>
      <c r="AC371" s="799"/>
      <c r="AD371" s="799"/>
      <c r="AE371" s="799"/>
      <c r="AF371" s="787"/>
      <c r="AG371" s="787"/>
      <c r="AH371" s="787"/>
      <c r="AI371" s="787"/>
      <c r="AJ371" s="787"/>
      <c r="AK371" s="787"/>
      <c r="AL371" s="799"/>
      <c r="AM371" s="799"/>
      <c r="AN371" s="799"/>
      <c r="AO371" s="799"/>
      <c r="AP371" s="784"/>
      <c r="AQ371" s="784"/>
      <c r="AR371" s="784"/>
      <c r="AS371" s="784"/>
      <c r="AT371" s="784"/>
      <c r="AU371" s="784"/>
      <c r="AV371" s="784"/>
      <c r="AW371" s="784"/>
      <c r="AX371" s="784"/>
      <c r="AY371" s="784"/>
      <c r="AZ371" s="784"/>
      <c r="BA371" s="784"/>
      <c r="BB371" s="784"/>
      <c r="BC371" s="784"/>
      <c r="BE371" s="784" t="str">
        <f t="shared" si="132"/>
        <v>DA</v>
      </c>
      <c r="BF371" s="784" t="str">
        <f>+RIGHT(C371,1)</f>
        <v>0</v>
      </c>
      <c r="BG371" s="784" t="str">
        <f t="shared" si="135"/>
        <v>DA+0</v>
      </c>
    </row>
    <row r="372" spans="1:59" ht="14.45" customHeight="1" x14ac:dyDescent="0.2">
      <c r="A372" s="793"/>
      <c r="B372" s="793"/>
      <c r="C372" s="816"/>
      <c r="D372" s="797">
        <v>385</v>
      </c>
      <c r="E372" s="796"/>
      <c r="F372" s="796"/>
      <c r="G372" s="796"/>
      <c r="H372" s="796"/>
      <c r="I372" s="796"/>
      <c r="J372" s="796"/>
      <c r="K372" s="796"/>
      <c r="L372" s="796"/>
      <c r="M372" s="796"/>
      <c r="N372" s="796"/>
      <c r="O372" s="796"/>
      <c r="P372" s="787"/>
      <c r="Q372" s="787"/>
      <c r="R372" s="787"/>
      <c r="S372" s="796"/>
      <c r="T372" s="796"/>
      <c r="U372" s="796"/>
      <c r="V372" s="796"/>
      <c r="W372" s="796"/>
      <c r="X372" s="796"/>
      <c r="Y372" s="796"/>
      <c r="Z372" s="796"/>
      <c r="AA372" s="796"/>
      <c r="AB372" s="787"/>
      <c r="AC372" s="787"/>
      <c r="AD372" s="787"/>
      <c r="AE372" s="787"/>
      <c r="AF372" s="787">
        <f>+ROUND(D372/10,0)-1</f>
        <v>38</v>
      </c>
      <c r="AG372" s="787" t="b">
        <f t="shared" si="133"/>
        <v>1</v>
      </c>
      <c r="AH372" s="787"/>
      <c r="AI372" s="787"/>
      <c r="AJ372" s="787"/>
      <c r="AK372" s="787">
        <f t="shared" ref="AK372" si="154">AF372+AJ372</f>
        <v>38</v>
      </c>
      <c r="AL372" s="796"/>
      <c r="AM372" s="796"/>
      <c r="AN372" s="796"/>
      <c r="AO372" s="799"/>
      <c r="BE372" s="784" t="str">
        <f t="shared" si="132"/>
        <v/>
      </c>
    </row>
    <row r="373" spans="1:59" ht="14.45" customHeight="1" x14ac:dyDescent="0.2">
      <c r="A373" s="793">
        <f>+SUBTOTAL(3,$B$13:B373)</f>
        <v>181</v>
      </c>
      <c r="B373" s="793" t="s">
        <v>72</v>
      </c>
      <c r="C373" s="816" t="s">
        <v>231</v>
      </c>
      <c r="D373" s="797"/>
      <c r="E373" s="799">
        <v>1</v>
      </c>
      <c r="F373" s="800" t="s">
        <v>1955</v>
      </c>
      <c r="G373" s="799" t="s">
        <v>1772</v>
      </c>
      <c r="H373" s="799" t="s">
        <v>439</v>
      </c>
      <c r="I373" s="799" t="s">
        <v>1773</v>
      </c>
      <c r="J373" s="799" t="s">
        <v>1772</v>
      </c>
      <c r="K373" s="799" t="s">
        <v>439</v>
      </c>
      <c r="L373" s="799" t="s">
        <v>1773</v>
      </c>
      <c r="M373" s="799">
        <v>1</v>
      </c>
      <c r="N373" s="799"/>
      <c r="O373" s="799"/>
      <c r="P373" s="799" t="s">
        <v>1774</v>
      </c>
      <c r="Q373" s="799" t="s">
        <v>1775</v>
      </c>
      <c r="R373" s="799">
        <v>1</v>
      </c>
      <c r="S373" s="799">
        <v>1</v>
      </c>
      <c r="T373" s="799"/>
      <c r="U373" s="799"/>
      <c r="V373" s="799">
        <v>1</v>
      </c>
      <c r="W373" s="799"/>
      <c r="X373" s="799"/>
      <c r="Y373" s="799">
        <v>1</v>
      </c>
      <c r="Z373" s="799"/>
      <c r="AA373" s="799"/>
      <c r="AB373" s="799"/>
      <c r="AC373" s="799"/>
      <c r="AD373" s="799"/>
      <c r="AE373" s="799"/>
      <c r="AF373" s="787"/>
      <c r="AG373" s="787"/>
      <c r="AH373" s="787"/>
      <c r="AI373" s="787"/>
      <c r="AJ373" s="787"/>
      <c r="AK373" s="787"/>
      <c r="AL373" s="799"/>
      <c r="AM373" s="799"/>
      <c r="AN373" s="799"/>
      <c r="AO373" s="799"/>
      <c r="AP373" s="784"/>
      <c r="AQ373" s="784"/>
      <c r="AR373" s="784"/>
      <c r="AS373" s="784"/>
      <c r="AT373" s="784"/>
      <c r="AU373" s="784"/>
      <c r="AV373" s="784"/>
      <c r="AW373" s="784"/>
      <c r="AX373" s="784"/>
      <c r="AY373" s="784"/>
      <c r="AZ373" s="784"/>
      <c r="BA373" s="784"/>
      <c r="BB373" s="784"/>
      <c r="BC373" s="784"/>
      <c r="BE373" s="784" t="str">
        <f t="shared" si="132"/>
        <v>DA</v>
      </c>
      <c r="BF373" s="784" t="str">
        <f>+RIGHT(C373,1)</f>
        <v>0</v>
      </c>
      <c r="BG373" s="784" t="str">
        <f t="shared" si="135"/>
        <v>DA+0</v>
      </c>
    </row>
    <row r="374" spans="1:59" ht="14.45" customHeight="1" x14ac:dyDescent="0.2">
      <c r="A374" s="793"/>
      <c r="B374" s="793"/>
      <c r="C374" s="816"/>
      <c r="D374" s="797">
        <v>369</v>
      </c>
      <c r="E374" s="796"/>
      <c r="F374" s="796"/>
      <c r="G374" s="796"/>
      <c r="H374" s="796"/>
      <c r="I374" s="796"/>
      <c r="J374" s="796"/>
      <c r="K374" s="796"/>
      <c r="L374" s="796"/>
      <c r="M374" s="796"/>
      <c r="N374" s="796"/>
      <c r="O374" s="796"/>
      <c r="P374" s="787"/>
      <c r="Q374" s="787"/>
      <c r="R374" s="787"/>
      <c r="S374" s="796"/>
      <c r="T374" s="796"/>
      <c r="U374" s="796"/>
      <c r="V374" s="796"/>
      <c r="W374" s="796"/>
      <c r="X374" s="796"/>
      <c r="Y374" s="796"/>
      <c r="Z374" s="796"/>
      <c r="AA374" s="796"/>
      <c r="AB374" s="787"/>
      <c r="AC374" s="787"/>
      <c r="AD374" s="787"/>
      <c r="AE374" s="787"/>
      <c r="AF374" s="787">
        <f>+ROUND(D374/10,0)-1</f>
        <v>36</v>
      </c>
      <c r="AG374" s="787" t="b">
        <f t="shared" si="133"/>
        <v>1</v>
      </c>
      <c r="AH374" s="787"/>
      <c r="AI374" s="787"/>
      <c r="AJ374" s="787"/>
      <c r="AK374" s="787">
        <f t="shared" ref="AK374" si="155">AF374+AJ374</f>
        <v>36</v>
      </c>
      <c r="AL374" s="796"/>
      <c r="AM374" s="796"/>
      <c r="AN374" s="796"/>
      <c r="AO374" s="799"/>
      <c r="BE374" s="784" t="str">
        <f t="shared" si="132"/>
        <v/>
      </c>
    </row>
    <row r="375" spans="1:59" ht="14.45" customHeight="1" x14ac:dyDescent="0.2">
      <c r="A375" s="793">
        <f>+SUBTOTAL(3,$B$13:B375)</f>
        <v>182</v>
      </c>
      <c r="B375" s="793" t="s">
        <v>73</v>
      </c>
      <c r="C375" s="816" t="s">
        <v>231</v>
      </c>
      <c r="D375" s="797"/>
      <c r="E375" s="799">
        <v>1</v>
      </c>
      <c r="F375" s="800" t="s">
        <v>1956</v>
      </c>
      <c r="G375" s="799" t="s">
        <v>1772</v>
      </c>
      <c r="H375" s="799" t="s">
        <v>439</v>
      </c>
      <c r="I375" s="799" t="s">
        <v>1773</v>
      </c>
      <c r="J375" s="799" t="s">
        <v>1772</v>
      </c>
      <c r="K375" s="799" t="s">
        <v>439</v>
      </c>
      <c r="L375" s="799" t="s">
        <v>1773</v>
      </c>
      <c r="M375" s="799">
        <v>1</v>
      </c>
      <c r="N375" s="799"/>
      <c r="O375" s="799"/>
      <c r="P375" s="799" t="s">
        <v>1774</v>
      </c>
      <c r="Q375" s="799" t="s">
        <v>1775</v>
      </c>
      <c r="R375" s="799">
        <v>1</v>
      </c>
      <c r="S375" s="799">
        <v>1</v>
      </c>
      <c r="T375" s="799"/>
      <c r="U375" s="799"/>
      <c r="V375" s="799">
        <v>1</v>
      </c>
      <c r="W375" s="799"/>
      <c r="X375" s="799"/>
      <c r="Y375" s="799">
        <v>1</v>
      </c>
      <c r="Z375" s="799"/>
      <c r="AA375" s="799"/>
      <c r="AB375" s="799"/>
      <c r="AC375" s="799"/>
      <c r="AD375" s="799"/>
      <c r="AE375" s="799"/>
      <c r="AF375" s="787"/>
      <c r="AG375" s="787"/>
      <c r="AH375" s="787"/>
      <c r="AI375" s="787"/>
      <c r="AJ375" s="787"/>
      <c r="AK375" s="787"/>
      <c r="AL375" s="799"/>
      <c r="AM375" s="799"/>
      <c r="AN375" s="799"/>
      <c r="AO375" s="799"/>
      <c r="AP375" s="784"/>
      <c r="AQ375" s="784"/>
      <c r="AR375" s="784"/>
      <c r="AS375" s="784"/>
      <c r="AT375" s="784"/>
      <c r="AU375" s="784"/>
      <c r="AV375" s="784"/>
      <c r="AW375" s="784"/>
      <c r="AX375" s="784"/>
      <c r="AY375" s="784"/>
      <c r="AZ375" s="784"/>
      <c r="BA375" s="784"/>
      <c r="BB375" s="784"/>
      <c r="BC375" s="784"/>
      <c r="BE375" s="784" t="str">
        <f t="shared" si="132"/>
        <v>DA</v>
      </c>
      <c r="BF375" s="784" t="str">
        <f>+RIGHT(C375,1)</f>
        <v>0</v>
      </c>
      <c r="BG375" s="784" t="str">
        <f t="shared" si="135"/>
        <v>DA+0</v>
      </c>
    </row>
    <row r="376" spans="1:59" ht="14.45" customHeight="1" x14ac:dyDescent="0.2">
      <c r="A376" s="793"/>
      <c r="B376" s="793"/>
      <c r="C376" s="816"/>
      <c r="D376" s="797">
        <v>409</v>
      </c>
      <c r="E376" s="796"/>
      <c r="F376" s="796"/>
      <c r="G376" s="796"/>
      <c r="H376" s="796"/>
      <c r="I376" s="796"/>
      <c r="J376" s="796"/>
      <c r="K376" s="796"/>
      <c r="L376" s="796"/>
      <c r="M376" s="796"/>
      <c r="N376" s="796"/>
      <c r="O376" s="796"/>
      <c r="P376" s="787"/>
      <c r="Q376" s="787"/>
      <c r="R376" s="787"/>
      <c r="S376" s="796"/>
      <c r="T376" s="796"/>
      <c r="U376" s="796"/>
      <c r="V376" s="796"/>
      <c r="W376" s="796"/>
      <c r="X376" s="796"/>
      <c r="Y376" s="796"/>
      <c r="Z376" s="796"/>
      <c r="AA376" s="796"/>
      <c r="AB376" s="787"/>
      <c r="AC376" s="787"/>
      <c r="AD376" s="787"/>
      <c r="AE376" s="787"/>
      <c r="AF376" s="787">
        <f>+ROUND(D376/10,0)-1</f>
        <v>40</v>
      </c>
      <c r="AG376" s="787" t="b">
        <f t="shared" si="133"/>
        <v>1</v>
      </c>
      <c r="AH376" s="787"/>
      <c r="AI376" s="787"/>
      <c r="AJ376" s="787"/>
      <c r="AK376" s="787">
        <f t="shared" ref="AK376" si="156">AF376+AJ376</f>
        <v>40</v>
      </c>
      <c r="AL376" s="796"/>
      <c r="AM376" s="796"/>
      <c r="AN376" s="796"/>
      <c r="AO376" s="799"/>
      <c r="BE376" s="784" t="str">
        <f t="shared" si="132"/>
        <v/>
      </c>
    </row>
    <row r="377" spans="1:59" ht="14.45" customHeight="1" x14ac:dyDescent="0.2">
      <c r="A377" s="793">
        <f>+SUBTOTAL(3,$B$13:B377)</f>
        <v>183</v>
      </c>
      <c r="B377" s="793" t="s">
        <v>74</v>
      </c>
      <c r="C377" s="816" t="s">
        <v>231</v>
      </c>
      <c r="D377" s="797"/>
      <c r="E377" s="799">
        <v>1</v>
      </c>
      <c r="F377" s="800" t="s">
        <v>1957</v>
      </c>
      <c r="G377" s="799" t="s">
        <v>1772</v>
      </c>
      <c r="H377" s="799" t="s">
        <v>439</v>
      </c>
      <c r="I377" s="799" t="s">
        <v>1773</v>
      </c>
      <c r="J377" s="799" t="s">
        <v>1772</v>
      </c>
      <c r="K377" s="799" t="s">
        <v>439</v>
      </c>
      <c r="L377" s="799" t="s">
        <v>1773</v>
      </c>
      <c r="M377" s="799">
        <v>1</v>
      </c>
      <c r="N377" s="799"/>
      <c r="O377" s="799"/>
      <c r="P377" s="799" t="s">
        <v>1774</v>
      </c>
      <c r="Q377" s="799" t="s">
        <v>1775</v>
      </c>
      <c r="R377" s="799">
        <v>1</v>
      </c>
      <c r="S377" s="799">
        <v>1</v>
      </c>
      <c r="T377" s="799"/>
      <c r="U377" s="799"/>
      <c r="V377" s="799">
        <v>1</v>
      </c>
      <c r="W377" s="799"/>
      <c r="X377" s="799"/>
      <c r="Y377" s="799">
        <v>1</v>
      </c>
      <c r="Z377" s="799"/>
      <c r="AA377" s="799"/>
      <c r="AB377" s="799"/>
      <c r="AC377" s="799"/>
      <c r="AD377" s="799"/>
      <c r="AE377" s="799"/>
      <c r="AF377" s="787"/>
      <c r="AG377" s="787"/>
      <c r="AH377" s="787"/>
      <c r="AI377" s="787"/>
      <c r="AJ377" s="787"/>
      <c r="AK377" s="787"/>
      <c r="AL377" s="799"/>
      <c r="AM377" s="799"/>
      <c r="AN377" s="799"/>
      <c r="AO377" s="799"/>
      <c r="AP377" s="784"/>
      <c r="AQ377" s="784"/>
      <c r="AR377" s="784"/>
      <c r="AS377" s="784"/>
      <c r="AT377" s="784"/>
      <c r="AU377" s="784"/>
      <c r="AV377" s="784"/>
      <c r="AW377" s="784"/>
      <c r="AX377" s="784"/>
      <c r="AY377" s="784"/>
      <c r="AZ377" s="784"/>
      <c r="BA377" s="784"/>
      <c r="BB377" s="784"/>
      <c r="BC377" s="784"/>
      <c r="BE377" s="784" t="str">
        <f t="shared" si="132"/>
        <v>DA</v>
      </c>
      <c r="BF377" s="784" t="str">
        <f>+RIGHT(C377,1)</f>
        <v>0</v>
      </c>
      <c r="BG377" s="784" t="str">
        <f t="shared" si="135"/>
        <v>DA+0</v>
      </c>
    </row>
    <row r="378" spans="1:59" ht="14.45" customHeight="1" x14ac:dyDescent="0.2">
      <c r="A378" s="793"/>
      <c r="B378" s="793"/>
      <c r="C378" s="816"/>
      <c r="D378" s="797">
        <v>422</v>
      </c>
      <c r="E378" s="796"/>
      <c r="F378" s="796"/>
      <c r="G378" s="796"/>
      <c r="H378" s="796"/>
      <c r="I378" s="796"/>
      <c r="J378" s="796"/>
      <c r="K378" s="796"/>
      <c r="L378" s="796"/>
      <c r="M378" s="796"/>
      <c r="N378" s="796"/>
      <c r="O378" s="796"/>
      <c r="P378" s="787"/>
      <c r="Q378" s="787"/>
      <c r="R378" s="787"/>
      <c r="S378" s="796"/>
      <c r="T378" s="796"/>
      <c r="U378" s="796"/>
      <c r="V378" s="796"/>
      <c r="W378" s="796"/>
      <c r="X378" s="796"/>
      <c r="Y378" s="796"/>
      <c r="Z378" s="796"/>
      <c r="AA378" s="796"/>
      <c r="AB378" s="787"/>
      <c r="AC378" s="787"/>
      <c r="AD378" s="787"/>
      <c r="AE378" s="787"/>
      <c r="AF378" s="787">
        <f>+ROUND(D378/10,0)-1</f>
        <v>41</v>
      </c>
      <c r="AG378" s="787" t="b">
        <f t="shared" si="133"/>
        <v>1</v>
      </c>
      <c r="AH378" s="787"/>
      <c r="AI378" s="787"/>
      <c r="AJ378" s="787"/>
      <c r="AK378" s="787">
        <f t="shared" ref="AK378" si="157">AF378+AJ378</f>
        <v>41</v>
      </c>
      <c r="AL378" s="796"/>
      <c r="AM378" s="796"/>
      <c r="AN378" s="796"/>
      <c r="AO378" s="799"/>
      <c r="BE378" s="784" t="str">
        <f t="shared" si="132"/>
        <v/>
      </c>
    </row>
    <row r="379" spans="1:59" ht="14.45" customHeight="1" x14ac:dyDescent="0.2">
      <c r="A379" s="793">
        <f>+SUBTOTAL(3,$B$13:B379)</f>
        <v>184</v>
      </c>
      <c r="B379" s="793" t="s">
        <v>75</v>
      </c>
      <c r="C379" s="816" t="s">
        <v>233</v>
      </c>
      <c r="D379" s="797"/>
      <c r="E379" s="799">
        <v>1</v>
      </c>
      <c r="F379" s="800" t="s">
        <v>1958</v>
      </c>
      <c r="G379" s="799" t="s">
        <v>1772</v>
      </c>
      <c r="H379" s="799" t="s">
        <v>439</v>
      </c>
      <c r="I379" s="799" t="s">
        <v>1773</v>
      </c>
      <c r="J379" s="799" t="s">
        <v>1772</v>
      </c>
      <c r="K379" s="799" t="s">
        <v>439</v>
      </c>
      <c r="L379" s="799" t="s">
        <v>1773</v>
      </c>
      <c r="M379" s="799">
        <v>1</v>
      </c>
      <c r="N379" s="799"/>
      <c r="O379" s="799"/>
      <c r="P379" s="799" t="s">
        <v>1774</v>
      </c>
      <c r="Q379" s="799" t="s">
        <v>1775</v>
      </c>
      <c r="R379" s="799">
        <v>1</v>
      </c>
      <c r="S379" s="799">
        <v>1</v>
      </c>
      <c r="T379" s="799"/>
      <c r="U379" s="799"/>
      <c r="V379" s="799">
        <v>1</v>
      </c>
      <c r="W379" s="799"/>
      <c r="X379" s="799"/>
      <c r="Y379" s="799">
        <v>1</v>
      </c>
      <c r="Z379" s="799"/>
      <c r="AA379" s="799"/>
      <c r="AB379" s="799"/>
      <c r="AC379" s="799"/>
      <c r="AD379" s="799"/>
      <c r="AE379" s="799"/>
      <c r="AF379" s="787"/>
      <c r="AG379" s="787"/>
      <c r="AH379" s="787"/>
      <c r="AI379" s="787"/>
      <c r="AJ379" s="787"/>
      <c r="AK379" s="787"/>
      <c r="AL379" s="799"/>
      <c r="AM379" s="799"/>
      <c r="AN379" s="799"/>
      <c r="AO379" s="799"/>
      <c r="AP379" s="784"/>
      <c r="AQ379" s="784"/>
      <c r="AR379" s="784"/>
      <c r="AS379" s="784"/>
      <c r="AT379" s="784"/>
      <c r="AU379" s="784"/>
      <c r="AV379" s="784"/>
      <c r="AW379" s="784"/>
      <c r="AX379" s="784"/>
      <c r="AY379" s="784"/>
      <c r="AZ379" s="784"/>
      <c r="BA379" s="784"/>
      <c r="BB379" s="784"/>
      <c r="BC379" s="784"/>
      <c r="BE379" s="784" t="str">
        <f t="shared" si="132"/>
        <v>DA</v>
      </c>
      <c r="BF379" s="784" t="str">
        <f>+RIGHT(C379,1)</f>
        <v>9</v>
      </c>
      <c r="BG379" s="784" t="str">
        <f t="shared" si="135"/>
        <v>DA+9</v>
      </c>
    </row>
    <row r="380" spans="1:59" ht="14.45" customHeight="1" x14ac:dyDescent="0.2">
      <c r="A380" s="793"/>
      <c r="B380" s="793"/>
      <c r="C380" s="816"/>
      <c r="D380" s="797">
        <v>370</v>
      </c>
      <c r="E380" s="796"/>
      <c r="F380" s="796"/>
      <c r="G380" s="796"/>
      <c r="H380" s="796"/>
      <c r="I380" s="796"/>
      <c r="J380" s="796"/>
      <c r="K380" s="796"/>
      <c r="L380" s="796"/>
      <c r="M380" s="796"/>
      <c r="N380" s="796"/>
      <c r="O380" s="796"/>
      <c r="P380" s="787"/>
      <c r="Q380" s="787"/>
      <c r="R380" s="787"/>
      <c r="S380" s="796"/>
      <c r="T380" s="796"/>
      <c r="U380" s="796"/>
      <c r="V380" s="796"/>
      <c r="W380" s="796"/>
      <c r="X380" s="796"/>
      <c r="Y380" s="796"/>
      <c r="Z380" s="796"/>
      <c r="AA380" s="796"/>
      <c r="AB380" s="787"/>
      <c r="AC380" s="787"/>
      <c r="AD380" s="787"/>
      <c r="AE380" s="787"/>
      <c r="AF380" s="787">
        <f>+ROUND(D380/10,0)-1</f>
        <v>36</v>
      </c>
      <c r="AG380" s="787" t="b">
        <f t="shared" si="133"/>
        <v>1</v>
      </c>
      <c r="AH380" s="787"/>
      <c r="AI380" s="787"/>
      <c r="AJ380" s="787"/>
      <c r="AK380" s="787">
        <f t="shared" ref="AK380" si="158">AF380+AJ380</f>
        <v>36</v>
      </c>
      <c r="AL380" s="796"/>
      <c r="AM380" s="796"/>
      <c r="AN380" s="796"/>
      <c r="AO380" s="799"/>
      <c r="BE380" s="784" t="str">
        <f t="shared" si="132"/>
        <v/>
      </c>
    </row>
    <row r="381" spans="1:59" ht="14.45" customHeight="1" x14ac:dyDescent="0.2">
      <c r="A381" s="793">
        <f>+SUBTOTAL(3,$B$13:B381)</f>
        <v>185</v>
      </c>
      <c r="B381" s="793" t="s">
        <v>192</v>
      </c>
      <c r="C381" s="816" t="s">
        <v>232</v>
      </c>
      <c r="D381" s="797"/>
      <c r="E381" s="799">
        <v>1</v>
      </c>
      <c r="F381" s="800" t="s">
        <v>1959</v>
      </c>
      <c r="G381" s="799" t="s">
        <v>1772</v>
      </c>
      <c r="H381" s="799" t="s">
        <v>439</v>
      </c>
      <c r="I381" s="799" t="s">
        <v>1773</v>
      </c>
      <c r="J381" s="799" t="s">
        <v>1772</v>
      </c>
      <c r="K381" s="799" t="s">
        <v>439</v>
      </c>
      <c r="L381" s="799" t="s">
        <v>1773</v>
      </c>
      <c r="M381" s="799">
        <v>1</v>
      </c>
      <c r="N381" s="799"/>
      <c r="O381" s="799"/>
      <c r="P381" s="799" t="s">
        <v>1774</v>
      </c>
      <c r="Q381" s="799" t="s">
        <v>1775</v>
      </c>
      <c r="R381" s="799">
        <v>1</v>
      </c>
      <c r="S381" s="799">
        <v>1</v>
      </c>
      <c r="T381" s="799"/>
      <c r="U381" s="799"/>
      <c r="V381" s="799">
        <v>1</v>
      </c>
      <c r="W381" s="799"/>
      <c r="X381" s="799"/>
      <c r="Y381" s="799">
        <v>1</v>
      </c>
      <c r="Z381" s="799"/>
      <c r="AA381" s="799"/>
      <c r="AB381" s="799"/>
      <c r="AC381" s="799"/>
      <c r="AD381" s="799"/>
      <c r="AE381" s="799"/>
      <c r="AF381" s="787"/>
      <c r="AG381" s="787"/>
      <c r="AH381" s="787"/>
      <c r="AI381" s="787"/>
      <c r="AJ381" s="787"/>
      <c r="AK381" s="787"/>
      <c r="AL381" s="799"/>
      <c r="AM381" s="799"/>
      <c r="AN381" s="799"/>
      <c r="AO381" s="799"/>
      <c r="AP381" s="784"/>
      <c r="AQ381" s="784"/>
      <c r="AR381" s="784"/>
      <c r="AS381" s="784"/>
      <c r="AT381" s="784"/>
      <c r="AU381" s="784"/>
      <c r="AV381" s="784"/>
      <c r="AW381" s="784"/>
      <c r="AX381" s="784"/>
      <c r="AY381" s="784"/>
      <c r="AZ381" s="784"/>
      <c r="BA381" s="784"/>
      <c r="BB381" s="784"/>
      <c r="BC381" s="784"/>
      <c r="BE381" s="784" t="str">
        <f t="shared" si="132"/>
        <v>DA</v>
      </c>
      <c r="BF381" s="784" t="str">
        <f>+RIGHT(C381,1)</f>
        <v>6</v>
      </c>
      <c r="BG381" s="784" t="str">
        <f t="shared" si="135"/>
        <v>DA+6</v>
      </c>
    </row>
    <row r="382" spans="1:59" ht="14.45" customHeight="1" x14ac:dyDescent="0.2">
      <c r="A382" s="793"/>
      <c r="B382" s="793"/>
      <c r="C382" s="816"/>
      <c r="D382" s="797">
        <v>464</v>
      </c>
      <c r="E382" s="796"/>
      <c r="F382" s="796"/>
      <c r="G382" s="796"/>
      <c r="H382" s="796"/>
      <c r="I382" s="796"/>
      <c r="J382" s="796"/>
      <c r="K382" s="796"/>
      <c r="L382" s="796"/>
      <c r="M382" s="796"/>
      <c r="N382" s="796"/>
      <c r="O382" s="796"/>
      <c r="P382" s="787"/>
      <c r="Q382" s="787"/>
      <c r="R382" s="787"/>
      <c r="S382" s="796"/>
      <c r="T382" s="796"/>
      <c r="U382" s="796"/>
      <c r="V382" s="796"/>
      <c r="W382" s="796"/>
      <c r="X382" s="796"/>
      <c r="Y382" s="796"/>
      <c r="Z382" s="796"/>
      <c r="AA382" s="796"/>
      <c r="AB382" s="787"/>
      <c r="AC382" s="787"/>
      <c r="AD382" s="787"/>
      <c r="AE382" s="787"/>
      <c r="AF382" s="787">
        <f>+ROUND(D382/10,0)-1</f>
        <v>45</v>
      </c>
      <c r="AG382" s="787" t="b">
        <f t="shared" si="133"/>
        <v>1</v>
      </c>
      <c r="AH382" s="787"/>
      <c r="AI382" s="787"/>
      <c r="AJ382" s="787"/>
      <c r="AK382" s="787">
        <f t="shared" ref="AK382" si="159">AF382+AJ382</f>
        <v>45</v>
      </c>
      <c r="AL382" s="796"/>
      <c r="AM382" s="796"/>
      <c r="AN382" s="796"/>
      <c r="AO382" s="799"/>
      <c r="BE382" s="784" t="str">
        <f t="shared" si="132"/>
        <v/>
      </c>
    </row>
    <row r="383" spans="1:59" ht="14.45" customHeight="1" x14ac:dyDescent="0.2">
      <c r="A383" s="793">
        <f>+SUBTOTAL(3,$B$13:B383)</f>
        <v>186</v>
      </c>
      <c r="B383" s="793" t="s">
        <v>193</v>
      </c>
      <c r="C383" s="816" t="s">
        <v>20</v>
      </c>
      <c r="D383" s="797"/>
      <c r="E383" s="799">
        <v>1</v>
      </c>
      <c r="F383" s="800" t="s">
        <v>1960</v>
      </c>
      <c r="G383" s="799" t="s">
        <v>1772</v>
      </c>
      <c r="H383" s="799" t="s">
        <v>439</v>
      </c>
      <c r="I383" s="799" t="s">
        <v>1773</v>
      </c>
      <c r="J383" s="799" t="s">
        <v>1772</v>
      </c>
      <c r="K383" s="799" t="s">
        <v>439</v>
      </c>
      <c r="L383" s="799" t="s">
        <v>1773</v>
      </c>
      <c r="M383" s="799">
        <v>1</v>
      </c>
      <c r="N383" s="799"/>
      <c r="O383" s="799"/>
      <c r="P383" s="799" t="s">
        <v>1774</v>
      </c>
      <c r="Q383" s="799" t="s">
        <v>1775</v>
      </c>
      <c r="R383" s="799">
        <v>1</v>
      </c>
      <c r="S383" s="799">
        <v>1</v>
      </c>
      <c r="T383" s="799"/>
      <c r="U383" s="799"/>
      <c r="V383" s="799">
        <v>1</v>
      </c>
      <c r="W383" s="799"/>
      <c r="X383" s="799"/>
      <c r="Y383" s="799">
        <v>1</v>
      </c>
      <c r="Z383" s="799"/>
      <c r="AA383" s="799"/>
      <c r="AB383" s="799"/>
      <c r="AC383" s="799"/>
      <c r="AD383" s="799"/>
      <c r="AE383" s="799"/>
      <c r="AF383" s="787"/>
      <c r="AG383" s="787"/>
      <c r="AH383" s="787"/>
      <c r="AI383" s="787"/>
      <c r="AJ383" s="787"/>
      <c r="AK383" s="787"/>
      <c r="AL383" s="799"/>
      <c r="AM383" s="799"/>
      <c r="AN383" s="799"/>
      <c r="AO383" s="799"/>
      <c r="AP383" s="784"/>
      <c r="AQ383" s="784"/>
      <c r="AR383" s="784"/>
      <c r="AS383" s="784"/>
      <c r="AT383" s="784"/>
      <c r="AU383" s="784"/>
      <c r="AV383" s="784"/>
      <c r="AW383" s="784"/>
      <c r="AX383" s="784"/>
      <c r="AY383" s="784"/>
      <c r="AZ383" s="784"/>
      <c r="BA383" s="784"/>
      <c r="BB383" s="784"/>
      <c r="BC383" s="784"/>
      <c r="BE383" s="784" t="str">
        <f t="shared" si="132"/>
        <v>DA</v>
      </c>
      <c r="BF383" s="784" t="str">
        <f>+RIGHT(C383,1)</f>
        <v>3</v>
      </c>
      <c r="BG383" s="784" t="str">
        <f t="shared" si="135"/>
        <v>DA+3</v>
      </c>
    </row>
    <row r="384" spans="1:59" ht="14.45" customHeight="1" x14ac:dyDescent="0.2">
      <c r="A384" s="793"/>
      <c r="B384" s="793"/>
      <c r="C384" s="816"/>
      <c r="D384" s="797">
        <v>375</v>
      </c>
      <c r="E384" s="796"/>
      <c r="F384" s="796"/>
      <c r="G384" s="796"/>
      <c r="H384" s="796"/>
      <c r="I384" s="796"/>
      <c r="J384" s="796"/>
      <c r="K384" s="796"/>
      <c r="L384" s="796"/>
      <c r="M384" s="796"/>
      <c r="N384" s="796"/>
      <c r="O384" s="796"/>
      <c r="P384" s="787"/>
      <c r="Q384" s="787"/>
      <c r="R384" s="787"/>
      <c r="S384" s="796"/>
      <c r="T384" s="796"/>
      <c r="U384" s="796"/>
      <c r="V384" s="796"/>
      <c r="W384" s="796"/>
      <c r="X384" s="796"/>
      <c r="Y384" s="796"/>
      <c r="Z384" s="796"/>
      <c r="AA384" s="796"/>
      <c r="AB384" s="787"/>
      <c r="AC384" s="787"/>
      <c r="AD384" s="787"/>
      <c r="AE384" s="787"/>
      <c r="AF384" s="787">
        <f>+ROUND(D384/10,0)-1</f>
        <v>37</v>
      </c>
      <c r="AG384" s="787" t="b">
        <f t="shared" si="133"/>
        <v>1</v>
      </c>
      <c r="AH384" s="787"/>
      <c r="AI384" s="787"/>
      <c r="AJ384" s="787"/>
      <c r="AK384" s="787">
        <f t="shared" ref="AK384" si="160">AF384+AJ384</f>
        <v>37</v>
      </c>
      <c r="AL384" s="796"/>
      <c r="AM384" s="796"/>
      <c r="AN384" s="796"/>
      <c r="AO384" s="799"/>
      <c r="BE384" s="784" t="str">
        <f t="shared" si="132"/>
        <v/>
      </c>
    </row>
    <row r="385" spans="1:59" ht="14.45" customHeight="1" x14ac:dyDescent="0.2">
      <c r="A385" s="793">
        <f>+SUBTOTAL(3,$B$13:B385)</f>
        <v>187</v>
      </c>
      <c r="B385" s="793" t="s">
        <v>194</v>
      </c>
      <c r="C385" s="816" t="s">
        <v>20</v>
      </c>
      <c r="D385" s="797"/>
      <c r="E385" s="799">
        <v>1</v>
      </c>
      <c r="F385" s="800" t="s">
        <v>1961</v>
      </c>
      <c r="G385" s="799" t="s">
        <v>1772</v>
      </c>
      <c r="H385" s="799" t="s">
        <v>439</v>
      </c>
      <c r="I385" s="799" t="s">
        <v>1773</v>
      </c>
      <c r="J385" s="799" t="s">
        <v>1772</v>
      </c>
      <c r="K385" s="799" t="s">
        <v>439</v>
      </c>
      <c r="L385" s="799" t="s">
        <v>1773</v>
      </c>
      <c r="M385" s="799">
        <v>1</v>
      </c>
      <c r="N385" s="799"/>
      <c r="O385" s="799"/>
      <c r="P385" s="799" t="s">
        <v>1774</v>
      </c>
      <c r="Q385" s="799" t="s">
        <v>1775</v>
      </c>
      <c r="R385" s="799">
        <v>1</v>
      </c>
      <c r="S385" s="799">
        <v>1</v>
      </c>
      <c r="T385" s="799"/>
      <c r="U385" s="799"/>
      <c r="V385" s="799">
        <v>1</v>
      </c>
      <c r="W385" s="799"/>
      <c r="X385" s="799"/>
      <c r="Y385" s="799">
        <v>1</v>
      </c>
      <c r="Z385" s="799"/>
      <c r="AA385" s="799"/>
      <c r="AB385" s="799"/>
      <c r="AC385" s="799"/>
      <c r="AD385" s="799"/>
      <c r="AE385" s="799"/>
      <c r="AF385" s="787"/>
      <c r="AG385" s="787"/>
      <c r="AH385" s="787"/>
      <c r="AI385" s="787"/>
      <c r="AJ385" s="787"/>
      <c r="AK385" s="787"/>
      <c r="AL385" s="799"/>
      <c r="AM385" s="799"/>
      <c r="AN385" s="799"/>
      <c r="AO385" s="799"/>
      <c r="AP385" s="784"/>
      <c r="AQ385" s="784"/>
      <c r="AR385" s="784"/>
      <c r="AS385" s="784"/>
      <c r="AT385" s="784"/>
      <c r="AU385" s="784"/>
      <c r="AV385" s="784"/>
      <c r="AW385" s="784"/>
      <c r="AX385" s="784"/>
      <c r="AY385" s="784"/>
      <c r="AZ385" s="784"/>
      <c r="BA385" s="784"/>
      <c r="BB385" s="784"/>
      <c r="BC385" s="784"/>
      <c r="BE385" s="784" t="str">
        <f t="shared" si="132"/>
        <v>DA</v>
      </c>
      <c r="BF385" s="784" t="str">
        <f>+RIGHT(C385,1)</f>
        <v>3</v>
      </c>
      <c r="BG385" s="784" t="str">
        <f t="shared" si="135"/>
        <v>DA+3</v>
      </c>
    </row>
    <row r="386" spans="1:59" ht="14.45" customHeight="1" x14ac:dyDescent="0.2">
      <c r="A386" s="793"/>
      <c r="B386" s="793"/>
      <c r="C386" s="816"/>
      <c r="D386" s="797">
        <v>465.5</v>
      </c>
      <c r="E386" s="796"/>
      <c r="F386" s="796"/>
      <c r="G386" s="796"/>
      <c r="H386" s="796"/>
      <c r="I386" s="796"/>
      <c r="J386" s="796"/>
      <c r="K386" s="796"/>
      <c r="L386" s="796"/>
      <c r="M386" s="796"/>
      <c r="N386" s="796"/>
      <c r="O386" s="796"/>
      <c r="P386" s="787"/>
      <c r="Q386" s="787"/>
      <c r="R386" s="787"/>
      <c r="S386" s="796"/>
      <c r="T386" s="796"/>
      <c r="U386" s="796"/>
      <c r="V386" s="796"/>
      <c r="W386" s="796"/>
      <c r="X386" s="796"/>
      <c r="Y386" s="796"/>
      <c r="Z386" s="796"/>
      <c r="AA386" s="796"/>
      <c r="AB386" s="787"/>
      <c r="AC386" s="787"/>
      <c r="AD386" s="787"/>
      <c r="AE386" s="787"/>
      <c r="AF386" s="787">
        <f>+ROUND(D386/10,0)-1</f>
        <v>46</v>
      </c>
      <c r="AG386" s="787" t="b">
        <f t="shared" si="133"/>
        <v>1</v>
      </c>
      <c r="AH386" s="787"/>
      <c r="AI386" s="787"/>
      <c r="AJ386" s="787"/>
      <c r="AK386" s="787">
        <f t="shared" ref="AK386" si="161">AF386+AJ386</f>
        <v>46</v>
      </c>
      <c r="AL386" s="796"/>
      <c r="AM386" s="796"/>
      <c r="AN386" s="796"/>
      <c r="AO386" s="799"/>
      <c r="BE386" s="784" t="str">
        <f t="shared" si="132"/>
        <v/>
      </c>
    </row>
    <row r="387" spans="1:59" ht="14.45" customHeight="1" x14ac:dyDescent="0.2">
      <c r="A387" s="793">
        <f>+SUBTOTAL(3,$B$13:B387)</f>
        <v>188</v>
      </c>
      <c r="B387" s="798" t="s">
        <v>76</v>
      </c>
      <c r="C387" s="816" t="s">
        <v>242</v>
      </c>
      <c r="D387" s="797"/>
      <c r="E387" s="799">
        <v>1</v>
      </c>
      <c r="F387" s="800" t="s">
        <v>1962</v>
      </c>
      <c r="G387" s="799" t="s">
        <v>1772</v>
      </c>
      <c r="H387" s="799" t="s">
        <v>439</v>
      </c>
      <c r="I387" s="799" t="s">
        <v>1773</v>
      </c>
      <c r="J387" s="799" t="s">
        <v>1772</v>
      </c>
      <c r="K387" s="799" t="s">
        <v>439</v>
      </c>
      <c r="L387" s="799" t="s">
        <v>1773</v>
      </c>
      <c r="M387" s="799">
        <v>1</v>
      </c>
      <c r="N387" s="799"/>
      <c r="O387" s="799"/>
      <c r="P387" s="799" t="s">
        <v>1774</v>
      </c>
      <c r="Q387" s="799" t="s">
        <v>1775</v>
      </c>
      <c r="R387" s="799">
        <v>1</v>
      </c>
      <c r="S387" s="799">
        <v>1</v>
      </c>
      <c r="T387" s="799"/>
      <c r="U387" s="799"/>
      <c r="V387" s="799">
        <v>1</v>
      </c>
      <c r="W387" s="799"/>
      <c r="X387" s="799"/>
      <c r="Y387" s="796"/>
      <c r="Z387" s="796"/>
      <c r="AA387" s="796"/>
      <c r="AB387" s="799"/>
      <c r="AC387" s="787"/>
      <c r="AD387" s="787"/>
      <c r="AE387" s="787"/>
      <c r="AF387" s="787"/>
      <c r="AG387" s="787"/>
      <c r="AH387" s="787"/>
      <c r="AI387" s="787"/>
      <c r="AJ387" s="787"/>
      <c r="AK387" s="787"/>
      <c r="AL387" s="796"/>
      <c r="AM387" s="796"/>
      <c r="AN387" s="796"/>
      <c r="AO387" s="799"/>
      <c r="BE387" s="784" t="str">
        <f t="shared" si="132"/>
        <v>DB</v>
      </c>
      <c r="BF387" s="784" t="str">
        <f>+RIGHT(C387,1)</f>
        <v>0</v>
      </c>
      <c r="BG387" s="784" t="str">
        <f t="shared" si="135"/>
        <v>DB+0</v>
      </c>
    </row>
    <row r="388" spans="1:59" ht="14.45" customHeight="1" x14ac:dyDescent="0.2">
      <c r="A388" s="793"/>
      <c r="B388" s="793"/>
      <c r="C388" s="816"/>
      <c r="D388" s="797">
        <v>365.6</v>
      </c>
      <c r="E388" s="796"/>
      <c r="F388" s="796"/>
      <c r="G388" s="796"/>
      <c r="H388" s="796"/>
      <c r="I388" s="796"/>
      <c r="J388" s="796"/>
      <c r="K388" s="796"/>
      <c r="L388" s="796"/>
      <c r="M388" s="796"/>
      <c r="N388" s="796"/>
      <c r="O388" s="796"/>
      <c r="P388" s="787"/>
      <c r="Q388" s="787"/>
      <c r="R388" s="787"/>
      <c r="S388" s="796"/>
      <c r="T388" s="796"/>
      <c r="U388" s="796"/>
      <c r="V388" s="796"/>
      <c r="W388" s="796"/>
      <c r="X388" s="796"/>
      <c r="Y388" s="796"/>
      <c r="Z388" s="796"/>
      <c r="AA388" s="796"/>
      <c r="AB388" s="787"/>
      <c r="AC388" s="787"/>
      <c r="AD388" s="787"/>
      <c r="AE388" s="787"/>
      <c r="AF388" s="787">
        <f>+ROUND(D388/10,0)-1</f>
        <v>36</v>
      </c>
      <c r="AG388" s="787" t="b">
        <f t="shared" si="133"/>
        <v>1</v>
      </c>
      <c r="AH388" s="787"/>
      <c r="AI388" s="787"/>
      <c r="AJ388" s="787"/>
      <c r="AK388" s="787">
        <f t="shared" ref="AK388" si="162">AF388+AJ388</f>
        <v>36</v>
      </c>
      <c r="AL388" s="796"/>
      <c r="AM388" s="796"/>
      <c r="AN388" s="796"/>
      <c r="AO388" s="799"/>
      <c r="BE388" s="784" t="str">
        <f t="shared" si="132"/>
        <v/>
      </c>
    </row>
    <row r="389" spans="1:59" ht="14.45" customHeight="1" x14ac:dyDescent="0.2">
      <c r="A389" s="793">
        <f>+SUBTOTAL(3,$B$13:B389)</f>
        <v>189</v>
      </c>
      <c r="B389" s="793" t="s">
        <v>195</v>
      </c>
      <c r="C389" s="816" t="s">
        <v>20</v>
      </c>
      <c r="D389" s="797"/>
      <c r="E389" s="799">
        <v>1</v>
      </c>
      <c r="F389" s="800" t="s">
        <v>1963</v>
      </c>
      <c r="G389" s="799" t="s">
        <v>1772</v>
      </c>
      <c r="H389" s="799" t="s">
        <v>439</v>
      </c>
      <c r="I389" s="799" t="s">
        <v>1773</v>
      </c>
      <c r="J389" s="799" t="s">
        <v>1772</v>
      </c>
      <c r="K389" s="799" t="s">
        <v>439</v>
      </c>
      <c r="L389" s="799" t="s">
        <v>1773</v>
      </c>
      <c r="M389" s="799">
        <v>1</v>
      </c>
      <c r="N389" s="799"/>
      <c r="O389" s="799"/>
      <c r="P389" s="799" t="s">
        <v>1774</v>
      </c>
      <c r="Q389" s="799" t="s">
        <v>1775</v>
      </c>
      <c r="R389" s="799">
        <v>1</v>
      </c>
      <c r="S389" s="799">
        <v>1</v>
      </c>
      <c r="T389" s="799"/>
      <c r="U389" s="799"/>
      <c r="V389" s="799">
        <v>1</v>
      </c>
      <c r="W389" s="799"/>
      <c r="X389" s="799"/>
      <c r="Y389" s="799">
        <v>1</v>
      </c>
      <c r="Z389" s="799"/>
      <c r="AA389" s="799"/>
      <c r="AB389" s="799"/>
      <c r="AC389" s="799"/>
      <c r="AD389" s="799"/>
      <c r="AE389" s="799"/>
      <c r="AF389" s="787"/>
      <c r="AG389" s="787"/>
      <c r="AH389" s="787"/>
      <c r="AI389" s="787"/>
      <c r="AJ389" s="787"/>
      <c r="AK389" s="787"/>
      <c r="AL389" s="799"/>
      <c r="AM389" s="799"/>
      <c r="AN389" s="799"/>
      <c r="AO389" s="799"/>
      <c r="AP389" s="784"/>
      <c r="AQ389" s="784"/>
      <c r="AR389" s="784"/>
      <c r="AS389" s="784"/>
      <c r="AT389" s="784"/>
      <c r="AU389" s="784"/>
      <c r="AV389" s="784"/>
      <c r="AW389" s="784"/>
      <c r="AX389" s="784"/>
      <c r="AY389" s="784"/>
      <c r="AZ389" s="784"/>
      <c r="BA389" s="784"/>
      <c r="BB389" s="784"/>
      <c r="BC389" s="784"/>
      <c r="BE389" s="784" t="str">
        <f t="shared" si="132"/>
        <v>DA</v>
      </c>
      <c r="BF389" s="784" t="str">
        <f>+RIGHT(C389,1)</f>
        <v>3</v>
      </c>
      <c r="BG389" s="784" t="str">
        <f t="shared" si="135"/>
        <v>DA+3</v>
      </c>
    </row>
    <row r="390" spans="1:59" ht="14.45" customHeight="1" x14ac:dyDescent="0.2">
      <c r="A390" s="793"/>
      <c r="B390" s="793"/>
      <c r="C390" s="816"/>
      <c r="D390" s="797">
        <v>424</v>
      </c>
      <c r="E390" s="796"/>
      <c r="F390" s="796"/>
      <c r="G390" s="796"/>
      <c r="H390" s="796"/>
      <c r="I390" s="796"/>
      <c r="J390" s="796"/>
      <c r="K390" s="796"/>
      <c r="L390" s="796"/>
      <c r="M390" s="796"/>
      <c r="N390" s="796"/>
      <c r="O390" s="796"/>
      <c r="P390" s="787"/>
      <c r="Q390" s="787"/>
      <c r="R390" s="787"/>
      <c r="S390" s="796"/>
      <c r="T390" s="796"/>
      <c r="U390" s="796"/>
      <c r="V390" s="796"/>
      <c r="W390" s="796"/>
      <c r="X390" s="796"/>
      <c r="Y390" s="796"/>
      <c r="Z390" s="796"/>
      <c r="AA390" s="796"/>
      <c r="AB390" s="787"/>
      <c r="AC390" s="787"/>
      <c r="AD390" s="787"/>
      <c r="AE390" s="787"/>
      <c r="AF390" s="787">
        <f>+ROUND(D390/10,0)-1</f>
        <v>41</v>
      </c>
      <c r="AG390" s="787" t="b">
        <f t="shared" si="133"/>
        <v>1</v>
      </c>
      <c r="AH390" s="787"/>
      <c r="AI390" s="787"/>
      <c r="AJ390" s="787"/>
      <c r="AK390" s="787">
        <f t="shared" ref="AK390" si="163">AF390+AJ390</f>
        <v>41</v>
      </c>
      <c r="AL390" s="796"/>
      <c r="AM390" s="796"/>
      <c r="AN390" s="796"/>
      <c r="AO390" s="799"/>
      <c r="BE390" s="784" t="str">
        <f t="shared" si="132"/>
        <v/>
      </c>
    </row>
    <row r="391" spans="1:59" ht="14.45" customHeight="1" x14ac:dyDescent="0.2">
      <c r="A391" s="793">
        <f>+SUBTOTAL(3,$B$13:B391)</f>
        <v>190</v>
      </c>
      <c r="B391" s="793" t="s">
        <v>196</v>
      </c>
      <c r="C391" s="816" t="s">
        <v>20</v>
      </c>
      <c r="D391" s="797"/>
      <c r="E391" s="799">
        <v>1</v>
      </c>
      <c r="F391" s="800" t="s">
        <v>1964</v>
      </c>
      <c r="G391" s="799" t="s">
        <v>1772</v>
      </c>
      <c r="H391" s="799" t="s">
        <v>439</v>
      </c>
      <c r="I391" s="799" t="s">
        <v>1773</v>
      </c>
      <c r="J391" s="799" t="s">
        <v>1772</v>
      </c>
      <c r="K391" s="799" t="s">
        <v>439</v>
      </c>
      <c r="L391" s="799" t="s">
        <v>1773</v>
      </c>
      <c r="M391" s="799">
        <v>1</v>
      </c>
      <c r="N391" s="799"/>
      <c r="O391" s="799"/>
      <c r="P391" s="799" t="s">
        <v>1774</v>
      </c>
      <c r="Q391" s="799" t="s">
        <v>1775</v>
      </c>
      <c r="R391" s="799">
        <v>1</v>
      </c>
      <c r="S391" s="799">
        <v>1</v>
      </c>
      <c r="T391" s="799"/>
      <c r="U391" s="799"/>
      <c r="V391" s="799">
        <v>1</v>
      </c>
      <c r="W391" s="799"/>
      <c r="X391" s="799"/>
      <c r="Y391" s="799">
        <v>1</v>
      </c>
      <c r="Z391" s="799"/>
      <c r="AA391" s="799"/>
      <c r="AB391" s="799"/>
      <c r="AC391" s="799"/>
      <c r="AD391" s="799"/>
      <c r="AE391" s="799"/>
      <c r="AF391" s="787"/>
      <c r="AG391" s="787"/>
      <c r="AH391" s="787"/>
      <c r="AI391" s="787"/>
      <c r="AJ391" s="787"/>
      <c r="AK391" s="787"/>
      <c r="AL391" s="799"/>
      <c r="AM391" s="799"/>
      <c r="AN391" s="799"/>
      <c r="AO391" s="799"/>
      <c r="AP391" s="784"/>
      <c r="AQ391" s="784"/>
      <c r="AR391" s="784"/>
      <c r="AS391" s="784"/>
      <c r="AT391" s="784"/>
      <c r="AU391" s="784"/>
      <c r="AV391" s="784"/>
      <c r="AW391" s="784"/>
      <c r="AX391" s="784"/>
      <c r="AY391" s="784"/>
      <c r="AZ391" s="784"/>
      <c r="BA391" s="784"/>
      <c r="BB391" s="784"/>
      <c r="BC391" s="784"/>
      <c r="BE391" s="784" t="str">
        <f t="shared" si="132"/>
        <v>DA</v>
      </c>
      <c r="BF391" s="784" t="str">
        <f>+RIGHT(C391,1)</f>
        <v>3</v>
      </c>
      <c r="BG391" s="784" t="str">
        <f t="shared" si="135"/>
        <v>DA+3</v>
      </c>
    </row>
    <row r="392" spans="1:59" ht="14.45" customHeight="1" x14ac:dyDescent="0.2">
      <c r="A392" s="793"/>
      <c r="B392" s="793"/>
      <c r="C392" s="816"/>
      <c r="D392" s="797">
        <v>399</v>
      </c>
      <c r="E392" s="796"/>
      <c r="F392" s="796"/>
      <c r="G392" s="796"/>
      <c r="H392" s="796"/>
      <c r="I392" s="796"/>
      <c r="J392" s="796"/>
      <c r="K392" s="796"/>
      <c r="L392" s="796"/>
      <c r="M392" s="796"/>
      <c r="N392" s="796"/>
      <c r="O392" s="796"/>
      <c r="P392" s="787"/>
      <c r="Q392" s="787"/>
      <c r="R392" s="787"/>
      <c r="S392" s="796"/>
      <c r="T392" s="796"/>
      <c r="U392" s="796"/>
      <c r="V392" s="796"/>
      <c r="W392" s="796"/>
      <c r="X392" s="796"/>
      <c r="Y392" s="796"/>
      <c r="Z392" s="796"/>
      <c r="AA392" s="796"/>
      <c r="AB392" s="787"/>
      <c r="AC392" s="787"/>
      <c r="AD392" s="787"/>
      <c r="AE392" s="787"/>
      <c r="AF392" s="787">
        <f>+ROUND(D392/10,0)-1</f>
        <v>39</v>
      </c>
      <c r="AG392" s="787" t="b">
        <f t="shared" si="133"/>
        <v>1</v>
      </c>
      <c r="AH392" s="787"/>
      <c r="AI392" s="787"/>
      <c r="AJ392" s="787"/>
      <c r="AK392" s="787">
        <f t="shared" ref="AK392" si="164">AF392+AJ392</f>
        <v>39</v>
      </c>
      <c r="AL392" s="796"/>
      <c r="AM392" s="796"/>
      <c r="AN392" s="796"/>
      <c r="AO392" s="799"/>
      <c r="BE392" s="784" t="str">
        <f t="shared" si="132"/>
        <v/>
      </c>
    </row>
    <row r="393" spans="1:59" ht="14.45" customHeight="1" x14ac:dyDescent="0.2">
      <c r="A393" s="793">
        <f>+SUBTOTAL(3,$B$13:B393)</f>
        <v>191</v>
      </c>
      <c r="B393" s="793" t="s">
        <v>197</v>
      </c>
      <c r="C393" s="816" t="s">
        <v>231</v>
      </c>
      <c r="D393" s="797"/>
      <c r="E393" s="799">
        <v>1</v>
      </c>
      <c r="F393" s="800" t="s">
        <v>1965</v>
      </c>
      <c r="G393" s="799" t="s">
        <v>1772</v>
      </c>
      <c r="H393" s="799" t="s">
        <v>439</v>
      </c>
      <c r="I393" s="799" t="s">
        <v>1773</v>
      </c>
      <c r="J393" s="799" t="s">
        <v>1772</v>
      </c>
      <c r="K393" s="799" t="s">
        <v>439</v>
      </c>
      <c r="L393" s="799" t="s">
        <v>1773</v>
      </c>
      <c r="M393" s="799">
        <v>1</v>
      </c>
      <c r="N393" s="799"/>
      <c r="O393" s="799"/>
      <c r="P393" s="799" t="s">
        <v>1774</v>
      </c>
      <c r="Q393" s="799" t="s">
        <v>1775</v>
      </c>
      <c r="R393" s="799">
        <v>1</v>
      </c>
      <c r="S393" s="799">
        <v>1</v>
      </c>
      <c r="T393" s="799"/>
      <c r="U393" s="799"/>
      <c r="V393" s="799">
        <v>1</v>
      </c>
      <c r="W393" s="799"/>
      <c r="X393" s="799"/>
      <c r="Y393" s="799">
        <v>1</v>
      </c>
      <c r="Z393" s="799"/>
      <c r="AA393" s="799"/>
      <c r="AB393" s="799"/>
      <c r="AC393" s="799"/>
      <c r="AD393" s="799"/>
      <c r="AE393" s="799"/>
      <c r="AF393" s="787"/>
      <c r="AG393" s="787"/>
      <c r="AH393" s="787"/>
      <c r="AI393" s="787"/>
      <c r="AJ393" s="787"/>
      <c r="AK393" s="787"/>
      <c r="AL393" s="799"/>
      <c r="AM393" s="799"/>
      <c r="AN393" s="799"/>
      <c r="AO393" s="799"/>
      <c r="AP393" s="784"/>
      <c r="AQ393" s="784"/>
      <c r="AR393" s="784"/>
      <c r="AS393" s="784"/>
      <c r="AT393" s="784"/>
      <c r="AU393" s="784"/>
      <c r="AV393" s="784"/>
      <c r="AW393" s="784"/>
      <c r="AX393" s="784"/>
      <c r="AY393" s="784"/>
      <c r="AZ393" s="784"/>
      <c r="BA393" s="784"/>
      <c r="BB393" s="784"/>
      <c r="BC393" s="784"/>
      <c r="BE393" s="784" t="str">
        <f t="shared" si="132"/>
        <v>DA</v>
      </c>
      <c r="BF393" s="784" t="str">
        <f>+RIGHT(C393,1)</f>
        <v>0</v>
      </c>
      <c r="BG393" s="784" t="str">
        <f t="shared" si="135"/>
        <v>DA+0</v>
      </c>
    </row>
    <row r="394" spans="1:59" ht="14.45" customHeight="1" x14ac:dyDescent="0.2">
      <c r="A394" s="793"/>
      <c r="B394" s="793"/>
      <c r="C394" s="816"/>
      <c r="D394" s="797">
        <v>440</v>
      </c>
      <c r="E394" s="796"/>
      <c r="F394" s="796"/>
      <c r="G394" s="796"/>
      <c r="H394" s="796"/>
      <c r="I394" s="796"/>
      <c r="J394" s="796"/>
      <c r="K394" s="796"/>
      <c r="L394" s="796"/>
      <c r="M394" s="796"/>
      <c r="N394" s="796"/>
      <c r="O394" s="796"/>
      <c r="P394" s="787"/>
      <c r="Q394" s="787"/>
      <c r="R394" s="787"/>
      <c r="S394" s="796"/>
      <c r="T394" s="796"/>
      <c r="U394" s="796"/>
      <c r="V394" s="796"/>
      <c r="W394" s="796"/>
      <c r="X394" s="796"/>
      <c r="Y394" s="796"/>
      <c r="Z394" s="796"/>
      <c r="AA394" s="796"/>
      <c r="AB394" s="787"/>
      <c r="AC394" s="787"/>
      <c r="AD394" s="787"/>
      <c r="AE394" s="787"/>
      <c r="AF394" s="787">
        <f>+ROUND(D394/10,0)-1</f>
        <v>43</v>
      </c>
      <c r="AG394" s="787" t="b">
        <f t="shared" si="133"/>
        <v>1</v>
      </c>
      <c r="AH394" s="787"/>
      <c r="AI394" s="787"/>
      <c r="AJ394" s="787"/>
      <c r="AK394" s="787">
        <f t="shared" ref="AK394" si="165">AF394+AJ394</f>
        <v>43</v>
      </c>
      <c r="AL394" s="796"/>
      <c r="AM394" s="796"/>
      <c r="AN394" s="796"/>
      <c r="AO394" s="799"/>
      <c r="BE394" s="784" t="str">
        <f t="shared" si="132"/>
        <v/>
      </c>
    </row>
    <row r="395" spans="1:59" ht="14.45" customHeight="1" x14ac:dyDescent="0.2">
      <c r="A395" s="793">
        <f>+SUBTOTAL(3,$B$13:B395)</f>
        <v>192</v>
      </c>
      <c r="B395" s="793" t="s">
        <v>198</v>
      </c>
      <c r="C395" s="816" t="s">
        <v>232</v>
      </c>
      <c r="D395" s="797"/>
      <c r="E395" s="799">
        <v>1</v>
      </c>
      <c r="F395" s="800" t="s">
        <v>1966</v>
      </c>
      <c r="G395" s="799" t="s">
        <v>1772</v>
      </c>
      <c r="H395" s="799" t="s">
        <v>439</v>
      </c>
      <c r="I395" s="799" t="s">
        <v>1773</v>
      </c>
      <c r="J395" s="799" t="s">
        <v>1772</v>
      </c>
      <c r="K395" s="799" t="s">
        <v>439</v>
      </c>
      <c r="L395" s="799" t="s">
        <v>1773</v>
      </c>
      <c r="M395" s="799">
        <v>1</v>
      </c>
      <c r="N395" s="799"/>
      <c r="O395" s="799"/>
      <c r="P395" s="799" t="s">
        <v>1774</v>
      </c>
      <c r="Q395" s="799" t="s">
        <v>1775</v>
      </c>
      <c r="R395" s="799">
        <v>1</v>
      </c>
      <c r="S395" s="799">
        <v>1</v>
      </c>
      <c r="T395" s="799"/>
      <c r="U395" s="799"/>
      <c r="V395" s="799">
        <v>1</v>
      </c>
      <c r="W395" s="799"/>
      <c r="X395" s="799"/>
      <c r="Y395" s="799">
        <v>1</v>
      </c>
      <c r="Z395" s="799"/>
      <c r="AA395" s="799"/>
      <c r="AB395" s="799"/>
      <c r="AC395" s="799"/>
      <c r="AD395" s="799"/>
      <c r="AE395" s="799"/>
      <c r="AF395" s="787"/>
      <c r="AG395" s="787"/>
      <c r="AH395" s="787"/>
      <c r="AI395" s="787"/>
      <c r="AJ395" s="787"/>
      <c r="AK395" s="787"/>
      <c r="AL395" s="799"/>
      <c r="AM395" s="799"/>
      <c r="AN395" s="799"/>
      <c r="AO395" s="799"/>
      <c r="AP395" s="784"/>
      <c r="AQ395" s="784"/>
      <c r="AR395" s="784"/>
      <c r="AS395" s="784"/>
      <c r="AT395" s="784"/>
      <c r="AU395" s="784"/>
      <c r="AV395" s="784"/>
      <c r="AW395" s="784"/>
      <c r="AX395" s="784"/>
      <c r="AY395" s="784"/>
      <c r="AZ395" s="784"/>
      <c r="BA395" s="784"/>
      <c r="BB395" s="784"/>
      <c r="BC395" s="784"/>
      <c r="BE395" s="784" t="str">
        <f t="shared" si="132"/>
        <v>DA</v>
      </c>
      <c r="BF395" s="784" t="str">
        <f>+RIGHT(C395,1)</f>
        <v>6</v>
      </c>
      <c r="BG395" s="784" t="str">
        <f t="shared" si="135"/>
        <v>DA+6</v>
      </c>
    </row>
    <row r="396" spans="1:59" x14ac:dyDescent="0.2">
      <c r="A396" s="793"/>
      <c r="B396" s="793"/>
      <c r="C396" s="816"/>
      <c r="D396" s="797">
        <v>382.1</v>
      </c>
      <c r="E396" s="796"/>
      <c r="F396" s="796"/>
      <c r="G396" s="796"/>
      <c r="H396" s="796"/>
      <c r="I396" s="796"/>
      <c r="J396" s="796"/>
      <c r="K396" s="796"/>
      <c r="L396" s="796"/>
      <c r="M396" s="796"/>
      <c r="N396" s="796"/>
      <c r="O396" s="796"/>
      <c r="P396" s="787"/>
      <c r="Q396" s="787"/>
      <c r="R396" s="787"/>
      <c r="S396" s="796"/>
      <c r="T396" s="796"/>
      <c r="U396" s="796"/>
      <c r="V396" s="796"/>
      <c r="W396" s="796"/>
      <c r="X396" s="796"/>
      <c r="Y396" s="796"/>
      <c r="Z396" s="796"/>
      <c r="AA396" s="796"/>
      <c r="AB396" s="787"/>
      <c r="AC396" s="787"/>
      <c r="AD396" s="787"/>
      <c r="AE396" s="787"/>
      <c r="AF396" s="787">
        <f>+ROUND(D396/10,0)-1</f>
        <v>37</v>
      </c>
      <c r="AG396" s="787" t="b">
        <f t="shared" si="133"/>
        <v>1</v>
      </c>
      <c r="AH396" s="787"/>
      <c r="AI396" s="787"/>
      <c r="AJ396" s="787"/>
      <c r="AK396" s="787">
        <f t="shared" ref="AK396" si="166">AF396+AJ396</f>
        <v>37</v>
      </c>
      <c r="AL396" s="796"/>
      <c r="AM396" s="796"/>
      <c r="AN396" s="796"/>
      <c r="AO396" s="799"/>
      <c r="BE396" s="784" t="str">
        <f t="shared" si="132"/>
        <v/>
      </c>
    </row>
    <row r="397" spans="1:59" ht="14.45" customHeight="1" x14ac:dyDescent="0.2">
      <c r="A397" s="793">
        <f>+SUBTOTAL(3,$B$13:B397)</f>
        <v>193</v>
      </c>
      <c r="B397" s="798" t="s">
        <v>26</v>
      </c>
      <c r="C397" s="816" t="s">
        <v>239</v>
      </c>
      <c r="D397" s="797"/>
      <c r="E397" s="799">
        <v>1</v>
      </c>
      <c r="F397" s="800" t="s">
        <v>1967</v>
      </c>
      <c r="G397" s="799" t="s">
        <v>1772</v>
      </c>
      <c r="H397" s="799" t="s">
        <v>439</v>
      </c>
      <c r="I397" s="799" t="s">
        <v>1773</v>
      </c>
      <c r="J397" s="799" t="s">
        <v>1772</v>
      </c>
      <c r="K397" s="799" t="s">
        <v>439</v>
      </c>
      <c r="L397" s="799" t="s">
        <v>1773</v>
      </c>
      <c r="M397" s="799">
        <v>1</v>
      </c>
      <c r="N397" s="799"/>
      <c r="O397" s="799"/>
      <c r="P397" s="799" t="s">
        <v>1774</v>
      </c>
      <c r="Q397" s="799" t="s">
        <v>1775</v>
      </c>
      <c r="R397" s="799">
        <v>1</v>
      </c>
      <c r="S397" s="799">
        <v>1</v>
      </c>
      <c r="T397" s="799"/>
      <c r="U397" s="799"/>
      <c r="V397" s="799">
        <v>1</v>
      </c>
      <c r="W397" s="799"/>
      <c r="X397" s="799"/>
      <c r="Y397" s="796"/>
      <c r="Z397" s="796"/>
      <c r="AA397" s="796"/>
      <c r="AB397" s="799"/>
      <c r="AC397" s="787"/>
      <c r="AD397" s="787"/>
      <c r="AE397" s="787"/>
      <c r="AF397" s="787"/>
      <c r="AG397" s="787"/>
      <c r="AH397" s="787"/>
      <c r="AI397" s="787"/>
      <c r="AJ397" s="787"/>
      <c r="AK397" s="787"/>
      <c r="AL397" s="796"/>
      <c r="AM397" s="796"/>
      <c r="AN397" s="796"/>
      <c r="AO397" s="799"/>
      <c r="BE397" s="784" t="str">
        <f t="shared" ref="BE397:BE460" si="167">+LEFT(C397,2)</f>
        <v>DC</v>
      </c>
      <c r="BF397" s="784" t="str">
        <f>+RIGHT(C397,1)</f>
        <v>0</v>
      </c>
      <c r="BG397" s="784" t="str">
        <f t="shared" si="135"/>
        <v>DC+0</v>
      </c>
    </row>
    <row r="398" spans="1:59" ht="14.45" customHeight="1" x14ac:dyDescent="0.2">
      <c r="A398" s="793"/>
      <c r="B398" s="793"/>
      <c r="C398" s="816"/>
      <c r="D398" s="797">
        <v>388.9</v>
      </c>
      <c r="E398" s="796"/>
      <c r="F398" s="796"/>
      <c r="G398" s="796"/>
      <c r="H398" s="796"/>
      <c r="I398" s="796"/>
      <c r="J398" s="796"/>
      <c r="K398" s="796"/>
      <c r="L398" s="796"/>
      <c r="M398" s="796"/>
      <c r="N398" s="796"/>
      <c r="O398" s="796"/>
      <c r="P398" s="787"/>
      <c r="Q398" s="787"/>
      <c r="R398" s="787"/>
      <c r="S398" s="796"/>
      <c r="T398" s="796"/>
      <c r="U398" s="796"/>
      <c r="V398" s="796"/>
      <c r="W398" s="796"/>
      <c r="X398" s="796"/>
      <c r="Y398" s="796"/>
      <c r="Z398" s="796"/>
      <c r="AA398" s="796"/>
      <c r="AB398" s="787"/>
      <c r="AC398" s="787"/>
      <c r="AD398" s="787"/>
      <c r="AE398" s="787"/>
      <c r="AF398" s="787">
        <f>+ROUND(D398/10,0)-1</f>
        <v>38</v>
      </c>
      <c r="AG398" s="787" t="b">
        <f t="shared" ref="AG398:AG460" si="168">+ISBLANK(AH398)</f>
        <v>1</v>
      </c>
      <c r="AH398" s="787"/>
      <c r="AI398" s="787"/>
      <c r="AJ398" s="787"/>
      <c r="AK398" s="787">
        <f t="shared" ref="AK398" si="169">AF398+AJ398</f>
        <v>38</v>
      </c>
      <c r="AL398" s="796"/>
      <c r="AM398" s="796"/>
      <c r="AN398" s="796"/>
      <c r="AO398" s="799"/>
      <c r="BE398" s="784" t="str">
        <f t="shared" si="167"/>
        <v/>
      </c>
    </row>
    <row r="399" spans="1:59" ht="14.45" customHeight="1" x14ac:dyDescent="0.2">
      <c r="A399" s="793">
        <f>+SUBTOTAL(3,$B$13:B399)</f>
        <v>194</v>
      </c>
      <c r="B399" s="793" t="s">
        <v>77</v>
      </c>
      <c r="C399" s="816" t="s">
        <v>231</v>
      </c>
      <c r="D399" s="797"/>
      <c r="E399" s="799">
        <v>1</v>
      </c>
      <c r="F399" s="800" t="s">
        <v>1968</v>
      </c>
      <c r="G399" s="799" t="s">
        <v>1772</v>
      </c>
      <c r="H399" s="799" t="s">
        <v>439</v>
      </c>
      <c r="I399" s="799" t="s">
        <v>1773</v>
      </c>
      <c r="J399" s="799" t="s">
        <v>1772</v>
      </c>
      <c r="K399" s="799" t="s">
        <v>439</v>
      </c>
      <c r="L399" s="799" t="s">
        <v>1773</v>
      </c>
      <c r="M399" s="799">
        <v>1</v>
      </c>
      <c r="N399" s="799"/>
      <c r="O399" s="799"/>
      <c r="P399" s="799" t="s">
        <v>1774</v>
      </c>
      <c r="Q399" s="799" t="s">
        <v>1775</v>
      </c>
      <c r="R399" s="799">
        <v>1</v>
      </c>
      <c r="S399" s="799">
        <v>1</v>
      </c>
      <c r="T399" s="799"/>
      <c r="U399" s="799"/>
      <c r="V399" s="799">
        <v>1</v>
      </c>
      <c r="W399" s="799"/>
      <c r="X399" s="799"/>
      <c r="Y399" s="799">
        <v>1</v>
      </c>
      <c r="Z399" s="799"/>
      <c r="AA399" s="799"/>
      <c r="AB399" s="799"/>
      <c r="AC399" s="799"/>
      <c r="AD399" s="799"/>
      <c r="AE399" s="799"/>
      <c r="AF399" s="787"/>
      <c r="AG399" s="787"/>
      <c r="AH399" s="787"/>
      <c r="AI399" s="787"/>
      <c r="AJ399" s="787"/>
      <c r="AK399" s="787"/>
      <c r="AL399" s="799"/>
      <c r="AM399" s="799"/>
      <c r="AN399" s="799"/>
      <c r="AO399" s="799"/>
      <c r="AP399" s="784"/>
      <c r="AQ399" s="784"/>
      <c r="AR399" s="784"/>
      <c r="AS399" s="784"/>
      <c r="AT399" s="784"/>
      <c r="AU399" s="784"/>
      <c r="AV399" s="784"/>
      <c r="AW399" s="784"/>
      <c r="AX399" s="784"/>
      <c r="AY399" s="784"/>
      <c r="AZ399" s="784"/>
      <c r="BA399" s="784"/>
      <c r="BB399" s="784"/>
      <c r="BC399" s="784"/>
      <c r="BE399" s="784" t="str">
        <f t="shared" si="167"/>
        <v>DA</v>
      </c>
      <c r="BF399" s="784" t="str">
        <f>+RIGHT(C399,1)</f>
        <v>0</v>
      </c>
      <c r="BG399" s="784" t="str">
        <f t="shared" ref="BG399:BG461" si="170">+CONCATENATE(BE399,"+",BF399)</f>
        <v>DA+0</v>
      </c>
    </row>
    <row r="400" spans="1:59" ht="14.45" customHeight="1" x14ac:dyDescent="0.2">
      <c r="A400" s="793"/>
      <c r="B400" s="793"/>
      <c r="C400" s="816"/>
      <c r="D400" s="797">
        <v>445</v>
      </c>
      <c r="E400" s="796"/>
      <c r="F400" s="796"/>
      <c r="G400" s="796"/>
      <c r="H400" s="796"/>
      <c r="I400" s="796"/>
      <c r="J400" s="796"/>
      <c r="K400" s="796"/>
      <c r="L400" s="796"/>
      <c r="M400" s="796"/>
      <c r="N400" s="796"/>
      <c r="O400" s="796"/>
      <c r="P400" s="787"/>
      <c r="Q400" s="787"/>
      <c r="R400" s="787"/>
      <c r="S400" s="796"/>
      <c r="T400" s="796"/>
      <c r="U400" s="796"/>
      <c r="V400" s="796"/>
      <c r="W400" s="796"/>
      <c r="X400" s="796"/>
      <c r="Y400" s="796"/>
      <c r="Z400" s="796"/>
      <c r="AA400" s="796"/>
      <c r="AB400" s="787"/>
      <c r="AC400" s="787"/>
      <c r="AD400" s="787"/>
      <c r="AE400" s="787"/>
      <c r="AF400" s="787">
        <f>+ROUND(D400/10,0)-1</f>
        <v>44</v>
      </c>
      <c r="AG400" s="787" t="b">
        <f t="shared" si="168"/>
        <v>1</v>
      </c>
      <c r="AH400" s="787"/>
      <c r="AI400" s="787"/>
      <c r="AJ400" s="787"/>
      <c r="AK400" s="787">
        <f t="shared" ref="AK400" si="171">AF400+AJ400</f>
        <v>44</v>
      </c>
      <c r="AL400" s="796"/>
      <c r="AM400" s="796"/>
      <c r="AN400" s="796"/>
      <c r="AO400" s="799"/>
      <c r="BE400" s="784" t="str">
        <f t="shared" si="167"/>
        <v/>
      </c>
    </row>
    <row r="401" spans="1:59" ht="14.45" customHeight="1" x14ac:dyDescent="0.2">
      <c r="A401" s="793">
        <f>+SUBTOTAL(3,$B$13:B401)</f>
        <v>195</v>
      </c>
      <c r="B401" s="793" t="s">
        <v>199</v>
      </c>
      <c r="C401" s="816" t="s">
        <v>231</v>
      </c>
      <c r="D401" s="797"/>
      <c r="E401" s="799">
        <v>1</v>
      </c>
      <c r="F401" s="800" t="s">
        <v>1969</v>
      </c>
      <c r="G401" s="799" t="s">
        <v>1772</v>
      </c>
      <c r="H401" s="799" t="s">
        <v>439</v>
      </c>
      <c r="I401" s="799" t="s">
        <v>1773</v>
      </c>
      <c r="J401" s="799" t="s">
        <v>1772</v>
      </c>
      <c r="K401" s="799" t="s">
        <v>439</v>
      </c>
      <c r="L401" s="799" t="s">
        <v>1773</v>
      </c>
      <c r="M401" s="799">
        <v>1</v>
      </c>
      <c r="N401" s="799"/>
      <c r="O401" s="799"/>
      <c r="P401" s="799" t="s">
        <v>1774</v>
      </c>
      <c r="Q401" s="799" t="s">
        <v>1775</v>
      </c>
      <c r="R401" s="799">
        <v>1</v>
      </c>
      <c r="S401" s="799">
        <v>1</v>
      </c>
      <c r="T401" s="799"/>
      <c r="U401" s="799"/>
      <c r="V401" s="799">
        <v>1</v>
      </c>
      <c r="W401" s="799"/>
      <c r="X401" s="799"/>
      <c r="Y401" s="799">
        <v>1</v>
      </c>
      <c r="Z401" s="799"/>
      <c r="AA401" s="799"/>
      <c r="AB401" s="799"/>
      <c r="AC401" s="799"/>
      <c r="AD401" s="799"/>
      <c r="AE401" s="799"/>
      <c r="AF401" s="787"/>
      <c r="AG401" s="787"/>
      <c r="AH401" s="787"/>
      <c r="AI401" s="787"/>
      <c r="AJ401" s="787"/>
      <c r="AK401" s="787"/>
      <c r="AL401" s="799"/>
      <c r="AM401" s="799"/>
      <c r="AN401" s="799"/>
      <c r="AO401" s="799"/>
      <c r="AP401" s="784"/>
      <c r="AQ401" s="784"/>
      <c r="AR401" s="784"/>
      <c r="AS401" s="784"/>
      <c r="AT401" s="784"/>
      <c r="AU401" s="784"/>
      <c r="AV401" s="784"/>
      <c r="AW401" s="784"/>
      <c r="AX401" s="784"/>
      <c r="AY401" s="784"/>
      <c r="AZ401" s="784"/>
      <c r="BA401" s="784"/>
      <c r="BB401" s="784"/>
      <c r="BC401" s="784"/>
      <c r="BE401" s="784" t="str">
        <f t="shared" si="167"/>
        <v>DA</v>
      </c>
      <c r="BF401" s="784" t="str">
        <f>+RIGHT(C401,1)</f>
        <v>0</v>
      </c>
      <c r="BG401" s="784" t="str">
        <f t="shared" si="170"/>
        <v>DA+0</v>
      </c>
    </row>
    <row r="402" spans="1:59" ht="14.45" customHeight="1" x14ac:dyDescent="0.2">
      <c r="A402" s="793"/>
      <c r="B402" s="793"/>
      <c r="C402" s="816"/>
      <c r="D402" s="797">
        <v>395</v>
      </c>
      <c r="E402" s="796"/>
      <c r="F402" s="796"/>
      <c r="G402" s="796"/>
      <c r="H402" s="796"/>
      <c r="I402" s="796"/>
      <c r="J402" s="796"/>
      <c r="K402" s="796"/>
      <c r="L402" s="796"/>
      <c r="M402" s="796"/>
      <c r="N402" s="796"/>
      <c r="O402" s="796"/>
      <c r="P402" s="787"/>
      <c r="Q402" s="787"/>
      <c r="R402" s="787"/>
      <c r="S402" s="796"/>
      <c r="T402" s="796"/>
      <c r="U402" s="796"/>
      <c r="V402" s="796"/>
      <c r="W402" s="796"/>
      <c r="X402" s="796"/>
      <c r="Y402" s="796"/>
      <c r="Z402" s="796"/>
      <c r="AA402" s="796"/>
      <c r="AB402" s="787"/>
      <c r="AC402" s="787"/>
      <c r="AD402" s="787"/>
      <c r="AE402" s="787"/>
      <c r="AF402" s="787">
        <f>+ROUND(D402/10,0)-1</f>
        <v>39</v>
      </c>
      <c r="AG402" s="787" t="b">
        <f t="shared" si="168"/>
        <v>1</v>
      </c>
      <c r="AH402" s="787"/>
      <c r="AI402" s="787"/>
      <c r="AJ402" s="787"/>
      <c r="AK402" s="787">
        <f t="shared" ref="AK402" si="172">AF402+AJ402</f>
        <v>39</v>
      </c>
      <c r="AL402" s="796"/>
      <c r="AM402" s="796"/>
      <c r="AN402" s="796"/>
      <c r="AO402" s="799"/>
      <c r="BE402" s="784" t="str">
        <f t="shared" si="167"/>
        <v/>
      </c>
    </row>
    <row r="403" spans="1:59" ht="14.45" customHeight="1" x14ac:dyDescent="0.2">
      <c r="A403" s="793">
        <f>+SUBTOTAL(3,$B$13:B403)</f>
        <v>196</v>
      </c>
      <c r="B403" s="793" t="s">
        <v>200</v>
      </c>
      <c r="C403" s="816" t="s">
        <v>20</v>
      </c>
      <c r="D403" s="797"/>
      <c r="E403" s="799">
        <v>1</v>
      </c>
      <c r="F403" s="800" t="s">
        <v>1970</v>
      </c>
      <c r="G403" s="799" t="s">
        <v>1772</v>
      </c>
      <c r="H403" s="799" t="s">
        <v>439</v>
      </c>
      <c r="I403" s="799" t="s">
        <v>1773</v>
      </c>
      <c r="J403" s="799" t="s">
        <v>1772</v>
      </c>
      <c r="K403" s="799" t="s">
        <v>439</v>
      </c>
      <c r="L403" s="799" t="s">
        <v>1773</v>
      </c>
      <c r="M403" s="799">
        <v>1</v>
      </c>
      <c r="N403" s="799"/>
      <c r="O403" s="799"/>
      <c r="P403" s="799" t="s">
        <v>1774</v>
      </c>
      <c r="Q403" s="799" t="s">
        <v>1775</v>
      </c>
      <c r="R403" s="799">
        <v>1</v>
      </c>
      <c r="S403" s="799">
        <v>1</v>
      </c>
      <c r="T403" s="799"/>
      <c r="U403" s="799"/>
      <c r="V403" s="799">
        <v>1</v>
      </c>
      <c r="W403" s="799"/>
      <c r="X403" s="799"/>
      <c r="Y403" s="799">
        <v>1</v>
      </c>
      <c r="Z403" s="799"/>
      <c r="AA403" s="799"/>
      <c r="AB403" s="799"/>
      <c r="AC403" s="799"/>
      <c r="AD403" s="799"/>
      <c r="AE403" s="799"/>
      <c r="AF403" s="787"/>
      <c r="AG403" s="787"/>
      <c r="AH403" s="787"/>
      <c r="AI403" s="787"/>
      <c r="AJ403" s="787"/>
      <c r="AK403" s="787"/>
      <c r="AL403" s="799"/>
      <c r="AM403" s="799"/>
      <c r="AN403" s="799"/>
      <c r="AO403" s="799"/>
      <c r="AP403" s="784"/>
      <c r="AQ403" s="784"/>
      <c r="AR403" s="784"/>
      <c r="AS403" s="784"/>
      <c r="AT403" s="784"/>
      <c r="AU403" s="784"/>
      <c r="AV403" s="784"/>
      <c r="AW403" s="784"/>
      <c r="AX403" s="784"/>
      <c r="AY403" s="784"/>
      <c r="AZ403" s="784"/>
      <c r="BA403" s="784"/>
      <c r="BB403" s="784"/>
      <c r="BC403" s="784"/>
      <c r="BE403" s="784" t="str">
        <f t="shared" si="167"/>
        <v>DA</v>
      </c>
      <c r="BF403" s="784" t="str">
        <f>+RIGHT(C403,1)</f>
        <v>3</v>
      </c>
      <c r="BG403" s="784" t="str">
        <f t="shared" si="170"/>
        <v>DA+3</v>
      </c>
    </row>
    <row r="404" spans="1:59" x14ac:dyDescent="0.2">
      <c r="A404" s="793"/>
      <c r="B404" s="793"/>
      <c r="C404" s="816"/>
      <c r="D404" s="797">
        <v>387</v>
      </c>
      <c r="E404" s="796"/>
      <c r="F404" s="796"/>
      <c r="G404" s="796"/>
      <c r="H404" s="796"/>
      <c r="I404" s="796"/>
      <c r="J404" s="796"/>
      <c r="K404" s="796"/>
      <c r="L404" s="796"/>
      <c r="M404" s="796"/>
      <c r="N404" s="796"/>
      <c r="O404" s="796"/>
      <c r="P404" s="787"/>
      <c r="Q404" s="787"/>
      <c r="R404" s="787"/>
      <c r="S404" s="796"/>
      <c r="T404" s="796"/>
      <c r="U404" s="796"/>
      <c r="V404" s="796"/>
      <c r="W404" s="796"/>
      <c r="X404" s="796"/>
      <c r="Y404" s="796"/>
      <c r="Z404" s="796"/>
      <c r="AA404" s="796"/>
      <c r="AB404" s="787"/>
      <c r="AC404" s="787"/>
      <c r="AD404" s="787"/>
      <c r="AE404" s="787"/>
      <c r="AF404" s="787">
        <f>+ROUND(D404/10,0)-1</f>
        <v>38</v>
      </c>
      <c r="AG404" s="787" t="b">
        <f t="shared" si="168"/>
        <v>1</v>
      </c>
      <c r="AH404" s="787"/>
      <c r="AI404" s="787"/>
      <c r="AJ404" s="787"/>
      <c r="AK404" s="787">
        <f t="shared" ref="AK404" si="173">AF404+AJ404</f>
        <v>38</v>
      </c>
      <c r="AL404" s="796"/>
      <c r="AM404" s="796"/>
      <c r="AN404" s="796"/>
      <c r="AO404" s="799"/>
      <c r="BE404" s="784" t="str">
        <f t="shared" si="167"/>
        <v/>
      </c>
    </row>
    <row r="405" spans="1:59" ht="14.45" customHeight="1" x14ac:dyDescent="0.2">
      <c r="A405" s="793">
        <f>+SUBTOTAL(3,$B$13:B405)</f>
        <v>197</v>
      </c>
      <c r="B405" s="793" t="s">
        <v>201</v>
      </c>
      <c r="C405" s="816" t="s">
        <v>20</v>
      </c>
      <c r="D405" s="797"/>
      <c r="E405" s="799">
        <v>1</v>
      </c>
      <c r="F405" s="800" t="s">
        <v>1971</v>
      </c>
      <c r="G405" s="799" t="s">
        <v>1772</v>
      </c>
      <c r="H405" s="799" t="s">
        <v>439</v>
      </c>
      <c r="I405" s="799" t="s">
        <v>1773</v>
      </c>
      <c r="J405" s="799" t="s">
        <v>1772</v>
      </c>
      <c r="K405" s="799" t="s">
        <v>439</v>
      </c>
      <c r="L405" s="799" t="s">
        <v>1773</v>
      </c>
      <c r="M405" s="799">
        <v>1</v>
      </c>
      <c r="N405" s="799"/>
      <c r="O405" s="799"/>
      <c r="P405" s="799" t="s">
        <v>1774</v>
      </c>
      <c r="Q405" s="799" t="s">
        <v>1775</v>
      </c>
      <c r="R405" s="799">
        <v>1</v>
      </c>
      <c r="S405" s="799">
        <v>1</v>
      </c>
      <c r="T405" s="799"/>
      <c r="U405" s="799"/>
      <c r="V405" s="799">
        <v>1</v>
      </c>
      <c r="W405" s="799"/>
      <c r="X405" s="799"/>
      <c r="Y405" s="799">
        <v>1</v>
      </c>
      <c r="Z405" s="799"/>
      <c r="AA405" s="799"/>
      <c r="AB405" s="799"/>
      <c r="AC405" s="799"/>
      <c r="AD405" s="799"/>
      <c r="AE405" s="799"/>
      <c r="AF405" s="787"/>
      <c r="AG405" s="787"/>
      <c r="AH405" s="787"/>
      <c r="AI405" s="787"/>
      <c r="AJ405" s="787"/>
      <c r="AK405" s="787"/>
      <c r="AL405" s="799"/>
      <c r="AM405" s="799"/>
      <c r="AN405" s="799"/>
      <c r="AO405" s="799"/>
      <c r="AP405" s="784"/>
      <c r="AQ405" s="784"/>
      <c r="AR405" s="784"/>
      <c r="AS405" s="784"/>
      <c r="AT405" s="784"/>
      <c r="AU405" s="784"/>
      <c r="AV405" s="784"/>
      <c r="AW405" s="784"/>
      <c r="AX405" s="784"/>
      <c r="AY405" s="784"/>
      <c r="AZ405" s="784"/>
      <c r="BA405" s="784"/>
      <c r="BB405" s="784"/>
      <c r="BC405" s="784"/>
      <c r="BE405" s="784" t="str">
        <f t="shared" si="167"/>
        <v>DA</v>
      </c>
      <c r="BF405" s="784" t="str">
        <f>+RIGHT(C405,1)</f>
        <v>3</v>
      </c>
      <c r="BG405" s="784" t="str">
        <f t="shared" si="170"/>
        <v>DA+3</v>
      </c>
    </row>
    <row r="406" spans="1:59" ht="14.45" customHeight="1" x14ac:dyDescent="0.2">
      <c r="A406" s="793"/>
      <c r="B406" s="793"/>
      <c r="C406" s="816"/>
      <c r="D406" s="797">
        <v>442</v>
      </c>
      <c r="E406" s="796"/>
      <c r="F406" s="796"/>
      <c r="G406" s="796"/>
      <c r="H406" s="796"/>
      <c r="I406" s="796"/>
      <c r="J406" s="796"/>
      <c r="K406" s="796"/>
      <c r="L406" s="796"/>
      <c r="M406" s="796"/>
      <c r="N406" s="796"/>
      <c r="O406" s="796"/>
      <c r="P406" s="787"/>
      <c r="Q406" s="787"/>
      <c r="R406" s="787"/>
      <c r="S406" s="796"/>
      <c r="T406" s="796"/>
      <c r="U406" s="796"/>
      <c r="V406" s="796"/>
      <c r="W406" s="796"/>
      <c r="X406" s="796"/>
      <c r="Y406" s="796"/>
      <c r="Z406" s="796"/>
      <c r="AA406" s="796"/>
      <c r="AB406" s="787"/>
      <c r="AC406" s="787"/>
      <c r="AD406" s="787"/>
      <c r="AE406" s="787"/>
      <c r="AF406" s="787">
        <f>+ROUND(D406/10,0)-1</f>
        <v>43</v>
      </c>
      <c r="AG406" s="787" t="b">
        <f t="shared" si="168"/>
        <v>1</v>
      </c>
      <c r="AH406" s="787"/>
      <c r="AI406" s="787"/>
      <c r="AJ406" s="787"/>
      <c r="AK406" s="787">
        <f t="shared" ref="AK406" si="174">AF406+AJ406</f>
        <v>43</v>
      </c>
      <c r="AL406" s="796"/>
      <c r="AM406" s="796"/>
      <c r="AN406" s="796"/>
      <c r="AO406" s="799"/>
      <c r="BE406" s="784" t="str">
        <f t="shared" si="167"/>
        <v/>
      </c>
    </row>
    <row r="407" spans="1:59" ht="14.45" customHeight="1" x14ac:dyDescent="0.2">
      <c r="A407" s="793">
        <f>+SUBTOTAL(3,$B$13:B407)</f>
        <v>198</v>
      </c>
      <c r="B407" s="793" t="s">
        <v>202</v>
      </c>
      <c r="C407" s="816" t="s">
        <v>20</v>
      </c>
      <c r="D407" s="797"/>
      <c r="E407" s="799">
        <v>1</v>
      </c>
      <c r="F407" s="800" t="s">
        <v>1972</v>
      </c>
      <c r="G407" s="799" t="s">
        <v>1772</v>
      </c>
      <c r="H407" s="799" t="s">
        <v>439</v>
      </c>
      <c r="I407" s="799" t="s">
        <v>1773</v>
      </c>
      <c r="J407" s="799" t="s">
        <v>1772</v>
      </c>
      <c r="K407" s="799" t="s">
        <v>439</v>
      </c>
      <c r="L407" s="799" t="s">
        <v>1773</v>
      </c>
      <c r="M407" s="799">
        <v>1</v>
      </c>
      <c r="N407" s="799"/>
      <c r="O407" s="799"/>
      <c r="P407" s="799" t="s">
        <v>1774</v>
      </c>
      <c r="Q407" s="799" t="s">
        <v>1775</v>
      </c>
      <c r="R407" s="799">
        <v>1</v>
      </c>
      <c r="S407" s="799">
        <v>1</v>
      </c>
      <c r="T407" s="799"/>
      <c r="U407" s="799"/>
      <c r="V407" s="799">
        <v>1</v>
      </c>
      <c r="W407" s="799"/>
      <c r="X407" s="799"/>
      <c r="Y407" s="799">
        <v>1</v>
      </c>
      <c r="Z407" s="799"/>
      <c r="AA407" s="799"/>
      <c r="AB407" s="799"/>
      <c r="AC407" s="799"/>
      <c r="AD407" s="799"/>
      <c r="AE407" s="799"/>
      <c r="AF407" s="787"/>
      <c r="AG407" s="787"/>
      <c r="AH407" s="787"/>
      <c r="AI407" s="787"/>
      <c r="AJ407" s="787"/>
      <c r="AK407" s="787"/>
      <c r="AL407" s="799"/>
      <c r="AM407" s="799"/>
      <c r="AN407" s="799"/>
      <c r="AO407" s="799"/>
      <c r="AP407" s="784"/>
      <c r="AQ407" s="784"/>
      <c r="AR407" s="784"/>
      <c r="AS407" s="784"/>
      <c r="AT407" s="784"/>
      <c r="AU407" s="784"/>
      <c r="AV407" s="784"/>
      <c r="AW407" s="784"/>
      <c r="AX407" s="784"/>
      <c r="AY407" s="784"/>
      <c r="AZ407" s="784"/>
      <c r="BA407" s="784"/>
      <c r="BB407" s="784"/>
      <c r="BC407" s="784"/>
      <c r="BE407" s="784" t="str">
        <f t="shared" si="167"/>
        <v>DA</v>
      </c>
      <c r="BF407" s="784" t="str">
        <f>+RIGHT(C407,1)</f>
        <v>3</v>
      </c>
      <c r="BG407" s="784" t="str">
        <f t="shared" si="170"/>
        <v>DA+3</v>
      </c>
    </row>
    <row r="408" spans="1:59" s="802" customFormat="1" ht="14.45" customHeight="1" x14ac:dyDescent="0.2">
      <c r="A408" s="793"/>
      <c r="B408" s="793"/>
      <c r="C408" s="816"/>
      <c r="D408" s="797">
        <v>314</v>
      </c>
      <c r="E408" s="804"/>
      <c r="F408" s="796"/>
      <c r="G408" s="804"/>
      <c r="H408" s="804"/>
      <c r="I408" s="804"/>
      <c r="J408" s="804"/>
      <c r="K408" s="804"/>
      <c r="L408" s="804"/>
      <c r="M408" s="804"/>
      <c r="N408" s="804"/>
      <c r="O408" s="804"/>
      <c r="P408" s="805"/>
      <c r="Q408" s="805"/>
      <c r="R408" s="805"/>
      <c r="S408" s="804"/>
      <c r="T408" s="804"/>
      <c r="U408" s="804"/>
      <c r="V408" s="804"/>
      <c r="W408" s="804"/>
      <c r="X408" s="804"/>
      <c r="Y408" s="804"/>
      <c r="Z408" s="804"/>
      <c r="AA408" s="804"/>
      <c r="AB408" s="787"/>
      <c r="AC408" s="805"/>
      <c r="AD408" s="805"/>
      <c r="AE408" s="805"/>
      <c r="AF408" s="787">
        <f>+ROUND(D408/10,0)-1</f>
        <v>30</v>
      </c>
      <c r="AG408" s="787" t="b">
        <f t="shared" si="168"/>
        <v>1</v>
      </c>
      <c r="AH408" s="787"/>
      <c r="AI408" s="787"/>
      <c r="AJ408" s="787"/>
      <c r="AK408" s="787">
        <f t="shared" ref="AK408" si="175">AF408+AJ408</f>
        <v>30</v>
      </c>
      <c r="AL408" s="804"/>
      <c r="AM408" s="804"/>
      <c r="AN408" s="804"/>
      <c r="AO408" s="799"/>
      <c r="BE408" s="784" t="str">
        <f t="shared" si="167"/>
        <v/>
      </c>
      <c r="BF408" s="803"/>
      <c r="BG408" s="803"/>
    </row>
    <row r="409" spans="1:59" ht="14.45" customHeight="1" x14ac:dyDescent="0.2">
      <c r="A409" s="793">
        <f>+SUBTOTAL(3,$B$13:B409)</f>
        <v>199</v>
      </c>
      <c r="B409" s="793" t="s">
        <v>203</v>
      </c>
      <c r="C409" s="816" t="s">
        <v>231</v>
      </c>
      <c r="D409" s="797"/>
      <c r="E409" s="799">
        <v>1</v>
      </c>
      <c r="F409" s="800" t="s">
        <v>1973</v>
      </c>
      <c r="G409" s="799" t="s">
        <v>1772</v>
      </c>
      <c r="H409" s="799" t="s">
        <v>439</v>
      </c>
      <c r="I409" s="799" t="s">
        <v>1773</v>
      </c>
      <c r="J409" s="799" t="s">
        <v>1772</v>
      </c>
      <c r="K409" s="799" t="s">
        <v>439</v>
      </c>
      <c r="L409" s="799" t="s">
        <v>1773</v>
      </c>
      <c r="M409" s="799">
        <v>1</v>
      </c>
      <c r="N409" s="799"/>
      <c r="O409" s="799"/>
      <c r="P409" s="799" t="s">
        <v>1774</v>
      </c>
      <c r="Q409" s="799" t="s">
        <v>1775</v>
      </c>
      <c r="R409" s="799">
        <v>1</v>
      </c>
      <c r="S409" s="799">
        <v>1</v>
      </c>
      <c r="T409" s="799"/>
      <c r="U409" s="799"/>
      <c r="V409" s="799">
        <v>1</v>
      </c>
      <c r="W409" s="799"/>
      <c r="X409" s="799"/>
      <c r="Y409" s="799">
        <v>1</v>
      </c>
      <c r="Z409" s="799"/>
      <c r="AA409" s="799"/>
      <c r="AB409" s="799"/>
      <c r="AC409" s="799"/>
      <c r="AD409" s="799"/>
      <c r="AE409" s="799"/>
      <c r="AF409" s="787"/>
      <c r="AG409" s="787"/>
      <c r="AH409" s="787"/>
      <c r="AI409" s="787"/>
      <c r="AJ409" s="787"/>
      <c r="AK409" s="787"/>
      <c r="AL409" s="799"/>
      <c r="AM409" s="799"/>
      <c r="AN409" s="799"/>
      <c r="AO409" s="799"/>
      <c r="AP409" s="784"/>
      <c r="AQ409" s="784"/>
      <c r="AR409" s="784"/>
      <c r="AS409" s="784"/>
      <c r="AT409" s="784"/>
      <c r="AU409" s="784"/>
      <c r="AV409" s="784"/>
      <c r="AW409" s="784"/>
      <c r="AX409" s="784"/>
      <c r="AY409" s="784"/>
      <c r="AZ409" s="784"/>
      <c r="BA409" s="784"/>
      <c r="BB409" s="784"/>
      <c r="BC409" s="784"/>
      <c r="BE409" s="784" t="str">
        <f t="shared" si="167"/>
        <v>DA</v>
      </c>
      <c r="BF409" s="784" t="str">
        <f>+RIGHT(C409,1)</f>
        <v>0</v>
      </c>
      <c r="BG409" s="784" t="str">
        <f t="shared" si="170"/>
        <v>DA+0</v>
      </c>
    </row>
    <row r="410" spans="1:59" ht="14.45" customHeight="1" x14ac:dyDescent="0.2">
      <c r="A410" s="793"/>
      <c r="B410" s="793"/>
      <c r="C410" s="816"/>
      <c r="D410" s="797">
        <v>347.4</v>
      </c>
      <c r="E410" s="796"/>
      <c r="F410" s="796"/>
      <c r="G410" s="796"/>
      <c r="H410" s="796"/>
      <c r="I410" s="796"/>
      <c r="J410" s="796"/>
      <c r="K410" s="796"/>
      <c r="L410" s="796"/>
      <c r="M410" s="796"/>
      <c r="N410" s="796"/>
      <c r="O410" s="796"/>
      <c r="P410" s="787"/>
      <c r="Q410" s="787"/>
      <c r="R410" s="787"/>
      <c r="S410" s="796"/>
      <c r="T410" s="796"/>
      <c r="U410" s="796"/>
      <c r="V410" s="796"/>
      <c r="W410" s="796"/>
      <c r="X410" s="796"/>
      <c r="Y410" s="796"/>
      <c r="Z410" s="796"/>
      <c r="AA410" s="796"/>
      <c r="AB410" s="787"/>
      <c r="AC410" s="787"/>
      <c r="AD410" s="787"/>
      <c r="AE410" s="787"/>
      <c r="AF410" s="787">
        <f>+ROUND(D410/10,0)-1</f>
        <v>34</v>
      </c>
      <c r="AG410" s="787" t="b">
        <f t="shared" si="168"/>
        <v>1</v>
      </c>
      <c r="AH410" s="787"/>
      <c r="AI410" s="787"/>
      <c r="AJ410" s="787"/>
      <c r="AK410" s="787">
        <f t="shared" ref="AK410" si="176">AF410+AJ410</f>
        <v>34</v>
      </c>
      <c r="AL410" s="796"/>
      <c r="AM410" s="796"/>
      <c r="AN410" s="796"/>
      <c r="AO410" s="799"/>
      <c r="BE410" s="784" t="str">
        <f t="shared" si="167"/>
        <v/>
      </c>
    </row>
    <row r="411" spans="1:59" ht="14.45" customHeight="1" x14ac:dyDescent="0.2">
      <c r="A411" s="793">
        <f>+SUBTOTAL(3,$B$13:B411)</f>
        <v>200</v>
      </c>
      <c r="B411" s="798" t="s">
        <v>78</v>
      </c>
      <c r="C411" s="816" t="s">
        <v>245</v>
      </c>
      <c r="D411" s="797"/>
      <c r="E411" s="799">
        <v>1</v>
      </c>
      <c r="F411" s="800" t="s">
        <v>1974</v>
      </c>
      <c r="G411" s="799" t="s">
        <v>1772</v>
      </c>
      <c r="H411" s="799" t="s">
        <v>439</v>
      </c>
      <c r="I411" s="799" t="s">
        <v>1773</v>
      </c>
      <c r="J411" s="799" t="s">
        <v>1772</v>
      </c>
      <c r="K411" s="799" t="s">
        <v>439</v>
      </c>
      <c r="L411" s="799" t="s">
        <v>1773</v>
      </c>
      <c r="M411" s="799">
        <v>1</v>
      </c>
      <c r="N411" s="799"/>
      <c r="O411" s="799"/>
      <c r="P411" s="799" t="s">
        <v>1774</v>
      </c>
      <c r="Q411" s="799" t="s">
        <v>1775</v>
      </c>
      <c r="R411" s="799">
        <v>1</v>
      </c>
      <c r="S411" s="799">
        <v>1</v>
      </c>
      <c r="T411" s="799"/>
      <c r="U411" s="799"/>
      <c r="V411" s="799">
        <v>1</v>
      </c>
      <c r="W411" s="799"/>
      <c r="X411" s="799"/>
      <c r="Y411" s="796"/>
      <c r="Z411" s="796"/>
      <c r="AA411" s="796"/>
      <c r="AB411" s="799"/>
      <c r="AC411" s="787"/>
      <c r="AD411" s="787"/>
      <c r="AE411" s="787"/>
      <c r="AF411" s="787"/>
      <c r="AG411" s="787"/>
      <c r="AH411" s="787"/>
      <c r="AI411" s="787"/>
      <c r="AJ411" s="787"/>
      <c r="AK411" s="787"/>
      <c r="AL411" s="796"/>
      <c r="AM411" s="796"/>
      <c r="AN411" s="796"/>
      <c r="AO411" s="799"/>
      <c r="BE411" s="784" t="str">
        <f t="shared" si="167"/>
        <v>DB</v>
      </c>
      <c r="BF411" s="784" t="str">
        <f>+RIGHT(C411,1)</f>
        <v>0</v>
      </c>
      <c r="BG411" s="784" t="str">
        <f t="shared" si="170"/>
        <v>DB+0</v>
      </c>
    </row>
    <row r="412" spans="1:59" ht="14.45" customHeight="1" x14ac:dyDescent="0.2">
      <c r="A412" s="793"/>
      <c r="B412" s="793"/>
      <c r="C412" s="816"/>
      <c r="D412" s="797">
        <v>383.6</v>
      </c>
      <c r="E412" s="796"/>
      <c r="F412" s="796"/>
      <c r="G412" s="796"/>
      <c r="H412" s="796"/>
      <c r="I412" s="796"/>
      <c r="J412" s="796"/>
      <c r="K412" s="796"/>
      <c r="L412" s="796"/>
      <c r="M412" s="796"/>
      <c r="N412" s="796"/>
      <c r="O412" s="796"/>
      <c r="P412" s="787"/>
      <c r="Q412" s="787"/>
      <c r="R412" s="787"/>
      <c r="S412" s="796"/>
      <c r="T412" s="796"/>
      <c r="U412" s="796"/>
      <c r="V412" s="796"/>
      <c r="W412" s="796"/>
      <c r="X412" s="796"/>
      <c r="Y412" s="796"/>
      <c r="Z412" s="796"/>
      <c r="AA412" s="796"/>
      <c r="AB412" s="787"/>
      <c r="AC412" s="787"/>
      <c r="AD412" s="787"/>
      <c r="AE412" s="787"/>
      <c r="AF412" s="787">
        <f>+ROUND(D412/10,0)-1</f>
        <v>37</v>
      </c>
      <c r="AG412" s="787" t="b">
        <f t="shared" si="168"/>
        <v>1</v>
      </c>
      <c r="AH412" s="787"/>
      <c r="AI412" s="787"/>
      <c r="AJ412" s="787"/>
      <c r="AK412" s="787">
        <f t="shared" ref="AK412" si="177">AF412+AJ412</f>
        <v>37</v>
      </c>
      <c r="AL412" s="796"/>
      <c r="AM412" s="796"/>
      <c r="AN412" s="796"/>
      <c r="AO412" s="799"/>
      <c r="BE412" s="784" t="str">
        <f t="shared" si="167"/>
        <v/>
      </c>
    </row>
    <row r="413" spans="1:59" ht="14.45" customHeight="1" x14ac:dyDescent="0.2">
      <c r="A413" s="793">
        <f>+SUBTOTAL(3,$B$13:B413)</f>
        <v>201</v>
      </c>
      <c r="B413" s="793" t="s">
        <v>27</v>
      </c>
      <c r="C413" s="816" t="s">
        <v>231</v>
      </c>
      <c r="D413" s="797"/>
      <c r="E413" s="799">
        <v>1</v>
      </c>
      <c r="F413" s="800" t="s">
        <v>1975</v>
      </c>
      <c r="G413" s="799" t="s">
        <v>1772</v>
      </c>
      <c r="H413" s="799" t="s">
        <v>439</v>
      </c>
      <c r="I413" s="799" t="s">
        <v>1773</v>
      </c>
      <c r="J413" s="799" t="s">
        <v>1772</v>
      </c>
      <c r="K413" s="799" t="s">
        <v>439</v>
      </c>
      <c r="L413" s="799" t="s">
        <v>1773</v>
      </c>
      <c r="M413" s="799">
        <v>1</v>
      </c>
      <c r="N413" s="799"/>
      <c r="O413" s="799"/>
      <c r="P413" s="799" t="s">
        <v>1774</v>
      </c>
      <c r="Q413" s="799" t="s">
        <v>1775</v>
      </c>
      <c r="R413" s="799">
        <v>1</v>
      </c>
      <c r="S413" s="799">
        <v>1</v>
      </c>
      <c r="T413" s="799"/>
      <c r="U413" s="799"/>
      <c r="V413" s="799">
        <v>1</v>
      </c>
      <c r="W413" s="799"/>
      <c r="X413" s="799"/>
      <c r="Y413" s="799">
        <v>1</v>
      </c>
      <c r="Z413" s="799"/>
      <c r="AA413" s="799"/>
      <c r="AB413" s="799"/>
      <c r="AC413" s="799"/>
      <c r="AD413" s="799"/>
      <c r="AE413" s="799"/>
      <c r="AF413" s="787"/>
      <c r="AG413" s="787"/>
      <c r="AH413" s="787"/>
      <c r="AI413" s="787"/>
      <c r="AJ413" s="787"/>
      <c r="AK413" s="787"/>
      <c r="AL413" s="799"/>
      <c r="AM413" s="799"/>
      <c r="AN413" s="799"/>
      <c r="AO413" s="799"/>
      <c r="AP413" s="784"/>
      <c r="AQ413" s="784"/>
      <c r="AR413" s="784"/>
      <c r="AS413" s="784"/>
      <c r="AT413" s="784"/>
      <c r="AU413" s="784"/>
      <c r="AV413" s="784"/>
      <c r="AW413" s="784"/>
      <c r="AX413" s="784"/>
      <c r="AY413" s="784"/>
      <c r="AZ413" s="784"/>
      <c r="BA413" s="784"/>
      <c r="BB413" s="784"/>
      <c r="BC413" s="784"/>
      <c r="BE413" s="784" t="str">
        <f t="shared" si="167"/>
        <v>DA</v>
      </c>
      <c r="BF413" s="784" t="str">
        <f>+RIGHT(C413,1)</f>
        <v>0</v>
      </c>
      <c r="BG413" s="784" t="str">
        <f t="shared" si="170"/>
        <v>DA+0</v>
      </c>
    </row>
    <row r="414" spans="1:59" ht="14.45" customHeight="1" x14ac:dyDescent="0.2">
      <c r="A414" s="793"/>
      <c r="B414" s="793"/>
      <c r="C414" s="816"/>
      <c r="D414" s="797">
        <v>366</v>
      </c>
      <c r="E414" s="796"/>
      <c r="F414" s="796"/>
      <c r="G414" s="796"/>
      <c r="H414" s="796"/>
      <c r="I414" s="796"/>
      <c r="J414" s="796"/>
      <c r="K414" s="796"/>
      <c r="L414" s="796"/>
      <c r="M414" s="796"/>
      <c r="N414" s="796"/>
      <c r="O414" s="796"/>
      <c r="P414" s="787"/>
      <c r="Q414" s="787"/>
      <c r="R414" s="787"/>
      <c r="S414" s="796"/>
      <c r="T414" s="796"/>
      <c r="U414" s="796"/>
      <c r="V414" s="796"/>
      <c r="W414" s="796"/>
      <c r="X414" s="796"/>
      <c r="Y414" s="796"/>
      <c r="Z414" s="796"/>
      <c r="AA414" s="796"/>
      <c r="AB414" s="787"/>
      <c r="AC414" s="787"/>
      <c r="AD414" s="787"/>
      <c r="AE414" s="787"/>
      <c r="AF414" s="787">
        <f>+ROUND(D414/10,0)-1</f>
        <v>36</v>
      </c>
      <c r="AG414" s="787" t="b">
        <f t="shared" si="168"/>
        <v>1</v>
      </c>
      <c r="AH414" s="787"/>
      <c r="AI414" s="787"/>
      <c r="AJ414" s="787"/>
      <c r="AK414" s="787">
        <f t="shared" ref="AK414" si="178">AF414+AJ414</f>
        <v>36</v>
      </c>
      <c r="AL414" s="796"/>
      <c r="AM414" s="796"/>
      <c r="AN414" s="796"/>
      <c r="AO414" s="799"/>
      <c r="BE414" s="784" t="str">
        <f t="shared" si="167"/>
        <v/>
      </c>
    </row>
    <row r="415" spans="1:59" ht="14.45" customHeight="1" x14ac:dyDescent="0.2">
      <c r="A415" s="793">
        <f>+SUBTOTAL(3,$B$13:B415)</f>
        <v>202</v>
      </c>
      <c r="B415" s="793" t="s">
        <v>79</v>
      </c>
      <c r="C415" s="816" t="s">
        <v>231</v>
      </c>
      <c r="D415" s="797"/>
      <c r="E415" s="799">
        <v>1</v>
      </c>
      <c r="F415" s="800" t="s">
        <v>1976</v>
      </c>
      <c r="G415" s="799" t="s">
        <v>1772</v>
      </c>
      <c r="H415" s="799" t="s">
        <v>439</v>
      </c>
      <c r="I415" s="799" t="s">
        <v>1773</v>
      </c>
      <c r="J415" s="799" t="s">
        <v>1772</v>
      </c>
      <c r="K415" s="799" t="s">
        <v>439</v>
      </c>
      <c r="L415" s="799" t="s">
        <v>1773</v>
      </c>
      <c r="M415" s="799">
        <v>1</v>
      </c>
      <c r="N415" s="799"/>
      <c r="O415" s="799"/>
      <c r="P415" s="799" t="s">
        <v>1774</v>
      </c>
      <c r="Q415" s="799" t="s">
        <v>1775</v>
      </c>
      <c r="R415" s="799">
        <v>1</v>
      </c>
      <c r="S415" s="799">
        <v>1</v>
      </c>
      <c r="T415" s="799"/>
      <c r="U415" s="799"/>
      <c r="V415" s="799">
        <v>1</v>
      </c>
      <c r="W415" s="799"/>
      <c r="X415" s="799"/>
      <c r="Y415" s="799">
        <v>1</v>
      </c>
      <c r="Z415" s="799"/>
      <c r="AA415" s="799"/>
      <c r="AB415" s="799"/>
      <c r="AC415" s="799"/>
      <c r="AD415" s="799"/>
      <c r="AE415" s="799"/>
      <c r="AF415" s="787"/>
      <c r="AG415" s="787"/>
      <c r="AH415" s="787"/>
      <c r="AI415" s="787"/>
      <c r="AJ415" s="787"/>
      <c r="AK415" s="787"/>
      <c r="AL415" s="799"/>
      <c r="AM415" s="799"/>
      <c r="AN415" s="799"/>
      <c r="AO415" s="799"/>
      <c r="AP415" s="784"/>
      <c r="AQ415" s="784"/>
      <c r="AR415" s="784"/>
      <c r="AS415" s="784"/>
      <c r="AT415" s="784"/>
      <c r="AU415" s="784"/>
      <c r="AV415" s="784"/>
      <c r="AW415" s="784"/>
      <c r="AX415" s="784"/>
      <c r="AY415" s="784"/>
      <c r="AZ415" s="784"/>
      <c r="BA415" s="784"/>
      <c r="BB415" s="784"/>
      <c r="BC415" s="784"/>
      <c r="BE415" s="784" t="str">
        <f t="shared" si="167"/>
        <v>DA</v>
      </c>
      <c r="BF415" s="784" t="str">
        <f>+RIGHT(C415,1)</f>
        <v>0</v>
      </c>
      <c r="BG415" s="784" t="str">
        <f t="shared" si="170"/>
        <v>DA+0</v>
      </c>
    </row>
    <row r="416" spans="1:59" ht="14.45" customHeight="1" x14ac:dyDescent="0.2">
      <c r="A416" s="793"/>
      <c r="B416" s="793"/>
      <c r="C416" s="816"/>
      <c r="D416" s="797">
        <v>332.9</v>
      </c>
      <c r="E416" s="796"/>
      <c r="F416" s="796"/>
      <c r="G416" s="796"/>
      <c r="H416" s="796"/>
      <c r="I416" s="796"/>
      <c r="J416" s="796"/>
      <c r="K416" s="796"/>
      <c r="L416" s="796"/>
      <c r="M416" s="796"/>
      <c r="N416" s="796"/>
      <c r="O416" s="796"/>
      <c r="P416" s="787"/>
      <c r="Q416" s="787"/>
      <c r="R416" s="787"/>
      <c r="S416" s="796"/>
      <c r="T416" s="796"/>
      <c r="U416" s="796"/>
      <c r="V416" s="796"/>
      <c r="W416" s="796"/>
      <c r="X416" s="796"/>
      <c r="Y416" s="796"/>
      <c r="Z416" s="796"/>
      <c r="AA416" s="796"/>
      <c r="AB416" s="787"/>
      <c r="AC416" s="787"/>
      <c r="AD416" s="787"/>
      <c r="AE416" s="787"/>
      <c r="AF416" s="787">
        <f>+ROUND(D416/10,0)-1</f>
        <v>32</v>
      </c>
      <c r="AG416" s="787" t="b">
        <f t="shared" si="168"/>
        <v>1</v>
      </c>
      <c r="AH416" s="787"/>
      <c r="AI416" s="787"/>
      <c r="AJ416" s="787"/>
      <c r="AK416" s="787">
        <f t="shared" ref="AK416" si="179">AF416+AJ416</f>
        <v>32</v>
      </c>
      <c r="AL416" s="796"/>
      <c r="AM416" s="796"/>
      <c r="AN416" s="796"/>
      <c r="AO416" s="799"/>
      <c r="BE416" s="784" t="str">
        <f t="shared" si="167"/>
        <v/>
      </c>
    </row>
    <row r="417" spans="1:59" s="802" customFormat="1" ht="14.45" customHeight="1" x14ac:dyDescent="0.2">
      <c r="A417" s="793">
        <f>+SUBTOTAL(3,$B$13:B417)</f>
        <v>203</v>
      </c>
      <c r="B417" s="798" t="s">
        <v>80</v>
      </c>
      <c r="C417" s="816" t="s">
        <v>239</v>
      </c>
      <c r="D417" s="797"/>
      <c r="E417" s="801">
        <v>1</v>
      </c>
      <c r="F417" s="800" t="s">
        <v>1977</v>
      </c>
      <c r="G417" s="799" t="s">
        <v>1772</v>
      </c>
      <c r="H417" s="799" t="s">
        <v>439</v>
      </c>
      <c r="I417" s="799" t="s">
        <v>1773</v>
      </c>
      <c r="J417" s="799" t="s">
        <v>1772</v>
      </c>
      <c r="K417" s="799" t="s">
        <v>439</v>
      </c>
      <c r="L417" s="799" t="s">
        <v>1773</v>
      </c>
      <c r="M417" s="801">
        <v>1</v>
      </c>
      <c r="N417" s="801"/>
      <c r="O417" s="801"/>
      <c r="P417" s="799" t="s">
        <v>1774</v>
      </c>
      <c r="Q417" s="799" t="s">
        <v>1775</v>
      </c>
      <c r="R417" s="799">
        <v>1</v>
      </c>
      <c r="S417" s="801">
        <v>1</v>
      </c>
      <c r="T417" s="801"/>
      <c r="U417" s="801"/>
      <c r="V417" s="799">
        <v>1</v>
      </c>
      <c r="W417" s="799"/>
      <c r="X417" s="799"/>
      <c r="Y417" s="804"/>
      <c r="Z417" s="804"/>
      <c r="AA417" s="804"/>
      <c r="AB417" s="799"/>
      <c r="AC417" s="805"/>
      <c r="AD417" s="805"/>
      <c r="AE417" s="805"/>
      <c r="AF417" s="787"/>
      <c r="AG417" s="787"/>
      <c r="AH417" s="787"/>
      <c r="AI417" s="787"/>
      <c r="AJ417" s="787"/>
      <c r="AK417" s="787"/>
      <c r="AL417" s="804"/>
      <c r="AM417" s="804"/>
      <c r="AN417" s="804"/>
      <c r="AO417" s="799"/>
      <c r="BE417" s="784" t="str">
        <f t="shared" si="167"/>
        <v>DC</v>
      </c>
      <c r="BF417" s="784" t="str">
        <f>+RIGHT(C417,1)</f>
        <v>0</v>
      </c>
      <c r="BG417" s="803" t="str">
        <f t="shared" si="170"/>
        <v>DC+0</v>
      </c>
    </row>
    <row r="418" spans="1:59" ht="14.45" customHeight="1" x14ac:dyDescent="0.2">
      <c r="A418" s="793"/>
      <c r="B418" s="793"/>
      <c r="C418" s="816"/>
      <c r="D418" s="797">
        <v>402.7</v>
      </c>
      <c r="E418" s="796"/>
      <c r="F418" s="796"/>
      <c r="G418" s="796"/>
      <c r="H418" s="796"/>
      <c r="I418" s="796"/>
      <c r="J418" s="796"/>
      <c r="K418" s="796"/>
      <c r="L418" s="796"/>
      <c r="M418" s="796"/>
      <c r="N418" s="796"/>
      <c r="O418" s="796"/>
      <c r="P418" s="787"/>
      <c r="Q418" s="787"/>
      <c r="R418" s="787"/>
      <c r="S418" s="796"/>
      <c r="T418" s="796"/>
      <c r="U418" s="796"/>
      <c r="V418" s="796"/>
      <c r="W418" s="796"/>
      <c r="X418" s="796"/>
      <c r="Y418" s="796"/>
      <c r="Z418" s="796"/>
      <c r="AA418" s="796"/>
      <c r="AB418" s="787"/>
      <c r="AC418" s="787"/>
      <c r="AD418" s="787"/>
      <c r="AE418" s="787"/>
      <c r="AF418" s="787">
        <f>+ROUND(D418/10,0)-1</f>
        <v>39</v>
      </c>
      <c r="AG418" s="787" t="b">
        <f t="shared" si="168"/>
        <v>1</v>
      </c>
      <c r="AH418" s="787"/>
      <c r="AI418" s="787"/>
      <c r="AJ418" s="787"/>
      <c r="AK418" s="787">
        <f t="shared" ref="AK418" si="180">AF418+AJ418</f>
        <v>39</v>
      </c>
      <c r="AL418" s="796"/>
      <c r="AM418" s="796"/>
      <c r="AN418" s="796"/>
      <c r="AO418" s="799"/>
      <c r="BE418" s="784" t="str">
        <f t="shared" si="167"/>
        <v/>
      </c>
    </row>
    <row r="419" spans="1:59" ht="14.45" customHeight="1" x14ac:dyDescent="0.2">
      <c r="A419" s="793">
        <f>+SUBTOTAL(3,$B$13:B419)</f>
        <v>204</v>
      </c>
      <c r="B419" s="793" t="s">
        <v>81</v>
      </c>
      <c r="C419" s="816" t="s">
        <v>20</v>
      </c>
      <c r="D419" s="797"/>
      <c r="E419" s="799">
        <v>1</v>
      </c>
      <c r="F419" s="800" t="s">
        <v>1978</v>
      </c>
      <c r="G419" s="799" t="s">
        <v>1772</v>
      </c>
      <c r="H419" s="799" t="s">
        <v>439</v>
      </c>
      <c r="I419" s="799" t="s">
        <v>1773</v>
      </c>
      <c r="J419" s="799" t="s">
        <v>1772</v>
      </c>
      <c r="K419" s="799" t="s">
        <v>439</v>
      </c>
      <c r="L419" s="799" t="s">
        <v>1773</v>
      </c>
      <c r="M419" s="799">
        <v>1</v>
      </c>
      <c r="N419" s="799"/>
      <c r="O419" s="799"/>
      <c r="P419" s="799" t="s">
        <v>1774</v>
      </c>
      <c r="Q419" s="799" t="s">
        <v>1775</v>
      </c>
      <c r="R419" s="799">
        <v>1</v>
      </c>
      <c r="S419" s="799">
        <v>1</v>
      </c>
      <c r="T419" s="799"/>
      <c r="U419" s="799"/>
      <c r="V419" s="799">
        <v>1</v>
      </c>
      <c r="W419" s="799"/>
      <c r="X419" s="799"/>
      <c r="Y419" s="799">
        <v>1</v>
      </c>
      <c r="Z419" s="799"/>
      <c r="AA419" s="799"/>
      <c r="AB419" s="799"/>
      <c r="AC419" s="799"/>
      <c r="AD419" s="799"/>
      <c r="AE419" s="799"/>
      <c r="AF419" s="787"/>
      <c r="AG419" s="787"/>
      <c r="AH419" s="787"/>
      <c r="AI419" s="787"/>
      <c r="AJ419" s="787"/>
      <c r="AK419" s="787"/>
      <c r="AL419" s="799"/>
      <c r="AM419" s="799"/>
      <c r="AN419" s="799"/>
      <c r="AO419" s="799"/>
      <c r="AP419" s="784"/>
      <c r="AQ419" s="784"/>
      <c r="AR419" s="784"/>
      <c r="AS419" s="784"/>
      <c r="AT419" s="784"/>
      <c r="AU419" s="784"/>
      <c r="AV419" s="784"/>
      <c r="AW419" s="784"/>
      <c r="AX419" s="784"/>
      <c r="AY419" s="784"/>
      <c r="AZ419" s="784"/>
      <c r="BA419" s="784"/>
      <c r="BB419" s="784"/>
      <c r="BC419" s="784"/>
      <c r="BE419" s="784" t="str">
        <f t="shared" si="167"/>
        <v>DA</v>
      </c>
      <c r="BF419" s="784" t="str">
        <f>+RIGHT(C419,1)</f>
        <v>3</v>
      </c>
      <c r="BG419" s="784" t="str">
        <f t="shared" si="170"/>
        <v>DA+3</v>
      </c>
    </row>
    <row r="420" spans="1:59" ht="14.45" customHeight="1" x14ac:dyDescent="0.2">
      <c r="A420" s="793"/>
      <c r="B420" s="793"/>
      <c r="C420" s="816"/>
      <c r="D420" s="797">
        <v>428.8</v>
      </c>
      <c r="E420" s="796"/>
      <c r="F420" s="796"/>
      <c r="G420" s="796"/>
      <c r="H420" s="796"/>
      <c r="I420" s="796"/>
      <c r="J420" s="796"/>
      <c r="K420" s="796"/>
      <c r="L420" s="796"/>
      <c r="M420" s="796"/>
      <c r="N420" s="796"/>
      <c r="O420" s="796"/>
      <c r="P420" s="787"/>
      <c r="Q420" s="787"/>
      <c r="R420" s="787"/>
      <c r="S420" s="796"/>
      <c r="T420" s="796"/>
      <c r="U420" s="796"/>
      <c r="V420" s="796"/>
      <c r="W420" s="796"/>
      <c r="X420" s="796"/>
      <c r="Y420" s="796"/>
      <c r="Z420" s="796"/>
      <c r="AA420" s="796"/>
      <c r="AB420" s="787"/>
      <c r="AC420" s="787"/>
      <c r="AD420" s="787"/>
      <c r="AE420" s="787"/>
      <c r="AF420" s="787">
        <f>+ROUND(D420/10,0)-1</f>
        <v>42</v>
      </c>
      <c r="AG420" s="787" t="b">
        <f t="shared" si="168"/>
        <v>1</v>
      </c>
      <c r="AH420" s="787"/>
      <c r="AI420" s="787"/>
      <c r="AJ420" s="787"/>
      <c r="AK420" s="787">
        <f t="shared" ref="AK420" si="181">AF420+AJ420</f>
        <v>42</v>
      </c>
      <c r="AL420" s="796"/>
      <c r="AM420" s="796"/>
      <c r="AN420" s="796"/>
      <c r="AO420" s="799"/>
      <c r="BE420" s="784" t="str">
        <f t="shared" si="167"/>
        <v/>
      </c>
    </row>
    <row r="421" spans="1:59" ht="14.45" customHeight="1" x14ac:dyDescent="0.2">
      <c r="A421" s="793">
        <f>+SUBTOTAL(3,$B$13:B421)</f>
        <v>205</v>
      </c>
      <c r="B421" s="793" t="s">
        <v>82</v>
      </c>
      <c r="C421" s="816" t="s">
        <v>20</v>
      </c>
      <c r="D421" s="797"/>
      <c r="E421" s="799">
        <v>1</v>
      </c>
      <c r="F421" s="800" t="s">
        <v>1979</v>
      </c>
      <c r="G421" s="799" t="s">
        <v>1772</v>
      </c>
      <c r="H421" s="799" t="s">
        <v>439</v>
      </c>
      <c r="I421" s="799" t="s">
        <v>1773</v>
      </c>
      <c r="J421" s="799" t="s">
        <v>1772</v>
      </c>
      <c r="K421" s="799" t="s">
        <v>439</v>
      </c>
      <c r="L421" s="799" t="s">
        <v>1773</v>
      </c>
      <c r="M421" s="799">
        <v>1</v>
      </c>
      <c r="N421" s="799"/>
      <c r="O421" s="799"/>
      <c r="P421" s="799" t="s">
        <v>1774</v>
      </c>
      <c r="Q421" s="799" t="s">
        <v>1775</v>
      </c>
      <c r="R421" s="799">
        <v>1</v>
      </c>
      <c r="S421" s="799">
        <v>1</v>
      </c>
      <c r="T421" s="799"/>
      <c r="U421" s="799"/>
      <c r="V421" s="799">
        <v>1</v>
      </c>
      <c r="W421" s="799"/>
      <c r="X421" s="799"/>
      <c r="Y421" s="799">
        <v>1</v>
      </c>
      <c r="Z421" s="799"/>
      <c r="AA421" s="799"/>
      <c r="AB421" s="799"/>
      <c r="AC421" s="799"/>
      <c r="AD421" s="799"/>
      <c r="AE421" s="799"/>
      <c r="AF421" s="787"/>
      <c r="AG421" s="787"/>
      <c r="AH421" s="787"/>
      <c r="AI421" s="787"/>
      <c r="AJ421" s="787"/>
      <c r="AK421" s="787"/>
      <c r="AL421" s="799"/>
      <c r="AM421" s="799"/>
      <c r="AN421" s="799"/>
      <c r="AO421" s="799"/>
      <c r="AP421" s="784"/>
      <c r="AQ421" s="784"/>
      <c r="AR421" s="784"/>
      <c r="AS421" s="784"/>
      <c r="AT421" s="784"/>
      <c r="AU421" s="784"/>
      <c r="AV421" s="784"/>
      <c r="AW421" s="784"/>
      <c r="AX421" s="784"/>
      <c r="AY421" s="784"/>
      <c r="AZ421" s="784"/>
      <c r="BA421" s="784"/>
      <c r="BB421" s="784"/>
      <c r="BC421" s="784"/>
      <c r="BE421" s="784" t="str">
        <f t="shared" si="167"/>
        <v>DA</v>
      </c>
      <c r="BF421" s="784" t="str">
        <f>+RIGHT(C421,1)</f>
        <v>3</v>
      </c>
      <c r="BG421" s="784" t="str">
        <f t="shared" si="170"/>
        <v>DA+3</v>
      </c>
    </row>
    <row r="422" spans="1:59" ht="14.45" customHeight="1" x14ac:dyDescent="0.2">
      <c r="A422" s="793"/>
      <c r="B422" s="793"/>
      <c r="C422" s="816"/>
      <c r="D422" s="797">
        <v>410.9</v>
      </c>
      <c r="E422" s="796"/>
      <c r="F422" s="796"/>
      <c r="G422" s="796"/>
      <c r="H422" s="796"/>
      <c r="I422" s="796"/>
      <c r="J422" s="796"/>
      <c r="K422" s="796"/>
      <c r="L422" s="796"/>
      <c r="M422" s="796"/>
      <c r="N422" s="796"/>
      <c r="O422" s="796"/>
      <c r="P422" s="787"/>
      <c r="Q422" s="787"/>
      <c r="R422" s="787"/>
      <c r="S422" s="796"/>
      <c r="T422" s="796"/>
      <c r="U422" s="796"/>
      <c r="V422" s="796"/>
      <c r="W422" s="796"/>
      <c r="X422" s="796"/>
      <c r="Y422" s="796"/>
      <c r="Z422" s="796"/>
      <c r="AA422" s="796"/>
      <c r="AB422" s="787"/>
      <c r="AC422" s="787"/>
      <c r="AD422" s="787"/>
      <c r="AE422" s="787"/>
      <c r="AF422" s="787">
        <f>+ROUND(D422/10,0)-1</f>
        <v>40</v>
      </c>
      <c r="AG422" s="787" t="b">
        <f t="shared" si="168"/>
        <v>1</v>
      </c>
      <c r="AH422" s="787"/>
      <c r="AI422" s="787"/>
      <c r="AJ422" s="787"/>
      <c r="AK422" s="787">
        <f t="shared" ref="AK422" si="182">AF422+AJ422</f>
        <v>40</v>
      </c>
      <c r="AL422" s="796"/>
      <c r="AM422" s="796"/>
      <c r="AN422" s="796"/>
      <c r="AO422" s="799"/>
      <c r="BE422" s="784" t="str">
        <f t="shared" si="167"/>
        <v/>
      </c>
    </row>
    <row r="423" spans="1:59" ht="14.45" customHeight="1" x14ac:dyDescent="0.2">
      <c r="A423" s="793">
        <f>+SUBTOTAL(3,$B$13:B423)</f>
        <v>206</v>
      </c>
      <c r="B423" s="793" t="s">
        <v>204</v>
      </c>
      <c r="C423" s="816" t="s">
        <v>231</v>
      </c>
      <c r="D423" s="797"/>
      <c r="E423" s="799">
        <v>1</v>
      </c>
      <c r="F423" s="800" t="s">
        <v>1980</v>
      </c>
      <c r="G423" s="799" t="s">
        <v>1772</v>
      </c>
      <c r="H423" s="799" t="s">
        <v>439</v>
      </c>
      <c r="I423" s="799" t="s">
        <v>1773</v>
      </c>
      <c r="J423" s="799" t="s">
        <v>1772</v>
      </c>
      <c r="K423" s="799" t="s">
        <v>439</v>
      </c>
      <c r="L423" s="799" t="s">
        <v>1773</v>
      </c>
      <c r="M423" s="799">
        <v>1</v>
      </c>
      <c r="N423" s="799"/>
      <c r="O423" s="799"/>
      <c r="P423" s="799" t="s">
        <v>1774</v>
      </c>
      <c r="Q423" s="799" t="s">
        <v>1775</v>
      </c>
      <c r="R423" s="799">
        <v>1</v>
      </c>
      <c r="S423" s="799">
        <v>1</v>
      </c>
      <c r="T423" s="799"/>
      <c r="U423" s="799"/>
      <c r="V423" s="799">
        <v>1</v>
      </c>
      <c r="W423" s="799"/>
      <c r="X423" s="799"/>
      <c r="Y423" s="799">
        <v>1</v>
      </c>
      <c r="Z423" s="799"/>
      <c r="AA423" s="799"/>
      <c r="AB423" s="799"/>
      <c r="AC423" s="799"/>
      <c r="AD423" s="799"/>
      <c r="AE423" s="799"/>
      <c r="AF423" s="787"/>
      <c r="AG423" s="787"/>
      <c r="AH423" s="787"/>
      <c r="AI423" s="787"/>
      <c r="AJ423" s="787"/>
      <c r="AK423" s="787"/>
      <c r="AL423" s="799"/>
      <c r="AM423" s="799"/>
      <c r="AN423" s="799"/>
      <c r="AO423" s="799"/>
      <c r="AP423" s="784"/>
      <c r="AQ423" s="784"/>
      <c r="AR423" s="784"/>
      <c r="AS423" s="784"/>
      <c r="AT423" s="784"/>
      <c r="AU423" s="784"/>
      <c r="AV423" s="784"/>
      <c r="AW423" s="784"/>
      <c r="AX423" s="784"/>
      <c r="AY423" s="784"/>
      <c r="AZ423" s="784"/>
      <c r="BA423" s="784"/>
      <c r="BB423" s="784"/>
      <c r="BC423" s="784"/>
      <c r="BE423" s="784" t="str">
        <f t="shared" si="167"/>
        <v>DA</v>
      </c>
      <c r="BF423" s="784" t="str">
        <f>+RIGHT(C423,1)</f>
        <v>0</v>
      </c>
      <c r="BG423" s="784" t="str">
        <f t="shared" si="170"/>
        <v>DA+0</v>
      </c>
    </row>
    <row r="424" spans="1:59" ht="14.45" customHeight="1" x14ac:dyDescent="0.2">
      <c r="A424" s="793"/>
      <c r="B424" s="793"/>
      <c r="C424" s="816"/>
      <c r="D424" s="797">
        <v>381.1</v>
      </c>
      <c r="E424" s="796"/>
      <c r="F424" s="796"/>
      <c r="G424" s="796"/>
      <c r="H424" s="796"/>
      <c r="I424" s="796"/>
      <c r="J424" s="796"/>
      <c r="K424" s="796"/>
      <c r="L424" s="796"/>
      <c r="M424" s="796"/>
      <c r="N424" s="796"/>
      <c r="O424" s="796"/>
      <c r="P424" s="787"/>
      <c r="Q424" s="787"/>
      <c r="R424" s="787"/>
      <c r="S424" s="796"/>
      <c r="T424" s="796"/>
      <c r="U424" s="796"/>
      <c r="V424" s="796"/>
      <c r="W424" s="796"/>
      <c r="X424" s="796"/>
      <c r="Y424" s="796"/>
      <c r="Z424" s="796"/>
      <c r="AA424" s="796"/>
      <c r="AB424" s="787"/>
      <c r="AC424" s="787"/>
      <c r="AD424" s="787"/>
      <c r="AE424" s="787"/>
      <c r="AF424" s="787">
        <f>+ROUND(D424/10,0)-1</f>
        <v>37</v>
      </c>
      <c r="AG424" s="787" t="b">
        <f t="shared" si="168"/>
        <v>1</v>
      </c>
      <c r="AH424" s="787"/>
      <c r="AI424" s="787"/>
      <c r="AJ424" s="787"/>
      <c r="AK424" s="787">
        <f t="shared" ref="AK424" si="183">AF424+AJ424</f>
        <v>37</v>
      </c>
      <c r="AL424" s="796"/>
      <c r="AM424" s="796"/>
      <c r="AN424" s="796"/>
      <c r="AO424" s="799"/>
      <c r="BE424" s="784" t="str">
        <f t="shared" si="167"/>
        <v/>
      </c>
    </row>
    <row r="425" spans="1:59" ht="14.45" customHeight="1" x14ac:dyDescent="0.2">
      <c r="A425" s="793">
        <f>+SUBTOTAL(3,$B$13:B425)</f>
        <v>207</v>
      </c>
      <c r="B425" s="793" t="s">
        <v>205</v>
      </c>
      <c r="C425" s="816" t="s">
        <v>231</v>
      </c>
      <c r="D425" s="797"/>
      <c r="E425" s="799">
        <v>1</v>
      </c>
      <c r="F425" s="800" t="s">
        <v>1981</v>
      </c>
      <c r="G425" s="799" t="s">
        <v>1772</v>
      </c>
      <c r="H425" s="799" t="s">
        <v>439</v>
      </c>
      <c r="I425" s="799" t="s">
        <v>1773</v>
      </c>
      <c r="J425" s="799" t="s">
        <v>1772</v>
      </c>
      <c r="K425" s="799" t="s">
        <v>439</v>
      </c>
      <c r="L425" s="799" t="s">
        <v>1773</v>
      </c>
      <c r="M425" s="799">
        <v>1</v>
      </c>
      <c r="N425" s="799"/>
      <c r="O425" s="799"/>
      <c r="P425" s="799" t="s">
        <v>1774</v>
      </c>
      <c r="Q425" s="799" t="s">
        <v>1775</v>
      </c>
      <c r="R425" s="799">
        <v>1</v>
      </c>
      <c r="S425" s="799">
        <v>1</v>
      </c>
      <c r="T425" s="799"/>
      <c r="U425" s="799"/>
      <c r="V425" s="799">
        <v>1</v>
      </c>
      <c r="W425" s="799"/>
      <c r="X425" s="799"/>
      <c r="Y425" s="799">
        <v>1</v>
      </c>
      <c r="Z425" s="799"/>
      <c r="AA425" s="799"/>
      <c r="AB425" s="799"/>
      <c r="AC425" s="799"/>
      <c r="AD425" s="799"/>
      <c r="AE425" s="799"/>
      <c r="AF425" s="787"/>
      <c r="AG425" s="787"/>
      <c r="AH425" s="787"/>
      <c r="AI425" s="787"/>
      <c r="AJ425" s="787"/>
      <c r="AK425" s="787"/>
      <c r="AL425" s="799"/>
      <c r="AM425" s="799"/>
      <c r="AN425" s="799"/>
      <c r="AO425" s="799"/>
      <c r="AP425" s="784"/>
      <c r="AQ425" s="784"/>
      <c r="AR425" s="784"/>
      <c r="AS425" s="784"/>
      <c r="AT425" s="784"/>
      <c r="AU425" s="784"/>
      <c r="AV425" s="784"/>
      <c r="AW425" s="784"/>
      <c r="AX425" s="784"/>
      <c r="AY425" s="784"/>
      <c r="AZ425" s="784"/>
      <c r="BA425" s="784"/>
      <c r="BB425" s="784"/>
      <c r="BC425" s="784"/>
      <c r="BE425" s="784" t="str">
        <f t="shared" si="167"/>
        <v>DA</v>
      </c>
      <c r="BF425" s="784" t="str">
        <f>+RIGHT(C425,1)</f>
        <v>0</v>
      </c>
      <c r="BG425" s="784" t="str">
        <f t="shared" si="170"/>
        <v>DA+0</v>
      </c>
    </row>
    <row r="426" spans="1:59" ht="14.45" customHeight="1" x14ac:dyDescent="0.2">
      <c r="A426" s="793"/>
      <c r="B426" s="793"/>
      <c r="C426" s="816"/>
      <c r="D426" s="797">
        <v>451.5</v>
      </c>
      <c r="E426" s="796"/>
      <c r="F426" s="796"/>
      <c r="G426" s="796"/>
      <c r="H426" s="796"/>
      <c r="I426" s="796"/>
      <c r="J426" s="796"/>
      <c r="K426" s="796"/>
      <c r="L426" s="796"/>
      <c r="M426" s="796"/>
      <c r="N426" s="796"/>
      <c r="O426" s="796"/>
      <c r="P426" s="787"/>
      <c r="Q426" s="787"/>
      <c r="R426" s="787"/>
      <c r="S426" s="796"/>
      <c r="T426" s="796"/>
      <c r="U426" s="796"/>
      <c r="V426" s="796"/>
      <c r="W426" s="796"/>
      <c r="X426" s="796"/>
      <c r="Y426" s="796"/>
      <c r="Z426" s="796"/>
      <c r="AA426" s="796"/>
      <c r="AB426" s="787"/>
      <c r="AC426" s="787"/>
      <c r="AD426" s="787"/>
      <c r="AE426" s="787"/>
      <c r="AF426" s="787">
        <f>+ROUND(D426/10,0)-1</f>
        <v>44</v>
      </c>
      <c r="AG426" s="787" t="b">
        <f t="shared" si="168"/>
        <v>1</v>
      </c>
      <c r="AH426" s="787"/>
      <c r="AI426" s="787"/>
      <c r="AJ426" s="787"/>
      <c r="AK426" s="787">
        <f t="shared" ref="AK426" si="184">AF426+AJ426</f>
        <v>44</v>
      </c>
      <c r="AL426" s="796"/>
      <c r="AM426" s="796"/>
      <c r="AN426" s="796"/>
      <c r="AO426" s="799"/>
      <c r="BE426" s="784" t="str">
        <f t="shared" si="167"/>
        <v/>
      </c>
    </row>
    <row r="427" spans="1:59" ht="14.45" customHeight="1" x14ac:dyDescent="0.2">
      <c r="A427" s="793">
        <f>+SUBTOTAL(3,$B$13:B427)</f>
        <v>208</v>
      </c>
      <c r="B427" s="798" t="s">
        <v>83</v>
      </c>
      <c r="C427" s="816" t="s">
        <v>239</v>
      </c>
      <c r="D427" s="797"/>
      <c r="E427" s="799">
        <v>1</v>
      </c>
      <c r="F427" s="800" t="s">
        <v>1982</v>
      </c>
      <c r="G427" s="799" t="s">
        <v>1772</v>
      </c>
      <c r="H427" s="799" t="s">
        <v>439</v>
      </c>
      <c r="I427" s="799" t="s">
        <v>1773</v>
      </c>
      <c r="J427" s="799" t="s">
        <v>1772</v>
      </c>
      <c r="K427" s="799" t="s">
        <v>439</v>
      </c>
      <c r="L427" s="799" t="s">
        <v>1773</v>
      </c>
      <c r="M427" s="799">
        <v>1</v>
      </c>
      <c r="N427" s="799"/>
      <c r="O427" s="799"/>
      <c r="P427" s="799" t="s">
        <v>1774</v>
      </c>
      <c r="Q427" s="799" t="s">
        <v>1775</v>
      </c>
      <c r="R427" s="799">
        <v>1</v>
      </c>
      <c r="S427" s="799">
        <v>1</v>
      </c>
      <c r="T427" s="799"/>
      <c r="U427" s="799"/>
      <c r="V427" s="799">
        <v>1</v>
      </c>
      <c r="W427" s="799"/>
      <c r="X427" s="799"/>
      <c r="Y427" s="796"/>
      <c r="Z427" s="796"/>
      <c r="AA427" s="796"/>
      <c r="AB427" s="799"/>
      <c r="AC427" s="787"/>
      <c r="AD427" s="787"/>
      <c r="AE427" s="787"/>
      <c r="AF427" s="787"/>
      <c r="AG427" s="787"/>
      <c r="AH427" s="787"/>
      <c r="AI427" s="787"/>
      <c r="AJ427" s="787"/>
      <c r="AK427" s="787"/>
      <c r="AL427" s="796"/>
      <c r="AM427" s="796"/>
      <c r="AN427" s="796"/>
      <c r="AO427" s="799"/>
      <c r="BE427" s="784" t="str">
        <f t="shared" si="167"/>
        <v>DC</v>
      </c>
      <c r="BF427" s="784" t="str">
        <f>+RIGHT(C427,1)</f>
        <v>0</v>
      </c>
      <c r="BG427" s="784" t="str">
        <f t="shared" si="170"/>
        <v>DC+0</v>
      </c>
    </row>
    <row r="428" spans="1:59" ht="14.45" customHeight="1" x14ac:dyDescent="0.2">
      <c r="A428" s="793"/>
      <c r="B428" s="793"/>
      <c r="C428" s="816"/>
      <c r="D428" s="797">
        <v>379.6</v>
      </c>
      <c r="E428" s="796"/>
      <c r="F428" s="796"/>
      <c r="G428" s="796"/>
      <c r="H428" s="796"/>
      <c r="I428" s="796"/>
      <c r="J428" s="796"/>
      <c r="K428" s="796"/>
      <c r="L428" s="796"/>
      <c r="M428" s="796"/>
      <c r="N428" s="796"/>
      <c r="O428" s="796"/>
      <c r="P428" s="787"/>
      <c r="Q428" s="787"/>
      <c r="R428" s="787"/>
      <c r="S428" s="796"/>
      <c r="T428" s="796"/>
      <c r="U428" s="796"/>
      <c r="V428" s="796"/>
      <c r="W428" s="796"/>
      <c r="X428" s="796"/>
      <c r="Y428" s="796"/>
      <c r="Z428" s="796"/>
      <c r="AA428" s="796"/>
      <c r="AB428" s="787"/>
      <c r="AC428" s="787"/>
      <c r="AD428" s="787"/>
      <c r="AE428" s="787"/>
      <c r="AF428" s="787">
        <f>+ROUND(D428/10,0)-1</f>
        <v>37</v>
      </c>
      <c r="AG428" s="787" t="b">
        <f t="shared" si="168"/>
        <v>1</v>
      </c>
      <c r="AH428" s="787"/>
      <c r="AI428" s="787"/>
      <c r="AJ428" s="787"/>
      <c r="AK428" s="787">
        <f t="shared" ref="AK428" si="185">AF428+AJ428</f>
        <v>37</v>
      </c>
      <c r="AL428" s="796"/>
      <c r="AM428" s="796"/>
      <c r="AN428" s="796"/>
      <c r="AO428" s="799"/>
      <c r="BE428" s="784" t="str">
        <f t="shared" si="167"/>
        <v/>
      </c>
    </row>
    <row r="429" spans="1:59" ht="14.45" customHeight="1" x14ac:dyDescent="0.2">
      <c r="A429" s="793">
        <f>+SUBTOTAL(3,$B$13:B429)</f>
        <v>209</v>
      </c>
      <c r="B429" s="793" t="s">
        <v>230</v>
      </c>
      <c r="C429" s="816" t="s">
        <v>231</v>
      </c>
      <c r="D429" s="797"/>
      <c r="E429" s="799">
        <v>1</v>
      </c>
      <c r="F429" s="800" t="s">
        <v>1983</v>
      </c>
      <c r="G429" s="799" t="s">
        <v>1772</v>
      </c>
      <c r="H429" s="799" t="s">
        <v>439</v>
      </c>
      <c r="I429" s="799" t="s">
        <v>1773</v>
      </c>
      <c r="J429" s="799" t="s">
        <v>1772</v>
      </c>
      <c r="K429" s="799" t="s">
        <v>439</v>
      </c>
      <c r="L429" s="799" t="s">
        <v>1773</v>
      </c>
      <c r="M429" s="799">
        <v>1</v>
      </c>
      <c r="N429" s="799"/>
      <c r="O429" s="799"/>
      <c r="P429" s="799" t="s">
        <v>1774</v>
      </c>
      <c r="Q429" s="799" t="s">
        <v>1775</v>
      </c>
      <c r="R429" s="799">
        <v>1</v>
      </c>
      <c r="S429" s="799">
        <v>1</v>
      </c>
      <c r="T429" s="799"/>
      <c r="U429" s="799"/>
      <c r="V429" s="799">
        <v>1</v>
      </c>
      <c r="W429" s="799"/>
      <c r="X429" s="799"/>
      <c r="Y429" s="799">
        <v>1</v>
      </c>
      <c r="Z429" s="799"/>
      <c r="AA429" s="799"/>
      <c r="AB429" s="799"/>
      <c r="AC429" s="799"/>
      <c r="AD429" s="799"/>
      <c r="AE429" s="799"/>
      <c r="AF429" s="787"/>
      <c r="AG429" s="787"/>
      <c r="AH429" s="787"/>
      <c r="AI429" s="787"/>
      <c r="AJ429" s="787"/>
      <c r="AK429" s="787"/>
      <c r="AL429" s="799"/>
      <c r="AM429" s="799"/>
      <c r="AN429" s="799"/>
      <c r="AO429" s="799"/>
      <c r="AP429" s="784"/>
      <c r="AQ429" s="784"/>
      <c r="AR429" s="784"/>
      <c r="AS429" s="784"/>
      <c r="AT429" s="784"/>
      <c r="AU429" s="784"/>
      <c r="AV429" s="784"/>
      <c r="AW429" s="784"/>
      <c r="AX429" s="784"/>
      <c r="AY429" s="784"/>
      <c r="AZ429" s="784"/>
      <c r="BA429" s="784"/>
      <c r="BB429" s="784"/>
      <c r="BC429" s="784"/>
      <c r="BE429" s="784" t="str">
        <f t="shared" si="167"/>
        <v>DA</v>
      </c>
      <c r="BF429" s="784" t="str">
        <f>+RIGHT(C429,1)</f>
        <v>0</v>
      </c>
      <c r="BG429" s="784" t="str">
        <f t="shared" si="170"/>
        <v>DA+0</v>
      </c>
    </row>
    <row r="430" spans="1:59" s="802" customFormat="1" ht="14.45" customHeight="1" x14ac:dyDescent="0.2">
      <c r="A430" s="793"/>
      <c r="B430" s="793"/>
      <c r="C430" s="816"/>
      <c r="D430" s="797">
        <v>292.5</v>
      </c>
      <c r="E430" s="804"/>
      <c r="F430" s="796"/>
      <c r="G430" s="804"/>
      <c r="H430" s="804"/>
      <c r="I430" s="804"/>
      <c r="J430" s="804"/>
      <c r="K430" s="804"/>
      <c r="L430" s="804"/>
      <c r="M430" s="804"/>
      <c r="N430" s="804"/>
      <c r="O430" s="804"/>
      <c r="P430" s="805"/>
      <c r="Q430" s="805"/>
      <c r="R430" s="805"/>
      <c r="S430" s="804"/>
      <c r="T430" s="804"/>
      <c r="U430" s="804"/>
      <c r="V430" s="804"/>
      <c r="W430" s="804"/>
      <c r="X430" s="804"/>
      <c r="Y430" s="804"/>
      <c r="Z430" s="804"/>
      <c r="AA430" s="804"/>
      <c r="AB430" s="787"/>
      <c r="AC430" s="805"/>
      <c r="AD430" s="805"/>
      <c r="AE430" s="805"/>
      <c r="AF430" s="787">
        <f>+ROUND(D430/10,0)-1</f>
        <v>28</v>
      </c>
      <c r="AG430" s="787" t="b">
        <f t="shared" si="168"/>
        <v>1</v>
      </c>
      <c r="AH430" s="787"/>
      <c r="AI430" s="787"/>
      <c r="AJ430" s="787"/>
      <c r="AK430" s="787">
        <f t="shared" ref="AK430" si="186">AF430+AJ430</f>
        <v>28</v>
      </c>
      <c r="AL430" s="804"/>
      <c r="AM430" s="804"/>
      <c r="AN430" s="804"/>
      <c r="AO430" s="799"/>
      <c r="BE430" s="784" t="str">
        <f t="shared" si="167"/>
        <v/>
      </c>
      <c r="BF430" s="803"/>
      <c r="BG430" s="803"/>
    </row>
    <row r="431" spans="1:59" ht="14.45" customHeight="1" x14ac:dyDescent="0.2">
      <c r="A431" s="793">
        <f>+SUBTOTAL(3,$B$13:B431)</f>
        <v>210</v>
      </c>
      <c r="B431" s="794" t="s">
        <v>84</v>
      </c>
      <c r="C431" s="816" t="s">
        <v>245</v>
      </c>
      <c r="D431" s="797"/>
      <c r="E431" s="799">
        <v>1</v>
      </c>
      <c r="F431" s="800" t="s">
        <v>1984</v>
      </c>
      <c r="G431" s="799" t="s">
        <v>1772</v>
      </c>
      <c r="H431" s="799" t="s">
        <v>439</v>
      </c>
      <c r="I431" s="799" t="s">
        <v>1773</v>
      </c>
      <c r="J431" s="799" t="s">
        <v>1772</v>
      </c>
      <c r="K431" s="799" t="s">
        <v>439</v>
      </c>
      <c r="L431" s="799" t="s">
        <v>1773</v>
      </c>
      <c r="M431" s="799">
        <v>1</v>
      </c>
      <c r="N431" s="799"/>
      <c r="O431" s="799"/>
      <c r="P431" s="799" t="s">
        <v>1774</v>
      </c>
      <c r="Q431" s="799" t="s">
        <v>1775</v>
      </c>
      <c r="R431" s="799">
        <v>1</v>
      </c>
      <c r="S431" s="799">
        <v>1</v>
      </c>
      <c r="T431" s="799"/>
      <c r="U431" s="799"/>
      <c r="V431" s="799">
        <v>1</v>
      </c>
      <c r="W431" s="799"/>
      <c r="X431" s="799"/>
      <c r="Y431" s="796"/>
      <c r="Z431" s="796"/>
      <c r="AA431" s="796"/>
      <c r="AB431" s="799"/>
      <c r="AC431" s="787"/>
      <c r="AD431" s="787"/>
      <c r="AE431" s="787"/>
      <c r="AF431" s="787"/>
      <c r="AG431" s="787"/>
      <c r="AH431" s="787"/>
      <c r="AI431" s="787"/>
      <c r="AJ431" s="787"/>
      <c r="AK431" s="787"/>
      <c r="AL431" s="796"/>
      <c r="AM431" s="796"/>
      <c r="AN431" s="796"/>
      <c r="AO431" s="799"/>
      <c r="BE431" s="784" t="str">
        <f t="shared" si="167"/>
        <v>DB</v>
      </c>
      <c r="BF431" s="784" t="str">
        <f>+RIGHT(C431,1)</f>
        <v>0</v>
      </c>
      <c r="BG431" s="784" t="str">
        <f t="shared" si="170"/>
        <v>DB+0</v>
      </c>
    </row>
    <row r="432" spans="1:59" ht="14.45" customHeight="1" x14ac:dyDescent="0.2">
      <c r="A432" s="793"/>
      <c r="B432" s="816"/>
      <c r="C432" s="816"/>
      <c r="D432" s="797">
        <v>432.6</v>
      </c>
      <c r="E432" s="796"/>
      <c r="F432" s="796"/>
      <c r="G432" s="796"/>
      <c r="H432" s="796"/>
      <c r="I432" s="796"/>
      <c r="J432" s="796"/>
      <c r="K432" s="796"/>
      <c r="L432" s="796"/>
      <c r="M432" s="796"/>
      <c r="N432" s="796"/>
      <c r="O432" s="796"/>
      <c r="P432" s="787"/>
      <c r="Q432" s="787"/>
      <c r="R432" s="787"/>
      <c r="S432" s="796"/>
      <c r="T432" s="796"/>
      <c r="U432" s="796"/>
      <c r="V432" s="796"/>
      <c r="W432" s="796"/>
      <c r="X432" s="796"/>
      <c r="Y432" s="796"/>
      <c r="Z432" s="796"/>
      <c r="AA432" s="796"/>
      <c r="AB432" s="787"/>
      <c r="AC432" s="787"/>
      <c r="AD432" s="787"/>
      <c r="AE432" s="787"/>
      <c r="AF432" s="787">
        <f>+ROUND(D432/10,0)-1</f>
        <v>42</v>
      </c>
      <c r="AG432" s="787" t="b">
        <f t="shared" si="168"/>
        <v>1</v>
      </c>
      <c r="AH432" s="787"/>
      <c r="AI432" s="787"/>
      <c r="AJ432" s="787"/>
      <c r="AK432" s="787">
        <f t="shared" ref="AK432" si="187">AF432+AJ432</f>
        <v>42</v>
      </c>
      <c r="AL432" s="796"/>
      <c r="AM432" s="796"/>
      <c r="AN432" s="796"/>
      <c r="AO432" s="799"/>
      <c r="BE432" s="784" t="str">
        <f t="shared" si="167"/>
        <v/>
      </c>
    </row>
    <row r="433" spans="1:59" ht="14.45" customHeight="1" x14ac:dyDescent="0.2">
      <c r="A433" s="793">
        <f>+SUBTOTAL(3,$B$13:B433)</f>
        <v>211</v>
      </c>
      <c r="B433" s="816" t="s">
        <v>206</v>
      </c>
      <c r="C433" s="816" t="s">
        <v>233</v>
      </c>
      <c r="D433" s="797"/>
      <c r="E433" s="799">
        <v>1</v>
      </c>
      <c r="F433" s="800" t="s">
        <v>1985</v>
      </c>
      <c r="G433" s="799" t="s">
        <v>1772</v>
      </c>
      <c r="H433" s="799" t="s">
        <v>439</v>
      </c>
      <c r="I433" s="799" t="s">
        <v>1773</v>
      </c>
      <c r="J433" s="799" t="s">
        <v>1772</v>
      </c>
      <c r="K433" s="799" t="s">
        <v>439</v>
      </c>
      <c r="L433" s="799" t="s">
        <v>1773</v>
      </c>
      <c r="M433" s="799">
        <v>1</v>
      </c>
      <c r="N433" s="799"/>
      <c r="O433" s="799"/>
      <c r="P433" s="799" t="s">
        <v>1774</v>
      </c>
      <c r="Q433" s="799" t="s">
        <v>1775</v>
      </c>
      <c r="R433" s="799">
        <v>1</v>
      </c>
      <c r="S433" s="799">
        <v>1</v>
      </c>
      <c r="T433" s="799"/>
      <c r="U433" s="799"/>
      <c r="V433" s="799">
        <v>1</v>
      </c>
      <c r="W433" s="799"/>
      <c r="X433" s="799"/>
      <c r="Y433" s="799">
        <v>1</v>
      </c>
      <c r="Z433" s="799"/>
      <c r="AA433" s="799"/>
      <c r="AB433" s="799"/>
      <c r="AC433" s="799"/>
      <c r="AD433" s="799"/>
      <c r="AE433" s="799"/>
      <c r="AF433" s="787"/>
      <c r="AG433" s="787"/>
      <c r="AH433" s="787"/>
      <c r="AI433" s="787"/>
      <c r="AJ433" s="787"/>
      <c r="AK433" s="787"/>
      <c r="AL433" s="799"/>
      <c r="AM433" s="799"/>
      <c r="AN433" s="799"/>
      <c r="AO433" s="799"/>
      <c r="AP433" s="784"/>
      <c r="AQ433" s="784"/>
      <c r="AR433" s="784"/>
      <c r="AS433" s="784"/>
      <c r="AT433" s="784"/>
      <c r="AU433" s="784"/>
      <c r="AV433" s="784"/>
      <c r="AW433" s="784"/>
      <c r="AX433" s="784"/>
      <c r="AY433" s="784"/>
      <c r="AZ433" s="784"/>
      <c r="BA433" s="784"/>
      <c r="BB433" s="784"/>
      <c r="BC433" s="784"/>
      <c r="BE433" s="784" t="str">
        <f t="shared" si="167"/>
        <v>DA</v>
      </c>
      <c r="BF433" s="784" t="str">
        <f>+RIGHT(C433,1)</f>
        <v>9</v>
      </c>
      <c r="BG433" s="784" t="str">
        <f t="shared" si="170"/>
        <v>DA+9</v>
      </c>
    </row>
    <row r="434" spans="1:59" ht="14.45" customHeight="1" x14ac:dyDescent="0.2">
      <c r="A434" s="793"/>
      <c r="B434" s="816"/>
      <c r="C434" s="816"/>
      <c r="D434" s="797">
        <v>407.5</v>
      </c>
      <c r="E434" s="796"/>
      <c r="F434" s="796"/>
      <c r="G434" s="796"/>
      <c r="H434" s="796"/>
      <c r="I434" s="796"/>
      <c r="J434" s="796"/>
      <c r="K434" s="796"/>
      <c r="L434" s="796"/>
      <c r="M434" s="796"/>
      <c r="N434" s="796"/>
      <c r="O434" s="796"/>
      <c r="P434" s="787"/>
      <c r="Q434" s="787"/>
      <c r="R434" s="787"/>
      <c r="S434" s="796"/>
      <c r="T434" s="796"/>
      <c r="U434" s="796"/>
      <c r="V434" s="796"/>
      <c r="W434" s="796"/>
      <c r="X434" s="796"/>
      <c r="Y434" s="796"/>
      <c r="Z434" s="796"/>
      <c r="AA434" s="796"/>
      <c r="AB434" s="787"/>
      <c r="AC434" s="787"/>
      <c r="AD434" s="787"/>
      <c r="AE434" s="787"/>
      <c r="AF434" s="787">
        <f>+ROUND(D434/10,0)-1</f>
        <v>40</v>
      </c>
      <c r="AG434" s="787" t="b">
        <f t="shared" si="168"/>
        <v>1</v>
      </c>
      <c r="AH434" s="787"/>
      <c r="AI434" s="787"/>
      <c r="AJ434" s="787"/>
      <c r="AK434" s="787">
        <f t="shared" ref="AK434" si="188">AF434+AJ434</f>
        <v>40</v>
      </c>
      <c r="AL434" s="796"/>
      <c r="AM434" s="796"/>
      <c r="AN434" s="796"/>
      <c r="AO434" s="799"/>
      <c r="BE434" s="784" t="str">
        <f t="shared" si="167"/>
        <v/>
      </c>
    </row>
    <row r="435" spans="1:59" ht="14.45" customHeight="1" x14ac:dyDescent="0.2">
      <c r="A435" s="793">
        <f>+SUBTOTAL(3,$B$13:B435)</f>
        <v>212</v>
      </c>
      <c r="B435" s="816" t="s">
        <v>207</v>
      </c>
      <c r="C435" s="816" t="s">
        <v>232</v>
      </c>
      <c r="D435" s="797"/>
      <c r="E435" s="799">
        <v>1</v>
      </c>
      <c r="F435" s="800" t="s">
        <v>1986</v>
      </c>
      <c r="G435" s="799" t="s">
        <v>1772</v>
      </c>
      <c r="H435" s="799" t="s">
        <v>439</v>
      </c>
      <c r="I435" s="799" t="s">
        <v>1773</v>
      </c>
      <c r="J435" s="799" t="s">
        <v>1772</v>
      </c>
      <c r="K435" s="799" t="s">
        <v>439</v>
      </c>
      <c r="L435" s="799" t="s">
        <v>1773</v>
      </c>
      <c r="M435" s="799">
        <v>1</v>
      </c>
      <c r="N435" s="799"/>
      <c r="O435" s="799"/>
      <c r="P435" s="799" t="s">
        <v>1774</v>
      </c>
      <c r="Q435" s="799" t="s">
        <v>1775</v>
      </c>
      <c r="R435" s="799">
        <v>1</v>
      </c>
      <c r="S435" s="799">
        <v>1</v>
      </c>
      <c r="T435" s="799"/>
      <c r="U435" s="799"/>
      <c r="V435" s="799">
        <v>1</v>
      </c>
      <c r="W435" s="799"/>
      <c r="X435" s="799"/>
      <c r="Y435" s="799">
        <v>1</v>
      </c>
      <c r="Z435" s="799"/>
      <c r="AA435" s="799"/>
      <c r="AB435" s="799"/>
      <c r="AC435" s="799"/>
      <c r="AD435" s="799"/>
      <c r="AE435" s="799"/>
      <c r="AF435" s="787"/>
      <c r="AG435" s="787"/>
      <c r="AH435" s="787"/>
      <c r="AI435" s="787"/>
      <c r="AJ435" s="787"/>
      <c r="AK435" s="787"/>
      <c r="AL435" s="799"/>
      <c r="AM435" s="799"/>
      <c r="AN435" s="799"/>
      <c r="AO435" s="799"/>
      <c r="AP435" s="784"/>
      <c r="AQ435" s="784"/>
      <c r="AR435" s="784"/>
      <c r="AS435" s="784"/>
      <c r="AT435" s="784"/>
      <c r="AU435" s="784"/>
      <c r="AV435" s="784"/>
      <c r="AW435" s="784"/>
      <c r="AX435" s="784"/>
      <c r="AY435" s="784"/>
      <c r="AZ435" s="784"/>
      <c r="BA435" s="784"/>
      <c r="BB435" s="784"/>
      <c r="BC435" s="784"/>
      <c r="BE435" s="784" t="str">
        <f t="shared" si="167"/>
        <v>DA</v>
      </c>
      <c r="BF435" s="784" t="str">
        <f>+RIGHT(C435,1)</f>
        <v>6</v>
      </c>
      <c r="BG435" s="784" t="str">
        <f t="shared" si="170"/>
        <v>DA+6</v>
      </c>
    </row>
    <row r="436" spans="1:59" ht="14.45" customHeight="1" x14ac:dyDescent="0.2">
      <c r="A436" s="793"/>
      <c r="B436" s="816"/>
      <c r="C436" s="816"/>
      <c r="D436" s="797">
        <v>377</v>
      </c>
      <c r="E436" s="796"/>
      <c r="F436" s="796"/>
      <c r="G436" s="796"/>
      <c r="H436" s="796"/>
      <c r="I436" s="796"/>
      <c r="J436" s="796"/>
      <c r="K436" s="796"/>
      <c r="L436" s="796"/>
      <c r="M436" s="796"/>
      <c r="N436" s="796"/>
      <c r="O436" s="796"/>
      <c r="P436" s="787"/>
      <c r="Q436" s="787"/>
      <c r="R436" s="787"/>
      <c r="S436" s="796"/>
      <c r="T436" s="796"/>
      <c r="U436" s="796"/>
      <c r="V436" s="796"/>
      <c r="W436" s="796"/>
      <c r="X436" s="796"/>
      <c r="Y436" s="796"/>
      <c r="Z436" s="796"/>
      <c r="AA436" s="796"/>
      <c r="AB436" s="787"/>
      <c r="AC436" s="787"/>
      <c r="AD436" s="787"/>
      <c r="AE436" s="787"/>
      <c r="AF436" s="787">
        <f>+ROUND(D436/10,0)-1</f>
        <v>37</v>
      </c>
      <c r="AG436" s="787" t="b">
        <f t="shared" si="168"/>
        <v>1</v>
      </c>
      <c r="AH436" s="787"/>
      <c r="AI436" s="787"/>
      <c r="AJ436" s="787"/>
      <c r="AK436" s="787">
        <f t="shared" ref="AK436" si="189">AF436+AJ436</f>
        <v>37</v>
      </c>
      <c r="AL436" s="796"/>
      <c r="AM436" s="796"/>
      <c r="AN436" s="796"/>
      <c r="AO436" s="799"/>
      <c r="BE436" s="784" t="str">
        <f t="shared" si="167"/>
        <v/>
      </c>
    </row>
    <row r="437" spans="1:59" ht="14.45" customHeight="1" x14ac:dyDescent="0.2">
      <c r="A437" s="793">
        <f>+SUBTOTAL(3,$B$13:B437)</f>
        <v>213</v>
      </c>
      <c r="B437" s="816" t="s">
        <v>208</v>
      </c>
      <c r="C437" s="816" t="s">
        <v>231</v>
      </c>
      <c r="D437" s="797"/>
      <c r="E437" s="799">
        <v>1</v>
      </c>
      <c r="F437" s="800" t="s">
        <v>1987</v>
      </c>
      <c r="G437" s="799" t="s">
        <v>1772</v>
      </c>
      <c r="H437" s="799" t="s">
        <v>439</v>
      </c>
      <c r="I437" s="799" t="s">
        <v>1773</v>
      </c>
      <c r="J437" s="799" t="s">
        <v>1772</v>
      </c>
      <c r="K437" s="799" t="s">
        <v>439</v>
      </c>
      <c r="L437" s="799" t="s">
        <v>1773</v>
      </c>
      <c r="M437" s="799">
        <v>1</v>
      </c>
      <c r="N437" s="799"/>
      <c r="O437" s="799"/>
      <c r="P437" s="799" t="s">
        <v>1774</v>
      </c>
      <c r="Q437" s="799" t="s">
        <v>1775</v>
      </c>
      <c r="R437" s="799">
        <v>1</v>
      </c>
      <c r="S437" s="799">
        <v>1</v>
      </c>
      <c r="T437" s="799"/>
      <c r="U437" s="799"/>
      <c r="V437" s="799">
        <v>1</v>
      </c>
      <c r="W437" s="799"/>
      <c r="X437" s="799"/>
      <c r="Y437" s="799">
        <v>1</v>
      </c>
      <c r="Z437" s="799"/>
      <c r="AA437" s="799"/>
      <c r="AB437" s="799"/>
      <c r="AC437" s="799"/>
      <c r="AD437" s="799"/>
      <c r="AE437" s="799"/>
      <c r="AF437" s="787"/>
      <c r="AG437" s="787"/>
      <c r="AH437" s="787"/>
      <c r="AI437" s="787"/>
      <c r="AJ437" s="787"/>
      <c r="AK437" s="787"/>
      <c r="AL437" s="799"/>
      <c r="AM437" s="799"/>
      <c r="AN437" s="799"/>
      <c r="AO437" s="799"/>
      <c r="AP437" s="784"/>
      <c r="AQ437" s="784"/>
      <c r="AR437" s="784"/>
      <c r="AS437" s="784"/>
      <c r="AT437" s="784"/>
      <c r="AU437" s="784"/>
      <c r="AV437" s="784"/>
      <c r="AW437" s="784"/>
      <c r="AX437" s="784"/>
      <c r="AY437" s="784"/>
      <c r="AZ437" s="784"/>
      <c r="BA437" s="784"/>
      <c r="BB437" s="784"/>
      <c r="BC437" s="784"/>
      <c r="BE437" s="784" t="str">
        <f t="shared" si="167"/>
        <v>DA</v>
      </c>
      <c r="BF437" s="784" t="str">
        <f>+RIGHT(C437,1)</f>
        <v>0</v>
      </c>
      <c r="BG437" s="784" t="str">
        <f t="shared" si="170"/>
        <v>DA+0</v>
      </c>
    </row>
    <row r="438" spans="1:59" ht="14.45" customHeight="1" x14ac:dyDescent="0.2">
      <c r="A438" s="793"/>
      <c r="B438" s="816"/>
      <c r="C438" s="816"/>
      <c r="D438" s="797">
        <v>451.6</v>
      </c>
      <c r="E438" s="796"/>
      <c r="F438" s="796"/>
      <c r="G438" s="796"/>
      <c r="H438" s="796"/>
      <c r="I438" s="796"/>
      <c r="J438" s="796"/>
      <c r="K438" s="796"/>
      <c r="L438" s="796"/>
      <c r="M438" s="796"/>
      <c r="N438" s="796"/>
      <c r="O438" s="796"/>
      <c r="P438" s="787"/>
      <c r="Q438" s="787"/>
      <c r="R438" s="787"/>
      <c r="S438" s="796"/>
      <c r="T438" s="796"/>
      <c r="U438" s="796"/>
      <c r="V438" s="796"/>
      <c r="W438" s="796"/>
      <c r="X438" s="796"/>
      <c r="Y438" s="796"/>
      <c r="Z438" s="796"/>
      <c r="AA438" s="796"/>
      <c r="AB438" s="787"/>
      <c r="AC438" s="787"/>
      <c r="AD438" s="787"/>
      <c r="AE438" s="787"/>
      <c r="AF438" s="787">
        <f>+ROUND(D438/10,0)-1</f>
        <v>44</v>
      </c>
      <c r="AG438" s="787" t="b">
        <f t="shared" si="168"/>
        <v>1</v>
      </c>
      <c r="AH438" s="787"/>
      <c r="AI438" s="787"/>
      <c r="AJ438" s="787"/>
      <c r="AK438" s="787">
        <f t="shared" ref="AK438" si="190">AF438+AJ438</f>
        <v>44</v>
      </c>
      <c r="AL438" s="796"/>
      <c r="AM438" s="796"/>
      <c r="AN438" s="796"/>
      <c r="AO438" s="799"/>
      <c r="BE438" s="784" t="str">
        <f t="shared" si="167"/>
        <v/>
      </c>
    </row>
    <row r="439" spans="1:59" ht="14.45" customHeight="1" x14ac:dyDescent="0.2">
      <c r="A439" s="793">
        <f>+SUBTOTAL(3,$B$13:B439)</f>
        <v>214</v>
      </c>
      <c r="B439" s="816" t="s">
        <v>209</v>
      </c>
      <c r="C439" s="816" t="s">
        <v>231</v>
      </c>
      <c r="D439" s="797"/>
      <c r="E439" s="799">
        <v>1</v>
      </c>
      <c r="F439" s="800" t="s">
        <v>1988</v>
      </c>
      <c r="G439" s="799" t="s">
        <v>1772</v>
      </c>
      <c r="H439" s="799" t="s">
        <v>439</v>
      </c>
      <c r="I439" s="799" t="s">
        <v>1773</v>
      </c>
      <c r="J439" s="799" t="s">
        <v>1772</v>
      </c>
      <c r="K439" s="799" t="s">
        <v>439</v>
      </c>
      <c r="L439" s="799" t="s">
        <v>1773</v>
      </c>
      <c r="M439" s="799">
        <v>1</v>
      </c>
      <c r="N439" s="799"/>
      <c r="O439" s="799"/>
      <c r="P439" s="799" t="s">
        <v>1774</v>
      </c>
      <c r="Q439" s="799" t="s">
        <v>1775</v>
      </c>
      <c r="R439" s="799">
        <v>1</v>
      </c>
      <c r="S439" s="799">
        <v>1</v>
      </c>
      <c r="T439" s="799"/>
      <c r="U439" s="799"/>
      <c r="V439" s="799">
        <v>1</v>
      </c>
      <c r="W439" s="799"/>
      <c r="X439" s="799"/>
      <c r="Y439" s="799">
        <v>1</v>
      </c>
      <c r="Z439" s="799"/>
      <c r="AA439" s="799"/>
      <c r="AB439" s="799"/>
      <c r="AC439" s="799"/>
      <c r="AD439" s="799"/>
      <c r="AE439" s="799"/>
      <c r="AF439" s="787"/>
      <c r="AG439" s="787"/>
      <c r="AH439" s="787"/>
      <c r="AI439" s="787"/>
      <c r="AJ439" s="787"/>
      <c r="AK439" s="787"/>
      <c r="AL439" s="799"/>
      <c r="AM439" s="799"/>
      <c r="AN439" s="799"/>
      <c r="AO439" s="799"/>
      <c r="AP439" s="784"/>
      <c r="AQ439" s="784"/>
      <c r="AR439" s="784"/>
      <c r="AS439" s="784"/>
      <c r="AT439" s="784"/>
      <c r="AU439" s="784"/>
      <c r="AV439" s="784"/>
      <c r="AW439" s="784"/>
      <c r="AX439" s="784"/>
      <c r="AY439" s="784"/>
      <c r="AZ439" s="784"/>
      <c r="BA439" s="784"/>
      <c r="BB439" s="784"/>
      <c r="BC439" s="784"/>
      <c r="BE439" s="784" t="str">
        <f t="shared" si="167"/>
        <v>DA</v>
      </c>
      <c r="BF439" s="784" t="str">
        <f>+RIGHT(C439,1)</f>
        <v>0</v>
      </c>
      <c r="BG439" s="784" t="str">
        <f t="shared" si="170"/>
        <v>DA+0</v>
      </c>
    </row>
    <row r="440" spans="1:59" ht="14.45" customHeight="1" x14ac:dyDescent="0.2">
      <c r="A440" s="793"/>
      <c r="B440" s="816"/>
      <c r="C440" s="816"/>
      <c r="D440" s="797">
        <v>379.3</v>
      </c>
      <c r="E440" s="796"/>
      <c r="F440" s="796"/>
      <c r="G440" s="796"/>
      <c r="H440" s="796"/>
      <c r="I440" s="796"/>
      <c r="J440" s="796"/>
      <c r="K440" s="796"/>
      <c r="L440" s="796"/>
      <c r="M440" s="796"/>
      <c r="N440" s="796"/>
      <c r="O440" s="796"/>
      <c r="P440" s="787"/>
      <c r="Q440" s="787"/>
      <c r="R440" s="787"/>
      <c r="S440" s="796"/>
      <c r="T440" s="796"/>
      <c r="U440" s="796"/>
      <c r="V440" s="796"/>
      <c r="W440" s="796"/>
      <c r="X440" s="796"/>
      <c r="Y440" s="796"/>
      <c r="Z440" s="796"/>
      <c r="AA440" s="796"/>
      <c r="AB440" s="787"/>
      <c r="AC440" s="787"/>
      <c r="AD440" s="787"/>
      <c r="AE440" s="787"/>
      <c r="AF440" s="787">
        <f>+ROUND(D440/10,0)-1</f>
        <v>37</v>
      </c>
      <c r="AG440" s="787" t="b">
        <f t="shared" si="168"/>
        <v>1</v>
      </c>
      <c r="AH440" s="787"/>
      <c r="AI440" s="787"/>
      <c r="AJ440" s="787"/>
      <c r="AK440" s="787">
        <f t="shared" ref="AK440" si="191">AF440+AJ440</f>
        <v>37</v>
      </c>
      <c r="AL440" s="796"/>
      <c r="AM440" s="796"/>
      <c r="AN440" s="796"/>
      <c r="AO440" s="799"/>
      <c r="BE440" s="784" t="str">
        <f t="shared" si="167"/>
        <v/>
      </c>
    </row>
    <row r="441" spans="1:59" ht="14.45" customHeight="1" x14ac:dyDescent="0.2">
      <c r="A441" s="793">
        <f>+SUBTOTAL(3,$B$13:B441)</f>
        <v>215</v>
      </c>
      <c r="B441" s="794" t="s">
        <v>29</v>
      </c>
      <c r="C441" s="816" t="s">
        <v>234</v>
      </c>
      <c r="D441" s="797"/>
      <c r="E441" s="799">
        <v>1</v>
      </c>
      <c r="F441" s="800" t="s">
        <v>1989</v>
      </c>
      <c r="G441" s="799" t="s">
        <v>1772</v>
      </c>
      <c r="H441" s="799" t="s">
        <v>439</v>
      </c>
      <c r="I441" s="799" t="s">
        <v>1773</v>
      </c>
      <c r="J441" s="799" t="s">
        <v>1772</v>
      </c>
      <c r="K441" s="799" t="s">
        <v>439</v>
      </c>
      <c r="L441" s="799" t="s">
        <v>1773</v>
      </c>
      <c r="M441" s="799">
        <v>1</v>
      </c>
      <c r="N441" s="799"/>
      <c r="O441" s="799"/>
      <c r="P441" s="799" t="s">
        <v>1774</v>
      </c>
      <c r="Q441" s="799" t="s">
        <v>1775</v>
      </c>
      <c r="R441" s="799">
        <v>1</v>
      </c>
      <c r="S441" s="799">
        <v>1</v>
      </c>
      <c r="T441" s="799"/>
      <c r="U441" s="799"/>
      <c r="V441" s="799">
        <v>1</v>
      </c>
      <c r="W441" s="799"/>
      <c r="X441" s="799"/>
      <c r="Y441" s="796"/>
      <c r="Z441" s="796"/>
      <c r="AA441" s="796"/>
      <c r="AB441" s="799"/>
      <c r="AC441" s="787"/>
      <c r="AD441" s="787"/>
      <c r="AE441" s="787"/>
      <c r="AF441" s="787"/>
      <c r="AG441" s="787"/>
      <c r="AH441" s="787"/>
      <c r="AI441" s="787"/>
      <c r="AJ441" s="787"/>
      <c r="AK441" s="787"/>
      <c r="AL441" s="796"/>
      <c r="AM441" s="796"/>
      <c r="AN441" s="796"/>
      <c r="AO441" s="799"/>
      <c r="BE441" s="784" t="str">
        <f t="shared" si="167"/>
        <v>DB</v>
      </c>
      <c r="BF441" s="784" t="str">
        <f>+RIGHT(C441,1)</f>
        <v>6</v>
      </c>
      <c r="BG441" s="784" t="str">
        <f t="shared" si="170"/>
        <v>DB+6</v>
      </c>
    </row>
    <row r="442" spans="1:59" ht="14.45" customHeight="1" x14ac:dyDescent="0.2">
      <c r="A442" s="793"/>
      <c r="B442" s="816"/>
      <c r="C442" s="816"/>
      <c r="D442" s="797">
        <v>265.60000000000002</v>
      </c>
      <c r="E442" s="796"/>
      <c r="F442" s="796"/>
      <c r="G442" s="796"/>
      <c r="H442" s="796"/>
      <c r="I442" s="796"/>
      <c r="J442" s="796"/>
      <c r="K442" s="796"/>
      <c r="L442" s="796"/>
      <c r="M442" s="796"/>
      <c r="N442" s="796"/>
      <c r="O442" s="796"/>
      <c r="P442" s="787"/>
      <c r="Q442" s="787"/>
      <c r="R442" s="787"/>
      <c r="S442" s="796"/>
      <c r="T442" s="796"/>
      <c r="U442" s="796"/>
      <c r="V442" s="796"/>
      <c r="W442" s="796"/>
      <c r="X442" s="796"/>
      <c r="Y442" s="796"/>
      <c r="Z442" s="796"/>
      <c r="AA442" s="796"/>
      <c r="AB442" s="787"/>
      <c r="AC442" s="787"/>
      <c r="AD442" s="787"/>
      <c r="AE442" s="787"/>
      <c r="AF442" s="787">
        <f>+ROUND(D442/10,0)-1</f>
        <v>26</v>
      </c>
      <c r="AG442" s="787" t="b">
        <f t="shared" si="168"/>
        <v>1</v>
      </c>
      <c r="AH442" s="787"/>
      <c r="AI442" s="787"/>
      <c r="AJ442" s="787"/>
      <c r="AK442" s="787">
        <f t="shared" ref="AK442" si="192">AF442+AJ442</f>
        <v>26</v>
      </c>
      <c r="AL442" s="796"/>
      <c r="AM442" s="796"/>
      <c r="AN442" s="796"/>
      <c r="AO442" s="799"/>
      <c r="BE442" s="784" t="str">
        <f t="shared" si="167"/>
        <v/>
      </c>
    </row>
    <row r="443" spans="1:59" ht="14.45" customHeight="1" x14ac:dyDescent="0.2">
      <c r="A443" s="793">
        <f>+SUBTOTAL(3,$B$13:B443)</f>
        <v>216</v>
      </c>
      <c r="B443" s="816" t="s">
        <v>210</v>
      </c>
      <c r="C443" s="816" t="s">
        <v>233</v>
      </c>
      <c r="D443" s="797"/>
      <c r="E443" s="799">
        <v>1</v>
      </c>
      <c r="F443" s="800" t="s">
        <v>1990</v>
      </c>
      <c r="G443" s="799" t="s">
        <v>1772</v>
      </c>
      <c r="H443" s="799" t="s">
        <v>439</v>
      </c>
      <c r="I443" s="799" t="s">
        <v>1773</v>
      </c>
      <c r="J443" s="799" t="s">
        <v>1772</v>
      </c>
      <c r="K443" s="799" t="s">
        <v>439</v>
      </c>
      <c r="L443" s="799" t="s">
        <v>1773</v>
      </c>
      <c r="M443" s="799">
        <v>1</v>
      </c>
      <c r="N443" s="799"/>
      <c r="O443" s="799"/>
      <c r="P443" s="799" t="s">
        <v>1774</v>
      </c>
      <c r="Q443" s="799" t="s">
        <v>1775</v>
      </c>
      <c r="R443" s="799">
        <v>1</v>
      </c>
      <c r="S443" s="799">
        <v>1</v>
      </c>
      <c r="T443" s="799"/>
      <c r="U443" s="799"/>
      <c r="V443" s="799">
        <v>1</v>
      </c>
      <c r="W443" s="799"/>
      <c r="X443" s="799"/>
      <c r="Y443" s="799">
        <v>1</v>
      </c>
      <c r="Z443" s="799"/>
      <c r="AA443" s="799"/>
      <c r="AB443" s="799"/>
      <c r="AC443" s="799"/>
      <c r="AD443" s="799"/>
      <c r="AE443" s="799"/>
      <c r="AF443" s="787"/>
      <c r="AG443" s="787"/>
      <c r="AH443" s="787"/>
      <c r="AI443" s="787"/>
      <c r="AJ443" s="787"/>
      <c r="AK443" s="787"/>
      <c r="AL443" s="799"/>
      <c r="AM443" s="799"/>
      <c r="AN443" s="799"/>
      <c r="AO443" s="799"/>
      <c r="AP443" s="784"/>
      <c r="AQ443" s="784"/>
      <c r="AR443" s="784"/>
      <c r="AS443" s="784"/>
      <c r="AT443" s="784"/>
      <c r="AU443" s="784"/>
      <c r="AV443" s="784"/>
      <c r="AW443" s="784"/>
      <c r="AX443" s="784"/>
      <c r="AY443" s="784"/>
      <c r="AZ443" s="784"/>
      <c r="BA443" s="784"/>
      <c r="BB443" s="784"/>
      <c r="BC443" s="784"/>
      <c r="BE443" s="784" t="str">
        <f t="shared" si="167"/>
        <v>DA</v>
      </c>
      <c r="BF443" s="784" t="str">
        <f>+RIGHT(C443,1)</f>
        <v>9</v>
      </c>
      <c r="BG443" s="784" t="str">
        <f t="shared" si="170"/>
        <v>DA+9</v>
      </c>
    </row>
    <row r="444" spans="1:59" ht="14.45" customHeight="1" x14ac:dyDescent="0.2">
      <c r="A444" s="793"/>
      <c r="B444" s="816"/>
      <c r="C444" s="816"/>
      <c r="D444" s="797">
        <v>492.4</v>
      </c>
      <c r="E444" s="796"/>
      <c r="F444" s="796"/>
      <c r="G444" s="796"/>
      <c r="H444" s="796"/>
      <c r="I444" s="796"/>
      <c r="J444" s="796"/>
      <c r="K444" s="796"/>
      <c r="L444" s="796"/>
      <c r="M444" s="796"/>
      <c r="N444" s="796"/>
      <c r="O444" s="796"/>
      <c r="P444" s="787"/>
      <c r="Q444" s="787"/>
      <c r="R444" s="787"/>
      <c r="S444" s="796"/>
      <c r="T444" s="796"/>
      <c r="U444" s="796"/>
      <c r="V444" s="796"/>
      <c r="W444" s="796"/>
      <c r="X444" s="796"/>
      <c r="Y444" s="796"/>
      <c r="Z444" s="796"/>
      <c r="AA444" s="796"/>
      <c r="AB444" s="787"/>
      <c r="AC444" s="787"/>
      <c r="AD444" s="787"/>
      <c r="AE444" s="787"/>
      <c r="AF444" s="787">
        <f>+ROUND(D444/10,0)-1</f>
        <v>48</v>
      </c>
      <c r="AG444" s="787" t="b">
        <f t="shared" si="168"/>
        <v>1</v>
      </c>
      <c r="AH444" s="787"/>
      <c r="AI444" s="787"/>
      <c r="AJ444" s="787"/>
      <c r="AK444" s="787">
        <f t="shared" ref="AK444" si="193">AF444+AJ444</f>
        <v>48</v>
      </c>
      <c r="AL444" s="796"/>
      <c r="AM444" s="796"/>
      <c r="AN444" s="796"/>
      <c r="AO444" s="799"/>
      <c r="BE444" s="784" t="str">
        <f t="shared" si="167"/>
        <v/>
      </c>
    </row>
    <row r="445" spans="1:59" ht="14.45" customHeight="1" x14ac:dyDescent="0.2">
      <c r="A445" s="793">
        <f>+SUBTOTAL(3,$B$13:B445)</f>
        <v>217</v>
      </c>
      <c r="B445" s="794" t="s">
        <v>211</v>
      </c>
      <c r="C445" s="816" t="s">
        <v>242</v>
      </c>
      <c r="D445" s="797"/>
      <c r="E445" s="799">
        <v>1</v>
      </c>
      <c r="F445" s="800" t="s">
        <v>1991</v>
      </c>
      <c r="G445" s="799" t="s">
        <v>1772</v>
      </c>
      <c r="H445" s="799" t="s">
        <v>439</v>
      </c>
      <c r="I445" s="799" t="s">
        <v>1773</v>
      </c>
      <c r="J445" s="799" t="s">
        <v>1772</v>
      </c>
      <c r="K445" s="799" t="s">
        <v>439</v>
      </c>
      <c r="L445" s="799" t="s">
        <v>1773</v>
      </c>
      <c r="M445" s="799">
        <v>1</v>
      </c>
      <c r="N445" s="799"/>
      <c r="O445" s="799"/>
      <c r="P445" s="799" t="s">
        <v>1774</v>
      </c>
      <c r="Q445" s="799" t="s">
        <v>1775</v>
      </c>
      <c r="R445" s="799">
        <v>1</v>
      </c>
      <c r="S445" s="799">
        <v>1</v>
      </c>
      <c r="T445" s="799"/>
      <c r="U445" s="799"/>
      <c r="V445" s="799">
        <v>1</v>
      </c>
      <c r="W445" s="799"/>
      <c r="X445" s="799"/>
      <c r="Y445" s="796"/>
      <c r="Z445" s="796"/>
      <c r="AA445" s="796"/>
      <c r="AB445" s="799"/>
      <c r="AC445" s="787"/>
      <c r="AD445" s="787"/>
      <c r="AE445" s="787"/>
      <c r="AF445" s="787"/>
      <c r="AG445" s="787"/>
      <c r="AH445" s="787"/>
      <c r="AI445" s="787"/>
      <c r="AJ445" s="787"/>
      <c r="AK445" s="787"/>
      <c r="AL445" s="796"/>
      <c r="AM445" s="796"/>
      <c r="AN445" s="796"/>
      <c r="AO445" s="799"/>
      <c r="BE445" s="784" t="str">
        <f t="shared" si="167"/>
        <v>DB</v>
      </c>
      <c r="BF445" s="784" t="str">
        <f>+RIGHT(C445,1)</f>
        <v>0</v>
      </c>
      <c r="BG445" s="784" t="str">
        <f t="shared" si="170"/>
        <v>DB+0</v>
      </c>
    </row>
    <row r="446" spans="1:59" ht="14.45" customHeight="1" x14ac:dyDescent="0.2">
      <c r="A446" s="793"/>
      <c r="B446" s="816"/>
      <c r="C446" s="816"/>
      <c r="D446" s="797">
        <v>522.20000000000005</v>
      </c>
      <c r="E446" s="796"/>
      <c r="F446" s="796"/>
      <c r="G446" s="796"/>
      <c r="H446" s="796"/>
      <c r="I446" s="796"/>
      <c r="J446" s="796"/>
      <c r="K446" s="796"/>
      <c r="L446" s="796"/>
      <c r="M446" s="796"/>
      <c r="N446" s="796"/>
      <c r="O446" s="796"/>
      <c r="P446" s="787"/>
      <c r="Q446" s="787"/>
      <c r="R446" s="787"/>
      <c r="S446" s="796"/>
      <c r="T446" s="796"/>
      <c r="U446" s="796"/>
      <c r="V446" s="796"/>
      <c r="W446" s="796"/>
      <c r="X446" s="796"/>
      <c r="Y446" s="796"/>
      <c r="Z446" s="796"/>
      <c r="AA446" s="796"/>
      <c r="AB446" s="787"/>
      <c r="AC446" s="787"/>
      <c r="AD446" s="787"/>
      <c r="AE446" s="787"/>
      <c r="AF446" s="787">
        <f>+ROUND(D446/10,0)-1</f>
        <v>51</v>
      </c>
      <c r="AG446" s="787" t="b">
        <f t="shared" si="168"/>
        <v>1</v>
      </c>
      <c r="AH446" s="787"/>
      <c r="AI446" s="787"/>
      <c r="AJ446" s="787"/>
      <c r="AK446" s="787">
        <f t="shared" ref="AK446" si="194">AF446+AJ446</f>
        <v>51</v>
      </c>
      <c r="AL446" s="796"/>
      <c r="AM446" s="796"/>
      <c r="AN446" s="796"/>
      <c r="AO446" s="799"/>
      <c r="BE446" s="784" t="str">
        <f t="shared" si="167"/>
        <v/>
      </c>
    </row>
    <row r="447" spans="1:59" ht="14.45" customHeight="1" x14ac:dyDescent="0.2">
      <c r="A447" s="793">
        <f>+SUBTOTAL(3,$B$13:B447)</f>
        <v>218</v>
      </c>
      <c r="B447" s="794" t="s">
        <v>212</v>
      </c>
      <c r="C447" s="816" t="s">
        <v>246</v>
      </c>
      <c r="D447" s="797"/>
      <c r="E447" s="799">
        <v>1</v>
      </c>
      <c r="F447" s="800" t="s">
        <v>1992</v>
      </c>
      <c r="G447" s="799" t="s">
        <v>1772</v>
      </c>
      <c r="H447" s="799" t="s">
        <v>439</v>
      </c>
      <c r="I447" s="799" t="s">
        <v>1773</v>
      </c>
      <c r="J447" s="799" t="s">
        <v>1772</v>
      </c>
      <c r="K447" s="799" t="s">
        <v>439</v>
      </c>
      <c r="L447" s="799" t="s">
        <v>1773</v>
      </c>
      <c r="M447" s="799">
        <v>1</v>
      </c>
      <c r="N447" s="799"/>
      <c r="O447" s="799"/>
      <c r="P447" s="799" t="s">
        <v>1774</v>
      </c>
      <c r="Q447" s="799" t="s">
        <v>1775</v>
      </c>
      <c r="R447" s="799">
        <v>1</v>
      </c>
      <c r="S447" s="799">
        <v>1</v>
      </c>
      <c r="T447" s="799"/>
      <c r="U447" s="799"/>
      <c r="V447" s="799">
        <v>1</v>
      </c>
      <c r="W447" s="799"/>
      <c r="X447" s="799"/>
      <c r="Y447" s="796"/>
      <c r="Z447" s="796"/>
      <c r="AA447" s="796"/>
      <c r="AB447" s="799"/>
      <c r="AC447" s="787"/>
      <c r="AD447" s="787"/>
      <c r="AE447" s="787"/>
      <c r="AF447" s="787"/>
      <c r="AG447" s="787"/>
      <c r="AH447" s="787"/>
      <c r="AI447" s="787"/>
      <c r="AJ447" s="787"/>
      <c r="AK447" s="787"/>
      <c r="AL447" s="796"/>
      <c r="AM447" s="796"/>
      <c r="AN447" s="796"/>
      <c r="AO447" s="799"/>
      <c r="BE447" s="784" t="str">
        <f t="shared" si="167"/>
        <v>DB</v>
      </c>
      <c r="BF447" s="784" t="str">
        <f>+RIGHT(C447,1)</f>
        <v>6</v>
      </c>
      <c r="BG447" s="784" t="str">
        <f t="shared" si="170"/>
        <v>DB+6</v>
      </c>
    </row>
    <row r="448" spans="1:59" ht="14.45" customHeight="1" x14ac:dyDescent="0.2">
      <c r="A448" s="793"/>
      <c r="B448" s="816"/>
      <c r="C448" s="816"/>
      <c r="D448" s="797">
        <v>418.9</v>
      </c>
      <c r="E448" s="796"/>
      <c r="F448" s="796"/>
      <c r="G448" s="796"/>
      <c r="H448" s="796"/>
      <c r="I448" s="796"/>
      <c r="J448" s="796"/>
      <c r="K448" s="796"/>
      <c r="L448" s="796"/>
      <c r="M448" s="796"/>
      <c r="N448" s="796"/>
      <c r="O448" s="796"/>
      <c r="P448" s="787"/>
      <c r="Q448" s="787"/>
      <c r="R448" s="787"/>
      <c r="S448" s="796"/>
      <c r="T448" s="796"/>
      <c r="U448" s="796"/>
      <c r="V448" s="796"/>
      <c r="W448" s="796"/>
      <c r="X448" s="796"/>
      <c r="Y448" s="796"/>
      <c r="Z448" s="796"/>
      <c r="AA448" s="796"/>
      <c r="AB448" s="787"/>
      <c r="AC448" s="787"/>
      <c r="AD448" s="787"/>
      <c r="AE448" s="787"/>
      <c r="AF448" s="787">
        <f>+ROUND(D448/10,0)-1</f>
        <v>41</v>
      </c>
      <c r="AG448" s="787" t="b">
        <f t="shared" si="168"/>
        <v>1</v>
      </c>
      <c r="AH448" s="787"/>
      <c r="AI448" s="787"/>
      <c r="AJ448" s="787"/>
      <c r="AK448" s="787">
        <f t="shared" ref="AK448" si="195">AF448+AJ448</f>
        <v>41</v>
      </c>
      <c r="AL448" s="796"/>
      <c r="AM448" s="796"/>
      <c r="AN448" s="796"/>
      <c r="AO448" s="799"/>
      <c r="BE448" s="784" t="str">
        <f t="shared" si="167"/>
        <v/>
      </c>
    </row>
    <row r="449" spans="1:59" ht="14.45" customHeight="1" x14ac:dyDescent="0.2">
      <c r="A449" s="793">
        <f>+SUBTOTAL(3,$B$13:B449)</f>
        <v>219</v>
      </c>
      <c r="B449" s="816" t="s">
        <v>213</v>
      </c>
      <c r="C449" s="816" t="s">
        <v>231</v>
      </c>
      <c r="D449" s="797"/>
      <c r="E449" s="799">
        <v>1</v>
      </c>
      <c r="F449" s="800" t="s">
        <v>1993</v>
      </c>
      <c r="G449" s="799" t="s">
        <v>1772</v>
      </c>
      <c r="H449" s="799" t="s">
        <v>439</v>
      </c>
      <c r="I449" s="799" t="s">
        <v>1773</v>
      </c>
      <c r="J449" s="799" t="s">
        <v>1772</v>
      </c>
      <c r="K449" s="799" t="s">
        <v>439</v>
      </c>
      <c r="L449" s="799" t="s">
        <v>1773</v>
      </c>
      <c r="M449" s="799">
        <v>1</v>
      </c>
      <c r="N449" s="799"/>
      <c r="O449" s="799"/>
      <c r="P449" s="799" t="s">
        <v>1774</v>
      </c>
      <c r="Q449" s="799" t="s">
        <v>1775</v>
      </c>
      <c r="R449" s="799">
        <v>1</v>
      </c>
      <c r="S449" s="799">
        <v>1</v>
      </c>
      <c r="T449" s="799"/>
      <c r="U449" s="799"/>
      <c r="V449" s="799">
        <v>1</v>
      </c>
      <c r="W449" s="799"/>
      <c r="X449" s="799"/>
      <c r="Y449" s="799">
        <v>1</v>
      </c>
      <c r="Z449" s="799"/>
      <c r="AA449" s="799"/>
      <c r="AB449" s="799"/>
      <c r="AC449" s="799"/>
      <c r="AD449" s="799"/>
      <c r="AE449" s="799"/>
      <c r="AF449" s="787"/>
      <c r="AG449" s="787"/>
      <c r="AH449" s="787"/>
      <c r="AI449" s="787"/>
      <c r="AJ449" s="787"/>
      <c r="AK449" s="787"/>
      <c r="AL449" s="799"/>
      <c r="AM449" s="799"/>
      <c r="AN449" s="799"/>
      <c r="AO449" s="799"/>
      <c r="AP449" s="784"/>
      <c r="AQ449" s="784"/>
      <c r="AR449" s="784"/>
      <c r="AS449" s="784"/>
      <c r="AT449" s="784"/>
      <c r="AU449" s="784"/>
      <c r="AV449" s="784"/>
      <c r="AW449" s="784"/>
      <c r="AX449" s="784"/>
      <c r="AY449" s="784"/>
      <c r="AZ449" s="784"/>
      <c r="BA449" s="784"/>
      <c r="BB449" s="784"/>
      <c r="BC449" s="784"/>
      <c r="BE449" s="784" t="str">
        <f t="shared" si="167"/>
        <v>DA</v>
      </c>
      <c r="BF449" s="784" t="str">
        <f>+RIGHT(C449,1)</f>
        <v>0</v>
      </c>
      <c r="BG449" s="784" t="str">
        <f t="shared" si="170"/>
        <v>DA+0</v>
      </c>
    </row>
    <row r="450" spans="1:59" ht="14.45" customHeight="1" x14ac:dyDescent="0.2">
      <c r="A450" s="793"/>
      <c r="B450" s="816"/>
      <c r="C450" s="816"/>
      <c r="D450" s="797">
        <v>421.7</v>
      </c>
      <c r="E450" s="796"/>
      <c r="F450" s="796"/>
      <c r="G450" s="796"/>
      <c r="H450" s="796"/>
      <c r="I450" s="796"/>
      <c r="J450" s="796"/>
      <c r="K450" s="796"/>
      <c r="L450" s="796"/>
      <c r="M450" s="796"/>
      <c r="N450" s="796"/>
      <c r="O450" s="796"/>
      <c r="P450" s="787"/>
      <c r="Q450" s="787"/>
      <c r="R450" s="787"/>
      <c r="S450" s="796"/>
      <c r="T450" s="796"/>
      <c r="U450" s="796"/>
      <c r="V450" s="796"/>
      <c r="W450" s="796"/>
      <c r="X450" s="796"/>
      <c r="Y450" s="796"/>
      <c r="Z450" s="796"/>
      <c r="AA450" s="796"/>
      <c r="AB450" s="787"/>
      <c r="AC450" s="787"/>
      <c r="AD450" s="787"/>
      <c r="AE450" s="787"/>
      <c r="AF450" s="787">
        <f>+ROUND(D450/10,0)-1</f>
        <v>41</v>
      </c>
      <c r="AG450" s="787" t="b">
        <f t="shared" si="168"/>
        <v>1</v>
      </c>
      <c r="AH450" s="787"/>
      <c r="AI450" s="787"/>
      <c r="AJ450" s="787"/>
      <c r="AK450" s="787">
        <f t="shared" ref="AK450" si="196">AF450+AJ450</f>
        <v>41</v>
      </c>
      <c r="AL450" s="796"/>
      <c r="AM450" s="796"/>
      <c r="AN450" s="796"/>
      <c r="AO450" s="799"/>
      <c r="BE450" s="784" t="str">
        <f t="shared" si="167"/>
        <v/>
      </c>
    </row>
    <row r="451" spans="1:59" ht="14.45" customHeight="1" x14ac:dyDescent="0.2">
      <c r="A451" s="793">
        <f>+SUBTOTAL(3,$B$13:B451)</f>
        <v>220</v>
      </c>
      <c r="B451" s="816" t="s">
        <v>214</v>
      </c>
      <c r="C451" s="816" t="s">
        <v>231</v>
      </c>
      <c r="D451" s="797"/>
      <c r="E451" s="799">
        <v>1</v>
      </c>
      <c r="F451" s="800" t="s">
        <v>1994</v>
      </c>
      <c r="G451" s="799" t="s">
        <v>1772</v>
      </c>
      <c r="H451" s="799" t="s">
        <v>439</v>
      </c>
      <c r="I451" s="799" t="s">
        <v>1773</v>
      </c>
      <c r="J451" s="799" t="s">
        <v>1772</v>
      </c>
      <c r="K451" s="799" t="s">
        <v>439</v>
      </c>
      <c r="L451" s="799" t="s">
        <v>1773</v>
      </c>
      <c r="M451" s="799">
        <v>1</v>
      </c>
      <c r="N451" s="799"/>
      <c r="O451" s="799"/>
      <c r="P451" s="799" t="s">
        <v>1774</v>
      </c>
      <c r="Q451" s="799" t="s">
        <v>1775</v>
      </c>
      <c r="R451" s="799">
        <v>1</v>
      </c>
      <c r="S451" s="799">
        <v>1</v>
      </c>
      <c r="T451" s="799"/>
      <c r="U451" s="799"/>
      <c r="V451" s="799">
        <v>1</v>
      </c>
      <c r="W451" s="799"/>
      <c r="X451" s="799"/>
      <c r="Y451" s="799">
        <v>1</v>
      </c>
      <c r="Z451" s="799"/>
      <c r="AA451" s="799"/>
      <c r="AB451" s="799"/>
      <c r="AC451" s="799"/>
      <c r="AD451" s="799"/>
      <c r="AE451" s="799"/>
      <c r="AF451" s="787"/>
      <c r="AG451" s="787"/>
      <c r="AH451" s="787"/>
      <c r="AI451" s="787"/>
      <c r="AJ451" s="787"/>
      <c r="AK451" s="787"/>
      <c r="AL451" s="799"/>
      <c r="AM451" s="799"/>
      <c r="AN451" s="799"/>
      <c r="AO451" s="799"/>
      <c r="AP451" s="784"/>
      <c r="AQ451" s="784"/>
      <c r="AR451" s="784"/>
      <c r="AS451" s="784"/>
      <c r="AT451" s="784"/>
      <c r="AU451" s="784"/>
      <c r="AV451" s="784"/>
      <c r="AW451" s="784"/>
      <c r="AX451" s="784"/>
      <c r="AY451" s="784"/>
      <c r="AZ451" s="784"/>
      <c r="BA451" s="784"/>
      <c r="BB451" s="784"/>
      <c r="BC451" s="784"/>
      <c r="BE451" s="784" t="str">
        <f t="shared" si="167"/>
        <v>DA</v>
      </c>
      <c r="BF451" s="784" t="str">
        <f>+RIGHT(C451,1)</f>
        <v>0</v>
      </c>
      <c r="BG451" s="784" t="str">
        <f t="shared" si="170"/>
        <v>DA+0</v>
      </c>
    </row>
    <row r="452" spans="1:59" s="802" customFormat="1" ht="14.45" customHeight="1" x14ac:dyDescent="0.2">
      <c r="A452" s="793"/>
      <c r="B452" s="816"/>
      <c r="C452" s="816"/>
      <c r="D452" s="797">
        <v>342.7</v>
      </c>
      <c r="E452" s="804"/>
      <c r="F452" s="796"/>
      <c r="G452" s="804"/>
      <c r="H452" s="804"/>
      <c r="I452" s="804"/>
      <c r="J452" s="804"/>
      <c r="K452" s="804"/>
      <c r="L452" s="804"/>
      <c r="M452" s="804"/>
      <c r="N452" s="804"/>
      <c r="O452" s="804"/>
      <c r="P452" s="805"/>
      <c r="Q452" s="805"/>
      <c r="R452" s="805"/>
      <c r="S452" s="804"/>
      <c r="T452" s="804"/>
      <c r="U452" s="804"/>
      <c r="V452" s="804"/>
      <c r="W452" s="804"/>
      <c r="X452" s="804"/>
      <c r="Y452" s="804"/>
      <c r="Z452" s="804"/>
      <c r="AA452" s="804"/>
      <c r="AB452" s="787"/>
      <c r="AC452" s="805"/>
      <c r="AD452" s="805"/>
      <c r="AE452" s="805"/>
      <c r="AF452" s="787">
        <f>+ROUND(D452/10,0)-1</f>
        <v>33</v>
      </c>
      <c r="AG452" s="787" t="b">
        <f t="shared" si="168"/>
        <v>1</v>
      </c>
      <c r="AH452" s="787"/>
      <c r="AI452" s="787"/>
      <c r="AJ452" s="787"/>
      <c r="AK452" s="787">
        <f t="shared" ref="AK452" si="197">AF452+AJ452</f>
        <v>33</v>
      </c>
      <c r="AL452" s="804"/>
      <c r="AM452" s="804"/>
      <c r="AN452" s="804"/>
      <c r="AO452" s="799"/>
      <c r="BE452" s="784" t="str">
        <f t="shared" si="167"/>
        <v/>
      </c>
      <c r="BF452" s="803"/>
      <c r="BG452" s="803"/>
    </row>
    <row r="453" spans="1:59" ht="14.45" customHeight="1" x14ac:dyDescent="0.2">
      <c r="A453" s="793">
        <f>+SUBTOTAL(3,$B$13:B453)</f>
        <v>221</v>
      </c>
      <c r="B453" s="794" t="s">
        <v>30</v>
      </c>
      <c r="C453" s="816" t="s">
        <v>245</v>
      </c>
      <c r="D453" s="797"/>
      <c r="E453" s="799">
        <v>1</v>
      </c>
      <c r="F453" s="800" t="s">
        <v>1995</v>
      </c>
      <c r="G453" s="799" t="s">
        <v>1772</v>
      </c>
      <c r="H453" s="799" t="s">
        <v>439</v>
      </c>
      <c r="I453" s="799" t="s">
        <v>1773</v>
      </c>
      <c r="J453" s="799" t="s">
        <v>1772</v>
      </c>
      <c r="K453" s="799" t="s">
        <v>439</v>
      </c>
      <c r="L453" s="799" t="s">
        <v>1773</v>
      </c>
      <c r="M453" s="799">
        <v>1</v>
      </c>
      <c r="N453" s="799"/>
      <c r="O453" s="799"/>
      <c r="P453" s="799" t="s">
        <v>1774</v>
      </c>
      <c r="Q453" s="799" t="s">
        <v>1775</v>
      </c>
      <c r="R453" s="799">
        <v>1</v>
      </c>
      <c r="S453" s="799">
        <v>1</v>
      </c>
      <c r="T453" s="799"/>
      <c r="U453" s="799"/>
      <c r="V453" s="799">
        <v>1</v>
      </c>
      <c r="W453" s="799"/>
      <c r="X453" s="799"/>
      <c r="Y453" s="796"/>
      <c r="Z453" s="796"/>
      <c r="AA453" s="796"/>
      <c r="AB453" s="799"/>
      <c r="AC453" s="787"/>
      <c r="AD453" s="787"/>
      <c r="AE453" s="787"/>
      <c r="AF453" s="787"/>
      <c r="AG453" s="787"/>
      <c r="AH453" s="787"/>
      <c r="AI453" s="787"/>
      <c r="AJ453" s="787"/>
      <c r="AK453" s="787"/>
      <c r="AL453" s="796"/>
      <c r="AM453" s="796"/>
      <c r="AN453" s="796"/>
      <c r="AO453" s="799"/>
      <c r="BE453" s="784" t="str">
        <f t="shared" si="167"/>
        <v>DB</v>
      </c>
      <c r="BF453" s="784" t="str">
        <f>+RIGHT(C453,1)</f>
        <v>0</v>
      </c>
      <c r="BG453" s="784" t="str">
        <f t="shared" si="170"/>
        <v>DB+0</v>
      </c>
    </row>
    <row r="454" spans="1:59" ht="14.45" customHeight="1" x14ac:dyDescent="0.2">
      <c r="A454" s="793"/>
      <c r="B454" s="816"/>
      <c r="C454" s="816"/>
      <c r="D454" s="797">
        <v>386.4</v>
      </c>
      <c r="E454" s="796"/>
      <c r="F454" s="796"/>
      <c r="G454" s="796"/>
      <c r="H454" s="796"/>
      <c r="I454" s="796"/>
      <c r="J454" s="796"/>
      <c r="K454" s="796"/>
      <c r="L454" s="796"/>
      <c r="M454" s="796"/>
      <c r="N454" s="796"/>
      <c r="O454" s="796"/>
      <c r="P454" s="787"/>
      <c r="Q454" s="787"/>
      <c r="R454" s="787"/>
      <c r="S454" s="796"/>
      <c r="T454" s="796"/>
      <c r="U454" s="796"/>
      <c r="V454" s="796"/>
      <c r="W454" s="796"/>
      <c r="X454" s="796"/>
      <c r="Y454" s="796"/>
      <c r="Z454" s="796"/>
      <c r="AA454" s="796"/>
      <c r="AB454" s="787"/>
      <c r="AC454" s="787"/>
      <c r="AD454" s="787"/>
      <c r="AE454" s="787"/>
      <c r="AF454" s="787">
        <f>+ROUND(D454/10,0)-1</f>
        <v>38</v>
      </c>
      <c r="AG454" s="787" t="b">
        <f t="shared" si="168"/>
        <v>1</v>
      </c>
      <c r="AH454" s="787"/>
      <c r="AI454" s="787"/>
      <c r="AJ454" s="787"/>
      <c r="AK454" s="787">
        <f t="shared" ref="AK454" si="198">AF454+AJ454</f>
        <v>38</v>
      </c>
      <c r="AL454" s="796"/>
      <c r="AM454" s="796"/>
      <c r="AN454" s="796"/>
      <c r="AO454" s="799"/>
      <c r="BE454" s="784" t="str">
        <f t="shared" si="167"/>
        <v/>
      </c>
    </row>
    <row r="455" spans="1:59" ht="14.45" customHeight="1" x14ac:dyDescent="0.2">
      <c r="A455" s="793">
        <f>+SUBTOTAL(3,$B$13:B455)</f>
        <v>222</v>
      </c>
      <c r="B455" s="816" t="s">
        <v>85</v>
      </c>
      <c r="C455" s="816" t="s">
        <v>231</v>
      </c>
      <c r="D455" s="797"/>
      <c r="E455" s="799">
        <v>1</v>
      </c>
      <c r="F455" s="800" t="s">
        <v>1996</v>
      </c>
      <c r="G455" s="799" t="s">
        <v>1772</v>
      </c>
      <c r="H455" s="799" t="s">
        <v>439</v>
      </c>
      <c r="I455" s="799" t="s">
        <v>1773</v>
      </c>
      <c r="J455" s="799" t="s">
        <v>1772</v>
      </c>
      <c r="K455" s="799" t="s">
        <v>439</v>
      </c>
      <c r="L455" s="799" t="s">
        <v>1773</v>
      </c>
      <c r="M455" s="799">
        <v>1</v>
      </c>
      <c r="N455" s="799"/>
      <c r="O455" s="799"/>
      <c r="P455" s="799" t="s">
        <v>1774</v>
      </c>
      <c r="Q455" s="799" t="s">
        <v>1775</v>
      </c>
      <c r="R455" s="799">
        <v>1</v>
      </c>
      <c r="S455" s="799">
        <v>1</v>
      </c>
      <c r="T455" s="799"/>
      <c r="U455" s="799"/>
      <c r="V455" s="799">
        <v>1</v>
      </c>
      <c r="W455" s="799"/>
      <c r="X455" s="799"/>
      <c r="Y455" s="799">
        <v>1</v>
      </c>
      <c r="Z455" s="799"/>
      <c r="AA455" s="799"/>
      <c r="AB455" s="799"/>
      <c r="AC455" s="799"/>
      <c r="AD455" s="799"/>
      <c r="AE455" s="799"/>
      <c r="AF455" s="787"/>
      <c r="AG455" s="787"/>
      <c r="AH455" s="787"/>
      <c r="AI455" s="787"/>
      <c r="AJ455" s="787"/>
      <c r="AK455" s="787"/>
      <c r="AL455" s="799"/>
      <c r="AM455" s="799"/>
      <c r="AN455" s="799"/>
      <c r="AO455" s="799"/>
      <c r="AP455" s="784"/>
      <c r="AQ455" s="784"/>
      <c r="AR455" s="784"/>
      <c r="AS455" s="784"/>
      <c r="AT455" s="784"/>
      <c r="AU455" s="784"/>
      <c r="AV455" s="784"/>
      <c r="AW455" s="784"/>
      <c r="AX455" s="784"/>
      <c r="AY455" s="784"/>
      <c r="AZ455" s="784"/>
      <c r="BA455" s="784"/>
      <c r="BB455" s="784"/>
      <c r="BC455" s="784"/>
      <c r="BE455" s="784" t="str">
        <f t="shared" si="167"/>
        <v>DA</v>
      </c>
      <c r="BF455" s="784" t="str">
        <f>+RIGHT(C455,1)</f>
        <v>0</v>
      </c>
      <c r="BG455" s="784" t="str">
        <f t="shared" si="170"/>
        <v>DA+0</v>
      </c>
    </row>
    <row r="456" spans="1:59" ht="26.45" customHeight="1" x14ac:dyDescent="0.2">
      <c r="A456" s="793"/>
      <c r="B456" s="816"/>
      <c r="C456" s="816"/>
      <c r="D456" s="797">
        <v>309.39999999999998</v>
      </c>
      <c r="E456" s="796"/>
      <c r="F456" s="796"/>
      <c r="G456" s="796"/>
      <c r="H456" s="796"/>
      <c r="I456" s="796"/>
      <c r="J456" s="796"/>
      <c r="K456" s="796"/>
      <c r="L456" s="796"/>
      <c r="M456" s="796"/>
      <c r="N456" s="796"/>
      <c r="O456" s="796"/>
      <c r="P456" s="787"/>
      <c r="Q456" s="787"/>
      <c r="R456" s="787"/>
      <c r="S456" s="796"/>
      <c r="T456" s="796"/>
      <c r="U456" s="796"/>
      <c r="V456" s="796"/>
      <c r="W456" s="796"/>
      <c r="X456" s="796"/>
      <c r="Y456" s="796"/>
      <c r="Z456" s="796"/>
      <c r="AA456" s="796"/>
      <c r="AB456" s="787"/>
      <c r="AC456" s="787"/>
      <c r="AD456" s="787"/>
      <c r="AE456" s="787"/>
      <c r="AF456" s="787">
        <f>+ROUND(D456/10,0)-1</f>
        <v>30</v>
      </c>
      <c r="AG456" s="787" t="b">
        <f t="shared" si="168"/>
        <v>1</v>
      </c>
      <c r="AH456" s="787"/>
      <c r="AI456" s="787"/>
      <c r="AJ456" s="787"/>
      <c r="AK456" s="787">
        <f t="shared" ref="AK456" si="199">AF456+AJ456</f>
        <v>30</v>
      </c>
      <c r="AL456" s="796"/>
      <c r="AM456" s="796"/>
      <c r="AN456" s="796"/>
      <c r="AO456" s="799"/>
      <c r="BE456" s="784" t="str">
        <f t="shared" si="167"/>
        <v/>
      </c>
    </row>
    <row r="457" spans="1:59" ht="14.45" customHeight="1" x14ac:dyDescent="0.2">
      <c r="A457" s="793">
        <f>+SUBTOTAL(3,$B$13:B457)</f>
        <v>223</v>
      </c>
      <c r="B457" s="816" t="s">
        <v>86</v>
      </c>
      <c r="C457" s="816" t="s">
        <v>231</v>
      </c>
      <c r="D457" s="797"/>
      <c r="E457" s="799">
        <v>1</v>
      </c>
      <c r="F457" s="800" t="s">
        <v>1997</v>
      </c>
      <c r="G457" s="799" t="s">
        <v>1772</v>
      </c>
      <c r="H457" s="799" t="s">
        <v>439</v>
      </c>
      <c r="I457" s="799" t="s">
        <v>1773</v>
      </c>
      <c r="J457" s="799" t="s">
        <v>1772</v>
      </c>
      <c r="K457" s="799" t="s">
        <v>439</v>
      </c>
      <c r="L457" s="799" t="s">
        <v>1773</v>
      </c>
      <c r="M457" s="799">
        <v>1</v>
      </c>
      <c r="N457" s="799"/>
      <c r="O457" s="799"/>
      <c r="P457" s="799" t="s">
        <v>1774</v>
      </c>
      <c r="Q457" s="799" t="s">
        <v>1775</v>
      </c>
      <c r="R457" s="799">
        <v>1</v>
      </c>
      <c r="S457" s="799">
        <v>1</v>
      </c>
      <c r="T457" s="799"/>
      <c r="U457" s="799"/>
      <c r="V457" s="799">
        <v>1</v>
      </c>
      <c r="W457" s="799"/>
      <c r="X457" s="799"/>
      <c r="Y457" s="799">
        <v>1</v>
      </c>
      <c r="Z457" s="799"/>
      <c r="AA457" s="799"/>
      <c r="AB457" s="799"/>
      <c r="AC457" s="799"/>
      <c r="AD457" s="799"/>
      <c r="AE457" s="799"/>
      <c r="AF457" s="787"/>
      <c r="AG457" s="787"/>
      <c r="AH457" s="787"/>
      <c r="AI457" s="787"/>
      <c r="AJ457" s="787"/>
      <c r="AK457" s="787"/>
      <c r="AL457" s="799"/>
      <c r="AM457" s="799"/>
      <c r="AN457" s="799"/>
      <c r="AO457" s="799"/>
      <c r="AP457" s="784"/>
      <c r="AQ457" s="784"/>
      <c r="AR457" s="784"/>
      <c r="AS457" s="784"/>
      <c r="AT457" s="784"/>
      <c r="AU457" s="784"/>
      <c r="AV457" s="784"/>
      <c r="AW457" s="784"/>
      <c r="AX457" s="784"/>
      <c r="AY457" s="784"/>
      <c r="AZ457" s="784"/>
      <c r="BA457" s="784"/>
      <c r="BB457" s="784"/>
      <c r="BC457" s="784"/>
      <c r="BE457" s="784" t="str">
        <f t="shared" si="167"/>
        <v>DA</v>
      </c>
      <c r="BF457" s="784" t="str">
        <f>+RIGHT(C457,1)</f>
        <v>0</v>
      </c>
      <c r="BG457" s="784" t="str">
        <f t="shared" si="170"/>
        <v>DA+0</v>
      </c>
    </row>
    <row r="458" spans="1:59" ht="14.45" customHeight="1" x14ac:dyDescent="0.2">
      <c r="A458" s="793"/>
      <c r="B458" s="816"/>
      <c r="C458" s="816"/>
      <c r="D458" s="797">
        <v>357.8</v>
      </c>
      <c r="E458" s="796"/>
      <c r="F458" s="796"/>
      <c r="G458" s="796"/>
      <c r="H458" s="796"/>
      <c r="I458" s="796"/>
      <c r="J458" s="796"/>
      <c r="K458" s="796"/>
      <c r="L458" s="796"/>
      <c r="M458" s="796"/>
      <c r="N458" s="796"/>
      <c r="O458" s="796"/>
      <c r="P458" s="787"/>
      <c r="Q458" s="787"/>
      <c r="R458" s="787"/>
      <c r="S458" s="796"/>
      <c r="T458" s="796"/>
      <c r="U458" s="796"/>
      <c r="V458" s="796"/>
      <c r="W458" s="796"/>
      <c r="X458" s="796"/>
      <c r="Y458" s="796"/>
      <c r="Z458" s="796"/>
      <c r="AA458" s="796"/>
      <c r="AB458" s="787"/>
      <c r="AC458" s="787"/>
      <c r="AD458" s="787"/>
      <c r="AE458" s="787"/>
      <c r="AF458" s="787">
        <f>+ROUND(D458/10,0)-1</f>
        <v>35</v>
      </c>
      <c r="AG458" s="787" t="b">
        <f t="shared" si="168"/>
        <v>1</v>
      </c>
      <c r="AH458" s="787"/>
      <c r="AI458" s="787"/>
      <c r="AJ458" s="787"/>
      <c r="AK458" s="787">
        <f t="shared" ref="AK458" si="200">AF458+AJ458</f>
        <v>35</v>
      </c>
      <c r="AL458" s="796"/>
      <c r="AM458" s="796"/>
      <c r="AN458" s="796"/>
      <c r="AO458" s="799"/>
      <c r="BE458" s="784" t="str">
        <f t="shared" si="167"/>
        <v/>
      </c>
    </row>
    <row r="459" spans="1:59" ht="14.45" customHeight="1" x14ac:dyDescent="0.2">
      <c r="A459" s="793">
        <f>+SUBTOTAL(3,$B$13:B459)</f>
        <v>224</v>
      </c>
      <c r="B459" s="816" t="s">
        <v>87</v>
      </c>
      <c r="C459" s="816" t="s">
        <v>231</v>
      </c>
      <c r="D459" s="797"/>
      <c r="E459" s="799">
        <v>1</v>
      </c>
      <c r="F459" s="800" t="s">
        <v>1998</v>
      </c>
      <c r="G459" s="799" t="s">
        <v>1772</v>
      </c>
      <c r="H459" s="799" t="s">
        <v>439</v>
      </c>
      <c r="I459" s="799" t="s">
        <v>1773</v>
      </c>
      <c r="J459" s="799" t="s">
        <v>1772</v>
      </c>
      <c r="K459" s="799" t="s">
        <v>439</v>
      </c>
      <c r="L459" s="799" t="s">
        <v>1773</v>
      </c>
      <c r="M459" s="799">
        <v>1</v>
      </c>
      <c r="N459" s="799"/>
      <c r="O459" s="799"/>
      <c r="P459" s="799" t="s">
        <v>1774</v>
      </c>
      <c r="Q459" s="799" t="s">
        <v>1775</v>
      </c>
      <c r="R459" s="799">
        <v>1</v>
      </c>
      <c r="S459" s="799">
        <v>1</v>
      </c>
      <c r="T459" s="799"/>
      <c r="U459" s="799"/>
      <c r="V459" s="799">
        <v>1</v>
      </c>
      <c r="W459" s="799"/>
      <c r="X459" s="799"/>
      <c r="Y459" s="799">
        <v>1</v>
      </c>
      <c r="Z459" s="799"/>
      <c r="AA459" s="799"/>
      <c r="AB459" s="799"/>
      <c r="AC459" s="799"/>
      <c r="AD459" s="799"/>
      <c r="AE459" s="799"/>
      <c r="AF459" s="787"/>
      <c r="AG459" s="787"/>
      <c r="AH459" s="787"/>
      <c r="AI459" s="787"/>
      <c r="AJ459" s="787"/>
      <c r="AK459" s="787"/>
      <c r="AL459" s="799"/>
      <c r="AM459" s="799"/>
      <c r="AN459" s="799"/>
      <c r="AO459" s="799"/>
      <c r="AP459" s="784"/>
      <c r="AQ459" s="784"/>
      <c r="AR459" s="784"/>
      <c r="AS459" s="784"/>
      <c r="AT459" s="784"/>
      <c r="AU459" s="784"/>
      <c r="AV459" s="784"/>
      <c r="AW459" s="784"/>
      <c r="AX459" s="784"/>
      <c r="AY459" s="784"/>
      <c r="AZ459" s="784"/>
      <c r="BA459" s="784"/>
      <c r="BB459" s="784"/>
      <c r="BC459" s="784"/>
      <c r="BE459" s="784" t="str">
        <f t="shared" si="167"/>
        <v>DA</v>
      </c>
      <c r="BF459" s="784" t="str">
        <f>+RIGHT(C459,1)</f>
        <v>0</v>
      </c>
      <c r="BG459" s="784" t="str">
        <f t="shared" si="170"/>
        <v>DA+0</v>
      </c>
    </row>
    <row r="460" spans="1:59" ht="14.45" customHeight="1" x14ac:dyDescent="0.2">
      <c r="A460" s="793"/>
      <c r="B460" s="816"/>
      <c r="C460" s="816"/>
      <c r="D460" s="797">
        <v>480.4</v>
      </c>
      <c r="E460" s="796"/>
      <c r="F460" s="796"/>
      <c r="G460" s="796"/>
      <c r="H460" s="796"/>
      <c r="I460" s="796"/>
      <c r="J460" s="796"/>
      <c r="K460" s="796"/>
      <c r="L460" s="796"/>
      <c r="M460" s="796"/>
      <c r="N460" s="796"/>
      <c r="O460" s="796"/>
      <c r="P460" s="787"/>
      <c r="Q460" s="787"/>
      <c r="R460" s="787"/>
      <c r="S460" s="796"/>
      <c r="T460" s="796"/>
      <c r="U460" s="796"/>
      <c r="V460" s="796"/>
      <c r="W460" s="796"/>
      <c r="X460" s="796"/>
      <c r="Y460" s="796"/>
      <c r="Z460" s="796"/>
      <c r="AA460" s="796"/>
      <c r="AB460" s="787"/>
      <c r="AC460" s="787"/>
      <c r="AD460" s="787"/>
      <c r="AE460" s="787"/>
      <c r="AF460" s="787">
        <f>+ROUND(D460/10,0)-1</f>
        <v>47</v>
      </c>
      <c r="AG460" s="787" t="b">
        <f t="shared" si="168"/>
        <v>1</v>
      </c>
      <c r="AH460" s="787"/>
      <c r="AI460" s="787"/>
      <c r="AJ460" s="787"/>
      <c r="AK460" s="787">
        <f t="shared" ref="AK460" si="201">AF460+AJ460</f>
        <v>47</v>
      </c>
      <c r="AL460" s="796"/>
      <c r="AM460" s="796"/>
      <c r="AN460" s="796"/>
      <c r="AO460" s="799"/>
      <c r="BE460" s="784" t="str">
        <f t="shared" si="167"/>
        <v/>
      </c>
    </row>
    <row r="461" spans="1:59" ht="14.45" customHeight="1" x14ac:dyDescent="0.2">
      <c r="A461" s="793">
        <f>+SUBTOTAL(3,$B$13:B461)</f>
        <v>225</v>
      </c>
      <c r="B461" s="816" t="s">
        <v>215</v>
      </c>
      <c r="C461" s="816" t="s">
        <v>232</v>
      </c>
      <c r="D461" s="797"/>
      <c r="E461" s="799">
        <v>1</v>
      </c>
      <c r="F461" s="800" t="s">
        <v>1999</v>
      </c>
      <c r="G461" s="799" t="s">
        <v>1772</v>
      </c>
      <c r="H461" s="799" t="s">
        <v>439</v>
      </c>
      <c r="I461" s="799" t="s">
        <v>1773</v>
      </c>
      <c r="J461" s="799" t="s">
        <v>1772</v>
      </c>
      <c r="K461" s="799" t="s">
        <v>439</v>
      </c>
      <c r="L461" s="799" t="s">
        <v>1773</v>
      </c>
      <c r="M461" s="799">
        <v>1</v>
      </c>
      <c r="N461" s="799"/>
      <c r="O461" s="799"/>
      <c r="P461" s="799" t="s">
        <v>1774</v>
      </c>
      <c r="Q461" s="799" t="s">
        <v>1775</v>
      </c>
      <c r="R461" s="799">
        <v>1</v>
      </c>
      <c r="S461" s="799">
        <v>1</v>
      </c>
      <c r="T461" s="799"/>
      <c r="U461" s="799"/>
      <c r="V461" s="799">
        <v>1</v>
      </c>
      <c r="W461" s="799"/>
      <c r="X461" s="799"/>
      <c r="Y461" s="799">
        <v>1</v>
      </c>
      <c r="Z461" s="799"/>
      <c r="AA461" s="799"/>
      <c r="AB461" s="799"/>
      <c r="AC461" s="799"/>
      <c r="AD461" s="799"/>
      <c r="AE461" s="799"/>
      <c r="AF461" s="787"/>
      <c r="AG461" s="787"/>
      <c r="AH461" s="787"/>
      <c r="AI461" s="787"/>
      <c r="AJ461" s="787"/>
      <c r="AK461" s="787"/>
      <c r="AL461" s="799"/>
      <c r="AM461" s="799"/>
      <c r="AN461" s="799"/>
      <c r="AO461" s="799"/>
      <c r="AP461" s="784"/>
      <c r="AQ461" s="784"/>
      <c r="AR461" s="784"/>
      <c r="AS461" s="784"/>
      <c r="AT461" s="784"/>
      <c r="AU461" s="784"/>
      <c r="AV461" s="784"/>
      <c r="AW461" s="784"/>
      <c r="AX461" s="784"/>
      <c r="AY461" s="784"/>
      <c r="AZ461" s="784"/>
      <c r="BA461" s="784"/>
      <c r="BB461" s="784"/>
      <c r="BC461" s="784"/>
      <c r="BE461" s="784" t="str">
        <f t="shared" ref="BE461:BE524" si="202">+LEFT(C461,2)</f>
        <v>DA</v>
      </c>
      <c r="BF461" s="784" t="str">
        <f>+RIGHT(C461,1)</f>
        <v>6</v>
      </c>
      <c r="BG461" s="784" t="str">
        <f t="shared" si="170"/>
        <v>DA+6</v>
      </c>
    </row>
    <row r="462" spans="1:59" ht="14.45" customHeight="1" x14ac:dyDescent="0.2">
      <c r="A462" s="793"/>
      <c r="B462" s="816"/>
      <c r="C462" s="816"/>
      <c r="D462" s="797">
        <v>350.5</v>
      </c>
      <c r="E462" s="796"/>
      <c r="F462" s="796"/>
      <c r="G462" s="796"/>
      <c r="H462" s="796"/>
      <c r="I462" s="796"/>
      <c r="J462" s="796"/>
      <c r="K462" s="796"/>
      <c r="L462" s="796"/>
      <c r="M462" s="796"/>
      <c r="N462" s="796"/>
      <c r="O462" s="796"/>
      <c r="P462" s="787"/>
      <c r="Q462" s="787"/>
      <c r="R462" s="787"/>
      <c r="S462" s="796"/>
      <c r="T462" s="796"/>
      <c r="U462" s="796"/>
      <c r="V462" s="796"/>
      <c r="W462" s="796"/>
      <c r="X462" s="796"/>
      <c r="Y462" s="796"/>
      <c r="Z462" s="796"/>
      <c r="AA462" s="796"/>
      <c r="AB462" s="787"/>
      <c r="AC462" s="787"/>
      <c r="AD462" s="787"/>
      <c r="AE462" s="787"/>
      <c r="AF462" s="787">
        <f>+ROUND(D462/10,0)-1</f>
        <v>34</v>
      </c>
      <c r="AG462" s="787" t="b">
        <f t="shared" ref="AG462:AG524" si="203">+ISBLANK(AH462)</f>
        <v>1</v>
      </c>
      <c r="AH462" s="787"/>
      <c r="AI462" s="787"/>
      <c r="AJ462" s="787"/>
      <c r="AK462" s="787">
        <f t="shared" ref="AK462" si="204">AF462+AJ462</f>
        <v>34</v>
      </c>
      <c r="AL462" s="796"/>
      <c r="AM462" s="796"/>
      <c r="AN462" s="796"/>
      <c r="AO462" s="799"/>
      <c r="BE462" s="784" t="str">
        <f t="shared" si="202"/>
        <v/>
      </c>
    </row>
    <row r="463" spans="1:59" ht="14.45" customHeight="1" x14ac:dyDescent="0.2">
      <c r="A463" s="793">
        <f>+SUBTOTAL(3,$B$13:B463)</f>
        <v>226</v>
      </c>
      <c r="B463" s="794" t="s">
        <v>88</v>
      </c>
      <c r="C463" s="816" t="s">
        <v>245</v>
      </c>
      <c r="D463" s="797"/>
      <c r="E463" s="799">
        <v>1</v>
      </c>
      <c r="F463" s="800" t="s">
        <v>2000</v>
      </c>
      <c r="G463" s="799" t="s">
        <v>1772</v>
      </c>
      <c r="H463" s="799" t="s">
        <v>439</v>
      </c>
      <c r="I463" s="799" t="s">
        <v>1773</v>
      </c>
      <c r="J463" s="799" t="s">
        <v>1772</v>
      </c>
      <c r="K463" s="799" t="s">
        <v>439</v>
      </c>
      <c r="L463" s="799" t="s">
        <v>1773</v>
      </c>
      <c r="M463" s="799">
        <v>1</v>
      </c>
      <c r="N463" s="799"/>
      <c r="O463" s="799"/>
      <c r="P463" s="799" t="s">
        <v>1774</v>
      </c>
      <c r="Q463" s="799" t="s">
        <v>1775</v>
      </c>
      <c r="R463" s="799">
        <v>1</v>
      </c>
      <c r="S463" s="799">
        <v>1</v>
      </c>
      <c r="T463" s="799"/>
      <c r="U463" s="799"/>
      <c r="V463" s="799">
        <v>1</v>
      </c>
      <c r="W463" s="799"/>
      <c r="X463" s="799"/>
      <c r="Y463" s="796"/>
      <c r="Z463" s="796"/>
      <c r="AA463" s="796"/>
      <c r="AB463" s="799"/>
      <c r="AC463" s="787"/>
      <c r="AD463" s="787"/>
      <c r="AE463" s="787"/>
      <c r="AF463" s="787"/>
      <c r="AG463" s="787"/>
      <c r="AH463" s="787"/>
      <c r="AI463" s="787"/>
      <c r="AJ463" s="787"/>
      <c r="AK463" s="787"/>
      <c r="AL463" s="796"/>
      <c r="AM463" s="796"/>
      <c r="AN463" s="796"/>
      <c r="AO463" s="799"/>
      <c r="BE463" s="784" t="str">
        <f t="shared" si="202"/>
        <v>DB</v>
      </c>
      <c r="BF463" s="784" t="str">
        <f>+RIGHT(C463,1)</f>
        <v>0</v>
      </c>
      <c r="BG463" s="784" t="str">
        <f t="shared" ref="BG463:BG525" si="205">+CONCATENATE(BE463,"+",BF463)</f>
        <v>DB+0</v>
      </c>
    </row>
    <row r="464" spans="1:59" ht="14.45" customHeight="1" x14ac:dyDescent="0.2">
      <c r="A464" s="793"/>
      <c r="B464" s="816"/>
      <c r="C464" s="816"/>
      <c r="D464" s="797">
        <v>443.3</v>
      </c>
      <c r="E464" s="796"/>
      <c r="F464" s="796"/>
      <c r="G464" s="796"/>
      <c r="H464" s="796"/>
      <c r="I464" s="796"/>
      <c r="J464" s="796"/>
      <c r="K464" s="796"/>
      <c r="L464" s="796"/>
      <c r="M464" s="796"/>
      <c r="N464" s="796"/>
      <c r="O464" s="796"/>
      <c r="P464" s="787"/>
      <c r="Q464" s="787"/>
      <c r="R464" s="787"/>
      <c r="S464" s="796"/>
      <c r="T464" s="796"/>
      <c r="U464" s="796"/>
      <c r="V464" s="796"/>
      <c r="W464" s="796"/>
      <c r="X464" s="796"/>
      <c r="Y464" s="796"/>
      <c r="Z464" s="796"/>
      <c r="AA464" s="796"/>
      <c r="AB464" s="787"/>
      <c r="AC464" s="787"/>
      <c r="AD464" s="787"/>
      <c r="AE464" s="787"/>
      <c r="AF464" s="787">
        <f>+ROUND(D464/10,0)-1</f>
        <v>43</v>
      </c>
      <c r="AG464" s="787" t="b">
        <f t="shared" si="203"/>
        <v>1</v>
      </c>
      <c r="AH464" s="787"/>
      <c r="AI464" s="787"/>
      <c r="AJ464" s="787"/>
      <c r="AK464" s="787">
        <f t="shared" ref="AK464" si="206">AF464+AJ464</f>
        <v>43</v>
      </c>
      <c r="AL464" s="796"/>
      <c r="AM464" s="796"/>
      <c r="AN464" s="796"/>
      <c r="AO464" s="799"/>
      <c r="BE464" s="784" t="str">
        <f t="shared" si="202"/>
        <v/>
      </c>
    </row>
    <row r="465" spans="1:59" ht="14.45" customHeight="1" x14ac:dyDescent="0.2">
      <c r="A465" s="793">
        <f>+SUBTOTAL(3,$B$13:B465)</f>
        <v>227</v>
      </c>
      <c r="B465" s="816" t="s">
        <v>532</v>
      </c>
      <c r="C465" s="816" t="s">
        <v>233</v>
      </c>
      <c r="D465" s="797"/>
      <c r="E465" s="799">
        <v>1</v>
      </c>
      <c r="F465" s="800" t="s">
        <v>2001</v>
      </c>
      <c r="G465" s="799" t="s">
        <v>1772</v>
      </c>
      <c r="H465" s="799" t="s">
        <v>439</v>
      </c>
      <c r="I465" s="799" t="s">
        <v>1773</v>
      </c>
      <c r="J465" s="799" t="s">
        <v>1772</v>
      </c>
      <c r="K465" s="799" t="s">
        <v>439</v>
      </c>
      <c r="L465" s="799" t="s">
        <v>1773</v>
      </c>
      <c r="M465" s="799">
        <v>1</v>
      </c>
      <c r="N465" s="799"/>
      <c r="O465" s="799"/>
      <c r="P465" s="799" t="s">
        <v>1774</v>
      </c>
      <c r="Q465" s="799" t="s">
        <v>1775</v>
      </c>
      <c r="R465" s="799">
        <v>1</v>
      </c>
      <c r="S465" s="799">
        <v>1</v>
      </c>
      <c r="T465" s="799"/>
      <c r="U465" s="799"/>
      <c r="V465" s="799">
        <v>1</v>
      </c>
      <c r="W465" s="799"/>
      <c r="X465" s="799"/>
      <c r="Y465" s="799">
        <v>1</v>
      </c>
      <c r="Z465" s="799"/>
      <c r="AA465" s="799"/>
      <c r="AB465" s="799"/>
      <c r="AC465" s="799"/>
      <c r="AD465" s="799"/>
      <c r="AE465" s="799"/>
      <c r="AF465" s="787"/>
      <c r="AG465" s="787"/>
      <c r="AH465" s="787"/>
      <c r="AI465" s="787"/>
      <c r="AJ465" s="787"/>
      <c r="AK465" s="787"/>
      <c r="AL465" s="799"/>
      <c r="AM465" s="799"/>
      <c r="AN465" s="799"/>
      <c r="AO465" s="799"/>
      <c r="AP465" s="784"/>
      <c r="AQ465" s="784"/>
      <c r="AR465" s="784"/>
      <c r="AS465" s="784"/>
      <c r="AT465" s="784"/>
      <c r="AU465" s="784"/>
      <c r="AV465" s="784"/>
      <c r="AW465" s="784"/>
      <c r="AX465" s="784"/>
      <c r="AY465" s="784"/>
      <c r="AZ465" s="784"/>
      <c r="BA465" s="784"/>
      <c r="BB465" s="784"/>
      <c r="BC465" s="784"/>
      <c r="BE465" s="784" t="str">
        <f t="shared" si="202"/>
        <v>DA</v>
      </c>
      <c r="BF465" s="784" t="str">
        <f>+RIGHT(C465,1)</f>
        <v>9</v>
      </c>
      <c r="BG465" s="784" t="str">
        <f t="shared" si="205"/>
        <v>DA+9</v>
      </c>
    </row>
    <row r="466" spans="1:59" ht="14.45" customHeight="1" x14ac:dyDescent="0.2">
      <c r="A466" s="793"/>
      <c r="B466" s="816"/>
      <c r="C466" s="816"/>
      <c r="D466" s="797">
        <v>356.7</v>
      </c>
      <c r="E466" s="796"/>
      <c r="F466" s="796"/>
      <c r="G466" s="796"/>
      <c r="H466" s="796"/>
      <c r="I466" s="796"/>
      <c r="J466" s="796"/>
      <c r="K466" s="796"/>
      <c r="L466" s="796"/>
      <c r="M466" s="796"/>
      <c r="N466" s="796"/>
      <c r="O466" s="796"/>
      <c r="P466" s="787"/>
      <c r="Q466" s="787"/>
      <c r="R466" s="787"/>
      <c r="S466" s="796"/>
      <c r="T466" s="796"/>
      <c r="U466" s="796"/>
      <c r="V466" s="796"/>
      <c r="W466" s="796"/>
      <c r="X466" s="796"/>
      <c r="Y466" s="796"/>
      <c r="Z466" s="796"/>
      <c r="AA466" s="796"/>
      <c r="AB466" s="787"/>
      <c r="AC466" s="787"/>
      <c r="AD466" s="787"/>
      <c r="AE466" s="787"/>
      <c r="AF466" s="787">
        <f>+ROUND(D466/10,0)-1</f>
        <v>35</v>
      </c>
      <c r="AG466" s="787" t="b">
        <f t="shared" si="203"/>
        <v>1</v>
      </c>
      <c r="AH466" s="787"/>
      <c r="AI466" s="787"/>
      <c r="AJ466" s="787"/>
      <c r="AK466" s="787">
        <f t="shared" ref="AK466" si="207">AF466+AJ466</f>
        <v>35</v>
      </c>
      <c r="AL466" s="796"/>
      <c r="AM466" s="796"/>
      <c r="AN466" s="796"/>
      <c r="AO466" s="799"/>
      <c r="BE466" s="784" t="str">
        <f t="shared" si="202"/>
        <v/>
      </c>
    </row>
    <row r="467" spans="1:59" ht="14.45" customHeight="1" x14ac:dyDescent="0.2">
      <c r="A467" s="793">
        <f>+SUBTOTAL(3,$B$13:B467)</f>
        <v>228</v>
      </c>
      <c r="B467" s="816" t="s">
        <v>216</v>
      </c>
      <c r="C467" s="816" t="s">
        <v>20</v>
      </c>
      <c r="D467" s="797"/>
      <c r="E467" s="799">
        <v>1</v>
      </c>
      <c r="F467" s="800" t="s">
        <v>2002</v>
      </c>
      <c r="G467" s="799" t="s">
        <v>1772</v>
      </c>
      <c r="H467" s="799" t="s">
        <v>439</v>
      </c>
      <c r="I467" s="799" t="s">
        <v>1773</v>
      </c>
      <c r="J467" s="799" t="s">
        <v>1772</v>
      </c>
      <c r="K467" s="799" t="s">
        <v>439</v>
      </c>
      <c r="L467" s="799" t="s">
        <v>1773</v>
      </c>
      <c r="M467" s="799">
        <v>1</v>
      </c>
      <c r="N467" s="799"/>
      <c r="O467" s="799"/>
      <c r="P467" s="799" t="s">
        <v>1774</v>
      </c>
      <c r="Q467" s="799" t="s">
        <v>1775</v>
      </c>
      <c r="R467" s="799">
        <v>1</v>
      </c>
      <c r="S467" s="799">
        <v>1</v>
      </c>
      <c r="T467" s="799"/>
      <c r="U467" s="799"/>
      <c r="V467" s="799">
        <v>1</v>
      </c>
      <c r="W467" s="799"/>
      <c r="X467" s="799"/>
      <c r="Y467" s="799">
        <v>1</v>
      </c>
      <c r="Z467" s="799"/>
      <c r="AA467" s="799"/>
      <c r="AB467" s="799"/>
      <c r="AC467" s="799"/>
      <c r="AD467" s="799"/>
      <c r="AE467" s="799"/>
      <c r="AF467" s="787"/>
      <c r="AG467" s="787"/>
      <c r="AH467" s="787"/>
      <c r="AI467" s="787"/>
      <c r="AJ467" s="787"/>
      <c r="AK467" s="787"/>
      <c r="AL467" s="799"/>
      <c r="AM467" s="799"/>
      <c r="AN467" s="799"/>
      <c r="AO467" s="799"/>
      <c r="AP467" s="784"/>
      <c r="AQ467" s="784"/>
      <c r="AR467" s="784"/>
      <c r="AS467" s="784"/>
      <c r="AT467" s="784"/>
      <c r="AU467" s="784"/>
      <c r="AV467" s="784"/>
      <c r="AW467" s="784"/>
      <c r="AX467" s="784"/>
      <c r="AY467" s="784"/>
      <c r="AZ467" s="784"/>
      <c r="BA467" s="784"/>
      <c r="BB467" s="784"/>
      <c r="BC467" s="784"/>
      <c r="BE467" s="784" t="str">
        <f t="shared" si="202"/>
        <v>DA</v>
      </c>
      <c r="BF467" s="784" t="str">
        <f>+RIGHT(C467,1)</f>
        <v>3</v>
      </c>
      <c r="BG467" s="784" t="str">
        <f t="shared" si="205"/>
        <v>DA+3</v>
      </c>
    </row>
    <row r="468" spans="1:59" ht="14.45" customHeight="1" x14ac:dyDescent="0.2">
      <c r="A468" s="793"/>
      <c r="B468" s="816"/>
      <c r="C468" s="816"/>
      <c r="D468" s="797">
        <v>339.9</v>
      </c>
      <c r="E468" s="796"/>
      <c r="F468" s="796"/>
      <c r="G468" s="796"/>
      <c r="H468" s="796"/>
      <c r="I468" s="796"/>
      <c r="J468" s="796"/>
      <c r="K468" s="796"/>
      <c r="L468" s="796"/>
      <c r="M468" s="796"/>
      <c r="N468" s="796"/>
      <c r="O468" s="796"/>
      <c r="P468" s="787"/>
      <c r="Q468" s="787"/>
      <c r="R468" s="787"/>
      <c r="S468" s="796"/>
      <c r="T468" s="796"/>
      <c r="U468" s="796"/>
      <c r="V468" s="796"/>
      <c r="W468" s="796"/>
      <c r="X468" s="796"/>
      <c r="Y468" s="796"/>
      <c r="Z468" s="796"/>
      <c r="AA468" s="796"/>
      <c r="AB468" s="787"/>
      <c r="AC468" s="787"/>
      <c r="AD468" s="787"/>
      <c r="AE468" s="787"/>
      <c r="AF468" s="787">
        <f>+ROUND(D468/10,0)-1</f>
        <v>33</v>
      </c>
      <c r="AG468" s="787" t="b">
        <f t="shared" si="203"/>
        <v>1</v>
      </c>
      <c r="AH468" s="787"/>
      <c r="AI468" s="787"/>
      <c r="AJ468" s="787"/>
      <c r="AK468" s="787">
        <f t="shared" ref="AK468" si="208">AF468+AJ468</f>
        <v>33</v>
      </c>
      <c r="AL468" s="796"/>
      <c r="AM468" s="796"/>
      <c r="AN468" s="796"/>
      <c r="AO468" s="799"/>
      <c r="BE468" s="784" t="str">
        <f t="shared" si="202"/>
        <v/>
      </c>
    </row>
    <row r="469" spans="1:59" ht="14.45" customHeight="1" x14ac:dyDescent="0.2">
      <c r="A469" s="793">
        <f>+SUBTOTAL(3,$B$13:B469)</f>
        <v>229</v>
      </c>
      <c r="B469" s="816" t="s">
        <v>648</v>
      </c>
      <c r="C469" s="816" t="s">
        <v>231</v>
      </c>
      <c r="D469" s="797"/>
      <c r="E469" s="799">
        <v>1</v>
      </c>
      <c r="F469" s="800" t="s">
        <v>2003</v>
      </c>
      <c r="G469" s="799" t="s">
        <v>1772</v>
      </c>
      <c r="H469" s="799" t="s">
        <v>439</v>
      </c>
      <c r="I469" s="799" t="s">
        <v>1773</v>
      </c>
      <c r="J469" s="799" t="s">
        <v>1772</v>
      </c>
      <c r="K469" s="799" t="s">
        <v>439</v>
      </c>
      <c r="L469" s="799" t="s">
        <v>1773</v>
      </c>
      <c r="M469" s="799">
        <v>1</v>
      </c>
      <c r="N469" s="799"/>
      <c r="O469" s="799"/>
      <c r="P469" s="799" t="s">
        <v>1774</v>
      </c>
      <c r="Q469" s="799" t="s">
        <v>1775</v>
      </c>
      <c r="R469" s="799">
        <v>1</v>
      </c>
      <c r="S469" s="799">
        <v>1</v>
      </c>
      <c r="T469" s="799"/>
      <c r="U469" s="799"/>
      <c r="V469" s="799">
        <v>1</v>
      </c>
      <c r="W469" s="799"/>
      <c r="X469" s="799"/>
      <c r="Y469" s="799">
        <v>1</v>
      </c>
      <c r="Z469" s="799"/>
      <c r="AA469" s="799"/>
      <c r="AB469" s="799"/>
      <c r="AC469" s="799"/>
      <c r="AD469" s="799"/>
      <c r="AE469" s="799"/>
      <c r="AF469" s="787"/>
      <c r="AG469" s="787"/>
      <c r="AH469" s="787"/>
      <c r="AI469" s="787"/>
      <c r="AJ469" s="787"/>
      <c r="AK469" s="787"/>
      <c r="AL469" s="799"/>
      <c r="AM469" s="799"/>
      <c r="AN469" s="799"/>
      <c r="AO469" s="799"/>
      <c r="AP469" s="784"/>
      <c r="AQ469" s="784"/>
      <c r="AR469" s="784"/>
      <c r="AS469" s="784"/>
      <c r="AT469" s="784"/>
      <c r="AU469" s="784"/>
      <c r="AV469" s="784"/>
      <c r="AW469" s="784"/>
      <c r="AX469" s="784"/>
      <c r="AY469" s="784"/>
      <c r="AZ469" s="784"/>
      <c r="BA469" s="784"/>
      <c r="BB469" s="784"/>
      <c r="BC469" s="784"/>
      <c r="BE469" s="784" t="str">
        <f t="shared" si="202"/>
        <v>DA</v>
      </c>
      <c r="BF469" s="784" t="str">
        <f>+RIGHT(C469,1)</f>
        <v>0</v>
      </c>
      <c r="BG469" s="784" t="str">
        <f t="shared" si="205"/>
        <v>DA+0</v>
      </c>
    </row>
    <row r="470" spans="1:59" ht="14.45" customHeight="1" x14ac:dyDescent="0.2">
      <c r="A470" s="793"/>
      <c r="B470" s="816"/>
      <c r="C470" s="816"/>
      <c r="D470" s="797">
        <v>500.3</v>
      </c>
      <c r="E470" s="796"/>
      <c r="F470" s="796"/>
      <c r="G470" s="796"/>
      <c r="H470" s="796"/>
      <c r="I470" s="796"/>
      <c r="J470" s="796"/>
      <c r="K470" s="796"/>
      <c r="L470" s="796"/>
      <c r="M470" s="796"/>
      <c r="N470" s="796"/>
      <c r="O470" s="796"/>
      <c r="P470" s="787"/>
      <c r="Q470" s="787"/>
      <c r="R470" s="787"/>
      <c r="S470" s="796"/>
      <c r="T470" s="796"/>
      <c r="U470" s="796"/>
      <c r="V470" s="796"/>
      <c r="W470" s="796"/>
      <c r="X470" s="796"/>
      <c r="Y470" s="796"/>
      <c r="Z470" s="796"/>
      <c r="AA470" s="796"/>
      <c r="AB470" s="787"/>
      <c r="AC470" s="787"/>
      <c r="AD470" s="787"/>
      <c r="AE470" s="787"/>
      <c r="AF470" s="787">
        <f>+ROUND(D470/10,0)-1</f>
        <v>49</v>
      </c>
      <c r="AG470" s="787" t="b">
        <f t="shared" si="203"/>
        <v>1</v>
      </c>
      <c r="AH470" s="787"/>
      <c r="AI470" s="787"/>
      <c r="AJ470" s="787"/>
      <c r="AK470" s="787">
        <f t="shared" ref="AK470" si="209">AF470+AJ470</f>
        <v>49</v>
      </c>
      <c r="AL470" s="796"/>
      <c r="AM470" s="796"/>
      <c r="AN470" s="796"/>
      <c r="AO470" s="799"/>
      <c r="BE470" s="784" t="str">
        <f t="shared" si="202"/>
        <v/>
      </c>
    </row>
    <row r="471" spans="1:59" ht="14.45" customHeight="1" x14ac:dyDescent="0.2">
      <c r="A471" s="793">
        <f>+SUBTOTAL(3,$B$13:B471)</f>
        <v>230</v>
      </c>
      <c r="B471" s="794" t="s">
        <v>533</v>
      </c>
      <c r="C471" s="816" t="s">
        <v>234</v>
      </c>
      <c r="D471" s="797"/>
      <c r="E471" s="799">
        <v>1</v>
      </c>
      <c r="F471" s="800" t="s">
        <v>2004</v>
      </c>
      <c r="G471" s="799" t="s">
        <v>1772</v>
      </c>
      <c r="H471" s="799" t="s">
        <v>439</v>
      </c>
      <c r="I471" s="799" t="s">
        <v>1773</v>
      </c>
      <c r="J471" s="799" t="s">
        <v>1772</v>
      </c>
      <c r="K471" s="799" t="s">
        <v>439</v>
      </c>
      <c r="L471" s="799" t="s">
        <v>1773</v>
      </c>
      <c r="M471" s="799">
        <v>1</v>
      </c>
      <c r="N471" s="799"/>
      <c r="O471" s="799"/>
      <c r="P471" s="799" t="s">
        <v>1774</v>
      </c>
      <c r="Q471" s="799" t="s">
        <v>1775</v>
      </c>
      <c r="R471" s="799">
        <v>1</v>
      </c>
      <c r="S471" s="799">
        <v>1</v>
      </c>
      <c r="T471" s="799"/>
      <c r="U471" s="799"/>
      <c r="V471" s="799">
        <v>1</v>
      </c>
      <c r="W471" s="799"/>
      <c r="X471" s="799"/>
      <c r="Y471" s="796"/>
      <c r="Z471" s="796"/>
      <c r="AA471" s="796"/>
      <c r="AB471" s="799"/>
      <c r="AC471" s="787"/>
      <c r="AD471" s="787"/>
      <c r="AE471" s="787"/>
      <c r="AF471" s="787"/>
      <c r="AG471" s="787"/>
      <c r="AH471" s="787"/>
      <c r="AI471" s="787"/>
      <c r="AJ471" s="787"/>
      <c r="AK471" s="787"/>
      <c r="AL471" s="796"/>
      <c r="AM471" s="796"/>
      <c r="AN471" s="796"/>
      <c r="AO471" s="799"/>
      <c r="BE471" s="784" t="str">
        <f t="shared" si="202"/>
        <v>DB</v>
      </c>
      <c r="BF471" s="784" t="str">
        <f>+RIGHT(C471,1)</f>
        <v>6</v>
      </c>
      <c r="BG471" s="784" t="str">
        <f t="shared" si="205"/>
        <v>DB+6</v>
      </c>
    </row>
    <row r="472" spans="1:59" ht="14.45" customHeight="1" x14ac:dyDescent="0.2">
      <c r="A472" s="793"/>
      <c r="B472" s="816"/>
      <c r="C472" s="816"/>
      <c r="D472" s="797">
        <v>421.4</v>
      </c>
      <c r="E472" s="796"/>
      <c r="F472" s="796"/>
      <c r="G472" s="796"/>
      <c r="H472" s="796"/>
      <c r="I472" s="796"/>
      <c r="J472" s="796"/>
      <c r="K472" s="796"/>
      <c r="L472" s="796"/>
      <c r="M472" s="796"/>
      <c r="N472" s="796"/>
      <c r="O472" s="796"/>
      <c r="P472" s="787"/>
      <c r="Q472" s="787"/>
      <c r="R472" s="787"/>
      <c r="S472" s="796"/>
      <c r="T472" s="796"/>
      <c r="U472" s="796"/>
      <c r="V472" s="796"/>
      <c r="W472" s="796"/>
      <c r="X472" s="796"/>
      <c r="Y472" s="796"/>
      <c r="Z472" s="796"/>
      <c r="AA472" s="796"/>
      <c r="AB472" s="787"/>
      <c r="AC472" s="787"/>
      <c r="AD472" s="787"/>
      <c r="AE472" s="787"/>
      <c r="AF472" s="787">
        <f>+ROUND(D472/10,0)-1</f>
        <v>41</v>
      </c>
      <c r="AG472" s="787" t="b">
        <f t="shared" si="203"/>
        <v>1</v>
      </c>
      <c r="AH472" s="787"/>
      <c r="AI472" s="787"/>
      <c r="AJ472" s="787"/>
      <c r="AK472" s="787">
        <f t="shared" ref="AK472" si="210">AF472+AJ472</f>
        <v>41</v>
      </c>
      <c r="AL472" s="796"/>
      <c r="AM472" s="796"/>
      <c r="AN472" s="796"/>
      <c r="AO472" s="799"/>
      <c r="BE472" s="784" t="str">
        <f t="shared" si="202"/>
        <v/>
      </c>
    </row>
    <row r="473" spans="1:59" ht="14.45" customHeight="1" x14ac:dyDescent="0.2">
      <c r="A473" s="793">
        <f>+SUBTOTAL(3,$B$13:B473)</f>
        <v>231</v>
      </c>
      <c r="B473" s="816" t="s">
        <v>534</v>
      </c>
      <c r="C473" s="816" t="s">
        <v>231</v>
      </c>
      <c r="D473" s="797"/>
      <c r="E473" s="799">
        <v>1</v>
      </c>
      <c r="F473" s="800" t="s">
        <v>2005</v>
      </c>
      <c r="G473" s="799" t="s">
        <v>1772</v>
      </c>
      <c r="H473" s="799" t="s">
        <v>439</v>
      </c>
      <c r="I473" s="799" t="s">
        <v>1773</v>
      </c>
      <c r="J473" s="799" t="s">
        <v>1772</v>
      </c>
      <c r="K473" s="799" t="s">
        <v>439</v>
      </c>
      <c r="L473" s="799" t="s">
        <v>1773</v>
      </c>
      <c r="M473" s="799">
        <v>1</v>
      </c>
      <c r="N473" s="799"/>
      <c r="O473" s="799"/>
      <c r="P473" s="799" t="s">
        <v>1774</v>
      </c>
      <c r="Q473" s="799" t="s">
        <v>1775</v>
      </c>
      <c r="R473" s="799">
        <v>1</v>
      </c>
      <c r="S473" s="799">
        <v>1</v>
      </c>
      <c r="T473" s="799"/>
      <c r="U473" s="799"/>
      <c r="V473" s="799">
        <v>1</v>
      </c>
      <c r="W473" s="799"/>
      <c r="X473" s="799"/>
      <c r="Y473" s="799">
        <v>1</v>
      </c>
      <c r="Z473" s="799"/>
      <c r="AA473" s="799"/>
      <c r="AB473" s="799"/>
      <c r="AC473" s="799"/>
      <c r="AD473" s="799"/>
      <c r="AE473" s="799"/>
      <c r="AF473" s="787"/>
      <c r="AG473" s="787"/>
      <c r="AH473" s="787"/>
      <c r="AI473" s="787"/>
      <c r="AJ473" s="787"/>
      <c r="AK473" s="787"/>
      <c r="AL473" s="799"/>
      <c r="AM473" s="799"/>
      <c r="AN473" s="799"/>
      <c r="AO473" s="799"/>
      <c r="AP473" s="784"/>
      <c r="AQ473" s="784"/>
      <c r="AR473" s="784"/>
      <c r="AS473" s="784"/>
      <c r="AT473" s="784"/>
      <c r="AU473" s="784"/>
      <c r="AV473" s="784"/>
      <c r="AW473" s="784"/>
      <c r="AX473" s="784"/>
      <c r="AY473" s="784"/>
      <c r="AZ473" s="784"/>
      <c r="BA473" s="784"/>
      <c r="BB473" s="784"/>
      <c r="BC473" s="784"/>
      <c r="BE473" s="784" t="str">
        <f t="shared" si="202"/>
        <v>DA</v>
      </c>
      <c r="BF473" s="784" t="str">
        <f>+RIGHT(C473,1)</f>
        <v>0</v>
      </c>
      <c r="BG473" s="784" t="str">
        <f t="shared" si="205"/>
        <v>DA+0</v>
      </c>
    </row>
    <row r="474" spans="1:59" x14ac:dyDescent="0.2">
      <c r="A474" s="793"/>
      <c r="B474" s="816"/>
      <c r="C474" s="816"/>
      <c r="D474" s="797">
        <v>419</v>
      </c>
      <c r="E474" s="796"/>
      <c r="F474" s="796"/>
      <c r="G474" s="796"/>
      <c r="H474" s="796"/>
      <c r="I474" s="796"/>
      <c r="J474" s="796"/>
      <c r="K474" s="796"/>
      <c r="L474" s="796"/>
      <c r="M474" s="796"/>
      <c r="N474" s="796"/>
      <c r="O474" s="796"/>
      <c r="P474" s="787"/>
      <c r="Q474" s="787"/>
      <c r="R474" s="787"/>
      <c r="S474" s="796"/>
      <c r="T474" s="796"/>
      <c r="U474" s="796"/>
      <c r="V474" s="796"/>
      <c r="W474" s="796"/>
      <c r="X474" s="796"/>
      <c r="Y474" s="796"/>
      <c r="Z474" s="796"/>
      <c r="AA474" s="796"/>
      <c r="AB474" s="787"/>
      <c r="AC474" s="787"/>
      <c r="AD474" s="787"/>
      <c r="AE474" s="787"/>
      <c r="AF474" s="787">
        <f>+ROUND(D474/10,0)-1</f>
        <v>41</v>
      </c>
      <c r="AG474" s="787" t="b">
        <f t="shared" si="203"/>
        <v>1</v>
      </c>
      <c r="AH474" s="787"/>
      <c r="AI474" s="787"/>
      <c r="AJ474" s="787"/>
      <c r="AK474" s="787">
        <f t="shared" ref="AK474" si="211">AF474+AJ474</f>
        <v>41</v>
      </c>
      <c r="AL474" s="796"/>
      <c r="AM474" s="796"/>
      <c r="AN474" s="796"/>
      <c r="AO474" s="799"/>
      <c r="BE474" s="784" t="str">
        <f t="shared" si="202"/>
        <v/>
      </c>
    </row>
    <row r="475" spans="1:59" ht="14.45" customHeight="1" x14ac:dyDescent="0.2">
      <c r="A475" s="793">
        <f>+SUBTOTAL(3,$B$13:B475)</f>
        <v>232</v>
      </c>
      <c r="B475" s="816" t="s">
        <v>535</v>
      </c>
      <c r="C475" s="816" t="s">
        <v>232</v>
      </c>
      <c r="D475" s="797"/>
      <c r="E475" s="799">
        <v>1</v>
      </c>
      <c r="F475" s="800" t="s">
        <v>2006</v>
      </c>
      <c r="G475" s="799" t="s">
        <v>1772</v>
      </c>
      <c r="H475" s="799" t="s">
        <v>439</v>
      </c>
      <c r="I475" s="799" t="s">
        <v>1773</v>
      </c>
      <c r="J475" s="799" t="s">
        <v>1772</v>
      </c>
      <c r="K475" s="799" t="s">
        <v>439</v>
      </c>
      <c r="L475" s="799" t="s">
        <v>1773</v>
      </c>
      <c r="M475" s="799">
        <v>1</v>
      </c>
      <c r="N475" s="799"/>
      <c r="O475" s="799"/>
      <c r="P475" s="799" t="s">
        <v>1774</v>
      </c>
      <c r="Q475" s="799" t="s">
        <v>1775</v>
      </c>
      <c r="R475" s="799">
        <v>1</v>
      </c>
      <c r="S475" s="799">
        <v>1</v>
      </c>
      <c r="T475" s="799"/>
      <c r="U475" s="799"/>
      <c r="V475" s="799">
        <v>1</v>
      </c>
      <c r="W475" s="799"/>
      <c r="X475" s="799"/>
      <c r="Y475" s="799">
        <v>1</v>
      </c>
      <c r="Z475" s="799"/>
      <c r="AA475" s="799"/>
      <c r="AB475" s="799"/>
      <c r="AC475" s="799"/>
      <c r="AD475" s="799"/>
      <c r="AE475" s="799"/>
      <c r="AF475" s="787"/>
      <c r="AG475" s="787"/>
      <c r="AH475" s="787"/>
      <c r="AI475" s="787"/>
      <c r="AJ475" s="787"/>
      <c r="AK475" s="787"/>
      <c r="AL475" s="799"/>
      <c r="AM475" s="799"/>
      <c r="AN475" s="799"/>
      <c r="AO475" s="799"/>
      <c r="AP475" s="784"/>
      <c r="AQ475" s="784"/>
      <c r="AR475" s="784"/>
      <c r="AS475" s="784"/>
      <c r="AT475" s="784"/>
      <c r="AU475" s="784"/>
      <c r="AV475" s="784"/>
      <c r="AW475" s="784"/>
      <c r="AX475" s="784"/>
      <c r="AY475" s="784"/>
      <c r="AZ475" s="784"/>
      <c r="BA475" s="784"/>
      <c r="BB475" s="784"/>
      <c r="BC475" s="784"/>
      <c r="BE475" s="784" t="str">
        <f t="shared" si="202"/>
        <v>DA</v>
      </c>
      <c r="BF475" s="784" t="str">
        <f>+RIGHT(C475,1)</f>
        <v>6</v>
      </c>
      <c r="BG475" s="784" t="str">
        <f t="shared" si="205"/>
        <v>DA+6</v>
      </c>
    </row>
    <row r="476" spans="1:59" ht="14.45" customHeight="1" x14ac:dyDescent="0.2">
      <c r="A476" s="793"/>
      <c r="B476" s="816"/>
      <c r="C476" s="816"/>
      <c r="D476" s="797">
        <v>420.3</v>
      </c>
      <c r="E476" s="796"/>
      <c r="F476" s="796"/>
      <c r="G476" s="796"/>
      <c r="H476" s="796"/>
      <c r="I476" s="796"/>
      <c r="J476" s="796"/>
      <c r="K476" s="796"/>
      <c r="L476" s="796"/>
      <c r="M476" s="796"/>
      <c r="N476" s="796"/>
      <c r="O476" s="796"/>
      <c r="P476" s="787"/>
      <c r="Q476" s="787"/>
      <c r="R476" s="787"/>
      <c r="S476" s="796"/>
      <c r="T476" s="796"/>
      <c r="U476" s="796"/>
      <c r="V476" s="796"/>
      <c r="W476" s="796"/>
      <c r="X476" s="796"/>
      <c r="Y476" s="796"/>
      <c r="Z476" s="796"/>
      <c r="AA476" s="796"/>
      <c r="AB476" s="787"/>
      <c r="AC476" s="787"/>
      <c r="AD476" s="787"/>
      <c r="AE476" s="787"/>
      <c r="AF476" s="787">
        <f>+ROUND(D476/10,0)-1</f>
        <v>41</v>
      </c>
      <c r="AG476" s="787" t="b">
        <f t="shared" si="203"/>
        <v>1</v>
      </c>
      <c r="AH476" s="787"/>
      <c r="AI476" s="787"/>
      <c r="AJ476" s="787"/>
      <c r="AK476" s="787">
        <f t="shared" ref="AK476" si="212">AF476+AJ476</f>
        <v>41</v>
      </c>
      <c r="AL476" s="796"/>
      <c r="AM476" s="796"/>
      <c r="AN476" s="796"/>
      <c r="AO476" s="799"/>
      <c r="BE476" s="784" t="str">
        <f t="shared" si="202"/>
        <v/>
      </c>
    </row>
    <row r="477" spans="1:59" ht="14.45" customHeight="1" x14ac:dyDescent="0.2">
      <c r="A477" s="793">
        <f>+SUBTOTAL(3,$B$13:B477)</f>
        <v>233</v>
      </c>
      <c r="B477" s="816" t="s">
        <v>536</v>
      </c>
      <c r="C477" s="816" t="s">
        <v>233</v>
      </c>
      <c r="D477" s="797"/>
      <c r="E477" s="799">
        <v>1</v>
      </c>
      <c r="F477" s="800" t="s">
        <v>2007</v>
      </c>
      <c r="G477" s="799" t="s">
        <v>1772</v>
      </c>
      <c r="H477" s="799" t="s">
        <v>439</v>
      </c>
      <c r="I477" s="799" t="s">
        <v>1773</v>
      </c>
      <c r="J477" s="799" t="s">
        <v>1772</v>
      </c>
      <c r="K477" s="799" t="s">
        <v>439</v>
      </c>
      <c r="L477" s="799" t="s">
        <v>1773</v>
      </c>
      <c r="M477" s="799">
        <v>1</v>
      </c>
      <c r="N477" s="799"/>
      <c r="O477" s="799"/>
      <c r="P477" s="799" t="s">
        <v>1774</v>
      </c>
      <c r="Q477" s="799" t="s">
        <v>1775</v>
      </c>
      <c r="R477" s="799">
        <v>1</v>
      </c>
      <c r="S477" s="799">
        <v>1</v>
      </c>
      <c r="T477" s="799"/>
      <c r="U477" s="799"/>
      <c r="V477" s="799">
        <v>1</v>
      </c>
      <c r="W477" s="799"/>
      <c r="X477" s="799"/>
      <c r="Y477" s="799">
        <v>1</v>
      </c>
      <c r="Z477" s="799"/>
      <c r="AA477" s="799"/>
      <c r="AB477" s="799"/>
      <c r="AC477" s="799"/>
      <c r="AD477" s="799"/>
      <c r="AE477" s="799"/>
      <c r="AF477" s="787"/>
      <c r="AG477" s="787"/>
      <c r="AH477" s="787"/>
      <c r="AI477" s="787"/>
      <c r="AJ477" s="787"/>
      <c r="AK477" s="787"/>
      <c r="AL477" s="799"/>
      <c r="AM477" s="799"/>
      <c r="AN477" s="799"/>
      <c r="AO477" s="799"/>
      <c r="AP477" s="784"/>
      <c r="AQ477" s="784"/>
      <c r="AR477" s="784"/>
      <c r="AS477" s="784"/>
      <c r="AT477" s="784"/>
      <c r="AU477" s="784"/>
      <c r="AV477" s="784"/>
      <c r="AW477" s="784"/>
      <c r="AX477" s="784"/>
      <c r="AY477" s="784"/>
      <c r="AZ477" s="784"/>
      <c r="BA477" s="784"/>
      <c r="BB477" s="784"/>
      <c r="BC477" s="784"/>
      <c r="BE477" s="784" t="str">
        <f t="shared" si="202"/>
        <v>DA</v>
      </c>
      <c r="BF477" s="784" t="str">
        <f>+RIGHT(C477,1)</f>
        <v>9</v>
      </c>
      <c r="BG477" s="784" t="str">
        <f t="shared" si="205"/>
        <v>DA+9</v>
      </c>
    </row>
    <row r="478" spans="1:59" ht="14.45" customHeight="1" x14ac:dyDescent="0.2">
      <c r="A478" s="793"/>
      <c r="B478" s="816"/>
      <c r="C478" s="816"/>
      <c r="D478" s="797">
        <v>414.9</v>
      </c>
      <c r="E478" s="796"/>
      <c r="F478" s="796"/>
      <c r="G478" s="796"/>
      <c r="H478" s="796"/>
      <c r="I478" s="796"/>
      <c r="J478" s="796"/>
      <c r="K478" s="796"/>
      <c r="L478" s="796"/>
      <c r="M478" s="796"/>
      <c r="N478" s="796"/>
      <c r="O478" s="796"/>
      <c r="P478" s="787"/>
      <c r="Q478" s="787"/>
      <c r="R478" s="787"/>
      <c r="S478" s="796"/>
      <c r="T478" s="796"/>
      <c r="U478" s="796"/>
      <c r="V478" s="796"/>
      <c r="W478" s="796"/>
      <c r="X478" s="796"/>
      <c r="Y478" s="796"/>
      <c r="Z478" s="796"/>
      <c r="AA478" s="796"/>
      <c r="AB478" s="787"/>
      <c r="AC478" s="787"/>
      <c r="AD478" s="787"/>
      <c r="AE478" s="787"/>
      <c r="AF478" s="787">
        <f>+ROUND(D478/10,0)-1</f>
        <v>40</v>
      </c>
      <c r="AG478" s="787" t="b">
        <f t="shared" si="203"/>
        <v>1</v>
      </c>
      <c r="AH478" s="787"/>
      <c r="AI478" s="787"/>
      <c r="AJ478" s="787"/>
      <c r="AK478" s="787">
        <f t="shared" ref="AK478" si="213">AF478+AJ478</f>
        <v>40</v>
      </c>
      <c r="AL478" s="796"/>
      <c r="AM478" s="796"/>
      <c r="AN478" s="796"/>
      <c r="AO478" s="799"/>
      <c r="BE478" s="784" t="str">
        <f t="shared" si="202"/>
        <v/>
      </c>
    </row>
    <row r="479" spans="1:59" ht="14.45" customHeight="1" x14ac:dyDescent="0.2">
      <c r="A479" s="793">
        <f>+SUBTOTAL(3,$B$13:B479)</f>
        <v>234</v>
      </c>
      <c r="B479" s="816" t="s">
        <v>537</v>
      </c>
      <c r="C479" s="816" t="s">
        <v>233</v>
      </c>
      <c r="D479" s="797"/>
      <c r="E479" s="799">
        <v>1</v>
      </c>
      <c r="F479" s="800" t="s">
        <v>2008</v>
      </c>
      <c r="G479" s="799" t="s">
        <v>1772</v>
      </c>
      <c r="H479" s="799" t="s">
        <v>439</v>
      </c>
      <c r="I479" s="799" t="s">
        <v>1773</v>
      </c>
      <c r="J479" s="799" t="s">
        <v>1772</v>
      </c>
      <c r="K479" s="799" t="s">
        <v>439</v>
      </c>
      <c r="L479" s="799" t="s">
        <v>1773</v>
      </c>
      <c r="M479" s="799">
        <v>1</v>
      </c>
      <c r="N479" s="799"/>
      <c r="O479" s="799"/>
      <c r="P479" s="799" t="s">
        <v>1774</v>
      </c>
      <c r="Q479" s="799" t="s">
        <v>1775</v>
      </c>
      <c r="R479" s="799">
        <v>1</v>
      </c>
      <c r="S479" s="799">
        <v>1</v>
      </c>
      <c r="T479" s="799"/>
      <c r="U479" s="799"/>
      <c r="V479" s="799">
        <v>1</v>
      </c>
      <c r="W479" s="799"/>
      <c r="X479" s="799"/>
      <c r="Y479" s="799">
        <v>1</v>
      </c>
      <c r="Z479" s="799"/>
      <c r="AA479" s="799"/>
      <c r="AB479" s="799"/>
      <c r="AC479" s="799"/>
      <c r="AD479" s="799"/>
      <c r="AE479" s="799"/>
      <c r="AF479" s="787"/>
      <c r="AG479" s="787"/>
      <c r="AH479" s="787"/>
      <c r="AI479" s="787"/>
      <c r="AJ479" s="787"/>
      <c r="AK479" s="787"/>
      <c r="AL479" s="799"/>
      <c r="AM479" s="799"/>
      <c r="AN479" s="799"/>
      <c r="AO479" s="799"/>
      <c r="AP479" s="784"/>
      <c r="AQ479" s="784"/>
      <c r="AR479" s="784"/>
      <c r="AS479" s="784"/>
      <c r="AT479" s="784"/>
      <c r="AU479" s="784"/>
      <c r="AV479" s="784"/>
      <c r="AW479" s="784"/>
      <c r="AX479" s="784"/>
      <c r="AY479" s="784"/>
      <c r="AZ479" s="784"/>
      <c r="BA479" s="784"/>
      <c r="BB479" s="784"/>
      <c r="BC479" s="784"/>
      <c r="BE479" s="784" t="str">
        <f t="shared" si="202"/>
        <v>DA</v>
      </c>
      <c r="BF479" s="784" t="str">
        <f>+RIGHT(C479,1)</f>
        <v>9</v>
      </c>
      <c r="BG479" s="784" t="str">
        <f t="shared" si="205"/>
        <v>DA+9</v>
      </c>
    </row>
    <row r="480" spans="1:59" ht="14.45" customHeight="1" x14ac:dyDescent="0.2">
      <c r="A480" s="793"/>
      <c r="B480" s="816"/>
      <c r="C480" s="816"/>
      <c r="D480" s="797">
        <v>425.5</v>
      </c>
      <c r="E480" s="796"/>
      <c r="F480" s="796"/>
      <c r="G480" s="796"/>
      <c r="H480" s="796"/>
      <c r="I480" s="796"/>
      <c r="J480" s="796"/>
      <c r="K480" s="796"/>
      <c r="L480" s="796"/>
      <c r="M480" s="796"/>
      <c r="N480" s="796"/>
      <c r="O480" s="796"/>
      <c r="P480" s="787"/>
      <c r="Q480" s="787"/>
      <c r="R480" s="787"/>
      <c r="S480" s="796"/>
      <c r="T480" s="796"/>
      <c r="U480" s="796"/>
      <c r="V480" s="796"/>
      <c r="W480" s="796"/>
      <c r="X480" s="796"/>
      <c r="Y480" s="796"/>
      <c r="Z480" s="796"/>
      <c r="AA480" s="796"/>
      <c r="AB480" s="787"/>
      <c r="AC480" s="787"/>
      <c r="AD480" s="787"/>
      <c r="AE480" s="787"/>
      <c r="AF480" s="787">
        <f>+ROUND(D480/10,0)-1</f>
        <v>42</v>
      </c>
      <c r="AG480" s="787" t="b">
        <f t="shared" si="203"/>
        <v>1</v>
      </c>
      <c r="AH480" s="787"/>
      <c r="AI480" s="787"/>
      <c r="AJ480" s="787"/>
      <c r="AK480" s="787">
        <f t="shared" ref="AK480" si="214">AF480+AJ480</f>
        <v>42</v>
      </c>
      <c r="AL480" s="796"/>
      <c r="AM480" s="796"/>
      <c r="AN480" s="796"/>
      <c r="AO480" s="799"/>
      <c r="BE480" s="784" t="str">
        <f t="shared" si="202"/>
        <v/>
      </c>
    </row>
    <row r="481" spans="1:59" ht="14.45" customHeight="1" x14ac:dyDescent="0.2">
      <c r="A481" s="793">
        <f>+SUBTOTAL(3,$B$13:B481)</f>
        <v>235</v>
      </c>
      <c r="B481" s="794" t="s">
        <v>538</v>
      </c>
      <c r="C481" s="816" t="s">
        <v>234</v>
      </c>
      <c r="D481" s="797"/>
      <c r="E481" s="799">
        <v>1</v>
      </c>
      <c r="F481" s="800" t="s">
        <v>2009</v>
      </c>
      <c r="G481" s="799" t="s">
        <v>1772</v>
      </c>
      <c r="H481" s="799" t="s">
        <v>439</v>
      </c>
      <c r="I481" s="799" t="s">
        <v>1773</v>
      </c>
      <c r="J481" s="799" t="s">
        <v>1772</v>
      </c>
      <c r="K481" s="799" t="s">
        <v>439</v>
      </c>
      <c r="L481" s="799" t="s">
        <v>1773</v>
      </c>
      <c r="M481" s="799">
        <v>1</v>
      </c>
      <c r="N481" s="799"/>
      <c r="O481" s="799"/>
      <c r="P481" s="799" t="s">
        <v>1774</v>
      </c>
      <c r="Q481" s="799" t="s">
        <v>1775</v>
      </c>
      <c r="R481" s="799">
        <v>1</v>
      </c>
      <c r="S481" s="799">
        <v>1</v>
      </c>
      <c r="T481" s="799"/>
      <c r="U481" s="799"/>
      <c r="V481" s="799">
        <v>1</v>
      </c>
      <c r="W481" s="799"/>
      <c r="X481" s="799"/>
      <c r="Y481" s="796"/>
      <c r="Z481" s="796"/>
      <c r="AA481" s="796"/>
      <c r="AB481" s="799"/>
      <c r="AC481" s="787"/>
      <c r="AD481" s="787"/>
      <c r="AE481" s="787"/>
      <c r="AF481" s="787"/>
      <c r="AG481" s="787"/>
      <c r="AH481" s="787"/>
      <c r="AI481" s="787"/>
      <c r="AJ481" s="787"/>
      <c r="AK481" s="787"/>
      <c r="AL481" s="796"/>
      <c r="AM481" s="796"/>
      <c r="AN481" s="796"/>
      <c r="AO481" s="799"/>
      <c r="BE481" s="784" t="str">
        <f t="shared" si="202"/>
        <v>DB</v>
      </c>
      <c r="BF481" s="784" t="str">
        <f>+RIGHT(C481,1)</f>
        <v>6</v>
      </c>
      <c r="BG481" s="784" t="str">
        <f t="shared" si="205"/>
        <v>DB+6</v>
      </c>
    </row>
    <row r="482" spans="1:59" ht="14.45" customHeight="1" x14ac:dyDescent="0.2">
      <c r="A482" s="793"/>
      <c r="B482" s="816"/>
      <c r="C482" s="816"/>
      <c r="D482" s="797">
        <v>412.63799999999998</v>
      </c>
      <c r="E482" s="796"/>
      <c r="F482" s="796"/>
      <c r="G482" s="796"/>
      <c r="H482" s="796"/>
      <c r="I482" s="796"/>
      <c r="J482" s="796"/>
      <c r="K482" s="796"/>
      <c r="L482" s="796"/>
      <c r="M482" s="796"/>
      <c r="N482" s="796"/>
      <c r="O482" s="796"/>
      <c r="P482" s="787"/>
      <c r="Q482" s="787"/>
      <c r="R482" s="787"/>
      <c r="S482" s="796"/>
      <c r="T482" s="796"/>
      <c r="U482" s="796"/>
      <c r="V482" s="796"/>
      <c r="W482" s="796"/>
      <c r="X482" s="796"/>
      <c r="Y482" s="796"/>
      <c r="Z482" s="796"/>
      <c r="AA482" s="796"/>
      <c r="AB482" s="787"/>
      <c r="AC482" s="787"/>
      <c r="AD482" s="787"/>
      <c r="AE482" s="787"/>
      <c r="AF482" s="787">
        <f>+ROUND(D482/10,0)-1</f>
        <v>40</v>
      </c>
      <c r="AG482" s="787" t="b">
        <f t="shared" si="203"/>
        <v>1</v>
      </c>
      <c r="AH482" s="787"/>
      <c r="AI482" s="787"/>
      <c r="AJ482" s="787"/>
      <c r="AK482" s="787">
        <f t="shared" ref="AK482" si="215">AF482+AJ482</f>
        <v>40</v>
      </c>
      <c r="AL482" s="796"/>
      <c r="AM482" s="796"/>
      <c r="AN482" s="796"/>
      <c r="AO482" s="799"/>
      <c r="BE482" s="784" t="str">
        <f t="shared" si="202"/>
        <v/>
      </c>
    </row>
    <row r="483" spans="1:59" ht="14.45" customHeight="1" x14ac:dyDescent="0.2">
      <c r="A483" s="793">
        <f>+SUBTOTAL(3,$B$13:B483)</f>
        <v>236</v>
      </c>
      <c r="B483" s="816" t="s">
        <v>539</v>
      </c>
      <c r="C483" s="816" t="s">
        <v>231</v>
      </c>
      <c r="D483" s="797"/>
      <c r="E483" s="799">
        <v>1</v>
      </c>
      <c r="F483" s="800" t="s">
        <v>2010</v>
      </c>
      <c r="G483" s="799" t="s">
        <v>1772</v>
      </c>
      <c r="H483" s="799" t="s">
        <v>439</v>
      </c>
      <c r="I483" s="799" t="s">
        <v>1773</v>
      </c>
      <c r="J483" s="799" t="s">
        <v>1772</v>
      </c>
      <c r="K483" s="799" t="s">
        <v>439</v>
      </c>
      <c r="L483" s="799" t="s">
        <v>1773</v>
      </c>
      <c r="M483" s="799">
        <v>1</v>
      </c>
      <c r="N483" s="799"/>
      <c r="O483" s="799"/>
      <c r="P483" s="799" t="s">
        <v>1774</v>
      </c>
      <c r="Q483" s="799" t="s">
        <v>1775</v>
      </c>
      <c r="R483" s="799">
        <v>1</v>
      </c>
      <c r="S483" s="799">
        <v>1</v>
      </c>
      <c r="T483" s="799"/>
      <c r="U483" s="799"/>
      <c r="V483" s="799">
        <v>1</v>
      </c>
      <c r="W483" s="799"/>
      <c r="X483" s="799"/>
      <c r="Y483" s="799">
        <v>1</v>
      </c>
      <c r="Z483" s="799"/>
      <c r="AA483" s="799"/>
      <c r="AB483" s="799"/>
      <c r="AC483" s="799"/>
      <c r="AD483" s="799"/>
      <c r="AE483" s="799"/>
      <c r="AF483" s="787"/>
      <c r="AG483" s="787"/>
      <c r="AH483" s="787"/>
      <c r="AI483" s="787"/>
      <c r="AJ483" s="787"/>
      <c r="AK483" s="787"/>
      <c r="AL483" s="799"/>
      <c r="AM483" s="799"/>
      <c r="AN483" s="799"/>
      <c r="AO483" s="799"/>
      <c r="AP483" s="784"/>
      <c r="AQ483" s="784"/>
      <c r="AR483" s="784"/>
      <c r="AS483" s="784"/>
      <c r="AT483" s="784"/>
      <c r="AU483" s="784"/>
      <c r="AV483" s="784"/>
      <c r="AW483" s="784"/>
      <c r="AX483" s="784"/>
      <c r="AY483" s="784"/>
      <c r="AZ483" s="784"/>
      <c r="BA483" s="784"/>
      <c r="BB483" s="784"/>
      <c r="BC483" s="784"/>
      <c r="BE483" s="784" t="str">
        <f t="shared" si="202"/>
        <v>DA</v>
      </c>
      <c r="BF483" s="784" t="str">
        <f>+RIGHT(C483,1)</f>
        <v>0</v>
      </c>
      <c r="BG483" s="784" t="str">
        <f t="shared" si="205"/>
        <v>DA+0</v>
      </c>
    </row>
    <row r="484" spans="1:59" x14ac:dyDescent="0.2">
      <c r="A484" s="793"/>
      <c r="B484" s="816"/>
      <c r="C484" s="816"/>
      <c r="D484" s="797">
        <v>322.61</v>
      </c>
      <c r="E484" s="796"/>
      <c r="F484" s="796"/>
      <c r="G484" s="796"/>
      <c r="H484" s="796"/>
      <c r="I484" s="796"/>
      <c r="J484" s="796"/>
      <c r="K484" s="796"/>
      <c r="L484" s="796"/>
      <c r="M484" s="796"/>
      <c r="N484" s="796"/>
      <c r="O484" s="796"/>
      <c r="P484" s="787"/>
      <c r="Q484" s="787"/>
      <c r="R484" s="787"/>
      <c r="S484" s="796"/>
      <c r="T484" s="796"/>
      <c r="U484" s="796"/>
      <c r="V484" s="796"/>
      <c r="W484" s="796"/>
      <c r="X484" s="796"/>
      <c r="Y484" s="796"/>
      <c r="Z484" s="796"/>
      <c r="AA484" s="796"/>
      <c r="AB484" s="787"/>
      <c r="AC484" s="787"/>
      <c r="AD484" s="787"/>
      <c r="AE484" s="787"/>
      <c r="AF484" s="787">
        <f>+ROUND(D484/10,0)-1</f>
        <v>31</v>
      </c>
      <c r="AG484" s="787" t="b">
        <f t="shared" si="203"/>
        <v>1</v>
      </c>
      <c r="AH484" s="787"/>
      <c r="AI484" s="787"/>
      <c r="AJ484" s="787"/>
      <c r="AK484" s="787">
        <f t="shared" ref="AK484" si="216">AF484+AJ484</f>
        <v>31</v>
      </c>
      <c r="AL484" s="796"/>
      <c r="AM484" s="796"/>
      <c r="AN484" s="796"/>
      <c r="AO484" s="799"/>
      <c r="BE484" s="784" t="str">
        <f t="shared" si="202"/>
        <v/>
      </c>
    </row>
    <row r="485" spans="1:59" ht="14.45" customHeight="1" x14ac:dyDescent="0.2">
      <c r="A485" s="793">
        <f>+SUBTOTAL(3,$B$13:B485)</f>
        <v>237</v>
      </c>
      <c r="B485" s="794" t="s">
        <v>540</v>
      </c>
      <c r="C485" s="816" t="s">
        <v>244</v>
      </c>
      <c r="D485" s="797"/>
      <c r="E485" s="799">
        <v>1</v>
      </c>
      <c r="F485" s="800" t="s">
        <v>2011</v>
      </c>
      <c r="G485" s="799" t="s">
        <v>1772</v>
      </c>
      <c r="H485" s="799" t="s">
        <v>439</v>
      </c>
      <c r="I485" s="799" t="s">
        <v>1773</v>
      </c>
      <c r="J485" s="799" t="s">
        <v>1772</v>
      </c>
      <c r="K485" s="799" t="s">
        <v>439</v>
      </c>
      <c r="L485" s="799" t="s">
        <v>1773</v>
      </c>
      <c r="M485" s="799">
        <v>1</v>
      </c>
      <c r="N485" s="799"/>
      <c r="O485" s="799"/>
      <c r="P485" s="799" t="s">
        <v>1774</v>
      </c>
      <c r="Q485" s="799" t="s">
        <v>1775</v>
      </c>
      <c r="R485" s="799">
        <v>1</v>
      </c>
      <c r="S485" s="799">
        <v>1</v>
      </c>
      <c r="T485" s="799"/>
      <c r="U485" s="799"/>
      <c r="V485" s="799">
        <v>1</v>
      </c>
      <c r="W485" s="799"/>
      <c r="X485" s="799"/>
      <c r="Y485" s="796"/>
      <c r="Z485" s="796"/>
      <c r="AA485" s="796"/>
      <c r="AB485" s="799"/>
      <c r="AC485" s="787"/>
      <c r="AD485" s="787"/>
      <c r="AE485" s="787"/>
      <c r="AF485" s="787"/>
      <c r="AG485" s="787"/>
      <c r="AH485" s="787"/>
      <c r="AI485" s="787"/>
      <c r="AJ485" s="787"/>
      <c r="AK485" s="787"/>
      <c r="AL485" s="796"/>
      <c r="AM485" s="796"/>
      <c r="AN485" s="796"/>
      <c r="AO485" s="799"/>
      <c r="BE485" s="784" t="str">
        <f t="shared" si="202"/>
        <v>DC</v>
      </c>
      <c r="BF485" s="784" t="str">
        <f>+RIGHT(C485,1)</f>
        <v>0</v>
      </c>
      <c r="BG485" s="784" t="str">
        <f t="shared" si="205"/>
        <v>DC+0</v>
      </c>
    </row>
    <row r="486" spans="1:59" x14ac:dyDescent="0.2">
      <c r="A486" s="793"/>
      <c r="B486" s="816"/>
      <c r="C486" s="816"/>
      <c r="D486" s="797">
        <v>396.2</v>
      </c>
      <c r="E486" s="796"/>
      <c r="F486" s="796"/>
      <c r="G486" s="796"/>
      <c r="H486" s="796"/>
      <c r="I486" s="796"/>
      <c r="J486" s="796"/>
      <c r="K486" s="796"/>
      <c r="L486" s="796"/>
      <c r="M486" s="796"/>
      <c r="N486" s="796"/>
      <c r="O486" s="796"/>
      <c r="P486" s="787"/>
      <c r="Q486" s="787"/>
      <c r="R486" s="787"/>
      <c r="S486" s="796"/>
      <c r="T486" s="796"/>
      <c r="U486" s="796"/>
      <c r="V486" s="796"/>
      <c r="W486" s="796"/>
      <c r="X486" s="796"/>
      <c r="Y486" s="796"/>
      <c r="Z486" s="796"/>
      <c r="AA486" s="796"/>
      <c r="AB486" s="787"/>
      <c r="AC486" s="787"/>
      <c r="AD486" s="787"/>
      <c r="AE486" s="787"/>
      <c r="AF486" s="787">
        <f>+ROUND(D486/10,0)-1</f>
        <v>39</v>
      </c>
      <c r="AG486" s="787" t="b">
        <f t="shared" si="203"/>
        <v>1</v>
      </c>
      <c r="AH486" s="787"/>
      <c r="AI486" s="787"/>
      <c r="AJ486" s="787"/>
      <c r="AK486" s="787">
        <f t="shared" ref="AK486" si="217">AF486+AJ486</f>
        <v>39</v>
      </c>
      <c r="AL486" s="796"/>
      <c r="AM486" s="796"/>
      <c r="AN486" s="796"/>
      <c r="AO486" s="799"/>
      <c r="BE486" s="784" t="str">
        <f t="shared" si="202"/>
        <v/>
      </c>
    </row>
    <row r="487" spans="1:59" ht="14.45" customHeight="1" x14ac:dyDescent="0.2">
      <c r="A487" s="793">
        <f>+SUBTOTAL(3,$B$13:B487)</f>
        <v>238</v>
      </c>
      <c r="B487" s="816" t="s">
        <v>550</v>
      </c>
      <c r="C487" s="816" t="s">
        <v>232</v>
      </c>
      <c r="D487" s="797"/>
      <c r="E487" s="799">
        <v>1</v>
      </c>
      <c r="F487" s="800" t="s">
        <v>2012</v>
      </c>
      <c r="G487" s="799" t="s">
        <v>1772</v>
      </c>
      <c r="H487" s="799" t="s">
        <v>439</v>
      </c>
      <c r="I487" s="799" t="s">
        <v>1773</v>
      </c>
      <c r="J487" s="799" t="s">
        <v>1772</v>
      </c>
      <c r="K487" s="799" t="s">
        <v>439</v>
      </c>
      <c r="L487" s="799" t="s">
        <v>1773</v>
      </c>
      <c r="M487" s="799">
        <v>1</v>
      </c>
      <c r="N487" s="799"/>
      <c r="O487" s="799"/>
      <c r="P487" s="799" t="s">
        <v>1774</v>
      </c>
      <c r="Q487" s="799" t="s">
        <v>1775</v>
      </c>
      <c r="R487" s="799">
        <v>1</v>
      </c>
      <c r="S487" s="799">
        <v>1</v>
      </c>
      <c r="T487" s="799"/>
      <c r="U487" s="799"/>
      <c r="V487" s="799">
        <v>1</v>
      </c>
      <c r="W487" s="799"/>
      <c r="X487" s="799"/>
      <c r="Y487" s="799">
        <v>1</v>
      </c>
      <c r="Z487" s="799"/>
      <c r="AA487" s="799"/>
      <c r="AB487" s="799"/>
      <c r="AC487" s="799"/>
      <c r="AD487" s="799"/>
      <c r="AE487" s="799"/>
      <c r="AF487" s="787"/>
      <c r="AG487" s="787"/>
      <c r="AH487" s="787"/>
      <c r="AI487" s="787"/>
      <c r="AJ487" s="787"/>
      <c r="AK487" s="787"/>
      <c r="AL487" s="799"/>
      <c r="AM487" s="799"/>
      <c r="AN487" s="799"/>
      <c r="AO487" s="799"/>
      <c r="AP487" s="784"/>
      <c r="AQ487" s="784"/>
      <c r="AR487" s="784"/>
      <c r="AS487" s="784"/>
      <c r="AT487" s="784"/>
      <c r="AU487" s="784"/>
      <c r="AV487" s="784"/>
      <c r="AW487" s="784"/>
      <c r="AX487" s="784"/>
      <c r="AY487" s="784"/>
      <c r="AZ487" s="784"/>
      <c r="BA487" s="784"/>
      <c r="BB487" s="784"/>
      <c r="BC487" s="784"/>
      <c r="BE487" s="784" t="str">
        <f t="shared" si="202"/>
        <v>DA</v>
      </c>
      <c r="BF487" s="784" t="str">
        <f>+RIGHT(C487,1)</f>
        <v>6</v>
      </c>
      <c r="BG487" s="784" t="str">
        <f t="shared" si="205"/>
        <v>DA+6</v>
      </c>
    </row>
    <row r="488" spans="1:59" ht="14.45" customHeight="1" x14ac:dyDescent="0.2">
      <c r="A488" s="793"/>
      <c r="B488" s="816"/>
      <c r="C488" s="816"/>
      <c r="D488" s="797">
        <v>425.8</v>
      </c>
      <c r="E488" s="796"/>
      <c r="F488" s="796"/>
      <c r="G488" s="796"/>
      <c r="H488" s="796"/>
      <c r="I488" s="796"/>
      <c r="J488" s="796"/>
      <c r="K488" s="796"/>
      <c r="L488" s="796"/>
      <c r="M488" s="796"/>
      <c r="N488" s="796"/>
      <c r="O488" s="796"/>
      <c r="P488" s="787"/>
      <c r="Q488" s="787"/>
      <c r="R488" s="787"/>
      <c r="S488" s="796"/>
      <c r="T488" s="796"/>
      <c r="U488" s="796"/>
      <c r="V488" s="796"/>
      <c r="W488" s="796"/>
      <c r="X488" s="796"/>
      <c r="Y488" s="796"/>
      <c r="Z488" s="796"/>
      <c r="AA488" s="796"/>
      <c r="AB488" s="787"/>
      <c r="AC488" s="787"/>
      <c r="AD488" s="787"/>
      <c r="AE488" s="787"/>
      <c r="AF488" s="787">
        <f>+ROUND(D488/10,0)-1</f>
        <v>42</v>
      </c>
      <c r="AG488" s="787" t="b">
        <f t="shared" si="203"/>
        <v>1</v>
      </c>
      <c r="AH488" s="787"/>
      <c r="AI488" s="787"/>
      <c r="AJ488" s="787"/>
      <c r="AK488" s="787">
        <f t="shared" ref="AK488" si="218">AF488+AJ488</f>
        <v>42</v>
      </c>
      <c r="AL488" s="796"/>
      <c r="AM488" s="796"/>
      <c r="AN488" s="796"/>
      <c r="AO488" s="799"/>
      <c r="BE488" s="784" t="str">
        <f t="shared" si="202"/>
        <v/>
      </c>
    </row>
    <row r="489" spans="1:59" ht="14.45" customHeight="1" x14ac:dyDescent="0.2">
      <c r="A489" s="793">
        <f>+SUBTOTAL(3,$B$13:B489)</f>
        <v>239</v>
      </c>
      <c r="B489" s="816" t="s">
        <v>551</v>
      </c>
      <c r="C489" s="816" t="s">
        <v>20</v>
      </c>
      <c r="D489" s="797"/>
      <c r="E489" s="799">
        <v>1</v>
      </c>
      <c r="F489" s="800" t="s">
        <v>2013</v>
      </c>
      <c r="G489" s="799" t="s">
        <v>1772</v>
      </c>
      <c r="H489" s="799" t="s">
        <v>439</v>
      </c>
      <c r="I489" s="799" t="s">
        <v>1773</v>
      </c>
      <c r="J489" s="799" t="s">
        <v>1772</v>
      </c>
      <c r="K489" s="799" t="s">
        <v>439</v>
      </c>
      <c r="L489" s="799" t="s">
        <v>1773</v>
      </c>
      <c r="M489" s="799">
        <v>1</v>
      </c>
      <c r="N489" s="799"/>
      <c r="O489" s="799"/>
      <c r="P489" s="799" t="s">
        <v>1774</v>
      </c>
      <c r="Q489" s="799" t="s">
        <v>1775</v>
      </c>
      <c r="R489" s="799">
        <v>1</v>
      </c>
      <c r="S489" s="799">
        <v>1</v>
      </c>
      <c r="T489" s="799"/>
      <c r="U489" s="799"/>
      <c r="V489" s="799">
        <v>1</v>
      </c>
      <c r="W489" s="799"/>
      <c r="X489" s="799"/>
      <c r="Y489" s="799">
        <v>1</v>
      </c>
      <c r="Z489" s="799"/>
      <c r="AA489" s="799"/>
      <c r="AB489" s="799"/>
      <c r="AC489" s="799"/>
      <c r="AD489" s="799"/>
      <c r="AE489" s="799"/>
      <c r="AF489" s="787"/>
      <c r="AG489" s="787"/>
      <c r="AH489" s="787"/>
      <c r="AI489" s="787"/>
      <c r="AJ489" s="787"/>
      <c r="AK489" s="787"/>
      <c r="AL489" s="799"/>
      <c r="AM489" s="799"/>
      <c r="AN489" s="799"/>
      <c r="AO489" s="799"/>
      <c r="AP489" s="784"/>
      <c r="AQ489" s="784"/>
      <c r="AR489" s="784"/>
      <c r="AS489" s="784"/>
      <c r="AT489" s="784"/>
      <c r="AU489" s="784"/>
      <c r="AV489" s="784"/>
      <c r="AW489" s="784"/>
      <c r="AX489" s="784"/>
      <c r="AY489" s="784"/>
      <c r="AZ489" s="784"/>
      <c r="BA489" s="784"/>
      <c r="BB489" s="784"/>
      <c r="BC489" s="784"/>
      <c r="BE489" s="784" t="str">
        <f t="shared" si="202"/>
        <v>DA</v>
      </c>
      <c r="BF489" s="784" t="str">
        <f>+RIGHT(C489,1)</f>
        <v>3</v>
      </c>
      <c r="BG489" s="784" t="str">
        <f t="shared" si="205"/>
        <v>DA+3</v>
      </c>
    </row>
    <row r="490" spans="1:59" ht="14.45" customHeight="1" x14ac:dyDescent="0.2">
      <c r="A490" s="793"/>
      <c r="B490" s="816"/>
      <c r="C490" s="816"/>
      <c r="D490" s="797">
        <v>401.7</v>
      </c>
      <c r="E490" s="796"/>
      <c r="F490" s="796"/>
      <c r="G490" s="796"/>
      <c r="H490" s="796"/>
      <c r="I490" s="796"/>
      <c r="J490" s="796"/>
      <c r="K490" s="796"/>
      <c r="L490" s="796"/>
      <c r="M490" s="796"/>
      <c r="N490" s="796"/>
      <c r="O490" s="796"/>
      <c r="P490" s="787"/>
      <c r="Q490" s="787"/>
      <c r="R490" s="787"/>
      <c r="S490" s="796"/>
      <c r="T490" s="796"/>
      <c r="U490" s="796"/>
      <c r="V490" s="796"/>
      <c r="W490" s="796"/>
      <c r="X490" s="796"/>
      <c r="Y490" s="796"/>
      <c r="Z490" s="796"/>
      <c r="AA490" s="796"/>
      <c r="AB490" s="787"/>
      <c r="AC490" s="787"/>
      <c r="AD490" s="787"/>
      <c r="AE490" s="787"/>
      <c r="AF490" s="787">
        <f>+ROUND(D490/10,0)-1</f>
        <v>39</v>
      </c>
      <c r="AG490" s="787" t="b">
        <f t="shared" si="203"/>
        <v>1</v>
      </c>
      <c r="AH490" s="787"/>
      <c r="AI490" s="787"/>
      <c r="AJ490" s="787"/>
      <c r="AK490" s="787">
        <f t="shared" ref="AK490" si="219">AF490+AJ490</f>
        <v>39</v>
      </c>
      <c r="AL490" s="796"/>
      <c r="AM490" s="796"/>
      <c r="AN490" s="796"/>
      <c r="AO490" s="799"/>
      <c r="BE490" s="784" t="str">
        <f t="shared" si="202"/>
        <v/>
      </c>
    </row>
    <row r="491" spans="1:59" ht="14.45" customHeight="1" x14ac:dyDescent="0.2">
      <c r="A491" s="793">
        <f>+SUBTOTAL(3,$B$13:B491)</f>
        <v>240</v>
      </c>
      <c r="B491" s="816" t="s">
        <v>552</v>
      </c>
      <c r="C491" s="816" t="s">
        <v>20</v>
      </c>
      <c r="D491" s="797"/>
      <c r="E491" s="799">
        <v>1</v>
      </c>
      <c r="F491" s="800" t="s">
        <v>2014</v>
      </c>
      <c r="G491" s="799" t="s">
        <v>1772</v>
      </c>
      <c r="H491" s="799" t="s">
        <v>439</v>
      </c>
      <c r="I491" s="799" t="s">
        <v>1773</v>
      </c>
      <c r="J491" s="799" t="s">
        <v>1772</v>
      </c>
      <c r="K491" s="799" t="s">
        <v>439</v>
      </c>
      <c r="L491" s="799" t="s">
        <v>1773</v>
      </c>
      <c r="M491" s="799">
        <v>1</v>
      </c>
      <c r="N491" s="799"/>
      <c r="O491" s="799"/>
      <c r="P491" s="799" t="s">
        <v>1774</v>
      </c>
      <c r="Q491" s="799" t="s">
        <v>1775</v>
      </c>
      <c r="R491" s="799">
        <v>1</v>
      </c>
      <c r="S491" s="799">
        <v>1</v>
      </c>
      <c r="T491" s="799"/>
      <c r="U491" s="799"/>
      <c r="V491" s="799">
        <v>1</v>
      </c>
      <c r="W491" s="799"/>
      <c r="X491" s="799"/>
      <c r="Y491" s="799">
        <v>1</v>
      </c>
      <c r="Z491" s="799"/>
      <c r="AA491" s="799"/>
      <c r="AB491" s="799"/>
      <c r="AC491" s="799"/>
      <c r="AD491" s="799"/>
      <c r="AE491" s="799"/>
      <c r="AF491" s="787"/>
      <c r="AG491" s="787"/>
      <c r="AH491" s="787"/>
      <c r="AI491" s="787"/>
      <c r="AJ491" s="787"/>
      <c r="AK491" s="787"/>
      <c r="AL491" s="799"/>
      <c r="AM491" s="799"/>
      <c r="AN491" s="799"/>
      <c r="AO491" s="799"/>
      <c r="AP491" s="784"/>
      <c r="AQ491" s="784"/>
      <c r="AR491" s="784"/>
      <c r="AS491" s="784"/>
      <c r="AT491" s="784"/>
      <c r="AU491" s="784"/>
      <c r="AV491" s="784"/>
      <c r="AW491" s="784"/>
      <c r="AX491" s="784"/>
      <c r="AY491" s="784"/>
      <c r="AZ491" s="784"/>
      <c r="BA491" s="784"/>
      <c r="BB491" s="784"/>
      <c r="BC491" s="784"/>
      <c r="BE491" s="784" t="str">
        <f t="shared" si="202"/>
        <v>DA</v>
      </c>
      <c r="BF491" s="784" t="str">
        <f>+RIGHT(C491,1)</f>
        <v>3</v>
      </c>
      <c r="BG491" s="784" t="str">
        <f t="shared" si="205"/>
        <v>DA+3</v>
      </c>
    </row>
    <row r="492" spans="1:59" ht="25.15" customHeight="1" x14ac:dyDescent="0.2">
      <c r="A492" s="793"/>
      <c r="B492" s="816"/>
      <c r="C492" s="816"/>
      <c r="D492" s="797">
        <v>436.3</v>
      </c>
      <c r="E492" s="796"/>
      <c r="F492" s="796"/>
      <c r="G492" s="796"/>
      <c r="H492" s="796"/>
      <c r="I492" s="796"/>
      <c r="J492" s="796"/>
      <c r="K492" s="796"/>
      <c r="L492" s="796"/>
      <c r="M492" s="796"/>
      <c r="N492" s="796"/>
      <c r="O492" s="796"/>
      <c r="P492" s="787"/>
      <c r="Q492" s="787"/>
      <c r="R492" s="787"/>
      <c r="S492" s="796"/>
      <c r="T492" s="796"/>
      <c r="U492" s="796"/>
      <c r="V492" s="796"/>
      <c r="W492" s="796"/>
      <c r="X492" s="796"/>
      <c r="Y492" s="796"/>
      <c r="Z492" s="796"/>
      <c r="AA492" s="796"/>
      <c r="AB492" s="787"/>
      <c r="AC492" s="787"/>
      <c r="AD492" s="787"/>
      <c r="AE492" s="787"/>
      <c r="AF492" s="787">
        <f>+ROUND(D492/10,0)-1</f>
        <v>43</v>
      </c>
      <c r="AG492" s="787" t="b">
        <f t="shared" si="203"/>
        <v>1</v>
      </c>
      <c r="AH492" s="787"/>
      <c r="AI492" s="787"/>
      <c r="AJ492" s="787"/>
      <c r="AK492" s="787">
        <f t="shared" ref="AK492" si="220">AF492+AJ492</f>
        <v>43</v>
      </c>
      <c r="AL492" s="796"/>
      <c r="AM492" s="796"/>
      <c r="AN492" s="796"/>
      <c r="AO492" s="799"/>
      <c r="BE492" s="784" t="str">
        <f t="shared" si="202"/>
        <v/>
      </c>
    </row>
    <row r="493" spans="1:59" ht="14.45" customHeight="1" x14ac:dyDescent="0.2">
      <c r="A493" s="793">
        <f>+SUBTOTAL(3,$B$13:B493)</f>
        <v>241</v>
      </c>
      <c r="B493" s="794" t="s">
        <v>553</v>
      </c>
      <c r="C493" s="816" t="s">
        <v>359</v>
      </c>
      <c r="D493" s="797"/>
      <c r="E493" s="799">
        <v>1</v>
      </c>
      <c r="F493" s="800" t="s">
        <v>2015</v>
      </c>
      <c r="G493" s="799" t="s">
        <v>1772</v>
      </c>
      <c r="H493" s="799" t="s">
        <v>439</v>
      </c>
      <c r="I493" s="799" t="s">
        <v>1773</v>
      </c>
      <c r="J493" s="799" t="s">
        <v>1772</v>
      </c>
      <c r="K493" s="799" t="s">
        <v>439</v>
      </c>
      <c r="L493" s="799" t="s">
        <v>1773</v>
      </c>
      <c r="M493" s="799">
        <v>1</v>
      </c>
      <c r="N493" s="799"/>
      <c r="O493" s="799"/>
      <c r="P493" s="799" t="s">
        <v>1774</v>
      </c>
      <c r="Q493" s="799" t="s">
        <v>1775</v>
      </c>
      <c r="R493" s="799">
        <v>1</v>
      </c>
      <c r="S493" s="799">
        <v>1</v>
      </c>
      <c r="T493" s="799"/>
      <c r="U493" s="799"/>
      <c r="V493" s="799">
        <v>1</v>
      </c>
      <c r="W493" s="799"/>
      <c r="X493" s="799"/>
      <c r="Y493" s="796"/>
      <c r="Z493" s="796"/>
      <c r="AA493" s="796"/>
      <c r="AB493" s="799"/>
      <c r="AC493" s="787"/>
      <c r="AD493" s="787"/>
      <c r="AE493" s="787"/>
      <c r="AF493" s="787"/>
      <c r="AG493" s="787"/>
      <c r="AH493" s="787"/>
      <c r="AI493" s="787"/>
      <c r="AJ493" s="787"/>
      <c r="AK493" s="787"/>
      <c r="AL493" s="796"/>
      <c r="AM493" s="796"/>
      <c r="AN493" s="796"/>
      <c r="AO493" s="799"/>
      <c r="BE493" s="784" t="str">
        <f t="shared" si="202"/>
        <v>DC</v>
      </c>
      <c r="BF493" s="784" t="str">
        <f>+RIGHT(C493,1)</f>
        <v>6</v>
      </c>
      <c r="BG493" s="784" t="str">
        <f t="shared" si="205"/>
        <v>DC+6</v>
      </c>
    </row>
    <row r="494" spans="1:59" ht="14.45" customHeight="1" x14ac:dyDescent="0.2">
      <c r="A494" s="793"/>
      <c r="B494" s="816"/>
      <c r="C494" s="816"/>
      <c r="D494" s="797">
        <v>340.8</v>
      </c>
      <c r="E494" s="796"/>
      <c r="F494" s="796"/>
      <c r="G494" s="796"/>
      <c r="H494" s="796"/>
      <c r="I494" s="796"/>
      <c r="J494" s="796"/>
      <c r="K494" s="796"/>
      <c r="L494" s="796"/>
      <c r="M494" s="796"/>
      <c r="N494" s="796"/>
      <c r="O494" s="796"/>
      <c r="P494" s="787"/>
      <c r="Q494" s="787"/>
      <c r="R494" s="787"/>
      <c r="S494" s="796"/>
      <c r="T494" s="796"/>
      <c r="U494" s="796"/>
      <c r="V494" s="796"/>
      <c r="W494" s="796"/>
      <c r="X494" s="796"/>
      <c r="Y494" s="796"/>
      <c r="Z494" s="796"/>
      <c r="AA494" s="796"/>
      <c r="AB494" s="787"/>
      <c r="AC494" s="787"/>
      <c r="AD494" s="787"/>
      <c r="AE494" s="787"/>
      <c r="AF494" s="787">
        <f>+ROUND(D494/10,0)-1</f>
        <v>33</v>
      </c>
      <c r="AG494" s="787" t="b">
        <f t="shared" si="203"/>
        <v>1</v>
      </c>
      <c r="AH494" s="787"/>
      <c r="AI494" s="787"/>
      <c r="AJ494" s="787"/>
      <c r="AK494" s="787">
        <f t="shared" ref="AK494" si="221">AF494+AJ494</f>
        <v>33</v>
      </c>
      <c r="AL494" s="796"/>
      <c r="AM494" s="796"/>
      <c r="AN494" s="796"/>
      <c r="AO494" s="799"/>
      <c r="BE494" s="784" t="str">
        <f t="shared" si="202"/>
        <v/>
      </c>
    </row>
    <row r="495" spans="1:59" ht="14.45" customHeight="1" x14ac:dyDescent="0.2">
      <c r="A495" s="793">
        <f>+SUBTOTAL(3,$B$13:B495)</f>
        <v>242</v>
      </c>
      <c r="B495" s="794" t="s">
        <v>554</v>
      </c>
      <c r="C495" s="816" t="s">
        <v>240</v>
      </c>
      <c r="D495" s="797"/>
      <c r="E495" s="799">
        <v>1</v>
      </c>
      <c r="F495" s="800" t="s">
        <v>2016</v>
      </c>
      <c r="G495" s="799" t="s">
        <v>1772</v>
      </c>
      <c r="H495" s="799" t="s">
        <v>439</v>
      </c>
      <c r="I495" s="799" t="s">
        <v>1773</v>
      </c>
      <c r="J495" s="799" t="s">
        <v>1772</v>
      </c>
      <c r="K495" s="799" t="s">
        <v>439</v>
      </c>
      <c r="L495" s="799" t="s">
        <v>1773</v>
      </c>
      <c r="M495" s="799">
        <v>1</v>
      </c>
      <c r="N495" s="799"/>
      <c r="O495" s="799"/>
      <c r="P495" s="799" t="s">
        <v>1774</v>
      </c>
      <c r="Q495" s="799" t="s">
        <v>1775</v>
      </c>
      <c r="R495" s="799">
        <v>1</v>
      </c>
      <c r="S495" s="799">
        <v>1</v>
      </c>
      <c r="T495" s="799"/>
      <c r="U495" s="799"/>
      <c r="V495" s="799">
        <v>1</v>
      </c>
      <c r="W495" s="799"/>
      <c r="X495" s="799"/>
      <c r="Y495" s="796"/>
      <c r="Z495" s="796"/>
      <c r="AA495" s="796"/>
      <c r="AB495" s="799"/>
      <c r="AC495" s="787"/>
      <c r="AD495" s="787"/>
      <c r="AE495" s="787"/>
      <c r="AF495" s="787"/>
      <c r="AG495" s="787"/>
      <c r="AH495" s="787"/>
      <c r="AI495" s="787"/>
      <c r="AJ495" s="787"/>
      <c r="AK495" s="787"/>
      <c r="AL495" s="796"/>
      <c r="AM495" s="796"/>
      <c r="AN495" s="796"/>
      <c r="AO495" s="799"/>
      <c r="BE495" s="784" t="str">
        <f t="shared" si="202"/>
        <v>DB</v>
      </c>
      <c r="BF495" s="784" t="str">
        <f>+RIGHT(C495,1)</f>
        <v>9</v>
      </c>
      <c r="BG495" s="784" t="str">
        <f t="shared" si="205"/>
        <v>DB+9</v>
      </c>
    </row>
    <row r="496" spans="1:59" ht="14.45" customHeight="1" x14ac:dyDescent="0.2">
      <c r="A496" s="793"/>
      <c r="B496" s="816"/>
      <c r="C496" s="816"/>
      <c r="D496" s="797">
        <v>447.8</v>
      </c>
      <c r="E496" s="796"/>
      <c r="F496" s="796"/>
      <c r="G496" s="796"/>
      <c r="H496" s="796"/>
      <c r="I496" s="796"/>
      <c r="J496" s="796"/>
      <c r="K496" s="796"/>
      <c r="L496" s="796"/>
      <c r="M496" s="796"/>
      <c r="N496" s="796"/>
      <c r="O496" s="796"/>
      <c r="P496" s="787"/>
      <c r="Q496" s="787"/>
      <c r="R496" s="787"/>
      <c r="S496" s="796"/>
      <c r="T496" s="796"/>
      <c r="U496" s="796"/>
      <c r="V496" s="796"/>
      <c r="W496" s="796"/>
      <c r="X496" s="796"/>
      <c r="Y496" s="796"/>
      <c r="Z496" s="796"/>
      <c r="AA496" s="796"/>
      <c r="AB496" s="787">
        <v>1</v>
      </c>
      <c r="AC496" s="787"/>
      <c r="AD496" s="787"/>
      <c r="AE496" s="787"/>
      <c r="AF496" s="787">
        <f>+ROUND(D496/10,0)-1</f>
        <v>44</v>
      </c>
      <c r="AG496" s="787" t="b">
        <f t="shared" si="203"/>
        <v>1</v>
      </c>
      <c r="AH496" s="787"/>
      <c r="AI496" s="787"/>
      <c r="AJ496" s="787"/>
      <c r="AK496" s="787">
        <f t="shared" ref="AK496" si="222">AF496+AJ496</f>
        <v>44</v>
      </c>
      <c r="AL496" s="796"/>
      <c r="AM496" s="796"/>
      <c r="AN496" s="796"/>
      <c r="AO496" s="799"/>
      <c r="BE496" s="784" t="str">
        <f t="shared" si="202"/>
        <v/>
      </c>
    </row>
    <row r="497" spans="1:59" ht="14.45" customHeight="1" x14ac:dyDescent="0.2">
      <c r="A497" s="793">
        <f>+SUBTOTAL(3,$B$13:B497)</f>
        <v>243</v>
      </c>
      <c r="B497" s="816" t="s">
        <v>555</v>
      </c>
      <c r="C497" s="816" t="s">
        <v>231</v>
      </c>
      <c r="D497" s="797"/>
      <c r="E497" s="799">
        <v>1</v>
      </c>
      <c r="F497" s="800" t="s">
        <v>2017</v>
      </c>
      <c r="G497" s="799" t="s">
        <v>1772</v>
      </c>
      <c r="H497" s="799" t="s">
        <v>439</v>
      </c>
      <c r="I497" s="799" t="s">
        <v>1773</v>
      </c>
      <c r="J497" s="799" t="s">
        <v>1772</v>
      </c>
      <c r="K497" s="799" t="s">
        <v>439</v>
      </c>
      <c r="L497" s="799" t="s">
        <v>1773</v>
      </c>
      <c r="M497" s="799">
        <v>1</v>
      </c>
      <c r="N497" s="799"/>
      <c r="O497" s="799"/>
      <c r="P497" s="799" t="s">
        <v>1774</v>
      </c>
      <c r="Q497" s="799" t="s">
        <v>1775</v>
      </c>
      <c r="R497" s="799">
        <v>1</v>
      </c>
      <c r="S497" s="799">
        <v>1</v>
      </c>
      <c r="T497" s="799"/>
      <c r="U497" s="799"/>
      <c r="V497" s="799">
        <v>1</v>
      </c>
      <c r="W497" s="799"/>
      <c r="X497" s="799"/>
      <c r="Y497" s="799">
        <v>1</v>
      </c>
      <c r="Z497" s="799"/>
      <c r="AA497" s="799"/>
      <c r="AB497" s="799"/>
      <c r="AC497" s="799"/>
      <c r="AD497" s="799"/>
      <c r="AE497" s="799"/>
      <c r="AF497" s="787"/>
      <c r="AG497" s="787"/>
      <c r="AH497" s="787"/>
      <c r="AI497" s="787"/>
      <c r="AJ497" s="787"/>
      <c r="AK497" s="787"/>
      <c r="AL497" s="799"/>
      <c r="AM497" s="799"/>
      <c r="AN497" s="799"/>
      <c r="AO497" s="799"/>
      <c r="AP497" s="784"/>
      <c r="AQ497" s="784"/>
      <c r="AR497" s="784"/>
      <c r="AS497" s="784"/>
      <c r="AT497" s="784"/>
      <c r="AU497" s="784"/>
      <c r="AV497" s="784"/>
      <c r="AW497" s="784"/>
      <c r="AX497" s="784"/>
      <c r="AY497" s="784"/>
      <c r="AZ497" s="784"/>
      <c r="BA497" s="784"/>
      <c r="BB497" s="784"/>
      <c r="BC497" s="784"/>
      <c r="BE497" s="784" t="str">
        <f t="shared" si="202"/>
        <v>DA</v>
      </c>
      <c r="BF497" s="784" t="str">
        <f>+RIGHT(C497,1)</f>
        <v>0</v>
      </c>
      <c r="BG497" s="784" t="str">
        <f t="shared" si="205"/>
        <v>DA+0</v>
      </c>
    </row>
    <row r="498" spans="1:59" ht="14.45" customHeight="1" x14ac:dyDescent="0.2">
      <c r="A498" s="793"/>
      <c r="B498" s="816"/>
      <c r="C498" s="816"/>
      <c r="D498" s="797">
        <v>382.3</v>
      </c>
      <c r="E498" s="796"/>
      <c r="F498" s="796"/>
      <c r="G498" s="796"/>
      <c r="H498" s="796"/>
      <c r="I498" s="796"/>
      <c r="J498" s="796"/>
      <c r="K498" s="796"/>
      <c r="L498" s="796"/>
      <c r="M498" s="796"/>
      <c r="N498" s="796"/>
      <c r="O498" s="796"/>
      <c r="P498" s="787"/>
      <c r="Q498" s="787"/>
      <c r="R498" s="787"/>
      <c r="S498" s="796"/>
      <c r="T498" s="796"/>
      <c r="U498" s="796"/>
      <c r="V498" s="796"/>
      <c r="W498" s="796"/>
      <c r="X498" s="796"/>
      <c r="Y498" s="796"/>
      <c r="Z498" s="796"/>
      <c r="AA498" s="796"/>
      <c r="AB498" s="787">
        <v>1</v>
      </c>
      <c r="AC498" s="787"/>
      <c r="AD498" s="787"/>
      <c r="AE498" s="787"/>
      <c r="AF498" s="787">
        <f>+ROUND(D498/10,0)-1</f>
        <v>37</v>
      </c>
      <c r="AG498" s="787" t="b">
        <f t="shared" si="203"/>
        <v>1</v>
      </c>
      <c r="AH498" s="787"/>
      <c r="AI498" s="787"/>
      <c r="AJ498" s="787"/>
      <c r="AK498" s="787">
        <f t="shared" ref="AK498" si="223">AF498+AJ498</f>
        <v>37</v>
      </c>
      <c r="AL498" s="796"/>
      <c r="AM498" s="796"/>
      <c r="AN498" s="796"/>
      <c r="AO498" s="799"/>
      <c r="BE498" s="784" t="str">
        <f t="shared" si="202"/>
        <v/>
      </c>
    </row>
    <row r="499" spans="1:59" ht="14.45" customHeight="1" x14ac:dyDescent="0.2">
      <c r="A499" s="793">
        <f>+SUBTOTAL(3,$B$13:B499)</f>
        <v>244</v>
      </c>
      <c r="B499" s="794" t="s">
        <v>556</v>
      </c>
      <c r="C499" s="816" t="s">
        <v>239</v>
      </c>
      <c r="D499" s="797"/>
      <c r="E499" s="799">
        <v>1</v>
      </c>
      <c r="F499" s="800" t="s">
        <v>2018</v>
      </c>
      <c r="G499" s="799" t="s">
        <v>1772</v>
      </c>
      <c r="H499" s="799" t="s">
        <v>439</v>
      </c>
      <c r="I499" s="799" t="s">
        <v>1773</v>
      </c>
      <c r="J499" s="799" t="s">
        <v>1772</v>
      </c>
      <c r="K499" s="799" t="s">
        <v>439</v>
      </c>
      <c r="L499" s="799" t="s">
        <v>1773</v>
      </c>
      <c r="M499" s="799">
        <v>1</v>
      </c>
      <c r="N499" s="799"/>
      <c r="O499" s="799"/>
      <c r="P499" s="799" t="s">
        <v>1774</v>
      </c>
      <c r="Q499" s="799" t="s">
        <v>1775</v>
      </c>
      <c r="R499" s="799">
        <v>1</v>
      </c>
      <c r="S499" s="799">
        <v>1</v>
      </c>
      <c r="T499" s="799"/>
      <c r="U499" s="799"/>
      <c r="V499" s="799">
        <v>1</v>
      </c>
      <c r="W499" s="799"/>
      <c r="X499" s="799"/>
      <c r="Y499" s="796"/>
      <c r="Z499" s="796"/>
      <c r="AA499" s="796"/>
      <c r="AB499" s="799"/>
      <c r="AC499" s="787"/>
      <c r="AD499" s="787"/>
      <c r="AE499" s="787"/>
      <c r="AF499" s="787"/>
      <c r="AG499" s="787"/>
      <c r="AH499" s="787"/>
      <c r="AI499" s="787"/>
      <c r="AJ499" s="787"/>
      <c r="AK499" s="787"/>
      <c r="AL499" s="796"/>
      <c r="AM499" s="796"/>
      <c r="AN499" s="796"/>
      <c r="AO499" s="799"/>
      <c r="BE499" s="784" t="str">
        <f t="shared" si="202"/>
        <v>DC</v>
      </c>
      <c r="BF499" s="784" t="str">
        <f>+RIGHT(C499,1)</f>
        <v>0</v>
      </c>
      <c r="BG499" s="784" t="str">
        <f t="shared" si="205"/>
        <v>DC+0</v>
      </c>
    </row>
    <row r="500" spans="1:59" ht="14.45" customHeight="1" x14ac:dyDescent="0.2">
      <c r="A500" s="793"/>
      <c r="B500" s="816"/>
      <c r="C500" s="816"/>
      <c r="D500" s="797">
        <v>384.7</v>
      </c>
      <c r="E500" s="796"/>
      <c r="F500" s="796"/>
      <c r="G500" s="796"/>
      <c r="H500" s="796"/>
      <c r="I500" s="796"/>
      <c r="J500" s="796"/>
      <c r="K500" s="796"/>
      <c r="L500" s="796"/>
      <c r="M500" s="796"/>
      <c r="N500" s="796"/>
      <c r="O500" s="796"/>
      <c r="P500" s="787"/>
      <c r="Q500" s="787"/>
      <c r="R500" s="787"/>
      <c r="S500" s="796"/>
      <c r="T500" s="796"/>
      <c r="U500" s="796"/>
      <c r="V500" s="796"/>
      <c r="W500" s="796"/>
      <c r="X500" s="796"/>
      <c r="Y500" s="796"/>
      <c r="Z500" s="796"/>
      <c r="AA500" s="796"/>
      <c r="AB500" s="787">
        <v>1</v>
      </c>
      <c r="AC500" s="787"/>
      <c r="AD500" s="787"/>
      <c r="AE500" s="787"/>
      <c r="AF500" s="787">
        <f>+ROUND(D500/10,0)-1</f>
        <v>37</v>
      </c>
      <c r="AG500" s="787" t="b">
        <f t="shared" si="203"/>
        <v>1</v>
      </c>
      <c r="AH500" s="787"/>
      <c r="AI500" s="787"/>
      <c r="AJ500" s="787"/>
      <c r="AK500" s="787">
        <f t="shared" ref="AK500" si="224">AF500+AJ500</f>
        <v>37</v>
      </c>
      <c r="AL500" s="796"/>
      <c r="AM500" s="796"/>
      <c r="AN500" s="796"/>
      <c r="AO500" s="799"/>
      <c r="BE500" s="784" t="str">
        <f t="shared" si="202"/>
        <v/>
      </c>
    </row>
    <row r="501" spans="1:59" ht="14.45" customHeight="1" x14ac:dyDescent="0.2">
      <c r="A501" s="793">
        <f>+SUBTOTAL(3,$B$13:B501)</f>
        <v>245</v>
      </c>
      <c r="B501" s="816" t="s">
        <v>557</v>
      </c>
      <c r="C501" s="816" t="s">
        <v>232</v>
      </c>
      <c r="D501" s="797"/>
      <c r="E501" s="799">
        <v>1</v>
      </c>
      <c r="F501" s="800" t="s">
        <v>2019</v>
      </c>
      <c r="G501" s="799" t="s">
        <v>1772</v>
      </c>
      <c r="H501" s="799" t="s">
        <v>439</v>
      </c>
      <c r="I501" s="799" t="s">
        <v>1773</v>
      </c>
      <c r="J501" s="799" t="s">
        <v>1772</v>
      </c>
      <c r="K501" s="799" t="s">
        <v>439</v>
      </c>
      <c r="L501" s="799" t="s">
        <v>1773</v>
      </c>
      <c r="M501" s="799">
        <v>1</v>
      </c>
      <c r="N501" s="799"/>
      <c r="O501" s="799"/>
      <c r="P501" s="799" t="s">
        <v>1774</v>
      </c>
      <c r="Q501" s="799" t="s">
        <v>1775</v>
      </c>
      <c r="R501" s="799">
        <v>1</v>
      </c>
      <c r="S501" s="799">
        <v>1</v>
      </c>
      <c r="T501" s="799"/>
      <c r="U501" s="799"/>
      <c r="V501" s="799">
        <v>1</v>
      </c>
      <c r="W501" s="799"/>
      <c r="X501" s="799"/>
      <c r="Y501" s="799">
        <v>1</v>
      </c>
      <c r="Z501" s="799"/>
      <c r="AA501" s="799"/>
      <c r="AB501" s="799"/>
      <c r="AC501" s="799"/>
      <c r="AD501" s="799"/>
      <c r="AE501" s="799"/>
      <c r="AF501" s="787"/>
      <c r="AG501" s="787"/>
      <c r="AH501" s="787"/>
      <c r="AI501" s="787"/>
      <c r="AJ501" s="787"/>
      <c r="AK501" s="787"/>
      <c r="AL501" s="799"/>
      <c r="AM501" s="799"/>
      <c r="AN501" s="799"/>
      <c r="AO501" s="799"/>
      <c r="AP501" s="784"/>
      <c r="AQ501" s="784"/>
      <c r="AR501" s="784"/>
      <c r="AS501" s="784"/>
      <c r="AT501" s="784"/>
      <c r="AU501" s="784"/>
      <c r="AV501" s="784"/>
      <c r="AW501" s="784"/>
      <c r="AX501" s="784"/>
      <c r="AY501" s="784"/>
      <c r="AZ501" s="784"/>
      <c r="BA501" s="784"/>
      <c r="BB501" s="784"/>
      <c r="BC501" s="784"/>
      <c r="BE501" s="784" t="str">
        <f t="shared" si="202"/>
        <v>DA</v>
      </c>
      <c r="BF501" s="784" t="str">
        <f>+RIGHT(C501,1)</f>
        <v>6</v>
      </c>
      <c r="BG501" s="784" t="str">
        <f t="shared" si="205"/>
        <v>DA+6</v>
      </c>
    </row>
    <row r="502" spans="1:59" ht="14.45" customHeight="1" x14ac:dyDescent="0.2">
      <c r="A502" s="793"/>
      <c r="B502" s="816"/>
      <c r="C502" s="816"/>
      <c r="D502" s="797">
        <v>407.4</v>
      </c>
      <c r="E502" s="796"/>
      <c r="F502" s="796"/>
      <c r="G502" s="796"/>
      <c r="H502" s="796"/>
      <c r="I502" s="796"/>
      <c r="J502" s="796"/>
      <c r="K502" s="796"/>
      <c r="L502" s="796"/>
      <c r="M502" s="796"/>
      <c r="N502" s="796"/>
      <c r="O502" s="796"/>
      <c r="P502" s="787"/>
      <c r="Q502" s="787"/>
      <c r="R502" s="787"/>
      <c r="S502" s="796"/>
      <c r="T502" s="796"/>
      <c r="U502" s="796"/>
      <c r="V502" s="796"/>
      <c r="W502" s="796"/>
      <c r="X502" s="796"/>
      <c r="Y502" s="796"/>
      <c r="Z502" s="796"/>
      <c r="AA502" s="796"/>
      <c r="AB502" s="787">
        <v>1</v>
      </c>
      <c r="AC502" s="787"/>
      <c r="AD502" s="787"/>
      <c r="AE502" s="787"/>
      <c r="AF502" s="787">
        <f>+ROUND(D502/10,0)-1</f>
        <v>40</v>
      </c>
      <c r="AG502" s="787" t="b">
        <f t="shared" si="203"/>
        <v>1</v>
      </c>
      <c r="AH502" s="787"/>
      <c r="AI502" s="787"/>
      <c r="AJ502" s="787"/>
      <c r="AK502" s="787">
        <f t="shared" ref="AK502" si="225">AF502+AJ502</f>
        <v>40</v>
      </c>
      <c r="AL502" s="796"/>
      <c r="AM502" s="796"/>
      <c r="AN502" s="796"/>
      <c r="AO502" s="799"/>
      <c r="BE502" s="784" t="str">
        <f t="shared" si="202"/>
        <v/>
      </c>
    </row>
    <row r="503" spans="1:59" ht="14.45" customHeight="1" x14ac:dyDescent="0.2">
      <c r="A503" s="793">
        <f>+SUBTOTAL(3,$B$13:B503)</f>
        <v>246</v>
      </c>
      <c r="B503" s="816" t="s">
        <v>558</v>
      </c>
      <c r="C503" s="816" t="s">
        <v>232</v>
      </c>
      <c r="D503" s="797"/>
      <c r="E503" s="799">
        <v>1</v>
      </c>
      <c r="F503" s="800" t="s">
        <v>2020</v>
      </c>
      <c r="G503" s="799" t="s">
        <v>1772</v>
      </c>
      <c r="H503" s="799" t="s">
        <v>439</v>
      </c>
      <c r="I503" s="799" t="s">
        <v>1773</v>
      </c>
      <c r="J503" s="799" t="s">
        <v>1772</v>
      </c>
      <c r="K503" s="799" t="s">
        <v>439</v>
      </c>
      <c r="L503" s="799" t="s">
        <v>1773</v>
      </c>
      <c r="M503" s="799">
        <v>1</v>
      </c>
      <c r="N503" s="799"/>
      <c r="O503" s="799"/>
      <c r="P503" s="799" t="s">
        <v>1774</v>
      </c>
      <c r="Q503" s="799" t="s">
        <v>1775</v>
      </c>
      <c r="R503" s="799">
        <v>1</v>
      </c>
      <c r="S503" s="799">
        <v>1</v>
      </c>
      <c r="T503" s="799"/>
      <c r="U503" s="799"/>
      <c r="V503" s="799">
        <v>1</v>
      </c>
      <c r="W503" s="799"/>
      <c r="X503" s="799"/>
      <c r="Y503" s="799">
        <v>1</v>
      </c>
      <c r="Z503" s="799"/>
      <c r="AA503" s="799"/>
      <c r="AB503" s="799"/>
      <c r="AC503" s="799"/>
      <c r="AD503" s="799"/>
      <c r="AE503" s="799"/>
      <c r="AF503" s="787"/>
      <c r="AG503" s="787"/>
      <c r="AH503" s="787"/>
      <c r="AI503" s="787"/>
      <c r="AJ503" s="787"/>
      <c r="AK503" s="787"/>
      <c r="AL503" s="799"/>
      <c r="AM503" s="799"/>
      <c r="AN503" s="799"/>
      <c r="AO503" s="799"/>
      <c r="AP503" s="784"/>
      <c r="AQ503" s="784"/>
      <c r="AR503" s="784"/>
      <c r="AS503" s="784"/>
      <c r="AT503" s="784"/>
      <c r="AU503" s="784"/>
      <c r="AV503" s="784"/>
      <c r="AW503" s="784"/>
      <c r="AX503" s="784"/>
      <c r="AY503" s="784"/>
      <c r="AZ503" s="784"/>
      <c r="BA503" s="784"/>
      <c r="BB503" s="784"/>
      <c r="BC503" s="784"/>
      <c r="BE503" s="784" t="str">
        <f t="shared" si="202"/>
        <v>DA</v>
      </c>
      <c r="BF503" s="784" t="str">
        <f>+RIGHT(C503,1)</f>
        <v>6</v>
      </c>
      <c r="BG503" s="784" t="str">
        <f t="shared" si="205"/>
        <v>DA+6</v>
      </c>
    </row>
    <row r="504" spans="1:59" ht="27" customHeight="1" x14ac:dyDescent="0.2">
      <c r="A504" s="793"/>
      <c r="B504" s="816"/>
      <c r="C504" s="816"/>
      <c r="D504" s="797">
        <v>414.2</v>
      </c>
      <c r="E504" s="796"/>
      <c r="F504" s="796"/>
      <c r="G504" s="796"/>
      <c r="H504" s="796"/>
      <c r="I504" s="796"/>
      <c r="J504" s="796"/>
      <c r="K504" s="796"/>
      <c r="L504" s="796"/>
      <c r="M504" s="796"/>
      <c r="N504" s="796"/>
      <c r="O504" s="796"/>
      <c r="P504" s="787"/>
      <c r="Q504" s="787"/>
      <c r="R504" s="787"/>
      <c r="S504" s="796"/>
      <c r="T504" s="796"/>
      <c r="U504" s="796"/>
      <c r="V504" s="796"/>
      <c r="W504" s="796"/>
      <c r="X504" s="796"/>
      <c r="Y504" s="796"/>
      <c r="Z504" s="796"/>
      <c r="AA504" s="796"/>
      <c r="AB504" s="787">
        <v>1</v>
      </c>
      <c r="AC504" s="787"/>
      <c r="AD504" s="787"/>
      <c r="AE504" s="787"/>
      <c r="AF504" s="787">
        <f>+ROUND(D504/10,0)-1</f>
        <v>40</v>
      </c>
      <c r="AG504" s="787" t="b">
        <f t="shared" si="203"/>
        <v>1</v>
      </c>
      <c r="AH504" s="787"/>
      <c r="AI504" s="787"/>
      <c r="AJ504" s="787"/>
      <c r="AK504" s="787">
        <f t="shared" ref="AK504" si="226">AF504+AJ504</f>
        <v>40</v>
      </c>
      <c r="AL504" s="796"/>
      <c r="AM504" s="796"/>
      <c r="AN504" s="796"/>
      <c r="AO504" s="799"/>
      <c r="BE504" s="784" t="str">
        <f t="shared" si="202"/>
        <v/>
      </c>
    </row>
    <row r="505" spans="1:59" ht="14.45" customHeight="1" x14ac:dyDescent="0.2">
      <c r="A505" s="793">
        <f>+SUBTOTAL(3,$B$13:B505)</f>
        <v>247</v>
      </c>
      <c r="B505" s="816" t="s">
        <v>559</v>
      </c>
      <c r="C505" s="816" t="s">
        <v>231</v>
      </c>
      <c r="D505" s="797"/>
      <c r="E505" s="799">
        <v>1</v>
      </c>
      <c r="F505" s="800" t="s">
        <v>2021</v>
      </c>
      <c r="G505" s="799" t="s">
        <v>1772</v>
      </c>
      <c r="H505" s="799" t="s">
        <v>439</v>
      </c>
      <c r="I505" s="799" t="s">
        <v>1773</v>
      </c>
      <c r="J505" s="799" t="s">
        <v>1772</v>
      </c>
      <c r="K505" s="799" t="s">
        <v>439</v>
      </c>
      <c r="L505" s="799" t="s">
        <v>1773</v>
      </c>
      <c r="M505" s="799">
        <v>1</v>
      </c>
      <c r="N505" s="799"/>
      <c r="O505" s="799"/>
      <c r="P505" s="799" t="s">
        <v>1774</v>
      </c>
      <c r="Q505" s="799" t="s">
        <v>1775</v>
      </c>
      <c r="R505" s="799">
        <v>1</v>
      </c>
      <c r="S505" s="799">
        <v>1</v>
      </c>
      <c r="T505" s="799"/>
      <c r="U505" s="799"/>
      <c r="V505" s="799">
        <v>1</v>
      </c>
      <c r="W505" s="799"/>
      <c r="X505" s="799"/>
      <c r="Y505" s="799">
        <v>1</v>
      </c>
      <c r="Z505" s="799"/>
      <c r="AA505" s="799"/>
      <c r="AB505" s="799"/>
      <c r="AC505" s="799"/>
      <c r="AD505" s="799"/>
      <c r="AE505" s="799"/>
      <c r="AF505" s="787"/>
      <c r="AG505" s="787"/>
      <c r="AH505" s="787"/>
      <c r="AI505" s="787"/>
      <c r="AJ505" s="787"/>
      <c r="AK505" s="787"/>
      <c r="AL505" s="799"/>
      <c r="AM505" s="799"/>
      <c r="AN505" s="799"/>
      <c r="AO505" s="799"/>
      <c r="AP505" s="784"/>
      <c r="AQ505" s="784"/>
      <c r="AR505" s="784"/>
      <c r="AS505" s="784"/>
      <c r="AT505" s="784"/>
      <c r="AU505" s="784"/>
      <c r="AV505" s="784"/>
      <c r="AW505" s="784"/>
      <c r="AX505" s="784"/>
      <c r="AY505" s="784"/>
      <c r="AZ505" s="784"/>
      <c r="BA505" s="784"/>
      <c r="BB505" s="784"/>
      <c r="BC505" s="784"/>
      <c r="BE505" s="784" t="str">
        <f t="shared" si="202"/>
        <v>DA</v>
      </c>
      <c r="BF505" s="784" t="str">
        <f>+RIGHT(C505,1)</f>
        <v>0</v>
      </c>
      <c r="BG505" s="784" t="str">
        <f t="shared" si="205"/>
        <v>DA+0</v>
      </c>
    </row>
    <row r="506" spans="1:59" ht="14.45" customHeight="1" x14ac:dyDescent="0.2">
      <c r="A506" s="793"/>
      <c r="B506" s="816"/>
      <c r="C506" s="816"/>
      <c r="D506" s="797">
        <v>256.39999999999998</v>
      </c>
      <c r="E506" s="796"/>
      <c r="F506" s="796"/>
      <c r="G506" s="796"/>
      <c r="H506" s="796"/>
      <c r="I506" s="796"/>
      <c r="J506" s="796"/>
      <c r="K506" s="796"/>
      <c r="L506" s="796"/>
      <c r="M506" s="796"/>
      <c r="N506" s="796"/>
      <c r="O506" s="796"/>
      <c r="P506" s="787"/>
      <c r="Q506" s="787"/>
      <c r="R506" s="787"/>
      <c r="S506" s="796"/>
      <c r="T506" s="796"/>
      <c r="U506" s="796"/>
      <c r="V506" s="796"/>
      <c r="W506" s="796"/>
      <c r="X506" s="796"/>
      <c r="Y506" s="796"/>
      <c r="Z506" s="796"/>
      <c r="AA506" s="796"/>
      <c r="AB506" s="787">
        <v>1</v>
      </c>
      <c r="AC506" s="787"/>
      <c r="AD506" s="787"/>
      <c r="AE506" s="787"/>
      <c r="AF506" s="787">
        <f>+ROUND(D506/10,0)-1</f>
        <v>25</v>
      </c>
      <c r="AG506" s="787" t="b">
        <f t="shared" si="203"/>
        <v>1</v>
      </c>
      <c r="AH506" s="787"/>
      <c r="AI506" s="787"/>
      <c r="AJ506" s="787"/>
      <c r="AK506" s="787">
        <f t="shared" ref="AK506" si="227">AF506+AJ506</f>
        <v>25</v>
      </c>
      <c r="AL506" s="796"/>
      <c r="AM506" s="796"/>
      <c r="AN506" s="796"/>
      <c r="AO506" s="799"/>
      <c r="BE506" s="784" t="str">
        <f t="shared" si="202"/>
        <v/>
      </c>
    </row>
    <row r="507" spans="1:59" ht="14.45" customHeight="1" x14ac:dyDescent="0.2">
      <c r="A507" s="793">
        <f>+SUBTOTAL(3,$B$13:B507)</f>
        <v>248</v>
      </c>
      <c r="B507" s="816" t="s">
        <v>560</v>
      </c>
      <c r="C507" s="816" t="s">
        <v>231</v>
      </c>
      <c r="D507" s="797"/>
      <c r="E507" s="799">
        <v>1</v>
      </c>
      <c r="F507" s="800" t="s">
        <v>2022</v>
      </c>
      <c r="G507" s="799" t="s">
        <v>1772</v>
      </c>
      <c r="H507" s="799" t="s">
        <v>439</v>
      </c>
      <c r="I507" s="799" t="s">
        <v>1773</v>
      </c>
      <c r="J507" s="799" t="s">
        <v>1772</v>
      </c>
      <c r="K507" s="799" t="s">
        <v>439</v>
      </c>
      <c r="L507" s="799" t="s">
        <v>1773</v>
      </c>
      <c r="M507" s="799">
        <v>1</v>
      </c>
      <c r="N507" s="799"/>
      <c r="O507" s="799"/>
      <c r="P507" s="799" t="s">
        <v>1774</v>
      </c>
      <c r="Q507" s="799" t="s">
        <v>1775</v>
      </c>
      <c r="R507" s="799">
        <v>1</v>
      </c>
      <c r="S507" s="799">
        <v>1</v>
      </c>
      <c r="T507" s="799"/>
      <c r="U507" s="799"/>
      <c r="V507" s="799">
        <v>1</v>
      </c>
      <c r="W507" s="799"/>
      <c r="X507" s="799"/>
      <c r="Y507" s="799">
        <v>1</v>
      </c>
      <c r="Z507" s="799"/>
      <c r="AA507" s="799"/>
      <c r="AB507" s="799"/>
      <c r="AC507" s="799"/>
      <c r="AD507" s="799"/>
      <c r="AE507" s="799"/>
      <c r="AF507" s="787"/>
      <c r="AG507" s="787"/>
      <c r="AH507" s="787"/>
      <c r="AI507" s="787"/>
      <c r="AJ507" s="787"/>
      <c r="AK507" s="787"/>
      <c r="AL507" s="799"/>
      <c r="AM507" s="799"/>
      <c r="AN507" s="799"/>
      <c r="AO507" s="799"/>
      <c r="AP507" s="784"/>
      <c r="AQ507" s="784"/>
      <c r="AR507" s="784"/>
      <c r="AS507" s="784"/>
      <c r="AT507" s="784"/>
      <c r="AU507" s="784"/>
      <c r="AV507" s="784"/>
      <c r="AW507" s="784"/>
      <c r="AX507" s="784"/>
      <c r="AY507" s="784"/>
      <c r="AZ507" s="784"/>
      <c r="BA507" s="784"/>
      <c r="BB507" s="784"/>
      <c r="BC507" s="784"/>
      <c r="BE507" s="784" t="str">
        <f t="shared" si="202"/>
        <v>DA</v>
      </c>
      <c r="BF507" s="784" t="str">
        <f>+RIGHT(C507,1)</f>
        <v>0</v>
      </c>
      <c r="BG507" s="784" t="str">
        <f t="shared" si="205"/>
        <v>DA+0</v>
      </c>
    </row>
    <row r="508" spans="1:59" ht="14.45" customHeight="1" x14ac:dyDescent="0.2">
      <c r="A508" s="793"/>
      <c r="B508" s="816"/>
      <c r="C508" s="816"/>
      <c r="D508" s="797">
        <v>403.8</v>
      </c>
      <c r="E508" s="796"/>
      <c r="F508" s="796"/>
      <c r="G508" s="796"/>
      <c r="H508" s="796"/>
      <c r="I508" s="796"/>
      <c r="J508" s="796"/>
      <c r="K508" s="796"/>
      <c r="L508" s="796"/>
      <c r="M508" s="796"/>
      <c r="N508" s="796"/>
      <c r="O508" s="796"/>
      <c r="P508" s="787"/>
      <c r="Q508" s="787"/>
      <c r="R508" s="787"/>
      <c r="S508" s="796"/>
      <c r="T508" s="796"/>
      <c r="U508" s="796"/>
      <c r="V508" s="796"/>
      <c r="W508" s="796"/>
      <c r="X508" s="796"/>
      <c r="Y508" s="796"/>
      <c r="Z508" s="796"/>
      <c r="AA508" s="796"/>
      <c r="AB508" s="787">
        <v>1</v>
      </c>
      <c r="AC508" s="787"/>
      <c r="AD508" s="787"/>
      <c r="AE508" s="787"/>
      <c r="AF508" s="787">
        <f>+ROUND(D508/10,0)-1</f>
        <v>39</v>
      </c>
      <c r="AG508" s="787" t="b">
        <f t="shared" si="203"/>
        <v>1</v>
      </c>
      <c r="AH508" s="787"/>
      <c r="AI508" s="787"/>
      <c r="AJ508" s="787"/>
      <c r="AK508" s="787">
        <f t="shared" ref="AK508" si="228">AF508+AJ508</f>
        <v>39</v>
      </c>
      <c r="AL508" s="796"/>
      <c r="AM508" s="796"/>
      <c r="AN508" s="796"/>
      <c r="AO508" s="799"/>
      <c r="BE508" s="784" t="str">
        <f t="shared" si="202"/>
        <v/>
      </c>
    </row>
    <row r="509" spans="1:59" ht="14.45" customHeight="1" x14ac:dyDescent="0.2">
      <c r="A509" s="793">
        <f>+SUBTOTAL(3,$B$13:B509)</f>
        <v>249</v>
      </c>
      <c r="B509" s="816" t="s">
        <v>561</v>
      </c>
      <c r="C509" s="816" t="s">
        <v>233</v>
      </c>
      <c r="D509" s="797"/>
      <c r="E509" s="799">
        <v>1</v>
      </c>
      <c r="F509" s="800" t="s">
        <v>2023</v>
      </c>
      <c r="G509" s="799" t="s">
        <v>1772</v>
      </c>
      <c r="H509" s="799" t="s">
        <v>439</v>
      </c>
      <c r="I509" s="799" t="s">
        <v>1773</v>
      </c>
      <c r="J509" s="799" t="s">
        <v>1772</v>
      </c>
      <c r="K509" s="799" t="s">
        <v>439</v>
      </c>
      <c r="L509" s="799" t="s">
        <v>1773</v>
      </c>
      <c r="M509" s="799">
        <v>1</v>
      </c>
      <c r="N509" s="799"/>
      <c r="O509" s="799"/>
      <c r="P509" s="799" t="s">
        <v>1774</v>
      </c>
      <c r="Q509" s="799" t="s">
        <v>1775</v>
      </c>
      <c r="R509" s="799">
        <v>1</v>
      </c>
      <c r="S509" s="799">
        <v>1</v>
      </c>
      <c r="T509" s="799"/>
      <c r="U509" s="799"/>
      <c r="V509" s="799">
        <v>1</v>
      </c>
      <c r="W509" s="799"/>
      <c r="X509" s="799"/>
      <c r="Y509" s="799">
        <v>1</v>
      </c>
      <c r="Z509" s="799"/>
      <c r="AA509" s="799"/>
      <c r="AB509" s="799"/>
      <c r="AC509" s="799"/>
      <c r="AD509" s="799"/>
      <c r="AE509" s="799"/>
      <c r="AF509" s="787"/>
      <c r="AG509" s="787"/>
      <c r="AH509" s="787"/>
      <c r="AI509" s="787"/>
      <c r="AJ509" s="787"/>
      <c r="AK509" s="787"/>
      <c r="AL509" s="799"/>
      <c r="AM509" s="799"/>
      <c r="AN509" s="799"/>
      <c r="AO509" s="799"/>
      <c r="AP509" s="784"/>
      <c r="AQ509" s="784"/>
      <c r="AR509" s="784"/>
      <c r="AS509" s="784"/>
      <c r="AT509" s="784"/>
      <c r="AU509" s="784"/>
      <c r="AV509" s="784"/>
      <c r="AW509" s="784"/>
      <c r="AX509" s="784"/>
      <c r="AY509" s="784"/>
      <c r="AZ509" s="784"/>
      <c r="BA509" s="784"/>
      <c r="BB509" s="784"/>
      <c r="BC509" s="784"/>
      <c r="BE509" s="784" t="str">
        <f t="shared" si="202"/>
        <v>DA</v>
      </c>
      <c r="BF509" s="784" t="str">
        <f>+RIGHT(C509,1)</f>
        <v>9</v>
      </c>
      <c r="BG509" s="784" t="str">
        <f t="shared" si="205"/>
        <v>DA+9</v>
      </c>
    </row>
    <row r="510" spans="1:59" ht="14.45" customHeight="1" x14ac:dyDescent="0.2">
      <c r="A510" s="793"/>
      <c r="B510" s="816"/>
      <c r="C510" s="816"/>
      <c r="D510" s="797">
        <v>396.7</v>
      </c>
      <c r="E510" s="796"/>
      <c r="F510" s="796"/>
      <c r="G510" s="796"/>
      <c r="H510" s="796"/>
      <c r="I510" s="796"/>
      <c r="J510" s="796"/>
      <c r="K510" s="796"/>
      <c r="L510" s="796"/>
      <c r="M510" s="796"/>
      <c r="N510" s="796"/>
      <c r="O510" s="796"/>
      <c r="P510" s="787"/>
      <c r="Q510" s="787"/>
      <c r="R510" s="787"/>
      <c r="S510" s="796"/>
      <c r="T510" s="796"/>
      <c r="U510" s="796"/>
      <c r="V510" s="796"/>
      <c r="W510" s="796"/>
      <c r="X510" s="796"/>
      <c r="Y510" s="796"/>
      <c r="Z510" s="796"/>
      <c r="AA510" s="796"/>
      <c r="AB510" s="787">
        <v>1</v>
      </c>
      <c r="AC510" s="787"/>
      <c r="AD510" s="787"/>
      <c r="AE510" s="787"/>
      <c r="AF510" s="787">
        <f>+ROUND(D510/10,0)-1</f>
        <v>39</v>
      </c>
      <c r="AG510" s="787" t="b">
        <f t="shared" si="203"/>
        <v>1</v>
      </c>
      <c r="AH510" s="787"/>
      <c r="AI510" s="787"/>
      <c r="AJ510" s="787"/>
      <c r="AK510" s="787">
        <f t="shared" ref="AK510" si="229">AF510+AJ510</f>
        <v>39</v>
      </c>
      <c r="AL510" s="796"/>
      <c r="AM510" s="796"/>
      <c r="AN510" s="796"/>
      <c r="AO510" s="799"/>
      <c r="BE510" s="784" t="str">
        <f t="shared" si="202"/>
        <v/>
      </c>
    </row>
    <row r="511" spans="1:59" ht="14.45" customHeight="1" x14ac:dyDescent="0.2">
      <c r="A511" s="793">
        <f>+SUBTOTAL(3,$B$13:B511)</f>
        <v>250</v>
      </c>
      <c r="B511" s="816" t="s">
        <v>562</v>
      </c>
      <c r="C511" s="816" t="s">
        <v>231</v>
      </c>
      <c r="D511" s="797"/>
      <c r="E511" s="799">
        <v>1</v>
      </c>
      <c r="F511" s="800" t="s">
        <v>2024</v>
      </c>
      <c r="G511" s="799" t="s">
        <v>1772</v>
      </c>
      <c r="H511" s="799" t="s">
        <v>439</v>
      </c>
      <c r="I511" s="799" t="s">
        <v>1773</v>
      </c>
      <c r="J511" s="799" t="s">
        <v>1772</v>
      </c>
      <c r="K511" s="799" t="s">
        <v>439</v>
      </c>
      <c r="L511" s="799" t="s">
        <v>1773</v>
      </c>
      <c r="M511" s="799">
        <v>1</v>
      </c>
      <c r="N511" s="799"/>
      <c r="O511" s="799"/>
      <c r="P511" s="799" t="s">
        <v>1774</v>
      </c>
      <c r="Q511" s="799" t="s">
        <v>1775</v>
      </c>
      <c r="R511" s="799">
        <v>1</v>
      </c>
      <c r="S511" s="799">
        <v>1</v>
      </c>
      <c r="T511" s="799"/>
      <c r="U511" s="799"/>
      <c r="V511" s="799">
        <v>1</v>
      </c>
      <c r="W511" s="799"/>
      <c r="X511" s="799"/>
      <c r="Y511" s="799">
        <v>1</v>
      </c>
      <c r="Z511" s="799"/>
      <c r="AA511" s="799"/>
      <c r="AB511" s="799"/>
      <c r="AC511" s="799"/>
      <c r="AD511" s="799"/>
      <c r="AE511" s="799"/>
      <c r="AF511" s="787"/>
      <c r="AG511" s="787"/>
      <c r="AH511" s="787"/>
      <c r="AI511" s="787"/>
      <c r="AJ511" s="787"/>
      <c r="AK511" s="787"/>
      <c r="AL511" s="799"/>
      <c r="AM511" s="799"/>
      <c r="AN511" s="799"/>
      <c r="AO511" s="799"/>
      <c r="AP511" s="784"/>
      <c r="AQ511" s="784"/>
      <c r="AR511" s="784"/>
      <c r="AS511" s="784"/>
      <c r="AT511" s="784"/>
      <c r="AU511" s="784"/>
      <c r="AV511" s="784"/>
      <c r="AW511" s="784"/>
      <c r="AX511" s="784"/>
      <c r="AY511" s="784"/>
      <c r="AZ511" s="784"/>
      <c r="BA511" s="784"/>
      <c r="BB511" s="784"/>
      <c r="BC511" s="784"/>
      <c r="BE511" s="784" t="str">
        <f t="shared" si="202"/>
        <v>DA</v>
      </c>
      <c r="BF511" s="784" t="str">
        <f>+RIGHT(C511,1)</f>
        <v>0</v>
      </c>
      <c r="BG511" s="784" t="str">
        <f t="shared" si="205"/>
        <v>DA+0</v>
      </c>
    </row>
    <row r="512" spans="1:59" ht="14.45" customHeight="1" x14ac:dyDescent="0.2">
      <c r="A512" s="793"/>
      <c r="B512" s="816"/>
      <c r="C512" s="816"/>
      <c r="D512" s="797">
        <v>403.9</v>
      </c>
      <c r="E512" s="796"/>
      <c r="F512" s="796"/>
      <c r="G512" s="796"/>
      <c r="H512" s="796"/>
      <c r="I512" s="796"/>
      <c r="J512" s="796"/>
      <c r="K512" s="796"/>
      <c r="L512" s="796"/>
      <c r="M512" s="796"/>
      <c r="N512" s="796"/>
      <c r="O512" s="796"/>
      <c r="P512" s="787"/>
      <c r="Q512" s="787"/>
      <c r="R512" s="787"/>
      <c r="S512" s="796"/>
      <c r="T512" s="796"/>
      <c r="U512" s="796"/>
      <c r="V512" s="796"/>
      <c r="W512" s="796"/>
      <c r="X512" s="796"/>
      <c r="Y512" s="796"/>
      <c r="Z512" s="796"/>
      <c r="AA512" s="796"/>
      <c r="AB512" s="787">
        <v>1</v>
      </c>
      <c r="AC512" s="787"/>
      <c r="AD512" s="787"/>
      <c r="AE512" s="787"/>
      <c r="AF512" s="787">
        <f>+ROUND(D512/10,0)-1</f>
        <v>39</v>
      </c>
      <c r="AG512" s="787" t="b">
        <f t="shared" si="203"/>
        <v>1</v>
      </c>
      <c r="AH512" s="787"/>
      <c r="AI512" s="787"/>
      <c r="AJ512" s="787"/>
      <c r="AK512" s="787">
        <f t="shared" ref="AK512" si="230">AF512+AJ512</f>
        <v>39</v>
      </c>
      <c r="AL512" s="796"/>
      <c r="AM512" s="796"/>
      <c r="AN512" s="796"/>
      <c r="AO512" s="799"/>
      <c r="BE512" s="784" t="str">
        <f t="shared" si="202"/>
        <v/>
      </c>
    </row>
    <row r="513" spans="1:59" ht="14.45" customHeight="1" x14ac:dyDescent="0.2">
      <c r="A513" s="793">
        <f>+SUBTOTAL(3,$B$13:B513)</f>
        <v>251</v>
      </c>
      <c r="B513" s="794" t="s">
        <v>563</v>
      </c>
      <c r="C513" s="816" t="s">
        <v>242</v>
      </c>
      <c r="D513" s="797"/>
      <c r="E513" s="799">
        <v>1</v>
      </c>
      <c r="F513" s="800" t="s">
        <v>2025</v>
      </c>
      <c r="G513" s="799" t="s">
        <v>1772</v>
      </c>
      <c r="H513" s="799" t="s">
        <v>439</v>
      </c>
      <c r="I513" s="799" t="s">
        <v>1773</v>
      </c>
      <c r="J513" s="799" t="s">
        <v>1772</v>
      </c>
      <c r="K513" s="799" t="s">
        <v>439</v>
      </c>
      <c r="L513" s="799" t="s">
        <v>1773</v>
      </c>
      <c r="M513" s="799">
        <v>1</v>
      </c>
      <c r="N513" s="799"/>
      <c r="O513" s="799"/>
      <c r="P513" s="799" t="s">
        <v>1774</v>
      </c>
      <c r="Q513" s="799" t="s">
        <v>1775</v>
      </c>
      <c r="R513" s="799">
        <v>1</v>
      </c>
      <c r="S513" s="799">
        <v>1</v>
      </c>
      <c r="T513" s="799"/>
      <c r="U513" s="799"/>
      <c r="V513" s="799">
        <v>1</v>
      </c>
      <c r="W513" s="799"/>
      <c r="X513" s="799"/>
      <c r="Y513" s="796"/>
      <c r="Z513" s="796"/>
      <c r="AA513" s="796"/>
      <c r="AB513" s="799"/>
      <c r="AC513" s="787"/>
      <c r="AD513" s="787"/>
      <c r="AE513" s="787"/>
      <c r="AF513" s="787"/>
      <c r="AG513" s="787"/>
      <c r="AH513" s="787"/>
      <c r="AI513" s="787"/>
      <c r="AJ513" s="787"/>
      <c r="AK513" s="787"/>
      <c r="AL513" s="796"/>
      <c r="AM513" s="796"/>
      <c r="AN513" s="796"/>
      <c r="AO513" s="799"/>
      <c r="BE513" s="784" t="str">
        <f t="shared" si="202"/>
        <v>DB</v>
      </c>
      <c r="BF513" s="784" t="str">
        <f>+RIGHT(C513,1)</f>
        <v>0</v>
      </c>
      <c r="BG513" s="784" t="str">
        <f t="shared" si="205"/>
        <v>DB+0</v>
      </c>
    </row>
    <row r="514" spans="1:59" ht="14.45" customHeight="1" x14ac:dyDescent="0.2">
      <c r="A514" s="793"/>
      <c r="B514" s="816"/>
      <c r="C514" s="816"/>
      <c r="D514" s="797">
        <v>346</v>
      </c>
      <c r="E514" s="796"/>
      <c r="F514" s="796"/>
      <c r="G514" s="796"/>
      <c r="H514" s="796"/>
      <c r="I514" s="796"/>
      <c r="J514" s="796"/>
      <c r="K514" s="796"/>
      <c r="L514" s="796"/>
      <c r="M514" s="796"/>
      <c r="N514" s="796"/>
      <c r="O514" s="796"/>
      <c r="P514" s="787"/>
      <c r="Q514" s="787"/>
      <c r="R514" s="787"/>
      <c r="S514" s="796"/>
      <c r="T514" s="796"/>
      <c r="U514" s="796"/>
      <c r="V514" s="796"/>
      <c r="W514" s="796"/>
      <c r="X514" s="796"/>
      <c r="Y514" s="796"/>
      <c r="Z514" s="796"/>
      <c r="AA514" s="796"/>
      <c r="AB514" s="787">
        <v>1</v>
      </c>
      <c r="AC514" s="787"/>
      <c r="AD514" s="787"/>
      <c r="AE514" s="787"/>
      <c r="AF514" s="787">
        <f>+ROUND(D514/10,0)-1</f>
        <v>34</v>
      </c>
      <c r="AG514" s="787" t="b">
        <f t="shared" si="203"/>
        <v>1</v>
      </c>
      <c r="AH514" s="787"/>
      <c r="AI514" s="787"/>
      <c r="AJ514" s="787"/>
      <c r="AK514" s="787">
        <f t="shared" ref="AK514" si="231">AF514+AJ514</f>
        <v>34</v>
      </c>
      <c r="AL514" s="796"/>
      <c r="AM514" s="796"/>
      <c r="AN514" s="796"/>
      <c r="AO514" s="799"/>
      <c r="BE514" s="784" t="str">
        <f t="shared" si="202"/>
        <v/>
      </c>
    </row>
    <row r="515" spans="1:59" ht="14.45" customHeight="1" x14ac:dyDescent="0.2">
      <c r="A515" s="793">
        <f>+SUBTOTAL(3,$B$13:B515)</f>
        <v>252</v>
      </c>
      <c r="B515" s="816" t="s">
        <v>564</v>
      </c>
      <c r="C515" s="816" t="s">
        <v>20</v>
      </c>
      <c r="D515" s="797"/>
      <c r="E515" s="799">
        <v>1</v>
      </c>
      <c r="F515" s="800" t="s">
        <v>2026</v>
      </c>
      <c r="G515" s="799" t="s">
        <v>1772</v>
      </c>
      <c r="H515" s="799" t="s">
        <v>439</v>
      </c>
      <c r="I515" s="799" t="s">
        <v>1773</v>
      </c>
      <c r="J515" s="799" t="s">
        <v>1772</v>
      </c>
      <c r="K515" s="799" t="s">
        <v>439</v>
      </c>
      <c r="L515" s="799" t="s">
        <v>1773</v>
      </c>
      <c r="M515" s="799">
        <v>1</v>
      </c>
      <c r="N515" s="799"/>
      <c r="O515" s="799"/>
      <c r="P515" s="799" t="s">
        <v>1774</v>
      </c>
      <c r="Q515" s="799" t="s">
        <v>1775</v>
      </c>
      <c r="R515" s="799">
        <v>1</v>
      </c>
      <c r="S515" s="799">
        <v>1</v>
      </c>
      <c r="T515" s="799"/>
      <c r="U515" s="799"/>
      <c r="V515" s="799">
        <v>1</v>
      </c>
      <c r="W515" s="799"/>
      <c r="X515" s="799"/>
      <c r="Y515" s="799">
        <v>1</v>
      </c>
      <c r="Z515" s="799"/>
      <c r="AA515" s="799"/>
      <c r="AB515" s="799"/>
      <c r="AC515" s="799"/>
      <c r="AD515" s="799"/>
      <c r="AE515" s="799"/>
      <c r="AF515" s="787"/>
      <c r="AG515" s="787"/>
      <c r="AH515" s="787"/>
      <c r="AI515" s="787"/>
      <c r="AJ515" s="787"/>
      <c r="AK515" s="787"/>
      <c r="AL515" s="799"/>
      <c r="AM515" s="799"/>
      <c r="AN515" s="799"/>
      <c r="AO515" s="799"/>
      <c r="AP515" s="784"/>
      <c r="AQ515" s="784"/>
      <c r="AR515" s="784"/>
      <c r="AS515" s="784"/>
      <c r="AT515" s="784"/>
      <c r="AU515" s="784"/>
      <c r="AV515" s="784"/>
      <c r="AW515" s="784"/>
      <c r="AX515" s="784"/>
      <c r="AY515" s="784"/>
      <c r="AZ515" s="784"/>
      <c r="BA515" s="784"/>
      <c r="BB515" s="784"/>
      <c r="BC515" s="784"/>
      <c r="BE515" s="784" t="str">
        <f t="shared" si="202"/>
        <v>DA</v>
      </c>
      <c r="BF515" s="784" t="str">
        <f>+RIGHT(C515,1)</f>
        <v>3</v>
      </c>
      <c r="BG515" s="784" t="str">
        <f t="shared" si="205"/>
        <v>DA+3</v>
      </c>
    </row>
    <row r="516" spans="1:59" ht="14.45" customHeight="1" x14ac:dyDescent="0.2">
      <c r="A516" s="793"/>
      <c r="B516" s="816"/>
      <c r="C516" s="816"/>
      <c r="D516" s="797">
        <v>475.8</v>
      </c>
      <c r="E516" s="796"/>
      <c r="F516" s="796"/>
      <c r="G516" s="796"/>
      <c r="H516" s="796"/>
      <c r="I516" s="796"/>
      <c r="J516" s="796"/>
      <c r="K516" s="796"/>
      <c r="L516" s="796"/>
      <c r="M516" s="796"/>
      <c r="N516" s="796"/>
      <c r="O516" s="796"/>
      <c r="P516" s="787"/>
      <c r="Q516" s="787"/>
      <c r="R516" s="787"/>
      <c r="S516" s="796"/>
      <c r="T516" s="796"/>
      <c r="U516" s="796"/>
      <c r="V516" s="796"/>
      <c r="W516" s="796"/>
      <c r="X516" s="796"/>
      <c r="Y516" s="796"/>
      <c r="Z516" s="796"/>
      <c r="AA516" s="796"/>
      <c r="AB516" s="787">
        <v>1</v>
      </c>
      <c r="AC516" s="787"/>
      <c r="AD516" s="787"/>
      <c r="AE516" s="787"/>
      <c r="AF516" s="787">
        <f>+ROUND(D516/10,0)-1</f>
        <v>47</v>
      </c>
      <c r="AG516" s="787" t="b">
        <f t="shared" si="203"/>
        <v>1</v>
      </c>
      <c r="AH516" s="787"/>
      <c r="AI516" s="787"/>
      <c r="AJ516" s="787"/>
      <c r="AK516" s="787">
        <f t="shared" ref="AK516" si="232">AF516+AJ516</f>
        <v>47</v>
      </c>
      <c r="AL516" s="796"/>
      <c r="AM516" s="796"/>
      <c r="AN516" s="796"/>
      <c r="AO516" s="799"/>
      <c r="BE516" s="784" t="str">
        <f t="shared" si="202"/>
        <v/>
      </c>
    </row>
    <row r="517" spans="1:59" ht="14.45" customHeight="1" x14ac:dyDescent="0.2">
      <c r="A517" s="793">
        <f>+SUBTOTAL(3,$B$13:B517)</f>
        <v>253</v>
      </c>
      <c r="B517" s="816" t="s">
        <v>565</v>
      </c>
      <c r="C517" s="816" t="s">
        <v>231</v>
      </c>
      <c r="D517" s="797"/>
      <c r="E517" s="799">
        <v>1</v>
      </c>
      <c r="F517" s="800" t="s">
        <v>2027</v>
      </c>
      <c r="G517" s="799" t="s">
        <v>1772</v>
      </c>
      <c r="H517" s="799" t="s">
        <v>439</v>
      </c>
      <c r="I517" s="799" t="s">
        <v>1773</v>
      </c>
      <c r="J517" s="799" t="s">
        <v>1772</v>
      </c>
      <c r="K517" s="799" t="s">
        <v>439</v>
      </c>
      <c r="L517" s="799" t="s">
        <v>1773</v>
      </c>
      <c r="M517" s="799">
        <v>1</v>
      </c>
      <c r="N517" s="799"/>
      <c r="O517" s="799"/>
      <c r="P517" s="799" t="s">
        <v>1774</v>
      </c>
      <c r="Q517" s="799" t="s">
        <v>1775</v>
      </c>
      <c r="R517" s="799">
        <v>1</v>
      </c>
      <c r="S517" s="799">
        <v>1</v>
      </c>
      <c r="T517" s="799"/>
      <c r="U517" s="799"/>
      <c r="V517" s="799">
        <v>1</v>
      </c>
      <c r="W517" s="799"/>
      <c r="X517" s="799"/>
      <c r="Y517" s="799">
        <v>1</v>
      </c>
      <c r="Z517" s="799"/>
      <c r="AA517" s="799"/>
      <c r="AB517" s="799"/>
      <c r="AC517" s="799"/>
      <c r="AD517" s="799"/>
      <c r="AE517" s="799"/>
      <c r="AF517" s="787"/>
      <c r="AG517" s="787"/>
      <c r="AH517" s="787"/>
      <c r="AI517" s="787"/>
      <c r="AJ517" s="787"/>
      <c r="AK517" s="787"/>
      <c r="AL517" s="799"/>
      <c r="AM517" s="799"/>
      <c r="AN517" s="799"/>
      <c r="AO517" s="799"/>
      <c r="AP517" s="784"/>
      <c r="AQ517" s="784"/>
      <c r="AR517" s="784"/>
      <c r="AS517" s="784"/>
      <c r="AT517" s="784"/>
      <c r="AU517" s="784"/>
      <c r="AV517" s="784"/>
      <c r="AW517" s="784"/>
      <c r="AX517" s="784"/>
      <c r="AY517" s="784"/>
      <c r="AZ517" s="784"/>
      <c r="BA517" s="784"/>
      <c r="BB517" s="784"/>
      <c r="BC517" s="784"/>
      <c r="BE517" s="784" t="str">
        <f t="shared" si="202"/>
        <v>DA</v>
      </c>
      <c r="BF517" s="784" t="str">
        <f>+RIGHT(C517,1)</f>
        <v>0</v>
      </c>
      <c r="BG517" s="784" t="str">
        <f t="shared" si="205"/>
        <v>DA+0</v>
      </c>
    </row>
    <row r="518" spans="1:59" ht="14.45" customHeight="1" x14ac:dyDescent="0.2">
      <c r="A518" s="793"/>
      <c r="B518" s="816"/>
      <c r="C518" s="816"/>
      <c r="D518" s="797">
        <v>363.7</v>
      </c>
      <c r="E518" s="796"/>
      <c r="F518" s="796"/>
      <c r="G518" s="796"/>
      <c r="H518" s="796"/>
      <c r="I518" s="796"/>
      <c r="J518" s="796"/>
      <c r="K518" s="796"/>
      <c r="L518" s="796"/>
      <c r="M518" s="796"/>
      <c r="N518" s="796"/>
      <c r="O518" s="796"/>
      <c r="P518" s="787"/>
      <c r="Q518" s="787"/>
      <c r="R518" s="787"/>
      <c r="S518" s="796"/>
      <c r="T518" s="796"/>
      <c r="U518" s="796"/>
      <c r="V518" s="796"/>
      <c r="W518" s="796"/>
      <c r="X518" s="796"/>
      <c r="Y518" s="796"/>
      <c r="Z518" s="796"/>
      <c r="AA518" s="796"/>
      <c r="AB518" s="787">
        <v>1</v>
      </c>
      <c r="AC518" s="787"/>
      <c r="AD518" s="787"/>
      <c r="AE518" s="787"/>
      <c r="AF518" s="787">
        <f>+ROUND(D518/10,0)-1</f>
        <v>35</v>
      </c>
      <c r="AG518" s="787" t="b">
        <f t="shared" si="203"/>
        <v>1</v>
      </c>
      <c r="AH518" s="787"/>
      <c r="AI518" s="787"/>
      <c r="AJ518" s="787"/>
      <c r="AK518" s="787">
        <f t="shared" ref="AK518" si="233">AF518+AJ518</f>
        <v>35</v>
      </c>
      <c r="AL518" s="796"/>
      <c r="AM518" s="796"/>
      <c r="AN518" s="796"/>
      <c r="AO518" s="799"/>
      <c r="BE518" s="784" t="str">
        <f t="shared" si="202"/>
        <v/>
      </c>
    </row>
    <row r="519" spans="1:59" ht="14.45" customHeight="1" x14ac:dyDescent="0.2">
      <c r="A519" s="793">
        <f>+SUBTOTAL(3,$B$13:B519)</f>
        <v>254</v>
      </c>
      <c r="B519" s="816" t="s">
        <v>566</v>
      </c>
      <c r="C519" s="816" t="s">
        <v>231</v>
      </c>
      <c r="D519" s="797"/>
      <c r="E519" s="799">
        <v>1</v>
      </c>
      <c r="F519" s="800" t="s">
        <v>2028</v>
      </c>
      <c r="G519" s="799" t="s">
        <v>1772</v>
      </c>
      <c r="H519" s="799" t="s">
        <v>439</v>
      </c>
      <c r="I519" s="799" t="s">
        <v>1773</v>
      </c>
      <c r="J519" s="799" t="s">
        <v>1772</v>
      </c>
      <c r="K519" s="799" t="s">
        <v>439</v>
      </c>
      <c r="L519" s="799" t="s">
        <v>1773</v>
      </c>
      <c r="M519" s="799">
        <v>1</v>
      </c>
      <c r="N519" s="799"/>
      <c r="O519" s="799"/>
      <c r="P519" s="799" t="s">
        <v>1774</v>
      </c>
      <c r="Q519" s="799" t="s">
        <v>1775</v>
      </c>
      <c r="R519" s="799">
        <v>1</v>
      </c>
      <c r="S519" s="799">
        <v>1</v>
      </c>
      <c r="T519" s="799"/>
      <c r="U519" s="799"/>
      <c r="V519" s="799">
        <v>1</v>
      </c>
      <c r="W519" s="799"/>
      <c r="X519" s="799"/>
      <c r="Y519" s="799">
        <v>1</v>
      </c>
      <c r="Z519" s="799"/>
      <c r="AA519" s="799"/>
      <c r="AB519" s="799"/>
      <c r="AC519" s="799"/>
      <c r="AD519" s="799"/>
      <c r="AE519" s="799"/>
      <c r="AF519" s="787"/>
      <c r="AG519" s="787"/>
      <c r="AH519" s="787"/>
      <c r="AI519" s="787"/>
      <c r="AJ519" s="787"/>
      <c r="AK519" s="787"/>
      <c r="AL519" s="799"/>
      <c r="AM519" s="799"/>
      <c r="AN519" s="799"/>
      <c r="AO519" s="799"/>
      <c r="AP519" s="784"/>
      <c r="AQ519" s="784"/>
      <c r="AR519" s="784"/>
      <c r="AS519" s="784"/>
      <c r="AT519" s="784"/>
      <c r="AU519" s="784"/>
      <c r="AV519" s="784"/>
      <c r="AW519" s="784"/>
      <c r="AX519" s="784"/>
      <c r="AY519" s="784"/>
      <c r="AZ519" s="784"/>
      <c r="BA519" s="784"/>
      <c r="BB519" s="784"/>
      <c r="BC519" s="784"/>
      <c r="BE519" s="784" t="str">
        <f t="shared" si="202"/>
        <v>DA</v>
      </c>
      <c r="BF519" s="784" t="str">
        <f>+RIGHT(C519,1)</f>
        <v>0</v>
      </c>
      <c r="BG519" s="784" t="str">
        <f t="shared" si="205"/>
        <v>DA+0</v>
      </c>
    </row>
    <row r="520" spans="1:59" ht="25.15" customHeight="1" x14ac:dyDescent="0.2">
      <c r="A520" s="793"/>
      <c r="B520" s="816"/>
      <c r="C520" s="816"/>
      <c r="D520" s="797">
        <v>431.8</v>
      </c>
      <c r="E520" s="796"/>
      <c r="F520" s="796"/>
      <c r="G520" s="796"/>
      <c r="H520" s="796"/>
      <c r="I520" s="796"/>
      <c r="J520" s="796"/>
      <c r="K520" s="796"/>
      <c r="L520" s="796"/>
      <c r="M520" s="796"/>
      <c r="N520" s="796"/>
      <c r="O520" s="796"/>
      <c r="P520" s="787"/>
      <c r="Q520" s="787"/>
      <c r="R520" s="787"/>
      <c r="S520" s="796"/>
      <c r="T520" s="796"/>
      <c r="U520" s="796"/>
      <c r="V520" s="796"/>
      <c r="W520" s="796"/>
      <c r="X520" s="796"/>
      <c r="Y520" s="796"/>
      <c r="Z520" s="796"/>
      <c r="AA520" s="796"/>
      <c r="AB520" s="787">
        <v>1</v>
      </c>
      <c r="AC520" s="787"/>
      <c r="AD520" s="787"/>
      <c r="AE520" s="787"/>
      <c r="AF520" s="787">
        <f>+ROUND(D520/10,0)-1</f>
        <v>42</v>
      </c>
      <c r="AG520" s="787" t="b">
        <f t="shared" si="203"/>
        <v>1</v>
      </c>
      <c r="AH520" s="787"/>
      <c r="AI520" s="787"/>
      <c r="AJ520" s="787"/>
      <c r="AK520" s="787">
        <f t="shared" ref="AK520" si="234">AF520+AJ520</f>
        <v>42</v>
      </c>
      <c r="AL520" s="796"/>
      <c r="AM520" s="796"/>
      <c r="AN520" s="796"/>
      <c r="AO520" s="799"/>
      <c r="BE520" s="784" t="str">
        <f t="shared" si="202"/>
        <v/>
      </c>
    </row>
    <row r="521" spans="1:59" ht="14.45" customHeight="1" x14ac:dyDescent="0.2">
      <c r="A521" s="793">
        <f>+SUBTOTAL(3,$B$13:B521)</f>
        <v>255</v>
      </c>
      <c r="B521" s="816" t="s">
        <v>567</v>
      </c>
      <c r="C521" s="816" t="s">
        <v>20</v>
      </c>
      <c r="D521" s="797"/>
      <c r="E521" s="799">
        <v>1</v>
      </c>
      <c r="F521" s="800" t="s">
        <v>2029</v>
      </c>
      <c r="G521" s="799" t="s">
        <v>1772</v>
      </c>
      <c r="H521" s="799" t="s">
        <v>439</v>
      </c>
      <c r="I521" s="799" t="s">
        <v>1773</v>
      </c>
      <c r="J521" s="799" t="s">
        <v>1772</v>
      </c>
      <c r="K521" s="799" t="s">
        <v>439</v>
      </c>
      <c r="L521" s="799" t="s">
        <v>1773</v>
      </c>
      <c r="M521" s="799">
        <v>1</v>
      </c>
      <c r="N521" s="799"/>
      <c r="O521" s="799"/>
      <c r="P521" s="799" t="s">
        <v>1774</v>
      </c>
      <c r="Q521" s="799" t="s">
        <v>1775</v>
      </c>
      <c r="R521" s="799">
        <v>1</v>
      </c>
      <c r="S521" s="799">
        <v>1</v>
      </c>
      <c r="T521" s="799"/>
      <c r="U521" s="799"/>
      <c r="V521" s="799">
        <v>1</v>
      </c>
      <c r="W521" s="799"/>
      <c r="X521" s="799"/>
      <c r="Y521" s="799">
        <v>1</v>
      </c>
      <c r="Z521" s="799"/>
      <c r="AA521" s="799"/>
      <c r="AB521" s="799"/>
      <c r="AC521" s="799"/>
      <c r="AD521" s="799"/>
      <c r="AE521" s="799"/>
      <c r="AF521" s="787"/>
      <c r="AG521" s="787"/>
      <c r="AH521" s="787"/>
      <c r="AI521" s="787"/>
      <c r="AJ521" s="787"/>
      <c r="AK521" s="787"/>
      <c r="AL521" s="799"/>
      <c r="AM521" s="799"/>
      <c r="AN521" s="799"/>
      <c r="AO521" s="799"/>
      <c r="AP521" s="784"/>
      <c r="AQ521" s="784"/>
      <c r="AR521" s="784"/>
      <c r="AS521" s="784"/>
      <c r="AT521" s="784"/>
      <c r="AU521" s="784"/>
      <c r="AV521" s="784"/>
      <c r="AW521" s="784"/>
      <c r="AX521" s="784"/>
      <c r="AY521" s="784"/>
      <c r="AZ521" s="784"/>
      <c r="BA521" s="784"/>
      <c r="BB521" s="784"/>
      <c r="BC521" s="784"/>
      <c r="BE521" s="784" t="str">
        <f t="shared" si="202"/>
        <v>DA</v>
      </c>
      <c r="BF521" s="784" t="str">
        <f>+RIGHT(C521,1)</f>
        <v>3</v>
      </c>
      <c r="BG521" s="784" t="str">
        <f t="shared" si="205"/>
        <v>DA+3</v>
      </c>
    </row>
    <row r="522" spans="1:59" ht="14.45" customHeight="1" x14ac:dyDescent="0.2">
      <c r="A522" s="793"/>
      <c r="B522" s="816"/>
      <c r="C522" s="816"/>
      <c r="D522" s="797">
        <v>405.3</v>
      </c>
      <c r="E522" s="796"/>
      <c r="F522" s="796"/>
      <c r="G522" s="796"/>
      <c r="H522" s="796"/>
      <c r="I522" s="796"/>
      <c r="J522" s="796"/>
      <c r="K522" s="796"/>
      <c r="L522" s="796"/>
      <c r="M522" s="796"/>
      <c r="N522" s="796"/>
      <c r="O522" s="796"/>
      <c r="P522" s="787"/>
      <c r="Q522" s="787"/>
      <c r="R522" s="787"/>
      <c r="S522" s="796"/>
      <c r="T522" s="796"/>
      <c r="U522" s="796"/>
      <c r="V522" s="796"/>
      <c r="W522" s="796"/>
      <c r="X522" s="796"/>
      <c r="Y522" s="796"/>
      <c r="Z522" s="796"/>
      <c r="AA522" s="796"/>
      <c r="AB522" s="787">
        <v>1</v>
      </c>
      <c r="AC522" s="787"/>
      <c r="AD522" s="787"/>
      <c r="AE522" s="787"/>
      <c r="AF522" s="787">
        <f>+ROUND(D522/10,0)-1</f>
        <v>40</v>
      </c>
      <c r="AG522" s="787" t="b">
        <f t="shared" si="203"/>
        <v>1</v>
      </c>
      <c r="AH522" s="787"/>
      <c r="AI522" s="787"/>
      <c r="AJ522" s="787"/>
      <c r="AK522" s="787">
        <f t="shared" ref="AK522" si="235">AF522+AJ522</f>
        <v>40</v>
      </c>
      <c r="AL522" s="796"/>
      <c r="AM522" s="796"/>
      <c r="AN522" s="796"/>
      <c r="AO522" s="799"/>
      <c r="BE522" s="784" t="str">
        <f t="shared" si="202"/>
        <v/>
      </c>
    </row>
    <row r="523" spans="1:59" ht="14.45" customHeight="1" x14ac:dyDescent="0.2">
      <c r="A523" s="793">
        <f>+SUBTOTAL(3,$B$13:B523)</f>
        <v>256</v>
      </c>
      <c r="B523" s="816" t="s">
        <v>568</v>
      </c>
      <c r="C523" s="816" t="s">
        <v>20</v>
      </c>
      <c r="D523" s="797"/>
      <c r="E523" s="799">
        <v>1</v>
      </c>
      <c r="F523" s="800" t="s">
        <v>2030</v>
      </c>
      <c r="G523" s="799" t="s">
        <v>1772</v>
      </c>
      <c r="H523" s="799" t="s">
        <v>439</v>
      </c>
      <c r="I523" s="799" t="s">
        <v>1773</v>
      </c>
      <c r="J523" s="799" t="s">
        <v>1772</v>
      </c>
      <c r="K523" s="799" t="s">
        <v>439</v>
      </c>
      <c r="L523" s="799" t="s">
        <v>1773</v>
      </c>
      <c r="M523" s="799">
        <v>1</v>
      </c>
      <c r="N523" s="799"/>
      <c r="O523" s="799"/>
      <c r="P523" s="799" t="s">
        <v>1774</v>
      </c>
      <c r="Q523" s="799" t="s">
        <v>1775</v>
      </c>
      <c r="R523" s="799">
        <v>1</v>
      </c>
      <c r="S523" s="799">
        <v>1</v>
      </c>
      <c r="T523" s="799"/>
      <c r="U523" s="799"/>
      <c r="V523" s="799">
        <v>1</v>
      </c>
      <c r="W523" s="799"/>
      <c r="X523" s="799"/>
      <c r="Y523" s="799">
        <v>1</v>
      </c>
      <c r="Z523" s="799"/>
      <c r="AA523" s="799"/>
      <c r="AB523" s="799"/>
      <c r="AC523" s="799"/>
      <c r="AD523" s="799"/>
      <c r="AE523" s="799"/>
      <c r="AF523" s="787"/>
      <c r="AG523" s="787"/>
      <c r="AH523" s="787"/>
      <c r="AI523" s="787"/>
      <c r="AJ523" s="787"/>
      <c r="AK523" s="787"/>
      <c r="AL523" s="799"/>
      <c r="AM523" s="799"/>
      <c r="AN523" s="799"/>
      <c r="AO523" s="799"/>
      <c r="AP523" s="784"/>
      <c r="AQ523" s="784"/>
      <c r="AR523" s="784"/>
      <c r="AS523" s="784"/>
      <c r="AT523" s="784"/>
      <c r="AU523" s="784"/>
      <c r="AV523" s="784"/>
      <c r="AW523" s="784"/>
      <c r="AX523" s="784"/>
      <c r="AY523" s="784"/>
      <c r="AZ523" s="784"/>
      <c r="BA523" s="784"/>
      <c r="BB523" s="784"/>
      <c r="BC523" s="784"/>
      <c r="BE523" s="784" t="str">
        <f t="shared" si="202"/>
        <v>DA</v>
      </c>
      <c r="BF523" s="784" t="str">
        <f>+RIGHT(C523,1)</f>
        <v>3</v>
      </c>
      <c r="BG523" s="784" t="str">
        <f t="shared" si="205"/>
        <v>DA+3</v>
      </c>
    </row>
    <row r="524" spans="1:59" ht="14.45" customHeight="1" x14ac:dyDescent="0.2">
      <c r="A524" s="793"/>
      <c r="B524" s="816"/>
      <c r="C524" s="816"/>
      <c r="D524" s="797">
        <v>427.8</v>
      </c>
      <c r="E524" s="796"/>
      <c r="F524" s="796"/>
      <c r="G524" s="796"/>
      <c r="H524" s="796"/>
      <c r="I524" s="796"/>
      <c r="J524" s="796"/>
      <c r="K524" s="796"/>
      <c r="L524" s="796"/>
      <c r="M524" s="796"/>
      <c r="N524" s="796"/>
      <c r="O524" s="796"/>
      <c r="P524" s="787"/>
      <c r="Q524" s="787"/>
      <c r="R524" s="787"/>
      <c r="S524" s="796"/>
      <c r="T524" s="796"/>
      <c r="U524" s="796"/>
      <c r="V524" s="796"/>
      <c r="W524" s="796"/>
      <c r="X524" s="796"/>
      <c r="Y524" s="796"/>
      <c r="Z524" s="796"/>
      <c r="AA524" s="796"/>
      <c r="AB524" s="787">
        <v>1</v>
      </c>
      <c r="AC524" s="787"/>
      <c r="AD524" s="787"/>
      <c r="AE524" s="787"/>
      <c r="AF524" s="787">
        <f>+ROUND(D524/10,0)-1</f>
        <v>42</v>
      </c>
      <c r="AG524" s="787" t="b">
        <f t="shared" si="203"/>
        <v>1</v>
      </c>
      <c r="AH524" s="787"/>
      <c r="AI524" s="787"/>
      <c r="AJ524" s="787"/>
      <c r="AK524" s="787">
        <f t="shared" ref="AK524" si="236">AF524+AJ524</f>
        <v>42</v>
      </c>
      <c r="AL524" s="796"/>
      <c r="AM524" s="796"/>
      <c r="AN524" s="796"/>
      <c r="AO524" s="799"/>
      <c r="BE524" s="784" t="str">
        <f t="shared" si="202"/>
        <v/>
      </c>
    </row>
    <row r="525" spans="1:59" ht="14.45" customHeight="1" x14ac:dyDescent="0.2">
      <c r="A525" s="793">
        <f>+SUBTOTAL(3,$B$13:B525)</f>
        <v>257</v>
      </c>
      <c r="B525" s="816" t="s">
        <v>217</v>
      </c>
      <c r="C525" s="816" t="s">
        <v>20</v>
      </c>
      <c r="D525" s="797"/>
      <c r="E525" s="799">
        <v>1</v>
      </c>
      <c r="F525" s="800" t="s">
        <v>2031</v>
      </c>
      <c r="G525" s="799" t="s">
        <v>1772</v>
      </c>
      <c r="H525" s="799" t="s">
        <v>439</v>
      </c>
      <c r="I525" s="799" t="s">
        <v>1773</v>
      </c>
      <c r="J525" s="799" t="s">
        <v>1772</v>
      </c>
      <c r="K525" s="799" t="s">
        <v>439</v>
      </c>
      <c r="L525" s="799" t="s">
        <v>1773</v>
      </c>
      <c r="M525" s="799">
        <v>1</v>
      </c>
      <c r="N525" s="799"/>
      <c r="O525" s="799"/>
      <c r="P525" s="799" t="s">
        <v>1774</v>
      </c>
      <c r="Q525" s="799" t="s">
        <v>1775</v>
      </c>
      <c r="R525" s="799">
        <v>1</v>
      </c>
      <c r="S525" s="799">
        <v>1</v>
      </c>
      <c r="T525" s="799"/>
      <c r="U525" s="799"/>
      <c r="V525" s="799">
        <v>1</v>
      </c>
      <c r="W525" s="799"/>
      <c r="X525" s="799"/>
      <c r="Y525" s="799">
        <v>1</v>
      </c>
      <c r="Z525" s="799"/>
      <c r="AA525" s="799"/>
      <c r="AB525" s="799"/>
      <c r="AC525" s="799"/>
      <c r="AD525" s="799"/>
      <c r="AE525" s="799"/>
      <c r="AF525" s="787"/>
      <c r="AG525" s="787"/>
      <c r="AH525" s="787"/>
      <c r="AI525" s="787"/>
      <c r="AJ525" s="787"/>
      <c r="AK525" s="787"/>
      <c r="AL525" s="799"/>
      <c r="AM525" s="799"/>
      <c r="AN525" s="799"/>
      <c r="AO525" s="799"/>
      <c r="AP525" s="784"/>
      <c r="AQ525" s="784"/>
      <c r="AR525" s="784"/>
      <c r="AS525" s="784"/>
      <c r="AT525" s="784"/>
      <c r="AU525" s="784"/>
      <c r="AV525" s="784"/>
      <c r="AW525" s="784"/>
      <c r="AX525" s="784"/>
      <c r="AY525" s="784"/>
      <c r="AZ525" s="784"/>
      <c r="BA525" s="784"/>
      <c r="BB525" s="784"/>
      <c r="BC525" s="784"/>
      <c r="BE525" s="784" t="str">
        <f t="shared" ref="BE525:BE588" si="237">+LEFT(C525,2)</f>
        <v>DA</v>
      </c>
      <c r="BF525" s="784" t="str">
        <f>+RIGHT(C525,1)</f>
        <v>3</v>
      </c>
      <c r="BG525" s="784" t="str">
        <f t="shared" si="205"/>
        <v>DA+3</v>
      </c>
    </row>
    <row r="526" spans="1:59" ht="14.45" customHeight="1" x14ac:dyDescent="0.2">
      <c r="A526" s="793"/>
      <c r="B526" s="816"/>
      <c r="C526" s="816"/>
      <c r="D526" s="797">
        <v>389.8</v>
      </c>
      <c r="E526" s="796"/>
      <c r="F526" s="796"/>
      <c r="G526" s="796"/>
      <c r="H526" s="796"/>
      <c r="I526" s="796"/>
      <c r="J526" s="796"/>
      <c r="K526" s="796"/>
      <c r="L526" s="796"/>
      <c r="M526" s="796"/>
      <c r="N526" s="796"/>
      <c r="O526" s="796"/>
      <c r="P526" s="787"/>
      <c r="Q526" s="787"/>
      <c r="R526" s="787"/>
      <c r="S526" s="796"/>
      <c r="T526" s="796"/>
      <c r="U526" s="796"/>
      <c r="V526" s="796"/>
      <c r="W526" s="796"/>
      <c r="X526" s="796"/>
      <c r="Y526" s="796"/>
      <c r="Z526" s="796"/>
      <c r="AA526" s="796"/>
      <c r="AB526" s="787">
        <v>1</v>
      </c>
      <c r="AC526" s="787"/>
      <c r="AD526" s="787"/>
      <c r="AE526" s="787"/>
      <c r="AF526" s="787">
        <f>+ROUND(D526/10,0)-1</f>
        <v>38</v>
      </c>
      <c r="AG526" s="787" t="b">
        <f t="shared" ref="AG526:AG588" si="238">+ISBLANK(AH526)</f>
        <v>1</v>
      </c>
      <c r="AH526" s="787"/>
      <c r="AI526" s="787"/>
      <c r="AJ526" s="787"/>
      <c r="AK526" s="787">
        <f t="shared" ref="AK526" si="239">AF526+AJ526</f>
        <v>38</v>
      </c>
      <c r="AL526" s="796"/>
      <c r="AM526" s="796"/>
      <c r="AN526" s="796"/>
      <c r="AO526" s="799"/>
      <c r="BE526" s="784" t="str">
        <f t="shared" si="237"/>
        <v/>
      </c>
    </row>
    <row r="527" spans="1:59" ht="14.45" customHeight="1" x14ac:dyDescent="0.2">
      <c r="A527" s="793">
        <f>+SUBTOTAL(3,$B$13:B527)</f>
        <v>258</v>
      </c>
      <c r="B527" s="816" t="s">
        <v>569</v>
      </c>
      <c r="C527" s="816" t="s">
        <v>20</v>
      </c>
      <c r="D527" s="797"/>
      <c r="E527" s="799">
        <v>1</v>
      </c>
      <c r="F527" s="800" t="s">
        <v>2032</v>
      </c>
      <c r="G527" s="799" t="s">
        <v>1772</v>
      </c>
      <c r="H527" s="799" t="s">
        <v>439</v>
      </c>
      <c r="I527" s="799" t="s">
        <v>1773</v>
      </c>
      <c r="J527" s="799" t="s">
        <v>1772</v>
      </c>
      <c r="K527" s="799" t="s">
        <v>439</v>
      </c>
      <c r="L527" s="799" t="s">
        <v>1773</v>
      </c>
      <c r="M527" s="799">
        <v>1</v>
      </c>
      <c r="N527" s="799"/>
      <c r="O527" s="799"/>
      <c r="P527" s="799" t="s">
        <v>1774</v>
      </c>
      <c r="Q527" s="799" t="s">
        <v>1775</v>
      </c>
      <c r="R527" s="799">
        <v>1</v>
      </c>
      <c r="S527" s="799">
        <v>1</v>
      </c>
      <c r="T527" s="799"/>
      <c r="U527" s="799"/>
      <c r="V527" s="799">
        <v>1</v>
      </c>
      <c r="W527" s="799"/>
      <c r="X527" s="799"/>
      <c r="Y527" s="799">
        <v>1</v>
      </c>
      <c r="Z527" s="799"/>
      <c r="AA527" s="799"/>
      <c r="AB527" s="799"/>
      <c r="AC527" s="799"/>
      <c r="AD527" s="799"/>
      <c r="AE527" s="799"/>
      <c r="AF527" s="787"/>
      <c r="AG527" s="787"/>
      <c r="AH527" s="787"/>
      <c r="AI527" s="787"/>
      <c r="AJ527" s="787"/>
      <c r="AK527" s="787"/>
      <c r="AL527" s="799"/>
      <c r="AM527" s="799"/>
      <c r="AN527" s="799"/>
      <c r="AO527" s="799"/>
      <c r="AP527" s="784"/>
      <c r="AQ527" s="784"/>
      <c r="AR527" s="784"/>
      <c r="AS527" s="784"/>
      <c r="AT527" s="784"/>
      <c r="AU527" s="784"/>
      <c r="AV527" s="784"/>
      <c r="AW527" s="784"/>
      <c r="AX527" s="784"/>
      <c r="AY527" s="784"/>
      <c r="AZ527" s="784"/>
      <c r="BA527" s="784"/>
      <c r="BB527" s="784"/>
      <c r="BC527" s="784"/>
      <c r="BE527" s="784" t="str">
        <f t="shared" si="237"/>
        <v>DA</v>
      </c>
      <c r="BF527" s="784" t="str">
        <f>+RIGHT(C527,1)</f>
        <v>3</v>
      </c>
      <c r="BG527" s="784" t="str">
        <f t="shared" ref="BG527:BG589" si="240">+CONCATENATE(BE527,"+",BF527)</f>
        <v>DA+3</v>
      </c>
    </row>
    <row r="528" spans="1:59" ht="24.6" customHeight="1" x14ac:dyDescent="0.2">
      <c r="A528" s="793"/>
      <c r="B528" s="816"/>
      <c r="C528" s="816"/>
      <c r="D528" s="797">
        <v>449.5</v>
      </c>
      <c r="E528" s="796"/>
      <c r="F528" s="796"/>
      <c r="G528" s="796"/>
      <c r="H528" s="796"/>
      <c r="I528" s="796"/>
      <c r="J528" s="796"/>
      <c r="K528" s="796"/>
      <c r="L528" s="796"/>
      <c r="M528" s="796"/>
      <c r="N528" s="796"/>
      <c r="O528" s="796"/>
      <c r="P528" s="787"/>
      <c r="Q528" s="787"/>
      <c r="R528" s="787"/>
      <c r="S528" s="796"/>
      <c r="T528" s="796"/>
      <c r="U528" s="796"/>
      <c r="V528" s="796"/>
      <c r="W528" s="796"/>
      <c r="X528" s="796"/>
      <c r="Y528" s="796"/>
      <c r="Z528" s="796"/>
      <c r="AA528" s="796"/>
      <c r="AB528" s="787">
        <v>1</v>
      </c>
      <c r="AC528" s="787"/>
      <c r="AD528" s="787"/>
      <c r="AE528" s="787"/>
      <c r="AF528" s="787">
        <f>+ROUND(D528/10,0)-1</f>
        <v>44</v>
      </c>
      <c r="AG528" s="787" t="b">
        <f t="shared" si="238"/>
        <v>1</v>
      </c>
      <c r="AH528" s="787"/>
      <c r="AI528" s="787"/>
      <c r="AJ528" s="787"/>
      <c r="AK528" s="787">
        <f t="shared" ref="AK528" si="241">AF528+AJ528</f>
        <v>44</v>
      </c>
      <c r="AL528" s="796"/>
      <c r="AM528" s="796"/>
      <c r="AN528" s="796"/>
      <c r="AO528" s="799"/>
      <c r="BE528" s="784" t="str">
        <f t="shared" si="237"/>
        <v/>
      </c>
    </row>
    <row r="529" spans="1:59" ht="14.45" customHeight="1" x14ac:dyDescent="0.2">
      <c r="A529" s="793">
        <f>+SUBTOTAL(3,$B$13:B529)</f>
        <v>259</v>
      </c>
      <c r="B529" s="816" t="s">
        <v>570</v>
      </c>
      <c r="C529" s="816" t="s">
        <v>233</v>
      </c>
      <c r="D529" s="797"/>
      <c r="E529" s="799">
        <v>1</v>
      </c>
      <c r="F529" s="800" t="s">
        <v>2033</v>
      </c>
      <c r="G529" s="799" t="s">
        <v>1772</v>
      </c>
      <c r="H529" s="799" t="s">
        <v>439</v>
      </c>
      <c r="I529" s="799" t="s">
        <v>1773</v>
      </c>
      <c r="J529" s="799" t="s">
        <v>1772</v>
      </c>
      <c r="K529" s="799" t="s">
        <v>439</v>
      </c>
      <c r="L529" s="799" t="s">
        <v>1773</v>
      </c>
      <c r="M529" s="799">
        <v>1</v>
      </c>
      <c r="N529" s="799"/>
      <c r="O529" s="799"/>
      <c r="P529" s="799" t="s">
        <v>1774</v>
      </c>
      <c r="Q529" s="799" t="s">
        <v>1775</v>
      </c>
      <c r="R529" s="799">
        <v>1</v>
      </c>
      <c r="S529" s="799">
        <v>1</v>
      </c>
      <c r="T529" s="799"/>
      <c r="U529" s="799"/>
      <c r="V529" s="799">
        <v>1</v>
      </c>
      <c r="W529" s="799"/>
      <c r="X529" s="799"/>
      <c r="Y529" s="799">
        <v>1</v>
      </c>
      <c r="Z529" s="799"/>
      <c r="AA529" s="799"/>
      <c r="AB529" s="799"/>
      <c r="AC529" s="799"/>
      <c r="AD529" s="799"/>
      <c r="AE529" s="799"/>
      <c r="AF529" s="787"/>
      <c r="AG529" s="787"/>
      <c r="AH529" s="787"/>
      <c r="AI529" s="787"/>
      <c r="AJ529" s="787"/>
      <c r="AK529" s="787"/>
      <c r="AL529" s="799"/>
      <c r="AM529" s="799"/>
      <c r="AN529" s="799"/>
      <c r="AO529" s="799"/>
      <c r="AP529" s="784"/>
      <c r="AQ529" s="784"/>
      <c r="AR529" s="784"/>
      <c r="AS529" s="784"/>
      <c r="AT529" s="784"/>
      <c r="AU529" s="784"/>
      <c r="AV529" s="784"/>
      <c r="AW529" s="784"/>
      <c r="AX529" s="784"/>
      <c r="AY529" s="784"/>
      <c r="AZ529" s="784"/>
      <c r="BA529" s="784"/>
      <c r="BB529" s="784"/>
      <c r="BC529" s="784"/>
      <c r="BE529" s="784" t="str">
        <f t="shared" si="237"/>
        <v>DA</v>
      </c>
      <c r="BF529" s="784" t="str">
        <f>+RIGHT(C529,1)</f>
        <v>9</v>
      </c>
      <c r="BG529" s="784" t="str">
        <f t="shared" si="240"/>
        <v>DA+9</v>
      </c>
    </row>
    <row r="530" spans="1:59" ht="14.45" customHeight="1" x14ac:dyDescent="0.2">
      <c r="A530" s="793"/>
      <c r="B530" s="816"/>
      <c r="C530" s="816"/>
      <c r="D530" s="797">
        <v>388</v>
      </c>
      <c r="E530" s="796"/>
      <c r="F530" s="796"/>
      <c r="G530" s="796"/>
      <c r="H530" s="796"/>
      <c r="I530" s="796"/>
      <c r="J530" s="796"/>
      <c r="K530" s="796"/>
      <c r="L530" s="796"/>
      <c r="M530" s="796"/>
      <c r="N530" s="796"/>
      <c r="O530" s="796"/>
      <c r="P530" s="787"/>
      <c r="Q530" s="787"/>
      <c r="R530" s="787"/>
      <c r="S530" s="796"/>
      <c r="T530" s="796"/>
      <c r="U530" s="796"/>
      <c r="V530" s="796"/>
      <c r="W530" s="796"/>
      <c r="X530" s="796"/>
      <c r="Y530" s="796"/>
      <c r="Z530" s="796"/>
      <c r="AA530" s="796"/>
      <c r="AB530" s="787">
        <v>1</v>
      </c>
      <c r="AC530" s="787"/>
      <c r="AD530" s="787"/>
      <c r="AE530" s="787"/>
      <c r="AF530" s="787">
        <f>+ROUND(D530/10,0)-1</f>
        <v>38</v>
      </c>
      <c r="AG530" s="787" t="b">
        <f t="shared" si="238"/>
        <v>1</v>
      </c>
      <c r="AH530" s="787"/>
      <c r="AI530" s="787"/>
      <c r="AJ530" s="787"/>
      <c r="AK530" s="787">
        <f t="shared" ref="AK530" si="242">AF530+AJ530</f>
        <v>38</v>
      </c>
      <c r="AL530" s="796"/>
      <c r="AM530" s="796"/>
      <c r="AN530" s="796"/>
      <c r="AO530" s="799"/>
      <c r="BE530" s="784" t="str">
        <f t="shared" si="237"/>
        <v/>
      </c>
    </row>
    <row r="531" spans="1:59" ht="14.45" customHeight="1" x14ac:dyDescent="0.2">
      <c r="A531" s="793">
        <f>+SUBTOTAL(3,$B$13:B531)</f>
        <v>260</v>
      </c>
      <c r="B531" s="816" t="s">
        <v>571</v>
      </c>
      <c r="C531" s="816" t="s">
        <v>233</v>
      </c>
      <c r="D531" s="797"/>
      <c r="E531" s="799">
        <v>1</v>
      </c>
      <c r="F531" s="800" t="s">
        <v>2034</v>
      </c>
      <c r="G531" s="799" t="s">
        <v>1772</v>
      </c>
      <c r="H531" s="799" t="s">
        <v>439</v>
      </c>
      <c r="I531" s="799" t="s">
        <v>1773</v>
      </c>
      <c r="J531" s="799" t="s">
        <v>1772</v>
      </c>
      <c r="K531" s="799" t="s">
        <v>439</v>
      </c>
      <c r="L531" s="799" t="s">
        <v>1773</v>
      </c>
      <c r="M531" s="799">
        <v>1</v>
      </c>
      <c r="N531" s="799"/>
      <c r="O531" s="799"/>
      <c r="P531" s="799" t="s">
        <v>1774</v>
      </c>
      <c r="Q531" s="799" t="s">
        <v>1775</v>
      </c>
      <c r="R531" s="799">
        <v>1</v>
      </c>
      <c r="S531" s="799">
        <v>1</v>
      </c>
      <c r="T531" s="799"/>
      <c r="U531" s="799"/>
      <c r="V531" s="799">
        <v>1</v>
      </c>
      <c r="W531" s="799"/>
      <c r="X531" s="799"/>
      <c r="Y531" s="799">
        <v>1</v>
      </c>
      <c r="Z531" s="799"/>
      <c r="AA531" s="799"/>
      <c r="AB531" s="799"/>
      <c r="AC531" s="799"/>
      <c r="AD531" s="799"/>
      <c r="AE531" s="799"/>
      <c r="AF531" s="787"/>
      <c r="AG531" s="787"/>
      <c r="AH531" s="787"/>
      <c r="AI531" s="787"/>
      <c r="AJ531" s="787"/>
      <c r="AK531" s="787"/>
      <c r="AL531" s="799"/>
      <c r="AM531" s="799"/>
      <c r="AN531" s="799"/>
      <c r="AO531" s="799"/>
      <c r="AP531" s="784"/>
      <c r="AQ531" s="784"/>
      <c r="AR531" s="784"/>
      <c r="AS531" s="784"/>
      <c r="AT531" s="784"/>
      <c r="AU531" s="784"/>
      <c r="AV531" s="784"/>
      <c r="AW531" s="784"/>
      <c r="AX531" s="784"/>
      <c r="AY531" s="784"/>
      <c r="AZ531" s="784"/>
      <c r="BA531" s="784"/>
      <c r="BB531" s="784"/>
      <c r="BC531" s="784"/>
      <c r="BE531" s="784" t="str">
        <f t="shared" si="237"/>
        <v>DA</v>
      </c>
      <c r="BF531" s="784" t="str">
        <f>+RIGHT(C531,1)</f>
        <v>9</v>
      </c>
      <c r="BG531" s="784" t="str">
        <f t="shared" si="240"/>
        <v>DA+9</v>
      </c>
    </row>
    <row r="532" spans="1:59" ht="14.45" customHeight="1" x14ac:dyDescent="0.2">
      <c r="A532" s="793"/>
      <c r="B532" s="816"/>
      <c r="C532" s="816"/>
      <c r="D532" s="797">
        <v>346.3</v>
      </c>
      <c r="E532" s="796"/>
      <c r="F532" s="796"/>
      <c r="G532" s="796"/>
      <c r="H532" s="796"/>
      <c r="I532" s="796"/>
      <c r="J532" s="796"/>
      <c r="K532" s="796"/>
      <c r="L532" s="796"/>
      <c r="M532" s="796"/>
      <c r="N532" s="796"/>
      <c r="O532" s="796"/>
      <c r="P532" s="787"/>
      <c r="Q532" s="787"/>
      <c r="R532" s="787"/>
      <c r="S532" s="796"/>
      <c r="T532" s="796"/>
      <c r="U532" s="796"/>
      <c r="V532" s="796"/>
      <c r="W532" s="796"/>
      <c r="X532" s="796"/>
      <c r="Y532" s="796"/>
      <c r="Z532" s="796"/>
      <c r="AA532" s="796"/>
      <c r="AB532" s="787">
        <v>1</v>
      </c>
      <c r="AC532" s="787"/>
      <c r="AD532" s="787"/>
      <c r="AE532" s="787"/>
      <c r="AF532" s="787">
        <f>+ROUND(D532/10,0)-1</f>
        <v>34</v>
      </c>
      <c r="AG532" s="787" t="b">
        <f t="shared" si="238"/>
        <v>1</v>
      </c>
      <c r="AH532" s="787"/>
      <c r="AI532" s="787"/>
      <c r="AJ532" s="787"/>
      <c r="AK532" s="787">
        <f t="shared" ref="AK532" si="243">AF532+AJ532</f>
        <v>34</v>
      </c>
      <c r="AL532" s="796"/>
      <c r="AM532" s="796"/>
      <c r="AN532" s="796"/>
      <c r="AO532" s="799"/>
      <c r="BE532" s="784" t="str">
        <f t="shared" si="237"/>
        <v/>
      </c>
    </row>
    <row r="533" spans="1:59" ht="14.45" customHeight="1" x14ac:dyDescent="0.2">
      <c r="A533" s="793">
        <f>+SUBTOTAL(3,$B$13:B533)</f>
        <v>261</v>
      </c>
      <c r="B533" s="816" t="s">
        <v>572</v>
      </c>
      <c r="C533" s="816" t="s">
        <v>20</v>
      </c>
      <c r="D533" s="797"/>
      <c r="E533" s="799">
        <v>1</v>
      </c>
      <c r="F533" s="800" t="s">
        <v>2035</v>
      </c>
      <c r="G533" s="799" t="s">
        <v>1772</v>
      </c>
      <c r="H533" s="799" t="s">
        <v>439</v>
      </c>
      <c r="I533" s="799" t="s">
        <v>1773</v>
      </c>
      <c r="J533" s="799" t="s">
        <v>1772</v>
      </c>
      <c r="K533" s="799" t="s">
        <v>439</v>
      </c>
      <c r="L533" s="799" t="s">
        <v>1773</v>
      </c>
      <c r="M533" s="799">
        <v>1</v>
      </c>
      <c r="N533" s="799"/>
      <c r="O533" s="799"/>
      <c r="P533" s="799" t="s">
        <v>1774</v>
      </c>
      <c r="Q533" s="799" t="s">
        <v>1775</v>
      </c>
      <c r="R533" s="799">
        <v>1</v>
      </c>
      <c r="S533" s="799">
        <v>1</v>
      </c>
      <c r="T533" s="799"/>
      <c r="U533" s="799"/>
      <c r="V533" s="799">
        <v>1</v>
      </c>
      <c r="W533" s="799"/>
      <c r="X533" s="799"/>
      <c r="Y533" s="799">
        <v>1</v>
      </c>
      <c r="Z533" s="799"/>
      <c r="AA533" s="799"/>
      <c r="AB533" s="799"/>
      <c r="AC533" s="799"/>
      <c r="AD533" s="799"/>
      <c r="AE533" s="799"/>
      <c r="AF533" s="787"/>
      <c r="AG533" s="787"/>
      <c r="AH533" s="787"/>
      <c r="AI533" s="787"/>
      <c r="AJ533" s="787"/>
      <c r="AK533" s="787"/>
      <c r="AL533" s="799"/>
      <c r="AM533" s="799"/>
      <c r="AN533" s="799"/>
      <c r="AO533" s="799"/>
      <c r="AP533" s="784"/>
      <c r="AQ533" s="784"/>
      <c r="AR533" s="784"/>
      <c r="AS533" s="784"/>
      <c r="AT533" s="784"/>
      <c r="AU533" s="784"/>
      <c r="AV533" s="784"/>
      <c r="AW533" s="784"/>
      <c r="AX533" s="784"/>
      <c r="AY533" s="784"/>
      <c r="AZ533" s="784"/>
      <c r="BA533" s="784"/>
      <c r="BB533" s="784"/>
      <c r="BC533" s="784"/>
      <c r="BE533" s="784" t="str">
        <f t="shared" si="237"/>
        <v>DA</v>
      </c>
      <c r="BF533" s="784" t="str">
        <f>+RIGHT(C533,1)</f>
        <v>3</v>
      </c>
      <c r="BG533" s="784" t="str">
        <f t="shared" si="240"/>
        <v>DA+3</v>
      </c>
    </row>
    <row r="534" spans="1:59" ht="14.45" customHeight="1" x14ac:dyDescent="0.2">
      <c r="A534" s="793"/>
      <c r="B534" s="816"/>
      <c r="C534" s="816"/>
      <c r="D534" s="797">
        <v>444.8</v>
      </c>
      <c r="E534" s="796"/>
      <c r="F534" s="796"/>
      <c r="G534" s="796"/>
      <c r="H534" s="796"/>
      <c r="I534" s="796"/>
      <c r="J534" s="796"/>
      <c r="K534" s="796"/>
      <c r="L534" s="796"/>
      <c r="M534" s="796"/>
      <c r="N534" s="796"/>
      <c r="O534" s="796"/>
      <c r="P534" s="787"/>
      <c r="Q534" s="787"/>
      <c r="R534" s="787"/>
      <c r="S534" s="796"/>
      <c r="T534" s="796"/>
      <c r="U534" s="796"/>
      <c r="V534" s="796"/>
      <c r="W534" s="796"/>
      <c r="X534" s="796"/>
      <c r="Y534" s="796"/>
      <c r="Z534" s="796"/>
      <c r="AA534" s="796"/>
      <c r="AB534" s="787">
        <v>1</v>
      </c>
      <c r="AC534" s="787"/>
      <c r="AD534" s="787"/>
      <c r="AE534" s="787"/>
      <c r="AF534" s="787">
        <f>+ROUND(D534/10,0)-1</f>
        <v>43</v>
      </c>
      <c r="AG534" s="787" t="b">
        <f t="shared" si="238"/>
        <v>1</v>
      </c>
      <c r="AH534" s="787"/>
      <c r="AI534" s="787"/>
      <c r="AJ534" s="787"/>
      <c r="AK534" s="787">
        <f t="shared" ref="AK534" si="244">AF534+AJ534</f>
        <v>43</v>
      </c>
      <c r="AL534" s="796"/>
      <c r="AM534" s="796"/>
      <c r="AN534" s="796"/>
      <c r="AO534" s="799"/>
      <c r="BE534" s="784" t="str">
        <f t="shared" si="237"/>
        <v/>
      </c>
    </row>
    <row r="535" spans="1:59" ht="14.45" customHeight="1" x14ac:dyDescent="0.2">
      <c r="A535" s="793">
        <f>+SUBTOTAL(3,$B$13:B535)</f>
        <v>262</v>
      </c>
      <c r="B535" s="816" t="s">
        <v>573</v>
      </c>
      <c r="C535" s="816" t="s">
        <v>20</v>
      </c>
      <c r="D535" s="797"/>
      <c r="E535" s="799">
        <v>1</v>
      </c>
      <c r="F535" s="800" t="s">
        <v>2036</v>
      </c>
      <c r="G535" s="799" t="s">
        <v>1772</v>
      </c>
      <c r="H535" s="799" t="s">
        <v>439</v>
      </c>
      <c r="I535" s="799" t="s">
        <v>1773</v>
      </c>
      <c r="J535" s="799" t="s">
        <v>1772</v>
      </c>
      <c r="K535" s="799" t="s">
        <v>439</v>
      </c>
      <c r="L535" s="799" t="s">
        <v>1773</v>
      </c>
      <c r="M535" s="799">
        <v>1</v>
      </c>
      <c r="N535" s="799"/>
      <c r="O535" s="799"/>
      <c r="P535" s="799" t="s">
        <v>1774</v>
      </c>
      <c r="Q535" s="799" t="s">
        <v>1775</v>
      </c>
      <c r="R535" s="799">
        <v>1</v>
      </c>
      <c r="S535" s="799">
        <v>1</v>
      </c>
      <c r="T535" s="799"/>
      <c r="U535" s="799"/>
      <c r="V535" s="799">
        <v>1</v>
      </c>
      <c r="W535" s="799"/>
      <c r="X535" s="799"/>
      <c r="Y535" s="799">
        <v>1</v>
      </c>
      <c r="Z535" s="799"/>
      <c r="AA535" s="799"/>
      <c r="AB535" s="799"/>
      <c r="AC535" s="799"/>
      <c r="AD535" s="799"/>
      <c r="AE535" s="799"/>
      <c r="AF535" s="787"/>
      <c r="AG535" s="787"/>
      <c r="AH535" s="787"/>
      <c r="AI535" s="787"/>
      <c r="AJ535" s="787"/>
      <c r="AK535" s="787"/>
      <c r="AL535" s="799"/>
      <c r="AM535" s="799"/>
      <c r="AN535" s="799"/>
      <c r="AO535" s="799"/>
      <c r="AP535" s="784"/>
      <c r="AQ535" s="784"/>
      <c r="AR535" s="784"/>
      <c r="AS535" s="784"/>
      <c r="AT535" s="784"/>
      <c r="AU535" s="784"/>
      <c r="AV535" s="784"/>
      <c r="AW535" s="784"/>
      <c r="AX535" s="784"/>
      <c r="AY535" s="784"/>
      <c r="AZ535" s="784"/>
      <c r="BA535" s="784"/>
      <c r="BB535" s="784"/>
      <c r="BC535" s="784"/>
      <c r="BE535" s="784" t="str">
        <f t="shared" si="237"/>
        <v>DA</v>
      </c>
      <c r="BF535" s="784" t="str">
        <f>+RIGHT(C535,1)</f>
        <v>3</v>
      </c>
      <c r="BG535" s="784" t="str">
        <f t="shared" si="240"/>
        <v>DA+3</v>
      </c>
    </row>
    <row r="536" spans="1:59" ht="14.45" customHeight="1" x14ac:dyDescent="0.2">
      <c r="A536" s="793"/>
      <c r="B536" s="816"/>
      <c r="C536" s="816"/>
      <c r="D536" s="797">
        <v>383.9</v>
      </c>
      <c r="E536" s="796"/>
      <c r="F536" s="796"/>
      <c r="G536" s="796"/>
      <c r="H536" s="796"/>
      <c r="I536" s="796"/>
      <c r="J536" s="796"/>
      <c r="K536" s="796"/>
      <c r="L536" s="796"/>
      <c r="M536" s="796"/>
      <c r="N536" s="796"/>
      <c r="O536" s="796"/>
      <c r="P536" s="787"/>
      <c r="Q536" s="787"/>
      <c r="R536" s="787"/>
      <c r="S536" s="796"/>
      <c r="T536" s="796"/>
      <c r="U536" s="796"/>
      <c r="V536" s="796"/>
      <c r="W536" s="796"/>
      <c r="X536" s="796"/>
      <c r="Y536" s="796"/>
      <c r="Z536" s="796"/>
      <c r="AA536" s="796"/>
      <c r="AB536" s="787">
        <v>1</v>
      </c>
      <c r="AC536" s="787"/>
      <c r="AD536" s="787"/>
      <c r="AE536" s="787"/>
      <c r="AF536" s="787">
        <f>+ROUND(D536/10,0)-1</f>
        <v>37</v>
      </c>
      <c r="AG536" s="787" t="b">
        <f t="shared" si="238"/>
        <v>1</v>
      </c>
      <c r="AH536" s="787"/>
      <c r="AI536" s="787"/>
      <c r="AJ536" s="787"/>
      <c r="AK536" s="787">
        <f t="shared" ref="AK536" si="245">AF536+AJ536</f>
        <v>37</v>
      </c>
      <c r="AL536" s="796"/>
      <c r="AM536" s="796"/>
      <c r="AN536" s="796"/>
      <c r="AO536" s="799"/>
      <c r="BE536" s="784" t="str">
        <f t="shared" si="237"/>
        <v/>
      </c>
    </row>
    <row r="537" spans="1:59" ht="14.45" customHeight="1" x14ac:dyDescent="0.2">
      <c r="A537" s="793">
        <f>+SUBTOTAL(3,$B$13:B537)</f>
        <v>263</v>
      </c>
      <c r="B537" s="794" t="s">
        <v>664</v>
      </c>
      <c r="C537" s="816" t="s">
        <v>243</v>
      </c>
      <c r="D537" s="797"/>
      <c r="E537" s="799">
        <v>1</v>
      </c>
      <c r="F537" s="800" t="s">
        <v>2037</v>
      </c>
      <c r="G537" s="799" t="s">
        <v>1772</v>
      </c>
      <c r="H537" s="799" t="s">
        <v>439</v>
      </c>
      <c r="I537" s="799" t="s">
        <v>1773</v>
      </c>
      <c r="J537" s="799" t="s">
        <v>1772</v>
      </c>
      <c r="K537" s="799" t="s">
        <v>439</v>
      </c>
      <c r="L537" s="799" t="s">
        <v>1773</v>
      </c>
      <c r="M537" s="799">
        <v>1</v>
      </c>
      <c r="N537" s="799"/>
      <c r="O537" s="799"/>
      <c r="P537" s="799" t="s">
        <v>1774</v>
      </c>
      <c r="Q537" s="799" t="s">
        <v>1775</v>
      </c>
      <c r="R537" s="799">
        <v>1</v>
      </c>
      <c r="S537" s="799">
        <v>1</v>
      </c>
      <c r="T537" s="799"/>
      <c r="U537" s="799"/>
      <c r="V537" s="799">
        <v>1</v>
      </c>
      <c r="W537" s="799"/>
      <c r="X537" s="799"/>
      <c r="Y537" s="796"/>
      <c r="Z537" s="796"/>
      <c r="AA537" s="796"/>
      <c r="AB537" s="799"/>
      <c r="AC537" s="787"/>
      <c r="AD537" s="787"/>
      <c r="AE537" s="787"/>
      <c r="AF537" s="787"/>
      <c r="AG537" s="787"/>
      <c r="AH537" s="787"/>
      <c r="AI537" s="787"/>
      <c r="AJ537" s="787"/>
      <c r="AK537" s="787"/>
      <c r="AL537" s="796"/>
      <c r="AM537" s="796"/>
      <c r="AN537" s="796"/>
      <c r="AO537" s="799"/>
      <c r="BE537" s="784" t="str">
        <f t="shared" si="237"/>
        <v>DB</v>
      </c>
      <c r="BF537" s="784" t="str">
        <f>+RIGHT(C537,1)</f>
        <v>3</v>
      </c>
      <c r="BG537" s="784" t="str">
        <f t="shared" si="240"/>
        <v>DB+3</v>
      </c>
    </row>
    <row r="538" spans="1:59" ht="14.45" customHeight="1" x14ac:dyDescent="0.2">
      <c r="A538" s="793"/>
      <c r="B538" s="794"/>
      <c r="C538" s="816"/>
      <c r="D538" s="818">
        <v>384.3</v>
      </c>
      <c r="E538" s="796"/>
      <c r="F538" s="796"/>
      <c r="G538" s="796"/>
      <c r="H538" s="796"/>
      <c r="I538" s="796"/>
      <c r="J538" s="796"/>
      <c r="K538" s="796"/>
      <c r="L538" s="796"/>
      <c r="M538" s="796"/>
      <c r="N538" s="796"/>
      <c r="O538" s="796"/>
      <c r="P538" s="787"/>
      <c r="Q538" s="787"/>
      <c r="R538" s="787"/>
      <c r="S538" s="796"/>
      <c r="T538" s="796"/>
      <c r="U538" s="796"/>
      <c r="V538" s="796"/>
      <c r="W538" s="796"/>
      <c r="X538" s="796"/>
      <c r="Y538" s="796"/>
      <c r="Z538" s="796"/>
      <c r="AA538" s="796"/>
      <c r="AB538" s="787">
        <v>1</v>
      </c>
      <c r="AC538" s="787"/>
      <c r="AD538" s="787"/>
      <c r="AE538" s="787"/>
      <c r="AF538" s="787"/>
      <c r="AG538" s="787" t="b">
        <f t="shared" si="238"/>
        <v>1</v>
      </c>
      <c r="AH538" s="787"/>
      <c r="AI538" s="787"/>
      <c r="AJ538" s="787"/>
      <c r="AK538" s="787">
        <f t="shared" ref="AK538" si="246">AF538+AJ538</f>
        <v>0</v>
      </c>
      <c r="AL538" s="796"/>
      <c r="AM538" s="796"/>
      <c r="AN538" s="796"/>
      <c r="AO538" s="799"/>
      <c r="BE538" s="784" t="str">
        <f t="shared" si="237"/>
        <v/>
      </c>
    </row>
    <row r="539" spans="1:59" x14ac:dyDescent="0.2">
      <c r="A539" s="793">
        <f>+SUBTOTAL(3,$B$13:B539)</f>
        <v>264</v>
      </c>
      <c r="B539" s="787" t="s">
        <v>665</v>
      </c>
      <c r="C539" s="787" t="s">
        <v>231</v>
      </c>
      <c r="D539" s="819"/>
      <c r="E539" s="799">
        <v>1</v>
      </c>
      <c r="F539" s="800" t="s">
        <v>2038</v>
      </c>
      <c r="G539" s="799" t="s">
        <v>1772</v>
      </c>
      <c r="H539" s="799" t="s">
        <v>439</v>
      </c>
      <c r="I539" s="799" t="s">
        <v>1773</v>
      </c>
      <c r="J539" s="799" t="s">
        <v>1772</v>
      </c>
      <c r="K539" s="799" t="s">
        <v>439</v>
      </c>
      <c r="L539" s="799" t="s">
        <v>1773</v>
      </c>
      <c r="M539" s="799">
        <v>1</v>
      </c>
      <c r="N539" s="799"/>
      <c r="O539" s="799"/>
      <c r="P539" s="799" t="s">
        <v>1774</v>
      </c>
      <c r="Q539" s="799" t="s">
        <v>1775</v>
      </c>
      <c r="R539" s="799">
        <v>1</v>
      </c>
      <c r="S539" s="799">
        <v>1</v>
      </c>
      <c r="T539" s="799"/>
      <c r="U539" s="799"/>
      <c r="V539" s="799">
        <v>1</v>
      </c>
      <c r="W539" s="799"/>
      <c r="X539" s="799"/>
      <c r="Y539" s="799">
        <v>1</v>
      </c>
      <c r="Z539" s="799"/>
      <c r="AA539" s="799"/>
      <c r="AB539" s="799"/>
      <c r="AC539" s="799"/>
      <c r="AD539" s="799"/>
      <c r="AE539" s="799"/>
      <c r="AF539" s="787"/>
      <c r="AG539" s="787"/>
      <c r="AH539" s="787"/>
      <c r="AI539" s="787"/>
      <c r="AJ539" s="787"/>
      <c r="AK539" s="787"/>
      <c r="AL539" s="799"/>
      <c r="AM539" s="799"/>
      <c r="AN539" s="799"/>
      <c r="AO539" s="799"/>
      <c r="AP539" s="784"/>
      <c r="AQ539" s="784"/>
      <c r="AR539" s="784"/>
      <c r="AS539" s="784"/>
      <c r="AT539" s="784"/>
      <c r="AU539" s="784"/>
      <c r="AV539" s="784"/>
      <c r="AW539" s="784"/>
      <c r="AX539" s="784"/>
      <c r="AY539" s="784"/>
      <c r="AZ539" s="784"/>
      <c r="BA539" s="784"/>
      <c r="BB539" s="784"/>
      <c r="BC539" s="784"/>
      <c r="BE539" s="784" t="str">
        <f t="shared" si="237"/>
        <v>DA</v>
      </c>
      <c r="BF539" s="784" t="str">
        <f>+RIGHT(C539,1)</f>
        <v>0</v>
      </c>
      <c r="BG539" s="784" t="str">
        <f t="shared" si="240"/>
        <v>DA+0</v>
      </c>
    </row>
    <row r="540" spans="1:59" x14ac:dyDescent="0.2">
      <c r="A540" s="793"/>
      <c r="B540" s="787"/>
      <c r="C540" s="787"/>
      <c r="D540" s="819">
        <v>359</v>
      </c>
      <c r="E540" s="796"/>
      <c r="F540" s="796"/>
      <c r="G540" s="796"/>
      <c r="H540" s="796"/>
      <c r="I540" s="796"/>
      <c r="J540" s="796"/>
      <c r="K540" s="796"/>
      <c r="L540" s="796"/>
      <c r="M540" s="796"/>
      <c r="N540" s="796"/>
      <c r="O540" s="796"/>
      <c r="P540" s="787"/>
      <c r="Q540" s="787"/>
      <c r="R540" s="787"/>
      <c r="S540" s="796"/>
      <c r="T540" s="796"/>
      <c r="U540" s="796"/>
      <c r="V540" s="796"/>
      <c r="W540" s="796"/>
      <c r="X540" s="796"/>
      <c r="Y540" s="796"/>
      <c r="Z540" s="796"/>
      <c r="AA540" s="796"/>
      <c r="AB540" s="787">
        <v>1</v>
      </c>
      <c r="AC540" s="787"/>
      <c r="AD540" s="787"/>
      <c r="AE540" s="787"/>
      <c r="AF540" s="787"/>
      <c r="AG540" s="787" t="b">
        <f t="shared" si="238"/>
        <v>1</v>
      </c>
      <c r="AH540" s="787"/>
      <c r="AI540" s="787"/>
      <c r="AJ540" s="787"/>
      <c r="AK540" s="787">
        <f t="shared" ref="AK540" si="247">AF540+AJ540</f>
        <v>0</v>
      </c>
      <c r="AL540" s="796"/>
      <c r="AM540" s="796"/>
      <c r="AN540" s="796"/>
      <c r="AO540" s="799"/>
      <c r="BE540" s="784" t="str">
        <f t="shared" si="237"/>
        <v/>
      </c>
    </row>
    <row r="541" spans="1:59" x14ac:dyDescent="0.2">
      <c r="A541" s="793">
        <f>+SUBTOTAL(3,$B$13:B541)</f>
        <v>265</v>
      </c>
      <c r="B541" s="787" t="s">
        <v>666</v>
      </c>
      <c r="C541" s="787" t="s">
        <v>231</v>
      </c>
      <c r="D541" s="819"/>
      <c r="E541" s="799">
        <v>1</v>
      </c>
      <c r="F541" s="800" t="s">
        <v>2039</v>
      </c>
      <c r="G541" s="799" t="s">
        <v>1772</v>
      </c>
      <c r="H541" s="799" t="s">
        <v>439</v>
      </c>
      <c r="I541" s="799" t="s">
        <v>1773</v>
      </c>
      <c r="J541" s="799" t="s">
        <v>1772</v>
      </c>
      <c r="K541" s="799" t="s">
        <v>439</v>
      </c>
      <c r="L541" s="799" t="s">
        <v>1773</v>
      </c>
      <c r="M541" s="799">
        <v>1</v>
      </c>
      <c r="N541" s="799"/>
      <c r="O541" s="799"/>
      <c r="P541" s="799" t="s">
        <v>1774</v>
      </c>
      <c r="Q541" s="799" t="s">
        <v>1775</v>
      </c>
      <c r="R541" s="799">
        <v>1</v>
      </c>
      <c r="S541" s="799">
        <v>1</v>
      </c>
      <c r="T541" s="799"/>
      <c r="U541" s="799"/>
      <c r="V541" s="799">
        <v>1</v>
      </c>
      <c r="W541" s="799"/>
      <c r="X541" s="799"/>
      <c r="Y541" s="799">
        <v>1</v>
      </c>
      <c r="Z541" s="799"/>
      <c r="AA541" s="799"/>
      <c r="AB541" s="799"/>
      <c r="AC541" s="799"/>
      <c r="AD541" s="799"/>
      <c r="AE541" s="799"/>
      <c r="AF541" s="787"/>
      <c r="AG541" s="787"/>
      <c r="AH541" s="787"/>
      <c r="AI541" s="787"/>
      <c r="AJ541" s="787"/>
      <c r="AK541" s="787"/>
      <c r="AL541" s="799"/>
      <c r="AM541" s="799"/>
      <c r="AN541" s="799"/>
      <c r="AO541" s="799"/>
      <c r="AP541" s="784"/>
      <c r="AQ541" s="784"/>
      <c r="AR541" s="784"/>
      <c r="AS541" s="784"/>
      <c r="AT541" s="784"/>
      <c r="AU541" s="784"/>
      <c r="AV541" s="784"/>
      <c r="AW541" s="784"/>
      <c r="AX541" s="784"/>
      <c r="AY541" s="784"/>
      <c r="AZ541" s="784"/>
      <c r="BA541" s="784"/>
      <c r="BB541" s="784"/>
      <c r="BC541" s="784"/>
      <c r="BE541" s="784" t="str">
        <f t="shared" si="237"/>
        <v>DA</v>
      </c>
      <c r="BF541" s="784" t="str">
        <f>+RIGHT(C541,1)</f>
        <v>0</v>
      </c>
      <c r="BG541" s="784" t="str">
        <f t="shared" si="240"/>
        <v>DA+0</v>
      </c>
    </row>
    <row r="542" spans="1:59" x14ac:dyDescent="0.2">
      <c r="A542" s="793"/>
      <c r="B542" s="787"/>
      <c r="C542" s="787"/>
      <c r="D542" s="819">
        <v>334</v>
      </c>
      <c r="E542" s="796"/>
      <c r="F542" s="796"/>
      <c r="G542" s="796"/>
      <c r="H542" s="796"/>
      <c r="I542" s="796"/>
      <c r="J542" s="796"/>
      <c r="K542" s="796"/>
      <c r="L542" s="796"/>
      <c r="M542" s="796"/>
      <c r="N542" s="796"/>
      <c r="O542" s="796"/>
      <c r="P542" s="787"/>
      <c r="Q542" s="787"/>
      <c r="R542" s="787"/>
      <c r="S542" s="796"/>
      <c r="T542" s="796"/>
      <c r="U542" s="796"/>
      <c r="V542" s="796"/>
      <c r="W542" s="796"/>
      <c r="X542" s="796"/>
      <c r="Y542" s="796"/>
      <c r="Z542" s="796"/>
      <c r="AA542" s="796"/>
      <c r="AB542" s="787">
        <v>1</v>
      </c>
      <c r="AC542" s="787"/>
      <c r="AD542" s="787"/>
      <c r="AE542" s="787"/>
      <c r="AF542" s="787"/>
      <c r="AG542" s="787" t="b">
        <f t="shared" si="238"/>
        <v>1</v>
      </c>
      <c r="AH542" s="787"/>
      <c r="AI542" s="787"/>
      <c r="AJ542" s="787"/>
      <c r="AK542" s="787">
        <f t="shared" ref="AK542" si="248">AF542+AJ542</f>
        <v>0</v>
      </c>
      <c r="AL542" s="796"/>
      <c r="AM542" s="796"/>
      <c r="AN542" s="796"/>
      <c r="AO542" s="799"/>
      <c r="BE542" s="784" t="str">
        <f t="shared" si="237"/>
        <v/>
      </c>
    </row>
    <row r="543" spans="1:59" x14ac:dyDescent="0.2">
      <c r="A543" s="793">
        <f>+SUBTOTAL(3,$B$13:B543)</f>
        <v>266</v>
      </c>
      <c r="B543" s="787" t="s">
        <v>667</v>
      </c>
      <c r="C543" s="787" t="s">
        <v>231</v>
      </c>
      <c r="D543" s="819"/>
      <c r="E543" s="799">
        <v>1</v>
      </c>
      <c r="F543" s="800" t="s">
        <v>2040</v>
      </c>
      <c r="G543" s="799" t="s">
        <v>1772</v>
      </c>
      <c r="H543" s="799" t="s">
        <v>439</v>
      </c>
      <c r="I543" s="799" t="s">
        <v>1773</v>
      </c>
      <c r="J543" s="799" t="s">
        <v>1772</v>
      </c>
      <c r="K543" s="799" t="s">
        <v>439</v>
      </c>
      <c r="L543" s="799" t="s">
        <v>1773</v>
      </c>
      <c r="M543" s="799">
        <v>1</v>
      </c>
      <c r="N543" s="799"/>
      <c r="O543" s="799"/>
      <c r="P543" s="799" t="s">
        <v>1774</v>
      </c>
      <c r="Q543" s="799" t="s">
        <v>1775</v>
      </c>
      <c r="R543" s="799">
        <v>1</v>
      </c>
      <c r="S543" s="799">
        <v>1</v>
      </c>
      <c r="T543" s="799"/>
      <c r="U543" s="799"/>
      <c r="V543" s="799">
        <v>1</v>
      </c>
      <c r="W543" s="799"/>
      <c r="X543" s="799"/>
      <c r="Y543" s="799">
        <v>1</v>
      </c>
      <c r="Z543" s="799"/>
      <c r="AA543" s="799"/>
      <c r="AB543" s="799"/>
      <c r="AC543" s="799"/>
      <c r="AD543" s="799"/>
      <c r="AE543" s="799"/>
      <c r="AF543" s="787"/>
      <c r="AG543" s="787"/>
      <c r="AH543" s="787"/>
      <c r="AI543" s="787"/>
      <c r="AJ543" s="787"/>
      <c r="AK543" s="787"/>
      <c r="AL543" s="799"/>
      <c r="AM543" s="799"/>
      <c r="AN543" s="799"/>
      <c r="AO543" s="799"/>
      <c r="AP543" s="784"/>
      <c r="AQ543" s="784"/>
      <c r="AR543" s="784"/>
      <c r="AS543" s="784"/>
      <c r="AT543" s="784"/>
      <c r="AU543" s="784"/>
      <c r="AV543" s="784"/>
      <c r="AW543" s="784"/>
      <c r="AX543" s="784"/>
      <c r="AY543" s="784"/>
      <c r="AZ543" s="784"/>
      <c r="BA543" s="784"/>
      <c r="BB543" s="784"/>
      <c r="BC543" s="784"/>
      <c r="BE543" s="784" t="str">
        <f t="shared" si="237"/>
        <v>DA</v>
      </c>
      <c r="BF543" s="784" t="str">
        <f>+RIGHT(C543,1)</f>
        <v>0</v>
      </c>
      <c r="BG543" s="784" t="str">
        <f t="shared" si="240"/>
        <v>DA+0</v>
      </c>
    </row>
    <row r="544" spans="1:59" x14ac:dyDescent="0.2">
      <c r="A544" s="793"/>
      <c r="B544" s="787"/>
      <c r="C544" s="787"/>
      <c r="D544" s="819">
        <v>395</v>
      </c>
      <c r="E544" s="796"/>
      <c r="F544" s="796"/>
      <c r="G544" s="796"/>
      <c r="H544" s="796"/>
      <c r="I544" s="796"/>
      <c r="J544" s="796"/>
      <c r="K544" s="796"/>
      <c r="L544" s="796"/>
      <c r="M544" s="796"/>
      <c r="N544" s="796"/>
      <c r="O544" s="796"/>
      <c r="P544" s="787"/>
      <c r="Q544" s="787"/>
      <c r="R544" s="787"/>
      <c r="S544" s="796"/>
      <c r="T544" s="796"/>
      <c r="U544" s="796"/>
      <c r="V544" s="796"/>
      <c r="W544" s="796"/>
      <c r="X544" s="796"/>
      <c r="Y544" s="796"/>
      <c r="Z544" s="796"/>
      <c r="AA544" s="796"/>
      <c r="AB544" s="787">
        <v>1</v>
      </c>
      <c r="AC544" s="787"/>
      <c r="AD544" s="787"/>
      <c r="AE544" s="787"/>
      <c r="AF544" s="787"/>
      <c r="AG544" s="787" t="b">
        <f t="shared" si="238"/>
        <v>1</v>
      </c>
      <c r="AH544" s="787"/>
      <c r="AI544" s="787"/>
      <c r="AJ544" s="787"/>
      <c r="AK544" s="787">
        <f t="shared" ref="AK544" si="249">AF544+AJ544</f>
        <v>0</v>
      </c>
      <c r="AL544" s="796"/>
      <c r="AM544" s="796"/>
      <c r="AN544" s="796"/>
      <c r="AO544" s="799"/>
      <c r="BE544" s="784" t="str">
        <f t="shared" si="237"/>
        <v/>
      </c>
    </row>
    <row r="545" spans="1:59" x14ac:dyDescent="0.2">
      <c r="A545" s="793">
        <f>+SUBTOTAL(3,$B$13:B545)</f>
        <v>267</v>
      </c>
      <c r="B545" s="787" t="s">
        <v>668</v>
      </c>
      <c r="C545" s="787" t="s">
        <v>233</v>
      </c>
      <c r="D545" s="819"/>
      <c r="E545" s="799">
        <v>1</v>
      </c>
      <c r="F545" s="800" t="s">
        <v>2041</v>
      </c>
      <c r="G545" s="799" t="s">
        <v>1772</v>
      </c>
      <c r="H545" s="799" t="s">
        <v>439</v>
      </c>
      <c r="I545" s="799" t="s">
        <v>1773</v>
      </c>
      <c r="J545" s="799" t="s">
        <v>1772</v>
      </c>
      <c r="K545" s="799" t="s">
        <v>439</v>
      </c>
      <c r="L545" s="799" t="s">
        <v>1773</v>
      </c>
      <c r="M545" s="799">
        <v>1</v>
      </c>
      <c r="N545" s="799"/>
      <c r="O545" s="799"/>
      <c r="P545" s="799" t="s">
        <v>1774</v>
      </c>
      <c r="Q545" s="799" t="s">
        <v>1775</v>
      </c>
      <c r="R545" s="799">
        <v>1</v>
      </c>
      <c r="S545" s="799">
        <v>1</v>
      </c>
      <c r="T545" s="799"/>
      <c r="U545" s="799"/>
      <c r="V545" s="799">
        <v>1</v>
      </c>
      <c r="W545" s="799"/>
      <c r="X545" s="799"/>
      <c r="Y545" s="799">
        <v>1</v>
      </c>
      <c r="Z545" s="799"/>
      <c r="AA545" s="799"/>
      <c r="AB545" s="799"/>
      <c r="AC545" s="799"/>
      <c r="AD545" s="799"/>
      <c r="AE545" s="799"/>
      <c r="AF545" s="787"/>
      <c r="AG545" s="787"/>
      <c r="AH545" s="787"/>
      <c r="AI545" s="787"/>
      <c r="AJ545" s="787"/>
      <c r="AK545" s="787"/>
      <c r="AL545" s="799"/>
      <c r="AM545" s="799"/>
      <c r="AN545" s="799"/>
      <c r="AO545" s="799"/>
      <c r="AP545" s="784"/>
      <c r="AQ545" s="784"/>
      <c r="AR545" s="784"/>
      <c r="AS545" s="784"/>
      <c r="AT545" s="784"/>
      <c r="AU545" s="784"/>
      <c r="AV545" s="784"/>
      <c r="AW545" s="784"/>
      <c r="AX545" s="784"/>
      <c r="AY545" s="784"/>
      <c r="AZ545" s="784"/>
      <c r="BA545" s="784"/>
      <c r="BB545" s="784"/>
      <c r="BC545" s="784"/>
      <c r="BE545" s="784" t="str">
        <f t="shared" si="237"/>
        <v>DA</v>
      </c>
      <c r="BF545" s="784" t="str">
        <f>+RIGHT(C545,1)</f>
        <v>9</v>
      </c>
      <c r="BG545" s="784" t="str">
        <f t="shared" si="240"/>
        <v>DA+9</v>
      </c>
    </row>
    <row r="546" spans="1:59" x14ac:dyDescent="0.2">
      <c r="A546" s="793"/>
      <c r="B546" s="787"/>
      <c r="C546" s="787"/>
      <c r="D546" s="819">
        <v>355</v>
      </c>
      <c r="E546" s="796"/>
      <c r="F546" s="796"/>
      <c r="G546" s="796"/>
      <c r="H546" s="796"/>
      <c r="I546" s="796"/>
      <c r="J546" s="796"/>
      <c r="K546" s="796"/>
      <c r="L546" s="796"/>
      <c r="M546" s="796"/>
      <c r="N546" s="796"/>
      <c r="O546" s="796"/>
      <c r="P546" s="787"/>
      <c r="Q546" s="787"/>
      <c r="R546" s="787"/>
      <c r="S546" s="796"/>
      <c r="T546" s="796"/>
      <c r="U546" s="796"/>
      <c r="V546" s="796"/>
      <c r="W546" s="796"/>
      <c r="X546" s="796"/>
      <c r="Y546" s="796"/>
      <c r="Z546" s="796"/>
      <c r="AA546" s="796"/>
      <c r="AB546" s="787">
        <v>1</v>
      </c>
      <c r="AC546" s="787"/>
      <c r="AD546" s="787"/>
      <c r="AE546" s="787"/>
      <c r="AF546" s="787"/>
      <c r="AG546" s="787" t="b">
        <f t="shared" si="238"/>
        <v>1</v>
      </c>
      <c r="AH546" s="787"/>
      <c r="AI546" s="787"/>
      <c r="AJ546" s="787"/>
      <c r="AK546" s="787">
        <f t="shared" ref="AK546" si="250">AF546+AJ546</f>
        <v>0</v>
      </c>
      <c r="AL546" s="796"/>
      <c r="AM546" s="796"/>
      <c r="AN546" s="796"/>
      <c r="AO546" s="799"/>
      <c r="BE546" s="784" t="str">
        <f t="shared" si="237"/>
        <v/>
      </c>
    </row>
    <row r="547" spans="1:59" x14ac:dyDescent="0.2">
      <c r="A547" s="793">
        <f>+SUBTOTAL(3,$B$13:B547)</f>
        <v>268</v>
      </c>
      <c r="B547" s="787" t="s">
        <v>669</v>
      </c>
      <c r="C547" s="787" t="s">
        <v>233</v>
      </c>
      <c r="D547" s="819"/>
      <c r="E547" s="799">
        <v>1</v>
      </c>
      <c r="F547" s="800" t="s">
        <v>2042</v>
      </c>
      <c r="G547" s="799" t="s">
        <v>1772</v>
      </c>
      <c r="H547" s="799" t="s">
        <v>439</v>
      </c>
      <c r="I547" s="799" t="s">
        <v>1773</v>
      </c>
      <c r="J547" s="799" t="s">
        <v>1772</v>
      </c>
      <c r="K547" s="799" t="s">
        <v>439</v>
      </c>
      <c r="L547" s="799" t="s">
        <v>1773</v>
      </c>
      <c r="M547" s="799">
        <v>1</v>
      </c>
      <c r="N547" s="799"/>
      <c r="O547" s="799"/>
      <c r="P547" s="799" t="s">
        <v>1774</v>
      </c>
      <c r="Q547" s="799" t="s">
        <v>1775</v>
      </c>
      <c r="R547" s="799">
        <v>1</v>
      </c>
      <c r="S547" s="799">
        <v>1</v>
      </c>
      <c r="T547" s="799"/>
      <c r="U547" s="799"/>
      <c r="V547" s="799">
        <v>1</v>
      </c>
      <c r="W547" s="799"/>
      <c r="X547" s="799"/>
      <c r="Y547" s="799">
        <v>1</v>
      </c>
      <c r="Z547" s="799"/>
      <c r="AA547" s="799"/>
      <c r="AB547" s="799"/>
      <c r="AC547" s="799"/>
      <c r="AD547" s="799"/>
      <c r="AE547" s="799"/>
      <c r="AF547" s="787"/>
      <c r="AG547" s="787"/>
      <c r="AH547" s="787"/>
      <c r="AI547" s="787"/>
      <c r="AJ547" s="787"/>
      <c r="AK547" s="787"/>
      <c r="AL547" s="799"/>
      <c r="AM547" s="799"/>
      <c r="AN547" s="799"/>
      <c r="AO547" s="799"/>
      <c r="AP547" s="784"/>
      <c r="AQ547" s="784"/>
      <c r="AR547" s="784"/>
      <c r="AS547" s="784"/>
      <c r="AT547" s="784"/>
      <c r="AU547" s="784"/>
      <c r="AV547" s="784"/>
      <c r="AW547" s="784"/>
      <c r="AX547" s="784"/>
      <c r="AY547" s="784"/>
      <c r="AZ547" s="784"/>
      <c r="BA547" s="784"/>
      <c r="BB547" s="784"/>
      <c r="BC547" s="784"/>
      <c r="BE547" s="784" t="str">
        <f t="shared" si="237"/>
        <v>DA</v>
      </c>
      <c r="BF547" s="784" t="str">
        <f>+RIGHT(C547,1)</f>
        <v>9</v>
      </c>
      <c r="BG547" s="784" t="str">
        <f t="shared" si="240"/>
        <v>DA+9</v>
      </c>
    </row>
    <row r="548" spans="1:59" x14ac:dyDescent="0.2">
      <c r="A548" s="793"/>
      <c r="B548" s="787"/>
      <c r="C548" s="787"/>
      <c r="D548" s="819">
        <v>485</v>
      </c>
      <c r="E548" s="796"/>
      <c r="F548" s="796"/>
      <c r="G548" s="796"/>
      <c r="H548" s="796"/>
      <c r="I548" s="796"/>
      <c r="J548" s="796"/>
      <c r="K548" s="796"/>
      <c r="L548" s="796"/>
      <c r="M548" s="796"/>
      <c r="N548" s="796"/>
      <c r="O548" s="796"/>
      <c r="P548" s="787"/>
      <c r="Q548" s="787"/>
      <c r="R548" s="787"/>
      <c r="S548" s="796"/>
      <c r="T548" s="796"/>
      <c r="U548" s="796"/>
      <c r="V548" s="796"/>
      <c r="W548" s="796"/>
      <c r="X548" s="796"/>
      <c r="Y548" s="796"/>
      <c r="Z548" s="796"/>
      <c r="AA548" s="796"/>
      <c r="AB548" s="787">
        <v>1</v>
      </c>
      <c r="AC548" s="787"/>
      <c r="AD548" s="787"/>
      <c r="AE548" s="787"/>
      <c r="AF548" s="787"/>
      <c r="AG548" s="787" t="b">
        <f t="shared" si="238"/>
        <v>1</v>
      </c>
      <c r="AH548" s="787"/>
      <c r="AI548" s="787"/>
      <c r="AJ548" s="787"/>
      <c r="AK548" s="787">
        <f t="shared" ref="AK548" si="251">AF548+AJ548</f>
        <v>0</v>
      </c>
      <c r="AL548" s="796"/>
      <c r="AM548" s="796"/>
      <c r="AN548" s="796"/>
      <c r="AO548" s="799"/>
      <c r="BE548" s="784" t="str">
        <f t="shared" si="237"/>
        <v/>
      </c>
    </row>
    <row r="549" spans="1:59" x14ac:dyDescent="0.2">
      <c r="A549" s="793">
        <f>+SUBTOTAL(3,$B$13:B549)</f>
        <v>269</v>
      </c>
      <c r="B549" s="787" t="s">
        <v>670</v>
      </c>
      <c r="C549" s="787" t="s">
        <v>243</v>
      </c>
      <c r="D549" s="819"/>
      <c r="E549" s="799">
        <v>1</v>
      </c>
      <c r="F549" s="800" t="s">
        <v>2043</v>
      </c>
      <c r="G549" s="799" t="s">
        <v>1772</v>
      </c>
      <c r="H549" s="799" t="s">
        <v>439</v>
      </c>
      <c r="I549" s="799" t="s">
        <v>1773</v>
      </c>
      <c r="J549" s="799" t="s">
        <v>1772</v>
      </c>
      <c r="K549" s="799" t="s">
        <v>439</v>
      </c>
      <c r="L549" s="799" t="s">
        <v>1773</v>
      </c>
      <c r="M549" s="799">
        <v>1</v>
      </c>
      <c r="N549" s="799"/>
      <c r="O549" s="799"/>
      <c r="P549" s="799" t="s">
        <v>1774</v>
      </c>
      <c r="Q549" s="799" t="s">
        <v>1775</v>
      </c>
      <c r="R549" s="799">
        <v>1</v>
      </c>
      <c r="S549" s="799">
        <v>1</v>
      </c>
      <c r="T549" s="799"/>
      <c r="U549" s="799"/>
      <c r="V549" s="799">
        <v>1</v>
      </c>
      <c r="W549" s="799"/>
      <c r="X549" s="799"/>
      <c r="Y549" s="796"/>
      <c r="Z549" s="796"/>
      <c r="AA549" s="796"/>
      <c r="AB549" s="799"/>
      <c r="AC549" s="787"/>
      <c r="AD549" s="787"/>
      <c r="AE549" s="787"/>
      <c r="AF549" s="787"/>
      <c r="AG549" s="787"/>
      <c r="AH549" s="787"/>
      <c r="AI549" s="787"/>
      <c r="AJ549" s="787"/>
      <c r="AK549" s="787"/>
      <c r="AL549" s="796"/>
      <c r="AM549" s="796"/>
      <c r="AN549" s="796"/>
      <c r="AO549" s="799"/>
      <c r="BE549" s="784" t="str">
        <f t="shared" si="237"/>
        <v>DB</v>
      </c>
      <c r="BF549" s="784" t="str">
        <f>+RIGHT(C549,1)</f>
        <v>3</v>
      </c>
      <c r="BG549" s="784" t="str">
        <f t="shared" si="240"/>
        <v>DB+3</v>
      </c>
    </row>
    <row r="550" spans="1:59" x14ac:dyDescent="0.2">
      <c r="A550" s="793"/>
      <c r="B550" s="787"/>
      <c r="C550" s="787"/>
      <c r="D550" s="819">
        <v>473</v>
      </c>
      <c r="E550" s="796"/>
      <c r="F550" s="796"/>
      <c r="G550" s="796"/>
      <c r="H550" s="796"/>
      <c r="I550" s="796"/>
      <c r="J550" s="796"/>
      <c r="K550" s="796"/>
      <c r="L550" s="796"/>
      <c r="M550" s="796"/>
      <c r="N550" s="796"/>
      <c r="O550" s="796"/>
      <c r="P550" s="787"/>
      <c r="Q550" s="787"/>
      <c r="R550" s="787"/>
      <c r="S550" s="796"/>
      <c r="T550" s="796"/>
      <c r="U550" s="796"/>
      <c r="V550" s="796"/>
      <c r="W550" s="796"/>
      <c r="X550" s="796"/>
      <c r="Y550" s="796"/>
      <c r="Z550" s="796"/>
      <c r="AA550" s="796"/>
      <c r="AB550" s="787">
        <v>1</v>
      </c>
      <c r="AC550" s="787"/>
      <c r="AD550" s="787"/>
      <c r="AE550" s="787"/>
      <c r="AF550" s="787"/>
      <c r="AG550" s="787" t="b">
        <f t="shared" si="238"/>
        <v>1</v>
      </c>
      <c r="AH550" s="787"/>
      <c r="AI550" s="787"/>
      <c r="AJ550" s="787"/>
      <c r="AK550" s="787">
        <f t="shared" ref="AK550" si="252">AF550+AJ550</f>
        <v>0</v>
      </c>
      <c r="AL550" s="796"/>
      <c r="AM550" s="796"/>
      <c r="AN550" s="796"/>
      <c r="AO550" s="799"/>
      <c r="BE550" s="784" t="str">
        <f t="shared" si="237"/>
        <v/>
      </c>
    </row>
    <row r="551" spans="1:59" x14ac:dyDescent="0.2">
      <c r="A551" s="793">
        <f>+SUBTOTAL(3,$B$13:B551)</f>
        <v>270</v>
      </c>
      <c r="B551" s="787" t="s">
        <v>671</v>
      </c>
      <c r="C551" s="787" t="s">
        <v>233</v>
      </c>
      <c r="D551" s="819"/>
      <c r="E551" s="799">
        <v>1</v>
      </c>
      <c r="F551" s="800" t="s">
        <v>2044</v>
      </c>
      <c r="G551" s="799" t="s">
        <v>1772</v>
      </c>
      <c r="H551" s="799" t="s">
        <v>439</v>
      </c>
      <c r="I551" s="799" t="s">
        <v>1773</v>
      </c>
      <c r="J551" s="799" t="s">
        <v>1772</v>
      </c>
      <c r="K551" s="799" t="s">
        <v>439</v>
      </c>
      <c r="L551" s="799" t="s">
        <v>1773</v>
      </c>
      <c r="M551" s="799">
        <v>1</v>
      </c>
      <c r="N551" s="799"/>
      <c r="O551" s="799"/>
      <c r="P551" s="799" t="s">
        <v>1774</v>
      </c>
      <c r="Q551" s="799" t="s">
        <v>1775</v>
      </c>
      <c r="R551" s="799">
        <v>1</v>
      </c>
      <c r="S551" s="799">
        <v>1</v>
      </c>
      <c r="T551" s="799"/>
      <c r="U551" s="799"/>
      <c r="V551" s="799">
        <v>1</v>
      </c>
      <c r="W551" s="799"/>
      <c r="X551" s="799"/>
      <c r="Y551" s="799">
        <v>1</v>
      </c>
      <c r="Z551" s="799"/>
      <c r="AA551" s="799"/>
      <c r="AB551" s="799"/>
      <c r="AC551" s="799"/>
      <c r="AD551" s="799"/>
      <c r="AE551" s="799"/>
      <c r="AF551" s="787"/>
      <c r="AG551" s="787"/>
      <c r="AH551" s="787"/>
      <c r="AI551" s="787"/>
      <c r="AJ551" s="787"/>
      <c r="AK551" s="787"/>
      <c r="AL551" s="799"/>
      <c r="AM551" s="799"/>
      <c r="AN551" s="799"/>
      <c r="AO551" s="799"/>
      <c r="AP551" s="784"/>
      <c r="AQ551" s="784"/>
      <c r="AR551" s="784"/>
      <c r="AS551" s="784"/>
      <c r="AT551" s="784"/>
      <c r="AU551" s="784"/>
      <c r="AV551" s="784"/>
      <c r="AW551" s="784"/>
      <c r="AX551" s="784"/>
      <c r="AY551" s="784"/>
      <c r="AZ551" s="784"/>
      <c r="BA551" s="784"/>
      <c r="BB551" s="784"/>
      <c r="BC551" s="784"/>
      <c r="BE551" s="784" t="str">
        <f t="shared" si="237"/>
        <v>DA</v>
      </c>
      <c r="BF551" s="784" t="str">
        <f>+RIGHT(C551,1)</f>
        <v>9</v>
      </c>
      <c r="BG551" s="784" t="str">
        <f t="shared" si="240"/>
        <v>DA+9</v>
      </c>
    </row>
    <row r="552" spans="1:59" x14ac:dyDescent="0.2">
      <c r="A552" s="793"/>
      <c r="B552" s="787"/>
      <c r="C552" s="787"/>
      <c r="D552" s="819">
        <v>367</v>
      </c>
      <c r="E552" s="796"/>
      <c r="F552" s="796"/>
      <c r="G552" s="796"/>
      <c r="H552" s="796"/>
      <c r="I552" s="796"/>
      <c r="J552" s="796"/>
      <c r="K552" s="796"/>
      <c r="L552" s="796"/>
      <c r="M552" s="796"/>
      <c r="N552" s="796"/>
      <c r="O552" s="796"/>
      <c r="P552" s="787"/>
      <c r="Q552" s="787"/>
      <c r="R552" s="787"/>
      <c r="S552" s="796"/>
      <c r="T552" s="796"/>
      <c r="U552" s="796"/>
      <c r="V552" s="796"/>
      <c r="W552" s="796"/>
      <c r="X552" s="796"/>
      <c r="Y552" s="796"/>
      <c r="Z552" s="796"/>
      <c r="AA552" s="796"/>
      <c r="AB552" s="787">
        <v>1</v>
      </c>
      <c r="AC552" s="787"/>
      <c r="AD552" s="787"/>
      <c r="AE552" s="787"/>
      <c r="AF552" s="787"/>
      <c r="AG552" s="787" t="b">
        <f t="shared" si="238"/>
        <v>1</v>
      </c>
      <c r="AH552" s="787"/>
      <c r="AI552" s="787"/>
      <c r="AJ552" s="787"/>
      <c r="AK552" s="787">
        <f t="shared" ref="AK552" si="253">AF552+AJ552</f>
        <v>0</v>
      </c>
      <c r="AL552" s="796"/>
      <c r="AM552" s="796"/>
      <c r="AN552" s="796"/>
      <c r="AO552" s="799"/>
      <c r="BE552" s="784" t="str">
        <f t="shared" si="237"/>
        <v/>
      </c>
    </row>
    <row r="553" spans="1:59" s="825" customFormat="1" x14ac:dyDescent="0.2">
      <c r="A553" s="820">
        <f>+SUBTOTAL(3,$B$13:B553)</f>
        <v>271</v>
      </c>
      <c r="B553" s="821" t="s">
        <v>672</v>
      </c>
      <c r="C553" s="821" t="s">
        <v>864</v>
      </c>
      <c r="D553" s="822"/>
      <c r="E553" s="823">
        <v>1</v>
      </c>
      <c r="F553" s="800" t="s">
        <v>2045</v>
      </c>
      <c r="G553" s="823" t="s">
        <v>1772</v>
      </c>
      <c r="H553" s="823" t="s">
        <v>439</v>
      </c>
      <c r="I553" s="823" t="s">
        <v>1773</v>
      </c>
      <c r="J553" s="823" t="s">
        <v>1772</v>
      </c>
      <c r="K553" s="823" t="s">
        <v>439</v>
      </c>
      <c r="L553" s="823" t="s">
        <v>1773</v>
      </c>
      <c r="M553" s="823">
        <v>1</v>
      </c>
      <c r="N553" s="823"/>
      <c r="O553" s="823"/>
      <c r="P553" s="823" t="s">
        <v>1774</v>
      </c>
      <c r="Q553" s="823" t="s">
        <v>1775</v>
      </c>
      <c r="R553" s="823">
        <v>1</v>
      </c>
      <c r="S553" s="823">
        <v>1</v>
      </c>
      <c r="T553" s="823"/>
      <c r="U553" s="823"/>
      <c r="V553" s="799">
        <v>1</v>
      </c>
      <c r="W553" s="799"/>
      <c r="X553" s="799"/>
      <c r="Y553" s="824"/>
      <c r="Z553" s="824"/>
      <c r="AA553" s="824"/>
      <c r="AB553" s="799"/>
      <c r="AC553" s="821"/>
      <c r="AD553" s="821"/>
      <c r="AE553" s="821"/>
      <c r="AF553" s="787"/>
      <c r="AG553" s="787"/>
      <c r="AH553" s="787"/>
      <c r="AI553" s="787"/>
      <c r="AJ553" s="787"/>
      <c r="AK553" s="787"/>
      <c r="AL553" s="824"/>
      <c r="AM553" s="824"/>
      <c r="AN553" s="824"/>
      <c r="AO553" s="799"/>
      <c r="BE553" s="784" t="str">
        <f t="shared" si="237"/>
        <v>DC</v>
      </c>
      <c r="BF553" s="784" t="str">
        <f>+RIGHT(C553,1)</f>
        <v>0</v>
      </c>
      <c r="BG553" s="826" t="str">
        <f t="shared" si="240"/>
        <v>DC+0</v>
      </c>
    </row>
    <row r="554" spans="1:59" x14ac:dyDescent="0.2">
      <c r="A554" s="793"/>
      <c r="B554" s="787"/>
      <c r="C554" s="787"/>
      <c r="D554" s="819">
        <v>430</v>
      </c>
      <c r="E554" s="796"/>
      <c r="F554" s="796"/>
      <c r="G554" s="796"/>
      <c r="H554" s="796"/>
      <c r="I554" s="796"/>
      <c r="J554" s="796"/>
      <c r="K554" s="796"/>
      <c r="L554" s="796"/>
      <c r="M554" s="796"/>
      <c r="N554" s="796"/>
      <c r="O554" s="796"/>
      <c r="P554" s="787"/>
      <c r="Q554" s="787"/>
      <c r="R554" s="787"/>
      <c r="S554" s="796"/>
      <c r="T554" s="796"/>
      <c r="U554" s="796"/>
      <c r="V554" s="796"/>
      <c r="W554" s="796"/>
      <c r="X554" s="796"/>
      <c r="Y554" s="796"/>
      <c r="Z554" s="796"/>
      <c r="AA554" s="796"/>
      <c r="AB554" s="787">
        <v>1</v>
      </c>
      <c r="AC554" s="787"/>
      <c r="AD554" s="787"/>
      <c r="AE554" s="787"/>
      <c r="AF554" s="787"/>
      <c r="AG554" s="787" t="b">
        <f t="shared" si="238"/>
        <v>1</v>
      </c>
      <c r="AH554" s="787"/>
      <c r="AI554" s="787"/>
      <c r="AJ554" s="787"/>
      <c r="AK554" s="787">
        <f t="shared" ref="AK554" si="254">AF554+AJ554</f>
        <v>0</v>
      </c>
      <c r="AL554" s="796"/>
      <c r="AM554" s="796"/>
      <c r="AN554" s="796"/>
      <c r="AO554" s="799"/>
      <c r="BE554" s="784" t="str">
        <f t="shared" si="237"/>
        <v/>
      </c>
    </row>
    <row r="555" spans="1:59" x14ac:dyDescent="0.2">
      <c r="A555" s="793">
        <f>+SUBTOTAL(3,$B$13:B555)</f>
        <v>272</v>
      </c>
      <c r="B555" s="787" t="s">
        <v>673</v>
      </c>
      <c r="C555" s="787" t="s">
        <v>233</v>
      </c>
      <c r="D555" s="819"/>
      <c r="E555" s="799">
        <v>1</v>
      </c>
      <c r="F555" s="800" t="s">
        <v>2046</v>
      </c>
      <c r="G555" s="799" t="s">
        <v>1773</v>
      </c>
      <c r="H555" s="799" t="s">
        <v>1772</v>
      </c>
      <c r="I555" s="799" t="s">
        <v>439</v>
      </c>
      <c r="J555" s="799" t="s">
        <v>1773</v>
      </c>
      <c r="K555" s="799" t="s">
        <v>1772</v>
      </c>
      <c r="L555" s="799" t="s">
        <v>439</v>
      </c>
      <c r="M555" s="799">
        <v>1</v>
      </c>
      <c r="N555" s="799"/>
      <c r="O555" s="799"/>
      <c r="P555" s="799" t="s">
        <v>1774</v>
      </c>
      <c r="Q555" s="799" t="s">
        <v>1775</v>
      </c>
      <c r="R555" s="799">
        <v>1</v>
      </c>
      <c r="S555" s="799">
        <v>1</v>
      </c>
      <c r="T555" s="799"/>
      <c r="U555" s="799"/>
      <c r="V555" s="799">
        <v>1</v>
      </c>
      <c r="W555" s="799"/>
      <c r="X555" s="799"/>
      <c r="Y555" s="799">
        <v>1</v>
      </c>
      <c r="Z555" s="799"/>
      <c r="AA555" s="799"/>
      <c r="AB555" s="799"/>
      <c r="AC555" s="799"/>
      <c r="AD555" s="799"/>
      <c r="AE555" s="799"/>
      <c r="AF555" s="787"/>
      <c r="AG555" s="787"/>
      <c r="AH555" s="787"/>
      <c r="AI555" s="787"/>
      <c r="AJ555" s="787"/>
      <c r="AK555" s="787"/>
      <c r="AL555" s="799"/>
      <c r="AM555" s="799"/>
      <c r="AN555" s="799"/>
      <c r="AO555" s="799"/>
      <c r="AP555" s="784"/>
      <c r="AQ555" s="784"/>
      <c r="AR555" s="784"/>
      <c r="AS555" s="784"/>
      <c r="AT555" s="784"/>
      <c r="AU555" s="784"/>
      <c r="AV555" s="784"/>
      <c r="AW555" s="784"/>
      <c r="AX555" s="784"/>
      <c r="AY555" s="784"/>
      <c r="AZ555" s="784"/>
      <c r="BA555" s="784"/>
      <c r="BB555" s="784"/>
      <c r="BC555" s="784"/>
      <c r="BE555" s="784" t="str">
        <f t="shared" si="237"/>
        <v>DA</v>
      </c>
      <c r="BF555" s="784" t="str">
        <f>+RIGHT(C555,1)</f>
        <v>9</v>
      </c>
      <c r="BG555" s="784" t="str">
        <f t="shared" si="240"/>
        <v>DA+9</v>
      </c>
    </row>
    <row r="556" spans="1:59" x14ac:dyDescent="0.2">
      <c r="A556" s="793"/>
      <c r="B556" s="787"/>
      <c r="C556" s="787"/>
      <c r="D556" s="819">
        <v>365</v>
      </c>
      <c r="E556" s="796"/>
      <c r="F556" s="796"/>
      <c r="G556" s="796"/>
      <c r="H556" s="796"/>
      <c r="I556" s="796"/>
      <c r="J556" s="796"/>
      <c r="K556" s="796"/>
      <c r="L556" s="796"/>
      <c r="M556" s="796"/>
      <c r="N556" s="796"/>
      <c r="O556" s="796"/>
      <c r="P556" s="787"/>
      <c r="Q556" s="787"/>
      <c r="R556" s="787"/>
      <c r="S556" s="796"/>
      <c r="T556" s="796"/>
      <c r="U556" s="796"/>
      <c r="V556" s="796"/>
      <c r="W556" s="796"/>
      <c r="X556" s="796"/>
      <c r="Y556" s="796"/>
      <c r="Z556" s="796"/>
      <c r="AA556" s="796"/>
      <c r="AB556" s="787">
        <v>1</v>
      </c>
      <c r="AC556" s="787"/>
      <c r="AD556" s="787"/>
      <c r="AE556" s="787"/>
      <c r="AF556" s="787"/>
      <c r="AG556" s="787" t="b">
        <f t="shared" si="238"/>
        <v>1</v>
      </c>
      <c r="AH556" s="787"/>
      <c r="AI556" s="787"/>
      <c r="AJ556" s="787"/>
      <c r="AK556" s="787">
        <f t="shared" ref="AK556" si="255">AF556+AJ556</f>
        <v>0</v>
      </c>
      <c r="AL556" s="796"/>
      <c r="AM556" s="796"/>
      <c r="AN556" s="796"/>
      <c r="AO556" s="799"/>
      <c r="BE556" s="784" t="str">
        <f t="shared" si="237"/>
        <v/>
      </c>
    </row>
    <row r="557" spans="1:59" x14ac:dyDescent="0.2">
      <c r="A557" s="793">
        <f>+SUBTOTAL(3,$B$13:B557)</f>
        <v>273</v>
      </c>
      <c r="B557" s="787" t="s">
        <v>674</v>
      </c>
      <c r="C557" s="787" t="s">
        <v>240</v>
      </c>
      <c r="D557" s="819"/>
      <c r="E557" s="799">
        <v>1</v>
      </c>
      <c r="F557" s="800" t="s">
        <v>2047</v>
      </c>
      <c r="G557" s="799" t="s">
        <v>1773</v>
      </c>
      <c r="H557" s="799" t="s">
        <v>1772</v>
      </c>
      <c r="I557" s="799" t="s">
        <v>439</v>
      </c>
      <c r="J557" s="799" t="s">
        <v>1773</v>
      </c>
      <c r="K557" s="799" t="s">
        <v>1772</v>
      </c>
      <c r="L557" s="799" t="s">
        <v>439</v>
      </c>
      <c r="M557" s="799">
        <v>1</v>
      </c>
      <c r="N557" s="799"/>
      <c r="O557" s="799"/>
      <c r="P557" s="799" t="s">
        <v>1774</v>
      </c>
      <c r="Q557" s="799" t="s">
        <v>1775</v>
      </c>
      <c r="R557" s="799">
        <v>1</v>
      </c>
      <c r="S557" s="799">
        <v>1</v>
      </c>
      <c r="T557" s="799"/>
      <c r="U557" s="799"/>
      <c r="V557" s="799">
        <v>1</v>
      </c>
      <c r="W557" s="799"/>
      <c r="X557" s="799"/>
      <c r="Y557" s="796"/>
      <c r="Z557" s="796"/>
      <c r="AA557" s="796"/>
      <c r="AB557" s="799"/>
      <c r="AC557" s="787"/>
      <c r="AD557" s="787"/>
      <c r="AE557" s="787"/>
      <c r="AF557" s="787"/>
      <c r="AG557" s="787"/>
      <c r="AH557" s="787"/>
      <c r="AI557" s="787"/>
      <c r="AJ557" s="787"/>
      <c r="AK557" s="787"/>
      <c r="AL557" s="796"/>
      <c r="AM557" s="796"/>
      <c r="AN557" s="796"/>
      <c r="AO557" s="799"/>
      <c r="BE557" s="784" t="str">
        <f t="shared" si="237"/>
        <v>DB</v>
      </c>
      <c r="BF557" s="784" t="str">
        <f>+RIGHT(C557,1)</f>
        <v>9</v>
      </c>
      <c r="BG557" s="784" t="str">
        <f t="shared" si="240"/>
        <v>DB+9</v>
      </c>
    </row>
    <row r="558" spans="1:59" x14ac:dyDescent="0.2">
      <c r="A558" s="793"/>
      <c r="B558" s="787"/>
      <c r="C558" s="787"/>
      <c r="D558" s="819">
        <v>428</v>
      </c>
      <c r="E558" s="796"/>
      <c r="F558" s="796"/>
      <c r="G558" s="796"/>
      <c r="H558" s="796"/>
      <c r="I558" s="796"/>
      <c r="J558" s="796"/>
      <c r="K558" s="796"/>
      <c r="L558" s="796"/>
      <c r="M558" s="796"/>
      <c r="N558" s="796"/>
      <c r="O558" s="796"/>
      <c r="P558" s="787"/>
      <c r="Q558" s="787"/>
      <c r="R558" s="787"/>
      <c r="S558" s="796"/>
      <c r="T558" s="796"/>
      <c r="U558" s="796"/>
      <c r="V558" s="796"/>
      <c r="W558" s="796"/>
      <c r="X558" s="796"/>
      <c r="Y558" s="796"/>
      <c r="Z558" s="796"/>
      <c r="AA558" s="796"/>
      <c r="AB558" s="787">
        <v>1</v>
      </c>
      <c r="AC558" s="787"/>
      <c r="AD558" s="787"/>
      <c r="AE558" s="787"/>
      <c r="AF558" s="787"/>
      <c r="AG558" s="787" t="b">
        <f t="shared" si="238"/>
        <v>1</v>
      </c>
      <c r="AH558" s="787"/>
      <c r="AI558" s="787"/>
      <c r="AJ558" s="787"/>
      <c r="AK558" s="787">
        <f t="shared" ref="AK558" si="256">AF558+AJ558</f>
        <v>0</v>
      </c>
      <c r="AL558" s="796"/>
      <c r="AM558" s="796"/>
      <c r="AN558" s="796"/>
      <c r="AO558" s="799"/>
      <c r="BE558" s="784" t="str">
        <f t="shared" si="237"/>
        <v/>
      </c>
    </row>
    <row r="559" spans="1:59" x14ac:dyDescent="0.2">
      <c r="A559" s="793">
        <f>+SUBTOTAL(3,$B$13:B559)</f>
        <v>274</v>
      </c>
      <c r="B559" s="787" t="s">
        <v>675</v>
      </c>
      <c r="C559" s="787" t="s">
        <v>231</v>
      </c>
      <c r="D559" s="819"/>
      <c r="E559" s="799">
        <v>1</v>
      </c>
      <c r="F559" s="800" t="s">
        <v>2048</v>
      </c>
      <c r="G559" s="799" t="s">
        <v>1773</v>
      </c>
      <c r="H559" s="799" t="s">
        <v>1772</v>
      </c>
      <c r="I559" s="799" t="s">
        <v>439</v>
      </c>
      <c r="J559" s="799" t="s">
        <v>1773</v>
      </c>
      <c r="K559" s="799" t="s">
        <v>1772</v>
      </c>
      <c r="L559" s="799" t="s">
        <v>439</v>
      </c>
      <c r="M559" s="799">
        <v>1</v>
      </c>
      <c r="N559" s="799"/>
      <c r="O559" s="799"/>
      <c r="P559" s="799" t="s">
        <v>1774</v>
      </c>
      <c r="Q559" s="799" t="s">
        <v>1775</v>
      </c>
      <c r="R559" s="799">
        <v>1</v>
      </c>
      <c r="S559" s="799">
        <v>1</v>
      </c>
      <c r="T559" s="799"/>
      <c r="U559" s="799"/>
      <c r="V559" s="799">
        <v>1</v>
      </c>
      <c r="W559" s="799"/>
      <c r="X559" s="799"/>
      <c r="Y559" s="799">
        <v>1</v>
      </c>
      <c r="Z559" s="799"/>
      <c r="AA559" s="799"/>
      <c r="AB559" s="799"/>
      <c r="AC559" s="799"/>
      <c r="AD559" s="799"/>
      <c r="AE559" s="799"/>
      <c r="AF559" s="787"/>
      <c r="AG559" s="787"/>
      <c r="AH559" s="787"/>
      <c r="AI559" s="787"/>
      <c r="AJ559" s="787"/>
      <c r="AK559" s="787"/>
      <c r="AL559" s="799"/>
      <c r="AM559" s="799"/>
      <c r="AN559" s="799"/>
      <c r="AO559" s="799"/>
      <c r="AP559" s="784"/>
      <c r="AQ559" s="784"/>
      <c r="AR559" s="784"/>
      <c r="AS559" s="784"/>
      <c r="AT559" s="784"/>
      <c r="AU559" s="784"/>
      <c r="AV559" s="784"/>
      <c r="AW559" s="784"/>
      <c r="AX559" s="784"/>
      <c r="AY559" s="784"/>
      <c r="AZ559" s="784"/>
      <c r="BA559" s="784"/>
      <c r="BB559" s="784"/>
      <c r="BC559" s="784"/>
      <c r="BE559" s="784" t="str">
        <f t="shared" si="237"/>
        <v>DA</v>
      </c>
      <c r="BF559" s="784" t="str">
        <f>+RIGHT(C559,1)</f>
        <v>0</v>
      </c>
      <c r="BG559" s="784" t="str">
        <f t="shared" si="240"/>
        <v>DA+0</v>
      </c>
    </row>
    <row r="560" spans="1:59" x14ac:dyDescent="0.2">
      <c r="A560" s="793"/>
      <c r="B560" s="787"/>
      <c r="C560" s="787"/>
      <c r="D560" s="819">
        <v>327.2</v>
      </c>
      <c r="E560" s="796"/>
      <c r="F560" s="796"/>
      <c r="G560" s="796"/>
      <c r="H560" s="796"/>
      <c r="I560" s="796"/>
      <c r="J560" s="796"/>
      <c r="K560" s="796"/>
      <c r="L560" s="796"/>
      <c r="M560" s="796"/>
      <c r="N560" s="796"/>
      <c r="O560" s="796"/>
      <c r="P560" s="787"/>
      <c r="Q560" s="787"/>
      <c r="R560" s="787"/>
      <c r="S560" s="796"/>
      <c r="T560" s="796"/>
      <c r="U560" s="796"/>
      <c r="V560" s="796"/>
      <c r="W560" s="796"/>
      <c r="X560" s="796"/>
      <c r="Y560" s="796"/>
      <c r="Z560" s="796"/>
      <c r="AA560" s="796"/>
      <c r="AB560" s="787">
        <v>1</v>
      </c>
      <c r="AC560" s="787"/>
      <c r="AD560" s="787"/>
      <c r="AE560" s="787"/>
      <c r="AF560" s="787"/>
      <c r="AG560" s="787" t="b">
        <f t="shared" si="238"/>
        <v>1</v>
      </c>
      <c r="AH560" s="787"/>
      <c r="AI560" s="787"/>
      <c r="AJ560" s="787"/>
      <c r="AK560" s="787">
        <f t="shared" ref="AK560" si="257">AF560+AJ560</f>
        <v>0</v>
      </c>
      <c r="AL560" s="796"/>
      <c r="AM560" s="796"/>
      <c r="AN560" s="796"/>
      <c r="AO560" s="799"/>
      <c r="BE560" s="784" t="str">
        <f t="shared" si="237"/>
        <v/>
      </c>
    </row>
    <row r="561" spans="1:59" x14ac:dyDescent="0.2">
      <c r="A561" s="793">
        <f>+SUBTOTAL(3,$B$13:B561)</f>
        <v>275</v>
      </c>
      <c r="B561" s="787" t="s">
        <v>676</v>
      </c>
      <c r="C561" s="787" t="s">
        <v>244</v>
      </c>
      <c r="D561" s="819"/>
      <c r="E561" s="799">
        <v>1</v>
      </c>
      <c r="F561" s="800" t="s">
        <v>2049</v>
      </c>
      <c r="G561" s="799" t="s">
        <v>1773</v>
      </c>
      <c r="H561" s="799" t="s">
        <v>1772</v>
      </c>
      <c r="I561" s="799" t="s">
        <v>439</v>
      </c>
      <c r="J561" s="799" t="s">
        <v>1773</v>
      </c>
      <c r="K561" s="799" t="s">
        <v>1772</v>
      </c>
      <c r="L561" s="799" t="s">
        <v>439</v>
      </c>
      <c r="M561" s="799">
        <v>1</v>
      </c>
      <c r="N561" s="799"/>
      <c r="O561" s="799"/>
      <c r="P561" s="799" t="s">
        <v>1774</v>
      </c>
      <c r="Q561" s="799" t="s">
        <v>1775</v>
      </c>
      <c r="R561" s="799">
        <v>1</v>
      </c>
      <c r="S561" s="799">
        <v>1</v>
      </c>
      <c r="T561" s="799"/>
      <c r="U561" s="799"/>
      <c r="V561" s="799">
        <v>1</v>
      </c>
      <c r="W561" s="799"/>
      <c r="X561" s="799"/>
      <c r="Y561" s="796"/>
      <c r="Z561" s="796"/>
      <c r="AA561" s="796"/>
      <c r="AB561" s="799"/>
      <c r="AC561" s="787"/>
      <c r="AD561" s="787"/>
      <c r="AE561" s="787"/>
      <c r="AF561" s="787"/>
      <c r="AG561" s="787"/>
      <c r="AH561" s="787"/>
      <c r="AI561" s="787"/>
      <c r="AJ561" s="787"/>
      <c r="AK561" s="787"/>
      <c r="AL561" s="796"/>
      <c r="AM561" s="796"/>
      <c r="AN561" s="796"/>
      <c r="AO561" s="799"/>
      <c r="BE561" s="784" t="str">
        <f t="shared" si="237"/>
        <v>DC</v>
      </c>
      <c r="BF561" s="784" t="str">
        <f>+RIGHT(C561,1)</f>
        <v>0</v>
      </c>
      <c r="BG561" s="784" t="str">
        <f t="shared" si="240"/>
        <v>DC+0</v>
      </c>
    </row>
    <row r="562" spans="1:59" x14ac:dyDescent="0.2">
      <c r="A562" s="793"/>
      <c r="B562" s="787"/>
      <c r="C562" s="787"/>
      <c r="D562" s="819">
        <v>294.92</v>
      </c>
      <c r="E562" s="796"/>
      <c r="F562" s="796"/>
      <c r="G562" s="796"/>
      <c r="H562" s="796"/>
      <c r="I562" s="796"/>
      <c r="J562" s="796"/>
      <c r="K562" s="796"/>
      <c r="L562" s="796"/>
      <c r="M562" s="796"/>
      <c r="N562" s="796"/>
      <c r="O562" s="796"/>
      <c r="P562" s="787"/>
      <c r="Q562" s="787"/>
      <c r="R562" s="787"/>
      <c r="S562" s="796"/>
      <c r="T562" s="796"/>
      <c r="U562" s="796"/>
      <c r="V562" s="796"/>
      <c r="W562" s="796"/>
      <c r="X562" s="796"/>
      <c r="Y562" s="796"/>
      <c r="Z562" s="796"/>
      <c r="AA562" s="796"/>
      <c r="AB562" s="787">
        <v>1</v>
      </c>
      <c r="AC562" s="787"/>
      <c r="AD562" s="787"/>
      <c r="AE562" s="787"/>
      <c r="AF562" s="787"/>
      <c r="AG562" s="787" t="b">
        <f t="shared" si="238"/>
        <v>1</v>
      </c>
      <c r="AH562" s="787"/>
      <c r="AI562" s="787"/>
      <c r="AJ562" s="787"/>
      <c r="AK562" s="787">
        <f t="shared" ref="AK562" si="258">AF562+AJ562</f>
        <v>0</v>
      </c>
      <c r="AL562" s="796"/>
      <c r="AM562" s="796"/>
      <c r="AN562" s="796"/>
      <c r="AO562" s="799"/>
      <c r="BE562" s="784" t="str">
        <f t="shared" si="237"/>
        <v/>
      </c>
    </row>
    <row r="563" spans="1:59" x14ac:dyDescent="0.2">
      <c r="A563" s="793">
        <f>+SUBTOTAL(3,$B$13:B563)</f>
        <v>276</v>
      </c>
      <c r="B563" s="787" t="s">
        <v>677</v>
      </c>
      <c r="C563" s="787" t="s">
        <v>233</v>
      </c>
      <c r="D563" s="819"/>
      <c r="E563" s="799">
        <v>1</v>
      </c>
      <c r="F563" s="800" t="s">
        <v>2050</v>
      </c>
      <c r="G563" s="799" t="s">
        <v>1773</v>
      </c>
      <c r="H563" s="799" t="s">
        <v>1772</v>
      </c>
      <c r="I563" s="799" t="s">
        <v>439</v>
      </c>
      <c r="J563" s="799" t="s">
        <v>1773</v>
      </c>
      <c r="K563" s="799" t="s">
        <v>1772</v>
      </c>
      <c r="L563" s="799" t="s">
        <v>439</v>
      </c>
      <c r="M563" s="799">
        <v>1</v>
      </c>
      <c r="N563" s="799"/>
      <c r="O563" s="799"/>
      <c r="P563" s="799" t="s">
        <v>1774</v>
      </c>
      <c r="Q563" s="799" t="s">
        <v>1775</v>
      </c>
      <c r="R563" s="799">
        <v>1</v>
      </c>
      <c r="S563" s="799">
        <v>1</v>
      </c>
      <c r="T563" s="799"/>
      <c r="U563" s="799"/>
      <c r="V563" s="799">
        <v>1</v>
      </c>
      <c r="W563" s="799"/>
      <c r="X563" s="799"/>
      <c r="Y563" s="799">
        <v>1</v>
      </c>
      <c r="Z563" s="799"/>
      <c r="AA563" s="799"/>
      <c r="AB563" s="799"/>
      <c r="AC563" s="799"/>
      <c r="AD563" s="799"/>
      <c r="AE563" s="799"/>
      <c r="AF563" s="787"/>
      <c r="AG563" s="787"/>
      <c r="AH563" s="787"/>
      <c r="AI563" s="787"/>
      <c r="AJ563" s="787"/>
      <c r="AK563" s="787"/>
      <c r="AL563" s="799"/>
      <c r="AM563" s="799"/>
      <c r="AN563" s="799"/>
      <c r="AO563" s="799"/>
      <c r="AP563" s="784"/>
      <c r="AQ563" s="784"/>
      <c r="AR563" s="784"/>
      <c r="AS563" s="784"/>
      <c r="AT563" s="784"/>
      <c r="AU563" s="784"/>
      <c r="AV563" s="784"/>
      <c r="AW563" s="784"/>
      <c r="AX563" s="784"/>
      <c r="AY563" s="784"/>
      <c r="AZ563" s="784"/>
      <c r="BA563" s="784"/>
      <c r="BB563" s="784"/>
      <c r="BC563" s="784"/>
      <c r="BE563" s="784" t="str">
        <f t="shared" si="237"/>
        <v>DA</v>
      </c>
      <c r="BF563" s="784" t="str">
        <f>+RIGHT(C563,1)</f>
        <v>9</v>
      </c>
      <c r="BG563" s="784" t="str">
        <f t="shared" si="240"/>
        <v>DA+9</v>
      </c>
    </row>
    <row r="564" spans="1:59" x14ac:dyDescent="0.2">
      <c r="A564" s="793"/>
      <c r="B564" s="787"/>
      <c r="C564" s="787"/>
      <c r="D564" s="819">
        <v>406.54</v>
      </c>
      <c r="E564" s="796"/>
      <c r="F564" s="796"/>
      <c r="G564" s="796"/>
      <c r="H564" s="796"/>
      <c r="I564" s="796"/>
      <c r="J564" s="796"/>
      <c r="K564" s="796"/>
      <c r="L564" s="796"/>
      <c r="M564" s="796"/>
      <c r="N564" s="796"/>
      <c r="O564" s="796"/>
      <c r="P564" s="787"/>
      <c r="Q564" s="787"/>
      <c r="R564" s="787"/>
      <c r="S564" s="796"/>
      <c r="T564" s="796"/>
      <c r="U564" s="796"/>
      <c r="V564" s="796"/>
      <c r="W564" s="796"/>
      <c r="X564" s="796"/>
      <c r="Y564" s="796"/>
      <c r="Z564" s="796"/>
      <c r="AA564" s="796"/>
      <c r="AB564" s="787">
        <v>1</v>
      </c>
      <c r="AC564" s="787"/>
      <c r="AD564" s="787"/>
      <c r="AE564" s="787"/>
      <c r="AF564" s="787"/>
      <c r="AG564" s="787" t="b">
        <f t="shared" si="238"/>
        <v>1</v>
      </c>
      <c r="AH564" s="787"/>
      <c r="AI564" s="787"/>
      <c r="AJ564" s="787"/>
      <c r="AK564" s="787">
        <f t="shared" ref="AK564" si="259">AF564+AJ564</f>
        <v>0</v>
      </c>
      <c r="AL564" s="796"/>
      <c r="AM564" s="796"/>
      <c r="AN564" s="796"/>
      <c r="AO564" s="799"/>
      <c r="BE564" s="784" t="str">
        <f t="shared" si="237"/>
        <v/>
      </c>
    </row>
    <row r="565" spans="1:59" s="814" customFormat="1" x14ac:dyDescent="0.2">
      <c r="A565" s="807">
        <f>+SUBTOTAL(3,$B$13:B565)</f>
        <v>277</v>
      </c>
      <c r="B565" s="812" t="s">
        <v>89</v>
      </c>
      <c r="C565" s="812" t="s">
        <v>651</v>
      </c>
      <c r="D565" s="827"/>
      <c r="E565" s="809">
        <v>1</v>
      </c>
      <c r="F565" s="800" t="s">
        <v>2051</v>
      </c>
      <c r="G565" s="809" t="s">
        <v>1773</v>
      </c>
      <c r="H565" s="809" t="s">
        <v>1772</v>
      </c>
      <c r="I565" s="809" t="s">
        <v>439</v>
      </c>
      <c r="J565" s="809" t="s">
        <v>1773</v>
      </c>
      <c r="K565" s="809" t="s">
        <v>1772</v>
      </c>
      <c r="L565" s="809" t="s">
        <v>439</v>
      </c>
      <c r="M565" s="809">
        <v>1</v>
      </c>
      <c r="N565" s="809"/>
      <c r="O565" s="809"/>
      <c r="P565" s="809" t="s">
        <v>1774</v>
      </c>
      <c r="Q565" s="809" t="s">
        <v>1775</v>
      </c>
      <c r="R565" s="809">
        <v>1</v>
      </c>
      <c r="S565" s="809">
        <v>1</v>
      </c>
      <c r="T565" s="809"/>
      <c r="U565" s="809"/>
      <c r="V565" s="809">
        <v>1</v>
      </c>
      <c r="W565" s="809"/>
      <c r="X565" s="809"/>
      <c r="Y565" s="811"/>
      <c r="Z565" s="811"/>
      <c r="AA565" s="811"/>
      <c r="AB565" s="809"/>
      <c r="AC565" s="813">
        <v>1</v>
      </c>
      <c r="AD565" s="813"/>
      <c r="AE565" s="813"/>
      <c r="AF565" s="787"/>
      <c r="AG565" s="787"/>
      <c r="AH565" s="787"/>
      <c r="AI565" s="787"/>
      <c r="AJ565" s="787"/>
      <c r="AK565" s="787"/>
      <c r="AL565" s="812">
        <v>1</v>
      </c>
      <c r="AM565" s="812"/>
      <c r="AN565" s="812"/>
      <c r="AO565" s="799">
        <f>+VLOOKUP(LEFT(C565,2),$AR$2:$AS$5,2,FALSE)</f>
        <v>9.2550000000000008</v>
      </c>
      <c r="BE565" s="815" t="str">
        <f t="shared" si="237"/>
        <v>DD</v>
      </c>
      <c r="BF565" s="815" t="str">
        <f>+RIGHT(C565,2)</f>
        <v>25</v>
      </c>
      <c r="BG565" s="815" t="str">
        <f t="shared" si="240"/>
        <v>DD+25</v>
      </c>
    </row>
    <row r="566" spans="1:59" x14ac:dyDescent="0.2">
      <c r="A566" s="793"/>
      <c r="B566" s="787"/>
      <c r="C566" s="787"/>
      <c r="D566" s="819">
        <v>199.08</v>
      </c>
      <c r="E566" s="796"/>
      <c r="F566" s="796"/>
      <c r="G566" s="796"/>
      <c r="H566" s="796"/>
      <c r="I566" s="796"/>
      <c r="J566" s="796"/>
      <c r="K566" s="796"/>
      <c r="L566" s="796"/>
      <c r="M566" s="796"/>
      <c r="N566" s="796"/>
      <c r="O566" s="796"/>
      <c r="P566" s="787"/>
      <c r="Q566" s="787"/>
      <c r="R566" s="787"/>
      <c r="S566" s="796"/>
      <c r="T566" s="796"/>
      <c r="U566" s="796"/>
      <c r="V566" s="796"/>
      <c r="W566" s="796"/>
      <c r="X566" s="796"/>
      <c r="Y566" s="796"/>
      <c r="Z566" s="796"/>
      <c r="AA566" s="796"/>
      <c r="AB566" s="787">
        <v>1</v>
      </c>
      <c r="AC566" s="787"/>
      <c r="AD566" s="787"/>
      <c r="AE566" s="787"/>
      <c r="AF566" s="787"/>
      <c r="AG566" s="787" t="b">
        <f t="shared" si="238"/>
        <v>1</v>
      </c>
      <c r="AH566" s="787"/>
      <c r="AI566" s="787"/>
      <c r="AJ566" s="787"/>
      <c r="AK566" s="787">
        <f t="shared" ref="AK566" si="260">AF566+AJ566</f>
        <v>0</v>
      </c>
      <c r="AL566" s="796"/>
      <c r="AM566" s="796"/>
      <c r="AN566" s="796"/>
      <c r="AO566" s="799"/>
      <c r="BE566" s="784" t="str">
        <f t="shared" si="237"/>
        <v/>
      </c>
    </row>
    <row r="567" spans="1:59" s="814" customFormat="1" x14ac:dyDescent="0.2">
      <c r="A567" s="807">
        <f>+SUBTOTAL(3,$B$13:B567)</f>
        <v>278</v>
      </c>
      <c r="B567" s="812" t="s">
        <v>90</v>
      </c>
      <c r="C567" s="812" t="s">
        <v>651</v>
      </c>
      <c r="D567" s="827"/>
      <c r="E567" s="809">
        <v>1</v>
      </c>
      <c r="F567" s="800" t="s">
        <v>2052</v>
      </c>
      <c r="G567" s="809" t="s">
        <v>1773</v>
      </c>
      <c r="H567" s="809" t="s">
        <v>1772</v>
      </c>
      <c r="I567" s="809" t="s">
        <v>439</v>
      </c>
      <c r="J567" s="809" t="s">
        <v>1773</v>
      </c>
      <c r="K567" s="809" t="s">
        <v>1772</v>
      </c>
      <c r="L567" s="809" t="s">
        <v>439</v>
      </c>
      <c r="M567" s="809">
        <v>1</v>
      </c>
      <c r="N567" s="809"/>
      <c r="O567" s="809"/>
      <c r="P567" s="809" t="s">
        <v>1774</v>
      </c>
      <c r="Q567" s="809" t="s">
        <v>1775</v>
      </c>
      <c r="R567" s="809">
        <v>1</v>
      </c>
      <c r="S567" s="809">
        <v>1</v>
      </c>
      <c r="T567" s="809"/>
      <c r="U567" s="809"/>
      <c r="V567" s="809">
        <v>1</v>
      </c>
      <c r="W567" s="809"/>
      <c r="X567" s="809"/>
      <c r="Y567" s="811"/>
      <c r="Z567" s="811"/>
      <c r="AA567" s="811"/>
      <c r="AB567" s="809"/>
      <c r="AC567" s="813">
        <v>1</v>
      </c>
      <c r="AD567" s="813"/>
      <c r="AE567" s="813"/>
      <c r="AF567" s="787"/>
      <c r="AG567" s="787"/>
      <c r="AH567" s="787"/>
      <c r="AI567" s="787"/>
      <c r="AJ567" s="787"/>
      <c r="AK567" s="787"/>
      <c r="AL567" s="812">
        <v>1</v>
      </c>
      <c r="AM567" s="812"/>
      <c r="AN567" s="812"/>
      <c r="AO567" s="799">
        <f>+VLOOKUP(LEFT(C567,2),$AR$2:$AS$5,2,FALSE)</f>
        <v>9.2550000000000008</v>
      </c>
      <c r="BE567" s="815" t="str">
        <f t="shared" si="237"/>
        <v>DD</v>
      </c>
      <c r="BF567" s="815" t="str">
        <f>+RIGHT(C567,2)</f>
        <v>25</v>
      </c>
      <c r="BG567" s="815" t="str">
        <f t="shared" si="240"/>
        <v>DD+25</v>
      </c>
    </row>
    <row r="568" spans="1:59" x14ac:dyDescent="0.2">
      <c r="A568" s="793"/>
      <c r="B568" s="787"/>
      <c r="C568" s="787"/>
      <c r="D568" s="819">
        <v>441.2</v>
      </c>
      <c r="E568" s="796"/>
      <c r="F568" s="796"/>
      <c r="G568" s="796"/>
      <c r="H568" s="796"/>
      <c r="I568" s="796"/>
      <c r="J568" s="796"/>
      <c r="K568" s="796"/>
      <c r="L568" s="796"/>
      <c r="M568" s="796"/>
      <c r="N568" s="796"/>
      <c r="O568" s="796"/>
      <c r="P568" s="787"/>
      <c r="Q568" s="787"/>
      <c r="R568" s="787"/>
      <c r="S568" s="796"/>
      <c r="T568" s="796"/>
      <c r="U568" s="796"/>
      <c r="V568" s="796"/>
      <c r="W568" s="796"/>
      <c r="X568" s="796"/>
      <c r="Y568" s="796"/>
      <c r="Z568" s="796"/>
      <c r="AA568" s="796"/>
      <c r="AB568" s="787">
        <v>1</v>
      </c>
      <c r="AC568" s="787"/>
      <c r="AD568" s="787"/>
      <c r="AE568" s="787"/>
      <c r="AF568" s="787"/>
      <c r="AG568" s="787" t="b">
        <f t="shared" si="238"/>
        <v>1</v>
      </c>
      <c r="AH568" s="787"/>
      <c r="AI568" s="787"/>
      <c r="AJ568" s="787"/>
      <c r="AK568" s="787">
        <f t="shared" ref="AK568" si="261">AF568+AJ568</f>
        <v>0</v>
      </c>
      <c r="AL568" s="796"/>
      <c r="AM568" s="796"/>
      <c r="AN568" s="796"/>
      <c r="AO568" s="799"/>
      <c r="BE568" s="784" t="str">
        <f t="shared" si="237"/>
        <v/>
      </c>
    </row>
    <row r="569" spans="1:59" x14ac:dyDescent="0.2">
      <c r="A569" s="793">
        <f>+SUBTOTAL(3,$B$13:B569)</f>
        <v>279</v>
      </c>
      <c r="B569" s="787" t="s">
        <v>678</v>
      </c>
      <c r="C569" s="787" t="s">
        <v>20</v>
      </c>
      <c r="D569" s="819"/>
      <c r="E569" s="799">
        <v>1</v>
      </c>
      <c r="F569" s="800" t="s">
        <v>2053</v>
      </c>
      <c r="G569" s="799" t="s">
        <v>1773</v>
      </c>
      <c r="H569" s="799" t="s">
        <v>1772</v>
      </c>
      <c r="I569" s="799" t="s">
        <v>439</v>
      </c>
      <c r="J569" s="799" t="s">
        <v>1773</v>
      </c>
      <c r="K569" s="799" t="s">
        <v>1772</v>
      </c>
      <c r="L569" s="799" t="s">
        <v>439</v>
      </c>
      <c r="M569" s="799">
        <v>1</v>
      </c>
      <c r="N569" s="799"/>
      <c r="O569" s="799"/>
      <c r="P569" s="799" t="s">
        <v>1774</v>
      </c>
      <c r="Q569" s="799" t="s">
        <v>1775</v>
      </c>
      <c r="R569" s="799">
        <v>1</v>
      </c>
      <c r="S569" s="799">
        <v>1</v>
      </c>
      <c r="T569" s="799"/>
      <c r="U569" s="799"/>
      <c r="V569" s="799">
        <v>1</v>
      </c>
      <c r="W569" s="799"/>
      <c r="X569" s="799"/>
      <c r="Y569" s="799">
        <v>1</v>
      </c>
      <c r="Z569" s="799"/>
      <c r="AA569" s="799"/>
      <c r="AB569" s="799"/>
      <c r="AC569" s="799"/>
      <c r="AD569" s="799"/>
      <c r="AE569" s="799"/>
      <c r="AF569" s="787"/>
      <c r="AG569" s="787"/>
      <c r="AH569" s="787"/>
      <c r="AI569" s="787"/>
      <c r="AJ569" s="787"/>
      <c r="AK569" s="787"/>
      <c r="AL569" s="799"/>
      <c r="AM569" s="799"/>
      <c r="AN569" s="799"/>
      <c r="AO569" s="799"/>
      <c r="AP569" s="784"/>
      <c r="AQ569" s="784"/>
      <c r="AR569" s="784"/>
      <c r="AS569" s="784"/>
      <c r="AT569" s="784"/>
      <c r="AU569" s="784"/>
      <c r="AV569" s="784"/>
      <c r="AW569" s="784"/>
      <c r="AX569" s="784"/>
      <c r="AY569" s="784"/>
      <c r="AZ569" s="784"/>
      <c r="BA569" s="784"/>
      <c r="BB569" s="784"/>
      <c r="BC569" s="784"/>
      <c r="BE569" s="784" t="str">
        <f t="shared" si="237"/>
        <v>DA</v>
      </c>
      <c r="BF569" s="784" t="str">
        <f>+RIGHT(C569,1)</f>
        <v>3</v>
      </c>
      <c r="BG569" s="784" t="str">
        <f t="shared" si="240"/>
        <v>DA+3</v>
      </c>
    </row>
    <row r="570" spans="1:59" x14ac:dyDescent="0.2">
      <c r="A570" s="793"/>
      <c r="B570" s="787"/>
      <c r="C570" s="787"/>
      <c r="D570" s="819">
        <v>365.93</v>
      </c>
      <c r="E570" s="796"/>
      <c r="F570" s="796"/>
      <c r="G570" s="796"/>
      <c r="H570" s="796"/>
      <c r="I570" s="796"/>
      <c r="J570" s="796"/>
      <c r="K570" s="796"/>
      <c r="L570" s="796"/>
      <c r="M570" s="796"/>
      <c r="N570" s="796"/>
      <c r="O570" s="796"/>
      <c r="P570" s="787"/>
      <c r="Q570" s="787"/>
      <c r="R570" s="787"/>
      <c r="S570" s="796"/>
      <c r="T570" s="796"/>
      <c r="U570" s="796"/>
      <c r="V570" s="796"/>
      <c r="W570" s="796"/>
      <c r="X570" s="796"/>
      <c r="Y570" s="796"/>
      <c r="Z570" s="796"/>
      <c r="AA570" s="796"/>
      <c r="AB570" s="787">
        <v>1</v>
      </c>
      <c r="AC570" s="787"/>
      <c r="AD570" s="787"/>
      <c r="AE570" s="787"/>
      <c r="AF570" s="787"/>
      <c r="AG570" s="787" t="b">
        <f t="shared" si="238"/>
        <v>1</v>
      </c>
      <c r="AH570" s="787"/>
      <c r="AI570" s="787"/>
      <c r="AJ570" s="787"/>
      <c r="AK570" s="787">
        <f t="shared" ref="AK570" si="262">AF570+AJ570</f>
        <v>0</v>
      </c>
      <c r="AL570" s="796"/>
      <c r="AM570" s="796"/>
      <c r="AN570" s="796"/>
      <c r="AO570" s="799"/>
      <c r="BE570" s="784" t="str">
        <f t="shared" si="237"/>
        <v/>
      </c>
    </row>
    <row r="571" spans="1:59" x14ac:dyDescent="0.2">
      <c r="A571" s="793">
        <f>+SUBTOTAL(3,$B$13:B571)</f>
        <v>280</v>
      </c>
      <c r="B571" s="787" t="s">
        <v>679</v>
      </c>
      <c r="C571" s="787" t="s">
        <v>233</v>
      </c>
      <c r="D571" s="819"/>
      <c r="E571" s="799">
        <v>1</v>
      </c>
      <c r="F571" s="800" t="s">
        <v>2054</v>
      </c>
      <c r="G571" s="799" t="s">
        <v>1773</v>
      </c>
      <c r="H571" s="799" t="s">
        <v>1772</v>
      </c>
      <c r="I571" s="799" t="s">
        <v>439</v>
      </c>
      <c r="J571" s="799" t="s">
        <v>1773</v>
      </c>
      <c r="K571" s="799" t="s">
        <v>1772</v>
      </c>
      <c r="L571" s="799" t="s">
        <v>439</v>
      </c>
      <c r="M571" s="799">
        <v>1</v>
      </c>
      <c r="N571" s="799"/>
      <c r="O571" s="799"/>
      <c r="P571" s="799" t="s">
        <v>1774</v>
      </c>
      <c r="Q571" s="799" t="s">
        <v>1775</v>
      </c>
      <c r="R571" s="799">
        <v>1</v>
      </c>
      <c r="S571" s="799">
        <v>1</v>
      </c>
      <c r="T571" s="799"/>
      <c r="U571" s="799"/>
      <c r="V571" s="799">
        <v>1</v>
      </c>
      <c r="W571" s="799"/>
      <c r="X571" s="799"/>
      <c r="Y571" s="799">
        <v>1</v>
      </c>
      <c r="Z571" s="799"/>
      <c r="AA571" s="799"/>
      <c r="AB571" s="799"/>
      <c r="AC571" s="799"/>
      <c r="AD571" s="799"/>
      <c r="AE571" s="799"/>
      <c r="AF571" s="787"/>
      <c r="AG571" s="787"/>
      <c r="AH571" s="787"/>
      <c r="AI571" s="787"/>
      <c r="AJ571" s="787"/>
      <c r="AK571" s="787"/>
      <c r="AL571" s="799"/>
      <c r="AM571" s="799"/>
      <c r="AN571" s="799"/>
      <c r="AO571" s="799"/>
      <c r="AP571" s="784"/>
      <c r="AQ571" s="784"/>
      <c r="AR571" s="784"/>
      <c r="AS571" s="784"/>
      <c r="AT571" s="784"/>
      <c r="AU571" s="784"/>
      <c r="AV571" s="784"/>
      <c r="AW571" s="784"/>
      <c r="AX571" s="784"/>
      <c r="AY571" s="784"/>
      <c r="AZ571" s="784"/>
      <c r="BA571" s="784"/>
      <c r="BB571" s="784"/>
      <c r="BC571" s="784"/>
      <c r="BE571" s="784" t="str">
        <f t="shared" si="237"/>
        <v>DA</v>
      </c>
      <c r="BF571" s="784" t="str">
        <f>+RIGHT(C571,1)</f>
        <v>9</v>
      </c>
      <c r="BG571" s="784" t="str">
        <f t="shared" si="240"/>
        <v>DA+9</v>
      </c>
    </row>
    <row r="572" spans="1:59" x14ac:dyDescent="0.2">
      <c r="A572" s="793"/>
      <c r="B572" s="787"/>
      <c r="C572" s="787"/>
      <c r="D572" s="819">
        <v>417.4</v>
      </c>
      <c r="E572" s="796"/>
      <c r="F572" s="796"/>
      <c r="G572" s="796"/>
      <c r="H572" s="796"/>
      <c r="I572" s="796"/>
      <c r="J572" s="796"/>
      <c r="K572" s="796"/>
      <c r="L572" s="796"/>
      <c r="M572" s="796"/>
      <c r="N572" s="796"/>
      <c r="O572" s="796"/>
      <c r="P572" s="787"/>
      <c r="Q572" s="787"/>
      <c r="R572" s="787"/>
      <c r="S572" s="796"/>
      <c r="T572" s="796"/>
      <c r="U572" s="796"/>
      <c r="V572" s="796"/>
      <c r="W572" s="796"/>
      <c r="X572" s="796"/>
      <c r="Y572" s="796"/>
      <c r="Z572" s="796"/>
      <c r="AA572" s="796"/>
      <c r="AB572" s="787">
        <v>1</v>
      </c>
      <c r="AC572" s="787"/>
      <c r="AD572" s="787"/>
      <c r="AE572" s="787"/>
      <c r="AF572" s="787"/>
      <c r="AG572" s="787" t="b">
        <f t="shared" si="238"/>
        <v>1</v>
      </c>
      <c r="AH572" s="787"/>
      <c r="AI572" s="787"/>
      <c r="AJ572" s="787"/>
      <c r="AK572" s="787">
        <f t="shared" ref="AK572" si="263">AF572+AJ572</f>
        <v>0</v>
      </c>
      <c r="AL572" s="796"/>
      <c r="AM572" s="796"/>
      <c r="AN572" s="796"/>
      <c r="AO572" s="799"/>
      <c r="BE572" s="784" t="str">
        <f t="shared" si="237"/>
        <v/>
      </c>
    </row>
    <row r="573" spans="1:59" x14ac:dyDescent="0.2">
      <c r="A573" s="793">
        <f>+SUBTOTAL(3,$B$13:B573)</f>
        <v>281</v>
      </c>
      <c r="B573" s="787" t="s">
        <v>680</v>
      </c>
      <c r="C573" s="787" t="s">
        <v>233</v>
      </c>
      <c r="D573" s="819"/>
      <c r="E573" s="799">
        <v>1</v>
      </c>
      <c r="F573" s="800" t="s">
        <v>2055</v>
      </c>
      <c r="G573" s="799" t="s">
        <v>1773</v>
      </c>
      <c r="H573" s="799" t="s">
        <v>1772</v>
      </c>
      <c r="I573" s="799" t="s">
        <v>439</v>
      </c>
      <c r="J573" s="799" t="s">
        <v>1773</v>
      </c>
      <c r="K573" s="799" t="s">
        <v>1772</v>
      </c>
      <c r="L573" s="799" t="s">
        <v>439</v>
      </c>
      <c r="M573" s="799">
        <v>1</v>
      </c>
      <c r="N573" s="799"/>
      <c r="O573" s="799"/>
      <c r="P573" s="799" t="s">
        <v>1774</v>
      </c>
      <c r="Q573" s="799" t="s">
        <v>1775</v>
      </c>
      <c r="R573" s="799">
        <v>1</v>
      </c>
      <c r="S573" s="799">
        <v>1</v>
      </c>
      <c r="T573" s="799"/>
      <c r="U573" s="799"/>
      <c r="V573" s="799">
        <v>1</v>
      </c>
      <c r="W573" s="799"/>
      <c r="X573" s="799"/>
      <c r="Y573" s="799">
        <v>1</v>
      </c>
      <c r="Z573" s="799"/>
      <c r="AA573" s="799"/>
      <c r="AB573" s="799"/>
      <c r="AC573" s="799"/>
      <c r="AD573" s="799"/>
      <c r="AE573" s="799"/>
      <c r="AF573" s="787"/>
      <c r="AG573" s="787"/>
      <c r="AH573" s="787"/>
      <c r="AI573" s="787"/>
      <c r="AJ573" s="787"/>
      <c r="AK573" s="787"/>
      <c r="AL573" s="799"/>
      <c r="AM573" s="799"/>
      <c r="AN573" s="799"/>
      <c r="AO573" s="799"/>
      <c r="AP573" s="784"/>
      <c r="AQ573" s="784"/>
      <c r="AR573" s="784"/>
      <c r="AS573" s="784"/>
      <c r="AT573" s="784"/>
      <c r="AU573" s="784"/>
      <c r="AV573" s="784"/>
      <c r="AW573" s="784"/>
      <c r="AX573" s="784"/>
      <c r="AY573" s="784"/>
      <c r="AZ573" s="784"/>
      <c r="BA573" s="784"/>
      <c r="BB573" s="784"/>
      <c r="BC573" s="784"/>
      <c r="BE573" s="784" t="str">
        <f t="shared" si="237"/>
        <v>DA</v>
      </c>
      <c r="BF573" s="784" t="str">
        <f>+RIGHT(C573,1)</f>
        <v>9</v>
      </c>
      <c r="BG573" s="784" t="str">
        <f t="shared" si="240"/>
        <v>DA+9</v>
      </c>
    </row>
    <row r="574" spans="1:59" x14ac:dyDescent="0.2">
      <c r="A574" s="793"/>
      <c r="B574" s="787"/>
      <c r="C574" s="787"/>
      <c r="D574" s="819">
        <v>358.4</v>
      </c>
      <c r="E574" s="796"/>
      <c r="F574" s="796"/>
      <c r="G574" s="796"/>
      <c r="H574" s="796"/>
      <c r="I574" s="796"/>
      <c r="J574" s="796"/>
      <c r="K574" s="796"/>
      <c r="L574" s="796"/>
      <c r="M574" s="796"/>
      <c r="N574" s="796"/>
      <c r="O574" s="796"/>
      <c r="P574" s="787"/>
      <c r="Q574" s="787"/>
      <c r="R574" s="787"/>
      <c r="S574" s="796"/>
      <c r="T574" s="796"/>
      <c r="U574" s="796"/>
      <c r="V574" s="796"/>
      <c r="W574" s="796"/>
      <c r="X574" s="796"/>
      <c r="Y574" s="796"/>
      <c r="Z574" s="796"/>
      <c r="AA574" s="796"/>
      <c r="AB574" s="787">
        <v>1</v>
      </c>
      <c r="AC574" s="787"/>
      <c r="AD574" s="787"/>
      <c r="AE574" s="787"/>
      <c r="AF574" s="787"/>
      <c r="AG574" s="787" t="b">
        <f t="shared" si="238"/>
        <v>1</v>
      </c>
      <c r="AH574" s="787"/>
      <c r="AI574" s="787"/>
      <c r="AJ574" s="787"/>
      <c r="AK574" s="787">
        <f t="shared" ref="AK574" si="264">AF574+AJ574</f>
        <v>0</v>
      </c>
      <c r="AL574" s="796"/>
      <c r="AM574" s="796"/>
      <c r="AN574" s="796"/>
      <c r="AO574" s="799"/>
      <c r="BE574" s="784" t="str">
        <f t="shared" si="237"/>
        <v/>
      </c>
    </row>
    <row r="575" spans="1:59" x14ac:dyDescent="0.2">
      <c r="A575" s="793">
        <f>+SUBTOTAL(3,$B$13:B575)</f>
        <v>282</v>
      </c>
      <c r="B575" s="787" t="s">
        <v>681</v>
      </c>
      <c r="C575" s="787" t="s">
        <v>20</v>
      </c>
      <c r="D575" s="819"/>
      <c r="E575" s="799">
        <v>1</v>
      </c>
      <c r="F575" s="800" t="s">
        <v>2056</v>
      </c>
      <c r="G575" s="799" t="s">
        <v>1773</v>
      </c>
      <c r="H575" s="799" t="s">
        <v>1772</v>
      </c>
      <c r="I575" s="799" t="s">
        <v>439</v>
      </c>
      <c r="J575" s="799" t="s">
        <v>1773</v>
      </c>
      <c r="K575" s="799" t="s">
        <v>1772</v>
      </c>
      <c r="L575" s="799" t="s">
        <v>439</v>
      </c>
      <c r="M575" s="799">
        <v>1</v>
      </c>
      <c r="N575" s="799"/>
      <c r="O575" s="799"/>
      <c r="P575" s="799" t="s">
        <v>1774</v>
      </c>
      <c r="Q575" s="799" t="s">
        <v>1775</v>
      </c>
      <c r="R575" s="799">
        <v>1</v>
      </c>
      <c r="S575" s="799">
        <v>1</v>
      </c>
      <c r="T575" s="799"/>
      <c r="U575" s="799"/>
      <c r="V575" s="799">
        <v>1</v>
      </c>
      <c r="W575" s="799"/>
      <c r="X575" s="799"/>
      <c r="Y575" s="799">
        <v>1</v>
      </c>
      <c r="Z575" s="799"/>
      <c r="AA575" s="799"/>
      <c r="AB575" s="799"/>
      <c r="AC575" s="799"/>
      <c r="AD575" s="799"/>
      <c r="AE575" s="799"/>
      <c r="AF575" s="787"/>
      <c r="AG575" s="787"/>
      <c r="AH575" s="787"/>
      <c r="AI575" s="787"/>
      <c r="AJ575" s="787"/>
      <c r="AK575" s="787"/>
      <c r="AL575" s="799"/>
      <c r="AM575" s="799"/>
      <c r="AN575" s="799"/>
      <c r="AO575" s="799"/>
      <c r="AP575" s="784"/>
      <c r="AQ575" s="784"/>
      <c r="AR575" s="784"/>
      <c r="AS575" s="784"/>
      <c r="AT575" s="784"/>
      <c r="AU575" s="784"/>
      <c r="AV575" s="784"/>
      <c r="AW575" s="784"/>
      <c r="AX575" s="784"/>
      <c r="AY575" s="784"/>
      <c r="AZ575" s="784"/>
      <c r="BA575" s="784"/>
      <c r="BB575" s="784"/>
      <c r="BC575" s="784"/>
      <c r="BE575" s="784" t="str">
        <f t="shared" si="237"/>
        <v>DA</v>
      </c>
      <c r="BF575" s="784" t="str">
        <f>+RIGHT(C575,1)</f>
        <v>3</v>
      </c>
      <c r="BG575" s="784" t="str">
        <f t="shared" si="240"/>
        <v>DA+3</v>
      </c>
    </row>
    <row r="576" spans="1:59" x14ac:dyDescent="0.2">
      <c r="A576" s="793"/>
      <c r="B576" s="787"/>
      <c r="C576" s="787"/>
      <c r="D576" s="819">
        <v>461.2</v>
      </c>
      <c r="E576" s="796"/>
      <c r="F576" s="796"/>
      <c r="G576" s="796"/>
      <c r="H576" s="796"/>
      <c r="I576" s="796"/>
      <c r="J576" s="796"/>
      <c r="K576" s="796"/>
      <c r="L576" s="796"/>
      <c r="M576" s="796"/>
      <c r="N576" s="796"/>
      <c r="O576" s="796"/>
      <c r="P576" s="787"/>
      <c r="Q576" s="787"/>
      <c r="R576" s="787"/>
      <c r="S576" s="796"/>
      <c r="T576" s="796"/>
      <c r="U576" s="796"/>
      <c r="V576" s="796"/>
      <c r="W576" s="796"/>
      <c r="X576" s="796"/>
      <c r="Y576" s="796"/>
      <c r="Z576" s="796"/>
      <c r="AA576" s="796"/>
      <c r="AB576" s="787">
        <v>1</v>
      </c>
      <c r="AC576" s="787"/>
      <c r="AD576" s="787"/>
      <c r="AE576" s="787"/>
      <c r="AF576" s="787"/>
      <c r="AG576" s="787" t="b">
        <f t="shared" si="238"/>
        <v>1</v>
      </c>
      <c r="AH576" s="787"/>
      <c r="AI576" s="787"/>
      <c r="AJ576" s="787"/>
      <c r="AK576" s="787">
        <f t="shared" ref="AK576" si="265">AF576+AJ576</f>
        <v>0</v>
      </c>
      <c r="AL576" s="796"/>
      <c r="AM576" s="796"/>
      <c r="AN576" s="796"/>
      <c r="AO576" s="799"/>
      <c r="BE576" s="784" t="str">
        <f t="shared" si="237"/>
        <v/>
      </c>
    </row>
    <row r="577" spans="1:59" x14ac:dyDescent="0.2">
      <c r="A577" s="793">
        <f>+SUBTOTAL(3,$B$13:B577)</f>
        <v>283</v>
      </c>
      <c r="B577" s="787" t="s">
        <v>682</v>
      </c>
      <c r="C577" s="787" t="s">
        <v>231</v>
      </c>
      <c r="D577" s="819"/>
      <c r="E577" s="799">
        <v>1</v>
      </c>
      <c r="F577" s="800" t="s">
        <v>2057</v>
      </c>
      <c r="G577" s="799" t="s">
        <v>1773</v>
      </c>
      <c r="H577" s="799" t="s">
        <v>1772</v>
      </c>
      <c r="I577" s="799" t="s">
        <v>439</v>
      </c>
      <c r="J577" s="799" t="s">
        <v>1773</v>
      </c>
      <c r="K577" s="799" t="s">
        <v>1772</v>
      </c>
      <c r="L577" s="799" t="s">
        <v>439</v>
      </c>
      <c r="M577" s="799">
        <v>1</v>
      </c>
      <c r="N577" s="799"/>
      <c r="O577" s="799"/>
      <c r="P577" s="799" t="s">
        <v>1774</v>
      </c>
      <c r="Q577" s="799" t="s">
        <v>1775</v>
      </c>
      <c r="R577" s="799">
        <v>1</v>
      </c>
      <c r="S577" s="799">
        <v>1</v>
      </c>
      <c r="T577" s="799"/>
      <c r="U577" s="799"/>
      <c r="V577" s="799">
        <v>1</v>
      </c>
      <c r="W577" s="799"/>
      <c r="X577" s="799"/>
      <c r="Y577" s="799">
        <v>1</v>
      </c>
      <c r="Z577" s="799"/>
      <c r="AA577" s="799"/>
      <c r="AB577" s="799"/>
      <c r="AC577" s="799"/>
      <c r="AD577" s="799"/>
      <c r="AE577" s="799"/>
      <c r="AF577" s="787"/>
      <c r="AG577" s="787"/>
      <c r="AH577" s="787"/>
      <c r="AI577" s="787"/>
      <c r="AJ577" s="787"/>
      <c r="AK577" s="787"/>
      <c r="AL577" s="799"/>
      <c r="AM577" s="799"/>
      <c r="AN577" s="799"/>
      <c r="AO577" s="799"/>
      <c r="AP577" s="784"/>
      <c r="AQ577" s="784"/>
      <c r="AR577" s="784"/>
      <c r="AS577" s="784"/>
      <c r="AT577" s="784"/>
      <c r="AU577" s="784"/>
      <c r="AV577" s="784"/>
      <c r="AW577" s="784"/>
      <c r="AX577" s="784"/>
      <c r="AY577" s="784"/>
      <c r="AZ577" s="784"/>
      <c r="BA577" s="784"/>
      <c r="BB577" s="784"/>
      <c r="BC577" s="784"/>
      <c r="BE577" s="784" t="str">
        <f t="shared" si="237"/>
        <v>DA</v>
      </c>
      <c r="BF577" s="784" t="str">
        <f>+RIGHT(C577,1)</f>
        <v>0</v>
      </c>
      <c r="BG577" s="784" t="str">
        <f t="shared" si="240"/>
        <v>DA+0</v>
      </c>
    </row>
    <row r="578" spans="1:59" x14ac:dyDescent="0.2">
      <c r="A578" s="793"/>
      <c r="B578" s="787"/>
      <c r="C578" s="787"/>
      <c r="D578" s="819">
        <v>377.3</v>
      </c>
      <c r="E578" s="796"/>
      <c r="F578" s="796"/>
      <c r="G578" s="796"/>
      <c r="H578" s="796"/>
      <c r="I578" s="796"/>
      <c r="J578" s="796"/>
      <c r="K578" s="796"/>
      <c r="L578" s="796"/>
      <c r="M578" s="796"/>
      <c r="N578" s="796"/>
      <c r="O578" s="796"/>
      <c r="P578" s="787"/>
      <c r="Q578" s="787"/>
      <c r="R578" s="787"/>
      <c r="S578" s="796"/>
      <c r="T578" s="796"/>
      <c r="U578" s="796"/>
      <c r="V578" s="796"/>
      <c r="W578" s="796"/>
      <c r="X578" s="796"/>
      <c r="Y578" s="796"/>
      <c r="Z578" s="796"/>
      <c r="AA578" s="796"/>
      <c r="AB578" s="787">
        <v>1</v>
      </c>
      <c r="AC578" s="787"/>
      <c r="AD578" s="787"/>
      <c r="AE578" s="787"/>
      <c r="AF578" s="787"/>
      <c r="AG578" s="787" t="b">
        <f t="shared" si="238"/>
        <v>1</v>
      </c>
      <c r="AH578" s="787"/>
      <c r="AI578" s="787"/>
      <c r="AJ578" s="787"/>
      <c r="AK578" s="787">
        <f t="shared" ref="AK578" si="266">AF578+AJ578</f>
        <v>0</v>
      </c>
      <c r="AL578" s="796"/>
      <c r="AM578" s="796"/>
      <c r="AN578" s="796"/>
      <c r="AO578" s="799"/>
      <c r="BE578" s="784" t="str">
        <f t="shared" si="237"/>
        <v/>
      </c>
    </row>
    <row r="579" spans="1:59" x14ac:dyDescent="0.2">
      <c r="A579" s="793">
        <f>+SUBTOTAL(3,$B$13:B579)</f>
        <v>284</v>
      </c>
      <c r="B579" s="787" t="s">
        <v>683</v>
      </c>
      <c r="C579" s="787" t="s">
        <v>20</v>
      </c>
      <c r="D579" s="819"/>
      <c r="E579" s="799">
        <v>1</v>
      </c>
      <c r="F579" s="800" t="s">
        <v>2058</v>
      </c>
      <c r="G579" s="799" t="s">
        <v>1773</v>
      </c>
      <c r="H579" s="799" t="s">
        <v>1772</v>
      </c>
      <c r="I579" s="799" t="s">
        <v>439</v>
      </c>
      <c r="J579" s="799" t="s">
        <v>1773</v>
      </c>
      <c r="K579" s="799" t="s">
        <v>1772</v>
      </c>
      <c r="L579" s="799" t="s">
        <v>439</v>
      </c>
      <c r="M579" s="799">
        <v>1</v>
      </c>
      <c r="N579" s="799"/>
      <c r="O579" s="799"/>
      <c r="P579" s="799" t="s">
        <v>1774</v>
      </c>
      <c r="Q579" s="799" t="s">
        <v>1775</v>
      </c>
      <c r="R579" s="799">
        <v>1</v>
      </c>
      <c r="S579" s="799">
        <v>1</v>
      </c>
      <c r="T579" s="799"/>
      <c r="U579" s="799"/>
      <c r="V579" s="799">
        <v>1</v>
      </c>
      <c r="W579" s="799"/>
      <c r="X579" s="799"/>
      <c r="Y579" s="799">
        <v>1</v>
      </c>
      <c r="Z579" s="799"/>
      <c r="AA579" s="799"/>
      <c r="AB579" s="799"/>
      <c r="AC579" s="799"/>
      <c r="AD579" s="799"/>
      <c r="AE579" s="799"/>
      <c r="AF579" s="787"/>
      <c r="AG579" s="787"/>
      <c r="AH579" s="787"/>
      <c r="AI579" s="787"/>
      <c r="AJ579" s="787"/>
      <c r="AK579" s="787"/>
      <c r="AL579" s="799"/>
      <c r="AM579" s="799"/>
      <c r="AN579" s="799"/>
      <c r="AO579" s="799"/>
      <c r="AP579" s="784"/>
      <c r="AQ579" s="784"/>
      <c r="AR579" s="784"/>
      <c r="AS579" s="784"/>
      <c r="AT579" s="784"/>
      <c r="AU579" s="784"/>
      <c r="AV579" s="784"/>
      <c r="AW579" s="784"/>
      <c r="AX579" s="784"/>
      <c r="AY579" s="784"/>
      <c r="AZ579" s="784"/>
      <c r="BA579" s="784"/>
      <c r="BB579" s="784"/>
      <c r="BC579" s="784"/>
      <c r="BE579" s="784" t="str">
        <f t="shared" si="237"/>
        <v>DA</v>
      </c>
      <c r="BF579" s="784" t="str">
        <f>+RIGHT(C579,1)</f>
        <v>3</v>
      </c>
      <c r="BG579" s="784" t="str">
        <f t="shared" si="240"/>
        <v>DA+3</v>
      </c>
    </row>
    <row r="580" spans="1:59" x14ac:dyDescent="0.2">
      <c r="A580" s="793"/>
      <c r="B580" s="787"/>
      <c r="C580" s="787"/>
      <c r="D580" s="819">
        <v>431.5</v>
      </c>
      <c r="E580" s="796"/>
      <c r="F580" s="796"/>
      <c r="G580" s="796"/>
      <c r="H580" s="796"/>
      <c r="I580" s="796"/>
      <c r="J580" s="796"/>
      <c r="K580" s="796"/>
      <c r="L580" s="796"/>
      <c r="M580" s="796"/>
      <c r="N580" s="796"/>
      <c r="O580" s="796"/>
      <c r="P580" s="787"/>
      <c r="Q580" s="787"/>
      <c r="R580" s="787"/>
      <c r="S580" s="796"/>
      <c r="T580" s="796"/>
      <c r="U580" s="796"/>
      <c r="V580" s="796"/>
      <c r="W580" s="796"/>
      <c r="X580" s="796"/>
      <c r="Y580" s="796"/>
      <c r="Z580" s="796"/>
      <c r="AA580" s="796"/>
      <c r="AB580" s="787">
        <v>1</v>
      </c>
      <c r="AC580" s="787"/>
      <c r="AD580" s="787"/>
      <c r="AE580" s="787"/>
      <c r="AF580" s="787"/>
      <c r="AG580" s="787" t="b">
        <f t="shared" si="238"/>
        <v>1</v>
      </c>
      <c r="AH580" s="787"/>
      <c r="AI580" s="787"/>
      <c r="AJ580" s="787"/>
      <c r="AK580" s="787">
        <f t="shared" ref="AK580" si="267">AF580+AJ580</f>
        <v>0</v>
      </c>
      <c r="AL580" s="796"/>
      <c r="AM580" s="796"/>
      <c r="AN580" s="796"/>
      <c r="AO580" s="799"/>
      <c r="BE580" s="784" t="str">
        <f t="shared" si="237"/>
        <v/>
      </c>
    </row>
    <row r="581" spans="1:59" x14ac:dyDescent="0.2">
      <c r="A581" s="793">
        <f>+SUBTOTAL(3,$B$13:B581)</f>
        <v>285</v>
      </c>
      <c r="B581" s="787" t="s">
        <v>684</v>
      </c>
      <c r="C581" s="787" t="s">
        <v>20</v>
      </c>
      <c r="D581" s="819"/>
      <c r="E581" s="799">
        <v>1</v>
      </c>
      <c r="F581" s="800" t="s">
        <v>2059</v>
      </c>
      <c r="G581" s="799" t="s">
        <v>1773</v>
      </c>
      <c r="H581" s="799" t="s">
        <v>1772</v>
      </c>
      <c r="I581" s="799" t="s">
        <v>439</v>
      </c>
      <c r="J581" s="799" t="s">
        <v>1773</v>
      </c>
      <c r="K581" s="799" t="s">
        <v>1772</v>
      </c>
      <c r="L581" s="799" t="s">
        <v>439</v>
      </c>
      <c r="M581" s="799">
        <v>1</v>
      </c>
      <c r="N581" s="799"/>
      <c r="O581" s="799"/>
      <c r="P581" s="799" t="s">
        <v>1774</v>
      </c>
      <c r="Q581" s="799" t="s">
        <v>1775</v>
      </c>
      <c r="R581" s="799">
        <v>1</v>
      </c>
      <c r="S581" s="799">
        <v>1</v>
      </c>
      <c r="T581" s="799"/>
      <c r="U581" s="799"/>
      <c r="V581" s="799">
        <v>1</v>
      </c>
      <c r="W581" s="799"/>
      <c r="X581" s="799"/>
      <c r="Y581" s="799">
        <v>1</v>
      </c>
      <c r="Z581" s="799"/>
      <c r="AA581" s="799"/>
      <c r="AB581" s="799"/>
      <c r="AC581" s="799"/>
      <c r="AD581" s="799"/>
      <c r="AE581" s="799"/>
      <c r="AF581" s="787"/>
      <c r="AG581" s="787"/>
      <c r="AH581" s="787"/>
      <c r="AI581" s="787"/>
      <c r="AJ581" s="787"/>
      <c r="AK581" s="787"/>
      <c r="AL581" s="799"/>
      <c r="AM581" s="799"/>
      <c r="AN581" s="799"/>
      <c r="AO581" s="799"/>
      <c r="AP581" s="784"/>
      <c r="AQ581" s="784"/>
      <c r="AR581" s="784"/>
      <c r="AS581" s="784"/>
      <c r="AT581" s="784"/>
      <c r="AU581" s="784"/>
      <c r="AV581" s="784"/>
      <c r="AW581" s="784"/>
      <c r="AX581" s="784"/>
      <c r="AY581" s="784"/>
      <c r="AZ581" s="784"/>
      <c r="BA581" s="784"/>
      <c r="BB581" s="784"/>
      <c r="BC581" s="784"/>
      <c r="BE581" s="784" t="str">
        <f t="shared" si="237"/>
        <v>DA</v>
      </c>
      <c r="BF581" s="784" t="str">
        <f>+RIGHT(C581,1)</f>
        <v>3</v>
      </c>
      <c r="BG581" s="784" t="str">
        <f t="shared" si="240"/>
        <v>DA+3</v>
      </c>
    </row>
    <row r="582" spans="1:59" x14ac:dyDescent="0.2">
      <c r="A582" s="793"/>
      <c r="B582" s="787"/>
      <c r="C582" s="787"/>
      <c r="D582" s="819">
        <v>398.8</v>
      </c>
      <c r="E582" s="796"/>
      <c r="F582" s="796"/>
      <c r="G582" s="796"/>
      <c r="H582" s="796"/>
      <c r="I582" s="796"/>
      <c r="J582" s="796"/>
      <c r="K582" s="796"/>
      <c r="L582" s="796"/>
      <c r="M582" s="796"/>
      <c r="N582" s="796"/>
      <c r="O582" s="796"/>
      <c r="P582" s="787"/>
      <c r="Q582" s="787"/>
      <c r="R582" s="787"/>
      <c r="S582" s="796"/>
      <c r="T582" s="796"/>
      <c r="U582" s="796"/>
      <c r="V582" s="796"/>
      <c r="W582" s="796"/>
      <c r="X582" s="796"/>
      <c r="Y582" s="796"/>
      <c r="Z582" s="796"/>
      <c r="AA582" s="796"/>
      <c r="AB582" s="787">
        <v>1</v>
      </c>
      <c r="AC582" s="787"/>
      <c r="AD582" s="787"/>
      <c r="AE582" s="787"/>
      <c r="AF582" s="787"/>
      <c r="AG582" s="787" t="b">
        <f t="shared" si="238"/>
        <v>1</v>
      </c>
      <c r="AH582" s="787"/>
      <c r="AI582" s="787"/>
      <c r="AJ582" s="787"/>
      <c r="AK582" s="787">
        <f t="shared" ref="AK582" si="268">AF582+AJ582</f>
        <v>0</v>
      </c>
      <c r="AL582" s="796"/>
      <c r="AM582" s="796"/>
      <c r="AN582" s="796"/>
      <c r="AO582" s="799"/>
      <c r="BE582" s="784" t="str">
        <f t="shared" si="237"/>
        <v/>
      </c>
    </row>
    <row r="583" spans="1:59" x14ac:dyDescent="0.2">
      <c r="A583" s="793">
        <f>+SUBTOTAL(3,$B$13:B583)</f>
        <v>286</v>
      </c>
      <c r="B583" s="787" t="s">
        <v>685</v>
      </c>
      <c r="C583" s="787" t="s">
        <v>231</v>
      </c>
      <c r="D583" s="819"/>
      <c r="E583" s="799">
        <v>1</v>
      </c>
      <c r="F583" s="800" t="s">
        <v>2060</v>
      </c>
      <c r="G583" s="799" t="s">
        <v>1773</v>
      </c>
      <c r="H583" s="799" t="s">
        <v>1772</v>
      </c>
      <c r="I583" s="799" t="s">
        <v>439</v>
      </c>
      <c r="J583" s="799" t="s">
        <v>1773</v>
      </c>
      <c r="K583" s="799" t="s">
        <v>1772</v>
      </c>
      <c r="L583" s="799" t="s">
        <v>439</v>
      </c>
      <c r="M583" s="799">
        <v>1</v>
      </c>
      <c r="N583" s="799"/>
      <c r="O583" s="799"/>
      <c r="P583" s="799" t="s">
        <v>1774</v>
      </c>
      <c r="Q583" s="799" t="s">
        <v>1775</v>
      </c>
      <c r="R583" s="799">
        <v>1</v>
      </c>
      <c r="S583" s="799">
        <v>1</v>
      </c>
      <c r="T583" s="799"/>
      <c r="U583" s="799"/>
      <c r="V583" s="799">
        <v>1</v>
      </c>
      <c r="W583" s="799"/>
      <c r="X583" s="799"/>
      <c r="Y583" s="799">
        <v>1</v>
      </c>
      <c r="Z583" s="799"/>
      <c r="AA583" s="799"/>
      <c r="AB583" s="799"/>
      <c r="AC583" s="799"/>
      <c r="AD583" s="799"/>
      <c r="AE583" s="799"/>
      <c r="AF583" s="787"/>
      <c r="AG583" s="787"/>
      <c r="AH583" s="787"/>
      <c r="AI583" s="787"/>
      <c r="AJ583" s="787"/>
      <c r="AK583" s="787"/>
      <c r="AL583" s="799"/>
      <c r="AM583" s="799"/>
      <c r="AN583" s="799"/>
      <c r="AO583" s="799"/>
      <c r="AP583" s="784"/>
      <c r="AQ583" s="784"/>
      <c r="AR583" s="784"/>
      <c r="AS583" s="784"/>
      <c r="AT583" s="784"/>
      <c r="AU583" s="784"/>
      <c r="AV583" s="784"/>
      <c r="AW583" s="784"/>
      <c r="AX583" s="784"/>
      <c r="AY583" s="784"/>
      <c r="AZ583" s="784"/>
      <c r="BA583" s="784"/>
      <c r="BB583" s="784"/>
      <c r="BC583" s="784"/>
      <c r="BE583" s="784" t="str">
        <f t="shared" si="237"/>
        <v>DA</v>
      </c>
      <c r="BF583" s="784" t="str">
        <f>+RIGHT(C583,1)</f>
        <v>0</v>
      </c>
      <c r="BG583" s="784" t="str">
        <f t="shared" si="240"/>
        <v>DA+0</v>
      </c>
    </row>
    <row r="584" spans="1:59" x14ac:dyDescent="0.2">
      <c r="A584" s="793"/>
      <c r="B584" s="787"/>
      <c r="C584" s="787"/>
      <c r="D584" s="819">
        <v>405.9</v>
      </c>
      <c r="E584" s="796"/>
      <c r="F584" s="796"/>
      <c r="G584" s="796"/>
      <c r="H584" s="796"/>
      <c r="I584" s="796"/>
      <c r="J584" s="796"/>
      <c r="K584" s="796"/>
      <c r="L584" s="796"/>
      <c r="M584" s="796"/>
      <c r="N584" s="796"/>
      <c r="O584" s="796"/>
      <c r="P584" s="787"/>
      <c r="Q584" s="787"/>
      <c r="R584" s="787"/>
      <c r="S584" s="796"/>
      <c r="T584" s="796"/>
      <c r="U584" s="796"/>
      <c r="V584" s="796"/>
      <c r="W584" s="796"/>
      <c r="X584" s="796"/>
      <c r="Y584" s="796"/>
      <c r="Z584" s="796"/>
      <c r="AA584" s="796"/>
      <c r="AB584" s="787">
        <v>1</v>
      </c>
      <c r="AC584" s="787"/>
      <c r="AD584" s="787"/>
      <c r="AE584" s="787"/>
      <c r="AF584" s="787"/>
      <c r="AG584" s="787" t="b">
        <f t="shared" si="238"/>
        <v>1</v>
      </c>
      <c r="AH584" s="787"/>
      <c r="AI584" s="787"/>
      <c r="AJ584" s="787"/>
      <c r="AK584" s="787">
        <f t="shared" ref="AK584" si="269">AF584+AJ584</f>
        <v>0</v>
      </c>
      <c r="AL584" s="796"/>
      <c r="AM584" s="796"/>
      <c r="AN584" s="796"/>
      <c r="AO584" s="799"/>
      <c r="BE584" s="784" t="str">
        <f t="shared" si="237"/>
        <v/>
      </c>
    </row>
    <row r="585" spans="1:59" x14ac:dyDescent="0.2">
      <c r="A585" s="793">
        <f>+SUBTOTAL(3,$B$13:B585)</f>
        <v>287</v>
      </c>
      <c r="B585" s="787" t="s">
        <v>686</v>
      </c>
      <c r="C585" s="787" t="s">
        <v>20</v>
      </c>
      <c r="D585" s="819"/>
      <c r="E585" s="799">
        <v>1</v>
      </c>
      <c r="F585" s="800" t="s">
        <v>2061</v>
      </c>
      <c r="G585" s="799" t="s">
        <v>1773</v>
      </c>
      <c r="H585" s="799" t="s">
        <v>1772</v>
      </c>
      <c r="I585" s="799" t="s">
        <v>439</v>
      </c>
      <c r="J585" s="799" t="s">
        <v>1773</v>
      </c>
      <c r="K585" s="799" t="s">
        <v>1772</v>
      </c>
      <c r="L585" s="799" t="s">
        <v>439</v>
      </c>
      <c r="M585" s="799">
        <v>1</v>
      </c>
      <c r="N585" s="799"/>
      <c r="O585" s="799"/>
      <c r="P585" s="799" t="s">
        <v>1774</v>
      </c>
      <c r="Q585" s="799" t="s">
        <v>1775</v>
      </c>
      <c r="R585" s="799">
        <v>1</v>
      </c>
      <c r="S585" s="799">
        <v>1</v>
      </c>
      <c r="T585" s="799"/>
      <c r="U585" s="799"/>
      <c r="V585" s="799">
        <v>1</v>
      </c>
      <c r="W585" s="799"/>
      <c r="X585" s="799"/>
      <c r="Y585" s="799">
        <v>1</v>
      </c>
      <c r="Z585" s="799"/>
      <c r="AA585" s="799"/>
      <c r="AB585" s="799"/>
      <c r="AC585" s="799"/>
      <c r="AD585" s="799"/>
      <c r="AE585" s="799"/>
      <c r="AF585" s="787"/>
      <c r="AG585" s="787"/>
      <c r="AH585" s="787"/>
      <c r="AI585" s="787"/>
      <c r="AJ585" s="787"/>
      <c r="AK585" s="787"/>
      <c r="AL585" s="799"/>
      <c r="AM585" s="799"/>
      <c r="AN585" s="799"/>
      <c r="AO585" s="799"/>
      <c r="AP585" s="784"/>
      <c r="AQ585" s="784"/>
      <c r="AR585" s="784"/>
      <c r="AS585" s="784"/>
      <c r="AT585" s="784"/>
      <c r="AU585" s="784"/>
      <c r="AV585" s="784"/>
      <c r="AW585" s="784"/>
      <c r="AX585" s="784"/>
      <c r="AY585" s="784"/>
      <c r="AZ585" s="784"/>
      <c r="BA585" s="784"/>
      <c r="BB585" s="784"/>
      <c r="BC585" s="784"/>
      <c r="BE585" s="784" t="str">
        <f t="shared" si="237"/>
        <v>DA</v>
      </c>
      <c r="BF585" s="784" t="str">
        <f>+RIGHT(C585,1)</f>
        <v>3</v>
      </c>
      <c r="BG585" s="784" t="str">
        <f t="shared" si="240"/>
        <v>DA+3</v>
      </c>
    </row>
    <row r="586" spans="1:59" x14ac:dyDescent="0.2">
      <c r="A586" s="793"/>
      <c r="B586" s="787"/>
      <c r="C586" s="787"/>
      <c r="D586" s="819">
        <v>433.7</v>
      </c>
      <c r="E586" s="796"/>
      <c r="F586" s="796"/>
      <c r="G586" s="796"/>
      <c r="H586" s="796"/>
      <c r="I586" s="796"/>
      <c r="J586" s="796"/>
      <c r="K586" s="796"/>
      <c r="L586" s="796"/>
      <c r="M586" s="796"/>
      <c r="N586" s="796"/>
      <c r="O586" s="796"/>
      <c r="P586" s="787"/>
      <c r="Q586" s="787"/>
      <c r="R586" s="787"/>
      <c r="S586" s="796"/>
      <c r="T586" s="796"/>
      <c r="U586" s="796"/>
      <c r="V586" s="796"/>
      <c r="W586" s="796"/>
      <c r="X586" s="796"/>
      <c r="Y586" s="796"/>
      <c r="Z586" s="796"/>
      <c r="AA586" s="796"/>
      <c r="AB586" s="787">
        <v>1</v>
      </c>
      <c r="AC586" s="787"/>
      <c r="AD586" s="787"/>
      <c r="AE586" s="787"/>
      <c r="AF586" s="787"/>
      <c r="AG586" s="787" t="b">
        <f t="shared" si="238"/>
        <v>1</v>
      </c>
      <c r="AH586" s="787"/>
      <c r="AI586" s="787"/>
      <c r="AJ586" s="787"/>
      <c r="AK586" s="787">
        <f t="shared" ref="AK586" si="270">AF586+AJ586</f>
        <v>0</v>
      </c>
      <c r="AL586" s="796"/>
      <c r="AM586" s="796"/>
      <c r="AN586" s="796"/>
      <c r="AO586" s="799"/>
      <c r="BE586" s="784" t="str">
        <f t="shared" si="237"/>
        <v/>
      </c>
    </row>
    <row r="587" spans="1:59" x14ac:dyDescent="0.2">
      <c r="A587" s="793">
        <f>+SUBTOTAL(3,$B$13:B587)</f>
        <v>288</v>
      </c>
      <c r="B587" s="787" t="s">
        <v>687</v>
      </c>
      <c r="C587" s="787" t="s">
        <v>232</v>
      </c>
      <c r="D587" s="819"/>
      <c r="E587" s="799">
        <v>1</v>
      </c>
      <c r="F587" s="800" t="s">
        <v>2062</v>
      </c>
      <c r="G587" s="799" t="s">
        <v>1773</v>
      </c>
      <c r="H587" s="799" t="s">
        <v>1772</v>
      </c>
      <c r="I587" s="799" t="s">
        <v>439</v>
      </c>
      <c r="J587" s="799" t="s">
        <v>1773</v>
      </c>
      <c r="K587" s="799" t="s">
        <v>1772</v>
      </c>
      <c r="L587" s="799" t="s">
        <v>439</v>
      </c>
      <c r="M587" s="799">
        <v>1</v>
      </c>
      <c r="N587" s="799"/>
      <c r="O587" s="799"/>
      <c r="P587" s="799" t="s">
        <v>1774</v>
      </c>
      <c r="Q587" s="799" t="s">
        <v>1775</v>
      </c>
      <c r="R587" s="799">
        <v>1</v>
      </c>
      <c r="S587" s="799">
        <v>1</v>
      </c>
      <c r="T587" s="799"/>
      <c r="U587" s="799"/>
      <c r="V587" s="799">
        <v>1</v>
      </c>
      <c r="W587" s="799"/>
      <c r="X587" s="799"/>
      <c r="Y587" s="799">
        <v>1</v>
      </c>
      <c r="Z587" s="799"/>
      <c r="AA587" s="799"/>
      <c r="AB587" s="799"/>
      <c r="AC587" s="799"/>
      <c r="AD587" s="799"/>
      <c r="AE587" s="799"/>
      <c r="AF587" s="787"/>
      <c r="AG587" s="787"/>
      <c r="AH587" s="787"/>
      <c r="AI587" s="787"/>
      <c r="AJ587" s="787"/>
      <c r="AK587" s="787"/>
      <c r="AL587" s="799"/>
      <c r="AM587" s="799"/>
      <c r="AN587" s="799"/>
      <c r="AO587" s="799"/>
      <c r="AP587" s="784"/>
      <c r="AQ587" s="784"/>
      <c r="AR587" s="784"/>
      <c r="AS587" s="784"/>
      <c r="AT587" s="784"/>
      <c r="AU587" s="784"/>
      <c r="AV587" s="784"/>
      <c r="AW587" s="784"/>
      <c r="AX587" s="784"/>
      <c r="AY587" s="784"/>
      <c r="AZ587" s="784"/>
      <c r="BA587" s="784"/>
      <c r="BB587" s="784"/>
      <c r="BC587" s="784"/>
      <c r="BE587" s="784" t="str">
        <f t="shared" si="237"/>
        <v>DA</v>
      </c>
      <c r="BF587" s="784" t="str">
        <f>+RIGHT(C587,1)</f>
        <v>6</v>
      </c>
      <c r="BG587" s="784" t="str">
        <f t="shared" si="240"/>
        <v>DA+6</v>
      </c>
    </row>
    <row r="588" spans="1:59" x14ac:dyDescent="0.2">
      <c r="A588" s="793"/>
      <c r="B588" s="787"/>
      <c r="C588" s="787"/>
      <c r="D588" s="819">
        <v>386.2</v>
      </c>
      <c r="E588" s="796"/>
      <c r="F588" s="796"/>
      <c r="G588" s="796"/>
      <c r="H588" s="796"/>
      <c r="I588" s="796"/>
      <c r="J588" s="796"/>
      <c r="K588" s="796"/>
      <c r="L588" s="796"/>
      <c r="M588" s="796"/>
      <c r="N588" s="796"/>
      <c r="O588" s="796"/>
      <c r="P588" s="787"/>
      <c r="Q588" s="787"/>
      <c r="R588" s="787"/>
      <c r="S588" s="796"/>
      <c r="T588" s="796"/>
      <c r="U588" s="796"/>
      <c r="V588" s="796"/>
      <c r="W588" s="796"/>
      <c r="X588" s="796"/>
      <c r="Y588" s="796"/>
      <c r="Z588" s="796"/>
      <c r="AA588" s="796"/>
      <c r="AB588" s="787">
        <v>1</v>
      </c>
      <c r="AC588" s="787"/>
      <c r="AD588" s="787"/>
      <c r="AE588" s="787"/>
      <c r="AF588" s="787"/>
      <c r="AG588" s="787" t="b">
        <f t="shared" si="238"/>
        <v>1</v>
      </c>
      <c r="AH588" s="787"/>
      <c r="AI588" s="787"/>
      <c r="AJ588" s="787"/>
      <c r="AK588" s="787">
        <f t="shared" ref="AK588" si="271">AF588+AJ588</f>
        <v>0</v>
      </c>
      <c r="AL588" s="796"/>
      <c r="AM588" s="796"/>
      <c r="AN588" s="796"/>
      <c r="AO588" s="799"/>
      <c r="BE588" s="784" t="str">
        <f t="shared" si="237"/>
        <v/>
      </c>
    </row>
    <row r="589" spans="1:59" x14ac:dyDescent="0.2">
      <c r="A589" s="793">
        <f>+SUBTOTAL(3,$B$13:B589)</f>
        <v>289</v>
      </c>
      <c r="B589" s="787" t="s">
        <v>688</v>
      </c>
      <c r="C589" s="787" t="s">
        <v>244</v>
      </c>
      <c r="D589" s="819"/>
      <c r="E589" s="799">
        <v>1</v>
      </c>
      <c r="F589" s="800" t="s">
        <v>2063</v>
      </c>
      <c r="G589" s="799" t="s">
        <v>1773</v>
      </c>
      <c r="H589" s="799" t="s">
        <v>1772</v>
      </c>
      <c r="I589" s="799" t="s">
        <v>439</v>
      </c>
      <c r="J589" s="799" t="s">
        <v>1773</v>
      </c>
      <c r="K589" s="799" t="s">
        <v>1772</v>
      </c>
      <c r="L589" s="799" t="s">
        <v>439</v>
      </c>
      <c r="M589" s="799">
        <v>1</v>
      </c>
      <c r="N589" s="799"/>
      <c r="O589" s="799"/>
      <c r="P589" s="799" t="s">
        <v>1774</v>
      </c>
      <c r="Q589" s="799" t="s">
        <v>1775</v>
      </c>
      <c r="R589" s="799">
        <v>1</v>
      </c>
      <c r="S589" s="799">
        <v>1</v>
      </c>
      <c r="T589" s="799"/>
      <c r="U589" s="799"/>
      <c r="V589" s="799">
        <v>1</v>
      </c>
      <c r="W589" s="799"/>
      <c r="X589" s="799"/>
      <c r="Y589" s="796"/>
      <c r="Z589" s="796"/>
      <c r="AA589" s="796"/>
      <c r="AB589" s="799"/>
      <c r="AC589" s="787"/>
      <c r="AD589" s="787"/>
      <c r="AE589" s="787"/>
      <c r="AF589" s="787"/>
      <c r="AG589" s="787"/>
      <c r="AH589" s="787"/>
      <c r="AI589" s="787"/>
      <c r="AJ589" s="787"/>
      <c r="AK589" s="787"/>
      <c r="AL589" s="796"/>
      <c r="AM589" s="796"/>
      <c r="AN589" s="796"/>
      <c r="AO589" s="799"/>
      <c r="BE589" s="784" t="str">
        <f t="shared" ref="BE589:BE652" si="272">+LEFT(C589,2)</f>
        <v>DC</v>
      </c>
      <c r="BF589" s="784" t="str">
        <f>+RIGHT(C589,1)</f>
        <v>0</v>
      </c>
      <c r="BG589" s="784" t="str">
        <f t="shared" si="240"/>
        <v>DC+0</v>
      </c>
    </row>
    <row r="590" spans="1:59" x14ac:dyDescent="0.2">
      <c r="A590" s="793"/>
      <c r="B590" s="787"/>
      <c r="C590" s="787"/>
      <c r="D590" s="819">
        <v>428.9</v>
      </c>
      <c r="E590" s="796"/>
      <c r="F590" s="796"/>
      <c r="G590" s="796"/>
      <c r="H590" s="796"/>
      <c r="I590" s="796"/>
      <c r="J590" s="796"/>
      <c r="K590" s="796"/>
      <c r="L590" s="796"/>
      <c r="M590" s="796"/>
      <c r="N590" s="796"/>
      <c r="O590" s="796"/>
      <c r="P590" s="787"/>
      <c r="Q590" s="787"/>
      <c r="R590" s="787"/>
      <c r="S590" s="796"/>
      <c r="T590" s="796"/>
      <c r="U590" s="796"/>
      <c r="V590" s="796"/>
      <c r="W590" s="796"/>
      <c r="X590" s="796"/>
      <c r="Y590" s="796"/>
      <c r="Z590" s="796"/>
      <c r="AA590" s="796"/>
      <c r="AB590" s="787">
        <v>1</v>
      </c>
      <c r="AC590" s="787"/>
      <c r="AD590" s="787"/>
      <c r="AE590" s="787"/>
      <c r="AF590" s="787"/>
      <c r="AG590" s="787" t="b">
        <f t="shared" ref="AG590:AG652" si="273">+ISBLANK(AH590)</f>
        <v>1</v>
      </c>
      <c r="AH590" s="787"/>
      <c r="AI590" s="787"/>
      <c r="AJ590" s="787"/>
      <c r="AK590" s="787">
        <f t="shared" ref="AK590" si="274">AF590+AJ590</f>
        <v>0</v>
      </c>
      <c r="AL590" s="796"/>
      <c r="AM590" s="796"/>
      <c r="AN590" s="796"/>
      <c r="AO590" s="799"/>
      <c r="BE590" s="784" t="str">
        <f t="shared" si="272"/>
        <v/>
      </c>
    </row>
    <row r="591" spans="1:59" x14ac:dyDescent="0.2">
      <c r="A591" s="793">
        <f>+SUBTOTAL(3,$B$13:B591)</f>
        <v>290</v>
      </c>
      <c r="B591" s="787" t="s">
        <v>689</v>
      </c>
      <c r="C591" s="787" t="s">
        <v>233</v>
      </c>
      <c r="D591" s="819"/>
      <c r="E591" s="799">
        <v>1</v>
      </c>
      <c r="F591" s="800" t="s">
        <v>2064</v>
      </c>
      <c r="G591" s="799" t="s">
        <v>1773</v>
      </c>
      <c r="H591" s="799" t="s">
        <v>1772</v>
      </c>
      <c r="I591" s="799" t="s">
        <v>439</v>
      </c>
      <c r="J591" s="799" t="s">
        <v>1773</v>
      </c>
      <c r="K591" s="799" t="s">
        <v>1772</v>
      </c>
      <c r="L591" s="799" t="s">
        <v>439</v>
      </c>
      <c r="M591" s="799">
        <v>1</v>
      </c>
      <c r="N591" s="799"/>
      <c r="O591" s="799"/>
      <c r="P591" s="799" t="s">
        <v>1774</v>
      </c>
      <c r="Q591" s="799" t="s">
        <v>1775</v>
      </c>
      <c r="R591" s="799">
        <v>1</v>
      </c>
      <c r="S591" s="799">
        <v>1</v>
      </c>
      <c r="T591" s="799"/>
      <c r="U591" s="799"/>
      <c r="V591" s="799">
        <v>1</v>
      </c>
      <c r="W591" s="799"/>
      <c r="X591" s="799"/>
      <c r="Y591" s="799">
        <v>1</v>
      </c>
      <c r="Z591" s="799"/>
      <c r="AA591" s="799"/>
      <c r="AB591" s="799"/>
      <c r="AC591" s="799"/>
      <c r="AD591" s="799"/>
      <c r="AE591" s="799"/>
      <c r="AF591" s="787"/>
      <c r="AG591" s="787"/>
      <c r="AH591" s="787"/>
      <c r="AI591" s="787"/>
      <c r="AJ591" s="787"/>
      <c r="AK591" s="787"/>
      <c r="AL591" s="799"/>
      <c r="AM591" s="799"/>
      <c r="AN591" s="799"/>
      <c r="AO591" s="799"/>
      <c r="AP591" s="784"/>
      <c r="AQ591" s="784"/>
      <c r="AR591" s="784"/>
      <c r="AS591" s="784"/>
      <c r="AT591" s="784"/>
      <c r="AU591" s="784"/>
      <c r="AV591" s="784"/>
      <c r="AW591" s="784"/>
      <c r="AX591" s="784"/>
      <c r="AY591" s="784"/>
      <c r="AZ591" s="784"/>
      <c r="BA591" s="784"/>
      <c r="BB591" s="784"/>
      <c r="BC591" s="784"/>
      <c r="BE591" s="784" t="str">
        <f t="shared" si="272"/>
        <v>DA</v>
      </c>
      <c r="BF591" s="784" t="str">
        <f>+RIGHT(C591,1)</f>
        <v>9</v>
      </c>
      <c r="BG591" s="784" t="str">
        <f t="shared" ref="BG591:BG653" si="275">+CONCATENATE(BE591,"+",BF591)</f>
        <v>DA+9</v>
      </c>
    </row>
    <row r="592" spans="1:59" x14ac:dyDescent="0.2">
      <c r="A592" s="793"/>
      <c r="B592" s="787"/>
      <c r="C592" s="787"/>
      <c r="D592" s="819">
        <v>402.9</v>
      </c>
      <c r="E592" s="796"/>
      <c r="F592" s="796"/>
      <c r="G592" s="796"/>
      <c r="H592" s="796"/>
      <c r="I592" s="796"/>
      <c r="J592" s="796"/>
      <c r="K592" s="796"/>
      <c r="L592" s="796"/>
      <c r="M592" s="796"/>
      <c r="N592" s="796"/>
      <c r="O592" s="796"/>
      <c r="P592" s="787"/>
      <c r="Q592" s="787"/>
      <c r="R592" s="787"/>
      <c r="S592" s="796"/>
      <c r="T592" s="796"/>
      <c r="U592" s="796"/>
      <c r="V592" s="796"/>
      <c r="W592" s="796"/>
      <c r="X592" s="796"/>
      <c r="Y592" s="796"/>
      <c r="Z592" s="796"/>
      <c r="AA592" s="796"/>
      <c r="AB592" s="787">
        <v>1</v>
      </c>
      <c r="AC592" s="787"/>
      <c r="AD592" s="787"/>
      <c r="AE592" s="787"/>
      <c r="AF592" s="787"/>
      <c r="AG592" s="787" t="b">
        <f t="shared" si="273"/>
        <v>1</v>
      </c>
      <c r="AH592" s="787"/>
      <c r="AI592" s="787"/>
      <c r="AJ592" s="787"/>
      <c r="AK592" s="787">
        <f t="shared" ref="AK592" si="276">AF592+AJ592</f>
        <v>0</v>
      </c>
      <c r="AL592" s="796"/>
      <c r="AM592" s="796"/>
      <c r="AN592" s="796"/>
      <c r="AO592" s="799"/>
      <c r="BE592" s="784" t="str">
        <f t="shared" si="272"/>
        <v/>
      </c>
    </row>
    <row r="593" spans="1:59" x14ac:dyDescent="0.2">
      <c r="A593" s="793">
        <f>+SUBTOTAL(3,$B$13:B593)</f>
        <v>291</v>
      </c>
      <c r="B593" s="787" t="s">
        <v>91</v>
      </c>
      <c r="C593" s="787" t="s">
        <v>865</v>
      </c>
      <c r="D593" s="819"/>
      <c r="E593" s="799">
        <v>1</v>
      </c>
      <c r="F593" s="800" t="s">
        <v>2065</v>
      </c>
      <c r="G593" s="799" t="s">
        <v>1773</v>
      </c>
      <c r="H593" s="799" t="s">
        <v>1772</v>
      </c>
      <c r="I593" s="799" t="s">
        <v>439</v>
      </c>
      <c r="J593" s="799" t="s">
        <v>1773</v>
      </c>
      <c r="K593" s="799" t="s">
        <v>1772</v>
      </c>
      <c r="L593" s="799" t="s">
        <v>439</v>
      </c>
      <c r="M593" s="799">
        <v>1</v>
      </c>
      <c r="N593" s="799"/>
      <c r="O593" s="799"/>
      <c r="P593" s="799" t="s">
        <v>1774</v>
      </c>
      <c r="Q593" s="799" t="s">
        <v>1775</v>
      </c>
      <c r="R593" s="799">
        <v>1</v>
      </c>
      <c r="S593" s="799">
        <v>1</v>
      </c>
      <c r="T593" s="799"/>
      <c r="U593" s="799"/>
      <c r="V593" s="799">
        <v>1</v>
      </c>
      <c r="W593" s="799"/>
      <c r="X593" s="799"/>
      <c r="Y593" s="796"/>
      <c r="Z593" s="796"/>
      <c r="AA593" s="796"/>
      <c r="AB593" s="799"/>
      <c r="AC593" s="787"/>
      <c r="AD593" s="787"/>
      <c r="AE593" s="787"/>
      <c r="AF593" s="787"/>
      <c r="AG593" s="787"/>
      <c r="AH593" s="787"/>
      <c r="AI593" s="787"/>
      <c r="AJ593" s="787"/>
      <c r="AK593" s="787"/>
      <c r="AL593" s="796"/>
      <c r="AM593" s="796"/>
      <c r="AN593" s="796"/>
      <c r="AO593" s="799"/>
      <c r="BE593" s="784" t="str">
        <f t="shared" si="272"/>
        <v>DD</v>
      </c>
      <c r="BF593" s="784" t="str">
        <f>+RIGHT(C593,1)</f>
        <v>0</v>
      </c>
      <c r="BG593" s="784" t="str">
        <f t="shared" si="275"/>
        <v>DD+0</v>
      </c>
    </row>
    <row r="594" spans="1:59" x14ac:dyDescent="0.2">
      <c r="A594" s="793"/>
      <c r="B594" s="787"/>
      <c r="C594" s="787"/>
      <c r="D594" s="819">
        <v>379.1</v>
      </c>
      <c r="E594" s="796"/>
      <c r="F594" s="796"/>
      <c r="G594" s="796"/>
      <c r="H594" s="796"/>
      <c r="I594" s="796"/>
      <c r="J594" s="796"/>
      <c r="K594" s="796"/>
      <c r="L594" s="796"/>
      <c r="M594" s="796"/>
      <c r="N594" s="796"/>
      <c r="O594" s="796"/>
      <c r="P594" s="787"/>
      <c r="Q594" s="787"/>
      <c r="R594" s="787"/>
      <c r="S594" s="796"/>
      <c r="T594" s="796"/>
      <c r="U594" s="796"/>
      <c r="V594" s="796"/>
      <c r="W594" s="796"/>
      <c r="X594" s="796"/>
      <c r="Y594" s="796"/>
      <c r="Z594" s="796"/>
      <c r="AA594" s="796"/>
      <c r="AB594" s="787">
        <v>1</v>
      </c>
      <c r="AC594" s="787"/>
      <c r="AD594" s="787"/>
      <c r="AE594" s="787"/>
      <c r="AF594" s="787"/>
      <c r="AG594" s="787" t="b">
        <f t="shared" si="273"/>
        <v>1</v>
      </c>
      <c r="AH594" s="787"/>
      <c r="AI594" s="787"/>
      <c r="AJ594" s="787"/>
      <c r="AK594" s="787">
        <f t="shared" ref="AK594" si="277">AF594+AJ594</f>
        <v>0</v>
      </c>
      <c r="AL594" s="796"/>
      <c r="AM594" s="796"/>
      <c r="AN594" s="796"/>
      <c r="AO594" s="799"/>
      <c r="BE594" s="784" t="str">
        <f t="shared" si="272"/>
        <v/>
      </c>
    </row>
    <row r="595" spans="1:59" x14ac:dyDescent="0.2">
      <c r="A595" s="793">
        <f>+SUBTOTAL(3,$B$13:B595)</f>
        <v>292</v>
      </c>
      <c r="B595" s="787" t="s">
        <v>690</v>
      </c>
      <c r="C595" s="787" t="s">
        <v>231</v>
      </c>
      <c r="D595" s="819"/>
      <c r="E595" s="799">
        <v>1</v>
      </c>
      <c r="F595" s="800" t="s">
        <v>2066</v>
      </c>
      <c r="G595" s="799" t="s">
        <v>1773</v>
      </c>
      <c r="H595" s="799" t="s">
        <v>1772</v>
      </c>
      <c r="I595" s="799" t="s">
        <v>439</v>
      </c>
      <c r="J595" s="799" t="s">
        <v>1773</v>
      </c>
      <c r="K595" s="799" t="s">
        <v>1772</v>
      </c>
      <c r="L595" s="799" t="s">
        <v>439</v>
      </c>
      <c r="M595" s="799">
        <v>1</v>
      </c>
      <c r="N595" s="799"/>
      <c r="O595" s="799"/>
      <c r="P595" s="799" t="s">
        <v>1774</v>
      </c>
      <c r="Q595" s="799" t="s">
        <v>1775</v>
      </c>
      <c r="R595" s="799">
        <v>1</v>
      </c>
      <c r="S595" s="799">
        <v>1</v>
      </c>
      <c r="T595" s="799"/>
      <c r="U595" s="799"/>
      <c r="V595" s="799">
        <v>1</v>
      </c>
      <c r="W595" s="799"/>
      <c r="X595" s="799"/>
      <c r="Y595" s="799">
        <v>1</v>
      </c>
      <c r="Z595" s="799"/>
      <c r="AA595" s="799"/>
      <c r="AB595" s="799"/>
      <c r="AC595" s="799"/>
      <c r="AD595" s="799"/>
      <c r="AE595" s="799"/>
      <c r="AF595" s="787"/>
      <c r="AG595" s="787"/>
      <c r="AH595" s="787"/>
      <c r="AI595" s="787"/>
      <c r="AJ595" s="787"/>
      <c r="AK595" s="787"/>
      <c r="AL595" s="799"/>
      <c r="AM595" s="799"/>
      <c r="AN595" s="799"/>
      <c r="AO595" s="799"/>
      <c r="AP595" s="784"/>
      <c r="AQ595" s="784"/>
      <c r="AR595" s="784"/>
      <c r="AS595" s="784"/>
      <c r="AT595" s="784"/>
      <c r="AU595" s="784"/>
      <c r="AV595" s="784"/>
      <c r="AW595" s="784"/>
      <c r="AX595" s="784"/>
      <c r="AY595" s="784"/>
      <c r="AZ595" s="784"/>
      <c r="BA595" s="784"/>
      <c r="BB595" s="784"/>
      <c r="BC595" s="784"/>
      <c r="BE595" s="784" t="str">
        <f t="shared" si="272"/>
        <v>DA</v>
      </c>
      <c r="BF595" s="784" t="str">
        <f>+RIGHT(C595,1)</f>
        <v>0</v>
      </c>
      <c r="BG595" s="784" t="str">
        <f t="shared" si="275"/>
        <v>DA+0</v>
      </c>
    </row>
    <row r="596" spans="1:59" x14ac:dyDescent="0.2">
      <c r="A596" s="793"/>
      <c r="B596" s="787"/>
      <c r="C596" s="787"/>
      <c r="D596" s="819">
        <v>386.6</v>
      </c>
      <c r="E596" s="796"/>
      <c r="F596" s="796"/>
      <c r="G596" s="796"/>
      <c r="H596" s="796"/>
      <c r="I596" s="796"/>
      <c r="J596" s="796"/>
      <c r="K596" s="796"/>
      <c r="L596" s="796"/>
      <c r="M596" s="796"/>
      <c r="N596" s="796"/>
      <c r="O596" s="796"/>
      <c r="P596" s="787"/>
      <c r="Q596" s="787"/>
      <c r="R596" s="787"/>
      <c r="S596" s="796"/>
      <c r="T596" s="796"/>
      <c r="U596" s="796"/>
      <c r="V596" s="796"/>
      <c r="W596" s="796"/>
      <c r="X596" s="796"/>
      <c r="Y596" s="796"/>
      <c r="Z596" s="796"/>
      <c r="AA596" s="796"/>
      <c r="AB596" s="787">
        <v>1</v>
      </c>
      <c r="AC596" s="787"/>
      <c r="AD596" s="787"/>
      <c r="AE596" s="787"/>
      <c r="AF596" s="787"/>
      <c r="AG596" s="787" t="b">
        <f t="shared" si="273"/>
        <v>1</v>
      </c>
      <c r="AH596" s="787"/>
      <c r="AI596" s="787"/>
      <c r="AJ596" s="787"/>
      <c r="AK596" s="787">
        <f t="shared" ref="AK596" si="278">AF596+AJ596</f>
        <v>0</v>
      </c>
      <c r="AL596" s="796"/>
      <c r="AM596" s="796"/>
      <c r="AN596" s="796"/>
      <c r="AO596" s="799"/>
      <c r="BE596" s="784" t="str">
        <f t="shared" si="272"/>
        <v/>
      </c>
    </row>
    <row r="597" spans="1:59" x14ac:dyDescent="0.2">
      <c r="A597" s="793">
        <f>+SUBTOTAL(3,$B$13:B597)</f>
        <v>293</v>
      </c>
      <c r="B597" s="787" t="s">
        <v>691</v>
      </c>
      <c r="C597" s="787" t="s">
        <v>20</v>
      </c>
      <c r="D597" s="819"/>
      <c r="E597" s="799">
        <v>1</v>
      </c>
      <c r="F597" s="800" t="s">
        <v>2067</v>
      </c>
      <c r="G597" s="799" t="s">
        <v>1773</v>
      </c>
      <c r="H597" s="799" t="s">
        <v>1772</v>
      </c>
      <c r="I597" s="799" t="s">
        <v>439</v>
      </c>
      <c r="J597" s="799" t="s">
        <v>1773</v>
      </c>
      <c r="K597" s="799" t="s">
        <v>1772</v>
      </c>
      <c r="L597" s="799" t="s">
        <v>439</v>
      </c>
      <c r="M597" s="799">
        <v>1</v>
      </c>
      <c r="N597" s="799"/>
      <c r="O597" s="799"/>
      <c r="P597" s="799" t="s">
        <v>1774</v>
      </c>
      <c r="Q597" s="799" t="s">
        <v>1775</v>
      </c>
      <c r="R597" s="799">
        <v>1</v>
      </c>
      <c r="S597" s="799">
        <v>1</v>
      </c>
      <c r="T597" s="799"/>
      <c r="U597" s="799"/>
      <c r="V597" s="799">
        <v>1</v>
      </c>
      <c r="W597" s="799"/>
      <c r="X597" s="799"/>
      <c r="Y597" s="799">
        <v>1</v>
      </c>
      <c r="Z597" s="799"/>
      <c r="AA597" s="799"/>
      <c r="AB597" s="799"/>
      <c r="AC597" s="799"/>
      <c r="AD597" s="799"/>
      <c r="AE597" s="799"/>
      <c r="AF597" s="787"/>
      <c r="AG597" s="787"/>
      <c r="AH597" s="787"/>
      <c r="AI597" s="787"/>
      <c r="AJ597" s="787"/>
      <c r="AK597" s="787"/>
      <c r="AL597" s="799"/>
      <c r="AM597" s="799"/>
      <c r="AN597" s="799"/>
      <c r="AO597" s="799"/>
      <c r="AP597" s="784"/>
      <c r="AQ597" s="784"/>
      <c r="AR597" s="784"/>
      <c r="AS597" s="784"/>
      <c r="AT597" s="784"/>
      <c r="AU597" s="784"/>
      <c r="AV597" s="784"/>
      <c r="AW597" s="784"/>
      <c r="AX597" s="784"/>
      <c r="AY597" s="784"/>
      <c r="AZ597" s="784"/>
      <c r="BA597" s="784"/>
      <c r="BB597" s="784"/>
      <c r="BC597" s="784"/>
      <c r="BE597" s="784" t="str">
        <f t="shared" si="272"/>
        <v>DA</v>
      </c>
      <c r="BF597" s="784" t="str">
        <f>+RIGHT(C597,1)</f>
        <v>3</v>
      </c>
      <c r="BG597" s="784" t="str">
        <f t="shared" si="275"/>
        <v>DA+3</v>
      </c>
    </row>
    <row r="598" spans="1:59" x14ac:dyDescent="0.2">
      <c r="A598" s="793"/>
      <c r="B598" s="787"/>
      <c r="C598" s="787"/>
      <c r="D598" s="819">
        <v>390</v>
      </c>
      <c r="E598" s="796"/>
      <c r="F598" s="796"/>
      <c r="G598" s="796"/>
      <c r="H598" s="796"/>
      <c r="I598" s="796"/>
      <c r="J598" s="796"/>
      <c r="K598" s="796"/>
      <c r="L598" s="796"/>
      <c r="M598" s="796"/>
      <c r="N598" s="796"/>
      <c r="O598" s="796"/>
      <c r="P598" s="787"/>
      <c r="Q598" s="787"/>
      <c r="R598" s="787"/>
      <c r="S598" s="796"/>
      <c r="T598" s="796"/>
      <c r="U598" s="796"/>
      <c r="V598" s="796"/>
      <c r="W598" s="796"/>
      <c r="X598" s="796"/>
      <c r="Y598" s="796"/>
      <c r="Z598" s="796"/>
      <c r="AA598" s="796"/>
      <c r="AB598" s="787">
        <v>1</v>
      </c>
      <c r="AC598" s="787"/>
      <c r="AD598" s="787"/>
      <c r="AE598" s="787"/>
      <c r="AF598" s="787"/>
      <c r="AG598" s="787" t="b">
        <f t="shared" si="273"/>
        <v>1</v>
      </c>
      <c r="AH598" s="787"/>
      <c r="AI598" s="787"/>
      <c r="AJ598" s="787"/>
      <c r="AK598" s="787">
        <f t="shared" ref="AK598" si="279">AF598+AJ598</f>
        <v>0</v>
      </c>
      <c r="AL598" s="796"/>
      <c r="AM598" s="796"/>
      <c r="AN598" s="796"/>
      <c r="AO598" s="799"/>
      <c r="BE598" s="784" t="str">
        <f t="shared" si="272"/>
        <v/>
      </c>
    </row>
    <row r="599" spans="1:59" x14ac:dyDescent="0.2">
      <c r="A599" s="793">
        <f>+SUBTOTAL(3,$B$13:B599)</f>
        <v>294</v>
      </c>
      <c r="B599" s="787" t="s">
        <v>692</v>
      </c>
      <c r="C599" s="787" t="s">
        <v>20</v>
      </c>
      <c r="D599" s="819"/>
      <c r="E599" s="799">
        <v>1</v>
      </c>
      <c r="F599" s="800" t="s">
        <v>2068</v>
      </c>
      <c r="G599" s="799" t="s">
        <v>1773</v>
      </c>
      <c r="H599" s="799" t="s">
        <v>1772</v>
      </c>
      <c r="I599" s="799" t="s">
        <v>439</v>
      </c>
      <c r="J599" s="799" t="s">
        <v>1773</v>
      </c>
      <c r="K599" s="799" t="s">
        <v>1772</v>
      </c>
      <c r="L599" s="799" t="s">
        <v>439</v>
      </c>
      <c r="M599" s="799">
        <v>1</v>
      </c>
      <c r="N599" s="799"/>
      <c r="O599" s="799"/>
      <c r="P599" s="799" t="s">
        <v>1774</v>
      </c>
      <c r="Q599" s="799" t="s">
        <v>1775</v>
      </c>
      <c r="R599" s="799">
        <v>1</v>
      </c>
      <c r="S599" s="799">
        <v>1</v>
      </c>
      <c r="T599" s="799"/>
      <c r="U599" s="799"/>
      <c r="V599" s="799">
        <v>1</v>
      </c>
      <c r="W599" s="799"/>
      <c r="X599" s="799"/>
      <c r="Y599" s="799">
        <v>1</v>
      </c>
      <c r="Z599" s="799"/>
      <c r="AA599" s="799"/>
      <c r="AB599" s="799"/>
      <c r="AC599" s="799"/>
      <c r="AD599" s="799"/>
      <c r="AE599" s="799"/>
      <c r="AF599" s="787"/>
      <c r="AG599" s="787"/>
      <c r="AH599" s="787"/>
      <c r="AI599" s="787"/>
      <c r="AJ599" s="787"/>
      <c r="AK599" s="787"/>
      <c r="AL599" s="799"/>
      <c r="AM599" s="799"/>
      <c r="AN599" s="799"/>
      <c r="AO599" s="799"/>
      <c r="AP599" s="784"/>
      <c r="AQ599" s="784"/>
      <c r="AR599" s="784"/>
      <c r="AS599" s="784"/>
      <c r="AT599" s="784"/>
      <c r="AU599" s="784"/>
      <c r="AV599" s="784"/>
      <c r="AW599" s="784"/>
      <c r="AX599" s="784"/>
      <c r="AY599" s="784"/>
      <c r="AZ599" s="784"/>
      <c r="BA599" s="784"/>
      <c r="BB599" s="784"/>
      <c r="BC599" s="784"/>
      <c r="BE599" s="784" t="str">
        <f t="shared" si="272"/>
        <v>DA</v>
      </c>
      <c r="BF599" s="784" t="str">
        <f>+RIGHT(C599,1)</f>
        <v>3</v>
      </c>
      <c r="BG599" s="784" t="str">
        <f t="shared" si="275"/>
        <v>DA+3</v>
      </c>
    </row>
    <row r="600" spans="1:59" x14ac:dyDescent="0.2">
      <c r="A600" s="793"/>
      <c r="B600" s="787"/>
      <c r="C600" s="787"/>
      <c r="D600" s="819">
        <v>421.7</v>
      </c>
      <c r="E600" s="796"/>
      <c r="F600" s="796"/>
      <c r="G600" s="796"/>
      <c r="H600" s="796"/>
      <c r="I600" s="796"/>
      <c r="J600" s="796"/>
      <c r="K600" s="796"/>
      <c r="L600" s="796"/>
      <c r="M600" s="796"/>
      <c r="N600" s="796"/>
      <c r="O600" s="796"/>
      <c r="P600" s="787"/>
      <c r="Q600" s="787"/>
      <c r="R600" s="787"/>
      <c r="S600" s="796"/>
      <c r="T600" s="796"/>
      <c r="U600" s="796"/>
      <c r="V600" s="796"/>
      <c r="W600" s="796"/>
      <c r="X600" s="796"/>
      <c r="Y600" s="796"/>
      <c r="Z600" s="796"/>
      <c r="AA600" s="796"/>
      <c r="AB600" s="787">
        <v>1</v>
      </c>
      <c r="AC600" s="787"/>
      <c r="AD600" s="787"/>
      <c r="AE600" s="787"/>
      <c r="AF600" s="787"/>
      <c r="AG600" s="787" t="b">
        <f t="shared" si="273"/>
        <v>1</v>
      </c>
      <c r="AH600" s="787"/>
      <c r="AI600" s="787"/>
      <c r="AJ600" s="787"/>
      <c r="AK600" s="787">
        <f t="shared" ref="AK600" si="280">AF600+AJ600</f>
        <v>0</v>
      </c>
      <c r="AL600" s="796"/>
      <c r="AM600" s="796"/>
      <c r="AN600" s="796"/>
      <c r="AO600" s="799"/>
      <c r="BE600" s="784" t="str">
        <f t="shared" si="272"/>
        <v/>
      </c>
    </row>
    <row r="601" spans="1:59" x14ac:dyDescent="0.2">
      <c r="A601" s="793">
        <f>+SUBTOTAL(3,$B$13:B601)</f>
        <v>295</v>
      </c>
      <c r="B601" s="787" t="s">
        <v>693</v>
      </c>
      <c r="C601" s="787" t="s">
        <v>20</v>
      </c>
      <c r="D601" s="819"/>
      <c r="E601" s="799">
        <v>1</v>
      </c>
      <c r="F601" s="800" t="s">
        <v>2069</v>
      </c>
      <c r="G601" s="799" t="s">
        <v>1773</v>
      </c>
      <c r="H601" s="799" t="s">
        <v>1772</v>
      </c>
      <c r="I601" s="799" t="s">
        <v>439</v>
      </c>
      <c r="J601" s="799" t="s">
        <v>1773</v>
      </c>
      <c r="K601" s="799" t="s">
        <v>1772</v>
      </c>
      <c r="L601" s="799" t="s">
        <v>439</v>
      </c>
      <c r="M601" s="799">
        <v>1</v>
      </c>
      <c r="N601" s="799"/>
      <c r="O601" s="799"/>
      <c r="P601" s="799" t="s">
        <v>1774</v>
      </c>
      <c r="Q601" s="799" t="s">
        <v>1775</v>
      </c>
      <c r="R601" s="799">
        <v>1</v>
      </c>
      <c r="S601" s="799">
        <v>1</v>
      </c>
      <c r="T601" s="799"/>
      <c r="U601" s="799"/>
      <c r="V601" s="799">
        <v>1</v>
      </c>
      <c r="W601" s="799"/>
      <c r="X601" s="799"/>
      <c r="Y601" s="799">
        <v>1</v>
      </c>
      <c r="Z601" s="799"/>
      <c r="AA601" s="799"/>
      <c r="AB601" s="799"/>
      <c r="AC601" s="799"/>
      <c r="AD601" s="799"/>
      <c r="AE601" s="799"/>
      <c r="AF601" s="787"/>
      <c r="AG601" s="787"/>
      <c r="AH601" s="787"/>
      <c r="AI601" s="787"/>
      <c r="AJ601" s="787"/>
      <c r="AK601" s="787"/>
      <c r="AL601" s="799"/>
      <c r="AM601" s="799"/>
      <c r="AN601" s="799"/>
      <c r="AO601" s="799"/>
      <c r="AP601" s="784"/>
      <c r="AQ601" s="784"/>
      <c r="AR601" s="784"/>
      <c r="AS601" s="784"/>
      <c r="AT601" s="784"/>
      <c r="AU601" s="784"/>
      <c r="AV601" s="784"/>
      <c r="AW601" s="784"/>
      <c r="AX601" s="784"/>
      <c r="AY601" s="784"/>
      <c r="AZ601" s="784"/>
      <c r="BA601" s="784"/>
      <c r="BB601" s="784"/>
      <c r="BC601" s="784"/>
      <c r="BE601" s="784" t="str">
        <f t="shared" si="272"/>
        <v>DA</v>
      </c>
      <c r="BF601" s="784" t="str">
        <f>+RIGHT(C601,1)</f>
        <v>3</v>
      </c>
      <c r="BG601" s="784" t="str">
        <f t="shared" si="275"/>
        <v>DA+3</v>
      </c>
    </row>
    <row r="602" spans="1:59" x14ac:dyDescent="0.2">
      <c r="A602" s="793"/>
      <c r="B602" s="787"/>
      <c r="C602" s="787"/>
      <c r="D602" s="819">
        <v>396.6</v>
      </c>
      <c r="E602" s="796"/>
      <c r="F602" s="796"/>
      <c r="G602" s="796"/>
      <c r="H602" s="796"/>
      <c r="I602" s="796"/>
      <c r="J602" s="796"/>
      <c r="K602" s="796"/>
      <c r="L602" s="796"/>
      <c r="M602" s="796"/>
      <c r="N602" s="796"/>
      <c r="O602" s="796"/>
      <c r="P602" s="787"/>
      <c r="Q602" s="787"/>
      <c r="R602" s="787"/>
      <c r="S602" s="796"/>
      <c r="T602" s="796"/>
      <c r="U602" s="796"/>
      <c r="V602" s="796"/>
      <c r="W602" s="796"/>
      <c r="X602" s="796"/>
      <c r="Y602" s="796"/>
      <c r="Z602" s="796"/>
      <c r="AA602" s="796"/>
      <c r="AB602" s="787">
        <v>1</v>
      </c>
      <c r="AC602" s="787"/>
      <c r="AD602" s="787"/>
      <c r="AE602" s="787"/>
      <c r="AF602" s="787"/>
      <c r="AG602" s="787" t="b">
        <f t="shared" si="273"/>
        <v>1</v>
      </c>
      <c r="AH602" s="787"/>
      <c r="AI602" s="787"/>
      <c r="AJ602" s="787"/>
      <c r="AK602" s="787">
        <f t="shared" ref="AK602" si="281">AF602+AJ602</f>
        <v>0</v>
      </c>
      <c r="AL602" s="796"/>
      <c r="AM602" s="796"/>
      <c r="AN602" s="796"/>
      <c r="AO602" s="799"/>
      <c r="BE602" s="784" t="str">
        <f t="shared" si="272"/>
        <v/>
      </c>
    </row>
    <row r="603" spans="1:59" x14ac:dyDescent="0.2">
      <c r="A603" s="793">
        <f>+SUBTOTAL(3,$B$13:B603)</f>
        <v>296</v>
      </c>
      <c r="B603" s="787" t="s">
        <v>694</v>
      </c>
      <c r="C603" s="787" t="s">
        <v>20</v>
      </c>
      <c r="D603" s="819"/>
      <c r="E603" s="799">
        <v>1</v>
      </c>
      <c r="F603" s="800" t="s">
        <v>2070</v>
      </c>
      <c r="G603" s="799" t="s">
        <v>1773</v>
      </c>
      <c r="H603" s="799" t="s">
        <v>1772</v>
      </c>
      <c r="I603" s="799" t="s">
        <v>439</v>
      </c>
      <c r="J603" s="799" t="s">
        <v>1773</v>
      </c>
      <c r="K603" s="799" t="s">
        <v>1772</v>
      </c>
      <c r="L603" s="799" t="s">
        <v>439</v>
      </c>
      <c r="M603" s="799">
        <v>1</v>
      </c>
      <c r="N603" s="799"/>
      <c r="O603" s="799"/>
      <c r="P603" s="799" t="s">
        <v>1774</v>
      </c>
      <c r="Q603" s="799" t="s">
        <v>1775</v>
      </c>
      <c r="R603" s="799">
        <v>1</v>
      </c>
      <c r="S603" s="799">
        <v>1</v>
      </c>
      <c r="T603" s="799"/>
      <c r="U603" s="799"/>
      <c r="V603" s="799">
        <v>1</v>
      </c>
      <c r="W603" s="799"/>
      <c r="X603" s="799"/>
      <c r="Y603" s="799">
        <v>1</v>
      </c>
      <c r="Z603" s="799"/>
      <c r="AA603" s="799"/>
      <c r="AB603" s="799"/>
      <c r="AC603" s="799"/>
      <c r="AD603" s="799"/>
      <c r="AE603" s="799"/>
      <c r="AF603" s="787"/>
      <c r="AG603" s="787"/>
      <c r="AH603" s="787"/>
      <c r="AI603" s="787"/>
      <c r="AJ603" s="787"/>
      <c r="AK603" s="787"/>
      <c r="AL603" s="799"/>
      <c r="AM603" s="799"/>
      <c r="AN603" s="799"/>
      <c r="AO603" s="799"/>
      <c r="AP603" s="784"/>
      <c r="AQ603" s="784"/>
      <c r="AR603" s="784"/>
      <c r="AS603" s="784"/>
      <c r="AT603" s="784"/>
      <c r="AU603" s="784"/>
      <c r="AV603" s="784"/>
      <c r="AW603" s="784"/>
      <c r="AX603" s="784"/>
      <c r="AY603" s="784"/>
      <c r="AZ603" s="784"/>
      <c r="BA603" s="784"/>
      <c r="BB603" s="784"/>
      <c r="BC603" s="784"/>
      <c r="BE603" s="784" t="str">
        <f t="shared" si="272"/>
        <v>DA</v>
      </c>
      <c r="BF603" s="784" t="str">
        <f>+RIGHT(C603,1)</f>
        <v>3</v>
      </c>
      <c r="BG603" s="784" t="str">
        <f t="shared" si="275"/>
        <v>DA+3</v>
      </c>
    </row>
    <row r="604" spans="1:59" x14ac:dyDescent="0.2">
      <c r="A604" s="793"/>
      <c r="B604" s="787"/>
      <c r="C604" s="787"/>
      <c r="D604" s="819">
        <v>412.8</v>
      </c>
      <c r="E604" s="796"/>
      <c r="F604" s="796"/>
      <c r="G604" s="796"/>
      <c r="H604" s="796"/>
      <c r="I604" s="796"/>
      <c r="J604" s="796"/>
      <c r="K604" s="796"/>
      <c r="L604" s="796"/>
      <c r="M604" s="796"/>
      <c r="N604" s="796"/>
      <c r="O604" s="796"/>
      <c r="P604" s="787"/>
      <c r="Q604" s="787"/>
      <c r="R604" s="787"/>
      <c r="S604" s="796"/>
      <c r="T604" s="796"/>
      <c r="U604" s="796"/>
      <c r="V604" s="796"/>
      <c r="W604" s="796"/>
      <c r="X604" s="796"/>
      <c r="Y604" s="796"/>
      <c r="Z604" s="796"/>
      <c r="AA604" s="796"/>
      <c r="AB604" s="787">
        <v>1</v>
      </c>
      <c r="AC604" s="787"/>
      <c r="AD604" s="787"/>
      <c r="AE604" s="787"/>
      <c r="AF604" s="787"/>
      <c r="AG604" s="787" t="b">
        <f t="shared" si="273"/>
        <v>1</v>
      </c>
      <c r="AH604" s="787"/>
      <c r="AI604" s="787"/>
      <c r="AJ604" s="787"/>
      <c r="AK604" s="787">
        <f t="shared" ref="AK604" si="282">AF604+AJ604</f>
        <v>0</v>
      </c>
      <c r="AL604" s="796"/>
      <c r="AM604" s="796"/>
      <c r="AN604" s="796"/>
      <c r="AO604" s="799"/>
      <c r="BE604" s="784" t="str">
        <f t="shared" si="272"/>
        <v/>
      </c>
    </row>
    <row r="605" spans="1:59" x14ac:dyDescent="0.2">
      <c r="A605" s="793">
        <f>+SUBTOTAL(3,$B$13:B605)</f>
        <v>297</v>
      </c>
      <c r="B605" s="787" t="s">
        <v>695</v>
      </c>
      <c r="C605" s="787" t="s">
        <v>231</v>
      </c>
      <c r="D605" s="819"/>
      <c r="E605" s="799">
        <v>1</v>
      </c>
      <c r="F605" s="800" t="s">
        <v>2071</v>
      </c>
      <c r="G605" s="799" t="s">
        <v>1773</v>
      </c>
      <c r="H605" s="799" t="s">
        <v>1772</v>
      </c>
      <c r="I605" s="799" t="s">
        <v>439</v>
      </c>
      <c r="J605" s="799" t="s">
        <v>1773</v>
      </c>
      <c r="K605" s="799" t="s">
        <v>1772</v>
      </c>
      <c r="L605" s="799" t="s">
        <v>439</v>
      </c>
      <c r="M605" s="799">
        <v>1</v>
      </c>
      <c r="N605" s="799"/>
      <c r="O605" s="799"/>
      <c r="P605" s="799" t="s">
        <v>1774</v>
      </c>
      <c r="Q605" s="799" t="s">
        <v>1775</v>
      </c>
      <c r="R605" s="799">
        <v>1</v>
      </c>
      <c r="S605" s="799">
        <v>1</v>
      </c>
      <c r="T605" s="799"/>
      <c r="U605" s="799"/>
      <c r="V605" s="799">
        <v>1</v>
      </c>
      <c r="W605" s="799"/>
      <c r="X605" s="799"/>
      <c r="Y605" s="799">
        <v>1</v>
      </c>
      <c r="Z605" s="799"/>
      <c r="AA605" s="799"/>
      <c r="AB605" s="799"/>
      <c r="AC605" s="799"/>
      <c r="AD605" s="799"/>
      <c r="AE605" s="799"/>
      <c r="AF605" s="787"/>
      <c r="AG605" s="787"/>
      <c r="AH605" s="787"/>
      <c r="AI605" s="787"/>
      <c r="AJ605" s="787"/>
      <c r="AK605" s="787"/>
      <c r="AL605" s="799"/>
      <c r="AM605" s="799"/>
      <c r="AN605" s="799"/>
      <c r="AO605" s="799"/>
      <c r="AP605" s="784"/>
      <c r="AQ605" s="784"/>
      <c r="AR605" s="784"/>
      <c r="AS605" s="784"/>
      <c r="AT605" s="784"/>
      <c r="AU605" s="784"/>
      <c r="AV605" s="784"/>
      <c r="AW605" s="784"/>
      <c r="AX605" s="784"/>
      <c r="AY605" s="784"/>
      <c r="AZ605" s="784"/>
      <c r="BA605" s="784"/>
      <c r="BB605" s="784"/>
      <c r="BC605" s="784"/>
      <c r="BE605" s="784" t="str">
        <f t="shared" si="272"/>
        <v>DA</v>
      </c>
      <c r="BF605" s="784" t="str">
        <f>+RIGHT(C605,1)</f>
        <v>0</v>
      </c>
      <c r="BG605" s="784" t="str">
        <f t="shared" si="275"/>
        <v>DA+0</v>
      </c>
    </row>
    <row r="606" spans="1:59" x14ac:dyDescent="0.2">
      <c r="A606" s="793"/>
      <c r="B606" s="787"/>
      <c r="C606" s="787"/>
      <c r="D606" s="819">
        <v>340.2</v>
      </c>
      <c r="E606" s="796"/>
      <c r="F606" s="796"/>
      <c r="G606" s="796"/>
      <c r="H606" s="796"/>
      <c r="I606" s="796"/>
      <c r="J606" s="796"/>
      <c r="K606" s="796"/>
      <c r="L606" s="796"/>
      <c r="M606" s="796"/>
      <c r="N606" s="796"/>
      <c r="O606" s="796"/>
      <c r="P606" s="787"/>
      <c r="Q606" s="787"/>
      <c r="R606" s="787"/>
      <c r="S606" s="796"/>
      <c r="T606" s="796"/>
      <c r="U606" s="796"/>
      <c r="V606" s="796"/>
      <c r="W606" s="796"/>
      <c r="X606" s="796"/>
      <c r="Y606" s="796"/>
      <c r="Z606" s="796"/>
      <c r="AA606" s="796"/>
      <c r="AB606" s="787">
        <v>1</v>
      </c>
      <c r="AC606" s="787"/>
      <c r="AD606" s="787"/>
      <c r="AE606" s="787"/>
      <c r="AF606" s="787"/>
      <c r="AG606" s="787" t="b">
        <f t="shared" si="273"/>
        <v>1</v>
      </c>
      <c r="AH606" s="787"/>
      <c r="AI606" s="787"/>
      <c r="AJ606" s="787"/>
      <c r="AK606" s="787">
        <f t="shared" ref="AK606" si="283">AF606+AJ606</f>
        <v>0</v>
      </c>
      <c r="AL606" s="796"/>
      <c r="AM606" s="796"/>
      <c r="AN606" s="796"/>
      <c r="AO606" s="799"/>
      <c r="BE606" s="784" t="str">
        <f t="shared" si="272"/>
        <v/>
      </c>
    </row>
    <row r="607" spans="1:59" x14ac:dyDescent="0.2">
      <c r="A607" s="793">
        <f>+SUBTOTAL(3,$B$13:B607)</f>
        <v>298</v>
      </c>
      <c r="B607" s="787" t="s">
        <v>696</v>
      </c>
      <c r="C607" s="787" t="s">
        <v>231</v>
      </c>
      <c r="D607" s="819"/>
      <c r="E607" s="799">
        <v>1</v>
      </c>
      <c r="F607" s="800" t="s">
        <v>2072</v>
      </c>
      <c r="G607" s="799" t="s">
        <v>1773</v>
      </c>
      <c r="H607" s="799" t="s">
        <v>1772</v>
      </c>
      <c r="I607" s="799" t="s">
        <v>439</v>
      </c>
      <c r="J607" s="799" t="s">
        <v>1773</v>
      </c>
      <c r="K607" s="799" t="s">
        <v>1772</v>
      </c>
      <c r="L607" s="799" t="s">
        <v>439</v>
      </c>
      <c r="M607" s="799">
        <v>1</v>
      </c>
      <c r="N607" s="799"/>
      <c r="O607" s="799"/>
      <c r="P607" s="799" t="s">
        <v>1774</v>
      </c>
      <c r="Q607" s="799" t="s">
        <v>1775</v>
      </c>
      <c r="R607" s="799">
        <v>1</v>
      </c>
      <c r="S607" s="799">
        <v>1</v>
      </c>
      <c r="T607" s="799"/>
      <c r="U607" s="799"/>
      <c r="V607" s="799">
        <v>1</v>
      </c>
      <c r="W607" s="799"/>
      <c r="X607" s="799"/>
      <c r="Y607" s="799">
        <v>1</v>
      </c>
      <c r="Z607" s="799"/>
      <c r="AA607" s="799"/>
      <c r="AB607" s="799"/>
      <c r="AC607" s="799"/>
      <c r="AD607" s="799"/>
      <c r="AE607" s="799"/>
      <c r="AF607" s="787"/>
      <c r="AG607" s="787"/>
      <c r="AH607" s="787"/>
      <c r="AI607" s="787"/>
      <c r="AJ607" s="787"/>
      <c r="AK607" s="787"/>
      <c r="AL607" s="799"/>
      <c r="AM607" s="799"/>
      <c r="AN607" s="799"/>
      <c r="AO607" s="799"/>
      <c r="AP607" s="784"/>
      <c r="AQ607" s="784"/>
      <c r="AR607" s="784"/>
      <c r="AS607" s="784"/>
      <c r="AT607" s="784"/>
      <c r="AU607" s="784"/>
      <c r="AV607" s="784"/>
      <c r="AW607" s="784"/>
      <c r="AX607" s="784"/>
      <c r="AY607" s="784"/>
      <c r="AZ607" s="784"/>
      <c r="BA607" s="784"/>
      <c r="BB607" s="784"/>
      <c r="BC607" s="784"/>
      <c r="BE607" s="784" t="str">
        <f t="shared" si="272"/>
        <v>DA</v>
      </c>
      <c r="BF607" s="784" t="str">
        <f>+RIGHT(C607,1)</f>
        <v>0</v>
      </c>
      <c r="BG607" s="784" t="str">
        <f t="shared" si="275"/>
        <v>DA+0</v>
      </c>
    </row>
    <row r="608" spans="1:59" x14ac:dyDescent="0.2">
      <c r="A608" s="793"/>
      <c r="B608" s="787"/>
      <c r="C608" s="787"/>
      <c r="D608" s="819">
        <v>500.2</v>
      </c>
      <c r="E608" s="796"/>
      <c r="F608" s="796"/>
      <c r="G608" s="796"/>
      <c r="H608" s="796"/>
      <c r="I608" s="796"/>
      <c r="J608" s="796"/>
      <c r="K608" s="796"/>
      <c r="L608" s="796"/>
      <c r="M608" s="796"/>
      <c r="N608" s="796"/>
      <c r="O608" s="796"/>
      <c r="P608" s="787"/>
      <c r="Q608" s="787"/>
      <c r="R608" s="787"/>
      <c r="S608" s="796"/>
      <c r="T608" s="796"/>
      <c r="U608" s="796"/>
      <c r="V608" s="796"/>
      <c r="W608" s="796"/>
      <c r="X608" s="796"/>
      <c r="Y608" s="796"/>
      <c r="Z608" s="796"/>
      <c r="AA608" s="796"/>
      <c r="AB608" s="787">
        <v>1</v>
      </c>
      <c r="AC608" s="787"/>
      <c r="AD608" s="787"/>
      <c r="AE608" s="787"/>
      <c r="AF608" s="787"/>
      <c r="AG608" s="787" t="b">
        <f t="shared" si="273"/>
        <v>1</v>
      </c>
      <c r="AH608" s="787"/>
      <c r="AI608" s="787"/>
      <c r="AJ608" s="787"/>
      <c r="AK608" s="787">
        <f t="shared" ref="AK608" si="284">AF608+AJ608</f>
        <v>0</v>
      </c>
      <c r="AL608" s="796"/>
      <c r="AM608" s="796"/>
      <c r="AN608" s="796"/>
      <c r="AO608" s="799"/>
      <c r="BE608" s="784" t="str">
        <f t="shared" si="272"/>
        <v/>
      </c>
    </row>
    <row r="609" spans="1:59" x14ac:dyDescent="0.2">
      <c r="A609" s="793">
        <f>+SUBTOTAL(3,$B$13:B609)</f>
        <v>299</v>
      </c>
      <c r="B609" s="787" t="s">
        <v>92</v>
      </c>
      <c r="C609" s="787" t="s">
        <v>245</v>
      </c>
      <c r="D609" s="819"/>
      <c r="E609" s="799">
        <v>1</v>
      </c>
      <c r="F609" s="800" t="s">
        <v>2073</v>
      </c>
      <c r="G609" s="799" t="s">
        <v>1773</v>
      </c>
      <c r="H609" s="799" t="s">
        <v>1772</v>
      </c>
      <c r="I609" s="799" t="s">
        <v>439</v>
      </c>
      <c r="J609" s="799" t="s">
        <v>1773</v>
      </c>
      <c r="K609" s="799" t="s">
        <v>1772</v>
      </c>
      <c r="L609" s="799" t="s">
        <v>439</v>
      </c>
      <c r="M609" s="799">
        <v>1</v>
      </c>
      <c r="N609" s="799"/>
      <c r="O609" s="799"/>
      <c r="P609" s="799" t="s">
        <v>1774</v>
      </c>
      <c r="Q609" s="799" t="s">
        <v>1775</v>
      </c>
      <c r="R609" s="799">
        <v>1</v>
      </c>
      <c r="S609" s="799">
        <v>1</v>
      </c>
      <c r="T609" s="799"/>
      <c r="U609" s="799"/>
      <c r="V609" s="799">
        <v>1</v>
      </c>
      <c r="W609" s="799"/>
      <c r="X609" s="799"/>
      <c r="Y609" s="796"/>
      <c r="Z609" s="796"/>
      <c r="AA609" s="796"/>
      <c r="AB609" s="799"/>
      <c r="AC609" s="787"/>
      <c r="AD609" s="787"/>
      <c r="AE609" s="787"/>
      <c r="AF609" s="787"/>
      <c r="AG609" s="787"/>
      <c r="AH609" s="787"/>
      <c r="AI609" s="787"/>
      <c r="AJ609" s="787"/>
      <c r="AK609" s="787"/>
      <c r="AL609" s="796"/>
      <c r="AM609" s="796"/>
      <c r="AN609" s="796"/>
      <c r="AO609" s="799"/>
      <c r="BE609" s="784" t="str">
        <f t="shared" si="272"/>
        <v>DB</v>
      </c>
      <c r="BF609" s="784" t="str">
        <f>+RIGHT(C609,1)</f>
        <v>0</v>
      </c>
      <c r="BG609" s="784" t="str">
        <f t="shared" si="275"/>
        <v>DB+0</v>
      </c>
    </row>
    <row r="610" spans="1:59" x14ac:dyDescent="0.2">
      <c r="A610" s="793"/>
      <c r="B610" s="787"/>
      <c r="C610" s="787"/>
      <c r="D610" s="819">
        <v>469.1</v>
      </c>
      <c r="E610" s="796"/>
      <c r="F610" s="796"/>
      <c r="G610" s="796"/>
      <c r="H610" s="796"/>
      <c r="I610" s="796"/>
      <c r="J610" s="796"/>
      <c r="K610" s="796"/>
      <c r="L610" s="796"/>
      <c r="M610" s="796"/>
      <c r="N610" s="796"/>
      <c r="O610" s="796"/>
      <c r="P610" s="787"/>
      <c r="Q610" s="787"/>
      <c r="R610" s="787"/>
      <c r="S610" s="796"/>
      <c r="T610" s="796"/>
      <c r="U610" s="796"/>
      <c r="V610" s="796"/>
      <c r="W610" s="796"/>
      <c r="X610" s="796"/>
      <c r="Y610" s="796"/>
      <c r="Z610" s="796"/>
      <c r="AA610" s="796"/>
      <c r="AB610" s="787">
        <v>1</v>
      </c>
      <c r="AC610" s="787"/>
      <c r="AD610" s="787"/>
      <c r="AE610" s="787"/>
      <c r="AF610" s="787"/>
      <c r="AG610" s="787" t="b">
        <f t="shared" si="273"/>
        <v>1</v>
      </c>
      <c r="AH610" s="787"/>
      <c r="AI610" s="787"/>
      <c r="AJ610" s="787"/>
      <c r="AK610" s="787">
        <f t="shared" ref="AK610" si="285">AF610+AJ610</f>
        <v>0</v>
      </c>
      <c r="AL610" s="796"/>
      <c r="AM610" s="796"/>
      <c r="AN610" s="796"/>
      <c r="AO610" s="799"/>
      <c r="BE610" s="784" t="str">
        <f t="shared" si="272"/>
        <v/>
      </c>
    </row>
    <row r="611" spans="1:59" x14ac:dyDescent="0.2">
      <c r="A611" s="793">
        <f>+SUBTOTAL(3,$B$13:B611)</f>
        <v>300</v>
      </c>
      <c r="B611" s="787" t="s">
        <v>697</v>
      </c>
      <c r="C611" s="787" t="s">
        <v>232</v>
      </c>
      <c r="D611" s="819"/>
      <c r="E611" s="799">
        <v>1</v>
      </c>
      <c r="F611" s="800" t="s">
        <v>2074</v>
      </c>
      <c r="G611" s="799" t="s">
        <v>1773</v>
      </c>
      <c r="H611" s="799" t="s">
        <v>1772</v>
      </c>
      <c r="I611" s="799" t="s">
        <v>439</v>
      </c>
      <c r="J611" s="799" t="s">
        <v>1773</v>
      </c>
      <c r="K611" s="799" t="s">
        <v>1772</v>
      </c>
      <c r="L611" s="799" t="s">
        <v>439</v>
      </c>
      <c r="M611" s="799">
        <v>1</v>
      </c>
      <c r="N611" s="799"/>
      <c r="O611" s="799"/>
      <c r="P611" s="799" t="s">
        <v>1774</v>
      </c>
      <c r="Q611" s="799" t="s">
        <v>1775</v>
      </c>
      <c r="R611" s="799">
        <v>1</v>
      </c>
      <c r="S611" s="799">
        <v>1</v>
      </c>
      <c r="T611" s="799"/>
      <c r="U611" s="799"/>
      <c r="V611" s="799">
        <v>1</v>
      </c>
      <c r="W611" s="799"/>
      <c r="X611" s="799"/>
      <c r="Y611" s="799">
        <v>1</v>
      </c>
      <c r="Z611" s="799"/>
      <c r="AA611" s="799"/>
      <c r="AB611" s="799"/>
      <c r="AC611" s="799"/>
      <c r="AD611" s="799"/>
      <c r="AE611" s="799"/>
      <c r="AF611" s="787"/>
      <c r="AG611" s="787"/>
      <c r="AH611" s="787"/>
      <c r="AI611" s="787"/>
      <c r="AJ611" s="787"/>
      <c r="AK611" s="787"/>
      <c r="AL611" s="799"/>
      <c r="AM611" s="799"/>
      <c r="AN611" s="799"/>
      <c r="AO611" s="799"/>
      <c r="AP611" s="784"/>
      <c r="AQ611" s="784"/>
      <c r="AR611" s="784"/>
      <c r="AS611" s="784"/>
      <c r="AT611" s="784"/>
      <c r="AU611" s="784"/>
      <c r="AV611" s="784"/>
      <c r="AW611" s="784"/>
      <c r="AX611" s="784"/>
      <c r="AY611" s="784"/>
      <c r="AZ611" s="784"/>
      <c r="BA611" s="784"/>
      <c r="BB611" s="784"/>
      <c r="BC611" s="784"/>
      <c r="BE611" s="784" t="str">
        <f t="shared" si="272"/>
        <v>DA</v>
      </c>
      <c r="BF611" s="784" t="str">
        <f>+RIGHT(C611,1)</f>
        <v>6</v>
      </c>
      <c r="BG611" s="784" t="str">
        <f t="shared" si="275"/>
        <v>DA+6</v>
      </c>
    </row>
    <row r="612" spans="1:59" x14ac:dyDescent="0.2">
      <c r="A612" s="793"/>
      <c r="B612" s="787"/>
      <c r="C612" s="787"/>
      <c r="D612" s="819">
        <v>367.1</v>
      </c>
      <c r="E612" s="796"/>
      <c r="F612" s="796"/>
      <c r="G612" s="796"/>
      <c r="H612" s="796"/>
      <c r="I612" s="796"/>
      <c r="J612" s="796"/>
      <c r="K612" s="796"/>
      <c r="L612" s="796"/>
      <c r="M612" s="796"/>
      <c r="N612" s="796"/>
      <c r="O612" s="796"/>
      <c r="P612" s="787"/>
      <c r="Q612" s="787"/>
      <c r="R612" s="787"/>
      <c r="S612" s="796"/>
      <c r="T612" s="796"/>
      <c r="U612" s="796"/>
      <c r="V612" s="796"/>
      <c r="W612" s="796"/>
      <c r="X612" s="796"/>
      <c r="Y612" s="796"/>
      <c r="Z612" s="796"/>
      <c r="AA612" s="796"/>
      <c r="AB612" s="787">
        <v>1</v>
      </c>
      <c r="AC612" s="787"/>
      <c r="AD612" s="787"/>
      <c r="AE612" s="787"/>
      <c r="AF612" s="787"/>
      <c r="AG612" s="787" t="b">
        <f t="shared" si="273"/>
        <v>1</v>
      </c>
      <c r="AH612" s="787"/>
      <c r="AI612" s="787"/>
      <c r="AJ612" s="787"/>
      <c r="AK612" s="787">
        <f t="shared" ref="AK612" si="286">AF612+AJ612</f>
        <v>0</v>
      </c>
      <c r="AL612" s="796"/>
      <c r="AM612" s="796"/>
      <c r="AN612" s="796"/>
      <c r="AO612" s="799"/>
      <c r="BE612" s="784" t="str">
        <f t="shared" si="272"/>
        <v/>
      </c>
    </row>
    <row r="613" spans="1:59" x14ac:dyDescent="0.2">
      <c r="A613" s="793">
        <f>+SUBTOTAL(3,$B$13:B613)</f>
        <v>301</v>
      </c>
      <c r="B613" s="787" t="s">
        <v>698</v>
      </c>
      <c r="C613" s="787" t="s">
        <v>233</v>
      </c>
      <c r="D613" s="819"/>
      <c r="E613" s="799">
        <v>1</v>
      </c>
      <c r="F613" s="800" t="s">
        <v>2075</v>
      </c>
      <c r="G613" s="799" t="s">
        <v>1773</v>
      </c>
      <c r="H613" s="799" t="s">
        <v>1772</v>
      </c>
      <c r="I613" s="799" t="s">
        <v>439</v>
      </c>
      <c r="J613" s="799" t="s">
        <v>1773</v>
      </c>
      <c r="K613" s="799" t="s">
        <v>1772</v>
      </c>
      <c r="L613" s="799" t="s">
        <v>439</v>
      </c>
      <c r="M613" s="799">
        <v>1</v>
      </c>
      <c r="N613" s="799"/>
      <c r="O613" s="799"/>
      <c r="P613" s="799" t="s">
        <v>1774</v>
      </c>
      <c r="Q613" s="799" t="s">
        <v>1775</v>
      </c>
      <c r="R613" s="799">
        <v>1</v>
      </c>
      <c r="S613" s="799">
        <v>1</v>
      </c>
      <c r="T613" s="799"/>
      <c r="U613" s="799"/>
      <c r="V613" s="799">
        <v>1</v>
      </c>
      <c r="W613" s="799"/>
      <c r="X613" s="799"/>
      <c r="Y613" s="799">
        <v>1</v>
      </c>
      <c r="Z613" s="799"/>
      <c r="AA613" s="799"/>
      <c r="AB613" s="799"/>
      <c r="AC613" s="799"/>
      <c r="AD613" s="799"/>
      <c r="AE613" s="799"/>
      <c r="AF613" s="787"/>
      <c r="AG613" s="787"/>
      <c r="AH613" s="787"/>
      <c r="AI613" s="787"/>
      <c r="AJ613" s="787"/>
      <c r="AK613" s="787"/>
      <c r="AL613" s="799"/>
      <c r="AM613" s="799"/>
      <c r="AN613" s="799"/>
      <c r="AO613" s="799"/>
      <c r="AP613" s="784"/>
      <c r="AQ613" s="784"/>
      <c r="AR613" s="784"/>
      <c r="AS613" s="784"/>
      <c r="AT613" s="784"/>
      <c r="AU613" s="784"/>
      <c r="AV613" s="784"/>
      <c r="AW613" s="784"/>
      <c r="AX613" s="784"/>
      <c r="AY613" s="784"/>
      <c r="AZ613" s="784"/>
      <c r="BA613" s="784"/>
      <c r="BB613" s="784"/>
      <c r="BC613" s="784"/>
      <c r="BE613" s="784" t="str">
        <f t="shared" si="272"/>
        <v>DA</v>
      </c>
      <c r="BF613" s="784" t="str">
        <f>+RIGHT(C613,1)</f>
        <v>9</v>
      </c>
      <c r="BG613" s="784" t="str">
        <f t="shared" si="275"/>
        <v>DA+9</v>
      </c>
    </row>
    <row r="614" spans="1:59" x14ac:dyDescent="0.2">
      <c r="A614" s="793"/>
      <c r="B614" s="787"/>
      <c r="C614" s="787"/>
      <c r="D614" s="819">
        <v>470.4</v>
      </c>
      <c r="E614" s="796"/>
      <c r="F614" s="796"/>
      <c r="G614" s="796"/>
      <c r="H614" s="796"/>
      <c r="I614" s="796"/>
      <c r="J614" s="796"/>
      <c r="K614" s="796"/>
      <c r="L614" s="796"/>
      <c r="M614" s="796"/>
      <c r="N614" s="796"/>
      <c r="O614" s="796"/>
      <c r="P614" s="787"/>
      <c r="Q614" s="787"/>
      <c r="R614" s="787"/>
      <c r="S614" s="796"/>
      <c r="T614" s="796"/>
      <c r="U614" s="796"/>
      <c r="V614" s="796"/>
      <c r="W614" s="796"/>
      <c r="X614" s="796"/>
      <c r="Y614" s="796"/>
      <c r="Z614" s="796"/>
      <c r="AA614" s="796"/>
      <c r="AB614" s="787">
        <v>1</v>
      </c>
      <c r="AC614" s="787"/>
      <c r="AD614" s="787"/>
      <c r="AE614" s="787"/>
      <c r="AF614" s="787"/>
      <c r="AG614" s="787" t="b">
        <f t="shared" si="273"/>
        <v>1</v>
      </c>
      <c r="AH614" s="787"/>
      <c r="AI614" s="787"/>
      <c r="AJ614" s="787"/>
      <c r="AK614" s="787">
        <f t="shared" ref="AK614" si="287">AF614+AJ614</f>
        <v>0</v>
      </c>
      <c r="AL614" s="796"/>
      <c r="AM614" s="796"/>
      <c r="AN614" s="796"/>
      <c r="AO614" s="799"/>
      <c r="BE614" s="784" t="str">
        <f t="shared" si="272"/>
        <v/>
      </c>
    </row>
    <row r="615" spans="1:59" x14ac:dyDescent="0.2">
      <c r="A615" s="793">
        <f>+SUBTOTAL(3,$B$13:B615)</f>
        <v>302</v>
      </c>
      <c r="B615" s="787" t="s">
        <v>699</v>
      </c>
      <c r="C615" s="787" t="s">
        <v>232</v>
      </c>
      <c r="D615" s="819"/>
      <c r="E615" s="799">
        <v>1</v>
      </c>
      <c r="F615" s="800" t="s">
        <v>2076</v>
      </c>
      <c r="G615" s="799" t="s">
        <v>1773</v>
      </c>
      <c r="H615" s="799" t="s">
        <v>1772</v>
      </c>
      <c r="I615" s="799" t="s">
        <v>439</v>
      </c>
      <c r="J615" s="799" t="s">
        <v>1773</v>
      </c>
      <c r="K615" s="799" t="s">
        <v>1772</v>
      </c>
      <c r="L615" s="799" t="s">
        <v>439</v>
      </c>
      <c r="M615" s="799">
        <v>1</v>
      </c>
      <c r="N615" s="799"/>
      <c r="O615" s="799"/>
      <c r="P615" s="799" t="s">
        <v>1774</v>
      </c>
      <c r="Q615" s="799" t="s">
        <v>1775</v>
      </c>
      <c r="R615" s="799">
        <v>1</v>
      </c>
      <c r="S615" s="799">
        <v>1</v>
      </c>
      <c r="T615" s="799"/>
      <c r="U615" s="799"/>
      <c r="V615" s="799">
        <v>1</v>
      </c>
      <c r="W615" s="799"/>
      <c r="X615" s="799"/>
      <c r="Y615" s="799">
        <v>1</v>
      </c>
      <c r="Z615" s="799"/>
      <c r="AA615" s="799"/>
      <c r="AB615" s="799"/>
      <c r="AC615" s="799"/>
      <c r="AD615" s="799"/>
      <c r="AE615" s="799"/>
      <c r="AF615" s="787"/>
      <c r="AG615" s="787"/>
      <c r="AH615" s="787"/>
      <c r="AI615" s="787"/>
      <c r="AJ615" s="787"/>
      <c r="AK615" s="787"/>
      <c r="AL615" s="799"/>
      <c r="AM615" s="799"/>
      <c r="AN615" s="799"/>
      <c r="AO615" s="799"/>
      <c r="AP615" s="784"/>
      <c r="AQ615" s="784"/>
      <c r="AR615" s="784"/>
      <c r="AS615" s="784"/>
      <c r="AT615" s="784"/>
      <c r="AU615" s="784"/>
      <c r="AV615" s="784"/>
      <c r="AW615" s="784"/>
      <c r="AX615" s="784"/>
      <c r="AY615" s="784"/>
      <c r="AZ615" s="784"/>
      <c r="BA615" s="784"/>
      <c r="BB615" s="784"/>
      <c r="BC615" s="784"/>
      <c r="BE615" s="784" t="str">
        <f t="shared" si="272"/>
        <v>DA</v>
      </c>
      <c r="BF615" s="784" t="str">
        <f>+RIGHT(C615,1)</f>
        <v>6</v>
      </c>
      <c r="BG615" s="784" t="str">
        <f t="shared" si="275"/>
        <v>DA+6</v>
      </c>
    </row>
    <row r="616" spans="1:59" x14ac:dyDescent="0.2">
      <c r="A616" s="793"/>
      <c r="B616" s="787"/>
      <c r="C616" s="787"/>
      <c r="D616" s="819">
        <v>354.8</v>
      </c>
      <c r="E616" s="796"/>
      <c r="F616" s="796"/>
      <c r="G616" s="796"/>
      <c r="H616" s="796"/>
      <c r="I616" s="796"/>
      <c r="J616" s="796"/>
      <c r="K616" s="796"/>
      <c r="L616" s="796"/>
      <c r="M616" s="796"/>
      <c r="N616" s="796"/>
      <c r="O616" s="796"/>
      <c r="P616" s="787"/>
      <c r="Q616" s="787"/>
      <c r="R616" s="787"/>
      <c r="S616" s="796"/>
      <c r="T616" s="796"/>
      <c r="U616" s="796"/>
      <c r="V616" s="796"/>
      <c r="W616" s="796"/>
      <c r="X616" s="796"/>
      <c r="Y616" s="796"/>
      <c r="Z616" s="796"/>
      <c r="AA616" s="796"/>
      <c r="AB616" s="787">
        <v>1</v>
      </c>
      <c r="AC616" s="787"/>
      <c r="AD616" s="787"/>
      <c r="AE616" s="787"/>
      <c r="AF616" s="787"/>
      <c r="AG616" s="787" t="b">
        <f t="shared" si="273"/>
        <v>1</v>
      </c>
      <c r="AH616" s="787"/>
      <c r="AI616" s="787"/>
      <c r="AJ616" s="787"/>
      <c r="AK616" s="787">
        <f t="shared" ref="AK616" si="288">AF616+AJ616</f>
        <v>0</v>
      </c>
      <c r="AL616" s="796"/>
      <c r="AM616" s="796"/>
      <c r="AN616" s="796"/>
      <c r="AO616" s="799"/>
      <c r="BE616" s="784" t="str">
        <f t="shared" si="272"/>
        <v/>
      </c>
    </row>
    <row r="617" spans="1:59" x14ac:dyDescent="0.2">
      <c r="A617" s="793">
        <f>+SUBTOTAL(3,$B$13:B617)</f>
        <v>303</v>
      </c>
      <c r="B617" s="787" t="s">
        <v>700</v>
      </c>
      <c r="C617" s="787" t="s">
        <v>233</v>
      </c>
      <c r="D617" s="819"/>
      <c r="E617" s="799">
        <v>1</v>
      </c>
      <c r="F617" s="800" t="s">
        <v>2077</v>
      </c>
      <c r="G617" s="799" t="s">
        <v>1773</v>
      </c>
      <c r="H617" s="799" t="s">
        <v>1772</v>
      </c>
      <c r="I617" s="799" t="s">
        <v>439</v>
      </c>
      <c r="J617" s="799" t="s">
        <v>1773</v>
      </c>
      <c r="K617" s="799" t="s">
        <v>1772</v>
      </c>
      <c r="L617" s="799" t="s">
        <v>439</v>
      </c>
      <c r="M617" s="799">
        <v>1</v>
      </c>
      <c r="N617" s="799"/>
      <c r="O617" s="799"/>
      <c r="P617" s="799" t="s">
        <v>1774</v>
      </c>
      <c r="Q617" s="799" t="s">
        <v>1775</v>
      </c>
      <c r="R617" s="799">
        <v>1</v>
      </c>
      <c r="S617" s="799">
        <v>1</v>
      </c>
      <c r="T617" s="799"/>
      <c r="U617" s="799"/>
      <c r="V617" s="799">
        <v>1</v>
      </c>
      <c r="W617" s="799"/>
      <c r="X617" s="799"/>
      <c r="Y617" s="799">
        <v>1</v>
      </c>
      <c r="Z617" s="799"/>
      <c r="AA617" s="799"/>
      <c r="AB617" s="799"/>
      <c r="AC617" s="799"/>
      <c r="AD617" s="799"/>
      <c r="AE617" s="799"/>
      <c r="AF617" s="787"/>
      <c r="AG617" s="787"/>
      <c r="AH617" s="787"/>
      <c r="AI617" s="787"/>
      <c r="AJ617" s="787"/>
      <c r="AK617" s="787"/>
      <c r="AL617" s="799"/>
      <c r="AM617" s="799"/>
      <c r="AN617" s="799"/>
      <c r="AO617" s="799"/>
      <c r="AP617" s="784"/>
      <c r="AQ617" s="784"/>
      <c r="AR617" s="784"/>
      <c r="AS617" s="784"/>
      <c r="AT617" s="784"/>
      <c r="AU617" s="784"/>
      <c r="AV617" s="784"/>
      <c r="AW617" s="784"/>
      <c r="AX617" s="784"/>
      <c r="AY617" s="784"/>
      <c r="AZ617" s="784"/>
      <c r="BA617" s="784"/>
      <c r="BB617" s="784"/>
      <c r="BC617" s="784"/>
      <c r="BE617" s="784" t="str">
        <f t="shared" si="272"/>
        <v>DA</v>
      </c>
      <c r="BF617" s="784" t="str">
        <f>+RIGHT(C617,1)</f>
        <v>9</v>
      </c>
      <c r="BG617" s="784" t="str">
        <f t="shared" si="275"/>
        <v>DA+9</v>
      </c>
    </row>
    <row r="618" spans="1:59" x14ac:dyDescent="0.2">
      <c r="A618" s="793"/>
      <c r="B618" s="787"/>
      <c r="C618" s="787"/>
      <c r="D618" s="819">
        <v>442.1</v>
      </c>
      <c r="E618" s="796"/>
      <c r="F618" s="796"/>
      <c r="G618" s="796"/>
      <c r="H618" s="796"/>
      <c r="I618" s="796"/>
      <c r="J618" s="796"/>
      <c r="K618" s="796"/>
      <c r="L618" s="796"/>
      <c r="M618" s="796"/>
      <c r="N618" s="796"/>
      <c r="O618" s="796"/>
      <c r="P618" s="787"/>
      <c r="Q618" s="787"/>
      <c r="R618" s="787"/>
      <c r="S618" s="796"/>
      <c r="T618" s="796"/>
      <c r="U618" s="796"/>
      <c r="V618" s="796"/>
      <c r="W618" s="796"/>
      <c r="X618" s="796"/>
      <c r="Y618" s="796"/>
      <c r="Z618" s="796"/>
      <c r="AA618" s="796"/>
      <c r="AB618" s="787">
        <v>1</v>
      </c>
      <c r="AC618" s="787"/>
      <c r="AD618" s="787"/>
      <c r="AE618" s="787"/>
      <c r="AF618" s="787"/>
      <c r="AG618" s="787" t="b">
        <f t="shared" si="273"/>
        <v>1</v>
      </c>
      <c r="AH618" s="787"/>
      <c r="AI618" s="787"/>
      <c r="AJ618" s="787"/>
      <c r="AK618" s="787">
        <f t="shared" ref="AK618" si="289">AF618+AJ618</f>
        <v>0</v>
      </c>
      <c r="AL618" s="796"/>
      <c r="AM618" s="796"/>
      <c r="AN618" s="796"/>
      <c r="AO618" s="799"/>
      <c r="BE618" s="784" t="str">
        <f t="shared" si="272"/>
        <v/>
      </c>
    </row>
    <row r="619" spans="1:59" x14ac:dyDescent="0.2">
      <c r="A619" s="793">
        <f>+SUBTOTAL(3,$B$13:B619)</f>
        <v>304</v>
      </c>
      <c r="B619" s="787" t="s">
        <v>701</v>
      </c>
      <c r="C619" s="787" t="s">
        <v>233</v>
      </c>
      <c r="D619" s="819"/>
      <c r="E619" s="799">
        <v>1</v>
      </c>
      <c r="F619" s="800" t="s">
        <v>2078</v>
      </c>
      <c r="G619" s="799" t="s">
        <v>1773</v>
      </c>
      <c r="H619" s="799" t="s">
        <v>1772</v>
      </c>
      <c r="I619" s="799" t="s">
        <v>439</v>
      </c>
      <c r="J619" s="799" t="s">
        <v>1773</v>
      </c>
      <c r="K619" s="799" t="s">
        <v>1772</v>
      </c>
      <c r="L619" s="799" t="s">
        <v>439</v>
      </c>
      <c r="M619" s="799">
        <v>1</v>
      </c>
      <c r="N619" s="799"/>
      <c r="O619" s="799"/>
      <c r="P619" s="799" t="s">
        <v>1774</v>
      </c>
      <c r="Q619" s="799" t="s">
        <v>1775</v>
      </c>
      <c r="R619" s="799">
        <v>1</v>
      </c>
      <c r="S619" s="799">
        <v>1</v>
      </c>
      <c r="T619" s="799"/>
      <c r="U619" s="799"/>
      <c r="V619" s="799">
        <v>1</v>
      </c>
      <c r="W619" s="799"/>
      <c r="X619" s="799"/>
      <c r="Y619" s="799">
        <v>1</v>
      </c>
      <c r="Z619" s="799"/>
      <c r="AA619" s="799"/>
      <c r="AB619" s="799"/>
      <c r="AC619" s="799"/>
      <c r="AD619" s="799"/>
      <c r="AE619" s="799"/>
      <c r="AF619" s="787"/>
      <c r="AG619" s="787"/>
      <c r="AH619" s="787"/>
      <c r="AI619" s="787"/>
      <c r="AJ619" s="787"/>
      <c r="AK619" s="787"/>
      <c r="AL619" s="799"/>
      <c r="AM619" s="799"/>
      <c r="AN619" s="799"/>
      <c r="AO619" s="799"/>
      <c r="AP619" s="784"/>
      <c r="AQ619" s="784"/>
      <c r="AR619" s="784"/>
      <c r="AS619" s="784"/>
      <c r="AT619" s="784"/>
      <c r="AU619" s="784"/>
      <c r="AV619" s="784"/>
      <c r="AW619" s="784"/>
      <c r="AX619" s="784"/>
      <c r="AY619" s="784"/>
      <c r="AZ619" s="784"/>
      <c r="BA619" s="784"/>
      <c r="BB619" s="784"/>
      <c r="BC619" s="784"/>
      <c r="BE619" s="784" t="str">
        <f t="shared" si="272"/>
        <v>DA</v>
      </c>
      <c r="BF619" s="784" t="str">
        <f>+RIGHT(C619,1)</f>
        <v>9</v>
      </c>
      <c r="BG619" s="784" t="str">
        <f t="shared" si="275"/>
        <v>DA+9</v>
      </c>
    </row>
    <row r="620" spans="1:59" x14ac:dyDescent="0.2">
      <c r="A620" s="793"/>
      <c r="B620" s="787"/>
      <c r="C620" s="787"/>
      <c r="D620" s="819">
        <v>364.4</v>
      </c>
      <c r="E620" s="796"/>
      <c r="F620" s="796"/>
      <c r="G620" s="796"/>
      <c r="H620" s="796"/>
      <c r="I620" s="796"/>
      <c r="J620" s="796"/>
      <c r="K620" s="796"/>
      <c r="L620" s="796"/>
      <c r="M620" s="796"/>
      <c r="N620" s="796"/>
      <c r="O620" s="796"/>
      <c r="P620" s="787"/>
      <c r="Q620" s="787"/>
      <c r="R620" s="787"/>
      <c r="S620" s="796"/>
      <c r="T620" s="796"/>
      <c r="U620" s="796"/>
      <c r="V620" s="796"/>
      <c r="W620" s="796"/>
      <c r="X620" s="796"/>
      <c r="Y620" s="796"/>
      <c r="Z620" s="796"/>
      <c r="AA620" s="796"/>
      <c r="AB620" s="787">
        <v>1</v>
      </c>
      <c r="AC620" s="787"/>
      <c r="AD620" s="787"/>
      <c r="AE620" s="787"/>
      <c r="AF620" s="787"/>
      <c r="AG620" s="787" t="b">
        <f t="shared" si="273"/>
        <v>1</v>
      </c>
      <c r="AH620" s="787"/>
      <c r="AI620" s="787"/>
      <c r="AJ620" s="787"/>
      <c r="AK620" s="787">
        <f t="shared" ref="AK620" si="290">AF620+AJ620</f>
        <v>0</v>
      </c>
      <c r="AL620" s="796"/>
      <c r="AM620" s="796"/>
      <c r="AN620" s="796"/>
      <c r="AO620" s="799"/>
      <c r="BE620" s="784" t="str">
        <f t="shared" si="272"/>
        <v/>
      </c>
    </row>
    <row r="621" spans="1:59" x14ac:dyDescent="0.2">
      <c r="A621" s="793">
        <f>+SUBTOTAL(3,$B$13:B621)</f>
        <v>305</v>
      </c>
      <c r="B621" s="787" t="s">
        <v>702</v>
      </c>
      <c r="C621" s="787" t="s">
        <v>233</v>
      </c>
      <c r="D621" s="819"/>
      <c r="E621" s="799">
        <v>1</v>
      </c>
      <c r="F621" s="800" t="s">
        <v>2079</v>
      </c>
      <c r="G621" s="799" t="s">
        <v>1773</v>
      </c>
      <c r="H621" s="799" t="s">
        <v>1772</v>
      </c>
      <c r="I621" s="799" t="s">
        <v>439</v>
      </c>
      <c r="J621" s="799" t="s">
        <v>1773</v>
      </c>
      <c r="K621" s="799" t="s">
        <v>1772</v>
      </c>
      <c r="L621" s="799" t="s">
        <v>439</v>
      </c>
      <c r="M621" s="799">
        <v>1</v>
      </c>
      <c r="N621" s="799"/>
      <c r="O621" s="799"/>
      <c r="P621" s="799" t="s">
        <v>1774</v>
      </c>
      <c r="Q621" s="799" t="s">
        <v>1775</v>
      </c>
      <c r="R621" s="799">
        <v>1</v>
      </c>
      <c r="S621" s="799">
        <v>1</v>
      </c>
      <c r="T621" s="799"/>
      <c r="U621" s="799"/>
      <c r="V621" s="799">
        <v>1</v>
      </c>
      <c r="W621" s="799"/>
      <c r="X621" s="799"/>
      <c r="Y621" s="799">
        <v>1</v>
      </c>
      <c r="Z621" s="799"/>
      <c r="AA621" s="799"/>
      <c r="AB621" s="799"/>
      <c r="AC621" s="799"/>
      <c r="AD621" s="799"/>
      <c r="AE621" s="799"/>
      <c r="AF621" s="787"/>
      <c r="AG621" s="787"/>
      <c r="AH621" s="787"/>
      <c r="AI621" s="787"/>
      <c r="AJ621" s="787"/>
      <c r="AK621" s="787"/>
      <c r="AL621" s="799"/>
      <c r="AM621" s="799"/>
      <c r="AN621" s="799"/>
      <c r="AO621" s="799"/>
      <c r="AP621" s="784"/>
      <c r="AQ621" s="784"/>
      <c r="AR621" s="784"/>
      <c r="AS621" s="784"/>
      <c r="AT621" s="784"/>
      <c r="AU621" s="784"/>
      <c r="AV621" s="784"/>
      <c r="AW621" s="784"/>
      <c r="AX621" s="784"/>
      <c r="AY621" s="784"/>
      <c r="AZ621" s="784"/>
      <c r="BA621" s="784"/>
      <c r="BB621" s="784"/>
      <c r="BC621" s="784"/>
      <c r="BE621" s="784" t="str">
        <f t="shared" si="272"/>
        <v>DA</v>
      </c>
      <c r="BF621" s="784" t="str">
        <f>+RIGHT(C621,1)</f>
        <v>9</v>
      </c>
      <c r="BG621" s="784" t="str">
        <f t="shared" si="275"/>
        <v>DA+9</v>
      </c>
    </row>
    <row r="622" spans="1:59" x14ac:dyDescent="0.2">
      <c r="A622" s="793"/>
      <c r="B622" s="787"/>
      <c r="C622" s="787"/>
      <c r="D622" s="819">
        <v>470.8</v>
      </c>
      <c r="E622" s="796"/>
      <c r="F622" s="796"/>
      <c r="G622" s="796"/>
      <c r="H622" s="796"/>
      <c r="I622" s="796"/>
      <c r="J622" s="796"/>
      <c r="K622" s="796"/>
      <c r="L622" s="796"/>
      <c r="M622" s="796"/>
      <c r="N622" s="796"/>
      <c r="O622" s="796"/>
      <c r="P622" s="787"/>
      <c r="Q622" s="787"/>
      <c r="R622" s="787"/>
      <c r="S622" s="796"/>
      <c r="T622" s="796"/>
      <c r="U622" s="796"/>
      <c r="V622" s="796"/>
      <c r="W622" s="796"/>
      <c r="X622" s="796"/>
      <c r="Y622" s="796"/>
      <c r="Z622" s="796"/>
      <c r="AA622" s="796"/>
      <c r="AB622" s="787">
        <v>1</v>
      </c>
      <c r="AC622" s="787"/>
      <c r="AD622" s="787"/>
      <c r="AE622" s="787"/>
      <c r="AF622" s="787"/>
      <c r="AG622" s="787" t="b">
        <f t="shared" si="273"/>
        <v>1</v>
      </c>
      <c r="AH622" s="787"/>
      <c r="AI622" s="787"/>
      <c r="AJ622" s="787"/>
      <c r="AK622" s="787">
        <f t="shared" ref="AK622" si="291">AF622+AJ622</f>
        <v>0</v>
      </c>
      <c r="AL622" s="796"/>
      <c r="AM622" s="796"/>
      <c r="AN622" s="796"/>
      <c r="AO622" s="799"/>
      <c r="BE622" s="784" t="str">
        <f t="shared" si="272"/>
        <v/>
      </c>
    </row>
    <row r="623" spans="1:59" x14ac:dyDescent="0.2">
      <c r="A623" s="793">
        <f>+SUBTOTAL(3,$B$13:B623)</f>
        <v>306</v>
      </c>
      <c r="B623" s="787" t="s">
        <v>703</v>
      </c>
      <c r="C623" s="787" t="s">
        <v>231</v>
      </c>
      <c r="D623" s="819"/>
      <c r="E623" s="799">
        <v>1</v>
      </c>
      <c r="F623" s="800" t="s">
        <v>2080</v>
      </c>
      <c r="G623" s="799" t="s">
        <v>1773</v>
      </c>
      <c r="H623" s="799" t="s">
        <v>1772</v>
      </c>
      <c r="I623" s="799" t="s">
        <v>439</v>
      </c>
      <c r="J623" s="799" t="s">
        <v>1773</v>
      </c>
      <c r="K623" s="799" t="s">
        <v>1772</v>
      </c>
      <c r="L623" s="799" t="s">
        <v>439</v>
      </c>
      <c r="M623" s="799">
        <v>1</v>
      </c>
      <c r="N623" s="799"/>
      <c r="O623" s="799"/>
      <c r="P623" s="799" t="s">
        <v>1774</v>
      </c>
      <c r="Q623" s="799" t="s">
        <v>1775</v>
      </c>
      <c r="R623" s="799">
        <v>1</v>
      </c>
      <c r="S623" s="799">
        <v>1</v>
      </c>
      <c r="T623" s="799"/>
      <c r="U623" s="799"/>
      <c r="V623" s="799">
        <v>1</v>
      </c>
      <c r="W623" s="799"/>
      <c r="X623" s="799"/>
      <c r="Y623" s="799">
        <v>1</v>
      </c>
      <c r="Z623" s="799"/>
      <c r="AA623" s="799"/>
      <c r="AB623" s="799"/>
      <c r="AC623" s="799"/>
      <c r="AD623" s="799"/>
      <c r="AE623" s="799"/>
      <c r="AF623" s="787"/>
      <c r="AG623" s="787"/>
      <c r="AH623" s="787"/>
      <c r="AI623" s="787"/>
      <c r="AJ623" s="787"/>
      <c r="AK623" s="787"/>
      <c r="AL623" s="799"/>
      <c r="AM623" s="799"/>
      <c r="AN623" s="799"/>
      <c r="AO623" s="799"/>
      <c r="AP623" s="784"/>
      <c r="AQ623" s="784"/>
      <c r="AR623" s="784"/>
      <c r="AS623" s="784"/>
      <c r="AT623" s="784"/>
      <c r="AU623" s="784"/>
      <c r="AV623" s="784"/>
      <c r="AW623" s="784"/>
      <c r="AX623" s="784"/>
      <c r="AY623" s="784"/>
      <c r="AZ623" s="784"/>
      <c r="BA623" s="784"/>
      <c r="BB623" s="784"/>
      <c r="BC623" s="784"/>
      <c r="BE623" s="784" t="str">
        <f t="shared" si="272"/>
        <v>DA</v>
      </c>
      <c r="BF623" s="784" t="str">
        <f>+RIGHT(C623,1)</f>
        <v>0</v>
      </c>
      <c r="BG623" s="784" t="str">
        <f t="shared" si="275"/>
        <v>DA+0</v>
      </c>
    </row>
    <row r="624" spans="1:59" x14ac:dyDescent="0.2">
      <c r="A624" s="793"/>
      <c r="B624" s="787"/>
      <c r="C624" s="787"/>
      <c r="D624" s="819">
        <v>345</v>
      </c>
      <c r="E624" s="796"/>
      <c r="F624" s="796"/>
      <c r="G624" s="796"/>
      <c r="H624" s="796"/>
      <c r="I624" s="796"/>
      <c r="J624" s="796"/>
      <c r="K624" s="796"/>
      <c r="L624" s="796"/>
      <c r="M624" s="796"/>
      <c r="N624" s="796"/>
      <c r="O624" s="796"/>
      <c r="P624" s="787"/>
      <c r="Q624" s="787"/>
      <c r="R624" s="787"/>
      <c r="S624" s="796"/>
      <c r="T624" s="796"/>
      <c r="U624" s="796"/>
      <c r="V624" s="796"/>
      <c r="W624" s="796"/>
      <c r="X624" s="796"/>
      <c r="Y624" s="796"/>
      <c r="Z624" s="796"/>
      <c r="AA624" s="796"/>
      <c r="AB624" s="787">
        <v>1</v>
      </c>
      <c r="AC624" s="787"/>
      <c r="AD624" s="787"/>
      <c r="AE624" s="787"/>
      <c r="AF624" s="787"/>
      <c r="AG624" s="787" t="b">
        <f t="shared" si="273"/>
        <v>1</v>
      </c>
      <c r="AH624" s="787"/>
      <c r="AI624" s="787"/>
      <c r="AJ624" s="787"/>
      <c r="AK624" s="787">
        <f t="shared" ref="AK624" si="292">AF624+AJ624</f>
        <v>0</v>
      </c>
      <c r="AL624" s="796"/>
      <c r="AM624" s="796"/>
      <c r="AN624" s="796"/>
      <c r="AO624" s="799"/>
      <c r="BE624" s="784" t="str">
        <f t="shared" si="272"/>
        <v/>
      </c>
    </row>
    <row r="625" spans="1:59" x14ac:dyDescent="0.2">
      <c r="A625" s="793">
        <f>+SUBTOTAL(3,$B$13:B625)</f>
        <v>307</v>
      </c>
      <c r="B625" s="787" t="s">
        <v>704</v>
      </c>
      <c r="C625" s="787" t="s">
        <v>233</v>
      </c>
      <c r="D625" s="819"/>
      <c r="E625" s="799">
        <v>1</v>
      </c>
      <c r="F625" s="800" t="s">
        <v>2081</v>
      </c>
      <c r="G625" s="799" t="s">
        <v>1773</v>
      </c>
      <c r="H625" s="799" t="s">
        <v>1772</v>
      </c>
      <c r="I625" s="799" t="s">
        <v>439</v>
      </c>
      <c r="J625" s="799" t="s">
        <v>1773</v>
      </c>
      <c r="K625" s="799" t="s">
        <v>1772</v>
      </c>
      <c r="L625" s="799" t="s">
        <v>439</v>
      </c>
      <c r="M625" s="799">
        <v>1</v>
      </c>
      <c r="N625" s="799"/>
      <c r="O625" s="799"/>
      <c r="P625" s="799" t="s">
        <v>1774</v>
      </c>
      <c r="Q625" s="799" t="s">
        <v>1775</v>
      </c>
      <c r="R625" s="799">
        <v>1</v>
      </c>
      <c r="S625" s="799">
        <v>1</v>
      </c>
      <c r="T625" s="799"/>
      <c r="U625" s="799"/>
      <c r="V625" s="799">
        <v>1</v>
      </c>
      <c r="W625" s="799"/>
      <c r="X625" s="799"/>
      <c r="Y625" s="799">
        <v>1</v>
      </c>
      <c r="Z625" s="799"/>
      <c r="AA625" s="799"/>
      <c r="AB625" s="799"/>
      <c r="AC625" s="799"/>
      <c r="AD625" s="799"/>
      <c r="AE625" s="799"/>
      <c r="AF625" s="787"/>
      <c r="AG625" s="787"/>
      <c r="AH625" s="787"/>
      <c r="AI625" s="787"/>
      <c r="AJ625" s="787"/>
      <c r="AK625" s="787"/>
      <c r="AL625" s="799"/>
      <c r="AM625" s="799"/>
      <c r="AN625" s="799"/>
      <c r="AO625" s="799"/>
      <c r="AP625" s="784"/>
      <c r="AQ625" s="784"/>
      <c r="AR625" s="784"/>
      <c r="AS625" s="784"/>
      <c r="AT625" s="784"/>
      <c r="AU625" s="784"/>
      <c r="AV625" s="784"/>
      <c r="AW625" s="784"/>
      <c r="AX625" s="784"/>
      <c r="AY625" s="784"/>
      <c r="AZ625" s="784"/>
      <c r="BA625" s="784"/>
      <c r="BB625" s="784"/>
      <c r="BC625" s="784"/>
      <c r="BE625" s="784" t="str">
        <f t="shared" si="272"/>
        <v>DA</v>
      </c>
      <c r="BF625" s="784" t="str">
        <f>+RIGHT(C625,1)</f>
        <v>9</v>
      </c>
      <c r="BG625" s="784" t="str">
        <f t="shared" si="275"/>
        <v>DA+9</v>
      </c>
    </row>
    <row r="626" spans="1:59" x14ac:dyDescent="0.2">
      <c r="A626" s="793"/>
      <c r="B626" s="787"/>
      <c r="C626" s="787"/>
      <c r="D626" s="819">
        <v>364.4</v>
      </c>
      <c r="E626" s="796"/>
      <c r="F626" s="796"/>
      <c r="G626" s="796"/>
      <c r="H626" s="796"/>
      <c r="I626" s="796"/>
      <c r="J626" s="796"/>
      <c r="K626" s="796"/>
      <c r="L626" s="796"/>
      <c r="M626" s="796"/>
      <c r="N626" s="796"/>
      <c r="O626" s="796"/>
      <c r="P626" s="787"/>
      <c r="Q626" s="787"/>
      <c r="R626" s="787"/>
      <c r="S626" s="796"/>
      <c r="T626" s="796"/>
      <c r="U626" s="796"/>
      <c r="V626" s="796"/>
      <c r="W626" s="796"/>
      <c r="X626" s="796"/>
      <c r="Y626" s="796"/>
      <c r="Z626" s="796"/>
      <c r="AA626" s="796"/>
      <c r="AB626" s="787">
        <v>1</v>
      </c>
      <c r="AC626" s="787"/>
      <c r="AD626" s="787"/>
      <c r="AE626" s="787"/>
      <c r="AF626" s="787"/>
      <c r="AG626" s="787" t="b">
        <f t="shared" si="273"/>
        <v>1</v>
      </c>
      <c r="AH626" s="787"/>
      <c r="AI626" s="787"/>
      <c r="AJ626" s="787"/>
      <c r="AK626" s="787">
        <f t="shared" ref="AK626" si="293">AF626+AJ626</f>
        <v>0</v>
      </c>
      <c r="AL626" s="796"/>
      <c r="AM626" s="796"/>
      <c r="AN626" s="796"/>
      <c r="AO626" s="799"/>
      <c r="BE626" s="784" t="str">
        <f t="shared" si="272"/>
        <v/>
      </c>
    </row>
    <row r="627" spans="1:59" x14ac:dyDescent="0.2">
      <c r="A627" s="793">
        <f>+SUBTOTAL(3,$B$13:B627)</f>
        <v>308</v>
      </c>
      <c r="B627" s="787" t="s">
        <v>705</v>
      </c>
      <c r="C627" s="787" t="s">
        <v>231</v>
      </c>
      <c r="D627" s="819"/>
      <c r="E627" s="799">
        <v>1</v>
      </c>
      <c r="F627" s="800" t="s">
        <v>2082</v>
      </c>
      <c r="G627" s="799" t="s">
        <v>1773</v>
      </c>
      <c r="H627" s="799" t="s">
        <v>1772</v>
      </c>
      <c r="I627" s="799" t="s">
        <v>439</v>
      </c>
      <c r="J627" s="799" t="s">
        <v>1773</v>
      </c>
      <c r="K627" s="799" t="s">
        <v>1772</v>
      </c>
      <c r="L627" s="799" t="s">
        <v>439</v>
      </c>
      <c r="M627" s="799">
        <v>1</v>
      </c>
      <c r="N627" s="799"/>
      <c r="O627" s="799"/>
      <c r="P627" s="799" t="s">
        <v>1774</v>
      </c>
      <c r="Q627" s="799" t="s">
        <v>1775</v>
      </c>
      <c r="R627" s="799">
        <v>1</v>
      </c>
      <c r="S627" s="799">
        <v>1</v>
      </c>
      <c r="T627" s="799"/>
      <c r="U627" s="799"/>
      <c r="V627" s="799">
        <v>1</v>
      </c>
      <c r="W627" s="799"/>
      <c r="X627" s="799"/>
      <c r="Y627" s="799">
        <v>1</v>
      </c>
      <c r="Z627" s="799"/>
      <c r="AA627" s="799"/>
      <c r="AB627" s="799"/>
      <c r="AC627" s="799"/>
      <c r="AD627" s="799"/>
      <c r="AE627" s="799"/>
      <c r="AF627" s="787"/>
      <c r="AG627" s="787"/>
      <c r="AH627" s="787"/>
      <c r="AI627" s="787"/>
      <c r="AJ627" s="787"/>
      <c r="AK627" s="787"/>
      <c r="AL627" s="799"/>
      <c r="AM627" s="799"/>
      <c r="AN627" s="799"/>
      <c r="AO627" s="799"/>
      <c r="AP627" s="784"/>
      <c r="AQ627" s="784"/>
      <c r="AR627" s="784"/>
      <c r="AS627" s="784"/>
      <c r="AT627" s="784"/>
      <c r="AU627" s="784"/>
      <c r="AV627" s="784"/>
      <c r="AW627" s="784"/>
      <c r="AX627" s="784"/>
      <c r="AY627" s="784"/>
      <c r="AZ627" s="784"/>
      <c r="BA627" s="784"/>
      <c r="BB627" s="784"/>
      <c r="BC627" s="784"/>
      <c r="BE627" s="784" t="str">
        <f t="shared" si="272"/>
        <v>DA</v>
      </c>
      <c r="BF627" s="784" t="str">
        <f>+RIGHT(C627,1)</f>
        <v>0</v>
      </c>
      <c r="BG627" s="784" t="str">
        <f t="shared" si="275"/>
        <v>DA+0</v>
      </c>
    </row>
    <row r="628" spans="1:59" x14ac:dyDescent="0.2">
      <c r="A628" s="793"/>
      <c r="B628" s="787"/>
      <c r="C628" s="787"/>
      <c r="D628" s="819">
        <v>394.6</v>
      </c>
      <c r="E628" s="796"/>
      <c r="F628" s="796"/>
      <c r="G628" s="796"/>
      <c r="H628" s="796"/>
      <c r="I628" s="796"/>
      <c r="J628" s="796"/>
      <c r="K628" s="796"/>
      <c r="L628" s="796"/>
      <c r="M628" s="796"/>
      <c r="N628" s="796"/>
      <c r="O628" s="796"/>
      <c r="P628" s="787"/>
      <c r="Q628" s="787"/>
      <c r="R628" s="787"/>
      <c r="S628" s="796"/>
      <c r="T628" s="796"/>
      <c r="U628" s="796"/>
      <c r="V628" s="796"/>
      <c r="W628" s="796"/>
      <c r="X628" s="796"/>
      <c r="Y628" s="796"/>
      <c r="Z628" s="796"/>
      <c r="AA628" s="796"/>
      <c r="AB628" s="787">
        <v>1</v>
      </c>
      <c r="AC628" s="787"/>
      <c r="AD628" s="787"/>
      <c r="AE628" s="787"/>
      <c r="AF628" s="787"/>
      <c r="AG628" s="787" t="b">
        <f t="shared" si="273"/>
        <v>1</v>
      </c>
      <c r="AH628" s="787"/>
      <c r="AI628" s="787"/>
      <c r="AJ628" s="787"/>
      <c r="AK628" s="787">
        <f t="shared" ref="AK628" si="294">AF628+AJ628</f>
        <v>0</v>
      </c>
      <c r="AL628" s="796"/>
      <c r="AM628" s="796"/>
      <c r="AN628" s="796"/>
      <c r="AO628" s="799"/>
      <c r="BE628" s="784" t="str">
        <f t="shared" si="272"/>
        <v/>
      </c>
    </row>
    <row r="629" spans="1:59" x14ac:dyDescent="0.2">
      <c r="A629" s="793">
        <f>+SUBTOTAL(3,$B$13:B629)</f>
        <v>309</v>
      </c>
      <c r="B629" s="787" t="s">
        <v>706</v>
      </c>
      <c r="C629" s="787" t="s">
        <v>231</v>
      </c>
      <c r="D629" s="819"/>
      <c r="E629" s="799">
        <v>1</v>
      </c>
      <c r="F629" s="800" t="s">
        <v>2083</v>
      </c>
      <c r="G629" s="799" t="s">
        <v>1773</v>
      </c>
      <c r="H629" s="799" t="s">
        <v>1772</v>
      </c>
      <c r="I629" s="799" t="s">
        <v>439</v>
      </c>
      <c r="J629" s="799" t="s">
        <v>1773</v>
      </c>
      <c r="K629" s="799" t="s">
        <v>1772</v>
      </c>
      <c r="L629" s="799" t="s">
        <v>439</v>
      </c>
      <c r="M629" s="799">
        <v>1</v>
      </c>
      <c r="N629" s="799"/>
      <c r="O629" s="799"/>
      <c r="P629" s="799" t="s">
        <v>1774</v>
      </c>
      <c r="Q629" s="799" t="s">
        <v>1775</v>
      </c>
      <c r="R629" s="799">
        <v>1</v>
      </c>
      <c r="S629" s="799">
        <v>1</v>
      </c>
      <c r="T629" s="799"/>
      <c r="U629" s="799"/>
      <c r="V629" s="799">
        <v>1</v>
      </c>
      <c r="W629" s="799"/>
      <c r="X629" s="799"/>
      <c r="Y629" s="799">
        <v>1</v>
      </c>
      <c r="Z629" s="799"/>
      <c r="AA629" s="799"/>
      <c r="AB629" s="799"/>
      <c r="AC629" s="799"/>
      <c r="AD629" s="799"/>
      <c r="AE629" s="799"/>
      <c r="AF629" s="787"/>
      <c r="AG629" s="787"/>
      <c r="AH629" s="787"/>
      <c r="AI629" s="787"/>
      <c r="AJ629" s="787"/>
      <c r="AK629" s="787"/>
      <c r="AL629" s="799"/>
      <c r="AM629" s="799"/>
      <c r="AN629" s="799"/>
      <c r="AO629" s="799"/>
      <c r="AP629" s="784"/>
      <c r="AQ629" s="784"/>
      <c r="AR629" s="784"/>
      <c r="AS629" s="784"/>
      <c r="AT629" s="784"/>
      <c r="AU629" s="784"/>
      <c r="AV629" s="784"/>
      <c r="AW629" s="784"/>
      <c r="AX629" s="784"/>
      <c r="AY629" s="784"/>
      <c r="AZ629" s="784"/>
      <c r="BA629" s="784"/>
      <c r="BB629" s="784"/>
      <c r="BC629" s="784"/>
      <c r="BE629" s="784" t="str">
        <f t="shared" si="272"/>
        <v>DA</v>
      </c>
      <c r="BF629" s="784" t="str">
        <f>+RIGHT(C629,1)</f>
        <v>0</v>
      </c>
      <c r="BG629" s="784" t="str">
        <f t="shared" si="275"/>
        <v>DA+0</v>
      </c>
    </row>
    <row r="630" spans="1:59" x14ac:dyDescent="0.2">
      <c r="A630" s="793"/>
      <c r="B630" s="787"/>
      <c r="C630" s="787"/>
      <c r="D630" s="819">
        <v>401.4</v>
      </c>
      <c r="E630" s="796"/>
      <c r="F630" s="796"/>
      <c r="G630" s="796"/>
      <c r="H630" s="796"/>
      <c r="I630" s="796"/>
      <c r="J630" s="796"/>
      <c r="K630" s="796"/>
      <c r="L630" s="796"/>
      <c r="M630" s="796"/>
      <c r="N630" s="796"/>
      <c r="O630" s="796"/>
      <c r="P630" s="787"/>
      <c r="Q630" s="787"/>
      <c r="R630" s="787"/>
      <c r="S630" s="796"/>
      <c r="T630" s="796"/>
      <c r="U630" s="796"/>
      <c r="V630" s="796"/>
      <c r="W630" s="796"/>
      <c r="X630" s="796"/>
      <c r="Y630" s="796"/>
      <c r="Z630" s="796"/>
      <c r="AA630" s="796"/>
      <c r="AB630" s="787">
        <v>1</v>
      </c>
      <c r="AC630" s="787"/>
      <c r="AD630" s="787"/>
      <c r="AE630" s="787"/>
      <c r="AF630" s="787"/>
      <c r="AG630" s="787" t="b">
        <f t="shared" si="273"/>
        <v>1</v>
      </c>
      <c r="AH630" s="787"/>
      <c r="AI630" s="787"/>
      <c r="AJ630" s="787"/>
      <c r="AK630" s="787">
        <f t="shared" ref="AK630" si="295">AF630+AJ630</f>
        <v>0</v>
      </c>
      <c r="AL630" s="796"/>
      <c r="AM630" s="796"/>
      <c r="AN630" s="796"/>
      <c r="AO630" s="799"/>
      <c r="BE630" s="784" t="str">
        <f t="shared" si="272"/>
        <v/>
      </c>
    </row>
    <row r="631" spans="1:59" x14ac:dyDescent="0.2">
      <c r="A631" s="793">
        <f>+SUBTOTAL(3,$B$13:B631)</f>
        <v>310</v>
      </c>
      <c r="B631" s="787" t="s">
        <v>707</v>
      </c>
      <c r="C631" s="787" t="s">
        <v>244</v>
      </c>
      <c r="D631" s="819"/>
      <c r="E631" s="799">
        <v>1</v>
      </c>
      <c r="F631" s="800" t="s">
        <v>2084</v>
      </c>
      <c r="G631" s="799" t="s">
        <v>1773</v>
      </c>
      <c r="H631" s="799" t="s">
        <v>1772</v>
      </c>
      <c r="I631" s="799" t="s">
        <v>439</v>
      </c>
      <c r="J631" s="799" t="s">
        <v>1773</v>
      </c>
      <c r="K631" s="799" t="s">
        <v>1772</v>
      </c>
      <c r="L631" s="799" t="s">
        <v>439</v>
      </c>
      <c r="M631" s="799">
        <v>1</v>
      </c>
      <c r="N631" s="799"/>
      <c r="O631" s="799"/>
      <c r="P631" s="799" t="s">
        <v>1774</v>
      </c>
      <c r="Q631" s="799" t="s">
        <v>1775</v>
      </c>
      <c r="R631" s="799">
        <v>1</v>
      </c>
      <c r="S631" s="799">
        <v>1</v>
      </c>
      <c r="T631" s="799"/>
      <c r="U631" s="799"/>
      <c r="V631" s="799">
        <v>1</v>
      </c>
      <c r="W631" s="799"/>
      <c r="X631" s="799"/>
      <c r="Y631" s="796"/>
      <c r="Z631" s="796"/>
      <c r="AA631" s="796"/>
      <c r="AB631" s="799"/>
      <c r="AC631" s="787"/>
      <c r="AD631" s="787"/>
      <c r="AE631" s="787"/>
      <c r="AF631" s="787"/>
      <c r="AG631" s="787"/>
      <c r="AH631" s="787"/>
      <c r="AI631" s="787"/>
      <c r="AJ631" s="787"/>
      <c r="AK631" s="787"/>
      <c r="AL631" s="796"/>
      <c r="AM631" s="796"/>
      <c r="AN631" s="796"/>
      <c r="AO631" s="799"/>
      <c r="BE631" s="784" t="str">
        <f t="shared" si="272"/>
        <v>DC</v>
      </c>
      <c r="BF631" s="784" t="str">
        <f>+RIGHT(C631,1)</f>
        <v>0</v>
      </c>
      <c r="BG631" s="784" t="str">
        <f t="shared" si="275"/>
        <v>DC+0</v>
      </c>
    </row>
    <row r="632" spans="1:59" x14ac:dyDescent="0.2">
      <c r="A632" s="793"/>
      <c r="B632" s="787"/>
      <c r="C632" s="787"/>
      <c r="D632" s="819">
        <v>356.6</v>
      </c>
      <c r="E632" s="796"/>
      <c r="F632" s="796"/>
      <c r="G632" s="796"/>
      <c r="H632" s="796"/>
      <c r="I632" s="796"/>
      <c r="J632" s="796"/>
      <c r="K632" s="796"/>
      <c r="L632" s="796"/>
      <c r="M632" s="796"/>
      <c r="N632" s="796"/>
      <c r="O632" s="796"/>
      <c r="P632" s="787"/>
      <c r="Q632" s="787"/>
      <c r="R632" s="787"/>
      <c r="S632" s="796"/>
      <c r="T632" s="796"/>
      <c r="U632" s="796"/>
      <c r="V632" s="796"/>
      <c r="W632" s="796"/>
      <c r="X632" s="796"/>
      <c r="Y632" s="796"/>
      <c r="Z632" s="796"/>
      <c r="AA632" s="796"/>
      <c r="AB632" s="787">
        <v>1</v>
      </c>
      <c r="AC632" s="787"/>
      <c r="AD632" s="787"/>
      <c r="AE632" s="787"/>
      <c r="AF632" s="787"/>
      <c r="AG632" s="787" t="b">
        <f t="shared" si="273"/>
        <v>1</v>
      </c>
      <c r="AH632" s="787"/>
      <c r="AI632" s="787"/>
      <c r="AJ632" s="787"/>
      <c r="AK632" s="787">
        <f t="shared" ref="AK632" si="296">AF632+AJ632</f>
        <v>0</v>
      </c>
      <c r="AL632" s="796"/>
      <c r="AM632" s="796"/>
      <c r="AN632" s="796"/>
      <c r="AO632" s="799"/>
      <c r="BE632" s="784" t="str">
        <f t="shared" si="272"/>
        <v/>
      </c>
    </row>
    <row r="633" spans="1:59" x14ac:dyDescent="0.2">
      <c r="A633" s="793">
        <f>+SUBTOTAL(3,$B$13:B633)</f>
        <v>311</v>
      </c>
      <c r="B633" s="787" t="s">
        <v>708</v>
      </c>
      <c r="C633" s="787" t="s">
        <v>231</v>
      </c>
      <c r="D633" s="819"/>
      <c r="E633" s="799">
        <v>1</v>
      </c>
      <c r="F633" s="800" t="s">
        <v>2085</v>
      </c>
      <c r="G633" s="799" t="s">
        <v>1773</v>
      </c>
      <c r="H633" s="799" t="s">
        <v>1772</v>
      </c>
      <c r="I633" s="799" t="s">
        <v>439</v>
      </c>
      <c r="J633" s="799" t="s">
        <v>1773</v>
      </c>
      <c r="K633" s="799" t="s">
        <v>1772</v>
      </c>
      <c r="L633" s="799" t="s">
        <v>439</v>
      </c>
      <c r="M633" s="799">
        <v>1</v>
      </c>
      <c r="N633" s="799"/>
      <c r="O633" s="799"/>
      <c r="P633" s="799" t="s">
        <v>1774</v>
      </c>
      <c r="Q633" s="799" t="s">
        <v>1775</v>
      </c>
      <c r="R633" s="799">
        <v>1</v>
      </c>
      <c r="S633" s="799">
        <v>1</v>
      </c>
      <c r="T633" s="799"/>
      <c r="U633" s="799"/>
      <c r="V633" s="799">
        <v>1</v>
      </c>
      <c r="W633" s="799"/>
      <c r="X633" s="799"/>
      <c r="Y633" s="799">
        <v>1</v>
      </c>
      <c r="Z633" s="799"/>
      <c r="AA633" s="799"/>
      <c r="AB633" s="799"/>
      <c r="AC633" s="799"/>
      <c r="AD633" s="799"/>
      <c r="AE633" s="799"/>
      <c r="AF633" s="787"/>
      <c r="AG633" s="787"/>
      <c r="AH633" s="787"/>
      <c r="AI633" s="787"/>
      <c r="AJ633" s="787"/>
      <c r="AK633" s="787"/>
      <c r="AL633" s="799"/>
      <c r="AM633" s="799"/>
      <c r="AN633" s="799"/>
      <c r="AO633" s="799"/>
      <c r="AP633" s="784"/>
      <c r="AQ633" s="784"/>
      <c r="AR633" s="784"/>
      <c r="AS633" s="784"/>
      <c r="AT633" s="784"/>
      <c r="AU633" s="784"/>
      <c r="AV633" s="784"/>
      <c r="AW633" s="784"/>
      <c r="AX633" s="784"/>
      <c r="AY633" s="784"/>
      <c r="AZ633" s="784"/>
      <c r="BA633" s="784"/>
      <c r="BB633" s="784"/>
      <c r="BC633" s="784"/>
      <c r="BE633" s="784" t="str">
        <f t="shared" si="272"/>
        <v>DA</v>
      </c>
      <c r="BF633" s="784" t="str">
        <f>+RIGHT(C633,1)</f>
        <v>0</v>
      </c>
      <c r="BG633" s="784" t="str">
        <f t="shared" si="275"/>
        <v>DA+0</v>
      </c>
    </row>
    <row r="634" spans="1:59" x14ac:dyDescent="0.2">
      <c r="A634" s="793"/>
      <c r="B634" s="787"/>
      <c r="C634" s="787"/>
      <c r="D634" s="819">
        <v>307.10000000000002</v>
      </c>
      <c r="E634" s="796"/>
      <c r="F634" s="796"/>
      <c r="G634" s="796"/>
      <c r="H634" s="796"/>
      <c r="I634" s="796"/>
      <c r="J634" s="796"/>
      <c r="K634" s="796"/>
      <c r="L634" s="796"/>
      <c r="M634" s="796"/>
      <c r="N634" s="796"/>
      <c r="O634" s="796"/>
      <c r="P634" s="787"/>
      <c r="Q634" s="787"/>
      <c r="R634" s="787"/>
      <c r="S634" s="796"/>
      <c r="T634" s="796"/>
      <c r="U634" s="796"/>
      <c r="V634" s="796"/>
      <c r="W634" s="796"/>
      <c r="X634" s="796"/>
      <c r="Y634" s="796"/>
      <c r="Z634" s="796"/>
      <c r="AA634" s="796"/>
      <c r="AB634" s="787">
        <v>1</v>
      </c>
      <c r="AC634" s="787"/>
      <c r="AD634" s="787"/>
      <c r="AE634" s="787"/>
      <c r="AF634" s="787"/>
      <c r="AG634" s="787" t="b">
        <f t="shared" si="273"/>
        <v>1</v>
      </c>
      <c r="AH634" s="787"/>
      <c r="AI634" s="787"/>
      <c r="AJ634" s="787"/>
      <c r="AK634" s="787">
        <f t="shared" ref="AK634" si="297">AF634+AJ634</f>
        <v>0</v>
      </c>
      <c r="AL634" s="796"/>
      <c r="AM634" s="796"/>
      <c r="AN634" s="796"/>
      <c r="AO634" s="799"/>
      <c r="BE634" s="784" t="str">
        <f t="shared" si="272"/>
        <v/>
      </c>
    </row>
    <row r="635" spans="1:59" x14ac:dyDescent="0.2">
      <c r="A635" s="793">
        <f>+SUBTOTAL(3,$B$13:B635)</f>
        <v>312</v>
      </c>
      <c r="B635" s="787" t="s">
        <v>709</v>
      </c>
      <c r="C635" s="787" t="s">
        <v>231</v>
      </c>
      <c r="D635" s="819"/>
      <c r="E635" s="799">
        <v>1</v>
      </c>
      <c r="F635" s="800" t="s">
        <v>2086</v>
      </c>
      <c r="G635" s="799" t="s">
        <v>1773</v>
      </c>
      <c r="H635" s="799" t="s">
        <v>1772</v>
      </c>
      <c r="I635" s="799" t="s">
        <v>439</v>
      </c>
      <c r="J635" s="799" t="s">
        <v>1773</v>
      </c>
      <c r="K635" s="799" t="s">
        <v>1772</v>
      </c>
      <c r="L635" s="799" t="s">
        <v>439</v>
      </c>
      <c r="M635" s="799">
        <v>1</v>
      </c>
      <c r="N635" s="799"/>
      <c r="O635" s="799"/>
      <c r="P635" s="799" t="s">
        <v>1774</v>
      </c>
      <c r="Q635" s="799" t="s">
        <v>1775</v>
      </c>
      <c r="R635" s="799">
        <v>1</v>
      </c>
      <c r="S635" s="799">
        <v>1</v>
      </c>
      <c r="T635" s="799"/>
      <c r="U635" s="799"/>
      <c r="V635" s="799">
        <v>1</v>
      </c>
      <c r="W635" s="799"/>
      <c r="X635" s="799"/>
      <c r="Y635" s="799">
        <v>1</v>
      </c>
      <c r="Z635" s="799"/>
      <c r="AA635" s="799"/>
      <c r="AB635" s="799"/>
      <c r="AC635" s="799"/>
      <c r="AD635" s="799"/>
      <c r="AE635" s="799"/>
      <c r="AF635" s="787"/>
      <c r="AG635" s="787"/>
      <c r="AH635" s="787"/>
      <c r="AI635" s="787"/>
      <c r="AJ635" s="787"/>
      <c r="AK635" s="787"/>
      <c r="AL635" s="799"/>
      <c r="AM635" s="799"/>
      <c r="AN635" s="799"/>
      <c r="AO635" s="799"/>
      <c r="AP635" s="784"/>
      <c r="AQ635" s="784"/>
      <c r="AR635" s="784"/>
      <c r="AS635" s="784"/>
      <c r="AT635" s="784"/>
      <c r="AU635" s="784"/>
      <c r="AV635" s="784"/>
      <c r="AW635" s="784"/>
      <c r="AX635" s="784"/>
      <c r="AY635" s="784"/>
      <c r="AZ635" s="784"/>
      <c r="BA635" s="784"/>
      <c r="BB635" s="784"/>
      <c r="BC635" s="784"/>
      <c r="BE635" s="784" t="str">
        <f t="shared" si="272"/>
        <v>DA</v>
      </c>
      <c r="BF635" s="784" t="str">
        <f>+RIGHT(C635,1)</f>
        <v>0</v>
      </c>
      <c r="BG635" s="784" t="str">
        <f t="shared" si="275"/>
        <v>DA+0</v>
      </c>
    </row>
    <row r="636" spans="1:59" x14ac:dyDescent="0.2">
      <c r="A636" s="793"/>
      <c r="B636" s="787"/>
      <c r="C636" s="787"/>
      <c r="D636" s="819">
        <v>385</v>
      </c>
      <c r="E636" s="796"/>
      <c r="F636" s="796"/>
      <c r="G636" s="796"/>
      <c r="H636" s="796"/>
      <c r="I636" s="796"/>
      <c r="J636" s="796"/>
      <c r="K636" s="796"/>
      <c r="L636" s="796"/>
      <c r="M636" s="796"/>
      <c r="N636" s="796"/>
      <c r="O636" s="796"/>
      <c r="P636" s="787"/>
      <c r="Q636" s="787"/>
      <c r="R636" s="787"/>
      <c r="S636" s="796"/>
      <c r="T636" s="796"/>
      <c r="U636" s="796"/>
      <c r="V636" s="796"/>
      <c r="W636" s="796"/>
      <c r="X636" s="796"/>
      <c r="Y636" s="796"/>
      <c r="Z636" s="796"/>
      <c r="AA636" s="796"/>
      <c r="AB636" s="787">
        <v>1</v>
      </c>
      <c r="AC636" s="787"/>
      <c r="AD636" s="787"/>
      <c r="AE636" s="787"/>
      <c r="AF636" s="787"/>
      <c r="AG636" s="787" t="b">
        <f t="shared" si="273"/>
        <v>1</v>
      </c>
      <c r="AH636" s="787"/>
      <c r="AI636" s="787"/>
      <c r="AJ636" s="787"/>
      <c r="AK636" s="787">
        <f t="shared" ref="AK636" si="298">AF636+AJ636</f>
        <v>0</v>
      </c>
      <c r="AL636" s="796"/>
      <c r="AM636" s="796"/>
      <c r="AN636" s="796"/>
      <c r="AO636" s="799"/>
      <c r="BE636" s="784" t="str">
        <f t="shared" si="272"/>
        <v/>
      </c>
    </row>
    <row r="637" spans="1:59" x14ac:dyDescent="0.2">
      <c r="A637" s="793">
        <f>+SUBTOTAL(3,$B$13:B637)</f>
        <v>313</v>
      </c>
      <c r="B637" s="787" t="s">
        <v>710</v>
      </c>
      <c r="C637" s="787" t="s">
        <v>244</v>
      </c>
      <c r="D637" s="819"/>
      <c r="E637" s="799">
        <v>1</v>
      </c>
      <c r="F637" s="800" t="s">
        <v>2087</v>
      </c>
      <c r="G637" s="799" t="s">
        <v>1773</v>
      </c>
      <c r="H637" s="799" t="s">
        <v>1772</v>
      </c>
      <c r="I637" s="799" t="s">
        <v>439</v>
      </c>
      <c r="J637" s="799" t="s">
        <v>1773</v>
      </c>
      <c r="K637" s="799" t="s">
        <v>1772</v>
      </c>
      <c r="L637" s="799" t="s">
        <v>439</v>
      </c>
      <c r="M637" s="799">
        <v>1</v>
      </c>
      <c r="N637" s="799"/>
      <c r="O637" s="799"/>
      <c r="P637" s="799" t="s">
        <v>1774</v>
      </c>
      <c r="Q637" s="799" t="s">
        <v>1775</v>
      </c>
      <c r="R637" s="799">
        <v>1</v>
      </c>
      <c r="S637" s="799">
        <v>1</v>
      </c>
      <c r="T637" s="799"/>
      <c r="U637" s="799"/>
      <c r="V637" s="799">
        <v>1</v>
      </c>
      <c r="W637" s="799"/>
      <c r="X637" s="799"/>
      <c r="Y637" s="796"/>
      <c r="Z637" s="796"/>
      <c r="AA637" s="796"/>
      <c r="AB637" s="799"/>
      <c r="AC637" s="787"/>
      <c r="AD637" s="787"/>
      <c r="AE637" s="787"/>
      <c r="AF637" s="787"/>
      <c r="AG637" s="787"/>
      <c r="AH637" s="787"/>
      <c r="AI637" s="787"/>
      <c r="AJ637" s="787"/>
      <c r="AK637" s="787"/>
      <c r="AL637" s="796"/>
      <c r="AM637" s="796"/>
      <c r="AN637" s="796"/>
      <c r="AO637" s="799"/>
      <c r="BE637" s="784" t="str">
        <f t="shared" si="272"/>
        <v>DC</v>
      </c>
      <c r="BF637" s="784" t="str">
        <f>+RIGHT(C637,1)</f>
        <v>0</v>
      </c>
      <c r="BG637" s="784" t="str">
        <f t="shared" si="275"/>
        <v>DC+0</v>
      </c>
    </row>
    <row r="638" spans="1:59" x14ac:dyDescent="0.2">
      <c r="A638" s="793"/>
      <c r="B638" s="787"/>
      <c r="C638" s="787"/>
      <c r="D638" s="819">
        <v>402</v>
      </c>
      <c r="E638" s="796"/>
      <c r="F638" s="796"/>
      <c r="G638" s="796"/>
      <c r="H638" s="796"/>
      <c r="I638" s="796"/>
      <c r="J638" s="796"/>
      <c r="K638" s="796"/>
      <c r="L638" s="796"/>
      <c r="M638" s="796"/>
      <c r="N638" s="796"/>
      <c r="O638" s="796"/>
      <c r="P638" s="787"/>
      <c r="Q638" s="787"/>
      <c r="R638" s="787"/>
      <c r="S638" s="796"/>
      <c r="T638" s="796"/>
      <c r="U638" s="796"/>
      <c r="V638" s="796"/>
      <c r="W638" s="796"/>
      <c r="X638" s="796"/>
      <c r="Y638" s="796"/>
      <c r="Z638" s="796"/>
      <c r="AA638" s="796"/>
      <c r="AB638" s="787">
        <v>1</v>
      </c>
      <c r="AC638" s="787"/>
      <c r="AD638" s="787"/>
      <c r="AE638" s="787"/>
      <c r="AF638" s="787"/>
      <c r="AG638" s="787" t="b">
        <f t="shared" si="273"/>
        <v>1</v>
      </c>
      <c r="AH638" s="787"/>
      <c r="AI638" s="787"/>
      <c r="AJ638" s="787"/>
      <c r="AK638" s="787">
        <f t="shared" ref="AK638" si="299">AF638+AJ638</f>
        <v>0</v>
      </c>
      <c r="AL638" s="796"/>
      <c r="AM638" s="796"/>
      <c r="AN638" s="796"/>
      <c r="AO638" s="799"/>
      <c r="BE638" s="784" t="str">
        <f t="shared" si="272"/>
        <v/>
      </c>
    </row>
    <row r="639" spans="1:59" x14ac:dyDescent="0.2">
      <c r="A639" s="793">
        <f>+SUBTOTAL(3,$B$13:B639)</f>
        <v>314</v>
      </c>
      <c r="B639" s="787" t="s">
        <v>711</v>
      </c>
      <c r="C639" s="787" t="s">
        <v>232</v>
      </c>
      <c r="D639" s="819"/>
      <c r="E639" s="799">
        <v>1</v>
      </c>
      <c r="F639" s="800" t="s">
        <v>2088</v>
      </c>
      <c r="G639" s="799" t="s">
        <v>1773</v>
      </c>
      <c r="H639" s="799" t="s">
        <v>1772</v>
      </c>
      <c r="I639" s="799" t="s">
        <v>439</v>
      </c>
      <c r="J639" s="799" t="s">
        <v>1773</v>
      </c>
      <c r="K639" s="799" t="s">
        <v>1772</v>
      </c>
      <c r="L639" s="799" t="s">
        <v>439</v>
      </c>
      <c r="M639" s="799">
        <v>1</v>
      </c>
      <c r="N639" s="799"/>
      <c r="O639" s="799"/>
      <c r="P639" s="799" t="s">
        <v>1774</v>
      </c>
      <c r="Q639" s="799" t="s">
        <v>1775</v>
      </c>
      <c r="R639" s="799">
        <v>1</v>
      </c>
      <c r="S639" s="799">
        <v>1</v>
      </c>
      <c r="T639" s="799"/>
      <c r="U639" s="799"/>
      <c r="V639" s="799">
        <v>1</v>
      </c>
      <c r="W639" s="799"/>
      <c r="X639" s="799"/>
      <c r="Y639" s="799">
        <v>1</v>
      </c>
      <c r="Z639" s="799"/>
      <c r="AA639" s="799"/>
      <c r="AB639" s="799"/>
      <c r="AC639" s="799">
        <v>1</v>
      </c>
      <c r="AD639" s="799"/>
      <c r="AE639" s="799"/>
      <c r="AF639" s="787"/>
      <c r="AG639" s="787"/>
      <c r="AH639" s="787"/>
      <c r="AI639" s="787"/>
      <c r="AJ639" s="787"/>
      <c r="AK639" s="787"/>
      <c r="AL639" s="799">
        <v>1</v>
      </c>
      <c r="AM639" s="799"/>
      <c r="AN639" s="799"/>
      <c r="AO639" s="799">
        <f>+VLOOKUP(LEFT(C639,2),$AR$2:$AS$5,2,FALSE)</f>
        <v>4.9029999999999996</v>
      </c>
      <c r="AP639" s="784"/>
      <c r="AQ639" s="784"/>
      <c r="AR639" s="784"/>
      <c r="AS639" s="784"/>
      <c r="AT639" s="784"/>
      <c r="AU639" s="784"/>
      <c r="AV639" s="784"/>
      <c r="AW639" s="784"/>
      <c r="AX639" s="784"/>
      <c r="AY639" s="784"/>
      <c r="AZ639" s="784"/>
      <c r="BA639" s="784"/>
      <c r="BB639" s="784"/>
      <c r="BC639" s="784"/>
      <c r="BE639" s="784" t="str">
        <f t="shared" si="272"/>
        <v>DA</v>
      </c>
      <c r="BF639" s="784" t="str">
        <f>+RIGHT(C639,1)</f>
        <v>6</v>
      </c>
      <c r="BG639" s="784" t="str">
        <f t="shared" si="275"/>
        <v>DA+6</v>
      </c>
    </row>
    <row r="640" spans="1:59" x14ac:dyDescent="0.2">
      <c r="A640" s="793"/>
      <c r="B640" s="787"/>
      <c r="C640" s="787"/>
      <c r="D640" s="819">
        <v>402.6</v>
      </c>
      <c r="E640" s="796"/>
      <c r="F640" s="796"/>
      <c r="G640" s="796"/>
      <c r="H640" s="796"/>
      <c r="I640" s="796"/>
      <c r="J640" s="796"/>
      <c r="K640" s="796"/>
      <c r="L640" s="796"/>
      <c r="M640" s="796"/>
      <c r="N640" s="796"/>
      <c r="O640" s="796"/>
      <c r="P640" s="787"/>
      <c r="Q640" s="787"/>
      <c r="R640" s="787"/>
      <c r="S640" s="796"/>
      <c r="T640" s="796"/>
      <c r="U640" s="796"/>
      <c r="V640" s="796"/>
      <c r="W640" s="796"/>
      <c r="X640" s="796"/>
      <c r="Y640" s="796"/>
      <c r="Z640" s="796"/>
      <c r="AA640" s="796"/>
      <c r="AB640" s="787">
        <v>1</v>
      </c>
      <c r="AC640" s="787"/>
      <c r="AD640" s="787"/>
      <c r="AE640" s="787"/>
      <c r="AF640" s="787"/>
      <c r="AG640" s="787" t="b">
        <f t="shared" si="273"/>
        <v>1</v>
      </c>
      <c r="AH640" s="787"/>
      <c r="AI640" s="787"/>
      <c r="AJ640" s="787"/>
      <c r="AK640" s="787">
        <f t="shared" ref="AK640" si="300">AF640+AJ640</f>
        <v>0</v>
      </c>
      <c r="AL640" s="796"/>
      <c r="AM640" s="796"/>
      <c r="AN640" s="796"/>
      <c r="AO640" s="799"/>
      <c r="BE640" s="784" t="str">
        <f t="shared" si="272"/>
        <v/>
      </c>
    </row>
    <row r="641" spans="1:59" x14ac:dyDescent="0.2">
      <c r="A641" s="793">
        <f>+SUBTOTAL(3,$B$13:B641)</f>
        <v>315</v>
      </c>
      <c r="B641" s="787" t="s">
        <v>712</v>
      </c>
      <c r="C641" s="787" t="s">
        <v>232</v>
      </c>
      <c r="D641" s="819"/>
      <c r="E641" s="799">
        <v>1</v>
      </c>
      <c r="F641" s="800" t="s">
        <v>2089</v>
      </c>
      <c r="G641" s="799" t="s">
        <v>1773</v>
      </c>
      <c r="H641" s="799" t="s">
        <v>1772</v>
      </c>
      <c r="I641" s="799" t="s">
        <v>439</v>
      </c>
      <c r="J641" s="799" t="s">
        <v>1773</v>
      </c>
      <c r="K641" s="799" t="s">
        <v>1772</v>
      </c>
      <c r="L641" s="799" t="s">
        <v>439</v>
      </c>
      <c r="M641" s="799">
        <v>1</v>
      </c>
      <c r="N641" s="799"/>
      <c r="O641" s="799"/>
      <c r="P641" s="799" t="s">
        <v>1774</v>
      </c>
      <c r="Q641" s="799" t="s">
        <v>1775</v>
      </c>
      <c r="R641" s="799">
        <v>1</v>
      </c>
      <c r="S641" s="799">
        <v>1</v>
      </c>
      <c r="T641" s="799"/>
      <c r="U641" s="799"/>
      <c r="V641" s="799">
        <v>1</v>
      </c>
      <c r="W641" s="799"/>
      <c r="X641" s="799"/>
      <c r="Y641" s="799">
        <v>1</v>
      </c>
      <c r="Z641" s="799"/>
      <c r="AA641" s="799"/>
      <c r="AB641" s="799"/>
      <c r="AC641" s="799">
        <v>1</v>
      </c>
      <c r="AD641" s="799"/>
      <c r="AE641" s="799"/>
      <c r="AF641" s="787"/>
      <c r="AG641" s="787"/>
      <c r="AH641" s="787"/>
      <c r="AI641" s="787"/>
      <c r="AJ641" s="787"/>
      <c r="AK641" s="787"/>
      <c r="AL641" s="799">
        <v>1</v>
      </c>
      <c r="AM641" s="799"/>
      <c r="AN641" s="799"/>
      <c r="AO641" s="799">
        <f>+VLOOKUP(LEFT(C641,2),$AR$2:$AS$5,2,FALSE)</f>
        <v>4.9029999999999996</v>
      </c>
      <c r="AP641" s="784"/>
      <c r="AQ641" s="784"/>
      <c r="AR641" s="784"/>
      <c r="AS641" s="784"/>
      <c r="AT641" s="784"/>
      <c r="AU641" s="784"/>
      <c r="AV641" s="784"/>
      <c r="AW641" s="784"/>
      <c r="AX641" s="784"/>
      <c r="AY641" s="784"/>
      <c r="AZ641" s="784"/>
      <c r="BA641" s="784"/>
      <c r="BB641" s="784"/>
      <c r="BC641" s="784"/>
      <c r="BE641" s="784" t="str">
        <f t="shared" si="272"/>
        <v>DA</v>
      </c>
      <c r="BF641" s="784" t="str">
        <f>+RIGHT(C641,1)</f>
        <v>6</v>
      </c>
      <c r="BG641" s="784" t="str">
        <f t="shared" si="275"/>
        <v>DA+6</v>
      </c>
    </row>
    <row r="642" spans="1:59" x14ac:dyDescent="0.2">
      <c r="A642" s="793"/>
      <c r="B642" s="787"/>
      <c r="C642" s="787"/>
      <c r="D642" s="819">
        <v>437</v>
      </c>
      <c r="E642" s="796"/>
      <c r="F642" s="796"/>
      <c r="G642" s="796"/>
      <c r="H642" s="796"/>
      <c r="I642" s="796"/>
      <c r="J642" s="796"/>
      <c r="K642" s="796"/>
      <c r="L642" s="796"/>
      <c r="M642" s="796"/>
      <c r="N642" s="796"/>
      <c r="O642" s="796"/>
      <c r="P642" s="787"/>
      <c r="Q642" s="787"/>
      <c r="R642" s="787"/>
      <c r="S642" s="796"/>
      <c r="T642" s="796"/>
      <c r="U642" s="796"/>
      <c r="V642" s="796"/>
      <c r="W642" s="796"/>
      <c r="X642" s="796"/>
      <c r="Y642" s="796"/>
      <c r="Z642" s="796"/>
      <c r="AA642" s="796"/>
      <c r="AB642" s="787">
        <v>1</v>
      </c>
      <c r="AC642" s="787"/>
      <c r="AD642" s="787"/>
      <c r="AE642" s="787"/>
      <c r="AF642" s="787"/>
      <c r="AG642" s="787" t="b">
        <f t="shared" si="273"/>
        <v>1</v>
      </c>
      <c r="AH642" s="787"/>
      <c r="AI642" s="787"/>
      <c r="AJ642" s="787"/>
      <c r="AK642" s="787">
        <f t="shared" ref="AK642" si="301">AF642+AJ642</f>
        <v>0</v>
      </c>
      <c r="AL642" s="796"/>
      <c r="AM642" s="796"/>
      <c r="AN642" s="796"/>
      <c r="AO642" s="799"/>
      <c r="BE642" s="784" t="str">
        <f t="shared" si="272"/>
        <v/>
      </c>
    </row>
    <row r="643" spans="1:59" x14ac:dyDescent="0.2">
      <c r="A643" s="793">
        <f>+SUBTOTAL(3,$B$13:B643)</f>
        <v>316</v>
      </c>
      <c r="B643" s="787" t="s">
        <v>713</v>
      </c>
      <c r="C643" s="787" t="s">
        <v>233</v>
      </c>
      <c r="D643" s="819"/>
      <c r="E643" s="799">
        <v>1</v>
      </c>
      <c r="F643" s="800" t="s">
        <v>2090</v>
      </c>
      <c r="G643" s="799" t="s">
        <v>1773</v>
      </c>
      <c r="H643" s="799" t="s">
        <v>1772</v>
      </c>
      <c r="I643" s="799" t="s">
        <v>439</v>
      </c>
      <c r="J643" s="799" t="s">
        <v>1773</v>
      </c>
      <c r="K643" s="799" t="s">
        <v>1772</v>
      </c>
      <c r="L643" s="799" t="s">
        <v>439</v>
      </c>
      <c r="M643" s="799">
        <v>1</v>
      </c>
      <c r="N643" s="799"/>
      <c r="O643" s="799"/>
      <c r="P643" s="799" t="s">
        <v>1774</v>
      </c>
      <c r="Q643" s="799" t="s">
        <v>1775</v>
      </c>
      <c r="R643" s="799">
        <v>1</v>
      </c>
      <c r="S643" s="799">
        <v>1</v>
      </c>
      <c r="T643" s="799"/>
      <c r="U643" s="799"/>
      <c r="V643" s="799">
        <v>1</v>
      </c>
      <c r="W643" s="799"/>
      <c r="X643" s="799"/>
      <c r="Y643" s="799">
        <v>1</v>
      </c>
      <c r="Z643" s="799"/>
      <c r="AA643" s="799"/>
      <c r="AB643" s="799"/>
      <c r="AC643" s="799">
        <v>1</v>
      </c>
      <c r="AD643" s="799"/>
      <c r="AE643" s="799"/>
      <c r="AF643" s="787"/>
      <c r="AG643" s="787"/>
      <c r="AH643" s="787"/>
      <c r="AI643" s="787"/>
      <c r="AJ643" s="787"/>
      <c r="AK643" s="787"/>
      <c r="AL643" s="799">
        <v>1</v>
      </c>
      <c r="AM643" s="799"/>
      <c r="AN643" s="799"/>
      <c r="AO643" s="799">
        <f>+VLOOKUP(LEFT(C643,2),$AR$2:$AS$5,2,FALSE)</f>
        <v>4.9029999999999996</v>
      </c>
      <c r="AP643" s="784"/>
      <c r="AQ643" s="784"/>
      <c r="AR643" s="784"/>
      <c r="AS643" s="784"/>
      <c r="AT643" s="784"/>
      <c r="AU643" s="784"/>
      <c r="AV643" s="784"/>
      <c r="AW643" s="784"/>
      <c r="AX643" s="784"/>
      <c r="AY643" s="784"/>
      <c r="AZ643" s="784"/>
      <c r="BA643" s="784"/>
      <c r="BB643" s="784"/>
      <c r="BC643" s="784"/>
      <c r="BE643" s="784" t="str">
        <f t="shared" si="272"/>
        <v>DA</v>
      </c>
      <c r="BF643" s="784" t="str">
        <f>+RIGHT(C643,1)</f>
        <v>9</v>
      </c>
      <c r="BG643" s="784" t="str">
        <f t="shared" si="275"/>
        <v>DA+9</v>
      </c>
    </row>
    <row r="644" spans="1:59" x14ac:dyDescent="0.2">
      <c r="A644" s="793"/>
      <c r="B644" s="787"/>
      <c r="C644" s="787"/>
      <c r="D644" s="819">
        <v>393.8</v>
      </c>
      <c r="E644" s="796"/>
      <c r="F644" s="796"/>
      <c r="G644" s="796"/>
      <c r="H644" s="796"/>
      <c r="I644" s="796"/>
      <c r="J644" s="796"/>
      <c r="K644" s="796"/>
      <c r="L644" s="796"/>
      <c r="M644" s="796"/>
      <c r="N644" s="796"/>
      <c r="O644" s="796"/>
      <c r="P644" s="787"/>
      <c r="Q644" s="787"/>
      <c r="R644" s="787"/>
      <c r="S644" s="796"/>
      <c r="T644" s="796"/>
      <c r="U644" s="796"/>
      <c r="V644" s="796"/>
      <c r="W644" s="796"/>
      <c r="X644" s="796"/>
      <c r="Y644" s="796"/>
      <c r="Z644" s="796"/>
      <c r="AA644" s="796"/>
      <c r="AB644" s="787">
        <v>1</v>
      </c>
      <c r="AC644" s="787"/>
      <c r="AD644" s="787"/>
      <c r="AE644" s="787"/>
      <c r="AF644" s="787"/>
      <c r="AG644" s="787" t="b">
        <f t="shared" si="273"/>
        <v>1</v>
      </c>
      <c r="AH644" s="787"/>
      <c r="AI644" s="787"/>
      <c r="AJ644" s="787"/>
      <c r="AK644" s="787">
        <f t="shared" ref="AK644" si="302">AF644+AJ644</f>
        <v>0</v>
      </c>
      <c r="AL644" s="796"/>
      <c r="AM644" s="796"/>
      <c r="AN644" s="796"/>
      <c r="AO644" s="799"/>
      <c r="BE644" s="784" t="str">
        <f t="shared" si="272"/>
        <v/>
      </c>
    </row>
    <row r="645" spans="1:59" x14ac:dyDescent="0.2">
      <c r="A645" s="793">
        <f>+SUBTOTAL(3,$B$13:B645)</f>
        <v>317</v>
      </c>
      <c r="B645" s="787" t="s">
        <v>714</v>
      </c>
      <c r="C645" s="787" t="s">
        <v>233</v>
      </c>
      <c r="D645" s="819"/>
      <c r="E645" s="799">
        <v>1</v>
      </c>
      <c r="F645" s="800" t="s">
        <v>2091</v>
      </c>
      <c r="G645" s="799" t="s">
        <v>1773</v>
      </c>
      <c r="H645" s="799" t="s">
        <v>1772</v>
      </c>
      <c r="I645" s="799" t="s">
        <v>439</v>
      </c>
      <c r="J645" s="799" t="s">
        <v>1773</v>
      </c>
      <c r="K645" s="799" t="s">
        <v>1772</v>
      </c>
      <c r="L645" s="799" t="s">
        <v>439</v>
      </c>
      <c r="M645" s="799">
        <v>1</v>
      </c>
      <c r="N645" s="799"/>
      <c r="O645" s="799"/>
      <c r="P645" s="799" t="s">
        <v>1774</v>
      </c>
      <c r="Q645" s="799" t="s">
        <v>1775</v>
      </c>
      <c r="R645" s="799">
        <v>1</v>
      </c>
      <c r="S645" s="799">
        <v>1</v>
      </c>
      <c r="T645" s="799"/>
      <c r="U645" s="799"/>
      <c r="V645" s="799">
        <v>1</v>
      </c>
      <c r="W645" s="799"/>
      <c r="X645" s="799"/>
      <c r="Y645" s="799">
        <v>1</v>
      </c>
      <c r="Z645" s="799"/>
      <c r="AA645" s="799"/>
      <c r="AB645" s="799"/>
      <c r="AC645" s="799">
        <v>1</v>
      </c>
      <c r="AD645" s="799"/>
      <c r="AE645" s="799"/>
      <c r="AF645" s="787"/>
      <c r="AG645" s="787"/>
      <c r="AH645" s="787"/>
      <c r="AI645" s="787"/>
      <c r="AJ645" s="787"/>
      <c r="AK645" s="787"/>
      <c r="AL645" s="799">
        <v>1</v>
      </c>
      <c r="AM645" s="799"/>
      <c r="AN645" s="799"/>
      <c r="AO645" s="799">
        <f>+VLOOKUP(LEFT(C645,2),$AR$2:$AS$5,2,FALSE)</f>
        <v>4.9029999999999996</v>
      </c>
      <c r="AP645" s="784"/>
      <c r="AQ645" s="784"/>
      <c r="AR645" s="784"/>
      <c r="AS645" s="784"/>
      <c r="AT645" s="784"/>
      <c r="AU645" s="784"/>
      <c r="AV645" s="784"/>
      <c r="AW645" s="784"/>
      <c r="AX645" s="784"/>
      <c r="AY645" s="784"/>
      <c r="AZ645" s="784"/>
      <c r="BA645" s="784"/>
      <c r="BB645" s="784"/>
      <c r="BC645" s="784"/>
      <c r="BE645" s="784" t="str">
        <f t="shared" si="272"/>
        <v>DA</v>
      </c>
      <c r="BF645" s="784" t="str">
        <f>+RIGHT(C645,1)</f>
        <v>9</v>
      </c>
      <c r="BG645" s="784" t="str">
        <f t="shared" si="275"/>
        <v>DA+9</v>
      </c>
    </row>
    <row r="646" spans="1:59" x14ac:dyDescent="0.2">
      <c r="A646" s="793"/>
      <c r="B646" s="787"/>
      <c r="C646" s="787"/>
      <c r="D646" s="819">
        <v>447</v>
      </c>
      <c r="E646" s="796"/>
      <c r="F646" s="796"/>
      <c r="G646" s="796"/>
      <c r="H646" s="796"/>
      <c r="I646" s="796"/>
      <c r="J646" s="796"/>
      <c r="K646" s="796"/>
      <c r="L646" s="796"/>
      <c r="M646" s="796"/>
      <c r="N646" s="796"/>
      <c r="O646" s="796"/>
      <c r="P646" s="787"/>
      <c r="Q646" s="787"/>
      <c r="R646" s="787"/>
      <c r="S646" s="796"/>
      <c r="T646" s="796"/>
      <c r="U646" s="796"/>
      <c r="V646" s="796"/>
      <c r="W646" s="796"/>
      <c r="X646" s="796"/>
      <c r="Y646" s="796"/>
      <c r="Z646" s="796"/>
      <c r="AA646" s="796"/>
      <c r="AB646" s="787">
        <v>1</v>
      </c>
      <c r="AC646" s="787"/>
      <c r="AD646" s="787"/>
      <c r="AE646" s="787"/>
      <c r="AF646" s="787"/>
      <c r="AG646" s="787" t="b">
        <f t="shared" si="273"/>
        <v>1</v>
      </c>
      <c r="AH646" s="787"/>
      <c r="AI646" s="787"/>
      <c r="AJ646" s="787"/>
      <c r="AK646" s="787">
        <f t="shared" ref="AK646" si="303">AF646+AJ646</f>
        <v>0</v>
      </c>
      <c r="AL646" s="796"/>
      <c r="AM646" s="796"/>
      <c r="AN646" s="796"/>
      <c r="AO646" s="799"/>
      <c r="BE646" s="784" t="str">
        <f t="shared" si="272"/>
        <v/>
      </c>
    </row>
    <row r="647" spans="1:59" x14ac:dyDescent="0.2">
      <c r="A647" s="793">
        <f>+SUBTOTAL(3,$B$13:B647)</f>
        <v>318</v>
      </c>
      <c r="B647" s="787" t="s">
        <v>715</v>
      </c>
      <c r="C647" s="787" t="s">
        <v>233</v>
      </c>
      <c r="D647" s="819"/>
      <c r="E647" s="799">
        <v>1</v>
      </c>
      <c r="F647" s="800" t="s">
        <v>2092</v>
      </c>
      <c r="G647" s="799" t="s">
        <v>1773</v>
      </c>
      <c r="H647" s="799" t="s">
        <v>1772</v>
      </c>
      <c r="I647" s="799" t="s">
        <v>439</v>
      </c>
      <c r="J647" s="799" t="s">
        <v>1773</v>
      </c>
      <c r="K647" s="799" t="s">
        <v>1772</v>
      </c>
      <c r="L647" s="799" t="s">
        <v>439</v>
      </c>
      <c r="M647" s="799">
        <v>1</v>
      </c>
      <c r="N647" s="799"/>
      <c r="O647" s="799"/>
      <c r="P647" s="799" t="s">
        <v>1774</v>
      </c>
      <c r="Q647" s="799" t="s">
        <v>1775</v>
      </c>
      <c r="R647" s="799">
        <v>1</v>
      </c>
      <c r="S647" s="799">
        <v>1</v>
      </c>
      <c r="T647" s="799"/>
      <c r="U647" s="799"/>
      <c r="V647" s="799">
        <v>1</v>
      </c>
      <c r="W647" s="799"/>
      <c r="X647" s="799"/>
      <c r="Y647" s="799">
        <v>1</v>
      </c>
      <c r="Z647" s="799"/>
      <c r="AA647" s="799"/>
      <c r="AB647" s="799"/>
      <c r="AC647" s="799">
        <v>1</v>
      </c>
      <c r="AD647" s="799"/>
      <c r="AE647" s="799"/>
      <c r="AF647" s="787"/>
      <c r="AG647" s="787"/>
      <c r="AH647" s="787"/>
      <c r="AI647" s="787"/>
      <c r="AJ647" s="787"/>
      <c r="AK647" s="787"/>
      <c r="AL647" s="799">
        <v>1</v>
      </c>
      <c r="AM647" s="799"/>
      <c r="AN647" s="799"/>
      <c r="AO647" s="799">
        <f>+VLOOKUP(LEFT(C647,2),$AR$2:$AS$5,2,FALSE)</f>
        <v>4.9029999999999996</v>
      </c>
      <c r="AP647" s="784"/>
      <c r="AQ647" s="784"/>
      <c r="AR647" s="784"/>
      <c r="AS647" s="784"/>
      <c r="AT647" s="784"/>
      <c r="AU647" s="784"/>
      <c r="AV647" s="784"/>
      <c r="AW647" s="784"/>
      <c r="AX647" s="784"/>
      <c r="AY647" s="784"/>
      <c r="AZ647" s="784"/>
      <c r="BA647" s="784"/>
      <c r="BB647" s="784"/>
      <c r="BC647" s="784"/>
      <c r="BE647" s="784" t="str">
        <f t="shared" si="272"/>
        <v>DA</v>
      </c>
      <c r="BF647" s="784" t="str">
        <f>+RIGHT(C647,1)</f>
        <v>9</v>
      </c>
      <c r="BG647" s="784" t="str">
        <f t="shared" si="275"/>
        <v>DA+9</v>
      </c>
    </row>
    <row r="648" spans="1:59" x14ac:dyDescent="0.2">
      <c r="A648" s="793"/>
      <c r="B648" s="787"/>
      <c r="C648" s="787"/>
      <c r="D648" s="819">
        <v>373</v>
      </c>
      <c r="E648" s="796"/>
      <c r="F648" s="796"/>
      <c r="G648" s="796"/>
      <c r="H648" s="796"/>
      <c r="I648" s="796"/>
      <c r="J648" s="796"/>
      <c r="K648" s="796"/>
      <c r="L648" s="796"/>
      <c r="M648" s="796"/>
      <c r="N648" s="796"/>
      <c r="O648" s="796"/>
      <c r="P648" s="787"/>
      <c r="Q648" s="787"/>
      <c r="R648" s="787"/>
      <c r="S648" s="796"/>
      <c r="T648" s="796"/>
      <c r="U648" s="796"/>
      <c r="V648" s="796"/>
      <c r="W648" s="796"/>
      <c r="X648" s="796"/>
      <c r="Y648" s="796"/>
      <c r="Z648" s="796"/>
      <c r="AA648" s="796"/>
      <c r="AB648" s="787">
        <v>1</v>
      </c>
      <c r="AC648" s="787"/>
      <c r="AD648" s="787"/>
      <c r="AE648" s="787"/>
      <c r="AF648" s="787"/>
      <c r="AG648" s="787" t="b">
        <f t="shared" si="273"/>
        <v>1</v>
      </c>
      <c r="AH648" s="787"/>
      <c r="AI648" s="787"/>
      <c r="AJ648" s="787"/>
      <c r="AK648" s="787">
        <f t="shared" ref="AK648" si="304">AF648+AJ648</f>
        <v>0</v>
      </c>
      <c r="AL648" s="796"/>
      <c r="AM648" s="796"/>
      <c r="AN648" s="796"/>
      <c r="AO648" s="799"/>
      <c r="BE648" s="784" t="str">
        <f t="shared" si="272"/>
        <v/>
      </c>
    </row>
    <row r="649" spans="1:59" x14ac:dyDescent="0.2">
      <c r="A649" s="793">
        <f>+SUBTOTAL(3,$B$13:B649)</f>
        <v>319</v>
      </c>
      <c r="B649" s="787" t="s">
        <v>716</v>
      </c>
      <c r="C649" s="787" t="s">
        <v>232</v>
      </c>
      <c r="D649" s="819"/>
      <c r="E649" s="799">
        <v>1</v>
      </c>
      <c r="F649" s="800" t="s">
        <v>2093</v>
      </c>
      <c r="G649" s="799" t="s">
        <v>1773</v>
      </c>
      <c r="H649" s="799" t="s">
        <v>1772</v>
      </c>
      <c r="I649" s="799" t="s">
        <v>439</v>
      </c>
      <c r="J649" s="799" t="s">
        <v>1773</v>
      </c>
      <c r="K649" s="799" t="s">
        <v>1772</v>
      </c>
      <c r="L649" s="799" t="s">
        <v>439</v>
      </c>
      <c r="M649" s="799">
        <v>1</v>
      </c>
      <c r="N649" s="799"/>
      <c r="O649" s="799"/>
      <c r="P649" s="799" t="s">
        <v>1774</v>
      </c>
      <c r="Q649" s="799" t="s">
        <v>1775</v>
      </c>
      <c r="R649" s="799">
        <v>1</v>
      </c>
      <c r="S649" s="799">
        <v>1</v>
      </c>
      <c r="T649" s="799"/>
      <c r="U649" s="799"/>
      <c r="V649" s="799">
        <v>1</v>
      </c>
      <c r="W649" s="799"/>
      <c r="X649" s="799"/>
      <c r="Y649" s="799">
        <v>1</v>
      </c>
      <c r="Z649" s="799"/>
      <c r="AA649" s="799"/>
      <c r="AB649" s="799"/>
      <c r="AC649" s="799">
        <v>1</v>
      </c>
      <c r="AD649" s="799"/>
      <c r="AE649" s="799"/>
      <c r="AF649" s="787"/>
      <c r="AG649" s="787"/>
      <c r="AH649" s="787"/>
      <c r="AI649" s="787"/>
      <c r="AJ649" s="787"/>
      <c r="AK649" s="787"/>
      <c r="AL649" s="799">
        <v>1</v>
      </c>
      <c r="AM649" s="799"/>
      <c r="AN649" s="799"/>
      <c r="AO649" s="799">
        <f>+VLOOKUP(LEFT(C649,2),$AR$2:$AS$5,2,FALSE)</f>
        <v>4.9029999999999996</v>
      </c>
      <c r="AP649" s="784"/>
      <c r="AQ649" s="784"/>
      <c r="AR649" s="784"/>
      <c r="AS649" s="784"/>
      <c r="AT649" s="784"/>
      <c r="AU649" s="784"/>
      <c r="AV649" s="784"/>
      <c r="AW649" s="784"/>
      <c r="AX649" s="784"/>
      <c r="AY649" s="784"/>
      <c r="AZ649" s="784"/>
      <c r="BA649" s="784"/>
      <c r="BB649" s="784"/>
      <c r="BC649" s="784"/>
      <c r="BE649" s="784" t="str">
        <f t="shared" si="272"/>
        <v>DA</v>
      </c>
      <c r="BF649" s="784" t="str">
        <f>+RIGHT(C649,1)</f>
        <v>6</v>
      </c>
      <c r="BG649" s="784" t="str">
        <f t="shared" si="275"/>
        <v>DA+6</v>
      </c>
    </row>
    <row r="650" spans="1:59" x14ac:dyDescent="0.2">
      <c r="A650" s="793"/>
      <c r="B650" s="787"/>
      <c r="C650" s="787"/>
      <c r="D650" s="819">
        <v>406.8</v>
      </c>
      <c r="E650" s="796"/>
      <c r="F650" s="796"/>
      <c r="G650" s="796"/>
      <c r="H650" s="796"/>
      <c r="I650" s="796"/>
      <c r="J650" s="796"/>
      <c r="K650" s="796"/>
      <c r="L650" s="796"/>
      <c r="M650" s="796"/>
      <c r="N650" s="796"/>
      <c r="O650" s="796"/>
      <c r="P650" s="787"/>
      <c r="Q650" s="787"/>
      <c r="R650" s="787"/>
      <c r="S650" s="796"/>
      <c r="T650" s="796"/>
      <c r="U650" s="796"/>
      <c r="V650" s="796"/>
      <c r="W650" s="796"/>
      <c r="X650" s="796"/>
      <c r="Y650" s="796"/>
      <c r="Z650" s="796"/>
      <c r="AA650" s="796"/>
      <c r="AB650" s="787">
        <v>1</v>
      </c>
      <c r="AC650" s="787"/>
      <c r="AD650" s="787"/>
      <c r="AE650" s="787"/>
      <c r="AF650" s="787"/>
      <c r="AG650" s="787" t="b">
        <f t="shared" si="273"/>
        <v>1</v>
      </c>
      <c r="AH650" s="787"/>
      <c r="AI650" s="787"/>
      <c r="AJ650" s="787"/>
      <c r="AK650" s="787">
        <f t="shared" ref="AK650" si="305">AF650+AJ650</f>
        <v>0</v>
      </c>
      <c r="AL650" s="796"/>
      <c r="AM650" s="796"/>
      <c r="AN650" s="796"/>
      <c r="AO650" s="799"/>
      <c r="BE650" s="784" t="str">
        <f t="shared" si="272"/>
        <v/>
      </c>
    </row>
    <row r="651" spans="1:59" x14ac:dyDescent="0.2">
      <c r="A651" s="793">
        <f>+SUBTOTAL(3,$B$13:B651)</f>
        <v>320</v>
      </c>
      <c r="B651" s="787" t="s">
        <v>717</v>
      </c>
      <c r="C651" s="787" t="s">
        <v>20</v>
      </c>
      <c r="D651" s="819"/>
      <c r="E651" s="799">
        <v>1</v>
      </c>
      <c r="F651" s="800" t="s">
        <v>2094</v>
      </c>
      <c r="G651" s="799" t="s">
        <v>1773</v>
      </c>
      <c r="H651" s="799" t="s">
        <v>1772</v>
      </c>
      <c r="I651" s="799" t="s">
        <v>439</v>
      </c>
      <c r="J651" s="799" t="s">
        <v>1773</v>
      </c>
      <c r="K651" s="799" t="s">
        <v>1772</v>
      </c>
      <c r="L651" s="799" t="s">
        <v>439</v>
      </c>
      <c r="M651" s="799">
        <v>1</v>
      </c>
      <c r="N651" s="799"/>
      <c r="O651" s="799"/>
      <c r="P651" s="799" t="s">
        <v>1774</v>
      </c>
      <c r="Q651" s="799" t="s">
        <v>1775</v>
      </c>
      <c r="R651" s="799">
        <v>1</v>
      </c>
      <c r="S651" s="799">
        <v>1</v>
      </c>
      <c r="T651" s="799"/>
      <c r="U651" s="799"/>
      <c r="V651" s="799">
        <v>1</v>
      </c>
      <c r="W651" s="799"/>
      <c r="X651" s="799"/>
      <c r="Y651" s="799">
        <v>1</v>
      </c>
      <c r="Z651" s="799"/>
      <c r="AA651" s="799"/>
      <c r="AB651" s="799"/>
      <c r="AC651" s="799">
        <v>1</v>
      </c>
      <c r="AD651" s="799"/>
      <c r="AE651" s="799"/>
      <c r="AF651" s="787"/>
      <c r="AG651" s="787"/>
      <c r="AH651" s="787"/>
      <c r="AI651" s="787"/>
      <c r="AJ651" s="787"/>
      <c r="AK651" s="787"/>
      <c r="AL651" s="799">
        <v>1</v>
      </c>
      <c r="AM651" s="799"/>
      <c r="AN651" s="799"/>
      <c r="AO651" s="799">
        <f>+VLOOKUP(LEFT(C651,2),$AR$2:$AS$5,2,FALSE)</f>
        <v>4.9029999999999996</v>
      </c>
      <c r="AP651" s="784"/>
      <c r="AQ651" s="784"/>
      <c r="AR651" s="784"/>
      <c r="AS651" s="784"/>
      <c r="AT651" s="784"/>
      <c r="AU651" s="784"/>
      <c r="AV651" s="784"/>
      <c r="AW651" s="784"/>
      <c r="AX651" s="784"/>
      <c r="AY651" s="784"/>
      <c r="AZ651" s="784"/>
      <c r="BA651" s="784"/>
      <c r="BB651" s="784"/>
      <c r="BC651" s="784"/>
      <c r="BE651" s="784" t="str">
        <f t="shared" si="272"/>
        <v>DA</v>
      </c>
      <c r="BF651" s="784" t="str">
        <f>+RIGHT(C651,1)</f>
        <v>3</v>
      </c>
      <c r="BG651" s="784" t="str">
        <f t="shared" si="275"/>
        <v>DA+3</v>
      </c>
    </row>
    <row r="652" spans="1:59" x14ac:dyDescent="0.2">
      <c r="A652" s="793"/>
      <c r="B652" s="787"/>
      <c r="C652" s="787"/>
      <c r="D652" s="819">
        <v>433</v>
      </c>
      <c r="E652" s="796"/>
      <c r="F652" s="796"/>
      <c r="G652" s="796"/>
      <c r="H652" s="796"/>
      <c r="I652" s="796"/>
      <c r="J652" s="796"/>
      <c r="K652" s="796"/>
      <c r="L652" s="796"/>
      <c r="M652" s="796"/>
      <c r="N652" s="796"/>
      <c r="O652" s="796"/>
      <c r="P652" s="787"/>
      <c r="Q652" s="787"/>
      <c r="R652" s="787"/>
      <c r="S652" s="796"/>
      <c r="T652" s="796"/>
      <c r="U652" s="796"/>
      <c r="V652" s="796"/>
      <c r="W652" s="796"/>
      <c r="X652" s="796"/>
      <c r="Y652" s="796"/>
      <c r="Z652" s="796"/>
      <c r="AA652" s="796"/>
      <c r="AB652" s="787">
        <v>1</v>
      </c>
      <c r="AC652" s="787"/>
      <c r="AD652" s="787"/>
      <c r="AE652" s="787"/>
      <c r="AF652" s="787"/>
      <c r="AG652" s="787" t="b">
        <f t="shared" si="273"/>
        <v>1</v>
      </c>
      <c r="AH652" s="787"/>
      <c r="AI652" s="787"/>
      <c r="AJ652" s="787"/>
      <c r="AK652" s="787">
        <f t="shared" ref="AK652" si="306">AF652+AJ652</f>
        <v>0</v>
      </c>
      <c r="AL652" s="796"/>
      <c r="AM652" s="796"/>
      <c r="AN652" s="796"/>
      <c r="AO652" s="799"/>
      <c r="BE652" s="784" t="str">
        <f t="shared" si="272"/>
        <v/>
      </c>
    </row>
    <row r="653" spans="1:59" x14ac:dyDescent="0.2">
      <c r="A653" s="793">
        <f>+SUBTOTAL(3,$B$13:B653)</f>
        <v>321</v>
      </c>
      <c r="B653" s="787" t="s">
        <v>718</v>
      </c>
      <c r="C653" s="787" t="s">
        <v>232</v>
      </c>
      <c r="D653" s="819"/>
      <c r="E653" s="799">
        <v>1</v>
      </c>
      <c r="F653" s="800" t="s">
        <v>2095</v>
      </c>
      <c r="G653" s="799" t="s">
        <v>1773</v>
      </c>
      <c r="H653" s="799" t="s">
        <v>1772</v>
      </c>
      <c r="I653" s="799" t="s">
        <v>439</v>
      </c>
      <c r="J653" s="799" t="s">
        <v>1773</v>
      </c>
      <c r="K653" s="799" t="s">
        <v>1772</v>
      </c>
      <c r="L653" s="799" t="s">
        <v>439</v>
      </c>
      <c r="M653" s="799">
        <v>1</v>
      </c>
      <c r="N653" s="799"/>
      <c r="O653" s="799"/>
      <c r="P653" s="799" t="s">
        <v>1774</v>
      </c>
      <c r="Q653" s="799" t="s">
        <v>1775</v>
      </c>
      <c r="R653" s="799">
        <v>1</v>
      </c>
      <c r="S653" s="799">
        <v>1</v>
      </c>
      <c r="T653" s="799"/>
      <c r="U653" s="799"/>
      <c r="V653" s="799">
        <v>1</v>
      </c>
      <c r="W653" s="799"/>
      <c r="X653" s="799"/>
      <c r="Y653" s="799">
        <v>1</v>
      </c>
      <c r="Z653" s="799"/>
      <c r="AA653" s="799"/>
      <c r="AB653" s="799"/>
      <c r="AC653" s="799">
        <v>1</v>
      </c>
      <c r="AD653" s="799"/>
      <c r="AE653" s="799"/>
      <c r="AF653" s="787"/>
      <c r="AG653" s="787"/>
      <c r="AH653" s="787"/>
      <c r="AI653" s="787"/>
      <c r="AJ653" s="787"/>
      <c r="AK653" s="787"/>
      <c r="AL653" s="799">
        <v>1</v>
      </c>
      <c r="AM653" s="799"/>
      <c r="AN653" s="799"/>
      <c r="AO653" s="799">
        <f>+VLOOKUP(LEFT(C653,2),$AR$2:$AS$5,2,FALSE)</f>
        <v>4.9029999999999996</v>
      </c>
      <c r="AP653" s="784"/>
      <c r="AQ653" s="784"/>
      <c r="AR653" s="784"/>
      <c r="AS653" s="784"/>
      <c r="AT653" s="784"/>
      <c r="AU653" s="784"/>
      <c r="AV653" s="784"/>
      <c r="AW653" s="784"/>
      <c r="AX653" s="784"/>
      <c r="AY653" s="784"/>
      <c r="AZ653" s="784"/>
      <c r="BA653" s="784"/>
      <c r="BB653" s="784"/>
      <c r="BC653" s="784"/>
      <c r="BE653" s="784" t="str">
        <f t="shared" ref="BE653:BE716" si="307">+LEFT(C653,2)</f>
        <v>DA</v>
      </c>
      <c r="BF653" s="784" t="str">
        <f>+RIGHT(C653,1)</f>
        <v>6</v>
      </c>
      <c r="BG653" s="784" t="str">
        <f t="shared" si="275"/>
        <v>DA+6</v>
      </c>
    </row>
    <row r="654" spans="1:59" x14ac:dyDescent="0.2">
      <c r="A654" s="793"/>
      <c r="B654" s="787"/>
      <c r="C654" s="787"/>
      <c r="D654" s="819">
        <v>399.7</v>
      </c>
      <c r="E654" s="796"/>
      <c r="F654" s="796"/>
      <c r="G654" s="796"/>
      <c r="H654" s="796"/>
      <c r="I654" s="796"/>
      <c r="J654" s="796"/>
      <c r="K654" s="796"/>
      <c r="L654" s="796"/>
      <c r="M654" s="796"/>
      <c r="N654" s="796"/>
      <c r="O654" s="796"/>
      <c r="P654" s="787"/>
      <c r="Q654" s="787"/>
      <c r="R654" s="787"/>
      <c r="S654" s="796"/>
      <c r="T654" s="796"/>
      <c r="U654" s="796"/>
      <c r="V654" s="796"/>
      <c r="W654" s="796"/>
      <c r="X654" s="796"/>
      <c r="Y654" s="796"/>
      <c r="Z654" s="796"/>
      <c r="AA654" s="796"/>
      <c r="AB654" s="787">
        <v>1</v>
      </c>
      <c r="AC654" s="787"/>
      <c r="AD654" s="787"/>
      <c r="AE654" s="787"/>
      <c r="AF654" s="787"/>
      <c r="AG654" s="787" t="b">
        <f t="shared" ref="AG654:AG716" si="308">+ISBLANK(AH654)</f>
        <v>1</v>
      </c>
      <c r="AH654" s="787"/>
      <c r="AI654" s="787"/>
      <c r="AJ654" s="787"/>
      <c r="AK654" s="787">
        <f t="shared" ref="AK654" si="309">AF654+AJ654</f>
        <v>0</v>
      </c>
      <c r="AL654" s="796"/>
      <c r="AM654" s="796"/>
      <c r="AN654" s="796"/>
      <c r="AO654" s="799"/>
      <c r="BE654" s="784" t="str">
        <f t="shared" si="307"/>
        <v/>
      </c>
    </row>
    <row r="655" spans="1:59" x14ac:dyDescent="0.2">
      <c r="A655" s="793">
        <f>+SUBTOTAL(3,$B$13:B655)</f>
        <v>322</v>
      </c>
      <c r="B655" s="787" t="s">
        <v>719</v>
      </c>
      <c r="C655" s="787" t="s">
        <v>20</v>
      </c>
      <c r="D655" s="819"/>
      <c r="E655" s="799">
        <v>1</v>
      </c>
      <c r="F655" s="800" t="s">
        <v>2096</v>
      </c>
      <c r="G655" s="799" t="s">
        <v>1773</v>
      </c>
      <c r="H655" s="799" t="s">
        <v>1772</v>
      </c>
      <c r="I655" s="799" t="s">
        <v>439</v>
      </c>
      <c r="J655" s="799" t="s">
        <v>1773</v>
      </c>
      <c r="K655" s="799" t="s">
        <v>1772</v>
      </c>
      <c r="L655" s="799" t="s">
        <v>439</v>
      </c>
      <c r="M655" s="799">
        <v>1</v>
      </c>
      <c r="N655" s="799"/>
      <c r="O655" s="799"/>
      <c r="P655" s="799" t="s">
        <v>1774</v>
      </c>
      <c r="Q655" s="799" t="s">
        <v>1775</v>
      </c>
      <c r="R655" s="799">
        <v>1</v>
      </c>
      <c r="S655" s="799">
        <v>1</v>
      </c>
      <c r="T655" s="799"/>
      <c r="U655" s="799"/>
      <c r="V655" s="799">
        <v>1</v>
      </c>
      <c r="W655" s="799"/>
      <c r="X655" s="799"/>
      <c r="Y655" s="799">
        <v>1</v>
      </c>
      <c r="Z655" s="799"/>
      <c r="AA655" s="799"/>
      <c r="AB655" s="799"/>
      <c r="AC655" s="799">
        <v>1</v>
      </c>
      <c r="AD655" s="799"/>
      <c r="AE655" s="799"/>
      <c r="AF655" s="787"/>
      <c r="AG655" s="787"/>
      <c r="AH655" s="787"/>
      <c r="AI655" s="787"/>
      <c r="AJ655" s="787"/>
      <c r="AK655" s="787"/>
      <c r="AL655" s="799">
        <v>1</v>
      </c>
      <c r="AM655" s="799"/>
      <c r="AN655" s="799"/>
      <c r="AO655" s="799">
        <f>+VLOOKUP(LEFT(C655,2),$AR$2:$AS$5,2,FALSE)</f>
        <v>4.9029999999999996</v>
      </c>
      <c r="AP655" s="784"/>
      <c r="AQ655" s="784"/>
      <c r="AR655" s="784"/>
      <c r="AS655" s="784"/>
      <c r="AT655" s="784"/>
      <c r="AU655" s="784"/>
      <c r="AV655" s="784"/>
      <c r="AW655" s="784"/>
      <c r="AX655" s="784"/>
      <c r="AY655" s="784"/>
      <c r="AZ655" s="784"/>
      <c r="BA655" s="784"/>
      <c r="BB655" s="784"/>
      <c r="BC655" s="784"/>
      <c r="BE655" s="784" t="str">
        <f t="shared" si="307"/>
        <v>DA</v>
      </c>
      <c r="BF655" s="784" t="str">
        <f>+RIGHT(C655,1)</f>
        <v>3</v>
      </c>
      <c r="BG655" s="784" t="str">
        <f t="shared" ref="BG655:BG717" si="310">+CONCATENATE(BE655,"+",BF655)</f>
        <v>DA+3</v>
      </c>
    </row>
    <row r="656" spans="1:59" x14ac:dyDescent="0.2">
      <c r="A656" s="793"/>
      <c r="B656" s="787"/>
      <c r="C656" s="787"/>
      <c r="D656" s="819">
        <v>384.1</v>
      </c>
      <c r="E656" s="796"/>
      <c r="F656" s="796"/>
      <c r="G656" s="796"/>
      <c r="H656" s="796"/>
      <c r="I656" s="796"/>
      <c r="J656" s="796"/>
      <c r="K656" s="796"/>
      <c r="L656" s="796"/>
      <c r="M656" s="796"/>
      <c r="N656" s="796"/>
      <c r="O656" s="796"/>
      <c r="P656" s="787"/>
      <c r="Q656" s="787"/>
      <c r="R656" s="787"/>
      <c r="S656" s="796"/>
      <c r="T656" s="796"/>
      <c r="U656" s="796"/>
      <c r="V656" s="796"/>
      <c r="W656" s="796"/>
      <c r="X656" s="796"/>
      <c r="Y656" s="796"/>
      <c r="Z656" s="796"/>
      <c r="AA656" s="796"/>
      <c r="AB656" s="787">
        <v>1</v>
      </c>
      <c r="AC656" s="787"/>
      <c r="AD656" s="787"/>
      <c r="AE656" s="787"/>
      <c r="AF656" s="787"/>
      <c r="AG656" s="787" t="b">
        <f t="shared" si="308"/>
        <v>1</v>
      </c>
      <c r="AH656" s="787"/>
      <c r="AI656" s="787"/>
      <c r="AJ656" s="787"/>
      <c r="AK656" s="787">
        <f t="shared" ref="AK656" si="311">AF656+AJ656</f>
        <v>0</v>
      </c>
      <c r="AL656" s="796"/>
      <c r="AM656" s="796"/>
      <c r="AN656" s="796"/>
      <c r="AO656" s="799"/>
      <c r="BE656" s="784" t="str">
        <f t="shared" si="307"/>
        <v/>
      </c>
    </row>
    <row r="657" spans="1:59" x14ac:dyDescent="0.2">
      <c r="A657" s="793">
        <f>+SUBTOTAL(3,$B$13:B657)</f>
        <v>323</v>
      </c>
      <c r="B657" s="787" t="s">
        <v>720</v>
      </c>
      <c r="C657" s="787" t="s">
        <v>233</v>
      </c>
      <c r="D657" s="819"/>
      <c r="E657" s="799">
        <v>1</v>
      </c>
      <c r="F657" s="800" t="s">
        <v>2097</v>
      </c>
      <c r="G657" s="799" t="s">
        <v>1773</v>
      </c>
      <c r="H657" s="799" t="s">
        <v>1772</v>
      </c>
      <c r="I657" s="799" t="s">
        <v>439</v>
      </c>
      <c r="J657" s="799" t="s">
        <v>1773</v>
      </c>
      <c r="K657" s="799" t="s">
        <v>1772</v>
      </c>
      <c r="L657" s="799" t="s">
        <v>439</v>
      </c>
      <c r="M657" s="799">
        <v>1</v>
      </c>
      <c r="N657" s="799"/>
      <c r="O657" s="799"/>
      <c r="P657" s="799" t="s">
        <v>1774</v>
      </c>
      <c r="Q657" s="799" t="s">
        <v>1775</v>
      </c>
      <c r="R657" s="799">
        <v>1</v>
      </c>
      <c r="S657" s="799">
        <v>1</v>
      </c>
      <c r="T657" s="799"/>
      <c r="U657" s="799"/>
      <c r="V657" s="799">
        <v>1</v>
      </c>
      <c r="W657" s="799"/>
      <c r="X657" s="799"/>
      <c r="Y657" s="799">
        <v>1</v>
      </c>
      <c r="Z657" s="799"/>
      <c r="AA657" s="799"/>
      <c r="AB657" s="799"/>
      <c r="AC657" s="799">
        <v>1</v>
      </c>
      <c r="AD657" s="799"/>
      <c r="AE657" s="799"/>
      <c r="AF657" s="787"/>
      <c r="AG657" s="787"/>
      <c r="AH657" s="787"/>
      <c r="AI657" s="787"/>
      <c r="AJ657" s="787"/>
      <c r="AK657" s="787"/>
      <c r="AL657" s="799">
        <v>1</v>
      </c>
      <c r="AM657" s="799"/>
      <c r="AN657" s="799"/>
      <c r="AO657" s="799">
        <f>+VLOOKUP(LEFT(C657,2),$AR$2:$AS$5,2,FALSE)</f>
        <v>4.9029999999999996</v>
      </c>
      <c r="AP657" s="784"/>
      <c r="AQ657" s="784"/>
      <c r="AR657" s="784"/>
      <c r="AS657" s="784"/>
      <c r="AT657" s="784"/>
      <c r="AU657" s="784"/>
      <c r="AV657" s="784"/>
      <c r="AW657" s="784"/>
      <c r="AX657" s="784"/>
      <c r="AY657" s="784"/>
      <c r="AZ657" s="784"/>
      <c r="BA657" s="784"/>
      <c r="BB657" s="784"/>
      <c r="BC657" s="784"/>
      <c r="BE657" s="784" t="str">
        <f t="shared" si="307"/>
        <v>DA</v>
      </c>
      <c r="BF657" s="784" t="str">
        <f>+RIGHT(C657,1)</f>
        <v>9</v>
      </c>
      <c r="BG657" s="784" t="str">
        <f t="shared" si="310"/>
        <v>DA+9</v>
      </c>
    </row>
    <row r="658" spans="1:59" x14ac:dyDescent="0.2">
      <c r="A658" s="793"/>
      <c r="B658" s="787"/>
      <c r="C658" s="787"/>
      <c r="D658" s="819">
        <v>455.9</v>
      </c>
      <c r="E658" s="796"/>
      <c r="F658" s="796"/>
      <c r="G658" s="796"/>
      <c r="H658" s="796"/>
      <c r="I658" s="796"/>
      <c r="J658" s="796"/>
      <c r="K658" s="796"/>
      <c r="L658" s="796"/>
      <c r="M658" s="796"/>
      <c r="N658" s="796"/>
      <c r="O658" s="796"/>
      <c r="P658" s="787"/>
      <c r="Q658" s="787"/>
      <c r="R658" s="787"/>
      <c r="S658" s="796"/>
      <c r="T658" s="796"/>
      <c r="U658" s="796"/>
      <c r="V658" s="796"/>
      <c r="W658" s="796"/>
      <c r="X658" s="796"/>
      <c r="Y658" s="796"/>
      <c r="Z658" s="796"/>
      <c r="AA658" s="796"/>
      <c r="AB658" s="787">
        <v>1</v>
      </c>
      <c r="AC658" s="787"/>
      <c r="AD658" s="787"/>
      <c r="AE658" s="787"/>
      <c r="AF658" s="787"/>
      <c r="AG658" s="787" t="b">
        <f t="shared" si="308"/>
        <v>1</v>
      </c>
      <c r="AH658" s="787"/>
      <c r="AI658" s="787"/>
      <c r="AJ658" s="787"/>
      <c r="AK658" s="787">
        <f t="shared" ref="AK658" si="312">AF658+AJ658</f>
        <v>0</v>
      </c>
      <c r="AL658" s="796"/>
      <c r="AM658" s="796"/>
      <c r="AN658" s="796"/>
      <c r="AO658" s="799"/>
      <c r="BE658" s="784" t="str">
        <f t="shared" si="307"/>
        <v/>
      </c>
    </row>
    <row r="659" spans="1:59" x14ac:dyDescent="0.2">
      <c r="A659" s="793">
        <f>+SUBTOTAL(3,$B$13:B659)</f>
        <v>324</v>
      </c>
      <c r="B659" s="787" t="s">
        <v>721</v>
      </c>
      <c r="C659" s="787" t="s">
        <v>241</v>
      </c>
      <c r="D659" s="819"/>
      <c r="E659" s="799">
        <v>1</v>
      </c>
      <c r="F659" s="800" t="s">
        <v>2098</v>
      </c>
      <c r="G659" s="799" t="s">
        <v>1773</v>
      </c>
      <c r="H659" s="799" t="s">
        <v>1772</v>
      </c>
      <c r="I659" s="799" t="s">
        <v>439</v>
      </c>
      <c r="J659" s="799" t="s">
        <v>1773</v>
      </c>
      <c r="K659" s="799" t="s">
        <v>1772</v>
      </c>
      <c r="L659" s="799" t="s">
        <v>439</v>
      </c>
      <c r="M659" s="799">
        <v>1</v>
      </c>
      <c r="N659" s="799"/>
      <c r="O659" s="799"/>
      <c r="P659" s="799" t="s">
        <v>1774</v>
      </c>
      <c r="Q659" s="799" t="s">
        <v>1775</v>
      </c>
      <c r="R659" s="799">
        <v>1</v>
      </c>
      <c r="S659" s="799">
        <v>1</v>
      </c>
      <c r="T659" s="799"/>
      <c r="U659" s="799"/>
      <c r="V659" s="799">
        <v>1</v>
      </c>
      <c r="W659" s="799"/>
      <c r="X659" s="799"/>
      <c r="Y659" s="796"/>
      <c r="Z659" s="796"/>
      <c r="AA659" s="796"/>
      <c r="AB659" s="799"/>
      <c r="AC659" s="787">
        <v>1</v>
      </c>
      <c r="AD659" s="787"/>
      <c r="AE659" s="787"/>
      <c r="AF659" s="787"/>
      <c r="AG659" s="787"/>
      <c r="AH659" s="787"/>
      <c r="AI659" s="787"/>
      <c r="AJ659" s="787"/>
      <c r="AK659" s="787"/>
      <c r="AL659" s="799">
        <v>1</v>
      </c>
      <c r="AM659" s="799"/>
      <c r="AN659" s="799"/>
      <c r="AO659" s="799">
        <f>+VLOOKUP(LEFT(C659,2),$AR$2:$AS$5,2,FALSE)</f>
        <v>7.3659999999999997</v>
      </c>
      <c r="BE659" s="784" t="str">
        <f t="shared" si="307"/>
        <v>DB</v>
      </c>
      <c r="BF659" s="784" t="str">
        <f>+RIGHT(C659,1)</f>
        <v>9</v>
      </c>
      <c r="BG659" s="784" t="str">
        <f t="shared" si="310"/>
        <v>DB+9</v>
      </c>
    </row>
    <row r="660" spans="1:59" x14ac:dyDescent="0.2">
      <c r="A660" s="793"/>
      <c r="B660" s="787"/>
      <c r="C660" s="787"/>
      <c r="D660" s="819">
        <v>433.2</v>
      </c>
      <c r="E660" s="796"/>
      <c r="F660" s="796"/>
      <c r="G660" s="796"/>
      <c r="H660" s="796"/>
      <c r="I660" s="796"/>
      <c r="J660" s="796"/>
      <c r="K660" s="796"/>
      <c r="L660" s="796"/>
      <c r="M660" s="796"/>
      <c r="N660" s="796"/>
      <c r="O660" s="796"/>
      <c r="P660" s="787"/>
      <c r="Q660" s="787"/>
      <c r="R660" s="787"/>
      <c r="S660" s="796"/>
      <c r="T660" s="796"/>
      <c r="U660" s="796"/>
      <c r="V660" s="796"/>
      <c r="W660" s="796"/>
      <c r="X660" s="796"/>
      <c r="Y660" s="796"/>
      <c r="Z660" s="796"/>
      <c r="AA660" s="796"/>
      <c r="AB660" s="787">
        <v>1</v>
      </c>
      <c r="AC660" s="787"/>
      <c r="AD660" s="787"/>
      <c r="AE660" s="787"/>
      <c r="AF660" s="787"/>
      <c r="AG660" s="787" t="b">
        <f t="shared" si="308"/>
        <v>1</v>
      </c>
      <c r="AH660" s="787"/>
      <c r="AI660" s="787"/>
      <c r="AJ660" s="787"/>
      <c r="AK660" s="787">
        <f t="shared" ref="AK660" si="313">AF660+AJ660</f>
        <v>0</v>
      </c>
      <c r="AL660" s="787"/>
      <c r="AM660" s="787"/>
      <c r="AN660" s="787"/>
      <c r="AO660" s="799"/>
      <c r="BE660" s="784" t="str">
        <f t="shared" si="307"/>
        <v/>
      </c>
    </row>
    <row r="661" spans="1:59" x14ac:dyDescent="0.2">
      <c r="A661" s="793">
        <f>+SUBTOTAL(3,$B$13:B661)</f>
        <v>325</v>
      </c>
      <c r="B661" s="787" t="s">
        <v>722</v>
      </c>
      <c r="C661" s="787" t="s">
        <v>233</v>
      </c>
      <c r="D661" s="819"/>
      <c r="E661" s="799">
        <v>1</v>
      </c>
      <c r="F661" s="800" t="s">
        <v>2099</v>
      </c>
      <c r="G661" s="799" t="s">
        <v>1773</v>
      </c>
      <c r="H661" s="799" t="s">
        <v>1772</v>
      </c>
      <c r="I661" s="799" t="s">
        <v>439</v>
      </c>
      <c r="J661" s="799" t="s">
        <v>1773</v>
      </c>
      <c r="K661" s="799" t="s">
        <v>1772</v>
      </c>
      <c r="L661" s="799" t="s">
        <v>439</v>
      </c>
      <c r="M661" s="799">
        <v>1</v>
      </c>
      <c r="N661" s="799"/>
      <c r="O661" s="799"/>
      <c r="P661" s="799" t="s">
        <v>1774</v>
      </c>
      <c r="Q661" s="799" t="s">
        <v>1775</v>
      </c>
      <c r="R661" s="799">
        <v>1</v>
      </c>
      <c r="S661" s="799">
        <v>1</v>
      </c>
      <c r="T661" s="799"/>
      <c r="U661" s="799"/>
      <c r="V661" s="799">
        <v>1</v>
      </c>
      <c r="W661" s="799"/>
      <c r="X661" s="799"/>
      <c r="Y661" s="799">
        <v>1</v>
      </c>
      <c r="Z661" s="799"/>
      <c r="AA661" s="799"/>
      <c r="AB661" s="799"/>
      <c r="AC661" s="799">
        <v>1</v>
      </c>
      <c r="AD661" s="799"/>
      <c r="AE661" s="799"/>
      <c r="AF661" s="787"/>
      <c r="AG661" s="787"/>
      <c r="AH661" s="787"/>
      <c r="AI661" s="787"/>
      <c r="AJ661" s="787"/>
      <c r="AK661" s="787"/>
      <c r="AL661" s="799">
        <v>1</v>
      </c>
      <c r="AM661" s="799"/>
      <c r="AN661" s="799"/>
      <c r="AO661" s="799">
        <f>+VLOOKUP(LEFT(C661,2),$AR$2:$AS$5,2,FALSE)</f>
        <v>4.9029999999999996</v>
      </c>
      <c r="AP661" s="784"/>
      <c r="AQ661" s="784"/>
      <c r="AR661" s="784"/>
      <c r="AS661" s="784"/>
      <c r="AT661" s="784"/>
      <c r="AU661" s="784"/>
      <c r="AV661" s="784"/>
      <c r="AW661" s="784"/>
      <c r="AX661" s="784"/>
      <c r="AY661" s="784"/>
      <c r="AZ661" s="784"/>
      <c r="BA661" s="784"/>
      <c r="BB661" s="784"/>
      <c r="BC661" s="784"/>
      <c r="BE661" s="784" t="str">
        <f t="shared" si="307"/>
        <v>DA</v>
      </c>
      <c r="BF661" s="784" t="str">
        <f>+RIGHT(C661,1)</f>
        <v>9</v>
      </c>
      <c r="BG661" s="784" t="str">
        <f t="shared" si="310"/>
        <v>DA+9</v>
      </c>
    </row>
    <row r="662" spans="1:59" x14ac:dyDescent="0.2">
      <c r="A662" s="793"/>
      <c r="B662" s="787"/>
      <c r="C662" s="787"/>
      <c r="D662" s="819">
        <v>407.4</v>
      </c>
      <c r="E662" s="796"/>
      <c r="F662" s="796"/>
      <c r="G662" s="796"/>
      <c r="H662" s="796"/>
      <c r="I662" s="796"/>
      <c r="J662" s="796"/>
      <c r="K662" s="796"/>
      <c r="L662" s="796"/>
      <c r="M662" s="796"/>
      <c r="N662" s="796"/>
      <c r="O662" s="796"/>
      <c r="P662" s="787"/>
      <c r="Q662" s="787"/>
      <c r="R662" s="787"/>
      <c r="S662" s="796"/>
      <c r="T662" s="796"/>
      <c r="U662" s="796"/>
      <c r="V662" s="796"/>
      <c r="W662" s="796"/>
      <c r="X662" s="796"/>
      <c r="Y662" s="796"/>
      <c r="Z662" s="796"/>
      <c r="AA662" s="796"/>
      <c r="AB662" s="787">
        <v>1</v>
      </c>
      <c r="AC662" s="787"/>
      <c r="AD662" s="787"/>
      <c r="AE662" s="787"/>
      <c r="AF662" s="787"/>
      <c r="AG662" s="787" t="b">
        <f t="shared" si="308"/>
        <v>1</v>
      </c>
      <c r="AH662" s="787"/>
      <c r="AI662" s="787"/>
      <c r="AJ662" s="787"/>
      <c r="AK662" s="787">
        <f t="shared" ref="AK662" si="314">AF662+AJ662</f>
        <v>0</v>
      </c>
      <c r="AL662" s="787"/>
      <c r="AM662" s="787"/>
      <c r="AN662" s="787"/>
      <c r="AO662" s="799"/>
      <c r="BE662" s="784" t="str">
        <f t="shared" si="307"/>
        <v/>
      </c>
    </row>
    <row r="663" spans="1:59" x14ac:dyDescent="0.2">
      <c r="A663" s="793">
        <f>+SUBTOTAL(3,$B$13:B663)</f>
        <v>326</v>
      </c>
      <c r="B663" s="787" t="s">
        <v>723</v>
      </c>
      <c r="C663" s="787" t="s">
        <v>231</v>
      </c>
      <c r="D663" s="819"/>
      <c r="E663" s="799">
        <v>1</v>
      </c>
      <c r="F663" s="800" t="s">
        <v>2100</v>
      </c>
      <c r="G663" s="799" t="s">
        <v>1773</v>
      </c>
      <c r="H663" s="799" t="s">
        <v>1772</v>
      </c>
      <c r="I663" s="799" t="s">
        <v>439</v>
      </c>
      <c r="J663" s="799" t="s">
        <v>1773</v>
      </c>
      <c r="K663" s="799" t="s">
        <v>1772</v>
      </c>
      <c r="L663" s="799" t="s">
        <v>439</v>
      </c>
      <c r="M663" s="799">
        <v>1</v>
      </c>
      <c r="N663" s="799"/>
      <c r="O663" s="799"/>
      <c r="P663" s="799" t="s">
        <v>1774</v>
      </c>
      <c r="Q663" s="799" t="s">
        <v>1775</v>
      </c>
      <c r="R663" s="799">
        <v>1</v>
      </c>
      <c r="S663" s="799">
        <v>1</v>
      </c>
      <c r="T663" s="799"/>
      <c r="U663" s="799"/>
      <c r="V663" s="799">
        <v>1</v>
      </c>
      <c r="W663" s="799"/>
      <c r="X663" s="799"/>
      <c r="Y663" s="799">
        <v>1</v>
      </c>
      <c r="Z663" s="799"/>
      <c r="AA663" s="799"/>
      <c r="AB663" s="799"/>
      <c r="AC663" s="799"/>
      <c r="AD663" s="799"/>
      <c r="AE663" s="799"/>
      <c r="AF663" s="787"/>
      <c r="AG663" s="787"/>
      <c r="AH663" s="787"/>
      <c r="AI663" s="787"/>
      <c r="AJ663" s="787"/>
      <c r="AK663" s="787"/>
      <c r="AL663" s="799"/>
      <c r="AM663" s="799"/>
      <c r="AN663" s="799"/>
      <c r="AO663" s="799"/>
      <c r="AP663" s="784"/>
      <c r="AQ663" s="784"/>
      <c r="AR663" s="784"/>
      <c r="AS663" s="784"/>
      <c r="AT663" s="784"/>
      <c r="AU663" s="784"/>
      <c r="AV663" s="784"/>
      <c r="AW663" s="784"/>
      <c r="AX663" s="784"/>
      <c r="AY663" s="784"/>
      <c r="AZ663" s="784"/>
      <c r="BA663" s="784"/>
      <c r="BB663" s="784"/>
      <c r="BC663" s="784"/>
      <c r="BE663" s="784" t="str">
        <f t="shared" si="307"/>
        <v>DA</v>
      </c>
      <c r="BF663" s="784" t="str">
        <f>+RIGHT(C663,1)</f>
        <v>0</v>
      </c>
      <c r="BG663" s="784" t="str">
        <f t="shared" si="310"/>
        <v>DA+0</v>
      </c>
    </row>
    <row r="664" spans="1:59" x14ac:dyDescent="0.2">
      <c r="A664" s="793"/>
      <c r="B664" s="787"/>
      <c r="C664" s="787"/>
      <c r="D664" s="819">
        <v>394.5</v>
      </c>
      <c r="E664" s="796"/>
      <c r="F664" s="796"/>
      <c r="G664" s="796"/>
      <c r="H664" s="796"/>
      <c r="I664" s="796"/>
      <c r="J664" s="796"/>
      <c r="K664" s="796"/>
      <c r="L664" s="796"/>
      <c r="M664" s="796"/>
      <c r="N664" s="796"/>
      <c r="O664" s="796"/>
      <c r="P664" s="787"/>
      <c r="Q664" s="787"/>
      <c r="R664" s="787"/>
      <c r="S664" s="796"/>
      <c r="T664" s="796"/>
      <c r="U664" s="796"/>
      <c r="V664" s="796"/>
      <c r="W664" s="796"/>
      <c r="X664" s="796"/>
      <c r="Y664" s="796"/>
      <c r="Z664" s="796"/>
      <c r="AA664" s="796"/>
      <c r="AB664" s="787">
        <v>1</v>
      </c>
      <c r="AC664" s="787"/>
      <c r="AD664" s="787"/>
      <c r="AE664" s="787"/>
      <c r="AF664" s="787"/>
      <c r="AG664" s="787" t="b">
        <f t="shared" si="308"/>
        <v>1</v>
      </c>
      <c r="AH664" s="787"/>
      <c r="AI664" s="787"/>
      <c r="AJ664" s="787"/>
      <c r="AK664" s="787">
        <f t="shared" ref="AK664" si="315">AF664+AJ664</f>
        <v>0</v>
      </c>
      <c r="AL664" s="787"/>
      <c r="AM664" s="787"/>
      <c r="AN664" s="787"/>
      <c r="AO664" s="799"/>
      <c r="BE664" s="784" t="str">
        <f t="shared" si="307"/>
        <v/>
      </c>
    </row>
    <row r="665" spans="1:59" x14ac:dyDescent="0.2">
      <c r="A665" s="793">
        <f>+SUBTOTAL(3,$B$13:B665)</f>
        <v>327</v>
      </c>
      <c r="B665" s="787" t="s">
        <v>724</v>
      </c>
      <c r="C665" s="787" t="s">
        <v>232</v>
      </c>
      <c r="D665" s="819"/>
      <c r="E665" s="799">
        <v>1</v>
      </c>
      <c r="F665" s="800" t="s">
        <v>2101</v>
      </c>
      <c r="G665" s="799" t="s">
        <v>1773</v>
      </c>
      <c r="H665" s="799" t="s">
        <v>1772</v>
      </c>
      <c r="I665" s="799" t="s">
        <v>439</v>
      </c>
      <c r="J665" s="799" t="s">
        <v>1773</v>
      </c>
      <c r="K665" s="799" t="s">
        <v>1772</v>
      </c>
      <c r="L665" s="799" t="s">
        <v>439</v>
      </c>
      <c r="M665" s="799">
        <v>1</v>
      </c>
      <c r="N665" s="799"/>
      <c r="O665" s="799"/>
      <c r="P665" s="799" t="s">
        <v>1774</v>
      </c>
      <c r="Q665" s="799" t="s">
        <v>1775</v>
      </c>
      <c r="R665" s="799">
        <v>1</v>
      </c>
      <c r="S665" s="799">
        <v>1</v>
      </c>
      <c r="T665" s="799"/>
      <c r="U665" s="799"/>
      <c r="V665" s="799">
        <v>1</v>
      </c>
      <c r="W665" s="799"/>
      <c r="X665" s="799"/>
      <c r="Y665" s="799">
        <v>1</v>
      </c>
      <c r="Z665" s="799"/>
      <c r="AA665" s="799"/>
      <c r="AB665" s="799"/>
      <c r="AC665" s="787">
        <v>1</v>
      </c>
      <c r="AD665" s="787"/>
      <c r="AE665" s="787"/>
      <c r="AF665" s="787"/>
      <c r="AG665" s="787"/>
      <c r="AH665" s="787"/>
      <c r="AI665" s="787"/>
      <c r="AJ665" s="787"/>
      <c r="AK665" s="787"/>
      <c r="AL665" s="799">
        <v>1</v>
      </c>
      <c r="AM665" s="799"/>
      <c r="AN665" s="799"/>
      <c r="AO665" s="799">
        <f>+VLOOKUP(LEFT(C665,2),$AR$2:$AS$5,2,FALSE)</f>
        <v>4.9029999999999996</v>
      </c>
      <c r="AP665" s="784"/>
      <c r="AQ665" s="784"/>
      <c r="AR665" s="784"/>
      <c r="AS665" s="784"/>
      <c r="AT665" s="784"/>
      <c r="AU665" s="784"/>
      <c r="AV665" s="784"/>
      <c r="AW665" s="784"/>
      <c r="AX665" s="784"/>
      <c r="AY665" s="784"/>
      <c r="AZ665" s="784"/>
      <c r="BA665" s="784"/>
      <c r="BB665" s="784"/>
      <c r="BC665" s="784"/>
      <c r="BE665" s="784" t="str">
        <f t="shared" si="307"/>
        <v>DA</v>
      </c>
      <c r="BF665" s="784" t="str">
        <f>+RIGHT(C665,1)</f>
        <v>6</v>
      </c>
      <c r="BG665" s="784" t="str">
        <f t="shared" si="310"/>
        <v>DA+6</v>
      </c>
    </row>
    <row r="666" spans="1:59" x14ac:dyDescent="0.2">
      <c r="A666" s="793"/>
      <c r="B666" s="787"/>
      <c r="C666" s="787"/>
      <c r="D666" s="819">
        <v>410.1</v>
      </c>
      <c r="E666" s="796"/>
      <c r="F666" s="796"/>
      <c r="G666" s="796"/>
      <c r="H666" s="796"/>
      <c r="I666" s="796"/>
      <c r="J666" s="796"/>
      <c r="K666" s="796"/>
      <c r="L666" s="796"/>
      <c r="M666" s="796"/>
      <c r="N666" s="796"/>
      <c r="O666" s="796"/>
      <c r="P666" s="787"/>
      <c r="Q666" s="787"/>
      <c r="R666" s="787"/>
      <c r="S666" s="796"/>
      <c r="T666" s="796"/>
      <c r="U666" s="796"/>
      <c r="V666" s="796"/>
      <c r="W666" s="796"/>
      <c r="X666" s="796"/>
      <c r="Y666" s="796"/>
      <c r="Z666" s="796"/>
      <c r="AA666" s="796"/>
      <c r="AB666" s="787">
        <v>1</v>
      </c>
      <c r="AC666" s="799"/>
      <c r="AD666" s="799"/>
      <c r="AE666" s="799"/>
      <c r="AF666" s="787"/>
      <c r="AG666" s="787" t="b">
        <f t="shared" si="308"/>
        <v>1</v>
      </c>
      <c r="AH666" s="787"/>
      <c r="AI666" s="787"/>
      <c r="AJ666" s="787"/>
      <c r="AK666" s="787">
        <f t="shared" ref="AK666" si="316">AF666+AJ666</f>
        <v>0</v>
      </c>
      <c r="AL666" s="787"/>
      <c r="AM666" s="787"/>
      <c r="AN666" s="787"/>
      <c r="AO666" s="799"/>
      <c r="BE666" s="784" t="str">
        <f t="shared" si="307"/>
        <v/>
      </c>
    </row>
    <row r="667" spans="1:59" x14ac:dyDescent="0.2">
      <c r="A667" s="793">
        <f>+SUBTOTAL(3,$B$13:B667)</f>
        <v>328</v>
      </c>
      <c r="B667" s="787" t="s">
        <v>725</v>
      </c>
      <c r="C667" s="787" t="s">
        <v>231</v>
      </c>
      <c r="D667" s="819"/>
      <c r="E667" s="799">
        <v>1</v>
      </c>
      <c r="F667" s="800" t="s">
        <v>2102</v>
      </c>
      <c r="G667" s="799" t="s">
        <v>1773</v>
      </c>
      <c r="H667" s="799" t="s">
        <v>1772</v>
      </c>
      <c r="I667" s="799" t="s">
        <v>439</v>
      </c>
      <c r="J667" s="799" t="s">
        <v>1773</v>
      </c>
      <c r="K667" s="799" t="s">
        <v>1772</v>
      </c>
      <c r="L667" s="799" t="s">
        <v>439</v>
      </c>
      <c r="M667" s="799">
        <v>1</v>
      </c>
      <c r="N667" s="799"/>
      <c r="O667" s="799"/>
      <c r="P667" s="799" t="s">
        <v>1774</v>
      </c>
      <c r="Q667" s="799" t="s">
        <v>1775</v>
      </c>
      <c r="R667" s="799">
        <v>1</v>
      </c>
      <c r="S667" s="799">
        <v>1</v>
      </c>
      <c r="T667" s="799"/>
      <c r="U667" s="799"/>
      <c r="V667" s="799">
        <v>1</v>
      </c>
      <c r="W667" s="799"/>
      <c r="X667" s="799"/>
      <c r="Y667" s="799">
        <v>1</v>
      </c>
      <c r="Z667" s="799"/>
      <c r="AA667" s="799"/>
      <c r="AB667" s="799"/>
      <c r="AC667" s="787"/>
      <c r="AD667" s="787"/>
      <c r="AE667" s="787"/>
      <c r="AF667" s="787"/>
      <c r="AG667" s="787"/>
      <c r="AH667" s="787"/>
      <c r="AI667" s="787"/>
      <c r="AJ667" s="787"/>
      <c r="AK667" s="787"/>
      <c r="AL667" s="799"/>
      <c r="AM667" s="799"/>
      <c r="AN667" s="799"/>
      <c r="AO667" s="799"/>
      <c r="AP667" s="784"/>
      <c r="AQ667" s="784"/>
      <c r="AR667" s="784"/>
      <c r="AS667" s="784"/>
      <c r="AT667" s="784"/>
      <c r="AU667" s="784"/>
      <c r="AV667" s="784"/>
      <c r="AW667" s="784"/>
      <c r="AX667" s="784"/>
      <c r="AY667" s="784"/>
      <c r="AZ667" s="784"/>
      <c r="BA667" s="784"/>
      <c r="BB667" s="784"/>
      <c r="BC667" s="784"/>
      <c r="BE667" s="784" t="str">
        <f t="shared" si="307"/>
        <v>DA</v>
      </c>
      <c r="BF667" s="784" t="str">
        <f>+RIGHT(C667,1)</f>
        <v>0</v>
      </c>
      <c r="BG667" s="784" t="str">
        <f t="shared" si="310"/>
        <v>DA+0</v>
      </c>
    </row>
    <row r="668" spans="1:59" x14ac:dyDescent="0.2">
      <c r="A668" s="793"/>
      <c r="B668" s="787"/>
      <c r="C668" s="787"/>
      <c r="D668" s="819">
        <v>428.1</v>
      </c>
      <c r="E668" s="796"/>
      <c r="F668" s="796"/>
      <c r="G668" s="796"/>
      <c r="H668" s="796"/>
      <c r="I668" s="796"/>
      <c r="J668" s="796"/>
      <c r="K668" s="796"/>
      <c r="L668" s="796"/>
      <c r="M668" s="796"/>
      <c r="N668" s="796"/>
      <c r="O668" s="796"/>
      <c r="P668" s="787"/>
      <c r="Q668" s="787"/>
      <c r="R668" s="787"/>
      <c r="S668" s="796"/>
      <c r="T668" s="796"/>
      <c r="U668" s="796"/>
      <c r="V668" s="796"/>
      <c r="W668" s="796"/>
      <c r="X668" s="796"/>
      <c r="Y668" s="796"/>
      <c r="Z668" s="796"/>
      <c r="AA668" s="796"/>
      <c r="AB668" s="787">
        <v>1</v>
      </c>
      <c r="AC668" s="799"/>
      <c r="AD668" s="799"/>
      <c r="AE668" s="799"/>
      <c r="AF668" s="787"/>
      <c r="AG668" s="787" t="b">
        <f t="shared" si="308"/>
        <v>1</v>
      </c>
      <c r="AH668" s="787"/>
      <c r="AI668" s="787"/>
      <c r="AJ668" s="787"/>
      <c r="AK668" s="787">
        <f t="shared" ref="AK668" si="317">AF668+AJ668</f>
        <v>0</v>
      </c>
      <c r="AL668" s="787"/>
      <c r="AM668" s="787"/>
      <c r="AN668" s="787"/>
      <c r="AO668" s="799"/>
      <c r="BE668" s="784" t="str">
        <f t="shared" si="307"/>
        <v/>
      </c>
    </row>
    <row r="669" spans="1:59" x14ac:dyDescent="0.2">
      <c r="A669" s="793">
        <f>+SUBTOTAL(3,$B$13:B669)</f>
        <v>329</v>
      </c>
      <c r="B669" s="787" t="s">
        <v>726</v>
      </c>
      <c r="C669" s="787" t="s">
        <v>20</v>
      </c>
      <c r="D669" s="819"/>
      <c r="E669" s="799">
        <v>1</v>
      </c>
      <c r="F669" s="800" t="s">
        <v>2103</v>
      </c>
      <c r="G669" s="799" t="s">
        <v>1773</v>
      </c>
      <c r="H669" s="799" t="s">
        <v>1772</v>
      </c>
      <c r="I669" s="799" t="s">
        <v>439</v>
      </c>
      <c r="J669" s="799" t="s">
        <v>1773</v>
      </c>
      <c r="K669" s="799" t="s">
        <v>1772</v>
      </c>
      <c r="L669" s="799" t="s">
        <v>439</v>
      </c>
      <c r="M669" s="799">
        <v>1</v>
      </c>
      <c r="N669" s="799"/>
      <c r="O669" s="799"/>
      <c r="P669" s="799" t="s">
        <v>1774</v>
      </c>
      <c r="Q669" s="799" t="s">
        <v>1775</v>
      </c>
      <c r="R669" s="799">
        <v>1</v>
      </c>
      <c r="S669" s="799">
        <v>1</v>
      </c>
      <c r="T669" s="799"/>
      <c r="U669" s="799"/>
      <c r="V669" s="799">
        <v>1</v>
      </c>
      <c r="W669" s="799"/>
      <c r="X669" s="799"/>
      <c r="Y669" s="799">
        <v>1</v>
      </c>
      <c r="Z669" s="799"/>
      <c r="AA669" s="799"/>
      <c r="AB669" s="799"/>
      <c r="AC669" s="787">
        <v>1</v>
      </c>
      <c r="AD669" s="787"/>
      <c r="AE669" s="787"/>
      <c r="AF669" s="787"/>
      <c r="AG669" s="787"/>
      <c r="AH669" s="787"/>
      <c r="AI669" s="787"/>
      <c r="AJ669" s="787"/>
      <c r="AK669" s="787"/>
      <c r="AL669" s="799">
        <v>1</v>
      </c>
      <c r="AM669" s="799"/>
      <c r="AN669" s="799"/>
      <c r="AO669" s="799">
        <f>+VLOOKUP(LEFT(C669,2),$AR$2:$AS$5,2,FALSE)</f>
        <v>4.9029999999999996</v>
      </c>
      <c r="AP669" s="784"/>
      <c r="AQ669" s="784"/>
      <c r="AR669" s="784"/>
      <c r="AS669" s="784"/>
      <c r="AT669" s="784"/>
      <c r="AU669" s="784"/>
      <c r="AV669" s="784"/>
      <c r="AW669" s="784"/>
      <c r="AX669" s="784"/>
      <c r="AY669" s="784"/>
      <c r="AZ669" s="784"/>
      <c r="BA669" s="784"/>
      <c r="BB669" s="784"/>
      <c r="BC669" s="784"/>
      <c r="BE669" s="784" t="str">
        <f t="shared" si="307"/>
        <v>DA</v>
      </c>
      <c r="BF669" s="784" t="str">
        <f>+RIGHT(C669,1)</f>
        <v>3</v>
      </c>
      <c r="BG669" s="784" t="str">
        <f t="shared" si="310"/>
        <v>DA+3</v>
      </c>
    </row>
    <row r="670" spans="1:59" x14ac:dyDescent="0.2">
      <c r="A670" s="793"/>
      <c r="B670" s="787"/>
      <c r="C670" s="787"/>
      <c r="D670" s="819">
        <v>406.6</v>
      </c>
      <c r="E670" s="796"/>
      <c r="F670" s="796"/>
      <c r="G670" s="796"/>
      <c r="H670" s="796"/>
      <c r="I670" s="796"/>
      <c r="J670" s="796"/>
      <c r="K670" s="796"/>
      <c r="L670" s="796"/>
      <c r="M670" s="796"/>
      <c r="N670" s="796"/>
      <c r="O670" s="796"/>
      <c r="P670" s="787"/>
      <c r="Q670" s="787"/>
      <c r="R670" s="787"/>
      <c r="S670" s="796"/>
      <c r="T670" s="796"/>
      <c r="U670" s="796"/>
      <c r="V670" s="796"/>
      <c r="W670" s="796"/>
      <c r="X670" s="796"/>
      <c r="Y670" s="796"/>
      <c r="Z670" s="796"/>
      <c r="AA670" s="796"/>
      <c r="AB670" s="787">
        <v>1</v>
      </c>
      <c r="AC670" s="799"/>
      <c r="AD670" s="799"/>
      <c r="AE670" s="799"/>
      <c r="AF670" s="787"/>
      <c r="AG670" s="787" t="b">
        <f t="shared" si="308"/>
        <v>1</v>
      </c>
      <c r="AH670" s="787"/>
      <c r="AI670" s="787"/>
      <c r="AJ670" s="787"/>
      <c r="AK670" s="787">
        <f t="shared" ref="AK670" si="318">AF670+AJ670</f>
        <v>0</v>
      </c>
      <c r="AL670" s="787"/>
      <c r="AM670" s="787"/>
      <c r="AN670" s="787"/>
      <c r="AO670" s="799"/>
      <c r="BE670" s="784" t="str">
        <f t="shared" si="307"/>
        <v/>
      </c>
    </row>
    <row r="671" spans="1:59" x14ac:dyDescent="0.2">
      <c r="A671" s="793">
        <f>+SUBTOTAL(3,$B$13:B671)</f>
        <v>330</v>
      </c>
      <c r="B671" s="787" t="s">
        <v>727</v>
      </c>
      <c r="C671" s="787" t="s">
        <v>232</v>
      </c>
      <c r="D671" s="819"/>
      <c r="E671" s="799">
        <v>1</v>
      </c>
      <c r="F671" s="800" t="s">
        <v>2104</v>
      </c>
      <c r="G671" s="799" t="s">
        <v>1773</v>
      </c>
      <c r="H671" s="799" t="s">
        <v>1772</v>
      </c>
      <c r="I671" s="799" t="s">
        <v>439</v>
      </c>
      <c r="J671" s="799" t="s">
        <v>1773</v>
      </c>
      <c r="K671" s="799" t="s">
        <v>1772</v>
      </c>
      <c r="L671" s="799" t="s">
        <v>439</v>
      </c>
      <c r="M671" s="799">
        <v>1</v>
      </c>
      <c r="N671" s="799"/>
      <c r="O671" s="799"/>
      <c r="P671" s="799" t="s">
        <v>1774</v>
      </c>
      <c r="Q671" s="799" t="s">
        <v>1775</v>
      </c>
      <c r="R671" s="799">
        <v>1</v>
      </c>
      <c r="S671" s="799">
        <v>1</v>
      </c>
      <c r="T671" s="799"/>
      <c r="U671" s="799"/>
      <c r="V671" s="799">
        <v>1</v>
      </c>
      <c r="W671" s="799"/>
      <c r="X671" s="799"/>
      <c r="Y671" s="799">
        <v>1</v>
      </c>
      <c r="Z671" s="799"/>
      <c r="AA671" s="799"/>
      <c r="AB671" s="799"/>
      <c r="AC671" s="787">
        <v>1</v>
      </c>
      <c r="AD671" s="787"/>
      <c r="AE671" s="787"/>
      <c r="AF671" s="787"/>
      <c r="AG671" s="787"/>
      <c r="AH671" s="787"/>
      <c r="AI671" s="787"/>
      <c r="AJ671" s="787"/>
      <c r="AK671" s="787"/>
      <c r="AL671" s="799">
        <v>1</v>
      </c>
      <c r="AM671" s="799"/>
      <c r="AN671" s="799"/>
      <c r="AO671" s="799">
        <f>+VLOOKUP(LEFT(C671,2),$AR$2:$AS$5,2,FALSE)</f>
        <v>4.9029999999999996</v>
      </c>
      <c r="AP671" s="784"/>
      <c r="AQ671" s="784"/>
      <c r="AR671" s="784"/>
      <c r="AS671" s="784"/>
      <c r="AT671" s="784"/>
      <c r="AU671" s="784"/>
      <c r="AV671" s="784"/>
      <c r="AW671" s="784"/>
      <c r="AX671" s="784"/>
      <c r="AY671" s="784"/>
      <c r="AZ671" s="784"/>
      <c r="BA671" s="784"/>
      <c r="BB671" s="784"/>
      <c r="BC671" s="784"/>
      <c r="BE671" s="784" t="str">
        <f t="shared" si="307"/>
        <v>DA</v>
      </c>
      <c r="BF671" s="784" t="str">
        <f>+RIGHT(C671,1)</f>
        <v>6</v>
      </c>
      <c r="BG671" s="784" t="str">
        <f t="shared" si="310"/>
        <v>DA+6</v>
      </c>
    </row>
    <row r="672" spans="1:59" x14ac:dyDescent="0.2">
      <c r="A672" s="793"/>
      <c r="B672" s="787"/>
      <c r="C672" s="787"/>
      <c r="D672" s="819">
        <v>411.3</v>
      </c>
      <c r="E672" s="796"/>
      <c r="F672" s="796"/>
      <c r="G672" s="796"/>
      <c r="H672" s="796"/>
      <c r="I672" s="796"/>
      <c r="J672" s="796"/>
      <c r="K672" s="796"/>
      <c r="L672" s="796"/>
      <c r="M672" s="796"/>
      <c r="N672" s="796"/>
      <c r="O672" s="796"/>
      <c r="P672" s="787"/>
      <c r="Q672" s="787"/>
      <c r="R672" s="787"/>
      <c r="S672" s="796"/>
      <c r="T672" s="796"/>
      <c r="U672" s="796"/>
      <c r="V672" s="796"/>
      <c r="W672" s="796"/>
      <c r="X672" s="796"/>
      <c r="Y672" s="796"/>
      <c r="Z672" s="796"/>
      <c r="AA672" s="796"/>
      <c r="AB672" s="787">
        <v>1</v>
      </c>
      <c r="AC672" s="799"/>
      <c r="AD672" s="799"/>
      <c r="AE672" s="799"/>
      <c r="AF672" s="787"/>
      <c r="AG672" s="787" t="b">
        <f t="shared" si="308"/>
        <v>1</v>
      </c>
      <c r="AH672" s="787"/>
      <c r="AI672" s="787"/>
      <c r="AJ672" s="787"/>
      <c r="AK672" s="787">
        <f t="shared" ref="AK672" si="319">AF672+AJ672</f>
        <v>0</v>
      </c>
      <c r="AL672" s="787"/>
      <c r="AM672" s="787"/>
      <c r="AN672" s="787"/>
      <c r="AO672" s="799"/>
      <c r="BE672" s="784" t="str">
        <f t="shared" si="307"/>
        <v/>
      </c>
    </row>
    <row r="673" spans="1:59" x14ac:dyDescent="0.2">
      <c r="A673" s="793">
        <f>+SUBTOTAL(3,$B$13:B673)</f>
        <v>331</v>
      </c>
      <c r="B673" s="787" t="s">
        <v>728</v>
      </c>
      <c r="C673" s="787" t="s">
        <v>20</v>
      </c>
      <c r="D673" s="819"/>
      <c r="E673" s="799">
        <v>1</v>
      </c>
      <c r="F673" s="800" t="s">
        <v>2105</v>
      </c>
      <c r="G673" s="799" t="s">
        <v>1773</v>
      </c>
      <c r="H673" s="799" t="s">
        <v>1772</v>
      </c>
      <c r="I673" s="799" t="s">
        <v>439</v>
      </c>
      <c r="J673" s="799" t="s">
        <v>1773</v>
      </c>
      <c r="K673" s="799" t="s">
        <v>1772</v>
      </c>
      <c r="L673" s="799" t="s">
        <v>439</v>
      </c>
      <c r="M673" s="799">
        <v>1</v>
      </c>
      <c r="N673" s="799"/>
      <c r="O673" s="799"/>
      <c r="P673" s="799" t="s">
        <v>1774</v>
      </c>
      <c r="Q673" s="799" t="s">
        <v>1775</v>
      </c>
      <c r="R673" s="799">
        <v>1</v>
      </c>
      <c r="S673" s="799">
        <v>1</v>
      </c>
      <c r="T673" s="799"/>
      <c r="U673" s="799"/>
      <c r="V673" s="799">
        <v>1</v>
      </c>
      <c r="W673" s="799"/>
      <c r="X673" s="799"/>
      <c r="Y673" s="799">
        <v>1</v>
      </c>
      <c r="Z673" s="799"/>
      <c r="AA673" s="799"/>
      <c r="AB673" s="799"/>
      <c r="AC673" s="787">
        <v>1</v>
      </c>
      <c r="AD673" s="787"/>
      <c r="AE673" s="787"/>
      <c r="AF673" s="787"/>
      <c r="AG673" s="787"/>
      <c r="AH673" s="787"/>
      <c r="AI673" s="787"/>
      <c r="AJ673" s="787"/>
      <c r="AK673" s="787"/>
      <c r="AL673" s="799">
        <v>1</v>
      </c>
      <c r="AM673" s="799"/>
      <c r="AN673" s="799"/>
      <c r="AO673" s="799">
        <f>+VLOOKUP(LEFT(C673,2),$AR$2:$AS$5,2,FALSE)</f>
        <v>4.9029999999999996</v>
      </c>
      <c r="AP673" s="784"/>
      <c r="AQ673" s="784"/>
      <c r="AR673" s="784"/>
      <c r="AS673" s="784"/>
      <c r="AT673" s="784"/>
      <c r="AU673" s="784"/>
      <c r="AV673" s="784"/>
      <c r="AW673" s="784"/>
      <c r="AX673" s="784"/>
      <c r="AY673" s="784"/>
      <c r="AZ673" s="784"/>
      <c r="BA673" s="784"/>
      <c r="BB673" s="784"/>
      <c r="BC673" s="784"/>
      <c r="BE673" s="784" t="str">
        <f t="shared" si="307"/>
        <v>DA</v>
      </c>
      <c r="BF673" s="784" t="str">
        <f>+RIGHT(C673,1)</f>
        <v>3</v>
      </c>
      <c r="BG673" s="784" t="str">
        <f t="shared" si="310"/>
        <v>DA+3</v>
      </c>
    </row>
    <row r="674" spans="1:59" x14ac:dyDescent="0.2">
      <c r="A674" s="793"/>
      <c r="B674" s="787"/>
      <c r="C674" s="787"/>
      <c r="D674" s="819">
        <v>427.8</v>
      </c>
      <c r="E674" s="796"/>
      <c r="F674" s="796"/>
      <c r="G674" s="796"/>
      <c r="H674" s="796"/>
      <c r="I674" s="796"/>
      <c r="J674" s="796"/>
      <c r="K674" s="796"/>
      <c r="L674" s="796"/>
      <c r="M674" s="796"/>
      <c r="N674" s="796"/>
      <c r="O674" s="796"/>
      <c r="P674" s="787"/>
      <c r="Q674" s="787"/>
      <c r="R674" s="787"/>
      <c r="S674" s="796"/>
      <c r="T674" s="796"/>
      <c r="U674" s="796"/>
      <c r="V674" s="796"/>
      <c r="W674" s="796"/>
      <c r="X674" s="796"/>
      <c r="Y674" s="796"/>
      <c r="Z674" s="796"/>
      <c r="AA674" s="796"/>
      <c r="AB674" s="787">
        <v>1</v>
      </c>
      <c r="AC674" s="799"/>
      <c r="AD674" s="799"/>
      <c r="AE674" s="799"/>
      <c r="AF674" s="787"/>
      <c r="AG674" s="787" t="b">
        <f t="shared" si="308"/>
        <v>1</v>
      </c>
      <c r="AH674" s="787"/>
      <c r="AI674" s="787"/>
      <c r="AJ674" s="787"/>
      <c r="AK674" s="787">
        <f t="shared" ref="AK674" si="320">AF674+AJ674</f>
        <v>0</v>
      </c>
      <c r="AL674" s="787"/>
      <c r="AM674" s="787"/>
      <c r="AN674" s="787"/>
      <c r="AO674" s="799"/>
      <c r="BE674" s="784" t="str">
        <f t="shared" si="307"/>
        <v/>
      </c>
    </row>
    <row r="675" spans="1:59" x14ac:dyDescent="0.2">
      <c r="A675" s="793">
        <f>+SUBTOTAL(3,$B$13:B675)</f>
        <v>332</v>
      </c>
      <c r="B675" s="787" t="s">
        <v>729</v>
      </c>
      <c r="C675" s="787" t="s">
        <v>20</v>
      </c>
      <c r="D675" s="819"/>
      <c r="E675" s="799">
        <v>1</v>
      </c>
      <c r="F675" s="800" t="s">
        <v>2106</v>
      </c>
      <c r="G675" s="799" t="s">
        <v>1773</v>
      </c>
      <c r="H675" s="799" t="s">
        <v>1772</v>
      </c>
      <c r="I675" s="799" t="s">
        <v>439</v>
      </c>
      <c r="J675" s="799" t="s">
        <v>1773</v>
      </c>
      <c r="K675" s="799" t="s">
        <v>1772</v>
      </c>
      <c r="L675" s="799" t="s">
        <v>439</v>
      </c>
      <c r="M675" s="799">
        <v>1</v>
      </c>
      <c r="N675" s="799"/>
      <c r="O675" s="799"/>
      <c r="P675" s="799" t="s">
        <v>1774</v>
      </c>
      <c r="Q675" s="799" t="s">
        <v>1775</v>
      </c>
      <c r="R675" s="799">
        <v>1</v>
      </c>
      <c r="S675" s="799">
        <v>1</v>
      </c>
      <c r="T675" s="799"/>
      <c r="U675" s="799"/>
      <c r="V675" s="799">
        <v>1</v>
      </c>
      <c r="W675" s="799"/>
      <c r="X675" s="799"/>
      <c r="Y675" s="799">
        <v>1</v>
      </c>
      <c r="Z675" s="799"/>
      <c r="AA675" s="799"/>
      <c r="AB675" s="799"/>
      <c r="AC675" s="787">
        <v>1</v>
      </c>
      <c r="AD675" s="787"/>
      <c r="AE675" s="787"/>
      <c r="AF675" s="787"/>
      <c r="AG675" s="787"/>
      <c r="AH675" s="787"/>
      <c r="AI675" s="787"/>
      <c r="AJ675" s="787"/>
      <c r="AK675" s="787"/>
      <c r="AL675" s="799">
        <v>1</v>
      </c>
      <c r="AM675" s="799"/>
      <c r="AN675" s="799"/>
      <c r="AO675" s="799">
        <f>+VLOOKUP(LEFT(C675,2),$AR$2:$AS$5,2,FALSE)</f>
        <v>4.9029999999999996</v>
      </c>
      <c r="AP675" s="784"/>
      <c r="AQ675" s="784"/>
      <c r="AR675" s="784"/>
      <c r="AS675" s="784"/>
      <c r="AT675" s="784"/>
      <c r="AU675" s="784"/>
      <c r="AV675" s="784"/>
      <c r="AW675" s="784"/>
      <c r="AX675" s="784"/>
      <c r="AY675" s="784"/>
      <c r="AZ675" s="784"/>
      <c r="BA675" s="784"/>
      <c r="BB675" s="784"/>
      <c r="BC675" s="784"/>
      <c r="BE675" s="784" t="str">
        <f t="shared" si="307"/>
        <v>DA</v>
      </c>
      <c r="BF675" s="784" t="str">
        <f>+RIGHT(C675,1)</f>
        <v>3</v>
      </c>
      <c r="BG675" s="784" t="str">
        <f t="shared" si="310"/>
        <v>DA+3</v>
      </c>
    </row>
    <row r="676" spans="1:59" x14ac:dyDescent="0.2">
      <c r="A676" s="793"/>
      <c r="B676" s="787"/>
      <c r="C676" s="787"/>
      <c r="D676" s="819">
        <v>371.3</v>
      </c>
      <c r="E676" s="796"/>
      <c r="F676" s="796"/>
      <c r="G676" s="796"/>
      <c r="H676" s="796"/>
      <c r="I676" s="796"/>
      <c r="J676" s="796"/>
      <c r="K676" s="796"/>
      <c r="L676" s="796"/>
      <c r="M676" s="796"/>
      <c r="N676" s="796"/>
      <c r="O676" s="796"/>
      <c r="P676" s="787"/>
      <c r="Q676" s="787"/>
      <c r="R676" s="787"/>
      <c r="S676" s="796"/>
      <c r="T676" s="796"/>
      <c r="U676" s="796"/>
      <c r="V676" s="796"/>
      <c r="W676" s="796"/>
      <c r="X676" s="796"/>
      <c r="Y676" s="796"/>
      <c r="Z676" s="796"/>
      <c r="AA676" s="796"/>
      <c r="AB676" s="787">
        <v>1</v>
      </c>
      <c r="AC676" s="799"/>
      <c r="AD676" s="799"/>
      <c r="AE676" s="799"/>
      <c r="AF676" s="787"/>
      <c r="AG676" s="787" t="b">
        <f t="shared" si="308"/>
        <v>1</v>
      </c>
      <c r="AH676" s="787"/>
      <c r="AI676" s="787"/>
      <c r="AJ676" s="787"/>
      <c r="AK676" s="787">
        <f t="shared" ref="AK676" si="321">AF676+AJ676</f>
        <v>0</v>
      </c>
      <c r="AL676" s="787"/>
      <c r="AM676" s="787"/>
      <c r="AN676" s="787"/>
      <c r="AO676" s="799"/>
      <c r="BE676" s="784" t="str">
        <f t="shared" si="307"/>
        <v/>
      </c>
    </row>
    <row r="677" spans="1:59" x14ac:dyDescent="0.2">
      <c r="A677" s="793">
        <f>+SUBTOTAL(3,$B$13:B677)</f>
        <v>333</v>
      </c>
      <c r="B677" s="787" t="s">
        <v>730</v>
      </c>
      <c r="C677" s="787" t="s">
        <v>246</v>
      </c>
      <c r="D677" s="819"/>
      <c r="E677" s="799">
        <v>1</v>
      </c>
      <c r="F677" s="800" t="s">
        <v>2107</v>
      </c>
      <c r="G677" s="799" t="s">
        <v>1773</v>
      </c>
      <c r="H677" s="799" t="s">
        <v>1772</v>
      </c>
      <c r="I677" s="799" t="s">
        <v>439</v>
      </c>
      <c r="J677" s="799" t="s">
        <v>1773</v>
      </c>
      <c r="K677" s="799" t="s">
        <v>1772</v>
      </c>
      <c r="L677" s="799" t="s">
        <v>439</v>
      </c>
      <c r="M677" s="799">
        <v>1</v>
      </c>
      <c r="N677" s="799"/>
      <c r="O677" s="799"/>
      <c r="P677" s="799" t="s">
        <v>1774</v>
      </c>
      <c r="Q677" s="799" t="s">
        <v>1775</v>
      </c>
      <c r="R677" s="799">
        <v>1</v>
      </c>
      <c r="S677" s="799">
        <v>1</v>
      </c>
      <c r="T677" s="799"/>
      <c r="U677" s="799"/>
      <c r="V677" s="799">
        <v>1</v>
      </c>
      <c r="W677" s="799"/>
      <c r="X677" s="799"/>
      <c r="Y677" s="796"/>
      <c r="Z677" s="796"/>
      <c r="AA677" s="796"/>
      <c r="AB677" s="799"/>
      <c r="AC677" s="787">
        <v>1</v>
      </c>
      <c r="AD677" s="787"/>
      <c r="AE677" s="787"/>
      <c r="AF677" s="787"/>
      <c r="AG677" s="787"/>
      <c r="AH677" s="787"/>
      <c r="AI677" s="787"/>
      <c r="AJ677" s="787"/>
      <c r="AK677" s="787"/>
      <c r="AL677" s="799">
        <v>1</v>
      </c>
      <c r="AM677" s="799"/>
      <c r="AN677" s="799"/>
      <c r="AO677" s="799">
        <f>+VLOOKUP(LEFT(C677,2),$AR$2:$AS$5,2,FALSE)</f>
        <v>7.3659999999999997</v>
      </c>
      <c r="BE677" s="784" t="str">
        <f t="shared" si="307"/>
        <v>DB</v>
      </c>
      <c r="BF677" s="784" t="str">
        <f>+RIGHT(C677,1)</f>
        <v>6</v>
      </c>
      <c r="BG677" s="784" t="str">
        <f t="shared" si="310"/>
        <v>DB+6</v>
      </c>
    </row>
    <row r="678" spans="1:59" x14ac:dyDescent="0.2">
      <c r="A678" s="793"/>
      <c r="B678" s="787"/>
      <c r="C678" s="787"/>
      <c r="D678" s="819">
        <v>365.1</v>
      </c>
      <c r="E678" s="796"/>
      <c r="F678" s="796"/>
      <c r="G678" s="796"/>
      <c r="H678" s="796"/>
      <c r="I678" s="796"/>
      <c r="J678" s="796"/>
      <c r="K678" s="796"/>
      <c r="L678" s="796"/>
      <c r="M678" s="796"/>
      <c r="N678" s="796"/>
      <c r="O678" s="796"/>
      <c r="P678" s="787"/>
      <c r="Q678" s="787"/>
      <c r="R678" s="787"/>
      <c r="S678" s="796"/>
      <c r="T678" s="796"/>
      <c r="U678" s="796"/>
      <c r="V678" s="796"/>
      <c r="W678" s="796"/>
      <c r="X678" s="796"/>
      <c r="Y678" s="796"/>
      <c r="Z678" s="796"/>
      <c r="AA678" s="796"/>
      <c r="AB678" s="787">
        <v>1</v>
      </c>
      <c r="AC678" s="799"/>
      <c r="AD678" s="799"/>
      <c r="AE678" s="799"/>
      <c r="AF678" s="787"/>
      <c r="AG678" s="787" t="b">
        <f t="shared" si="308"/>
        <v>1</v>
      </c>
      <c r="AH678" s="787"/>
      <c r="AI678" s="787"/>
      <c r="AJ678" s="787"/>
      <c r="AK678" s="787">
        <f t="shared" ref="AK678" si="322">AF678+AJ678</f>
        <v>0</v>
      </c>
      <c r="AL678" s="787"/>
      <c r="AM678" s="787"/>
      <c r="AN678" s="787"/>
      <c r="AO678" s="799"/>
      <c r="BE678" s="784" t="str">
        <f t="shared" si="307"/>
        <v/>
      </c>
    </row>
    <row r="679" spans="1:59" x14ac:dyDescent="0.2">
      <c r="A679" s="793">
        <f>+SUBTOTAL(3,$B$13:B679)</f>
        <v>334</v>
      </c>
      <c r="B679" s="787" t="s">
        <v>731</v>
      </c>
      <c r="C679" s="787" t="s">
        <v>20</v>
      </c>
      <c r="D679" s="819"/>
      <c r="E679" s="799">
        <v>1</v>
      </c>
      <c r="F679" s="800" t="s">
        <v>2108</v>
      </c>
      <c r="G679" s="799" t="s">
        <v>1773</v>
      </c>
      <c r="H679" s="799" t="s">
        <v>1772</v>
      </c>
      <c r="I679" s="799" t="s">
        <v>439</v>
      </c>
      <c r="J679" s="799" t="s">
        <v>1773</v>
      </c>
      <c r="K679" s="799" t="s">
        <v>1772</v>
      </c>
      <c r="L679" s="799" t="s">
        <v>439</v>
      </c>
      <c r="M679" s="799">
        <v>1</v>
      </c>
      <c r="N679" s="799"/>
      <c r="O679" s="799"/>
      <c r="P679" s="799" t="s">
        <v>1774</v>
      </c>
      <c r="Q679" s="799" t="s">
        <v>1775</v>
      </c>
      <c r="R679" s="799">
        <v>1</v>
      </c>
      <c r="S679" s="799">
        <v>1</v>
      </c>
      <c r="T679" s="799"/>
      <c r="U679" s="799"/>
      <c r="V679" s="799">
        <v>1</v>
      </c>
      <c r="W679" s="799"/>
      <c r="X679" s="799"/>
      <c r="Y679" s="799">
        <v>1</v>
      </c>
      <c r="Z679" s="799"/>
      <c r="AA679" s="799"/>
      <c r="AB679" s="799"/>
      <c r="AC679" s="787">
        <v>1</v>
      </c>
      <c r="AD679" s="787"/>
      <c r="AE679" s="787"/>
      <c r="AF679" s="787"/>
      <c r="AG679" s="787"/>
      <c r="AH679" s="787"/>
      <c r="AI679" s="787"/>
      <c r="AJ679" s="787"/>
      <c r="AK679" s="787"/>
      <c r="AL679" s="799">
        <v>1</v>
      </c>
      <c r="AM679" s="799"/>
      <c r="AN679" s="799"/>
      <c r="AO679" s="799">
        <f>+VLOOKUP(LEFT(C679,2),$AR$2:$AS$5,2,FALSE)</f>
        <v>4.9029999999999996</v>
      </c>
      <c r="AP679" s="784"/>
      <c r="AQ679" s="784"/>
      <c r="AR679" s="784"/>
      <c r="AS679" s="784"/>
      <c r="AT679" s="784"/>
      <c r="AU679" s="784"/>
      <c r="AV679" s="784"/>
      <c r="AW679" s="784"/>
      <c r="AX679" s="784"/>
      <c r="AY679" s="784"/>
      <c r="AZ679" s="784"/>
      <c r="BA679" s="784"/>
      <c r="BB679" s="784"/>
      <c r="BC679" s="784"/>
      <c r="BE679" s="784" t="str">
        <f t="shared" si="307"/>
        <v>DA</v>
      </c>
      <c r="BF679" s="784" t="str">
        <f>+RIGHT(C679,1)</f>
        <v>3</v>
      </c>
      <c r="BG679" s="784" t="str">
        <f t="shared" si="310"/>
        <v>DA+3</v>
      </c>
    </row>
    <row r="680" spans="1:59" x14ac:dyDescent="0.2">
      <c r="A680" s="793"/>
      <c r="B680" s="787"/>
      <c r="C680" s="787"/>
      <c r="D680" s="819">
        <v>381</v>
      </c>
      <c r="E680" s="796"/>
      <c r="F680" s="796"/>
      <c r="G680" s="796"/>
      <c r="H680" s="796"/>
      <c r="I680" s="796"/>
      <c r="J680" s="796"/>
      <c r="K680" s="796"/>
      <c r="L680" s="796"/>
      <c r="M680" s="796"/>
      <c r="N680" s="796"/>
      <c r="O680" s="796"/>
      <c r="P680" s="787"/>
      <c r="Q680" s="787"/>
      <c r="R680" s="787"/>
      <c r="S680" s="796"/>
      <c r="T680" s="796"/>
      <c r="U680" s="796"/>
      <c r="V680" s="796"/>
      <c r="W680" s="796"/>
      <c r="X680" s="796"/>
      <c r="Y680" s="796"/>
      <c r="Z680" s="796"/>
      <c r="AA680" s="796"/>
      <c r="AB680" s="787">
        <v>1</v>
      </c>
      <c r="AC680" s="799"/>
      <c r="AD680" s="799"/>
      <c r="AE680" s="799"/>
      <c r="AF680" s="787"/>
      <c r="AG680" s="787" t="b">
        <f t="shared" si="308"/>
        <v>1</v>
      </c>
      <c r="AH680" s="787"/>
      <c r="AI680" s="787"/>
      <c r="AJ680" s="787"/>
      <c r="AK680" s="787">
        <f t="shared" ref="AK680" si="323">AF680+AJ680</f>
        <v>0</v>
      </c>
      <c r="AL680" s="787"/>
      <c r="AM680" s="787"/>
      <c r="AN680" s="787"/>
      <c r="AO680" s="799"/>
      <c r="BE680" s="784" t="str">
        <f t="shared" si="307"/>
        <v/>
      </c>
    </row>
    <row r="681" spans="1:59" x14ac:dyDescent="0.2">
      <c r="A681" s="793">
        <f>+SUBTOTAL(3,$B$13:B681)</f>
        <v>335</v>
      </c>
      <c r="B681" s="787" t="s">
        <v>732</v>
      </c>
      <c r="C681" s="787" t="s">
        <v>20</v>
      </c>
      <c r="D681" s="819"/>
      <c r="E681" s="799">
        <v>1</v>
      </c>
      <c r="F681" s="800" t="s">
        <v>2109</v>
      </c>
      <c r="G681" s="799" t="s">
        <v>1773</v>
      </c>
      <c r="H681" s="799" t="s">
        <v>1772</v>
      </c>
      <c r="I681" s="799" t="s">
        <v>439</v>
      </c>
      <c r="J681" s="799" t="s">
        <v>1773</v>
      </c>
      <c r="K681" s="799" t="s">
        <v>1772</v>
      </c>
      <c r="L681" s="799" t="s">
        <v>439</v>
      </c>
      <c r="M681" s="799">
        <v>1</v>
      </c>
      <c r="N681" s="799"/>
      <c r="O681" s="799"/>
      <c r="P681" s="799" t="s">
        <v>1774</v>
      </c>
      <c r="Q681" s="799" t="s">
        <v>1775</v>
      </c>
      <c r="R681" s="799">
        <v>1</v>
      </c>
      <c r="S681" s="799">
        <v>1</v>
      </c>
      <c r="T681" s="799"/>
      <c r="U681" s="799"/>
      <c r="V681" s="799">
        <v>1</v>
      </c>
      <c r="W681" s="799"/>
      <c r="X681" s="799"/>
      <c r="Y681" s="799">
        <v>1</v>
      </c>
      <c r="Z681" s="799"/>
      <c r="AA681" s="799"/>
      <c r="AB681" s="799"/>
      <c r="AC681" s="787">
        <v>1</v>
      </c>
      <c r="AD681" s="787"/>
      <c r="AE681" s="787"/>
      <c r="AF681" s="787"/>
      <c r="AG681" s="787"/>
      <c r="AH681" s="787"/>
      <c r="AI681" s="787"/>
      <c r="AJ681" s="787"/>
      <c r="AK681" s="787"/>
      <c r="AL681" s="799">
        <v>1</v>
      </c>
      <c r="AM681" s="799"/>
      <c r="AN681" s="799"/>
      <c r="AO681" s="799">
        <f>+VLOOKUP(LEFT(C681,2),$AR$2:$AS$5,2,FALSE)</f>
        <v>4.9029999999999996</v>
      </c>
      <c r="AP681" s="784"/>
      <c r="AQ681" s="784"/>
      <c r="AR681" s="784"/>
      <c r="AS681" s="784"/>
      <c r="AT681" s="784"/>
      <c r="AU681" s="784"/>
      <c r="AV681" s="784"/>
      <c r="AW681" s="784"/>
      <c r="AX681" s="784"/>
      <c r="AY681" s="784"/>
      <c r="AZ681" s="784"/>
      <c r="BA681" s="784"/>
      <c r="BB681" s="784"/>
      <c r="BC681" s="784"/>
      <c r="BE681" s="784" t="str">
        <f t="shared" si="307"/>
        <v>DA</v>
      </c>
      <c r="BF681" s="784" t="str">
        <f>+RIGHT(C681,1)</f>
        <v>3</v>
      </c>
      <c r="BG681" s="784" t="str">
        <f t="shared" si="310"/>
        <v>DA+3</v>
      </c>
    </row>
    <row r="682" spans="1:59" x14ac:dyDescent="0.2">
      <c r="A682" s="793"/>
      <c r="B682" s="787"/>
      <c r="C682" s="787"/>
      <c r="D682" s="819">
        <v>417</v>
      </c>
      <c r="E682" s="796"/>
      <c r="F682" s="796"/>
      <c r="G682" s="796"/>
      <c r="H682" s="796"/>
      <c r="I682" s="796"/>
      <c r="J682" s="796"/>
      <c r="K682" s="796"/>
      <c r="L682" s="796"/>
      <c r="M682" s="796"/>
      <c r="N682" s="796"/>
      <c r="O682" s="796"/>
      <c r="P682" s="787"/>
      <c r="Q682" s="787"/>
      <c r="R682" s="787"/>
      <c r="S682" s="796"/>
      <c r="T682" s="796"/>
      <c r="U682" s="796"/>
      <c r="V682" s="796"/>
      <c r="W682" s="796"/>
      <c r="X682" s="796"/>
      <c r="Y682" s="796"/>
      <c r="Z682" s="796"/>
      <c r="AA682" s="796"/>
      <c r="AB682" s="787">
        <v>1</v>
      </c>
      <c r="AC682" s="799"/>
      <c r="AD682" s="799"/>
      <c r="AE682" s="799"/>
      <c r="AF682" s="787"/>
      <c r="AG682" s="787" t="b">
        <f t="shared" si="308"/>
        <v>1</v>
      </c>
      <c r="AH682" s="787"/>
      <c r="AI682" s="787"/>
      <c r="AJ682" s="787"/>
      <c r="AK682" s="787">
        <f t="shared" ref="AK682" si="324">AF682+AJ682</f>
        <v>0</v>
      </c>
      <c r="AL682" s="787"/>
      <c r="AM682" s="787"/>
      <c r="AN682" s="787"/>
      <c r="AO682" s="799"/>
      <c r="BE682" s="784" t="str">
        <f t="shared" si="307"/>
        <v/>
      </c>
    </row>
    <row r="683" spans="1:59" x14ac:dyDescent="0.2">
      <c r="A683" s="793">
        <f>+SUBTOTAL(3,$B$13:B683)</f>
        <v>336</v>
      </c>
      <c r="B683" s="787" t="s">
        <v>733</v>
      </c>
      <c r="C683" s="787" t="s">
        <v>232</v>
      </c>
      <c r="D683" s="819"/>
      <c r="E683" s="799">
        <v>1</v>
      </c>
      <c r="F683" s="800" t="s">
        <v>2110</v>
      </c>
      <c r="G683" s="799" t="s">
        <v>1773</v>
      </c>
      <c r="H683" s="799" t="s">
        <v>1772</v>
      </c>
      <c r="I683" s="799" t="s">
        <v>439</v>
      </c>
      <c r="J683" s="799" t="s">
        <v>1773</v>
      </c>
      <c r="K683" s="799" t="s">
        <v>1772</v>
      </c>
      <c r="L683" s="799" t="s">
        <v>439</v>
      </c>
      <c r="M683" s="799">
        <v>1</v>
      </c>
      <c r="N683" s="799"/>
      <c r="O683" s="799"/>
      <c r="P683" s="799" t="s">
        <v>1774</v>
      </c>
      <c r="Q683" s="799" t="s">
        <v>1775</v>
      </c>
      <c r="R683" s="799">
        <v>1</v>
      </c>
      <c r="S683" s="799">
        <v>1</v>
      </c>
      <c r="T683" s="799"/>
      <c r="U683" s="799"/>
      <c r="V683" s="799">
        <v>1</v>
      </c>
      <c r="W683" s="799"/>
      <c r="X683" s="799"/>
      <c r="Y683" s="799">
        <v>1</v>
      </c>
      <c r="Z683" s="799"/>
      <c r="AA683" s="799"/>
      <c r="AB683" s="799"/>
      <c r="AC683" s="787">
        <v>1</v>
      </c>
      <c r="AD683" s="787"/>
      <c r="AE683" s="787"/>
      <c r="AF683" s="787"/>
      <c r="AG683" s="787"/>
      <c r="AH683" s="787"/>
      <c r="AI683" s="787"/>
      <c r="AJ683" s="787"/>
      <c r="AK683" s="787"/>
      <c r="AL683" s="799">
        <v>1</v>
      </c>
      <c r="AM683" s="799"/>
      <c r="AN683" s="799"/>
      <c r="AO683" s="799">
        <f>+VLOOKUP(LEFT(C683,2),$AR$2:$AS$5,2,FALSE)</f>
        <v>4.9029999999999996</v>
      </c>
      <c r="AP683" s="784"/>
      <c r="AQ683" s="784"/>
      <c r="AR683" s="784"/>
      <c r="AS683" s="784"/>
      <c r="AT683" s="784"/>
      <c r="AU683" s="784"/>
      <c r="AV683" s="784"/>
      <c r="AW683" s="784"/>
      <c r="AX683" s="784"/>
      <c r="AY683" s="784"/>
      <c r="AZ683" s="784"/>
      <c r="BA683" s="784"/>
      <c r="BB683" s="784"/>
      <c r="BC683" s="784"/>
      <c r="BE683" s="784" t="str">
        <f t="shared" si="307"/>
        <v>DA</v>
      </c>
      <c r="BF683" s="784" t="str">
        <f>+RIGHT(C683,1)</f>
        <v>6</v>
      </c>
      <c r="BG683" s="784" t="str">
        <f t="shared" si="310"/>
        <v>DA+6</v>
      </c>
    </row>
    <row r="684" spans="1:59" x14ac:dyDescent="0.2">
      <c r="A684" s="793"/>
      <c r="B684" s="787"/>
      <c r="C684" s="787"/>
      <c r="D684" s="819">
        <v>423.3</v>
      </c>
      <c r="E684" s="796"/>
      <c r="F684" s="796"/>
      <c r="G684" s="796"/>
      <c r="H684" s="796"/>
      <c r="I684" s="796"/>
      <c r="J684" s="796"/>
      <c r="K684" s="796"/>
      <c r="L684" s="796"/>
      <c r="M684" s="796"/>
      <c r="N684" s="796"/>
      <c r="O684" s="796"/>
      <c r="P684" s="787"/>
      <c r="Q684" s="787"/>
      <c r="R684" s="787"/>
      <c r="S684" s="796"/>
      <c r="T684" s="796"/>
      <c r="U684" s="796"/>
      <c r="V684" s="796"/>
      <c r="W684" s="796"/>
      <c r="X684" s="796"/>
      <c r="Y684" s="796"/>
      <c r="Z684" s="796"/>
      <c r="AA684" s="796"/>
      <c r="AB684" s="787">
        <v>1</v>
      </c>
      <c r="AC684" s="799"/>
      <c r="AD684" s="799"/>
      <c r="AE684" s="799"/>
      <c r="AF684" s="787"/>
      <c r="AG684" s="787" t="b">
        <f t="shared" si="308"/>
        <v>1</v>
      </c>
      <c r="AH684" s="787"/>
      <c r="AI684" s="787"/>
      <c r="AJ684" s="787"/>
      <c r="AK684" s="787">
        <f t="shared" ref="AK684" si="325">AF684+AJ684</f>
        <v>0</v>
      </c>
      <c r="AL684" s="787"/>
      <c r="AM684" s="787"/>
      <c r="AN684" s="787"/>
      <c r="AO684" s="799"/>
      <c r="BE684" s="784" t="str">
        <f t="shared" si="307"/>
        <v/>
      </c>
    </row>
    <row r="685" spans="1:59" x14ac:dyDescent="0.2">
      <c r="A685" s="793">
        <f>+SUBTOTAL(3,$B$13:B685)</f>
        <v>337</v>
      </c>
      <c r="B685" s="787" t="s">
        <v>734</v>
      </c>
      <c r="C685" s="787" t="s">
        <v>233</v>
      </c>
      <c r="D685" s="819"/>
      <c r="E685" s="799">
        <v>1</v>
      </c>
      <c r="F685" s="800" t="s">
        <v>2111</v>
      </c>
      <c r="G685" s="799" t="s">
        <v>1773</v>
      </c>
      <c r="H685" s="799" t="s">
        <v>1772</v>
      </c>
      <c r="I685" s="799" t="s">
        <v>439</v>
      </c>
      <c r="J685" s="799" t="s">
        <v>1773</v>
      </c>
      <c r="K685" s="799" t="s">
        <v>1772</v>
      </c>
      <c r="L685" s="799" t="s">
        <v>439</v>
      </c>
      <c r="M685" s="799">
        <v>1</v>
      </c>
      <c r="N685" s="799"/>
      <c r="O685" s="799"/>
      <c r="P685" s="799" t="s">
        <v>1774</v>
      </c>
      <c r="Q685" s="799" t="s">
        <v>1775</v>
      </c>
      <c r="R685" s="799">
        <v>1</v>
      </c>
      <c r="S685" s="799">
        <v>1</v>
      </c>
      <c r="T685" s="799"/>
      <c r="U685" s="799"/>
      <c r="V685" s="799">
        <v>1</v>
      </c>
      <c r="W685" s="799"/>
      <c r="X685" s="799"/>
      <c r="Y685" s="799">
        <v>1</v>
      </c>
      <c r="Z685" s="799"/>
      <c r="AA685" s="799"/>
      <c r="AB685" s="799"/>
      <c r="AC685" s="787">
        <v>1</v>
      </c>
      <c r="AD685" s="787"/>
      <c r="AE685" s="787"/>
      <c r="AF685" s="787"/>
      <c r="AG685" s="787"/>
      <c r="AH685" s="787"/>
      <c r="AI685" s="787"/>
      <c r="AJ685" s="787"/>
      <c r="AK685" s="787"/>
      <c r="AL685" s="799">
        <v>1</v>
      </c>
      <c r="AM685" s="799"/>
      <c r="AN685" s="799"/>
      <c r="AO685" s="799">
        <f>+VLOOKUP(LEFT(C685,2),$AR$2:$AS$5,2,FALSE)</f>
        <v>4.9029999999999996</v>
      </c>
      <c r="AP685" s="784"/>
      <c r="AQ685" s="784"/>
      <c r="AR685" s="784"/>
      <c r="AS685" s="784"/>
      <c r="AT685" s="784"/>
      <c r="AU685" s="784"/>
      <c r="AV685" s="784"/>
      <c r="AW685" s="784"/>
      <c r="AX685" s="784"/>
      <c r="AY685" s="784"/>
      <c r="AZ685" s="784"/>
      <c r="BA685" s="784"/>
      <c r="BB685" s="784"/>
      <c r="BC685" s="784"/>
      <c r="BE685" s="784" t="str">
        <f t="shared" si="307"/>
        <v>DA</v>
      </c>
      <c r="BF685" s="784" t="str">
        <f>+RIGHT(C685,1)</f>
        <v>9</v>
      </c>
      <c r="BG685" s="784" t="str">
        <f t="shared" si="310"/>
        <v>DA+9</v>
      </c>
    </row>
    <row r="686" spans="1:59" x14ac:dyDescent="0.2">
      <c r="A686" s="793"/>
      <c r="B686" s="787"/>
      <c r="C686" s="787"/>
      <c r="D686" s="819">
        <v>401</v>
      </c>
      <c r="E686" s="796"/>
      <c r="F686" s="796"/>
      <c r="G686" s="796"/>
      <c r="H686" s="796"/>
      <c r="I686" s="796"/>
      <c r="J686" s="796"/>
      <c r="K686" s="796"/>
      <c r="L686" s="796"/>
      <c r="M686" s="796"/>
      <c r="N686" s="796"/>
      <c r="O686" s="796"/>
      <c r="P686" s="787"/>
      <c r="Q686" s="787"/>
      <c r="R686" s="787"/>
      <c r="S686" s="796"/>
      <c r="T686" s="796"/>
      <c r="U686" s="796"/>
      <c r="V686" s="796"/>
      <c r="W686" s="796"/>
      <c r="X686" s="796"/>
      <c r="Y686" s="796"/>
      <c r="Z686" s="796"/>
      <c r="AA686" s="796"/>
      <c r="AB686" s="787">
        <v>1</v>
      </c>
      <c r="AC686" s="799"/>
      <c r="AD686" s="799"/>
      <c r="AE686" s="799"/>
      <c r="AF686" s="787"/>
      <c r="AG686" s="787" t="b">
        <f t="shared" si="308"/>
        <v>1</v>
      </c>
      <c r="AH686" s="787"/>
      <c r="AI686" s="787"/>
      <c r="AJ686" s="787"/>
      <c r="AK686" s="787">
        <f t="shared" ref="AK686" si="326">AF686+AJ686</f>
        <v>0</v>
      </c>
      <c r="AL686" s="787"/>
      <c r="AM686" s="787"/>
      <c r="AN686" s="787"/>
      <c r="AO686" s="799"/>
      <c r="BE686" s="784" t="str">
        <f t="shared" si="307"/>
        <v/>
      </c>
    </row>
    <row r="687" spans="1:59" x14ac:dyDescent="0.2">
      <c r="A687" s="793">
        <f>+SUBTOTAL(3,$B$13:B687)</f>
        <v>338</v>
      </c>
      <c r="B687" s="787" t="s">
        <v>735</v>
      </c>
      <c r="C687" s="787" t="s">
        <v>233</v>
      </c>
      <c r="D687" s="819"/>
      <c r="E687" s="799">
        <v>1</v>
      </c>
      <c r="F687" s="800" t="s">
        <v>2112</v>
      </c>
      <c r="G687" s="799" t="s">
        <v>1773</v>
      </c>
      <c r="H687" s="799" t="s">
        <v>1772</v>
      </c>
      <c r="I687" s="799" t="s">
        <v>439</v>
      </c>
      <c r="J687" s="799" t="s">
        <v>1773</v>
      </c>
      <c r="K687" s="799" t="s">
        <v>1772</v>
      </c>
      <c r="L687" s="799" t="s">
        <v>439</v>
      </c>
      <c r="M687" s="799">
        <v>1</v>
      </c>
      <c r="N687" s="799"/>
      <c r="O687" s="799"/>
      <c r="P687" s="799" t="s">
        <v>1774</v>
      </c>
      <c r="Q687" s="799" t="s">
        <v>1775</v>
      </c>
      <c r="R687" s="799">
        <v>1</v>
      </c>
      <c r="S687" s="799">
        <v>1</v>
      </c>
      <c r="T687" s="799"/>
      <c r="U687" s="799"/>
      <c r="V687" s="799">
        <v>1</v>
      </c>
      <c r="W687" s="799"/>
      <c r="X687" s="799"/>
      <c r="Y687" s="799">
        <v>1</v>
      </c>
      <c r="Z687" s="799"/>
      <c r="AA687" s="799"/>
      <c r="AB687" s="799"/>
      <c r="AC687" s="787">
        <v>1</v>
      </c>
      <c r="AD687" s="787"/>
      <c r="AE687" s="787"/>
      <c r="AF687" s="787"/>
      <c r="AG687" s="787"/>
      <c r="AH687" s="787"/>
      <c r="AI687" s="787"/>
      <c r="AJ687" s="787"/>
      <c r="AK687" s="787"/>
      <c r="AL687" s="799">
        <v>1</v>
      </c>
      <c r="AM687" s="799"/>
      <c r="AN687" s="799"/>
      <c r="AO687" s="799">
        <f>+VLOOKUP(LEFT(C687,2),$AR$2:$AS$5,2,FALSE)</f>
        <v>4.9029999999999996</v>
      </c>
      <c r="AP687" s="784"/>
      <c r="AQ687" s="784"/>
      <c r="AR687" s="784"/>
      <c r="AS687" s="784"/>
      <c r="AT687" s="784"/>
      <c r="AU687" s="784"/>
      <c r="AV687" s="784"/>
      <c r="AW687" s="784"/>
      <c r="AX687" s="784"/>
      <c r="AY687" s="784"/>
      <c r="AZ687" s="784"/>
      <c r="BA687" s="784"/>
      <c r="BB687" s="784"/>
      <c r="BC687" s="784"/>
      <c r="BE687" s="784" t="str">
        <f t="shared" si="307"/>
        <v>DA</v>
      </c>
      <c r="BF687" s="784" t="str">
        <f>+RIGHT(C687,1)</f>
        <v>9</v>
      </c>
      <c r="BG687" s="784" t="str">
        <f t="shared" si="310"/>
        <v>DA+9</v>
      </c>
    </row>
    <row r="688" spans="1:59" x14ac:dyDescent="0.2">
      <c r="A688" s="793"/>
      <c r="B688" s="787"/>
      <c r="C688" s="787"/>
      <c r="D688" s="819">
        <v>424</v>
      </c>
      <c r="E688" s="796"/>
      <c r="F688" s="796"/>
      <c r="G688" s="796"/>
      <c r="H688" s="796"/>
      <c r="I688" s="796"/>
      <c r="J688" s="796"/>
      <c r="K688" s="796"/>
      <c r="L688" s="796"/>
      <c r="M688" s="796"/>
      <c r="N688" s="796"/>
      <c r="O688" s="796"/>
      <c r="P688" s="787"/>
      <c r="Q688" s="787"/>
      <c r="R688" s="787"/>
      <c r="S688" s="796"/>
      <c r="T688" s="796"/>
      <c r="U688" s="796"/>
      <c r="V688" s="796"/>
      <c r="W688" s="796"/>
      <c r="X688" s="796"/>
      <c r="Y688" s="796"/>
      <c r="Z688" s="796"/>
      <c r="AA688" s="796"/>
      <c r="AB688" s="787">
        <v>1</v>
      </c>
      <c r="AC688" s="799"/>
      <c r="AD688" s="799"/>
      <c r="AE688" s="799"/>
      <c r="AF688" s="787"/>
      <c r="AG688" s="787" t="b">
        <f t="shared" si="308"/>
        <v>1</v>
      </c>
      <c r="AH688" s="787"/>
      <c r="AI688" s="787"/>
      <c r="AJ688" s="787"/>
      <c r="AK688" s="787">
        <f t="shared" ref="AK688" si="327">AF688+AJ688</f>
        <v>0</v>
      </c>
      <c r="AL688" s="787"/>
      <c r="AM688" s="787"/>
      <c r="AN688" s="787"/>
      <c r="AO688" s="799"/>
      <c r="BE688" s="784" t="str">
        <f t="shared" si="307"/>
        <v/>
      </c>
    </row>
    <row r="689" spans="1:59" x14ac:dyDescent="0.2">
      <c r="A689" s="793">
        <f>+SUBTOTAL(3,$B$13:B689)</f>
        <v>339</v>
      </c>
      <c r="B689" s="787" t="s">
        <v>736</v>
      </c>
      <c r="C689" s="787" t="s">
        <v>246</v>
      </c>
      <c r="D689" s="819"/>
      <c r="E689" s="799">
        <v>1</v>
      </c>
      <c r="F689" s="800" t="s">
        <v>2113</v>
      </c>
      <c r="G689" s="799" t="s">
        <v>1773</v>
      </c>
      <c r="H689" s="799" t="s">
        <v>1772</v>
      </c>
      <c r="I689" s="799" t="s">
        <v>439</v>
      </c>
      <c r="J689" s="799" t="s">
        <v>1773</v>
      </c>
      <c r="K689" s="799" t="s">
        <v>1772</v>
      </c>
      <c r="L689" s="799" t="s">
        <v>439</v>
      </c>
      <c r="M689" s="799">
        <v>1</v>
      </c>
      <c r="N689" s="799"/>
      <c r="O689" s="799"/>
      <c r="P689" s="799" t="s">
        <v>1774</v>
      </c>
      <c r="Q689" s="799" t="s">
        <v>1775</v>
      </c>
      <c r="R689" s="799">
        <v>1</v>
      </c>
      <c r="S689" s="799">
        <v>1</v>
      </c>
      <c r="T689" s="799"/>
      <c r="U689" s="799"/>
      <c r="V689" s="799">
        <v>1</v>
      </c>
      <c r="W689" s="799"/>
      <c r="X689" s="799"/>
      <c r="Y689" s="796"/>
      <c r="Z689" s="796"/>
      <c r="AA689" s="796"/>
      <c r="AB689" s="799"/>
      <c r="AC689" s="787">
        <v>1</v>
      </c>
      <c r="AD689" s="787"/>
      <c r="AE689" s="787"/>
      <c r="AF689" s="787"/>
      <c r="AG689" s="787"/>
      <c r="AH689" s="787"/>
      <c r="AI689" s="787"/>
      <c r="AJ689" s="787"/>
      <c r="AK689" s="787"/>
      <c r="AL689" s="799">
        <v>1</v>
      </c>
      <c r="AM689" s="799"/>
      <c r="AN689" s="799"/>
      <c r="AO689" s="799">
        <f>+VLOOKUP(LEFT(C689,2),$AR$2:$AS$5,2,FALSE)</f>
        <v>7.3659999999999997</v>
      </c>
      <c r="BE689" s="784" t="str">
        <f t="shared" si="307"/>
        <v>DB</v>
      </c>
      <c r="BF689" s="784" t="str">
        <f>+RIGHT(C689,1)</f>
        <v>6</v>
      </c>
      <c r="BG689" s="784" t="str">
        <f t="shared" si="310"/>
        <v>DB+6</v>
      </c>
    </row>
    <row r="690" spans="1:59" x14ac:dyDescent="0.2">
      <c r="A690" s="793"/>
      <c r="B690" s="787"/>
      <c r="C690" s="787"/>
      <c r="D690" s="819">
        <v>404.9</v>
      </c>
      <c r="E690" s="796"/>
      <c r="F690" s="796"/>
      <c r="G690" s="796"/>
      <c r="H690" s="796"/>
      <c r="I690" s="796"/>
      <c r="J690" s="796"/>
      <c r="K690" s="796"/>
      <c r="L690" s="796"/>
      <c r="M690" s="796"/>
      <c r="N690" s="796"/>
      <c r="O690" s="796"/>
      <c r="P690" s="787"/>
      <c r="Q690" s="787"/>
      <c r="R690" s="787"/>
      <c r="S690" s="796"/>
      <c r="T690" s="796"/>
      <c r="U690" s="796"/>
      <c r="V690" s="796"/>
      <c r="W690" s="796"/>
      <c r="X690" s="796"/>
      <c r="Y690" s="796"/>
      <c r="Z690" s="796"/>
      <c r="AA690" s="796"/>
      <c r="AB690" s="787">
        <v>1</v>
      </c>
      <c r="AC690" s="799"/>
      <c r="AD690" s="799"/>
      <c r="AE690" s="799"/>
      <c r="AF690" s="787"/>
      <c r="AG690" s="787" t="b">
        <f t="shared" si="308"/>
        <v>1</v>
      </c>
      <c r="AH690" s="787"/>
      <c r="AI690" s="787"/>
      <c r="AJ690" s="787"/>
      <c r="AK690" s="787">
        <f t="shared" ref="AK690" si="328">AF690+AJ690</f>
        <v>0</v>
      </c>
      <c r="AL690" s="787"/>
      <c r="AM690" s="787"/>
      <c r="AN690" s="787"/>
      <c r="AO690" s="799"/>
      <c r="BE690" s="784" t="str">
        <f t="shared" si="307"/>
        <v/>
      </c>
    </row>
    <row r="691" spans="1:59" x14ac:dyDescent="0.2">
      <c r="A691" s="793">
        <f>+SUBTOTAL(3,$B$13:B691)</f>
        <v>340</v>
      </c>
      <c r="B691" s="787" t="s">
        <v>737</v>
      </c>
      <c r="C691" s="787" t="s">
        <v>231</v>
      </c>
      <c r="D691" s="819"/>
      <c r="E691" s="799">
        <v>1</v>
      </c>
      <c r="F691" s="800" t="s">
        <v>2114</v>
      </c>
      <c r="G691" s="799" t="s">
        <v>1773</v>
      </c>
      <c r="H691" s="799" t="s">
        <v>1772</v>
      </c>
      <c r="I691" s="799" t="s">
        <v>439</v>
      </c>
      <c r="J691" s="799" t="s">
        <v>1773</v>
      </c>
      <c r="K691" s="799" t="s">
        <v>1772</v>
      </c>
      <c r="L691" s="799" t="s">
        <v>439</v>
      </c>
      <c r="M691" s="799">
        <v>1</v>
      </c>
      <c r="N691" s="799"/>
      <c r="O691" s="799"/>
      <c r="P691" s="799" t="s">
        <v>1774</v>
      </c>
      <c r="Q691" s="799" t="s">
        <v>1775</v>
      </c>
      <c r="R691" s="799">
        <v>1</v>
      </c>
      <c r="S691" s="799">
        <v>1</v>
      </c>
      <c r="T691" s="799"/>
      <c r="U691" s="799"/>
      <c r="V691" s="799">
        <v>1</v>
      </c>
      <c r="W691" s="799"/>
      <c r="X691" s="799"/>
      <c r="Y691" s="799">
        <v>1</v>
      </c>
      <c r="Z691" s="799"/>
      <c r="AA691" s="799"/>
      <c r="AB691" s="799"/>
      <c r="AC691" s="787"/>
      <c r="AD691" s="787"/>
      <c r="AE691" s="787"/>
      <c r="AF691" s="787"/>
      <c r="AG691" s="787"/>
      <c r="AH691" s="787"/>
      <c r="AI691" s="787"/>
      <c r="AJ691" s="787"/>
      <c r="AK691" s="787"/>
      <c r="AL691" s="799">
        <v>1</v>
      </c>
      <c r="AM691" s="799"/>
      <c r="AN691" s="799"/>
      <c r="AO691" s="799">
        <f>+VLOOKUP(LEFT(C691,2),$AR$2:$AS$5,2,FALSE)</f>
        <v>4.9029999999999996</v>
      </c>
      <c r="AP691" s="784"/>
      <c r="AQ691" s="784"/>
      <c r="AR691" s="784"/>
      <c r="AS691" s="784"/>
      <c r="AT691" s="784"/>
      <c r="AU691" s="784"/>
      <c r="AV691" s="784"/>
      <c r="AW691" s="784"/>
      <c r="AX691" s="784"/>
      <c r="AY691" s="784"/>
      <c r="AZ691" s="784"/>
      <c r="BA691" s="784"/>
      <c r="BB691" s="784"/>
      <c r="BC691" s="784"/>
      <c r="BE691" s="784" t="str">
        <f t="shared" si="307"/>
        <v>DA</v>
      </c>
      <c r="BF691" s="784" t="str">
        <f>+RIGHT(C691,1)</f>
        <v>0</v>
      </c>
      <c r="BG691" s="784" t="str">
        <f t="shared" si="310"/>
        <v>DA+0</v>
      </c>
    </row>
    <row r="692" spans="1:59" x14ac:dyDescent="0.2">
      <c r="A692" s="793"/>
      <c r="B692" s="787"/>
      <c r="C692" s="787"/>
      <c r="D692" s="819">
        <v>343.1</v>
      </c>
      <c r="E692" s="796"/>
      <c r="F692" s="796"/>
      <c r="G692" s="796"/>
      <c r="H692" s="796"/>
      <c r="I692" s="796"/>
      <c r="J692" s="796"/>
      <c r="K692" s="796"/>
      <c r="L692" s="796"/>
      <c r="M692" s="796"/>
      <c r="N692" s="796"/>
      <c r="O692" s="796"/>
      <c r="P692" s="787"/>
      <c r="Q692" s="787"/>
      <c r="R692" s="787"/>
      <c r="S692" s="796"/>
      <c r="T692" s="796"/>
      <c r="U692" s="796"/>
      <c r="V692" s="796"/>
      <c r="W692" s="796"/>
      <c r="X692" s="796"/>
      <c r="Y692" s="796"/>
      <c r="Z692" s="796"/>
      <c r="AA692" s="796"/>
      <c r="AB692" s="787">
        <v>1</v>
      </c>
      <c r="AC692" s="799"/>
      <c r="AD692" s="799"/>
      <c r="AE692" s="799"/>
      <c r="AF692" s="787"/>
      <c r="AG692" s="787" t="b">
        <f t="shared" si="308"/>
        <v>1</v>
      </c>
      <c r="AH692" s="787"/>
      <c r="AI692" s="787"/>
      <c r="AJ692" s="787"/>
      <c r="AK692" s="787">
        <f t="shared" ref="AK692" si="329">AF692+AJ692</f>
        <v>0</v>
      </c>
      <c r="AL692" s="787"/>
      <c r="AM692" s="787"/>
      <c r="AN692" s="787"/>
      <c r="AO692" s="799"/>
      <c r="BE692" s="784" t="str">
        <f t="shared" si="307"/>
        <v/>
      </c>
    </row>
    <row r="693" spans="1:59" x14ac:dyDescent="0.2">
      <c r="A693" s="793">
        <f>+SUBTOTAL(3,$B$13:B693)</f>
        <v>341</v>
      </c>
      <c r="B693" s="787" t="s">
        <v>738</v>
      </c>
      <c r="C693" s="787" t="s">
        <v>231</v>
      </c>
      <c r="D693" s="819"/>
      <c r="E693" s="799">
        <v>1</v>
      </c>
      <c r="F693" s="800" t="s">
        <v>2115</v>
      </c>
      <c r="G693" s="799" t="s">
        <v>1773</v>
      </c>
      <c r="H693" s="799" t="s">
        <v>1772</v>
      </c>
      <c r="I693" s="799" t="s">
        <v>439</v>
      </c>
      <c r="J693" s="799" t="s">
        <v>1773</v>
      </c>
      <c r="K693" s="799" t="s">
        <v>1772</v>
      </c>
      <c r="L693" s="799" t="s">
        <v>439</v>
      </c>
      <c r="M693" s="799">
        <v>1</v>
      </c>
      <c r="N693" s="799"/>
      <c r="O693" s="799"/>
      <c r="P693" s="799" t="s">
        <v>1774</v>
      </c>
      <c r="Q693" s="799" t="s">
        <v>1775</v>
      </c>
      <c r="R693" s="799">
        <v>1</v>
      </c>
      <c r="S693" s="799">
        <v>1</v>
      </c>
      <c r="T693" s="799"/>
      <c r="U693" s="799"/>
      <c r="V693" s="799">
        <v>1</v>
      </c>
      <c r="W693" s="799"/>
      <c r="X693" s="799"/>
      <c r="Y693" s="799">
        <v>1</v>
      </c>
      <c r="Z693" s="799"/>
      <c r="AA693" s="799"/>
      <c r="AB693" s="799"/>
      <c r="AC693" s="787"/>
      <c r="AD693" s="787"/>
      <c r="AE693" s="787"/>
      <c r="AF693" s="787"/>
      <c r="AG693" s="787"/>
      <c r="AH693" s="787"/>
      <c r="AI693" s="787"/>
      <c r="AJ693" s="787"/>
      <c r="AK693" s="787"/>
      <c r="AL693" s="799">
        <v>1</v>
      </c>
      <c r="AM693" s="799"/>
      <c r="AN693" s="799"/>
      <c r="AO693" s="799">
        <f>+VLOOKUP(LEFT(C693,2),$AR$2:$AS$5,2,FALSE)</f>
        <v>4.9029999999999996</v>
      </c>
      <c r="AP693" s="784"/>
      <c r="AQ693" s="784"/>
      <c r="AR693" s="784"/>
      <c r="AS693" s="784"/>
      <c r="AT693" s="784"/>
      <c r="AU693" s="784"/>
      <c r="AV693" s="784"/>
      <c r="AW693" s="784"/>
      <c r="AX693" s="784"/>
      <c r="AY693" s="784"/>
      <c r="AZ693" s="784"/>
      <c r="BA693" s="784"/>
      <c r="BB693" s="784"/>
      <c r="BC693" s="784"/>
      <c r="BE693" s="784" t="str">
        <f t="shared" si="307"/>
        <v>DA</v>
      </c>
      <c r="BF693" s="784" t="str">
        <f>+RIGHT(C693,1)</f>
        <v>0</v>
      </c>
      <c r="BG693" s="784" t="str">
        <f t="shared" si="310"/>
        <v>DA+0</v>
      </c>
    </row>
    <row r="694" spans="1:59" x14ac:dyDescent="0.2">
      <c r="A694" s="793"/>
      <c r="B694" s="787"/>
      <c r="C694" s="787"/>
      <c r="D694" s="819">
        <v>357.7</v>
      </c>
      <c r="E694" s="796"/>
      <c r="F694" s="796"/>
      <c r="G694" s="796"/>
      <c r="H694" s="796"/>
      <c r="I694" s="796"/>
      <c r="J694" s="796"/>
      <c r="K694" s="796"/>
      <c r="L694" s="796"/>
      <c r="M694" s="796"/>
      <c r="N694" s="796"/>
      <c r="O694" s="796"/>
      <c r="P694" s="787"/>
      <c r="Q694" s="787"/>
      <c r="R694" s="787"/>
      <c r="S694" s="796"/>
      <c r="T694" s="796"/>
      <c r="U694" s="796"/>
      <c r="V694" s="796"/>
      <c r="W694" s="796"/>
      <c r="X694" s="796"/>
      <c r="Y694" s="796"/>
      <c r="Z694" s="796"/>
      <c r="AA694" s="796"/>
      <c r="AB694" s="787">
        <v>1</v>
      </c>
      <c r="AC694" s="799"/>
      <c r="AD694" s="799"/>
      <c r="AE694" s="799"/>
      <c r="AF694" s="787"/>
      <c r="AG694" s="787" t="b">
        <f t="shared" si="308"/>
        <v>1</v>
      </c>
      <c r="AH694" s="787"/>
      <c r="AI694" s="787"/>
      <c r="AJ694" s="787"/>
      <c r="AK694" s="787">
        <f t="shared" ref="AK694" si="330">AF694+AJ694</f>
        <v>0</v>
      </c>
      <c r="AL694" s="787"/>
      <c r="AM694" s="787"/>
      <c r="AN694" s="787"/>
      <c r="AO694" s="799"/>
      <c r="BE694" s="784" t="str">
        <f t="shared" si="307"/>
        <v/>
      </c>
    </row>
    <row r="695" spans="1:59" x14ac:dyDescent="0.2">
      <c r="A695" s="793">
        <f>+SUBTOTAL(3,$B$13:B695)</f>
        <v>342</v>
      </c>
      <c r="B695" s="787" t="s">
        <v>739</v>
      </c>
      <c r="C695" s="787" t="s">
        <v>231</v>
      </c>
      <c r="D695" s="819"/>
      <c r="E695" s="799">
        <v>1</v>
      </c>
      <c r="F695" s="800" t="s">
        <v>2116</v>
      </c>
      <c r="G695" s="799" t="s">
        <v>1773</v>
      </c>
      <c r="H695" s="799" t="s">
        <v>1772</v>
      </c>
      <c r="I695" s="799" t="s">
        <v>439</v>
      </c>
      <c r="J695" s="799" t="s">
        <v>1773</v>
      </c>
      <c r="K695" s="799" t="s">
        <v>1772</v>
      </c>
      <c r="L695" s="799" t="s">
        <v>439</v>
      </c>
      <c r="M695" s="799">
        <v>1</v>
      </c>
      <c r="N695" s="799"/>
      <c r="O695" s="799"/>
      <c r="P695" s="799" t="s">
        <v>1774</v>
      </c>
      <c r="Q695" s="799" t="s">
        <v>1775</v>
      </c>
      <c r="R695" s="799">
        <v>1</v>
      </c>
      <c r="S695" s="799">
        <v>1</v>
      </c>
      <c r="T695" s="799"/>
      <c r="U695" s="799"/>
      <c r="V695" s="799">
        <v>1</v>
      </c>
      <c r="W695" s="799"/>
      <c r="X695" s="799"/>
      <c r="Y695" s="799">
        <v>1</v>
      </c>
      <c r="Z695" s="799"/>
      <c r="AA695" s="799"/>
      <c r="AB695" s="799"/>
      <c r="AC695" s="787"/>
      <c r="AD695" s="787"/>
      <c r="AE695" s="787"/>
      <c r="AF695" s="787"/>
      <c r="AG695" s="787"/>
      <c r="AH695" s="787"/>
      <c r="AI695" s="787"/>
      <c r="AJ695" s="787"/>
      <c r="AK695" s="787"/>
      <c r="AL695" s="799">
        <v>1</v>
      </c>
      <c r="AM695" s="799"/>
      <c r="AN695" s="799"/>
      <c r="AO695" s="799">
        <f>+VLOOKUP(LEFT(C695,2),$AR$2:$AS$5,2,FALSE)</f>
        <v>4.9029999999999996</v>
      </c>
      <c r="AP695" s="784"/>
      <c r="AQ695" s="784"/>
      <c r="AR695" s="784"/>
      <c r="AS695" s="784"/>
      <c r="AT695" s="784"/>
      <c r="AU695" s="784"/>
      <c r="AV695" s="784"/>
      <c r="AW695" s="784"/>
      <c r="AX695" s="784"/>
      <c r="AY695" s="784"/>
      <c r="AZ695" s="784"/>
      <c r="BA695" s="784"/>
      <c r="BB695" s="784"/>
      <c r="BC695" s="784"/>
      <c r="BE695" s="784" t="str">
        <f t="shared" si="307"/>
        <v>DA</v>
      </c>
      <c r="BF695" s="784" t="str">
        <f>+RIGHT(C695,1)</f>
        <v>0</v>
      </c>
      <c r="BG695" s="784" t="str">
        <f t="shared" si="310"/>
        <v>DA+0</v>
      </c>
    </row>
    <row r="696" spans="1:59" x14ac:dyDescent="0.2">
      <c r="A696" s="793"/>
      <c r="B696" s="787"/>
      <c r="C696" s="787"/>
      <c r="D696" s="819">
        <v>365.2</v>
      </c>
      <c r="E696" s="796"/>
      <c r="F696" s="796"/>
      <c r="G696" s="796"/>
      <c r="H696" s="796"/>
      <c r="I696" s="796"/>
      <c r="J696" s="796"/>
      <c r="K696" s="796"/>
      <c r="L696" s="796"/>
      <c r="M696" s="796"/>
      <c r="N696" s="796"/>
      <c r="O696" s="796"/>
      <c r="P696" s="787"/>
      <c r="Q696" s="787"/>
      <c r="R696" s="787"/>
      <c r="S696" s="796"/>
      <c r="T696" s="796"/>
      <c r="U696" s="796"/>
      <c r="V696" s="796"/>
      <c r="W696" s="796"/>
      <c r="X696" s="796"/>
      <c r="Y696" s="796"/>
      <c r="Z696" s="796"/>
      <c r="AA696" s="796"/>
      <c r="AB696" s="787">
        <v>1</v>
      </c>
      <c r="AC696" s="799"/>
      <c r="AD696" s="799"/>
      <c r="AE696" s="799"/>
      <c r="AF696" s="787"/>
      <c r="AG696" s="787" t="b">
        <f t="shared" si="308"/>
        <v>1</v>
      </c>
      <c r="AH696" s="787"/>
      <c r="AI696" s="787"/>
      <c r="AJ696" s="787"/>
      <c r="AK696" s="787">
        <f t="shared" ref="AK696" si="331">AF696+AJ696</f>
        <v>0</v>
      </c>
      <c r="AL696" s="787"/>
      <c r="AM696" s="787"/>
      <c r="AN696" s="787"/>
      <c r="AO696" s="799"/>
      <c r="BE696" s="784" t="str">
        <f t="shared" si="307"/>
        <v/>
      </c>
    </row>
    <row r="697" spans="1:59" x14ac:dyDescent="0.2">
      <c r="A697" s="793">
        <f>+SUBTOTAL(3,$B$13:B697)</f>
        <v>343</v>
      </c>
      <c r="B697" s="787" t="s">
        <v>740</v>
      </c>
      <c r="C697" s="787" t="s">
        <v>231</v>
      </c>
      <c r="D697" s="819"/>
      <c r="E697" s="799">
        <v>1</v>
      </c>
      <c r="F697" s="800" t="s">
        <v>2117</v>
      </c>
      <c r="G697" s="799" t="s">
        <v>1773</v>
      </c>
      <c r="H697" s="799" t="s">
        <v>1772</v>
      </c>
      <c r="I697" s="799" t="s">
        <v>439</v>
      </c>
      <c r="J697" s="799" t="s">
        <v>1773</v>
      </c>
      <c r="K697" s="799" t="s">
        <v>1772</v>
      </c>
      <c r="L697" s="799" t="s">
        <v>439</v>
      </c>
      <c r="M697" s="799">
        <v>1</v>
      </c>
      <c r="N697" s="799"/>
      <c r="O697" s="799"/>
      <c r="P697" s="799" t="s">
        <v>1774</v>
      </c>
      <c r="Q697" s="799" t="s">
        <v>1775</v>
      </c>
      <c r="R697" s="799">
        <v>1</v>
      </c>
      <c r="S697" s="799">
        <v>1</v>
      </c>
      <c r="T697" s="799"/>
      <c r="U697" s="799"/>
      <c r="V697" s="799">
        <v>1</v>
      </c>
      <c r="W697" s="799"/>
      <c r="X697" s="799"/>
      <c r="Y697" s="799">
        <v>1</v>
      </c>
      <c r="Z697" s="799"/>
      <c r="AA697" s="799"/>
      <c r="AB697" s="799"/>
      <c r="AC697" s="787"/>
      <c r="AD697" s="787"/>
      <c r="AE697" s="787"/>
      <c r="AF697" s="787"/>
      <c r="AG697" s="787"/>
      <c r="AH697" s="787"/>
      <c r="AI697" s="787"/>
      <c r="AJ697" s="787"/>
      <c r="AK697" s="787"/>
      <c r="AL697" s="799">
        <v>1</v>
      </c>
      <c r="AM697" s="799"/>
      <c r="AN697" s="799"/>
      <c r="AO697" s="799">
        <f>+VLOOKUP(LEFT(C697,2),$AR$2:$AS$5,2,FALSE)</f>
        <v>4.9029999999999996</v>
      </c>
      <c r="AP697" s="784"/>
      <c r="AQ697" s="784"/>
      <c r="AR697" s="784"/>
      <c r="AS697" s="784"/>
      <c r="AT697" s="784"/>
      <c r="AU697" s="784"/>
      <c r="AV697" s="784"/>
      <c r="AW697" s="784"/>
      <c r="AX697" s="784"/>
      <c r="AY697" s="784"/>
      <c r="AZ697" s="784"/>
      <c r="BA697" s="784"/>
      <c r="BB697" s="784"/>
      <c r="BC697" s="784"/>
      <c r="BE697" s="784" t="str">
        <f t="shared" si="307"/>
        <v>DA</v>
      </c>
      <c r="BF697" s="784" t="str">
        <f>+RIGHT(C697,1)</f>
        <v>0</v>
      </c>
      <c r="BG697" s="784" t="str">
        <f t="shared" si="310"/>
        <v>DA+0</v>
      </c>
    </row>
    <row r="698" spans="1:59" x14ac:dyDescent="0.2">
      <c r="A698" s="793"/>
      <c r="B698" s="787"/>
      <c r="C698" s="787"/>
      <c r="D698" s="819">
        <v>350.1</v>
      </c>
      <c r="E698" s="796"/>
      <c r="F698" s="796"/>
      <c r="G698" s="796"/>
      <c r="H698" s="796"/>
      <c r="I698" s="796"/>
      <c r="J698" s="796"/>
      <c r="K698" s="796"/>
      <c r="L698" s="796"/>
      <c r="M698" s="796"/>
      <c r="N698" s="796"/>
      <c r="O698" s="796"/>
      <c r="P698" s="787"/>
      <c r="Q698" s="787"/>
      <c r="R698" s="787"/>
      <c r="S698" s="796"/>
      <c r="T698" s="796"/>
      <c r="U698" s="796"/>
      <c r="V698" s="796"/>
      <c r="W698" s="796"/>
      <c r="X698" s="796"/>
      <c r="Y698" s="796"/>
      <c r="Z698" s="796"/>
      <c r="AA698" s="796"/>
      <c r="AB698" s="787">
        <v>1</v>
      </c>
      <c r="AC698" s="799"/>
      <c r="AD698" s="799"/>
      <c r="AE698" s="799"/>
      <c r="AF698" s="787"/>
      <c r="AG698" s="787" t="b">
        <f t="shared" si="308"/>
        <v>1</v>
      </c>
      <c r="AH698" s="787"/>
      <c r="AI698" s="787"/>
      <c r="AJ698" s="787"/>
      <c r="AK698" s="787">
        <f t="shared" ref="AK698" si="332">AF698+AJ698</f>
        <v>0</v>
      </c>
      <c r="AL698" s="787"/>
      <c r="AM698" s="787"/>
      <c r="AN698" s="787"/>
      <c r="AO698" s="799"/>
      <c r="BE698" s="784" t="str">
        <f t="shared" si="307"/>
        <v/>
      </c>
    </row>
    <row r="699" spans="1:59" x14ac:dyDescent="0.2">
      <c r="A699" s="793">
        <f>+SUBTOTAL(3,$B$13:B699)</f>
        <v>344</v>
      </c>
      <c r="B699" s="787" t="s">
        <v>741</v>
      </c>
      <c r="C699" s="787" t="s">
        <v>231</v>
      </c>
      <c r="D699" s="819"/>
      <c r="E699" s="799">
        <v>1</v>
      </c>
      <c r="F699" s="800" t="s">
        <v>2118</v>
      </c>
      <c r="G699" s="799" t="s">
        <v>1773</v>
      </c>
      <c r="H699" s="799" t="s">
        <v>1772</v>
      </c>
      <c r="I699" s="799" t="s">
        <v>439</v>
      </c>
      <c r="J699" s="799" t="s">
        <v>1773</v>
      </c>
      <c r="K699" s="799" t="s">
        <v>1772</v>
      </c>
      <c r="L699" s="799" t="s">
        <v>439</v>
      </c>
      <c r="M699" s="799">
        <v>1</v>
      </c>
      <c r="N699" s="799"/>
      <c r="O699" s="799"/>
      <c r="P699" s="799" t="s">
        <v>1774</v>
      </c>
      <c r="Q699" s="799" t="s">
        <v>1775</v>
      </c>
      <c r="R699" s="799">
        <v>1</v>
      </c>
      <c r="S699" s="799">
        <v>1</v>
      </c>
      <c r="T699" s="799"/>
      <c r="U699" s="799"/>
      <c r="V699" s="799">
        <v>1</v>
      </c>
      <c r="W699" s="799"/>
      <c r="X699" s="799"/>
      <c r="Y699" s="799">
        <v>1</v>
      </c>
      <c r="Z699" s="799"/>
      <c r="AA699" s="799"/>
      <c r="AB699" s="799"/>
      <c r="AC699" s="787"/>
      <c r="AD699" s="787"/>
      <c r="AE699" s="787"/>
      <c r="AF699" s="787"/>
      <c r="AG699" s="787"/>
      <c r="AH699" s="787"/>
      <c r="AI699" s="787"/>
      <c r="AJ699" s="787"/>
      <c r="AK699" s="787"/>
      <c r="AL699" s="799">
        <v>1</v>
      </c>
      <c r="AM699" s="799"/>
      <c r="AN699" s="799"/>
      <c r="AO699" s="799">
        <f>+VLOOKUP(LEFT(C699,2),$AR$2:$AS$5,2,FALSE)</f>
        <v>4.9029999999999996</v>
      </c>
      <c r="AP699" s="784"/>
      <c r="AQ699" s="784"/>
      <c r="AR699" s="784"/>
      <c r="AS699" s="784"/>
      <c r="AT699" s="784"/>
      <c r="AU699" s="784"/>
      <c r="AV699" s="784"/>
      <c r="AW699" s="784"/>
      <c r="AX699" s="784"/>
      <c r="AY699" s="784"/>
      <c r="AZ699" s="784"/>
      <c r="BA699" s="784"/>
      <c r="BB699" s="784"/>
      <c r="BC699" s="784"/>
      <c r="BE699" s="784" t="str">
        <f t="shared" si="307"/>
        <v>DA</v>
      </c>
      <c r="BF699" s="784" t="str">
        <f>+RIGHT(C699,1)</f>
        <v>0</v>
      </c>
      <c r="BG699" s="784" t="str">
        <f t="shared" si="310"/>
        <v>DA+0</v>
      </c>
    </row>
    <row r="700" spans="1:59" x14ac:dyDescent="0.2">
      <c r="A700" s="793"/>
      <c r="B700" s="787"/>
      <c r="C700" s="787"/>
      <c r="D700" s="819">
        <v>357.7</v>
      </c>
      <c r="E700" s="796"/>
      <c r="F700" s="796"/>
      <c r="G700" s="796"/>
      <c r="H700" s="796"/>
      <c r="I700" s="796"/>
      <c r="J700" s="796"/>
      <c r="K700" s="796"/>
      <c r="L700" s="796"/>
      <c r="M700" s="796"/>
      <c r="N700" s="796"/>
      <c r="O700" s="796"/>
      <c r="P700" s="787"/>
      <c r="Q700" s="787"/>
      <c r="R700" s="787"/>
      <c r="S700" s="796"/>
      <c r="T700" s="796"/>
      <c r="U700" s="796"/>
      <c r="V700" s="796"/>
      <c r="W700" s="796"/>
      <c r="X700" s="796"/>
      <c r="Y700" s="796"/>
      <c r="Z700" s="796"/>
      <c r="AA700" s="796"/>
      <c r="AB700" s="787">
        <v>1</v>
      </c>
      <c r="AC700" s="799"/>
      <c r="AD700" s="799"/>
      <c r="AE700" s="799"/>
      <c r="AF700" s="787"/>
      <c r="AG700" s="787" t="b">
        <f t="shared" si="308"/>
        <v>1</v>
      </c>
      <c r="AH700" s="787"/>
      <c r="AI700" s="787"/>
      <c r="AJ700" s="787"/>
      <c r="AK700" s="787">
        <f t="shared" ref="AK700" si="333">AF700+AJ700</f>
        <v>0</v>
      </c>
      <c r="AL700" s="787"/>
      <c r="AM700" s="787"/>
      <c r="AN700" s="787"/>
      <c r="AO700" s="799"/>
      <c r="BE700" s="784" t="str">
        <f t="shared" si="307"/>
        <v/>
      </c>
    </row>
    <row r="701" spans="1:59" x14ac:dyDescent="0.2">
      <c r="A701" s="793">
        <f>+SUBTOTAL(3,$B$13:B701)</f>
        <v>345</v>
      </c>
      <c r="B701" s="787" t="s">
        <v>742</v>
      </c>
      <c r="C701" s="787" t="s">
        <v>231</v>
      </c>
      <c r="D701" s="819"/>
      <c r="E701" s="799">
        <v>1</v>
      </c>
      <c r="F701" s="800" t="s">
        <v>2119</v>
      </c>
      <c r="G701" s="799" t="s">
        <v>1773</v>
      </c>
      <c r="H701" s="799" t="s">
        <v>1772</v>
      </c>
      <c r="I701" s="799" t="s">
        <v>439</v>
      </c>
      <c r="J701" s="799" t="s">
        <v>1773</v>
      </c>
      <c r="K701" s="799" t="s">
        <v>1772</v>
      </c>
      <c r="L701" s="799" t="s">
        <v>439</v>
      </c>
      <c r="M701" s="799">
        <v>1</v>
      </c>
      <c r="N701" s="799"/>
      <c r="O701" s="799"/>
      <c r="P701" s="799" t="s">
        <v>1774</v>
      </c>
      <c r="Q701" s="799" t="s">
        <v>1775</v>
      </c>
      <c r="R701" s="799">
        <v>1</v>
      </c>
      <c r="S701" s="799">
        <v>1</v>
      </c>
      <c r="T701" s="799"/>
      <c r="U701" s="799"/>
      <c r="V701" s="799">
        <v>1</v>
      </c>
      <c r="W701" s="799"/>
      <c r="X701" s="799"/>
      <c r="Y701" s="799">
        <v>1</v>
      </c>
      <c r="Z701" s="799"/>
      <c r="AA701" s="799"/>
      <c r="AB701" s="799"/>
      <c r="AC701" s="787"/>
      <c r="AD701" s="787"/>
      <c r="AE701" s="787"/>
      <c r="AF701" s="787"/>
      <c r="AG701" s="787"/>
      <c r="AH701" s="787"/>
      <c r="AI701" s="787"/>
      <c r="AJ701" s="787"/>
      <c r="AK701" s="787"/>
      <c r="AL701" s="799">
        <v>1</v>
      </c>
      <c r="AM701" s="799"/>
      <c r="AN701" s="799"/>
      <c r="AO701" s="799">
        <f>+VLOOKUP(LEFT(C701,2),$AR$2:$AS$5,2,FALSE)</f>
        <v>4.9029999999999996</v>
      </c>
      <c r="AP701" s="784"/>
      <c r="AQ701" s="784"/>
      <c r="AR701" s="784"/>
      <c r="AS701" s="784"/>
      <c r="AT701" s="784"/>
      <c r="AU701" s="784"/>
      <c r="AV701" s="784"/>
      <c r="AW701" s="784"/>
      <c r="AX701" s="784"/>
      <c r="AY701" s="784"/>
      <c r="AZ701" s="784"/>
      <c r="BA701" s="784"/>
      <c r="BB701" s="784"/>
      <c r="BC701" s="784"/>
      <c r="BE701" s="784" t="str">
        <f t="shared" si="307"/>
        <v>DA</v>
      </c>
      <c r="BF701" s="784" t="str">
        <f>+RIGHT(C701,1)</f>
        <v>0</v>
      </c>
      <c r="BG701" s="784" t="str">
        <f t="shared" si="310"/>
        <v>DA+0</v>
      </c>
    </row>
    <row r="702" spans="1:59" x14ac:dyDescent="0.2">
      <c r="A702" s="793"/>
      <c r="B702" s="787"/>
      <c r="C702" s="787"/>
      <c r="D702" s="819">
        <v>337.8</v>
      </c>
      <c r="E702" s="796"/>
      <c r="F702" s="796"/>
      <c r="G702" s="796"/>
      <c r="H702" s="796"/>
      <c r="I702" s="796"/>
      <c r="J702" s="796"/>
      <c r="K702" s="796"/>
      <c r="L702" s="796"/>
      <c r="M702" s="796"/>
      <c r="N702" s="796"/>
      <c r="O702" s="796"/>
      <c r="P702" s="787"/>
      <c r="Q702" s="787"/>
      <c r="R702" s="787"/>
      <c r="S702" s="796"/>
      <c r="T702" s="796"/>
      <c r="U702" s="796"/>
      <c r="V702" s="796"/>
      <c r="W702" s="796"/>
      <c r="X702" s="796"/>
      <c r="Y702" s="796"/>
      <c r="Z702" s="796"/>
      <c r="AA702" s="796"/>
      <c r="AB702" s="787">
        <v>1</v>
      </c>
      <c r="AC702" s="799"/>
      <c r="AD702" s="799"/>
      <c r="AE702" s="799"/>
      <c r="AF702" s="787"/>
      <c r="AG702" s="787" t="b">
        <f t="shared" si="308"/>
        <v>1</v>
      </c>
      <c r="AH702" s="787"/>
      <c r="AI702" s="787"/>
      <c r="AJ702" s="787"/>
      <c r="AK702" s="787">
        <f t="shared" ref="AK702" si="334">AF702+AJ702</f>
        <v>0</v>
      </c>
      <c r="AL702" s="787"/>
      <c r="AM702" s="787"/>
      <c r="AN702" s="787"/>
      <c r="AO702" s="799"/>
      <c r="BE702" s="784" t="str">
        <f t="shared" si="307"/>
        <v/>
      </c>
    </row>
    <row r="703" spans="1:59" x14ac:dyDescent="0.2">
      <c r="A703" s="793">
        <f>+SUBTOTAL(3,$B$13:B703)</f>
        <v>346</v>
      </c>
      <c r="B703" s="787" t="s">
        <v>743</v>
      </c>
      <c r="C703" s="787" t="s">
        <v>231</v>
      </c>
      <c r="D703" s="819"/>
      <c r="E703" s="799">
        <v>1</v>
      </c>
      <c r="F703" s="800" t="s">
        <v>2120</v>
      </c>
      <c r="G703" s="799" t="s">
        <v>1773</v>
      </c>
      <c r="H703" s="799" t="s">
        <v>1772</v>
      </c>
      <c r="I703" s="799" t="s">
        <v>439</v>
      </c>
      <c r="J703" s="799" t="s">
        <v>1773</v>
      </c>
      <c r="K703" s="799" t="s">
        <v>1772</v>
      </c>
      <c r="L703" s="799" t="s">
        <v>439</v>
      </c>
      <c r="M703" s="799">
        <v>1</v>
      </c>
      <c r="N703" s="799"/>
      <c r="O703" s="799"/>
      <c r="P703" s="799" t="s">
        <v>1774</v>
      </c>
      <c r="Q703" s="799" t="s">
        <v>1775</v>
      </c>
      <c r="R703" s="799">
        <v>1</v>
      </c>
      <c r="S703" s="799">
        <v>1</v>
      </c>
      <c r="T703" s="799"/>
      <c r="U703" s="799"/>
      <c r="V703" s="799">
        <v>1</v>
      </c>
      <c r="W703" s="799"/>
      <c r="X703" s="799"/>
      <c r="Y703" s="799">
        <v>1</v>
      </c>
      <c r="Z703" s="799"/>
      <c r="AA703" s="799"/>
      <c r="AB703" s="799"/>
      <c r="AC703" s="787"/>
      <c r="AD703" s="787"/>
      <c r="AE703" s="787"/>
      <c r="AF703" s="787"/>
      <c r="AG703" s="787"/>
      <c r="AH703" s="787"/>
      <c r="AI703" s="787"/>
      <c r="AJ703" s="787"/>
      <c r="AK703" s="787"/>
      <c r="AL703" s="799">
        <v>1</v>
      </c>
      <c r="AM703" s="799"/>
      <c r="AN703" s="799"/>
      <c r="AO703" s="799">
        <f>+VLOOKUP(LEFT(C703,2),$AR$2:$AS$5,2,FALSE)</f>
        <v>4.9029999999999996</v>
      </c>
      <c r="AP703" s="784"/>
      <c r="AQ703" s="784"/>
      <c r="AR703" s="784"/>
      <c r="AS703" s="784"/>
      <c r="AT703" s="784"/>
      <c r="AU703" s="784"/>
      <c r="AV703" s="784"/>
      <c r="AW703" s="784"/>
      <c r="AX703" s="784"/>
      <c r="AY703" s="784"/>
      <c r="AZ703" s="784"/>
      <c r="BA703" s="784"/>
      <c r="BB703" s="784"/>
      <c r="BC703" s="784"/>
      <c r="BE703" s="784" t="str">
        <f t="shared" si="307"/>
        <v>DA</v>
      </c>
      <c r="BF703" s="784" t="str">
        <f>+RIGHT(C703,1)</f>
        <v>0</v>
      </c>
      <c r="BG703" s="784" t="str">
        <f t="shared" si="310"/>
        <v>DA+0</v>
      </c>
    </row>
    <row r="704" spans="1:59" x14ac:dyDescent="0.2">
      <c r="A704" s="793"/>
      <c r="B704" s="787"/>
      <c r="C704" s="787"/>
      <c r="D704" s="819">
        <v>341.22</v>
      </c>
      <c r="E704" s="796"/>
      <c r="F704" s="796"/>
      <c r="G704" s="796"/>
      <c r="H704" s="796"/>
      <c r="I704" s="796"/>
      <c r="J704" s="796"/>
      <c r="K704" s="796"/>
      <c r="L704" s="796"/>
      <c r="M704" s="796"/>
      <c r="N704" s="796"/>
      <c r="O704" s="796"/>
      <c r="P704" s="787"/>
      <c r="Q704" s="787"/>
      <c r="R704" s="787"/>
      <c r="S704" s="796"/>
      <c r="T704" s="796"/>
      <c r="U704" s="796"/>
      <c r="V704" s="796"/>
      <c r="W704" s="796"/>
      <c r="X704" s="796"/>
      <c r="Y704" s="796"/>
      <c r="Z704" s="796"/>
      <c r="AA704" s="796"/>
      <c r="AB704" s="787">
        <v>1</v>
      </c>
      <c r="AC704" s="799"/>
      <c r="AD704" s="799"/>
      <c r="AE704" s="799"/>
      <c r="AF704" s="787"/>
      <c r="AG704" s="787" t="b">
        <f t="shared" si="308"/>
        <v>1</v>
      </c>
      <c r="AH704" s="787"/>
      <c r="AI704" s="787"/>
      <c r="AJ704" s="787"/>
      <c r="AK704" s="787">
        <f t="shared" ref="AK704" si="335">AF704+AJ704</f>
        <v>0</v>
      </c>
      <c r="AL704" s="787"/>
      <c r="AM704" s="787"/>
      <c r="AN704" s="787"/>
      <c r="AO704" s="799"/>
      <c r="BE704" s="784" t="str">
        <f t="shared" si="307"/>
        <v/>
      </c>
    </row>
    <row r="705" spans="1:59" x14ac:dyDescent="0.2">
      <c r="A705" s="793">
        <f>+SUBTOTAL(3,$B$13:B705)</f>
        <v>347</v>
      </c>
      <c r="B705" s="787" t="s">
        <v>744</v>
      </c>
      <c r="C705" s="787" t="s">
        <v>232</v>
      </c>
      <c r="D705" s="819"/>
      <c r="E705" s="799">
        <v>1</v>
      </c>
      <c r="F705" s="800" t="s">
        <v>2121</v>
      </c>
      <c r="G705" s="799" t="s">
        <v>1773</v>
      </c>
      <c r="H705" s="799" t="s">
        <v>1772</v>
      </c>
      <c r="I705" s="799" t="s">
        <v>439</v>
      </c>
      <c r="J705" s="799" t="s">
        <v>1773</v>
      </c>
      <c r="K705" s="799" t="s">
        <v>1772</v>
      </c>
      <c r="L705" s="799" t="s">
        <v>439</v>
      </c>
      <c r="M705" s="799">
        <v>1</v>
      </c>
      <c r="N705" s="799"/>
      <c r="O705" s="799"/>
      <c r="P705" s="799" t="s">
        <v>1774</v>
      </c>
      <c r="Q705" s="799" t="s">
        <v>1775</v>
      </c>
      <c r="R705" s="799">
        <v>1</v>
      </c>
      <c r="S705" s="799">
        <v>1</v>
      </c>
      <c r="T705" s="799"/>
      <c r="U705" s="799"/>
      <c r="V705" s="799">
        <v>1</v>
      </c>
      <c r="W705" s="799"/>
      <c r="X705" s="799"/>
      <c r="Y705" s="799">
        <v>1</v>
      </c>
      <c r="Z705" s="799"/>
      <c r="AA705" s="799"/>
      <c r="AB705" s="799"/>
      <c r="AC705" s="787">
        <v>1</v>
      </c>
      <c r="AD705" s="787"/>
      <c r="AE705" s="787"/>
      <c r="AF705" s="787"/>
      <c r="AG705" s="787"/>
      <c r="AH705" s="787"/>
      <c r="AI705" s="787"/>
      <c r="AJ705" s="787"/>
      <c r="AK705" s="787"/>
      <c r="AL705" s="799">
        <v>1</v>
      </c>
      <c r="AM705" s="799"/>
      <c r="AN705" s="799"/>
      <c r="AO705" s="799">
        <f>+VLOOKUP(LEFT(C705,2),$AR$2:$AS$5,2,FALSE)</f>
        <v>4.9029999999999996</v>
      </c>
      <c r="AP705" s="784"/>
      <c r="AQ705" s="784"/>
      <c r="AR705" s="784"/>
      <c r="AS705" s="784"/>
      <c r="AT705" s="784"/>
      <c r="AU705" s="784"/>
      <c r="AV705" s="784"/>
      <c r="AW705" s="784"/>
      <c r="AX705" s="784"/>
      <c r="AY705" s="784"/>
      <c r="AZ705" s="784"/>
      <c r="BA705" s="784"/>
      <c r="BB705" s="784"/>
      <c r="BC705" s="784"/>
      <c r="BE705" s="784" t="str">
        <f t="shared" si="307"/>
        <v>DA</v>
      </c>
      <c r="BF705" s="784" t="str">
        <f>+RIGHT(C705,1)</f>
        <v>6</v>
      </c>
      <c r="BG705" s="784" t="str">
        <f t="shared" si="310"/>
        <v>DA+6</v>
      </c>
    </row>
    <row r="706" spans="1:59" x14ac:dyDescent="0.2">
      <c r="A706" s="793"/>
      <c r="B706" s="787"/>
      <c r="C706" s="787"/>
      <c r="D706" s="819">
        <v>460.49</v>
      </c>
      <c r="E706" s="796"/>
      <c r="F706" s="796"/>
      <c r="G706" s="796"/>
      <c r="H706" s="796"/>
      <c r="I706" s="796"/>
      <c r="J706" s="796"/>
      <c r="K706" s="796"/>
      <c r="L706" s="796"/>
      <c r="M706" s="796"/>
      <c r="N706" s="796"/>
      <c r="O706" s="796"/>
      <c r="P706" s="787"/>
      <c r="Q706" s="787"/>
      <c r="R706" s="787"/>
      <c r="S706" s="796"/>
      <c r="T706" s="796"/>
      <c r="U706" s="796"/>
      <c r="V706" s="796"/>
      <c r="W706" s="796"/>
      <c r="X706" s="796"/>
      <c r="Y706" s="796"/>
      <c r="Z706" s="796"/>
      <c r="AA706" s="796"/>
      <c r="AB706" s="787">
        <v>1</v>
      </c>
      <c r="AC706" s="828"/>
      <c r="AD706" s="828"/>
      <c r="AE706" s="828"/>
      <c r="AF706" s="787"/>
      <c r="AG706" s="787" t="b">
        <f t="shared" si="308"/>
        <v>1</v>
      </c>
      <c r="AH706" s="787"/>
      <c r="AI706" s="787"/>
      <c r="AJ706" s="787"/>
      <c r="AK706" s="787">
        <f t="shared" ref="AK706" si="336">AF706+AJ706</f>
        <v>0</v>
      </c>
      <c r="AL706" s="787"/>
      <c r="AM706" s="787"/>
      <c r="AN706" s="787"/>
      <c r="AO706" s="799"/>
      <c r="BE706" s="784" t="str">
        <f t="shared" si="307"/>
        <v/>
      </c>
    </row>
    <row r="707" spans="1:59" s="814" customFormat="1" x14ac:dyDescent="0.2">
      <c r="A707" s="807">
        <f>+SUBTOTAL(3,$B$13:B707)</f>
        <v>348</v>
      </c>
      <c r="B707" s="812" t="s">
        <v>93</v>
      </c>
      <c r="C707" s="812" t="s">
        <v>651</v>
      </c>
      <c r="D707" s="827"/>
      <c r="E707" s="809">
        <v>1</v>
      </c>
      <c r="F707" s="800" t="s">
        <v>2122</v>
      </c>
      <c r="G707" s="809" t="s">
        <v>1773</v>
      </c>
      <c r="H707" s="809" t="s">
        <v>1772</v>
      </c>
      <c r="I707" s="809" t="s">
        <v>439</v>
      </c>
      <c r="J707" s="809" t="s">
        <v>1773</v>
      </c>
      <c r="K707" s="809" t="s">
        <v>1772</v>
      </c>
      <c r="L707" s="809" t="s">
        <v>439</v>
      </c>
      <c r="M707" s="809">
        <v>1</v>
      </c>
      <c r="N707" s="809"/>
      <c r="O707" s="809"/>
      <c r="P707" s="809" t="s">
        <v>1774</v>
      </c>
      <c r="Q707" s="809" t="s">
        <v>1775</v>
      </c>
      <c r="R707" s="809">
        <v>1</v>
      </c>
      <c r="S707" s="809">
        <v>1</v>
      </c>
      <c r="T707" s="809"/>
      <c r="U707" s="809"/>
      <c r="V707" s="809">
        <v>1</v>
      </c>
      <c r="W707" s="809"/>
      <c r="X707" s="809"/>
      <c r="Y707" s="811"/>
      <c r="Z707" s="811"/>
      <c r="AA707" s="811"/>
      <c r="AB707" s="809"/>
      <c r="AC707" s="787">
        <v>1</v>
      </c>
      <c r="AD707" s="787"/>
      <c r="AE707" s="787"/>
      <c r="AF707" s="787"/>
      <c r="AG707" s="787"/>
      <c r="AH707" s="787"/>
      <c r="AI707" s="787"/>
      <c r="AJ707" s="787"/>
      <c r="AK707" s="787"/>
      <c r="AL707" s="799">
        <v>1</v>
      </c>
      <c r="AM707" s="799"/>
      <c r="AN707" s="799"/>
      <c r="AO707" s="799">
        <f>+VLOOKUP(LEFT(C707,2),$AR$2:$AS$5,2,FALSE)</f>
        <v>9.2550000000000008</v>
      </c>
      <c r="BE707" s="815" t="str">
        <f t="shared" si="307"/>
        <v>DD</v>
      </c>
      <c r="BF707" s="815" t="str">
        <f>+RIGHT(C707,2)</f>
        <v>25</v>
      </c>
      <c r="BG707" s="815" t="str">
        <f t="shared" si="310"/>
        <v>DD+25</v>
      </c>
    </row>
    <row r="708" spans="1:59" x14ac:dyDescent="0.2">
      <c r="A708" s="793"/>
      <c r="B708" s="787"/>
      <c r="C708" s="787"/>
      <c r="D708" s="819">
        <v>219.76</v>
      </c>
      <c r="E708" s="796"/>
      <c r="F708" s="796"/>
      <c r="G708" s="796"/>
      <c r="H708" s="796"/>
      <c r="I708" s="796"/>
      <c r="J708" s="796"/>
      <c r="K708" s="796"/>
      <c r="L708" s="796"/>
      <c r="M708" s="796"/>
      <c r="N708" s="796"/>
      <c r="O708" s="796"/>
      <c r="P708" s="787"/>
      <c r="Q708" s="787"/>
      <c r="R708" s="787"/>
      <c r="S708" s="796"/>
      <c r="T708" s="796"/>
      <c r="U708" s="796"/>
      <c r="V708" s="796"/>
      <c r="W708" s="796"/>
      <c r="X708" s="796"/>
      <c r="Y708" s="796"/>
      <c r="Z708" s="796"/>
      <c r="AA708" s="796"/>
      <c r="AB708" s="787">
        <v>1</v>
      </c>
      <c r="AC708" s="828"/>
      <c r="AD708" s="828"/>
      <c r="AE708" s="828"/>
      <c r="AF708" s="787"/>
      <c r="AG708" s="787" t="b">
        <f t="shared" si="308"/>
        <v>1</v>
      </c>
      <c r="AH708" s="787"/>
      <c r="AI708" s="787"/>
      <c r="AJ708" s="787"/>
      <c r="AK708" s="787">
        <f t="shared" ref="AK708" si="337">AF708+AJ708</f>
        <v>0</v>
      </c>
      <c r="AL708" s="787"/>
      <c r="AM708" s="787"/>
      <c r="AN708" s="787"/>
      <c r="AO708" s="799"/>
      <c r="BE708" s="784" t="str">
        <f t="shared" si="307"/>
        <v/>
      </c>
    </row>
    <row r="709" spans="1:59" s="814" customFormat="1" x14ac:dyDescent="0.2">
      <c r="A709" s="807">
        <f>+SUBTOTAL(3,$B$13:B709)</f>
        <v>349</v>
      </c>
      <c r="B709" s="812" t="s">
        <v>94</v>
      </c>
      <c r="C709" s="812" t="s">
        <v>651</v>
      </c>
      <c r="D709" s="827"/>
      <c r="E709" s="809">
        <v>1</v>
      </c>
      <c r="F709" s="800" t="s">
        <v>2123</v>
      </c>
      <c r="G709" s="809" t="s">
        <v>1773</v>
      </c>
      <c r="H709" s="809" t="s">
        <v>1772</v>
      </c>
      <c r="I709" s="809" t="s">
        <v>439</v>
      </c>
      <c r="J709" s="809" t="s">
        <v>1773</v>
      </c>
      <c r="K709" s="809" t="s">
        <v>1772</v>
      </c>
      <c r="L709" s="809" t="s">
        <v>439</v>
      </c>
      <c r="M709" s="809">
        <v>1</v>
      </c>
      <c r="N709" s="809"/>
      <c r="O709" s="809"/>
      <c r="P709" s="809" t="s">
        <v>1774</v>
      </c>
      <c r="Q709" s="809" t="s">
        <v>1775</v>
      </c>
      <c r="R709" s="809">
        <v>1</v>
      </c>
      <c r="S709" s="809">
        <v>1</v>
      </c>
      <c r="T709" s="809"/>
      <c r="U709" s="809"/>
      <c r="V709" s="809">
        <v>1</v>
      </c>
      <c r="W709" s="809"/>
      <c r="X709" s="809"/>
      <c r="Y709" s="811"/>
      <c r="Z709" s="811"/>
      <c r="AA709" s="811"/>
      <c r="AB709" s="809"/>
      <c r="AC709" s="787">
        <v>1</v>
      </c>
      <c r="AD709" s="787"/>
      <c r="AE709" s="787"/>
      <c r="AF709" s="787"/>
      <c r="AG709" s="787"/>
      <c r="AH709" s="787"/>
      <c r="AI709" s="787"/>
      <c r="AJ709" s="787"/>
      <c r="AK709" s="787"/>
      <c r="AL709" s="799">
        <v>1</v>
      </c>
      <c r="AM709" s="799"/>
      <c r="AN709" s="799"/>
      <c r="AO709" s="799">
        <f>+VLOOKUP(LEFT(C709,2),$AR$2:$AS$5,2,FALSE)</f>
        <v>9.2550000000000008</v>
      </c>
      <c r="BE709" s="815" t="str">
        <f t="shared" si="307"/>
        <v>DD</v>
      </c>
      <c r="BF709" s="815" t="str">
        <f>+RIGHT(C709,2)</f>
        <v>25</v>
      </c>
      <c r="BG709" s="815" t="str">
        <f t="shared" si="310"/>
        <v>DD+25</v>
      </c>
    </row>
    <row r="710" spans="1:59" x14ac:dyDescent="0.2">
      <c r="A710" s="793"/>
      <c r="B710" s="787"/>
      <c r="C710" s="787"/>
      <c r="D710" s="819">
        <v>461.1</v>
      </c>
      <c r="E710" s="796"/>
      <c r="F710" s="796"/>
      <c r="G710" s="796"/>
      <c r="H710" s="796"/>
      <c r="I710" s="796"/>
      <c r="J710" s="796"/>
      <c r="K710" s="796"/>
      <c r="L710" s="796"/>
      <c r="M710" s="796"/>
      <c r="N710" s="796"/>
      <c r="O710" s="796"/>
      <c r="P710" s="787"/>
      <c r="Q710" s="787"/>
      <c r="R710" s="787"/>
      <c r="S710" s="796"/>
      <c r="T710" s="796"/>
      <c r="U710" s="796"/>
      <c r="V710" s="796"/>
      <c r="W710" s="796"/>
      <c r="X710" s="796"/>
      <c r="Y710" s="796"/>
      <c r="Z710" s="796"/>
      <c r="AA710" s="796"/>
      <c r="AB710" s="787">
        <v>1</v>
      </c>
      <c r="AC710" s="799"/>
      <c r="AD710" s="799"/>
      <c r="AE710" s="799"/>
      <c r="AF710" s="787"/>
      <c r="AG710" s="787" t="b">
        <f t="shared" si="308"/>
        <v>1</v>
      </c>
      <c r="AH710" s="787"/>
      <c r="AI710" s="787"/>
      <c r="AJ710" s="787"/>
      <c r="AK710" s="787">
        <f t="shared" ref="AK710" si="338">AF710+AJ710</f>
        <v>0</v>
      </c>
      <c r="AL710" s="787"/>
      <c r="AM710" s="787"/>
      <c r="AN710" s="787"/>
      <c r="AO710" s="799"/>
      <c r="BE710" s="784" t="str">
        <f t="shared" si="307"/>
        <v/>
      </c>
    </row>
    <row r="711" spans="1:59" x14ac:dyDescent="0.2">
      <c r="A711" s="793">
        <f>+SUBTOTAL(3,$B$13:B711)</f>
        <v>350</v>
      </c>
      <c r="B711" s="787" t="s">
        <v>745</v>
      </c>
      <c r="C711" s="787" t="s">
        <v>231</v>
      </c>
      <c r="D711" s="819"/>
      <c r="E711" s="799">
        <v>1</v>
      </c>
      <c r="F711" s="800" t="s">
        <v>2124</v>
      </c>
      <c r="G711" s="799" t="s">
        <v>1773</v>
      </c>
      <c r="H711" s="799" t="s">
        <v>1772</v>
      </c>
      <c r="I711" s="799" t="s">
        <v>439</v>
      </c>
      <c r="J711" s="799" t="s">
        <v>1773</v>
      </c>
      <c r="K711" s="799" t="s">
        <v>1772</v>
      </c>
      <c r="L711" s="799" t="s">
        <v>439</v>
      </c>
      <c r="M711" s="799">
        <v>1</v>
      </c>
      <c r="N711" s="799"/>
      <c r="O711" s="799"/>
      <c r="P711" s="799" t="s">
        <v>1774</v>
      </c>
      <c r="Q711" s="799" t="s">
        <v>1775</v>
      </c>
      <c r="R711" s="799">
        <v>1</v>
      </c>
      <c r="S711" s="799">
        <v>1</v>
      </c>
      <c r="T711" s="799"/>
      <c r="U711" s="799"/>
      <c r="V711" s="799">
        <v>1</v>
      </c>
      <c r="W711" s="799"/>
      <c r="X711" s="799"/>
      <c r="Y711" s="799">
        <v>1</v>
      </c>
      <c r="Z711" s="799"/>
      <c r="AA711" s="799"/>
      <c r="AB711" s="799"/>
      <c r="AC711" s="787">
        <v>1</v>
      </c>
      <c r="AD711" s="787"/>
      <c r="AE711" s="787"/>
      <c r="AF711" s="787"/>
      <c r="AG711" s="787"/>
      <c r="AH711" s="787"/>
      <c r="AI711" s="787"/>
      <c r="AJ711" s="787"/>
      <c r="AK711" s="787"/>
      <c r="AL711" s="799">
        <v>1</v>
      </c>
      <c r="AM711" s="799"/>
      <c r="AN711" s="799"/>
      <c r="AO711" s="799">
        <f>+VLOOKUP(LEFT(C711,2),$AR$2:$AS$5,2,FALSE)</f>
        <v>4.9029999999999996</v>
      </c>
      <c r="AP711" s="784"/>
      <c r="AQ711" s="784"/>
      <c r="AR711" s="784"/>
      <c r="AS711" s="784"/>
      <c r="AT711" s="784"/>
      <c r="AU711" s="784"/>
      <c r="AV711" s="784"/>
      <c r="AW711" s="784"/>
      <c r="AX711" s="784"/>
      <c r="AY711" s="784"/>
      <c r="AZ711" s="784"/>
      <c r="BA711" s="784"/>
      <c r="BB711" s="784"/>
      <c r="BC711" s="784"/>
      <c r="BE711" s="784" t="str">
        <f t="shared" si="307"/>
        <v>DA</v>
      </c>
      <c r="BF711" s="784" t="str">
        <f>+RIGHT(C711,1)</f>
        <v>0</v>
      </c>
      <c r="BG711" s="784" t="str">
        <f t="shared" si="310"/>
        <v>DA+0</v>
      </c>
    </row>
    <row r="712" spans="1:59" x14ac:dyDescent="0.2">
      <c r="A712" s="793"/>
      <c r="B712" s="787"/>
      <c r="C712" s="787"/>
      <c r="D712" s="819">
        <v>355.5</v>
      </c>
      <c r="E712" s="796"/>
      <c r="F712" s="796"/>
      <c r="G712" s="796"/>
      <c r="H712" s="796"/>
      <c r="I712" s="796"/>
      <c r="J712" s="796"/>
      <c r="K712" s="796"/>
      <c r="L712" s="796"/>
      <c r="M712" s="796"/>
      <c r="N712" s="796"/>
      <c r="O712" s="796"/>
      <c r="P712" s="787"/>
      <c r="Q712" s="787"/>
      <c r="R712" s="787"/>
      <c r="S712" s="796"/>
      <c r="T712" s="796"/>
      <c r="U712" s="796"/>
      <c r="V712" s="796"/>
      <c r="W712" s="796"/>
      <c r="X712" s="796"/>
      <c r="Y712" s="796"/>
      <c r="Z712" s="796"/>
      <c r="AA712" s="796"/>
      <c r="AB712" s="787">
        <v>1</v>
      </c>
      <c r="AC712" s="799"/>
      <c r="AD712" s="799"/>
      <c r="AE712" s="799"/>
      <c r="AF712" s="787"/>
      <c r="AG712" s="787" t="b">
        <f t="shared" si="308"/>
        <v>1</v>
      </c>
      <c r="AH712" s="787"/>
      <c r="AI712" s="787"/>
      <c r="AJ712" s="787"/>
      <c r="AK712" s="787">
        <f t="shared" ref="AK712" si="339">AF712+AJ712</f>
        <v>0</v>
      </c>
      <c r="AL712" s="787"/>
      <c r="AM712" s="787"/>
      <c r="AN712" s="787"/>
      <c r="AO712" s="799"/>
      <c r="BE712" s="784" t="str">
        <f t="shared" si="307"/>
        <v/>
      </c>
    </row>
    <row r="713" spans="1:59" x14ac:dyDescent="0.2">
      <c r="A713" s="793">
        <f>+SUBTOTAL(3,$B$13:B713)</f>
        <v>351</v>
      </c>
      <c r="B713" s="787" t="s">
        <v>746</v>
      </c>
      <c r="C713" s="787" t="s">
        <v>20</v>
      </c>
      <c r="D713" s="819"/>
      <c r="E713" s="799">
        <v>1</v>
      </c>
      <c r="F713" s="800" t="s">
        <v>2125</v>
      </c>
      <c r="G713" s="799" t="s">
        <v>1773</v>
      </c>
      <c r="H713" s="799" t="s">
        <v>1772</v>
      </c>
      <c r="I713" s="799" t="s">
        <v>439</v>
      </c>
      <c r="J713" s="799" t="s">
        <v>1773</v>
      </c>
      <c r="K713" s="799" t="s">
        <v>1772</v>
      </c>
      <c r="L713" s="799" t="s">
        <v>439</v>
      </c>
      <c r="M713" s="799">
        <v>1</v>
      </c>
      <c r="N713" s="799"/>
      <c r="O713" s="799"/>
      <c r="P713" s="799" t="s">
        <v>1774</v>
      </c>
      <c r="Q713" s="799" t="s">
        <v>1775</v>
      </c>
      <c r="R713" s="799">
        <v>1</v>
      </c>
      <c r="S713" s="799">
        <v>1</v>
      </c>
      <c r="T713" s="799"/>
      <c r="U713" s="799"/>
      <c r="V713" s="799">
        <v>1</v>
      </c>
      <c r="W713" s="799"/>
      <c r="X713" s="799"/>
      <c r="Y713" s="799">
        <v>1</v>
      </c>
      <c r="Z713" s="799"/>
      <c r="AA713" s="799"/>
      <c r="AB713" s="799"/>
      <c r="AC713" s="787">
        <v>1</v>
      </c>
      <c r="AD713" s="787"/>
      <c r="AE713" s="787"/>
      <c r="AF713" s="787"/>
      <c r="AG713" s="787"/>
      <c r="AH713" s="787"/>
      <c r="AI713" s="787"/>
      <c r="AJ713" s="787"/>
      <c r="AK713" s="787"/>
      <c r="AL713" s="799">
        <v>1</v>
      </c>
      <c r="AM713" s="799"/>
      <c r="AN713" s="799"/>
      <c r="AO713" s="799">
        <f>+VLOOKUP(LEFT(C713,2),$AR$2:$AS$5,2,FALSE)</f>
        <v>4.9029999999999996</v>
      </c>
      <c r="AP713" s="784"/>
      <c r="AQ713" s="784"/>
      <c r="AR713" s="784"/>
      <c r="AS713" s="784"/>
      <c r="AT713" s="784"/>
      <c r="AU713" s="784"/>
      <c r="AV713" s="784"/>
      <c r="AW713" s="784"/>
      <c r="AX713" s="784"/>
      <c r="AY713" s="784"/>
      <c r="AZ713" s="784"/>
      <c r="BA713" s="784"/>
      <c r="BB713" s="784"/>
      <c r="BC713" s="784"/>
      <c r="BE713" s="784" t="str">
        <f t="shared" si="307"/>
        <v>DA</v>
      </c>
      <c r="BF713" s="784" t="str">
        <f>+RIGHT(C713,1)</f>
        <v>3</v>
      </c>
      <c r="BG713" s="784" t="str">
        <f t="shared" si="310"/>
        <v>DA+3</v>
      </c>
    </row>
    <row r="714" spans="1:59" x14ac:dyDescent="0.2">
      <c r="A714" s="793"/>
      <c r="B714" s="787"/>
      <c r="C714" s="787"/>
      <c r="D714" s="819">
        <v>405.4</v>
      </c>
      <c r="E714" s="796"/>
      <c r="F714" s="796"/>
      <c r="G714" s="796"/>
      <c r="H714" s="796"/>
      <c r="I714" s="796"/>
      <c r="J714" s="796"/>
      <c r="K714" s="796"/>
      <c r="L714" s="796"/>
      <c r="M714" s="796"/>
      <c r="N714" s="796"/>
      <c r="O714" s="796"/>
      <c r="P714" s="787"/>
      <c r="Q714" s="787"/>
      <c r="R714" s="787"/>
      <c r="S714" s="796"/>
      <c r="T714" s="796"/>
      <c r="U714" s="796"/>
      <c r="V714" s="796"/>
      <c r="W714" s="796"/>
      <c r="X714" s="796"/>
      <c r="Y714" s="796"/>
      <c r="Z714" s="796"/>
      <c r="AA714" s="796"/>
      <c r="AB714" s="787">
        <v>1</v>
      </c>
      <c r="AC714" s="799"/>
      <c r="AD714" s="799"/>
      <c r="AE714" s="799"/>
      <c r="AF714" s="787"/>
      <c r="AG714" s="787" t="b">
        <f t="shared" si="308"/>
        <v>1</v>
      </c>
      <c r="AH714" s="787"/>
      <c r="AI714" s="787"/>
      <c r="AJ714" s="787"/>
      <c r="AK714" s="787">
        <f t="shared" ref="AK714" si="340">AF714+AJ714</f>
        <v>0</v>
      </c>
      <c r="AL714" s="787"/>
      <c r="AM714" s="787"/>
      <c r="AN714" s="787"/>
      <c r="AO714" s="799"/>
      <c r="BE714" s="784" t="str">
        <f t="shared" si="307"/>
        <v/>
      </c>
    </row>
    <row r="715" spans="1:59" x14ac:dyDescent="0.2">
      <c r="A715" s="793">
        <f>+SUBTOTAL(3,$B$13:B715)</f>
        <v>352</v>
      </c>
      <c r="B715" s="787" t="s">
        <v>747</v>
      </c>
      <c r="C715" s="787" t="s">
        <v>231</v>
      </c>
      <c r="D715" s="819"/>
      <c r="E715" s="799">
        <v>1</v>
      </c>
      <c r="F715" s="800" t="s">
        <v>2126</v>
      </c>
      <c r="G715" s="799" t="s">
        <v>1773</v>
      </c>
      <c r="H715" s="799" t="s">
        <v>1772</v>
      </c>
      <c r="I715" s="799" t="s">
        <v>439</v>
      </c>
      <c r="J715" s="799" t="s">
        <v>1773</v>
      </c>
      <c r="K715" s="799" t="s">
        <v>1772</v>
      </c>
      <c r="L715" s="799" t="s">
        <v>439</v>
      </c>
      <c r="M715" s="799">
        <v>1</v>
      </c>
      <c r="N715" s="799"/>
      <c r="O715" s="799"/>
      <c r="P715" s="799" t="s">
        <v>1774</v>
      </c>
      <c r="Q715" s="799" t="s">
        <v>1775</v>
      </c>
      <c r="R715" s="799">
        <v>1</v>
      </c>
      <c r="S715" s="799">
        <v>1</v>
      </c>
      <c r="T715" s="799"/>
      <c r="U715" s="799"/>
      <c r="V715" s="799">
        <v>1</v>
      </c>
      <c r="W715" s="799"/>
      <c r="X715" s="799"/>
      <c r="Y715" s="799">
        <v>1</v>
      </c>
      <c r="Z715" s="799"/>
      <c r="AA715" s="799"/>
      <c r="AB715" s="799"/>
      <c r="AC715" s="787"/>
      <c r="AD715" s="787"/>
      <c r="AE715" s="787"/>
      <c r="AF715" s="787"/>
      <c r="AG715" s="787"/>
      <c r="AH715" s="787"/>
      <c r="AI715" s="787"/>
      <c r="AJ715" s="787"/>
      <c r="AK715" s="787"/>
      <c r="AL715" s="799">
        <v>1</v>
      </c>
      <c r="AM715" s="799"/>
      <c r="AN715" s="799"/>
      <c r="AO715" s="799">
        <f>+VLOOKUP(LEFT(C715,2),$AR$2:$AS$5,2,FALSE)</f>
        <v>4.9029999999999996</v>
      </c>
      <c r="AP715" s="784"/>
      <c r="AQ715" s="784"/>
      <c r="AR715" s="784"/>
      <c r="AS715" s="784"/>
      <c r="AT715" s="784"/>
      <c r="AU715" s="784"/>
      <c r="AV715" s="784"/>
      <c r="AW715" s="784"/>
      <c r="AX715" s="784"/>
      <c r="AY715" s="784"/>
      <c r="AZ715" s="784"/>
      <c r="BA715" s="784"/>
      <c r="BB715" s="784"/>
      <c r="BC715" s="784"/>
      <c r="BE715" s="784" t="str">
        <f t="shared" si="307"/>
        <v>DA</v>
      </c>
      <c r="BF715" s="784" t="str">
        <f>+RIGHT(C715,1)</f>
        <v>0</v>
      </c>
      <c r="BG715" s="784" t="str">
        <f t="shared" si="310"/>
        <v>DA+0</v>
      </c>
    </row>
    <row r="716" spans="1:59" x14ac:dyDescent="0.2">
      <c r="A716" s="793"/>
      <c r="B716" s="787"/>
      <c r="C716" s="787"/>
      <c r="D716" s="819">
        <v>418.2</v>
      </c>
      <c r="E716" s="796"/>
      <c r="F716" s="796"/>
      <c r="G716" s="796"/>
      <c r="H716" s="796"/>
      <c r="I716" s="796"/>
      <c r="J716" s="796"/>
      <c r="K716" s="796"/>
      <c r="L716" s="796"/>
      <c r="M716" s="796"/>
      <c r="N716" s="796"/>
      <c r="O716" s="796"/>
      <c r="P716" s="787"/>
      <c r="Q716" s="787"/>
      <c r="R716" s="787"/>
      <c r="S716" s="796"/>
      <c r="T716" s="796"/>
      <c r="U716" s="796"/>
      <c r="V716" s="796"/>
      <c r="W716" s="796"/>
      <c r="X716" s="796"/>
      <c r="Y716" s="796"/>
      <c r="Z716" s="796"/>
      <c r="AA716" s="796"/>
      <c r="AB716" s="787">
        <v>1</v>
      </c>
      <c r="AC716" s="799"/>
      <c r="AD716" s="799"/>
      <c r="AE716" s="799"/>
      <c r="AF716" s="787"/>
      <c r="AG716" s="787" t="b">
        <f t="shared" si="308"/>
        <v>1</v>
      </c>
      <c r="AH716" s="787"/>
      <c r="AI716" s="787"/>
      <c r="AJ716" s="787"/>
      <c r="AK716" s="787">
        <f t="shared" ref="AK716" si="341">AF716+AJ716</f>
        <v>0</v>
      </c>
      <c r="AL716" s="787"/>
      <c r="AM716" s="787"/>
      <c r="AN716" s="787"/>
      <c r="AO716" s="799"/>
      <c r="BE716" s="784" t="str">
        <f t="shared" si="307"/>
        <v/>
      </c>
    </row>
    <row r="717" spans="1:59" x14ac:dyDescent="0.2">
      <c r="A717" s="793">
        <f>+SUBTOTAL(3,$B$13:B717)</f>
        <v>353</v>
      </c>
      <c r="B717" s="787" t="s">
        <v>748</v>
      </c>
      <c r="C717" s="787" t="s">
        <v>231</v>
      </c>
      <c r="D717" s="819"/>
      <c r="E717" s="799">
        <v>1</v>
      </c>
      <c r="F717" s="800" t="s">
        <v>2127</v>
      </c>
      <c r="G717" s="799" t="s">
        <v>1773</v>
      </c>
      <c r="H717" s="799" t="s">
        <v>1772</v>
      </c>
      <c r="I717" s="799" t="s">
        <v>439</v>
      </c>
      <c r="J717" s="799" t="s">
        <v>1773</v>
      </c>
      <c r="K717" s="799" t="s">
        <v>1772</v>
      </c>
      <c r="L717" s="799" t="s">
        <v>439</v>
      </c>
      <c r="M717" s="799">
        <v>1</v>
      </c>
      <c r="N717" s="799"/>
      <c r="O717" s="799"/>
      <c r="P717" s="799" t="s">
        <v>1774</v>
      </c>
      <c r="Q717" s="799" t="s">
        <v>1775</v>
      </c>
      <c r="R717" s="799">
        <v>1</v>
      </c>
      <c r="S717" s="799">
        <v>1</v>
      </c>
      <c r="T717" s="799"/>
      <c r="U717" s="799"/>
      <c r="V717" s="799">
        <v>1</v>
      </c>
      <c r="W717" s="799"/>
      <c r="X717" s="799"/>
      <c r="Y717" s="799">
        <v>1</v>
      </c>
      <c r="Z717" s="799"/>
      <c r="AA717" s="799"/>
      <c r="AB717" s="799"/>
      <c r="AC717" s="787"/>
      <c r="AD717" s="787"/>
      <c r="AE717" s="787"/>
      <c r="AF717" s="787"/>
      <c r="AG717" s="787"/>
      <c r="AH717" s="787"/>
      <c r="AI717" s="787"/>
      <c r="AJ717" s="787"/>
      <c r="AK717" s="787"/>
      <c r="AL717" s="799">
        <v>1</v>
      </c>
      <c r="AM717" s="799"/>
      <c r="AN717" s="799"/>
      <c r="AO717" s="799">
        <f>+VLOOKUP(LEFT(C717,2),$AR$2:$AS$5,2,FALSE)</f>
        <v>4.9029999999999996</v>
      </c>
      <c r="AP717" s="784"/>
      <c r="AQ717" s="784"/>
      <c r="AR717" s="784"/>
      <c r="AS717" s="784"/>
      <c r="AT717" s="784"/>
      <c r="AU717" s="784"/>
      <c r="AV717" s="784"/>
      <c r="AW717" s="784"/>
      <c r="AX717" s="784"/>
      <c r="AY717" s="784"/>
      <c r="AZ717" s="784"/>
      <c r="BA717" s="784"/>
      <c r="BB717" s="784"/>
      <c r="BC717" s="784"/>
      <c r="BE717" s="784" t="str">
        <f t="shared" ref="BE717:BE780" si="342">+LEFT(C717,2)</f>
        <v>DA</v>
      </c>
      <c r="BF717" s="784" t="str">
        <f>+RIGHT(C717,1)</f>
        <v>0</v>
      </c>
      <c r="BG717" s="784" t="str">
        <f t="shared" si="310"/>
        <v>DA+0</v>
      </c>
    </row>
    <row r="718" spans="1:59" x14ac:dyDescent="0.2">
      <c r="A718" s="793"/>
      <c r="B718" s="787"/>
      <c r="C718" s="787"/>
      <c r="D718" s="819">
        <v>416.8</v>
      </c>
      <c r="E718" s="796"/>
      <c r="F718" s="796"/>
      <c r="G718" s="796"/>
      <c r="H718" s="796"/>
      <c r="I718" s="796"/>
      <c r="J718" s="796"/>
      <c r="K718" s="796"/>
      <c r="L718" s="796"/>
      <c r="M718" s="796"/>
      <c r="N718" s="796"/>
      <c r="O718" s="796"/>
      <c r="P718" s="787"/>
      <c r="Q718" s="787"/>
      <c r="R718" s="787"/>
      <c r="S718" s="796"/>
      <c r="T718" s="796"/>
      <c r="U718" s="796"/>
      <c r="V718" s="796"/>
      <c r="W718" s="796"/>
      <c r="X718" s="796"/>
      <c r="Y718" s="796"/>
      <c r="Z718" s="796"/>
      <c r="AA718" s="796"/>
      <c r="AB718" s="787">
        <v>1</v>
      </c>
      <c r="AC718" s="799"/>
      <c r="AD718" s="799"/>
      <c r="AE718" s="799"/>
      <c r="AF718" s="787"/>
      <c r="AG718" s="787" t="b">
        <f t="shared" ref="AG718:AG780" si="343">+ISBLANK(AH718)</f>
        <v>1</v>
      </c>
      <c r="AH718" s="787"/>
      <c r="AI718" s="787"/>
      <c r="AJ718" s="787"/>
      <c r="AK718" s="787">
        <f t="shared" ref="AK718" si="344">AF718+AJ718</f>
        <v>0</v>
      </c>
      <c r="AL718" s="787"/>
      <c r="AM718" s="787"/>
      <c r="AN718" s="787"/>
      <c r="AO718" s="799"/>
      <c r="BE718" s="784" t="str">
        <f t="shared" si="342"/>
        <v/>
      </c>
    </row>
    <row r="719" spans="1:59" x14ac:dyDescent="0.2">
      <c r="A719" s="793">
        <f>+SUBTOTAL(3,$B$13:B719)</f>
        <v>354</v>
      </c>
      <c r="B719" s="787" t="s">
        <v>749</v>
      </c>
      <c r="C719" s="787" t="s">
        <v>20</v>
      </c>
      <c r="D719" s="819"/>
      <c r="E719" s="799">
        <v>1</v>
      </c>
      <c r="F719" s="800" t="s">
        <v>2128</v>
      </c>
      <c r="G719" s="799" t="s">
        <v>1773</v>
      </c>
      <c r="H719" s="799" t="s">
        <v>1772</v>
      </c>
      <c r="I719" s="799" t="s">
        <v>439</v>
      </c>
      <c r="J719" s="799" t="s">
        <v>1773</v>
      </c>
      <c r="K719" s="799" t="s">
        <v>1772</v>
      </c>
      <c r="L719" s="799" t="s">
        <v>439</v>
      </c>
      <c r="M719" s="799">
        <v>1</v>
      </c>
      <c r="N719" s="799"/>
      <c r="O719" s="799"/>
      <c r="P719" s="799" t="s">
        <v>1774</v>
      </c>
      <c r="Q719" s="799" t="s">
        <v>1775</v>
      </c>
      <c r="R719" s="799">
        <v>1</v>
      </c>
      <c r="S719" s="799">
        <v>1</v>
      </c>
      <c r="T719" s="799"/>
      <c r="U719" s="799"/>
      <c r="V719" s="799">
        <v>1</v>
      </c>
      <c r="W719" s="799"/>
      <c r="X719" s="799"/>
      <c r="Y719" s="799">
        <v>1</v>
      </c>
      <c r="Z719" s="799"/>
      <c r="AA719" s="799"/>
      <c r="AB719" s="799"/>
      <c r="AC719" s="787">
        <v>1</v>
      </c>
      <c r="AD719" s="787"/>
      <c r="AE719" s="787"/>
      <c r="AF719" s="787"/>
      <c r="AG719" s="787"/>
      <c r="AH719" s="787"/>
      <c r="AI719" s="787"/>
      <c r="AJ719" s="787"/>
      <c r="AK719" s="787"/>
      <c r="AL719" s="799">
        <v>1</v>
      </c>
      <c r="AM719" s="799"/>
      <c r="AN719" s="799"/>
      <c r="AO719" s="799">
        <f>+VLOOKUP(LEFT(C719,2),$AR$2:$AS$5,2,FALSE)</f>
        <v>4.9029999999999996</v>
      </c>
      <c r="AP719" s="784"/>
      <c r="AQ719" s="784"/>
      <c r="AR719" s="784"/>
      <c r="AS719" s="784"/>
      <c r="AT719" s="784"/>
      <c r="AU719" s="784"/>
      <c r="AV719" s="784"/>
      <c r="AW719" s="784"/>
      <c r="AX719" s="784"/>
      <c r="AY719" s="784"/>
      <c r="AZ719" s="784"/>
      <c r="BA719" s="784"/>
      <c r="BB719" s="784"/>
      <c r="BC719" s="784"/>
      <c r="BE719" s="784" t="str">
        <f t="shared" si="342"/>
        <v>DA</v>
      </c>
      <c r="BF719" s="784" t="str">
        <f>+RIGHT(C719,1)</f>
        <v>3</v>
      </c>
      <c r="BG719" s="784" t="str">
        <f t="shared" ref="BG719:BG781" si="345">+CONCATENATE(BE719,"+",BF719)</f>
        <v>DA+3</v>
      </c>
    </row>
    <row r="720" spans="1:59" x14ac:dyDescent="0.2">
      <c r="A720" s="793"/>
      <c r="B720" s="787"/>
      <c r="C720" s="787"/>
      <c r="D720" s="819">
        <v>395</v>
      </c>
      <c r="E720" s="796"/>
      <c r="F720" s="796"/>
      <c r="G720" s="796"/>
      <c r="H720" s="796"/>
      <c r="I720" s="796"/>
      <c r="J720" s="796"/>
      <c r="K720" s="796"/>
      <c r="L720" s="796"/>
      <c r="M720" s="796"/>
      <c r="N720" s="796"/>
      <c r="O720" s="796"/>
      <c r="P720" s="787"/>
      <c r="Q720" s="787"/>
      <c r="R720" s="787"/>
      <c r="S720" s="796"/>
      <c r="T720" s="796"/>
      <c r="U720" s="796"/>
      <c r="V720" s="796"/>
      <c r="W720" s="796"/>
      <c r="X720" s="796"/>
      <c r="Y720" s="796"/>
      <c r="Z720" s="796"/>
      <c r="AA720" s="796"/>
      <c r="AB720" s="787">
        <v>1</v>
      </c>
      <c r="AC720" s="799"/>
      <c r="AD720" s="799"/>
      <c r="AE720" s="799"/>
      <c r="AF720" s="787"/>
      <c r="AG720" s="787" t="b">
        <f t="shared" si="343"/>
        <v>1</v>
      </c>
      <c r="AH720" s="787"/>
      <c r="AI720" s="787"/>
      <c r="AJ720" s="787"/>
      <c r="AK720" s="787">
        <f t="shared" ref="AK720" si="346">AF720+AJ720</f>
        <v>0</v>
      </c>
      <c r="AL720" s="787"/>
      <c r="AM720" s="787"/>
      <c r="AN720" s="787"/>
      <c r="AO720" s="799"/>
      <c r="BE720" s="784" t="str">
        <f t="shared" si="342"/>
        <v/>
      </c>
    </row>
    <row r="721" spans="1:59" x14ac:dyDescent="0.2">
      <c r="A721" s="793">
        <f>+SUBTOTAL(3,$B$13:B721)</f>
        <v>355</v>
      </c>
      <c r="B721" s="787" t="s">
        <v>750</v>
      </c>
      <c r="C721" s="787" t="s">
        <v>20</v>
      </c>
      <c r="D721" s="819"/>
      <c r="E721" s="799">
        <v>1</v>
      </c>
      <c r="F721" s="800" t="s">
        <v>2129</v>
      </c>
      <c r="G721" s="799" t="s">
        <v>1773</v>
      </c>
      <c r="H721" s="799" t="s">
        <v>1772</v>
      </c>
      <c r="I721" s="799" t="s">
        <v>439</v>
      </c>
      <c r="J721" s="799" t="s">
        <v>1773</v>
      </c>
      <c r="K721" s="799" t="s">
        <v>1772</v>
      </c>
      <c r="L721" s="799" t="s">
        <v>439</v>
      </c>
      <c r="M721" s="799">
        <v>1</v>
      </c>
      <c r="N721" s="799"/>
      <c r="O721" s="799"/>
      <c r="P721" s="799" t="s">
        <v>1774</v>
      </c>
      <c r="Q721" s="799" t="s">
        <v>1775</v>
      </c>
      <c r="R721" s="799">
        <v>1</v>
      </c>
      <c r="S721" s="799">
        <v>1</v>
      </c>
      <c r="T721" s="799"/>
      <c r="U721" s="799"/>
      <c r="V721" s="799">
        <v>1</v>
      </c>
      <c r="W721" s="799"/>
      <c r="X721" s="799"/>
      <c r="Y721" s="799">
        <v>1</v>
      </c>
      <c r="Z721" s="799"/>
      <c r="AA721" s="799"/>
      <c r="AB721" s="799"/>
      <c r="AC721" s="787">
        <v>1</v>
      </c>
      <c r="AD721" s="787"/>
      <c r="AE721" s="787"/>
      <c r="AF721" s="787"/>
      <c r="AG721" s="787"/>
      <c r="AH721" s="787"/>
      <c r="AI721" s="787"/>
      <c r="AJ721" s="787"/>
      <c r="AK721" s="787"/>
      <c r="AL721" s="799">
        <v>1</v>
      </c>
      <c r="AM721" s="799"/>
      <c r="AN721" s="799"/>
      <c r="AO721" s="799">
        <f>+VLOOKUP(LEFT(C721,2),$AR$2:$AS$5,2,FALSE)</f>
        <v>4.9029999999999996</v>
      </c>
      <c r="AP721" s="784"/>
      <c r="AQ721" s="784"/>
      <c r="AR721" s="784"/>
      <c r="AS721" s="784"/>
      <c r="AT721" s="784"/>
      <c r="AU721" s="784"/>
      <c r="AV721" s="784"/>
      <c r="AW721" s="784"/>
      <c r="AX721" s="784"/>
      <c r="AY721" s="784"/>
      <c r="AZ721" s="784"/>
      <c r="BA721" s="784"/>
      <c r="BB721" s="784"/>
      <c r="BC721" s="784"/>
      <c r="BE721" s="784" t="str">
        <f t="shared" si="342"/>
        <v>DA</v>
      </c>
      <c r="BF721" s="784" t="str">
        <f>+RIGHT(C721,1)</f>
        <v>3</v>
      </c>
      <c r="BG721" s="784" t="str">
        <f t="shared" si="345"/>
        <v>DA+3</v>
      </c>
    </row>
    <row r="722" spans="1:59" x14ac:dyDescent="0.2">
      <c r="A722" s="793"/>
      <c r="B722" s="787"/>
      <c r="C722" s="787"/>
      <c r="D722" s="819">
        <v>401.8</v>
      </c>
      <c r="E722" s="796"/>
      <c r="F722" s="796"/>
      <c r="G722" s="796"/>
      <c r="H722" s="796"/>
      <c r="I722" s="796"/>
      <c r="J722" s="796"/>
      <c r="K722" s="796"/>
      <c r="L722" s="796"/>
      <c r="M722" s="796"/>
      <c r="N722" s="796"/>
      <c r="O722" s="796"/>
      <c r="P722" s="787"/>
      <c r="Q722" s="787"/>
      <c r="R722" s="787"/>
      <c r="S722" s="796"/>
      <c r="T722" s="796"/>
      <c r="U722" s="796"/>
      <c r="V722" s="796"/>
      <c r="W722" s="796"/>
      <c r="X722" s="796"/>
      <c r="Y722" s="796"/>
      <c r="Z722" s="796"/>
      <c r="AA722" s="796"/>
      <c r="AB722" s="787">
        <v>1</v>
      </c>
      <c r="AC722" s="799"/>
      <c r="AD722" s="799"/>
      <c r="AE722" s="799"/>
      <c r="AF722" s="787"/>
      <c r="AG722" s="787" t="b">
        <f t="shared" si="343"/>
        <v>1</v>
      </c>
      <c r="AH722" s="787"/>
      <c r="AI722" s="787"/>
      <c r="AJ722" s="787"/>
      <c r="AK722" s="787">
        <f t="shared" ref="AK722" si="347">AF722+AJ722</f>
        <v>0</v>
      </c>
      <c r="AL722" s="787"/>
      <c r="AM722" s="787"/>
      <c r="AN722" s="787"/>
      <c r="AO722" s="799"/>
      <c r="BE722" s="784" t="str">
        <f t="shared" si="342"/>
        <v/>
      </c>
    </row>
    <row r="723" spans="1:59" x14ac:dyDescent="0.2">
      <c r="A723" s="793">
        <f>+SUBTOTAL(3,$B$13:B723)</f>
        <v>356</v>
      </c>
      <c r="B723" s="787" t="s">
        <v>751</v>
      </c>
      <c r="C723" s="787" t="s">
        <v>20</v>
      </c>
      <c r="D723" s="819"/>
      <c r="E723" s="799">
        <v>1</v>
      </c>
      <c r="F723" s="800" t="s">
        <v>2130</v>
      </c>
      <c r="G723" s="799" t="s">
        <v>1773</v>
      </c>
      <c r="H723" s="799" t="s">
        <v>1772</v>
      </c>
      <c r="I723" s="799" t="s">
        <v>439</v>
      </c>
      <c r="J723" s="799" t="s">
        <v>1773</v>
      </c>
      <c r="K723" s="799" t="s">
        <v>1772</v>
      </c>
      <c r="L723" s="799" t="s">
        <v>439</v>
      </c>
      <c r="M723" s="799">
        <v>1</v>
      </c>
      <c r="N723" s="799"/>
      <c r="O723" s="799"/>
      <c r="P723" s="799" t="s">
        <v>1774</v>
      </c>
      <c r="Q723" s="799" t="s">
        <v>1775</v>
      </c>
      <c r="R723" s="799">
        <v>1</v>
      </c>
      <c r="S723" s="799">
        <v>1</v>
      </c>
      <c r="T723" s="799"/>
      <c r="U723" s="799"/>
      <c r="V723" s="799">
        <v>1</v>
      </c>
      <c r="W723" s="799"/>
      <c r="X723" s="799"/>
      <c r="Y723" s="799">
        <v>1</v>
      </c>
      <c r="Z723" s="799"/>
      <c r="AA723" s="799"/>
      <c r="AB723" s="799"/>
      <c r="AC723" s="787">
        <v>1</v>
      </c>
      <c r="AD723" s="787"/>
      <c r="AE723" s="787"/>
      <c r="AF723" s="787"/>
      <c r="AG723" s="787"/>
      <c r="AH723" s="787"/>
      <c r="AI723" s="787"/>
      <c r="AJ723" s="787"/>
      <c r="AK723" s="787"/>
      <c r="AL723" s="799">
        <v>1</v>
      </c>
      <c r="AM723" s="799"/>
      <c r="AN723" s="799"/>
      <c r="AO723" s="799">
        <f>+VLOOKUP(LEFT(C723,2),$AR$2:$AS$5,2,FALSE)</f>
        <v>4.9029999999999996</v>
      </c>
      <c r="AP723" s="784"/>
      <c r="AQ723" s="784"/>
      <c r="AR723" s="784"/>
      <c r="AS723" s="784"/>
      <c r="AT723" s="784"/>
      <c r="AU723" s="784"/>
      <c r="AV723" s="784"/>
      <c r="AW723" s="784"/>
      <c r="AX723" s="784"/>
      <c r="AY723" s="784"/>
      <c r="AZ723" s="784"/>
      <c r="BA723" s="784"/>
      <c r="BB723" s="784"/>
      <c r="BC723" s="784"/>
      <c r="BE723" s="784" t="str">
        <f t="shared" si="342"/>
        <v>DA</v>
      </c>
      <c r="BF723" s="784" t="str">
        <f>+RIGHT(C723,1)</f>
        <v>3</v>
      </c>
      <c r="BG723" s="784" t="str">
        <f t="shared" si="345"/>
        <v>DA+3</v>
      </c>
    </row>
    <row r="724" spans="1:59" x14ac:dyDescent="0.2">
      <c r="A724" s="793"/>
      <c r="B724" s="787"/>
      <c r="C724" s="787"/>
      <c r="D724" s="819">
        <v>433.9</v>
      </c>
      <c r="E724" s="796"/>
      <c r="F724" s="796"/>
      <c r="G724" s="796"/>
      <c r="H724" s="796"/>
      <c r="I724" s="796"/>
      <c r="J724" s="796"/>
      <c r="K724" s="796"/>
      <c r="L724" s="796"/>
      <c r="M724" s="796"/>
      <c r="N724" s="796"/>
      <c r="O724" s="796"/>
      <c r="P724" s="787"/>
      <c r="Q724" s="787"/>
      <c r="R724" s="787"/>
      <c r="S724" s="796"/>
      <c r="T724" s="796"/>
      <c r="U724" s="796"/>
      <c r="V724" s="796"/>
      <c r="W724" s="796"/>
      <c r="X724" s="796"/>
      <c r="Y724" s="796"/>
      <c r="Z724" s="796"/>
      <c r="AA724" s="796"/>
      <c r="AB724" s="787">
        <v>1</v>
      </c>
      <c r="AC724" s="799"/>
      <c r="AD724" s="799"/>
      <c r="AE724" s="799"/>
      <c r="AF724" s="787"/>
      <c r="AG724" s="787" t="b">
        <f t="shared" si="343"/>
        <v>1</v>
      </c>
      <c r="AH724" s="787"/>
      <c r="AI724" s="787"/>
      <c r="AJ724" s="787"/>
      <c r="AK724" s="787">
        <f t="shared" ref="AK724" si="348">AF724+AJ724</f>
        <v>0</v>
      </c>
      <c r="AL724" s="787"/>
      <c r="AM724" s="787"/>
      <c r="AN724" s="787"/>
      <c r="AO724" s="799"/>
      <c r="BE724" s="784" t="str">
        <f t="shared" si="342"/>
        <v/>
      </c>
    </row>
    <row r="725" spans="1:59" x14ac:dyDescent="0.2">
      <c r="A725" s="793">
        <f>+SUBTOTAL(3,$B$13:B725)</f>
        <v>357</v>
      </c>
      <c r="B725" s="787" t="s">
        <v>95</v>
      </c>
      <c r="C725" s="787" t="s">
        <v>866</v>
      </c>
      <c r="D725" s="819"/>
      <c r="E725" s="799">
        <v>1</v>
      </c>
      <c r="F725" s="800" t="s">
        <v>2131</v>
      </c>
      <c r="G725" s="799" t="s">
        <v>1773</v>
      </c>
      <c r="H725" s="799" t="s">
        <v>1772</v>
      </c>
      <c r="I725" s="799" t="s">
        <v>439</v>
      </c>
      <c r="J725" s="799" t="s">
        <v>1773</v>
      </c>
      <c r="K725" s="799" t="s">
        <v>1772</v>
      </c>
      <c r="L725" s="799" t="s">
        <v>439</v>
      </c>
      <c r="M725" s="799">
        <v>1</v>
      </c>
      <c r="N725" s="799"/>
      <c r="O725" s="799"/>
      <c r="P725" s="799" t="s">
        <v>1774</v>
      </c>
      <c r="Q725" s="799" t="s">
        <v>1775</v>
      </c>
      <c r="R725" s="799">
        <v>1</v>
      </c>
      <c r="S725" s="799">
        <v>1</v>
      </c>
      <c r="T725" s="799"/>
      <c r="U725" s="799"/>
      <c r="V725" s="799">
        <v>1</v>
      </c>
      <c r="W725" s="799"/>
      <c r="X725" s="799"/>
      <c r="Y725" s="796"/>
      <c r="Z725" s="796"/>
      <c r="AA725" s="796"/>
      <c r="AB725" s="799"/>
      <c r="AC725" s="787">
        <v>1</v>
      </c>
      <c r="AD725" s="787"/>
      <c r="AE725" s="787"/>
      <c r="AF725" s="787"/>
      <c r="AG725" s="787"/>
      <c r="AH725" s="787"/>
      <c r="AI725" s="787"/>
      <c r="AJ725" s="787"/>
      <c r="AK725" s="787"/>
      <c r="AL725" s="799">
        <v>1</v>
      </c>
      <c r="AM725" s="799"/>
      <c r="AN725" s="799"/>
      <c r="AO725" s="799">
        <f>+VLOOKUP(LEFT(C725,2),$AR$2:$AS$5,2,FALSE)</f>
        <v>8.3190000000000008</v>
      </c>
      <c r="BE725" s="784" t="str">
        <f t="shared" si="342"/>
        <v>DC</v>
      </c>
      <c r="BF725" s="784" t="str">
        <f>+RIGHT(C725,1)</f>
        <v>3</v>
      </c>
      <c r="BG725" s="784" t="str">
        <f t="shared" si="345"/>
        <v>DC+3</v>
      </c>
    </row>
    <row r="726" spans="1:59" x14ac:dyDescent="0.2">
      <c r="A726" s="793"/>
      <c r="B726" s="787"/>
      <c r="C726" s="787"/>
      <c r="D726" s="819">
        <v>238.9</v>
      </c>
      <c r="E726" s="796"/>
      <c r="F726" s="796"/>
      <c r="G726" s="796"/>
      <c r="H726" s="796"/>
      <c r="I726" s="796"/>
      <c r="J726" s="796"/>
      <c r="K726" s="796"/>
      <c r="L726" s="796"/>
      <c r="M726" s="796"/>
      <c r="N726" s="796"/>
      <c r="O726" s="796"/>
      <c r="P726" s="787"/>
      <c r="Q726" s="787"/>
      <c r="R726" s="787"/>
      <c r="S726" s="796"/>
      <c r="T726" s="796"/>
      <c r="U726" s="796"/>
      <c r="V726" s="796"/>
      <c r="W726" s="796"/>
      <c r="X726" s="796"/>
      <c r="Y726" s="796"/>
      <c r="Z726" s="796"/>
      <c r="AA726" s="796"/>
      <c r="AB726" s="787">
        <v>1</v>
      </c>
      <c r="AC726" s="799"/>
      <c r="AD726" s="799"/>
      <c r="AE726" s="799"/>
      <c r="AF726" s="787"/>
      <c r="AG726" s="787" t="b">
        <f t="shared" si="343"/>
        <v>1</v>
      </c>
      <c r="AH726" s="787"/>
      <c r="AI726" s="787"/>
      <c r="AJ726" s="787"/>
      <c r="AK726" s="787">
        <f t="shared" ref="AK726" si="349">AF726+AJ726</f>
        <v>0</v>
      </c>
      <c r="AL726" s="787"/>
      <c r="AM726" s="787"/>
      <c r="AN726" s="787"/>
      <c r="AO726" s="799"/>
      <c r="BE726" s="784" t="str">
        <f t="shared" si="342"/>
        <v/>
      </c>
    </row>
    <row r="727" spans="1:59" x14ac:dyDescent="0.2">
      <c r="A727" s="793">
        <f>+SUBTOTAL(3,$B$13:B727)</f>
        <v>358</v>
      </c>
      <c r="B727" s="787" t="s">
        <v>35</v>
      </c>
      <c r="C727" s="787" t="s">
        <v>244</v>
      </c>
      <c r="D727" s="819"/>
      <c r="E727" s="799">
        <v>1</v>
      </c>
      <c r="F727" s="800" t="s">
        <v>2132</v>
      </c>
      <c r="G727" s="799" t="s">
        <v>1773</v>
      </c>
      <c r="H727" s="799" t="s">
        <v>1772</v>
      </c>
      <c r="I727" s="799" t="s">
        <v>439</v>
      </c>
      <c r="J727" s="799" t="s">
        <v>1773</v>
      </c>
      <c r="K727" s="799" t="s">
        <v>1772</v>
      </c>
      <c r="L727" s="799" t="s">
        <v>439</v>
      </c>
      <c r="M727" s="799">
        <v>1</v>
      </c>
      <c r="N727" s="799"/>
      <c r="O727" s="799"/>
      <c r="P727" s="799" t="s">
        <v>1774</v>
      </c>
      <c r="Q727" s="799" t="s">
        <v>1775</v>
      </c>
      <c r="R727" s="799">
        <v>1</v>
      </c>
      <c r="S727" s="799">
        <v>1</v>
      </c>
      <c r="T727" s="799"/>
      <c r="U727" s="799"/>
      <c r="V727" s="799">
        <v>1</v>
      </c>
      <c r="W727" s="799"/>
      <c r="X727" s="799"/>
      <c r="Y727" s="796"/>
      <c r="Z727" s="796"/>
      <c r="AA727" s="796"/>
      <c r="AB727" s="799"/>
      <c r="AC727" s="787">
        <v>1</v>
      </c>
      <c r="AD727" s="787"/>
      <c r="AE727" s="787"/>
      <c r="AF727" s="787"/>
      <c r="AG727" s="787"/>
      <c r="AH727" s="787"/>
      <c r="AI727" s="787"/>
      <c r="AJ727" s="787"/>
      <c r="AK727" s="787"/>
      <c r="AL727" s="799">
        <v>1</v>
      </c>
      <c r="AM727" s="799"/>
      <c r="AN727" s="799"/>
      <c r="AO727" s="799">
        <f>+VLOOKUP(LEFT(C727,2),$AR$2:$AS$5,2,FALSE)</f>
        <v>8.3190000000000008</v>
      </c>
      <c r="BE727" s="784" t="str">
        <f t="shared" si="342"/>
        <v>DC</v>
      </c>
      <c r="BF727" s="784" t="str">
        <f>+RIGHT(C727,1)</f>
        <v>0</v>
      </c>
      <c r="BG727" s="784" t="str">
        <f t="shared" si="345"/>
        <v>DC+0</v>
      </c>
    </row>
    <row r="728" spans="1:59" x14ac:dyDescent="0.2">
      <c r="A728" s="793"/>
      <c r="B728" s="787"/>
      <c r="C728" s="787"/>
      <c r="D728" s="819">
        <v>411.3</v>
      </c>
      <c r="E728" s="796"/>
      <c r="F728" s="796"/>
      <c r="G728" s="796"/>
      <c r="H728" s="796"/>
      <c r="I728" s="796"/>
      <c r="J728" s="796"/>
      <c r="K728" s="796"/>
      <c r="L728" s="796"/>
      <c r="M728" s="796"/>
      <c r="N728" s="796"/>
      <c r="O728" s="796"/>
      <c r="P728" s="787"/>
      <c r="Q728" s="787"/>
      <c r="R728" s="787"/>
      <c r="S728" s="796"/>
      <c r="T728" s="796"/>
      <c r="U728" s="796"/>
      <c r="V728" s="796"/>
      <c r="W728" s="796"/>
      <c r="X728" s="796"/>
      <c r="Y728" s="796"/>
      <c r="Z728" s="796"/>
      <c r="AA728" s="796"/>
      <c r="AB728" s="787">
        <v>1</v>
      </c>
      <c r="AC728" s="799"/>
      <c r="AD728" s="799"/>
      <c r="AE728" s="799"/>
      <c r="AF728" s="787"/>
      <c r="AG728" s="787" t="b">
        <f t="shared" si="343"/>
        <v>1</v>
      </c>
      <c r="AH728" s="787"/>
      <c r="AI728" s="787"/>
      <c r="AJ728" s="787"/>
      <c r="AK728" s="787">
        <f t="shared" ref="AK728" si="350">AF728+AJ728</f>
        <v>0</v>
      </c>
      <c r="AL728" s="787"/>
      <c r="AM728" s="787"/>
      <c r="AN728" s="787"/>
      <c r="AO728" s="799"/>
      <c r="BE728" s="784" t="str">
        <f t="shared" si="342"/>
        <v/>
      </c>
    </row>
    <row r="729" spans="1:59" x14ac:dyDescent="0.2">
      <c r="A729" s="793">
        <f>+SUBTOTAL(3,$B$13:B729)</f>
        <v>359</v>
      </c>
      <c r="B729" s="787" t="s">
        <v>752</v>
      </c>
      <c r="C729" s="787" t="s">
        <v>20</v>
      </c>
      <c r="D729" s="819"/>
      <c r="E729" s="799">
        <v>1</v>
      </c>
      <c r="F729" s="800" t="s">
        <v>2133</v>
      </c>
      <c r="G729" s="799" t="s">
        <v>1773</v>
      </c>
      <c r="H729" s="799" t="s">
        <v>1772</v>
      </c>
      <c r="I729" s="799" t="s">
        <v>439</v>
      </c>
      <c r="J729" s="799" t="s">
        <v>1773</v>
      </c>
      <c r="K729" s="799" t="s">
        <v>1772</v>
      </c>
      <c r="L729" s="799" t="s">
        <v>439</v>
      </c>
      <c r="M729" s="799">
        <v>1</v>
      </c>
      <c r="N729" s="799"/>
      <c r="O729" s="799"/>
      <c r="P729" s="799" t="s">
        <v>1774</v>
      </c>
      <c r="Q729" s="799" t="s">
        <v>1775</v>
      </c>
      <c r="R729" s="799">
        <v>1</v>
      </c>
      <c r="S729" s="799">
        <v>1</v>
      </c>
      <c r="T729" s="799"/>
      <c r="U729" s="799"/>
      <c r="V729" s="799">
        <v>1</v>
      </c>
      <c r="W729" s="799"/>
      <c r="X729" s="799"/>
      <c r="Y729" s="799">
        <v>1</v>
      </c>
      <c r="Z729" s="799"/>
      <c r="AA729" s="799"/>
      <c r="AB729" s="799"/>
      <c r="AC729" s="787">
        <v>1</v>
      </c>
      <c r="AD729" s="787"/>
      <c r="AE729" s="787"/>
      <c r="AF729" s="787"/>
      <c r="AG729" s="787"/>
      <c r="AH729" s="787"/>
      <c r="AI729" s="787"/>
      <c r="AJ729" s="787"/>
      <c r="AK729" s="787"/>
      <c r="AL729" s="799">
        <v>1</v>
      </c>
      <c r="AM729" s="799"/>
      <c r="AN729" s="799"/>
      <c r="AO729" s="799">
        <f>+VLOOKUP(LEFT(C729,2),$AR$2:$AS$5,2,FALSE)</f>
        <v>4.9029999999999996</v>
      </c>
      <c r="AP729" s="784"/>
      <c r="AQ729" s="784"/>
      <c r="AR729" s="784"/>
      <c r="AS729" s="784"/>
      <c r="AT729" s="784"/>
      <c r="AU729" s="784"/>
      <c r="AV729" s="784"/>
      <c r="AW729" s="784"/>
      <c r="AX729" s="784"/>
      <c r="AY729" s="784"/>
      <c r="AZ729" s="784"/>
      <c r="BA729" s="784"/>
      <c r="BB729" s="784"/>
      <c r="BC729" s="784"/>
      <c r="BE729" s="784" t="str">
        <f t="shared" si="342"/>
        <v>DA</v>
      </c>
      <c r="BF729" s="784" t="str">
        <f>+RIGHT(C729,1)</f>
        <v>3</v>
      </c>
      <c r="BG729" s="784" t="str">
        <f t="shared" si="345"/>
        <v>DA+3</v>
      </c>
    </row>
    <row r="730" spans="1:59" x14ac:dyDescent="0.2">
      <c r="A730" s="793"/>
      <c r="B730" s="787"/>
      <c r="C730" s="787"/>
      <c r="D730" s="819">
        <v>418.2</v>
      </c>
      <c r="E730" s="796"/>
      <c r="F730" s="796"/>
      <c r="G730" s="796"/>
      <c r="H730" s="796"/>
      <c r="I730" s="796"/>
      <c r="J730" s="796"/>
      <c r="K730" s="796"/>
      <c r="L730" s="796"/>
      <c r="M730" s="796"/>
      <c r="N730" s="796"/>
      <c r="O730" s="796"/>
      <c r="P730" s="787"/>
      <c r="Q730" s="787"/>
      <c r="R730" s="787"/>
      <c r="S730" s="796"/>
      <c r="T730" s="796"/>
      <c r="U730" s="796"/>
      <c r="V730" s="796"/>
      <c r="W730" s="796"/>
      <c r="X730" s="796"/>
      <c r="Y730" s="796"/>
      <c r="Z730" s="796"/>
      <c r="AA730" s="796"/>
      <c r="AB730" s="787">
        <v>1</v>
      </c>
      <c r="AC730" s="799"/>
      <c r="AD730" s="799"/>
      <c r="AE730" s="799"/>
      <c r="AF730" s="787"/>
      <c r="AG730" s="787" t="b">
        <f t="shared" si="343"/>
        <v>1</v>
      </c>
      <c r="AH730" s="787"/>
      <c r="AI730" s="787"/>
      <c r="AJ730" s="787"/>
      <c r="AK730" s="787">
        <f t="shared" ref="AK730" si="351">AF730+AJ730</f>
        <v>0</v>
      </c>
      <c r="AL730" s="787"/>
      <c r="AM730" s="787"/>
      <c r="AN730" s="787"/>
      <c r="AO730" s="799"/>
      <c r="BE730" s="784" t="str">
        <f t="shared" si="342"/>
        <v/>
      </c>
    </row>
    <row r="731" spans="1:59" x14ac:dyDescent="0.2">
      <c r="A731" s="793">
        <f>+SUBTOTAL(3,$B$13:B731)</f>
        <v>360</v>
      </c>
      <c r="B731" s="787" t="s">
        <v>96</v>
      </c>
      <c r="C731" s="787" t="s">
        <v>20</v>
      </c>
      <c r="D731" s="819"/>
      <c r="E731" s="799">
        <v>1</v>
      </c>
      <c r="F731" s="800" t="s">
        <v>2134</v>
      </c>
      <c r="G731" s="799" t="s">
        <v>1773</v>
      </c>
      <c r="H731" s="799" t="s">
        <v>1772</v>
      </c>
      <c r="I731" s="799" t="s">
        <v>439</v>
      </c>
      <c r="J731" s="799" t="s">
        <v>1773</v>
      </c>
      <c r="K731" s="799" t="s">
        <v>1772</v>
      </c>
      <c r="L731" s="799" t="s">
        <v>439</v>
      </c>
      <c r="M731" s="799">
        <v>1</v>
      </c>
      <c r="N731" s="799"/>
      <c r="O731" s="799"/>
      <c r="P731" s="799" t="s">
        <v>1774</v>
      </c>
      <c r="Q731" s="799" t="s">
        <v>1775</v>
      </c>
      <c r="R731" s="799">
        <v>1</v>
      </c>
      <c r="S731" s="799">
        <v>1</v>
      </c>
      <c r="T731" s="799"/>
      <c r="U731" s="799"/>
      <c r="V731" s="799">
        <v>1</v>
      </c>
      <c r="W731" s="799"/>
      <c r="X731" s="799"/>
      <c r="Y731" s="799">
        <v>1</v>
      </c>
      <c r="Z731" s="799"/>
      <c r="AA731" s="799"/>
      <c r="AB731" s="799"/>
      <c r="AC731" s="787">
        <v>1</v>
      </c>
      <c r="AD731" s="787"/>
      <c r="AE731" s="787"/>
      <c r="AF731" s="787"/>
      <c r="AG731" s="787"/>
      <c r="AH731" s="787"/>
      <c r="AI731" s="787"/>
      <c r="AJ731" s="787"/>
      <c r="AK731" s="787"/>
      <c r="AL731" s="799">
        <v>1</v>
      </c>
      <c r="AM731" s="799"/>
      <c r="AN731" s="799"/>
      <c r="AO731" s="799">
        <f>+VLOOKUP(LEFT(C731,2),$AR$2:$AS$5,2,FALSE)</f>
        <v>4.9029999999999996</v>
      </c>
      <c r="AP731" s="784"/>
      <c r="AQ731" s="784"/>
      <c r="AR731" s="784"/>
      <c r="AS731" s="784"/>
      <c r="AT731" s="784"/>
      <c r="AU731" s="784"/>
      <c r="AV731" s="784"/>
      <c r="AW731" s="784"/>
      <c r="AX731" s="784"/>
      <c r="AY731" s="784"/>
      <c r="AZ731" s="784"/>
      <c r="BA731" s="784"/>
      <c r="BB731" s="784"/>
      <c r="BC731" s="784"/>
      <c r="BE731" s="784" t="str">
        <f t="shared" si="342"/>
        <v>DA</v>
      </c>
      <c r="BF731" s="784" t="str">
        <f>+RIGHT(C731,1)</f>
        <v>3</v>
      </c>
      <c r="BG731" s="784" t="str">
        <f t="shared" si="345"/>
        <v>DA+3</v>
      </c>
    </row>
    <row r="732" spans="1:59" x14ac:dyDescent="0.2">
      <c r="A732" s="793"/>
      <c r="B732" s="787"/>
      <c r="C732" s="787"/>
      <c r="D732" s="819">
        <v>412.3</v>
      </c>
      <c r="E732" s="796"/>
      <c r="F732" s="796"/>
      <c r="G732" s="796"/>
      <c r="H732" s="796"/>
      <c r="I732" s="796"/>
      <c r="J732" s="796"/>
      <c r="K732" s="796"/>
      <c r="L732" s="796"/>
      <c r="M732" s="796"/>
      <c r="N732" s="796"/>
      <c r="O732" s="796"/>
      <c r="P732" s="787"/>
      <c r="Q732" s="787"/>
      <c r="R732" s="787"/>
      <c r="S732" s="796"/>
      <c r="T732" s="796"/>
      <c r="U732" s="796"/>
      <c r="V732" s="796"/>
      <c r="W732" s="796"/>
      <c r="X732" s="796"/>
      <c r="Y732" s="796"/>
      <c r="Z732" s="796"/>
      <c r="AA732" s="796"/>
      <c r="AB732" s="787">
        <v>1</v>
      </c>
      <c r="AC732" s="799"/>
      <c r="AD732" s="799"/>
      <c r="AE732" s="799"/>
      <c r="AF732" s="787"/>
      <c r="AG732" s="787" t="b">
        <f t="shared" si="343"/>
        <v>1</v>
      </c>
      <c r="AH732" s="787"/>
      <c r="AI732" s="787"/>
      <c r="AJ732" s="787"/>
      <c r="AK732" s="787">
        <f t="shared" ref="AK732" si="352">AF732+AJ732</f>
        <v>0</v>
      </c>
      <c r="AL732" s="787"/>
      <c r="AM732" s="787"/>
      <c r="AN732" s="787"/>
      <c r="AO732" s="799"/>
      <c r="BE732" s="784" t="str">
        <f t="shared" si="342"/>
        <v/>
      </c>
    </row>
    <row r="733" spans="1:59" x14ac:dyDescent="0.2">
      <c r="A733" s="793">
        <f>+SUBTOTAL(3,$B$13:B733)</f>
        <v>361</v>
      </c>
      <c r="B733" s="787" t="s">
        <v>218</v>
      </c>
      <c r="C733" s="787" t="s">
        <v>20</v>
      </c>
      <c r="D733" s="819"/>
      <c r="E733" s="799">
        <v>1</v>
      </c>
      <c r="F733" s="800" t="s">
        <v>2135</v>
      </c>
      <c r="G733" s="799" t="s">
        <v>1773</v>
      </c>
      <c r="H733" s="799" t="s">
        <v>1772</v>
      </c>
      <c r="I733" s="799" t="s">
        <v>439</v>
      </c>
      <c r="J733" s="799" t="s">
        <v>1773</v>
      </c>
      <c r="K733" s="799" t="s">
        <v>1772</v>
      </c>
      <c r="L733" s="799" t="s">
        <v>439</v>
      </c>
      <c r="M733" s="799">
        <v>1</v>
      </c>
      <c r="N733" s="799"/>
      <c r="O733" s="799"/>
      <c r="P733" s="799" t="s">
        <v>1774</v>
      </c>
      <c r="Q733" s="799" t="s">
        <v>1775</v>
      </c>
      <c r="R733" s="799">
        <v>1</v>
      </c>
      <c r="S733" s="799">
        <v>1</v>
      </c>
      <c r="T733" s="799"/>
      <c r="U733" s="799"/>
      <c r="V733" s="799">
        <v>1</v>
      </c>
      <c r="W733" s="799"/>
      <c r="X733" s="799"/>
      <c r="Y733" s="799">
        <v>1</v>
      </c>
      <c r="Z733" s="799"/>
      <c r="AA733" s="799"/>
      <c r="AB733" s="799"/>
      <c r="AC733" s="787">
        <v>1</v>
      </c>
      <c r="AD733" s="787"/>
      <c r="AE733" s="787"/>
      <c r="AF733" s="787"/>
      <c r="AG733" s="787"/>
      <c r="AH733" s="787"/>
      <c r="AI733" s="787"/>
      <c r="AJ733" s="787"/>
      <c r="AK733" s="787"/>
      <c r="AL733" s="799">
        <v>1</v>
      </c>
      <c r="AM733" s="799"/>
      <c r="AN733" s="799"/>
      <c r="AO733" s="799">
        <f>+VLOOKUP(LEFT(C733,2),$AR$2:$AS$5,2,FALSE)</f>
        <v>4.9029999999999996</v>
      </c>
      <c r="AP733" s="784"/>
      <c r="AQ733" s="784"/>
      <c r="AR733" s="784"/>
      <c r="AS733" s="784"/>
      <c r="AT733" s="784"/>
      <c r="AU733" s="784"/>
      <c r="AV733" s="784"/>
      <c r="AW733" s="784"/>
      <c r="AX733" s="784"/>
      <c r="AY733" s="784"/>
      <c r="AZ733" s="784"/>
      <c r="BA733" s="784"/>
      <c r="BB733" s="784"/>
      <c r="BC733" s="784"/>
      <c r="BE733" s="784" t="str">
        <f t="shared" si="342"/>
        <v>DA</v>
      </c>
      <c r="BF733" s="784" t="str">
        <f>+RIGHT(C733,1)</f>
        <v>3</v>
      </c>
      <c r="BG733" s="784" t="str">
        <f t="shared" si="345"/>
        <v>DA+3</v>
      </c>
    </row>
    <row r="734" spans="1:59" x14ac:dyDescent="0.2">
      <c r="A734" s="793"/>
      <c r="B734" s="787"/>
      <c r="C734" s="787"/>
      <c r="D734" s="819">
        <v>421</v>
      </c>
      <c r="E734" s="796"/>
      <c r="F734" s="796"/>
      <c r="G734" s="796"/>
      <c r="H734" s="796"/>
      <c r="I734" s="796"/>
      <c r="J734" s="796"/>
      <c r="K734" s="796"/>
      <c r="L734" s="796"/>
      <c r="M734" s="796"/>
      <c r="N734" s="796"/>
      <c r="O734" s="796"/>
      <c r="P734" s="787"/>
      <c r="Q734" s="787"/>
      <c r="R734" s="787"/>
      <c r="S734" s="796"/>
      <c r="T734" s="796"/>
      <c r="U734" s="796"/>
      <c r="V734" s="796"/>
      <c r="W734" s="796"/>
      <c r="X734" s="796"/>
      <c r="Y734" s="796"/>
      <c r="Z734" s="796"/>
      <c r="AA734" s="796"/>
      <c r="AB734" s="787">
        <v>1</v>
      </c>
      <c r="AC734" s="799"/>
      <c r="AD734" s="799"/>
      <c r="AE734" s="799"/>
      <c r="AF734" s="787"/>
      <c r="AG734" s="787" t="b">
        <f t="shared" si="343"/>
        <v>1</v>
      </c>
      <c r="AH734" s="787"/>
      <c r="AI734" s="787"/>
      <c r="AJ734" s="787"/>
      <c r="AK734" s="787">
        <f t="shared" ref="AK734" si="353">AF734+AJ734</f>
        <v>0</v>
      </c>
      <c r="AL734" s="787"/>
      <c r="AM734" s="787"/>
      <c r="AN734" s="787"/>
      <c r="AO734" s="799"/>
      <c r="BE734" s="784" t="str">
        <f t="shared" si="342"/>
        <v/>
      </c>
    </row>
    <row r="735" spans="1:59" x14ac:dyDescent="0.2">
      <c r="A735" s="793">
        <f>+SUBTOTAL(3,$B$13:B735)</f>
        <v>362</v>
      </c>
      <c r="B735" s="787" t="s">
        <v>753</v>
      </c>
      <c r="C735" s="787" t="s">
        <v>20</v>
      </c>
      <c r="D735" s="819"/>
      <c r="E735" s="799">
        <v>1</v>
      </c>
      <c r="F735" s="800" t="s">
        <v>2136</v>
      </c>
      <c r="G735" s="799" t="s">
        <v>1773</v>
      </c>
      <c r="H735" s="799" t="s">
        <v>1772</v>
      </c>
      <c r="I735" s="799" t="s">
        <v>439</v>
      </c>
      <c r="J735" s="799" t="s">
        <v>1773</v>
      </c>
      <c r="K735" s="799" t="s">
        <v>1772</v>
      </c>
      <c r="L735" s="799" t="s">
        <v>439</v>
      </c>
      <c r="M735" s="799">
        <v>1</v>
      </c>
      <c r="N735" s="799"/>
      <c r="O735" s="799"/>
      <c r="P735" s="799" t="s">
        <v>1774</v>
      </c>
      <c r="Q735" s="799" t="s">
        <v>1775</v>
      </c>
      <c r="R735" s="799">
        <v>1</v>
      </c>
      <c r="S735" s="799">
        <v>1</v>
      </c>
      <c r="T735" s="799"/>
      <c r="U735" s="799"/>
      <c r="V735" s="799">
        <v>1</v>
      </c>
      <c r="W735" s="799"/>
      <c r="X735" s="799"/>
      <c r="Y735" s="799">
        <v>1</v>
      </c>
      <c r="Z735" s="799"/>
      <c r="AA735" s="799"/>
      <c r="AB735" s="799"/>
      <c r="AC735" s="787">
        <v>1</v>
      </c>
      <c r="AD735" s="787"/>
      <c r="AE735" s="787"/>
      <c r="AF735" s="787"/>
      <c r="AG735" s="787"/>
      <c r="AH735" s="787"/>
      <c r="AI735" s="787"/>
      <c r="AJ735" s="787"/>
      <c r="AK735" s="787"/>
      <c r="AL735" s="799">
        <v>1</v>
      </c>
      <c r="AM735" s="799"/>
      <c r="AN735" s="799"/>
      <c r="AO735" s="799">
        <f>+VLOOKUP(LEFT(C735,2),$AR$2:$AS$5,2,FALSE)</f>
        <v>4.9029999999999996</v>
      </c>
      <c r="AP735" s="784"/>
      <c r="AQ735" s="784"/>
      <c r="AR735" s="784"/>
      <c r="AS735" s="784"/>
      <c r="AT735" s="784"/>
      <c r="AU735" s="784"/>
      <c r="AV735" s="784"/>
      <c r="AW735" s="784"/>
      <c r="AX735" s="784"/>
      <c r="AY735" s="784"/>
      <c r="AZ735" s="784"/>
      <c r="BA735" s="784"/>
      <c r="BB735" s="784"/>
      <c r="BC735" s="784"/>
      <c r="BE735" s="784" t="str">
        <f t="shared" si="342"/>
        <v>DA</v>
      </c>
      <c r="BF735" s="784" t="str">
        <f>+RIGHT(C735,1)</f>
        <v>3</v>
      </c>
      <c r="BG735" s="784" t="str">
        <f t="shared" si="345"/>
        <v>DA+3</v>
      </c>
    </row>
    <row r="736" spans="1:59" x14ac:dyDescent="0.2">
      <c r="A736" s="793"/>
      <c r="B736" s="787"/>
      <c r="C736" s="787"/>
      <c r="D736" s="819">
        <v>419.7</v>
      </c>
      <c r="E736" s="796"/>
      <c r="F736" s="796"/>
      <c r="G736" s="796"/>
      <c r="H736" s="796"/>
      <c r="I736" s="796"/>
      <c r="J736" s="796"/>
      <c r="K736" s="796"/>
      <c r="L736" s="796"/>
      <c r="M736" s="796"/>
      <c r="N736" s="796"/>
      <c r="O736" s="796"/>
      <c r="P736" s="787"/>
      <c r="Q736" s="787"/>
      <c r="R736" s="787"/>
      <c r="S736" s="796"/>
      <c r="T736" s="796"/>
      <c r="U736" s="796"/>
      <c r="V736" s="796"/>
      <c r="W736" s="796"/>
      <c r="X736" s="796"/>
      <c r="Y736" s="796"/>
      <c r="Z736" s="796"/>
      <c r="AA736" s="796"/>
      <c r="AB736" s="787">
        <v>1</v>
      </c>
      <c r="AC736" s="799"/>
      <c r="AD736" s="799"/>
      <c r="AE736" s="799"/>
      <c r="AF736" s="787"/>
      <c r="AG736" s="787" t="b">
        <f t="shared" si="343"/>
        <v>1</v>
      </c>
      <c r="AH736" s="787"/>
      <c r="AI736" s="787"/>
      <c r="AJ736" s="787"/>
      <c r="AK736" s="787">
        <f t="shared" ref="AK736" si="354">AF736+AJ736</f>
        <v>0</v>
      </c>
      <c r="AL736" s="787"/>
      <c r="AM736" s="787"/>
      <c r="AN736" s="787"/>
      <c r="AO736" s="799"/>
      <c r="BE736" s="784" t="str">
        <f t="shared" si="342"/>
        <v/>
      </c>
    </row>
    <row r="737" spans="1:59" x14ac:dyDescent="0.2">
      <c r="A737" s="793">
        <f>+SUBTOTAL(3,$B$13:B737)</f>
        <v>363</v>
      </c>
      <c r="B737" s="787" t="s">
        <v>754</v>
      </c>
      <c r="C737" s="787" t="s">
        <v>20</v>
      </c>
      <c r="D737" s="819"/>
      <c r="E737" s="799">
        <v>1</v>
      </c>
      <c r="F737" s="800" t="s">
        <v>2137</v>
      </c>
      <c r="G737" s="799" t="s">
        <v>1773</v>
      </c>
      <c r="H737" s="799" t="s">
        <v>1772</v>
      </c>
      <c r="I737" s="799" t="s">
        <v>439</v>
      </c>
      <c r="J737" s="799" t="s">
        <v>1773</v>
      </c>
      <c r="K737" s="799" t="s">
        <v>1772</v>
      </c>
      <c r="L737" s="799" t="s">
        <v>439</v>
      </c>
      <c r="M737" s="799">
        <v>1</v>
      </c>
      <c r="N737" s="799"/>
      <c r="O737" s="799"/>
      <c r="P737" s="799" t="s">
        <v>1774</v>
      </c>
      <c r="Q737" s="799" t="s">
        <v>1775</v>
      </c>
      <c r="R737" s="799">
        <v>1</v>
      </c>
      <c r="S737" s="799">
        <v>1</v>
      </c>
      <c r="T737" s="799"/>
      <c r="U737" s="799"/>
      <c r="V737" s="799">
        <v>1</v>
      </c>
      <c r="W737" s="799"/>
      <c r="X737" s="799"/>
      <c r="Y737" s="799">
        <v>1</v>
      </c>
      <c r="Z737" s="799"/>
      <c r="AA737" s="799"/>
      <c r="AB737" s="799"/>
      <c r="AC737" s="787">
        <v>1</v>
      </c>
      <c r="AD737" s="787"/>
      <c r="AE737" s="787"/>
      <c r="AF737" s="787"/>
      <c r="AG737" s="787"/>
      <c r="AH737" s="787"/>
      <c r="AI737" s="787"/>
      <c r="AJ737" s="787"/>
      <c r="AK737" s="787"/>
      <c r="AL737" s="799">
        <v>1</v>
      </c>
      <c r="AM737" s="799"/>
      <c r="AN737" s="799"/>
      <c r="AO737" s="799">
        <f>+VLOOKUP(LEFT(C737,2),$AR$2:$AS$5,2,FALSE)</f>
        <v>4.9029999999999996</v>
      </c>
      <c r="AP737" s="784"/>
      <c r="AQ737" s="784"/>
      <c r="AR737" s="784"/>
      <c r="AS737" s="784"/>
      <c r="AT737" s="784"/>
      <c r="AU737" s="784"/>
      <c r="AV737" s="784"/>
      <c r="AW737" s="784"/>
      <c r="AX737" s="784"/>
      <c r="AY737" s="784"/>
      <c r="AZ737" s="784"/>
      <c r="BA737" s="784"/>
      <c r="BB737" s="784"/>
      <c r="BC737" s="784"/>
      <c r="BE737" s="784" t="str">
        <f t="shared" si="342"/>
        <v>DA</v>
      </c>
      <c r="BF737" s="784" t="str">
        <f>+RIGHT(C737,1)</f>
        <v>3</v>
      </c>
      <c r="BG737" s="784" t="str">
        <f t="shared" si="345"/>
        <v>DA+3</v>
      </c>
    </row>
    <row r="738" spans="1:59" x14ac:dyDescent="0.2">
      <c r="A738" s="793"/>
      <c r="B738" s="787"/>
      <c r="C738" s="787"/>
      <c r="D738" s="819">
        <v>419.1</v>
      </c>
      <c r="E738" s="796"/>
      <c r="F738" s="796"/>
      <c r="G738" s="796"/>
      <c r="H738" s="796"/>
      <c r="I738" s="796"/>
      <c r="J738" s="796"/>
      <c r="K738" s="796"/>
      <c r="L738" s="796"/>
      <c r="M738" s="796"/>
      <c r="N738" s="796"/>
      <c r="O738" s="796"/>
      <c r="P738" s="787"/>
      <c r="Q738" s="787"/>
      <c r="R738" s="787"/>
      <c r="S738" s="796"/>
      <c r="T738" s="796"/>
      <c r="U738" s="796"/>
      <c r="V738" s="796"/>
      <c r="W738" s="796"/>
      <c r="X738" s="796"/>
      <c r="Y738" s="796"/>
      <c r="Z738" s="796"/>
      <c r="AA738" s="796"/>
      <c r="AB738" s="787">
        <v>1</v>
      </c>
      <c r="AC738" s="799"/>
      <c r="AD738" s="799"/>
      <c r="AE738" s="799"/>
      <c r="AF738" s="787"/>
      <c r="AG738" s="787" t="b">
        <f t="shared" si="343"/>
        <v>1</v>
      </c>
      <c r="AH738" s="787"/>
      <c r="AI738" s="787"/>
      <c r="AJ738" s="787"/>
      <c r="AK738" s="787">
        <f t="shared" ref="AK738" si="355">AF738+AJ738</f>
        <v>0</v>
      </c>
      <c r="AL738" s="787"/>
      <c r="AM738" s="787"/>
      <c r="AN738" s="787"/>
      <c r="AO738" s="799"/>
      <c r="BE738" s="784" t="str">
        <f t="shared" si="342"/>
        <v/>
      </c>
    </row>
    <row r="739" spans="1:59" x14ac:dyDescent="0.2">
      <c r="A739" s="793">
        <f>+SUBTOTAL(3,$B$13:B739)</f>
        <v>364</v>
      </c>
      <c r="B739" s="787" t="s">
        <v>755</v>
      </c>
      <c r="C739" s="787" t="s">
        <v>20</v>
      </c>
      <c r="D739" s="819"/>
      <c r="E739" s="799">
        <v>1</v>
      </c>
      <c r="F739" s="800" t="s">
        <v>2138</v>
      </c>
      <c r="G739" s="799" t="s">
        <v>1773</v>
      </c>
      <c r="H739" s="799" t="s">
        <v>1772</v>
      </c>
      <c r="I739" s="799" t="s">
        <v>439</v>
      </c>
      <c r="J739" s="799" t="s">
        <v>1773</v>
      </c>
      <c r="K739" s="799" t="s">
        <v>1772</v>
      </c>
      <c r="L739" s="799" t="s">
        <v>439</v>
      </c>
      <c r="M739" s="799">
        <v>1</v>
      </c>
      <c r="N739" s="799"/>
      <c r="O739" s="799"/>
      <c r="P739" s="799" t="s">
        <v>1774</v>
      </c>
      <c r="Q739" s="799" t="s">
        <v>1775</v>
      </c>
      <c r="R739" s="799">
        <v>1</v>
      </c>
      <c r="S739" s="799">
        <v>1</v>
      </c>
      <c r="T739" s="799"/>
      <c r="U739" s="799"/>
      <c r="V739" s="799">
        <v>1</v>
      </c>
      <c r="W739" s="799"/>
      <c r="X739" s="799"/>
      <c r="Y739" s="799">
        <v>1</v>
      </c>
      <c r="Z739" s="799"/>
      <c r="AA739" s="799"/>
      <c r="AB739" s="799"/>
      <c r="AC739" s="787">
        <v>1</v>
      </c>
      <c r="AD739" s="787"/>
      <c r="AE739" s="787"/>
      <c r="AF739" s="787"/>
      <c r="AG739" s="787"/>
      <c r="AH739" s="787"/>
      <c r="AI739" s="787"/>
      <c r="AJ739" s="787"/>
      <c r="AK739" s="787"/>
      <c r="AL739" s="799">
        <v>1</v>
      </c>
      <c r="AM739" s="799"/>
      <c r="AN739" s="799"/>
      <c r="AO739" s="799">
        <f>+VLOOKUP(LEFT(C739,2),$AR$2:$AS$5,2,FALSE)</f>
        <v>4.9029999999999996</v>
      </c>
      <c r="AP739" s="784"/>
      <c r="AQ739" s="784"/>
      <c r="AR739" s="784"/>
      <c r="AS739" s="784"/>
      <c r="AT739" s="784"/>
      <c r="AU739" s="784"/>
      <c r="AV739" s="784"/>
      <c r="AW739" s="784"/>
      <c r="AX739" s="784"/>
      <c r="AY739" s="784"/>
      <c r="AZ739" s="784"/>
      <c r="BA739" s="784"/>
      <c r="BB739" s="784"/>
      <c r="BC739" s="784"/>
      <c r="BE739" s="784" t="str">
        <f t="shared" si="342"/>
        <v>DA</v>
      </c>
      <c r="BF739" s="784" t="str">
        <f>+RIGHT(C739,1)</f>
        <v>3</v>
      </c>
      <c r="BG739" s="784" t="str">
        <f t="shared" si="345"/>
        <v>DA+3</v>
      </c>
    </row>
    <row r="740" spans="1:59" x14ac:dyDescent="0.2">
      <c r="A740" s="793"/>
      <c r="B740" s="787"/>
      <c r="C740" s="787"/>
      <c r="D740" s="819">
        <v>408.8</v>
      </c>
      <c r="E740" s="796"/>
      <c r="F740" s="796"/>
      <c r="G740" s="796"/>
      <c r="H740" s="796"/>
      <c r="I740" s="796"/>
      <c r="J740" s="796"/>
      <c r="K740" s="796"/>
      <c r="L740" s="796"/>
      <c r="M740" s="796"/>
      <c r="N740" s="796"/>
      <c r="O740" s="796"/>
      <c r="P740" s="787"/>
      <c r="Q740" s="787"/>
      <c r="R740" s="787"/>
      <c r="S740" s="796"/>
      <c r="T740" s="796"/>
      <c r="U740" s="796"/>
      <c r="V740" s="796"/>
      <c r="W740" s="796"/>
      <c r="X740" s="796"/>
      <c r="Y740" s="796"/>
      <c r="Z740" s="796"/>
      <c r="AA740" s="796"/>
      <c r="AB740" s="787">
        <v>1</v>
      </c>
      <c r="AC740" s="799"/>
      <c r="AD740" s="799"/>
      <c r="AE740" s="799"/>
      <c r="AF740" s="787"/>
      <c r="AG740" s="787" t="b">
        <f t="shared" si="343"/>
        <v>1</v>
      </c>
      <c r="AH740" s="787"/>
      <c r="AI740" s="787"/>
      <c r="AJ740" s="787"/>
      <c r="AK740" s="787">
        <f t="shared" ref="AK740" si="356">AF740+AJ740</f>
        <v>0</v>
      </c>
      <c r="AL740" s="787"/>
      <c r="AM740" s="787"/>
      <c r="AN740" s="787"/>
      <c r="AO740" s="799"/>
      <c r="BE740" s="784" t="str">
        <f t="shared" si="342"/>
        <v/>
      </c>
    </row>
    <row r="741" spans="1:59" x14ac:dyDescent="0.2">
      <c r="A741" s="793">
        <f>+SUBTOTAL(3,$B$13:B741)</f>
        <v>365</v>
      </c>
      <c r="B741" s="787" t="s">
        <v>756</v>
      </c>
      <c r="C741" s="787" t="s">
        <v>20</v>
      </c>
      <c r="D741" s="819"/>
      <c r="E741" s="799">
        <v>1</v>
      </c>
      <c r="F741" s="800" t="s">
        <v>2139</v>
      </c>
      <c r="G741" s="799" t="s">
        <v>1773</v>
      </c>
      <c r="H741" s="799" t="s">
        <v>1772</v>
      </c>
      <c r="I741" s="799" t="s">
        <v>439</v>
      </c>
      <c r="J741" s="799" t="s">
        <v>1773</v>
      </c>
      <c r="K741" s="799" t="s">
        <v>1772</v>
      </c>
      <c r="L741" s="799" t="s">
        <v>439</v>
      </c>
      <c r="M741" s="799">
        <v>1</v>
      </c>
      <c r="N741" s="799"/>
      <c r="O741" s="799"/>
      <c r="P741" s="799" t="s">
        <v>1774</v>
      </c>
      <c r="Q741" s="799" t="s">
        <v>1775</v>
      </c>
      <c r="R741" s="799">
        <v>1</v>
      </c>
      <c r="S741" s="799">
        <v>1</v>
      </c>
      <c r="T741" s="799"/>
      <c r="U741" s="799"/>
      <c r="V741" s="799">
        <v>1</v>
      </c>
      <c r="W741" s="799"/>
      <c r="X741" s="799"/>
      <c r="Y741" s="799">
        <v>1</v>
      </c>
      <c r="Z741" s="799"/>
      <c r="AA741" s="799"/>
      <c r="AB741" s="799"/>
      <c r="AC741" s="787">
        <v>1</v>
      </c>
      <c r="AD741" s="787"/>
      <c r="AE741" s="787"/>
      <c r="AF741" s="787"/>
      <c r="AG741" s="787"/>
      <c r="AH741" s="787"/>
      <c r="AI741" s="787"/>
      <c r="AJ741" s="787"/>
      <c r="AK741" s="787"/>
      <c r="AL741" s="799">
        <v>1</v>
      </c>
      <c r="AM741" s="799"/>
      <c r="AN741" s="799"/>
      <c r="AO741" s="799">
        <f>+VLOOKUP(LEFT(C741,2),$AR$2:$AS$5,2,FALSE)</f>
        <v>4.9029999999999996</v>
      </c>
      <c r="AP741" s="784"/>
      <c r="AQ741" s="784"/>
      <c r="AR741" s="784"/>
      <c r="AS741" s="784"/>
      <c r="AT741" s="784"/>
      <c r="AU741" s="784"/>
      <c r="AV741" s="784"/>
      <c r="AW741" s="784"/>
      <c r="AX741" s="784"/>
      <c r="AY741" s="784"/>
      <c r="AZ741" s="784"/>
      <c r="BA741" s="784"/>
      <c r="BB741" s="784"/>
      <c r="BC741" s="784"/>
      <c r="BE741" s="784" t="str">
        <f t="shared" si="342"/>
        <v>DA</v>
      </c>
      <c r="BF741" s="784" t="str">
        <f>+RIGHT(C741,1)</f>
        <v>3</v>
      </c>
      <c r="BG741" s="784" t="str">
        <f t="shared" si="345"/>
        <v>DA+3</v>
      </c>
    </row>
    <row r="742" spans="1:59" x14ac:dyDescent="0.2">
      <c r="A742" s="793"/>
      <c r="B742" s="787"/>
      <c r="C742" s="787"/>
      <c r="D742" s="819">
        <v>426.9</v>
      </c>
      <c r="E742" s="796"/>
      <c r="F742" s="796"/>
      <c r="G742" s="796"/>
      <c r="H742" s="796"/>
      <c r="I742" s="796"/>
      <c r="J742" s="796"/>
      <c r="K742" s="796"/>
      <c r="L742" s="796"/>
      <c r="M742" s="796"/>
      <c r="N742" s="796"/>
      <c r="O742" s="796"/>
      <c r="P742" s="787"/>
      <c r="Q742" s="787"/>
      <c r="R742" s="787"/>
      <c r="S742" s="796"/>
      <c r="T742" s="796"/>
      <c r="U742" s="796"/>
      <c r="V742" s="796"/>
      <c r="W742" s="796"/>
      <c r="X742" s="796"/>
      <c r="Y742" s="796"/>
      <c r="Z742" s="796"/>
      <c r="AA742" s="796"/>
      <c r="AB742" s="787">
        <v>1</v>
      </c>
      <c r="AC742" s="799"/>
      <c r="AD742" s="799"/>
      <c r="AE742" s="799"/>
      <c r="AF742" s="787"/>
      <c r="AG742" s="787" t="b">
        <f t="shared" si="343"/>
        <v>1</v>
      </c>
      <c r="AH742" s="787"/>
      <c r="AI742" s="787"/>
      <c r="AJ742" s="787"/>
      <c r="AK742" s="787">
        <f t="shared" ref="AK742" si="357">AF742+AJ742</f>
        <v>0</v>
      </c>
      <c r="AL742" s="787"/>
      <c r="AM742" s="787"/>
      <c r="AN742" s="787"/>
      <c r="AO742" s="799"/>
      <c r="BE742" s="784" t="str">
        <f t="shared" si="342"/>
        <v/>
      </c>
    </row>
    <row r="743" spans="1:59" x14ac:dyDescent="0.2">
      <c r="A743" s="793">
        <f>+SUBTOTAL(3,$B$13:B743)</f>
        <v>366</v>
      </c>
      <c r="B743" s="787" t="s">
        <v>757</v>
      </c>
      <c r="C743" s="787" t="s">
        <v>243</v>
      </c>
      <c r="D743" s="819"/>
      <c r="E743" s="799">
        <v>1</v>
      </c>
      <c r="F743" s="800" t="s">
        <v>2140</v>
      </c>
      <c r="G743" s="799" t="s">
        <v>1773</v>
      </c>
      <c r="H743" s="799" t="s">
        <v>1772</v>
      </c>
      <c r="I743" s="799" t="s">
        <v>439</v>
      </c>
      <c r="J743" s="799" t="s">
        <v>1773</v>
      </c>
      <c r="K743" s="799" t="s">
        <v>1772</v>
      </c>
      <c r="L743" s="799" t="s">
        <v>439</v>
      </c>
      <c r="M743" s="799">
        <v>1</v>
      </c>
      <c r="N743" s="799"/>
      <c r="O743" s="799"/>
      <c r="P743" s="799" t="s">
        <v>1774</v>
      </c>
      <c r="Q743" s="799" t="s">
        <v>1775</v>
      </c>
      <c r="R743" s="799">
        <v>1</v>
      </c>
      <c r="S743" s="799">
        <v>1</v>
      </c>
      <c r="T743" s="799"/>
      <c r="U743" s="799"/>
      <c r="V743" s="799">
        <v>1</v>
      </c>
      <c r="W743" s="799"/>
      <c r="X743" s="799"/>
      <c r="Y743" s="796"/>
      <c r="Z743" s="796"/>
      <c r="AA743" s="796"/>
      <c r="AB743" s="799"/>
      <c r="AC743" s="787">
        <v>1</v>
      </c>
      <c r="AD743" s="787"/>
      <c r="AE743" s="787"/>
      <c r="AF743" s="787"/>
      <c r="AG743" s="787"/>
      <c r="AH743" s="787"/>
      <c r="AI743" s="787"/>
      <c r="AJ743" s="787"/>
      <c r="AK743" s="787"/>
      <c r="AL743" s="799">
        <v>1</v>
      </c>
      <c r="AM743" s="799"/>
      <c r="AN743" s="799"/>
      <c r="AO743" s="799">
        <f>+VLOOKUP(LEFT(C743,2),$AR$2:$AS$5,2,FALSE)</f>
        <v>7.3659999999999997</v>
      </c>
      <c r="BE743" s="784" t="str">
        <f t="shared" si="342"/>
        <v>DB</v>
      </c>
      <c r="BF743" s="784" t="str">
        <f>+RIGHT(C743,1)</f>
        <v>3</v>
      </c>
      <c r="BG743" s="784" t="str">
        <f t="shared" si="345"/>
        <v>DB+3</v>
      </c>
    </row>
    <row r="744" spans="1:59" x14ac:dyDescent="0.2">
      <c r="A744" s="793"/>
      <c r="B744" s="787"/>
      <c r="C744" s="787"/>
      <c r="D744" s="819">
        <v>434.7</v>
      </c>
      <c r="E744" s="796"/>
      <c r="F744" s="796"/>
      <c r="G744" s="796"/>
      <c r="H744" s="796"/>
      <c r="I744" s="796"/>
      <c r="J744" s="796"/>
      <c r="K744" s="796"/>
      <c r="L744" s="796"/>
      <c r="M744" s="796"/>
      <c r="N744" s="796"/>
      <c r="O744" s="796"/>
      <c r="P744" s="787"/>
      <c r="Q744" s="787"/>
      <c r="R744" s="787"/>
      <c r="S744" s="796"/>
      <c r="T744" s="796"/>
      <c r="U744" s="796"/>
      <c r="V744" s="796"/>
      <c r="W744" s="796"/>
      <c r="X744" s="796"/>
      <c r="Y744" s="796"/>
      <c r="Z744" s="796"/>
      <c r="AA744" s="796"/>
      <c r="AB744" s="787">
        <v>1</v>
      </c>
      <c r="AC744" s="799"/>
      <c r="AD744" s="799"/>
      <c r="AE744" s="799"/>
      <c r="AF744" s="787"/>
      <c r="AG744" s="787" t="b">
        <f t="shared" si="343"/>
        <v>1</v>
      </c>
      <c r="AH744" s="787"/>
      <c r="AI744" s="787"/>
      <c r="AJ744" s="787"/>
      <c r="AK744" s="787">
        <f t="shared" ref="AK744" si="358">AF744+AJ744</f>
        <v>0</v>
      </c>
      <c r="AL744" s="787"/>
      <c r="AM744" s="787"/>
      <c r="AN744" s="787"/>
      <c r="AO744" s="799"/>
      <c r="BE744" s="784" t="str">
        <f t="shared" si="342"/>
        <v/>
      </c>
    </row>
    <row r="745" spans="1:59" x14ac:dyDescent="0.2">
      <c r="A745" s="793">
        <f>+SUBTOTAL(3,$B$13:B745)</f>
        <v>367</v>
      </c>
      <c r="B745" s="787" t="s">
        <v>758</v>
      </c>
      <c r="C745" s="787" t="s">
        <v>20</v>
      </c>
      <c r="D745" s="819"/>
      <c r="E745" s="799">
        <v>1</v>
      </c>
      <c r="F745" s="800" t="s">
        <v>2141</v>
      </c>
      <c r="G745" s="799" t="s">
        <v>1773</v>
      </c>
      <c r="H745" s="799" t="s">
        <v>1772</v>
      </c>
      <c r="I745" s="799" t="s">
        <v>439</v>
      </c>
      <c r="J745" s="799" t="s">
        <v>1773</v>
      </c>
      <c r="K745" s="799" t="s">
        <v>1772</v>
      </c>
      <c r="L745" s="799" t="s">
        <v>439</v>
      </c>
      <c r="M745" s="799">
        <v>1</v>
      </c>
      <c r="N745" s="799"/>
      <c r="O745" s="799"/>
      <c r="P745" s="799" t="s">
        <v>1774</v>
      </c>
      <c r="Q745" s="799" t="s">
        <v>1775</v>
      </c>
      <c r="R745" s="799">
        <v>1</v>
      </c>
      <c r="S745" s="799">
        <v>1</v>
      </c>
      <c r="T745" s="799"/>
      <c r="U745" s="799"/>
      <c r="V745" s="799">
        <v>1</v>
      </c>
      <c r="W745" s="799"/>
      <c r="X745" s="799"/>
      <c r="Y745" s="799">
        <v>1</v>
      </c>
      <c r="Z745" s="799"/>
      <c r="AA745" s="799"/>
      <c r="AB745" s="799"/>
      <c r="AC745" s="787">
        <v>1</v>
      </c>
      <c r="AD745" s="787"/>
      <c r="AE745" s="787"/>
      <c r="AF745" s="787"/>
      <c r="AG745" s="787"/>
      <c r="AH745" s="787"/>
      <c r="AI745" s="787"/>
      <c r="AJ745" s="787"/>
      <c r="AK745" s="787"/>
      <c r="AL745" s="799">
        <v>1</v>
      </c>
      <c r="AM745" s="799"/>
      <c r="AN745" s="799"/>
      <c r="AO745" s="799">
        <f>+VLOOKUP(LEFT(C745,2),$AR$2:$AS$5,2,FALSE)</f>
        <v>4.9029999999999996</v>
      </c>
      <c r="AP745" s="784"/>
      <c r="AQ745" s="784"/>
      <c r="AR745" s="784"/>
      <c r="AS745" s="784"/>
      <c r="AT745" s="784"/>
      <c r="AU745" s="784"/>
      <c r="AV745" s="784"/>
      <c r="AW745" s="784"/>
      <c r="AX745" s="784"/>
      <c r="AY745" s="784"/>
      <c r="AZ745" s="784"/>
      <c r="BA745" s="784"/>
      <c r="BB745" s="784"/>
      <c r="BC745" s="784"/>
      <c r="BE745" s="784" t="str">
        <f t="shared" si="342"/>
        <v>DA</v>
      </c>
      <c r="BF745" s="784" t="str">
        <f>+RIGHT(C745,1)</f>
        <v>3</v>
      </c>
      <c r="BG745" s="784" t="str">
        <f t="shared" si="345"/>
        <v>DA+3</v>
      </c>
    </row>
    <row r="746" spans="1:59" x14ac:dyDescent="0.2">
      <c r="A746" s="793"/>
      <c r="B746" s="787"/>
      <c r="C746" s="787"/>
      <c r="D746" s="819">
        <v>400.8</v>
      </c>
      <c r="E746" s="796"/>
      <c r="F746" s="796"/>
      <c r="G746" s="796"/>
      <c r="H746" s="796"/>
      <c r="I746" s="796"/>
      <c r="J746" s="796"/>
      <c r="K746" s="796"/>
      <c r="L746" s="796"/>
      <c r="M746" s="796"/>
      <c r="N746" s="796"/>
      <c r="O746" s="796"/>
      <c r="P746" s="787"/>
      <c r="Q746" s="787"/>
      <c r="R746" s="787"/>
      <c r="S746" s="796"/>
      <c r="T746" s="796"/>
      <c r="U746" s="796"/>
      <c r="V746" s="796"/>
      <c r="W746" s="796"/>
      <c r="X746" s="796"/>
      <c r="Y746" s="796"/>
      <c r="Z746" s="796"/>
      <c r="AA746" s="796"/>
      <c r="AB746" s="787">
        <v>1</v>
      </c>
      <c r="AC746" s="799"/>
      <c r="AD746" s="799"/>
      <c r="AE746" s="799"/>
      <c r="AF746" s="787"/>
      <c r="AG746" s="787" t="b">
        <f t="shared" si="343"/>
        <v>1</v>
      </c>
      <c r="AH746" s="787"/>
      <c r="AI746" s="787"/>
      <c r="AJ746" s="787"/>
      <c r="AK746" s="787">
        <f t="shared" ref="AK746" si="359">AF746+AJ746</f>
        <v>0</v>
      </c>
      <c r="AL746" s="787"/>
      <c r="AM746" s="787"/>
      <c r="AN746" s="787"/>
      <c r="AO746" s="799"/>
      <c r="BE746" s="784" t="str">
        <f t="shared" si="342"/>
        <v/>
      </c>
    </row>
    <row r="747" spans="1:59" x14ac:dyDescent="0.2">
      <c r="A747" s="793">
        <f>+SUBTOTAL(3,$B$13:B747)</f>
        <v>368</v>
      </c>
      <c r="B747" s="787" t="s">
        <v>759</v>
      </c>
      <c r="C747" s="787" t="s">
        <v>231</v>
      </c>
      <c r="D747" s="819"/>
      <c r="E747" s="799">
        <v>1</v>
      </c>
      <c r="F747" s="800" t="s">
        <v>2142</v>
      </c>
      <c r="G747" s="799" t="s">
        <v>1773</v>
      </c>
      <c r="H747" s="799" t="s">
        <v>1772</v>
      </c>
      <c r="I747" s="799" t="s">
        <v>439</v>
      </c>
      <c r="J747" s="799" t="s">
        <v>1773</v>
      </c>
      <c r="K747" s="799" t="s">
        <v>1772</v>
      </c>
      <c r="L747" s="799" t="s">
        <v>439</v>
      </c>
      <c r="M747" s="799">
        <v>1</v>
      </c>
      <c r="N747" s="799"/>
      <c r="O747" s="799"/>
      <c r="P747" s="799" t="s">
        <v>1774</v>
      </c>
      <c r="Q747" s="799" t="s">
        <v>1775</v>
      </c>
      <c r="R747" s="799">
        <v>1</v>
      </c>
      <c r="S747" s="799">
        <v>1</v>
      </c>
      <c r="T747" s="799"/>
      <c r="U747" s="799"/>
      <c r="V747" s="799">
        <v>1</v>
      </c>
      <c r="W747" s="799"/>
      <c r="X747" s="799"/>
      <c r="Y747" s="799">
        <v>1</v>
      </c>
      <c r="Z747" s="799"/>
      <c r="AA747" s="799"/>
      <c r="AB747" s="799"/>
      <c r="AC747" s="787">
        <v>1</v>
      </c>
      <c r="AD747" s="787"/>
      <c r="AE747" s="787"/>
      <c r="AF747" s="787"/>
      <c r="AG747" s="787"/>
      <c r="AH747" s="787"/>
      <c r="AI747" s="787"/>
      <c r="AJ747" s="787"/>
      <c r="AK747" s="787"/>
      <c r="AL747" s="799">
        <v>1</v>
      </c>
      <c r="AM747" s="799"/>
      <c r="AN747" s="799"/>
      <c r="AO747" s="799">
        <f>+VLOOKUP(LEFT(C747,2),$AR$2:$AS$5,2,FALSE)</f>
        <v>4.9029999999999996</v>
      </c>
      <c r="AP747" s="784"/>
      <c r="AQ747" s="784"/>
      <c r="AR747" s="784"/>
      <c r="AS747" s="784"/>
      <c r="AT747" s="784"/>
      <c r="AU747" s="784"/>
      <c r="AV747" s="784"/>
      <c r="AW747" s="784"/>
      <c r="AX747" s="784"/>
      <c r="AY747" s="784"/>
      <c r="AZ747" s="784"/>
      <c r="BA747" s="784"/>
      <c r="BB747" s="784"/>
      <c r="BC747" s="784"/>
      <c r="BE747" s="784" t="str">
        <f t="shared" si="342"/>
        <v>DA</v>
      </c>
      <c r="BF747" s="784" t="str">
        <f>+RIGHT(C747,1)</f>
        <v>0</v>
      </c>
      <c r="BG747" s="784" t="str">
        <f t="shared" si="345"/>
        <v>DA+0</v>
      </c>
    </row>
    <row r="748" spans="1:59" x14ac:dyDescent="0.2">
      <c r="A748" s="793"/>
      <c r="B748" s="787"/>
      <c r="C748" s="787"/>
      <c r="D748" s="819">
        <v>436.3</v>
      </c>
      <c r="E748" s="796"/>
      <c r="F748" s="796"/>
      <c r="G748" s="796"/>
      <c r="H748" s="796"/>
      <c r="I748" s="796"/>
      <c r="J748" s="796"/>
      <c r="K748" s="796"/>
      <c r="L748" s="796"/>
      <c r="M748" s="796"/>
      <c r="N748" s="796"/>
      <c r="O748" s="796"/>
      <c r="P748" s="787"/>
      <c r="Q748" s="787"/>
      <c r="R748" s="787"/>
      <c r="S748" s="796"/>
      <c r="T748" s="796"/>
      <c r="U748" s="796"/>
      <c r="V748" s="796"/>
      <c r="W748" s="796"/>
      <c r="X748" s="796"/>
      <c r="Y748" s="796"/>
      <c r="Z748" s="796"/>
      <c r="AA748" s="796"/>
      <c r="AB748" s="787">
        <v>1</v>
      </c>
      <c r="AC748" s="799"/>
      <c r="AD748" s="799"/>
      <c r="AE748" s="799"/>
      <c r="AF748" s="787"/>
      <c r="AG748" s="787" t="b">
        <f t="shared" si="343"/>
        <v>1</v>
      </c>
      <c r="AH748" s="787"/>
      <c r="AI748" s="787"/>
      <c r="AJ748" s="787"/>
      <c r="AK748" s="787">
        <f t="shared" ref="AK748" si="360">AF748+AJ748</f>
        <v>0</v>
      </c>
      <c r="AL748" s="787"/>
      <c r="AM748" s="787"/>
      <c r="AN748" s="787"/>
      <c r="AO748" s="799"/>
      <c r="BE748" s="784" t="str">
        <f t="shared" si="342"/>
        <v/>
      </c>
    </row>
    <row r="749" spans="1:59" x14ac:dyDescent="0.2">
      <c r="A749" s="793">
        <f>+SUBTOTAL(3,$B$13:B749)</f>
        <v>369</v>
      </c>
      <c r="B749" s="787" t="s">
        <v>760</v>
      </c>
      <c r="C749" s="787" t="s">
        <v>232</v>
      </c>
      <c r="D749" s="819"/>
      <c r="E749" s="799">
        <v>1</v>
      </c>
      <c r="F749" s="800" t="s">
        <v>2143</v>
      </c>
      <c r="G749" s="799" t="s">
        <v>1773</v>
      </c>
      <c r="H749" s="799" t="s">
        <v>1772</v>
      </c>
      <c r="I749" s="799" t="s">
        <v>439</v>
      </c>
      <c r="J749" s="799" t="s">
        <v>1773</v>
      </c>
      <c r="K749" s="799" t="s">
        <v>1772</v>
      </c>
      <c r="L749" s="799" t="s">
        <v>439</v>
      </c>
      <c r="M749" s="799">
        <v>1</v>
      </c>
      <c r="N749" s="799"/>
      <c r="O749" s="799"/>
      <c r="P749" s="799" t="s">
        <v>1774</v>
      </c>
      <c r="Q749" s="799" t="s">
        <v>1775</v>
      </c>
      <c r="R749" s="799">
        <v>1</v>
      </c>
      <c r="S749" s="799">
        <v>1</v>
      </c>
      <c r="T749" s="799"/>
      <c r="U749" s="799"/>
      <c r="V749" s="799">
        <v>1</v>
      </c>
      <c r="W749" s="799"/>
      <c r="X749" s="799"/>
      <c r="Y749" s="799">
        <v>1</v>
      </c>
      <c r="Z749" s="799"/>
      <c r="AA749" s="799"/>
      <c r="AB749" s="799"/>
      <c r="AC749" s="787">
        <v>1</v>
      </c>
      <c r="AD749" s="787"/>
      <c r="AE749" s="787"/>
      <c r="AF749" s="787"/>
      <c r="AG749" s="787"/>
      <c r="AH749" s="787"/>
      <c r="AI749" s="787"/>
      <c r="AJ749" s="787"/>
      <c r="AK749" s="787"/>
      <c r="AL749" s="799">
        <v>1</v>
      </c>
      <c r="AM749" s="799"/>
      <c r="AN749" s="799"/>
      <c r="AO749" s="799">
        <f>+VLOOKUP(LEFT(C749,2),$AR$2:$AS$5,2,FALSE)</f>
        <v>4.9029999999999996</v>
      </c>
      <c r="AP749" s="784"/>
      <c r="AQ749" s="784"/>
      <c r="AR749" s="784"/>
      <c r="AS749" s="784"/>
      <c r="AT749" s="784"/>
      <c r="AU749" s="784"/>
      <c r="AV749" s="784"/>
      <c r="AW749" s="784"/>
      <c r="AX749" s="784"/>
      <c r="AY749" s="784"/>
      <c r="AZ749" s="784"/>
      <c r="BA749" s="784"/>
      <c r="BB749" s="784"/>
      <c r="BC749" s="784"/>
      <c r="BE749" s="784" t="str">
        <f t="shared" si="342"/>
        <v>DA</v>
      </c>
      <c r="BF749" s="784" t="str">
        <f>+RIGHT(C749,1)</f>
        <v>6</v>
      </c>
      <c r="BG749" s="784" t="str">
        <f t="shared" si="345"/>
        <v>DA+6</v>
      </c>
    </row>
    <row r="750" spans="1:59" x14ac:dyDescent="0.2">
      <c r="A750" s="793"/>
      <c r="B750" s="787"/>
      <c r="C750" s="787"/>
      <c r="D750" s="819">
        <v>393.1</v>
      </c>
      <c r="E750" s="796"/>
      <c r="F750" s="796"/>
      <c r="G750" s="796"/>
      <c r="H750" s="796"/>
      <c r="I750" s="796"/>
      <c r="J750" s="796"/>
      <c r="K750" s="796"/>
      <c r="L750" s="796"/>
      <c r="M750" s="796"/>
      <c r="N750" s="796"/>
      <c r="O750" s="796"/>
      <c r="P750" s="787"/>
      <c r="Q750" s="787"/>
      <c r="R750" s="787"/>
      <c r="S750" s="796"/>
      <c r="T750" s="796"/>
      <c r="U750" s="796"/>
      <c r="V750" s="796"/>
      <c r="W750" s="796"/>
      <c r="X750" s="796"/>
      <c r="Y750" s="796"/>
      <c r="Z750" s="796"/>
      <c r="AA750" s="796"/>
      <c r="AB750" s="787">
        <v>1</v>
      </c>
      <c r="AC750" s="799"/>
      <c r="AD750" s="799"/>
      <c r="AE750" s="799"/>
      <c r="AF750" s="787"/>
      <c r="AG750" s="787" t="b">
        <f t="shared" si="343"/>
        <v>1</v>
      </c>
      <c r="AH750" s="787"/>
      <c r="AI750" s="787"/>
      <c r="AJ750" s="787"/>
      <c r="AK750" s="787">
        <f t="shared" ref="AK750" si="361">AF750+AJ750</f>
        <v>0</v>
      </c>
      <c r="AL750" s="787"/>
      <c r="AM750" s="787"/>
      <c r="AN750" s="787"/>
      <c r="AO750" s="799"/>
      <c r="BE750" s="784" t="str">
        <f t="shared" si="342"/>
        <v/>
      </c>
    </row>
    <row r="751" spans="1:59" x14ac:dyDescent="0.2">
      <c r="A751" s="793">
        <f>+SUBTOTAL(3,$B$13:B751)</f>
        <v>370</v>
      </c>
      <c r="B751" s="787" t="s">
        <v>761</v>
      </c>
      <c r="C751" s="787" t="s">
        <v>232</v>
      </c>
      <c r="D751" s="819"/>
      <c r="E751" s="799">
        <v>1</v>
      </c>
      <c r="F751" s="800" t="s">
        <v>2144</v>
      </c>
      <c r="G751" s="799" t="s">
        <v>1773</v>
      </c>
      <c r="H751" s="799" t="s">
        <v>1772</v>
      </c>
      <c r="I751" s="799" t="s">
        <v>439</v>
      </c>
      <c r="J751" s="799" t="s">
        <v>1773</v>
      </c>
      <c r="K751" s="799" t="s">
        <v>1772</v>
      </c>
      <c r="L751" s="799" t="s">
        <v>439</v>
      </c>
      <c r="M751" s="799">
        <v>1</v>
      </c>
      <c r="N751" s="799"/>
      <c r="O751" s="799"/>
      <c r="P751" s="799" t="s">
        <v>1774</v>
      </c>
      <c r="Q751" s="799" t="s">
        <v>1775</v>
      </c>
      <c r="R751" s="799">
        <v>1</v>
      </c>
      <c r="S751" s="799">
        <v>1</v>
      </c>
      <c r="T751" s="799"/>
      <c r="U751" s="799"/>
      <c r="V751" s="799">
        <v>1</v>
      </c>
      <c r="W751" s="799"/>
      <c r="X751" s="799"/>
      <c r="Y751" s="799">
        <v>1</v>
      </c>
      <c r="Z751" s="799"/>
      <c r="AA751" s="799"/>
      <c r="AB751" s="799"/>
      <c r="AC751" s="787">
        <v>1</v>
      </c>
      <c r="AD751" s="787"/>
      <c r="AE751" s="787"/>
      <c r="AF751" s="787"/>
      <c r="AG751" s="787"/>
      <c r="AH751" s="787"/>
      <c r="AI751" s="787"/>
      <c r="AJ751" s="787"/>
      <c r="AK751" s="787"/>
      <c r="AL751" s="799">
        <v>1</v>
      </c>
      <c r="AM751" s="799"/>
      <c r="AN751" s="799"/>
      <c r="AO751" s="799">
        <f>+VLOOKUP(LEFT(C751,2),$AR$2:$AS$5,2,FALSE)</f>
        <v>4.9029999999999996</v>
      </c>
      <c r="AP751" s="784"/>
      <c r="AQ751" s="784"/>
      <c r="AR751" s="784"/>
      <c r="AS751" s="784"/>
      <c r="AT751" s="784"/>
      <c r="AU751" s="784"/>
      <c r="AV751" s="784"/>
      <c r="AW751" s="784"/>
      <c r="AX751" s="784"/>
      <c r="AY751" s="784"/>
      <c r="AZ751" s="784"/>
      <c r="BA751" s="784"/>
      <c r="BB751" s="784"/>
      <c r="BC751" s="784"/>
      <c r="BE751" s="784" t="str">
        <f t="shared" si="342"/>
        <v>DA</v>
      </c>
      <c r="BF751" s="784" t="str">
        <f>+RIGHT(C751,1)</f>
        <v>6</v>
      </c>
      <c r="BG751" s="784" t="str">
        <f t="shared" si="345"/>
        <v>DA+6</v>
      </c>
    </row>
    <row r="752" spans="1:59" x14ac:dyDescent="0.2">
      <c r="A752" s="793"/>
      <c r="B752" s="787"/>
      <c r="C752" s="787"/>
      <c r="D752" s="819">
        <v>447.4</v>
      </c>
      <c r="E752" s="796"/>
      <c r="F752" s="796"/>
      <c r="G752" s="796"/>
      <c r="H752" s="796"/>
      <c r="I752" s="796"/>
      <c r="J752" s="796"/>
      <c r="K752" s="796"/>
      <c r="L752" s="796"/>
      <c r="M752" s="796"/>
      <c r="N752" s="796"/>
      <c r="O752" s="796"/>
      <c r="P752" s="787"/>
      <c r="Q752" s="787"/>
      <c r="R752" s="787"/>
      <c r="S752" s="796"/>
      <c r="T752" s="796"/>
      <c r="U752" s="796"/>
      <c r="V752" s="796"/>
      <c r="W752" s="796"/>
      <c r="X752" s="796"/>
      <c r="Y752" s="796"/>
      <c r="Z752" s="796"/>
      <c r="AA752" s="796"/>
      <c r="AB752" s="787">
        <v>1</v>
      </c>
      <c r="AC752" s="799"/>
      <c r="AD752" s="799"/>
      <c r="AE752" s="799"/>
      <c r="AF752" s="787"/>
      <c r="AG752" s="787" t="b">
        <f t="shared" si="343"/>
        <v>1</v>
      </c>
      <c r="AH752" s="787"/>
      <c r="AI752" s="787"/>
      <c r="AJ752" s="787"/>
      <c r="AK752" s="787">
        <f t="shared" ref="AK752" si="362">AF752+AJ752</f>
        <v>0</v>
      </c>
      <c r="AL752" s="787"/>
      <c r="AM752" s="787"/>
      <c r="AN752" s="787"/>
      <c r="AO752" s="799"/>
      <c r="BE752" s="784" t="str">
        <f t="shared" si="342"/>
        <v/>
      </c>
    </row>
    <row r="753" spans="1:59" x14ac:dyDescent="0.2">
      <c r="A753" s="793">
        <f>+SUBTOTAL(3,$B$13:B753)</f>
        <v>371</v>
      </c>
      <c r="B753" s="787" t="s">
        <v>762</v>
      </c>
      <c r="C753" s="787" t="s">
        <v>20</v>
      </c>
      <c r="D753" s="819"/>
      <c r="E753" s="799">
        <v>1</v>
      </c>
      <c r="F753" s="800" t="s">
        <v>2145</v>
      </c>
      <c r="G753" s="799" t="s">
        <v>1773</v>
      </c>
      <c r="H753" s="799" t="s">
        <v>1772</v>
      </c>
      <c r="I753" s="799" t="s">
        <v>439</v>
      </c>
      <c r="J753" s="799" t="s">
        <v>1773</v>
      </c>
      <c r="K753" s="799" t="s">
        <v>1772</v>
      </c>
      <c r="L753" s="799" t="s">
        <v>439</v>
      </c>
      <c r="M753" s="799">
        <v>1</v>
      </c>
      <c r="N753" s="799"/>
      <c r="O753" s="799"/>
      <c r="P753" s="799" t="s">
        <v>1774</v>
      </c>
      <c r="Q753" s="799" t="s">
        <v>1775</v>
      </c>
      <c r="R753" s="799">
        <v>1</v>
      </c>
      <c r="S753" s="799">
        <v>1</v>
      </c>
      <c r="T753" s="799"/>
      <c r="U753" s="799"/>
      <c r="V753" s="799">
        <v>1</v>
      </c>
      <c r="W753" s="799"/>
      <c r="X753" s="799"/>
      <c r="Y753" s="799">
        <v>1</v>
      </c>
      <c r="Z753" s="799"/>
      <c r="AA753" s="799"/>
      <c r="AB753" s="799"/>
      <c r="AC753" s="787">
        <v>1</v>
      </c>
      <c r="AD753" s="787"/>
      <c r="AE753" s="787"/>
      <c r="AF753" s="787"/>
      <c r="AG753" s="787"/>
      <c r="AH753" s="787"/>
      <c r="AI753" s="787"/>
      <c r="AJ753" s="787"/>
      <c r="AK753" s="787"/>
      <c r="AL753" s="799">
        <v>1</v>
      </c>
      <c r="AM753" s="799"/>
      <c r="AN753" s="799"/>
      <c r="AO753" s="799">
        <f>+VLOOKUP(LEFT(C753,2),$AR$2:$AS$5,2,FALSE)</f>
        <v>4.9029999999999996</v>
      </c>
      <c r="AP753" s="784"/>
      <c r="AQ753" s="784"/>
      <c r="AR753" s="784"/>
      <c r="AS753" s="784"/>
      <c r="AT753" s="784"/>
      <c r="AU753" s="784"/>
      <c r="AV753" s="784"/>
      <c r="AW753" s="784"/>
      <c r="AX753" s="784"/>
      <c r="AY753" s="784"/>
      <c r="AZ753" s="784"/>
      <c r="BA753" s="784"/>
      <c r="BB753" s="784"/>
      <c r="BC753" s="784"/>
      <c r="BE753" s="784" t="str">
        <f t="shared" si="342"/>
        <v>DA</v>
      </c>
      <c r="BF753" s="784" t="str">
        <f>+RIGHT(C753,1)</f>
        <v>3</v>
      </c>
      <c r="BG753" s="784" t="str">
        <f t="shared" si="345"/>
        <v>DA+3</v>
      </c>
    </row>
    <row r="754" spans="1:59" x14ac:dyDescent="0.2">
      <c r="A754" s="793"/>
      <c r="B754" s="787"/>
      <c r="C754" s="787"/>
      <c r="D754" s="819">
        <v>391.1</v>
      </c>
      <c r="E754" s="796"/>
      <c r="F754" s="796"/>
      <c r="G754" s="796"/>
      <c r="H754" s="796"/>
      <c r="I754" s="796"/>
      <c r="J754" s="796"/>
      <c r="K754" s="796"/>
      <c r="L754" s="796"/>
      <c r="M754" s="796"/>
      <c r="N754" s="796"/>
      <c r="O754" s="796"/>
      <c r="P754" s="787"/>
      <c r="Q754" s="787"/>
      <c r="R754" s="787"/>
      <c r="S754" s="796"/>
      <c r="T754" s="796"/>
      <c r="U754" s="796"/>
      <c r="V754" s="796"/>
      <c r="W754" s="796"/>
      <c r="X754" s="796"/>
      <c r="Y754" s="796"/>
      <c r="Z754" s="796"/>
      <c r="AA754" s="796"/>
      <c r="AB754" s="787">
        <v>1</v>
      </c>
      <c r="AC754" s="799"/>
      <c r="AD754" s="799"/>
      <c r="AE754" s="799"/>
      <c r="AF754" s="787"/>
      <c r="AG754" s="787" t="b">
        <f t="shared" si="343"/>
        <v>1</v>
      </c>
      <c r="AH754" s="787"/>
      <c r="AI754" s="787"/>
      <c r="AJ754" s="787"/>
      <c r="AK754" s="787">
        <f t="shared" ref="AK754" si="363">AF754+AJ754</f>
        <v>0</v>
      </c>
      <c r="AL754" s="787"/>
      <c r="AM754" s="787"/>
      <c r="AN754" s="787"/>
      <c r="AO754" s="799"/>
      <c r="BE754" s="784" t="str">
        <f t="shared" si="342"/>
        <v/>
      </c>
    </row>
    <row r="755" spans="1:59" x14ac:dyDescent="0.2">
      <c r="A755" s="793">
        <f>+SUBTOTAL(3,$B$13:B755)</f>
        <v>372</v>
      </c>
      <c r="B755" s="787" t="s">
        <v>763</v>
      </c>
      <c r="C755" s="787" t="s">
        <v>232</v>
      </c>
      <c r="D755" s="819"/>
      <c r="E755" s="799">
        <v>1</v>
      </c>
      <c r="F755" s="800" t="s">
        <v>2146</v>
      </c>
      <c r="G755" s="799" t="s">
        <v>1773</v>
      </c>
      <c r="H755" s="799" t="s">
        <v>1772</v>
      </c>
      <c r="I755" s="799" t="s">
        <v>439</v>
      </c>
      <c r="J755" s="799" t="s">
        <v>1773</v>
      </c>
      <c r="K755" s="799" t="s">
        <v>1772</v>
      </c>
      <c r="L755" s="799" t="s">
        <v>439</v>
      </c>
      <c r="M755" s="799">
        <v>1</v>
      </c>
      <c r="N755" s="799"/>
      <c r="O755" s="799"/>
      <c r="P755" s="799" t="s">
        <v>1774</v>
      </c>
      <c r="Q755" s="799" t="s">
        <v>1775</v>
      </c>
      <c r="R755" s="799">
        <v>1</v>
      </c>
      <c r="S755" s="799">
        <v>1</v>
      </c>
      <c r="T755" s="799"/>
      <c r="U755" s="799"/>
      <c r="V755" s="799">
        <v>1</v>
      </c>
      <c r="W755" s="799"/>
      <c r="X755" s="799"/>
      <c r="Y755" s="799">
        <v>1</v>
      </c>
      <c r="Z755" s="799"/>
      <c r="AA755" s="799"/>
      <c r="AB755" s="799"/>
      <c r="AC755" s="787">
        <v>1</v>
      </c>
      <c r="AD755" s="787"/>
      <c r="AE755" s="787"/>
      <c r="AF755" s="787"/>
      <c r="AG755" s="787"/>
      <c r="AH755" s="787"/>
      <c r="AI755" s="787"/>
      <c r="AJ755" s="787"/>
      <c r="AK755" s="787"/>
      <c r="AL755" s="799">
        <v>1</v>
      </c>
      <c r="AM755" s="799"/>
      <c r="AN755" s="799"/>
      <c r="AO755" s="799">
        <f>+VLOOKUP(LEFT(C755,2),$AR$2:$AS$5,2,FALSE)</f>
        <v>4.9029999999999996</v>
      </c>
      <c r="AP755" s="784"/>
      <c r="AQ755" s="784"/>
      <c r="AR755" s="784"/>
      <c r="AS755" s="784"/>
      <c r="AT755" s="784"/>
      <c r="AU755" s="784"/>
      <c r="AV755" s="784"/>
      <c r="AW755" s="784"/>
      <c r="AX755" s="784"/>
      <c r="AY755" s="784"/>
      <c r="AZ755" s="784"/>
      <c r="BA755" s="784"/>
      <c r="BB755" s="784"/>
      <c r="BC755" s="784"/>
      <c r="BE755" s="784" t="str">
        <f t="shared" si="342"/>
        <v>DA</v>
      </c>
      <c r="BF755" s="784" t="str">
        <f>+RIGHT(C755,1)</f>
        <v>6</v>
      </c>
      <c r="BG755" s="784" t="str">
        <f t="shared" si="345"/>
        <v>DA+6</v>
      </c>
    </row>
    <row r="756" spans="1:59" x14ac:dyDescent="0.2">
      <c r="A756" s="793"/>
      <c r="B756" s="787"/>
      <c r="C756" s="787"/>
      <c r="D756" s="819">
        <v>448.6</v>
      </c>
      <c r="E756" s="796"/>
      <c r="F756" s="796"/>
      <c r="G756" s="796"/>
      <c r="H756" s="796"/>
      <c r="I756" s="796"/>
      <c r="J756" s="796"/>
      <c r="K756" s="796"/>
      <c r="L756" s="796"/>
      <c r="M756" s="796"/>
      <c r="N756" s="796"/>
      <c r="O756" s="796"/>
      <c r="P756" s="787"/>
      <c r="Q756" s="787"/>
      <c r="R756" s="787"/>
      <c r="S756" s="796"/>
      <c r="T756" s="796"/>
      <c r="U756" s="796"/>
      <c r="V756" s="796"/>
      <c r="W756" s="796"/>
      <c r="X756" s="796"/>
      <c r="Y756" s="796"/>
      <c r="Z756" s="796"/>
      <c r="AA756" s="796"/>
      <c r="AB756" s="787">
        <v>1</v>
      </c>
      <c r="AC756" s="799"/>
      <c r="AD756" s="799"/>
      <c r="AE756" s="799"/>
      <c r="AF756" s="787"/>
      <c r="AG756" s="787" t="b">
        <f t="shared" si="343"/>
        <v>1</v>
      </c>
      <c r="AH756" s="787"/>
      <c r="AI756" s="787"/>
      <c r="AJ756" s="787"/>
      <c r="AK756" s="787">
        <f t="shared" ref="AK756" si="364">AF756+AJ756</f>
        <v>0</v>
      </c>
      <c r="AL756" s="787"/>
      <c r="AM756" s="787"/>
      <c r="AN756" s="787"/>
      <c r="AO756" s="799"/>
      <c r="BE756" s="784" t="str">
        <f t="shared" si="342"/>
        <v/>
      </c>
    </row>
    <row r="757" spans="1:59" x14ac:dyDescent="0.2">
      <c r="A757" s="793">
        <f>+SUBTOTAL(3,$B$13:B757)</f>
        <v>373</v>
      </c>
      <c r="B757" s="787" t="s">
        <v>764</v>
      </c>
      <c r="C757" s="787" t="s">
        <v>232</v>
      </c>
      <c r="D757" s="819"/>
      <c r="E757" s="799">
        <v>1</v>
      </c>
      <c r="F757" s="800" t="s">
        <v>2147</v>
      </c>
      <c r="G757" s="799" t="s">
        <v>1773</v>
      </c>
      <c r="H757" s="799" t="s">
        <v>1772</v>
      </c>
      <c r="I757" s="799" t="s">
        <v>439</v>
      </c>
      <c r="J757" s="799" t="s">
        <v>1773</v>
      </c>
      <c r="K757" s="799" t="s">
        <v>1772</v>
      </c>
      <c r="L757" s="799" t="s">
        <v>439</v>
      </c>
      <c r="M757" s="799">
        <v>1</v>
      </c>
      <c r="N757" s="799"/>
      <c r="O757" s="799"/>
      <c r="P757" s="799" t="s">
        <v>1774</v>
      </c>
      <c r="Q757" s="799" t="s">
        <v>1775</v>
      </c>
      <c r="R757" s="799">
        <v>1</v>
      </c>
      <c r="S757" s="799">
        <v>1</v>
      </c>
      <c r="T757" s="799"/>
      <c r="U757" s="799"/>
      <c r="V757" s="799">
        <v>1</v>
      </c>
      <c r="W757" s="799"/>
      <c r="X757" s="799"/>
      <c r="Y757" s="799">
        <v>1</v>
      </c>
      <c r="Z757" s="799"/>
      <c r="AA757" s="799"/>
      <c r="AB757" s="799"/>
      <c r="AC757" s="787">
        <v>1</v>
      </c>
      <c r="AD757" s="787"/>
      <c r="AE757" s="787"/>
      <c r="AF757" s="787"/>
      <c r="AG757" s="787"/>
      <c r="AH757" s="787"/>
      <c r="AI757" s="787"/>
      <c r="AJ757" s="787"/>
      <c r="AK757" s="787"/>
      <c r="AL757" s="799">
        <v>1</v>
      </c>
      <c r="AM757" s="799"/>
      <c r="AN757" s="799"/>
      <c r="AO757" s="799">
        <f>+VLOOKUP(LEFT(C757,2),$AR$2:$AS$5,2,FALSE)</f>
        <v>4.9029999999999996</v>
      </c>
      <c r="AP757" s="784"/>
      <c r="AQ757" s="784"/>
      <c r="AR757" s="784"/>
      <c r="AS757" s="784"/>
      <c r="AT757" s="784"/>
      <c r="AU757" s="784"/>
      <c r="AV757" s="784"/>
      <c r="AW757" s="784"/>
      <c r="AX757" s="784"/>
      <c r="AY757" s="784"/>
      <c r="AZ757" s="784"/>
      <c r="BA757" s="784"/>
      <c r="BB757" s="784"/>
      <c r="BC757" s="784"/>
      <c r="BE757" s="784" t="str">
        <f t="shared" si="342"/>
        <v>DA</v>
      </c>
      <c r="BF757" s="784" t="str">
        <f>+RIGHT(C757,1)</f>
        <v>6</v>
      </c>
      <c r="BG757" s="784" t="str">
        <f t="shared" si="345"/>
        <v>DA+6</v>
      </c>
    </row>
    <row r="758" spans="1:59" x14ac:dyDescent="0.2">
      <c r="A758" s="793"/>
      <c r="B758" s="787"/>
      <c r="C758" s="787"/>
      <c r="D758" s="819">
        <v>388</v>
      </c>
      <c r="E758" s="796"/>
      <c r="F758" s="796"/>
      <c r="G758" s="796"/>
      <c r="H758" s="796"/>
      <c r="I758" s="796"/>
      <c r="J758" s="796"/>
      <c r="K758" s="796"/>
      <c r="L758" s="796"/>
      <c r="M758" s="796"/>
      <c r="N758" s="796"/>
      <c r="O758" s="796"/>
      <c r="P758" s="787"/>
      <c r="Q758" s="787"/>
      <c r="R758" s="787"/>
      <c r="S758" s="796"/>
      <c r="T758" s="796"/>
      <c r="U758" s="796"/>
      <c r="V758" s="796"/>
      <c r="W758" s="796"/>
      <c r="X758" s="796"/>
      <c r="Y758" s="796"/>
      <c r="Z758" s="796"/>
      <c r="AA758" s="796"/>
      <c r="AB758" s="787">
        <v>1</v>
      </c>
      <c r="AC758" s="799"/>
      <c r="AD758" s="799"/>
      <c r="AE758" s="799"/>
      <c r="AF758" s="787"/>
      <c r="AG758" s="787" t="b">
        <f t="shared" si="343"/>
        <v>1</v>
      </c>
      <c r="AH758" s="787"/>
      <c r="AI758" s="787"/>
      <c r="AJ758" s="787"/>
      <c r="AK758" s="787">
        <f t="shared" ref="AK758" si="365">AF758+AJ758</f>
        <v>0</v>
      </c>
      <c r="AL758" s="787"/>
      <c r="AM758" s="787"/>
      <c r="AN758" s="787"/>
      <c r="AO758" s="799"/>
      <c r="BE758" s="784" t="str">
        <f t="shared" si="342"/>
        <v/>
      </c>
    </row>
    <row r="759" spans="1:59" x14ac:dyDescent="0.2">
      <c r="A759" s="793">
        <f>+SUBTOTAL(3,$B$13:B759)</f>
        <v>374</v>
      </c>
      <c r="B759" s="787" t="s">
        <v>765</v>
      </c>
      <c r="C759" s="787" t="s">
        <v>233</v>
      </c>
      <c r="D759" s="819"/>
      <c r="E759" s="799">
        <v>1</v>
      </c>
      <c r="F759" s="800" t="s">
        <v>2148</v>
      </c>
      <c r="G759" s="799" t="s">
        <v>1773</v>
      </c>
      <c r="H759" s="799" t="s">
        <v>1772</v>
      </c>
      <c r="I759" s="799" t="s">
        <v>439</v>
      </c>
      <c r="J759" s="799" t="s">
        <v>1773</v>
      </c>
      <c r="K759" s="799" t="s">
        <v>1772</v>
      </c>
      <c r="L759" s="799" t="s">
        <v>439</v>
      </c>
      <c r="M759" s="799">
        <v>1</v>
      </c>
      <c r="N759" s="799"/>
      <c r="O759" s="799"/>
      <c r="P759" s="799" t="s">
        <v>1774</v>
      </c>
      <c r="Q759" s="799" t="s">
        <v>1775</v>
      </c>
      <c r="R759" s="799">
        <v>1</v>
      </c>
      <c r="S759" s="799">
        <v>1</v>
      </c>
      <c r="T759" s="799"/>
      <c r="U759" s="799"/>
      <c r="V759" s="799">
        <v>1</v>
      </c>
      <c r="W759" s="799"/>
      <c r="X759" s="799"/>
      <c r="Y759" s="799">
        <v>1</v>
      </c>
      <c r="Z759" s="799"/>
      <c r="AA759" s="799"/>
      <c r="AB759" s="799"/>
      <c r="AC759" s="787">
        <v>1</v>
      </c>
      <c r="AD759" s="787"/>
      <c r="AE759" s="787"/>
      <c r="AF759" s="787"/>
      <c r="AG759" s="787"/>
      <c r="AH759" s="787"/>
      <c r="AI759" s="787"/>
      <c r="AJ759" s="787"/>
      <c r="AK759" s="787"/>
      <c r="AL759" s="799">
        <v>1</v>
      </c>
      <c r="AM759" s="799"/>
      <c r="AN759" s="799"/>
      <c r="AO759" s="799">
        <f>+VLOOKUP(LEFT(C759,2),$AR$2:$AS$5,2,FALSE)</f>
        <v>4.9029999999999996</v>
      </c>
      <c r="AP759" s="784"/>
      <c r="AQ759" s="784"/>
      <c r="AR759" s="784"/>
      <c r="AS759" s="784"/>
      <c r="AT759" s="784"/>
      <c r="AU759" s="784"/>
      <c r="AV759" s="784"/>
      <c r="AW759" s="784"/>
      <c r="AX759" s="784"/>
      <c r="AY759" s="784"/>
      <c r="AZ759" s="784"/>
      <c r="BA759" s="784"/>
      <c r="BB759" s="784"/>
      <c r="BC759" s="784"/>
      <c r="BE759" s="784" t="str">
        <f t="shared" si="342"/>
        <v>DA</v>
      </c>
      <c r="BF759" s="784" t="str">
        <f>+RIGHT(C759,1)</f>
        <v>9</v>
      </c>
      <c r="BG759" s="784" t="str">
        <f t="shared" si="345"/>
        <v>DA+9</v>
      </c>
    </row>
    <row r="760" spans="1:59" x14ac:dyDescent="0.2">
      <c r="A760" s="793"/>
      <c r="B760" s="787"/>
      <c r="C760" s="787"/>
      <c r="D760" s="819">
        <v>438</v>
      </c>
      <c r="E760" s="796"/>
      <c r="F760" s="796"/>
      <c r="G760" s="796"/>
      <c r="H760" s="796"/>
      <c r="I760" s="796"/>
      <c r="J760" s="796"/>
      <c r="K760" s="796"/>
      <c r="L760" s="796"/>
      <c r="M760" s="796"/>
      <c r="N760" s="796"/>
      <c r="O760" s="796"/>
      <c r="P760" s="787"/>
      <c r="Q760" s="787"/>
      <c r="R760" s="787"/>
      <c r="S760" s="796"/>
      <c r="T760" s="796"/>
      <c r="U760" s="796"/>
      <c r="V760" s="796"/>
      <c r="W760" s="796"/>
      <c r="X760" s="796"/>
      <c r="Y760" s="796"/>
      <c r="Z760" s="796"/>
      <c r="AA760" s="796"/>
      <c r="AB760" s="787">
        <v>1</v>
      </c>
      <c r="AC760" s="799"/>
      <c r="AD760" s="799"/>
      <c r="AE760" s="799"/>
      <c r="AF760" s="787"/>
      <c r="AG760" s="787" t="b">
        <f t="shared" si="343"/>
        <v>1</v>
      </c>
      <c r="AH760" s="787"/>
      <c r="AI760" s="787"/>
      <c r="AJ760" s="787"/>
      <c r="AK760" s="787">
        <f t="shared" ref="AK760" si="366">AF760+AJ760</f>
        <v>0</v>
      </c>
      <c r="AL760" s="787"/>
      <c r="AM760" s="787"/>
      <c r="AN760" s="787"/>
      <c r="AO760" s="799"/>
      <c r="BE760" s="784" t="str">
        <f t="shared" si="342"/>
        <v/>
      </c>
    </row>
    <row r="761" spans="1:59" x14ac:dyDescent="0.2">
      <c r="A761" s="793">
        <f>+SUBTOTAL(3,$B$13:B761)</f>
        <v>375</v>
      </c>
      <c r="B761" s="787" t="s">
        <v>97</v>
      </c>
      <c r="C761" s="787" t="s">
        <v>239</v>
      </c>
      <c r="D761" s="819"/>
      <c r="E761" s="799">
        <v>1</v>
      </c>
      <c r="F761" s="800" t="s">
        <v>2149</v>
      </c>
      <c r="G761" s="799" t="s">
        <v>1773</v>
      </c>
      <c r="H761" s="799" t="s">
        <v>1772</v>
      </c>
      <c r="I761" s="799" t="s">
        <v>439</v>
      </c>
      <c r="J761" s="799" t="s">
        <v>1773</v>
      </c>
      <c r="K761" s="799" t="s">
        <v>1772</v>
      </c>
      <c r="L761" s="799" t="s">
        <v>439</v>
      </c>
      <c r="M761" s="799">
        <v>1</v>
      </c>
      <c r="N761" s="799"/>
      <c r="O761" s="799"/>
      <c r="P761" s="799" t="s">
        <v>1774</v>
      </c>
      <c r="Q761" s="799" t="s">
        <v>1775</v>
      </c>
      <c r="R761" s="799">
        <v>1</v>
      </c>
      <c r="S761" s="799">
        <v>1</v>
      </c>
      <c r="T761" s="799"/>
      <c r="U761" s="799"/>
      <c r="V761" s="799">
        <v>1</v>
      </c>
      <c r="W761" s="799"/>
      <c r="X761" s="799"/>
      <c r="Y761" s="796"/>
      <c r="Z761" s="796"/>
      <c r="AA761" s="796"/>
      <c r="AB761" s="799"/>
      <c r="AC761" s="787">
        <v>1</v>
      </c>
      <c r="AD761" s="787"/>
      <c r="AE761" s="787"/>
      <c r="AF761" s="787"/>
      <c r="AG761" s="787"/>
      <c r="AH761" s="787"/>
      <c r="AI761" s="787"/>
      <c r="AJ761" s="787"/>
      <c r="AK761" s="787"/>
      <c r="AL761" s="799">
        <v>1</v>
      </c>
      <c r="AM761" s="799"/>
      <c r="AN761" s="799"/>
      <c r="AO761" s="799">
        <f>+VLOOKUP(LEFT(C761,2),$AR$2:$AS$5,2,FALSE)</f>
        <v>8.3190000000000008</v>
      </c>
      <c r="BE761" s="784" t="str">
        <f t="shared" si="342"/>
        <v>DC</v>
      </c>
      <c r="BF761" s="784" t="str">
        <f>+RIGHT(C761,1)</f>
        <v>0</v>
      </c>
      <c r="BG761" s="784" t="str">
        <f t="shared" si="345"/>
        <v>DC+0</v>
      </c>
    </row>
    <row r="762" spans="1:59" x14ac:dyDescent="0.2">
      <c r="A762" s="793"/>
      <c r="B762" s="787"/>
      <c r="C762" s="787"/>
      <c r="D762" s="819">
        <v>413.8</v>
      </c>
      <c r="E762" s="796"/>
      <c r="F762" s="796"/>
      <c r="G762" s="796"/>
      <c r="H762" s="796"/>
      <c r="I762" s="796"/>
      <c r="J762" s="796"/>
      <c r="K762" s="796"/>
      <c r="L762" s="796"/>
      <c r="M762" s="796"/>
      <c r="N762" s="796"/>
      <c r="O762" s="796"/>
      <c r="P762" s="787"/>
      <c r="Q762" s="787"/>
      <c r="R762" s="787"/>
      <c r="S762" s="796"/>
      <c r="T762" s="796"/>
      <c r="U762" s="796"/>
      <c r="V762" s="796"/>
      <c r="W762" s="796"/>
      <c r="X762" s="796"/>
      <c r="Y762" s="796"/>
      <c r="Z762" s="796"/>
      <c r="AA762" s="796"/>
      <c r="AB762" s="787">
        <v>1</v>
      </c>
      <c r="AC762" s="799"/>
      <c r="AD762" s="799"/>
      <c r="AE762" s="799"/>
      <c r="AF762" s="787"/>
      <c r="AG762" s="787" t="b">
        <f t="shared" si="343"/>
        <v>1</v>
      </c>
      <c r="AH762" s="787"/>
      <c r="AI762" s="787"/>
      <c r="AJ762" s="787"/>
      <c r="AK762" s="787">
        <f t="shared" ref="AK762" si="367">AF762+AJ762</f>
        <v>0</v>
      </c>
      <c r="AL762" s="787"/>
      <c r="AM762" s="787"/>
      <c r="AN762" s="787"/>
      <c r="AO762" s="799"/>
      <c r="BE762" s="784" t="str">
        <f t="shared" si="342"/>
        <v/>
      </c>
    </row>
    <row r="763" spans="1:59" x14ac:dyDescent="0.2">
      <c r="A763" s="793">
        <f>+SUBTOTAL(3,$B$13:B763)</f>
        <v>376</v>
      </c>
      <c r="B763" s="787" t="s">
        <v>766</v>
      </c>
      <c r="C763" s="787" t="s">
        <v>232</v>
      </c>
      <c r="D763" s="819"/>
      <c r="E763" s="799">
        <v>1</v>
      </c>
      <c r="F763" s="800" t="s">
        <v>2150</v>
      </c>
      <c r="G763" s="799" t="s">
        <v>1773</v>
      </c>
      <c r="H763" s="799" t="s">
        <v>1772</v>
      </c>
      <c r="I763" s="799" t="s">
        <v>439</v>
      </c>
      <c r="J763" s="799" t="s">
        <v>1773</v>
      </c>
      <c r="K763" s="799" t="s">
        <v>1772</v>
      </c>
      <c r="L763" s="799" t="s">
        <v>439</v>
      </c>
      <c r="M763" s="799">
        <v>1</v>
      </c>
      <c r="N763" s="799"/>
      <c r="O763" s="799"/>
      <c r="P763" s="799" t="s">
        <v>1774</v>
      </c>
      <c r="Q763" s="799" t="s">
        <v>1775</v>
      </c>
      <c r="R763" s="799">
        <v>1</v>
      </c>
      <c r="S763" s="799">
        <v>1</v>
      </c>
      <c r="T763" s="799"/>
      <c r="U763" s="799"/>
      <c r="V763" s="799">
        <v>1</v>
      </c>
      <c r="W763" s="799"/>
      <c r="X763" s="799"/>
      <c r="Y763" s="799">
        <v>1</v>
      </c>
      <c r="Z763" s="799"/>
      <c r="AA763" s="799"/>
      <c r="AB763" s="799"/>
      <c r="AC763" s="787">
        <v>1</v>
      </c>
      <c r="AD763" s="787"/>
      <c r="AE763" s="787"/>
      <c r="AF763" s="787"/>
      <c r="AG763" s="787"/>
      <c r="AH763" s="787"/>
      <c r="AI763" s="787"/>
      <c r="AJ763" s="787"/>
      <c r="AK763" s="787"/>
      <c r="AL763" s="799">
        <v>1</v>
      </c>
      <c r="AM763" s="799"/>
      <c r="AN763" s="799"/>
      <c r="AO763" s="799">
        <f>+VLOOKUP(LEFT(C763,2),$AR$2:$AS$5,2,FALSE)</f>
        <v>4.9029999999999996</v>
      </c>
      <c r="AP763" s="784"/>
      <c r="AQ763" s="784"/>
      <c r="AR763" s="784"/>
      <c r="AS763" s="784"/>
      <c r="AT763" s="784"/>
      <c r="AU763" s="784"/>
      <c r="AV763" s="784"/>
      <c r="AW763" s="784"/>
      <c r="AX763" s="784"/>
      <c r="AY763" s="784"/>
      <c r="AZ763" s="784"/>
      <c r="BA763" s="784"/>
      <c r="BB763" s="784"/>
      <c r="BC763" s="784"/>
      <c r="BE763" s="784" t="str">
        <f t="shared" si="342"/>
        <v>DA</v>
      </c>
      <c r="BF763" s="784" t="str">
        <f>+RIGHT(C763,1)</f>
        <v>6</v>
      </c>
      <c r="BG763" s="784" t="str">
        <f t="shared" si="345"/>
        <v>DA+6</v>
      </c>
    </row>
    <row r="764" spans="1:59" x14ac:dyDescent="0.2">
      <c r="A764" s="793"/>
      <c r="B764" s="787"/>
      <c r="C764" s="787"/>
      <c r="D764" s="819">
        <v>424.2</v>
      </c>
      <c r="E764" s="796"/>
      <c r="F764" s="796"/>
      <c r="G764" s="796"/>
      <c r="H764" s="796"/>
      <c r="I764" s="796"/>
      <c r="J764" s="796"/>
      <c r="K764" s="796"/>
      <c r="L764" s="796"/>
      <c r="M764" s="796"/>
      <c r="N764" s="796"/>
      <c r="O764" s="796"/>
      <c r="P764" s="787"/>
      <c r="Q764" s="787"/>
      <c r="R764" s="787"/>
      <c r="S764" s="796"/>
      <c r="T764" s="796"/>
      <c r="U764" s="796"/>
      <c r="V764" s="796"/>
      <c r="W764" s="796"/>
      <c r="X764" s="796"/>
      <c r="Y764" s="796"/>
      <c r="Z764" s="796"/>
      <c r="AA764" s="796"/>
      <c r="AB764" s="787">
        <v>1</v>
      </c>
      <c r="AC764" s="799"/>
      <c r="AD764" s="799"/>
      <c r="AE764" s="799"/>
      <c r="AF764" s="787"/>
      <c r="AG764" s="787" t="b">
        <f t="shared" si="343"/>
        <v>1</v>
      </c>
      <c r="AH764" s="787"/>
      <c r="AI764" s="787"/>
      <c r="AJ764" s="787"/>
      <c r="AK764" s="787">
        <f t="shared" ref="AK764" si="368">AF764+AJ764</f>
        <v>0</v>
      </c>
      <c r="AL764" s="787"/>
      <c r="AM764" s="787"/>
      <c r="AN764" s="787"/>
      <c r="AO764" s="799"/>
      <c r="BE764" s="784" t="str">
        <f t="shared" si="342"/>
        <v/>
      </c>
    </row>
    <row r="765" spans="1:59" x14ac:dyDescent="0.2">
      <c r="A765" s="793">
        <f>+SUBTOTAL(3,$B$13:B765)</f>
        <v>377</v>
      </c>
      <c r="B765" s="787" t="s">
        <v>767</v>
      </c>
      <c r="C765" s="787" t="s">
        <v>20</v>
      </c>
      <c r="D765" s="819"/>
      <c r="E765" s="799">
        <v>1</v>
      </c>
      <c r="F765" s="800" t="s">
        <v>2151</v>
      </c>
      <c r="G765" s="799" t="s">
        <v>1773</v>
      </c>
      <c r="H765" s="799" t="s">
        <v>1772</v>
      </c>
      <c r="I765" s="799" t="s">
        <v>439</v>
      </c>
      <c r="J765" s="799" t="s">
        <v>1773</v>
      </c>
      <c r="K765" s="799" t="s">
        <v>1772</v>
      </c>
      <c r="L765" s="799" t="s">
        <v>439</v>
      </c>
      <c r="M765" s="799">
        <v>1</v>
      </c>
      <c r="N765" s="799"/>
      <c r="O765" s="799"/>
      <c r="P765" s="799" t="s">
        <v>1774</v>
      </c>
      <c r="Q765" s="799" t="s">
        <v>1775</v>
      </c>
      <c r="R765" s="799">
        <v>1</v>
      </c>
      <c r="S765" s="799">
        <v>1</v>
      </c>
      <c r="T765" s="799"/>
      <c r="U765" s="799"/>
      <c r="V765" s="799">
        <v>1</v>
      </c>
      <c r="W765" s="799"/>
      <c r="X765" s="799"/>
      <c r="Y765" s="799">
        <v>1</v>
      </c>
      <c r="Z765" s="799"/>
      <c r="AA765" s="799"/>
      <c r="AB765" s="799"/>
      <c r="AC765" s="787">
        <v>1</v>
      </c>
      <c r="AD765" s="787"/>
      <c r="AE765" s="787"/>
      <c r="AF765" s="787"/>
      <c r="AG765" s="787"/>
      <c r="AH765" s="787"/>
      <c r="AI765" s="787"/>
      <c r="AJ765" s="787"/>
      <c r="AK765" s="787"/>
      <c r="AL765" s="799">
        <v>1</v>
      </c>
      <c r="AM765" s="799"/>
      <c r="AN765" s="799"/>
      <c r="AO765" s="799">
        <f>+VLOOKUP(LEFT(C765,2),$AR$2:$AS$5,2,FALSE)</f>
        <v>4.9029999999999996</v>
      </c>
      <c r="AP765" s="784"/>
      <c r="AQ765" s="784"/>
      <c r="AR765" s="784"/>
      <c r="AS765" s="784"/>
      <c r="AT765" s="784"/>
      <c r="AU765" s="784"/>
      <c r="AV765" s="784"/>
      <c r="AW765" s="784"/>
      <c r="AX765" s="784"/>
      <c r="AY765" s="784"/>
      <c r="AZ765" s="784"/>
      <c r="BA765" s="784"/>
      <c r="BB765" s="784"/>
      <c r="BC765" s="784"/>
      <c r="BE765" s="784" t="str">
        <f t="shared" si="342"/>
        <v>DA</v>
      </c>
      <c r="BF765" s="784" t="str">
        <f>+RIGHT(C765,1)</f>
        <v>3</v>
      </c>
      <c r="BG765" s="784" t="str">
        <f t="shared" si="345"/>
        <v>DA+3</v>
      </c>
    </row>
    <row r="766" spans="1:59" x14ac:dyDescent="0.2">
      <c r="A766" s="793"/>
      <c r="B766" s="787"/>
      <c r="C766" s="787"/>
      <c r="D766" s="819">
        <v>414.5</v>
      </c>
      <c r="E766" s="796"/>
      <c r="F766" s="796"/>
      <c r="G766" s="796"/>
      <c r="H766" s="796"/>
      <c r="I766" s="796"/>
      <c r="J766" s="796"/>
      <c r="K766" s="796"/>
      <c r="L766" s="796"/>
      <c r="M766" s="796"/>
      <c r="N766" s="796"/>
      <c r="O766" s="796"/>
      <c r="P766" s="787"/>
      <c r="Q766" s="787"/>
      <c r="R766" s="787"/>
      <c r="S766" s="796"/>
      <c r="T766" s="796"/>
      <c r="U766" s="796"/>
      <c r="V766" s="796"/>
      <c r="W766" s="796"/>
      <c r="X766" s="796"/>
      <c r="Y766" s="796"/>
      <c r="Z766" s="796"/>
      <c r="AA766" s="796"/>
      <c r="AB766" s="787">
        <v>1</v>
      </c>
      <c r="AC766" s="799"/>
      <c r="AD766" s="799"/>
      <c r="AE766" s="799"/>
      <c r="AF766" s="787"/>
      <c r="AG766" s="787" t="b">
        <f t="shared" si="343"/>
        <v>1</v>
      </c>
      <c r="AH766" s="787"/>
      <c r="AI766" s="787"/>
      <c r="AJ766" s="787"/>
      <c r="AK766" s="787">
        <f t="shared" ref="AK766" si="369">AF766+AJ766</f>
        <v>0</v>
      </c>
      <c r="AL766" s="787"/>
      <c r="AM766" s="787"/>
      <c r="AN766" s="787"/>
      <c r="AO766" s="799"/>
      <c r="BE766" s="784" t="str">
        <f t="shared" si="342"/>
        <v/>
      </c>
    </row>
    <row r="767" spans="1:59" x14ac:dyDescent="0.2">
      <c r="A767" s="793">
        <f>+SUBTOTAL(3,$B$13:B767)</f>
        <v>378</v>
      </c>
      <c r="B767" s="787" t="s">
        <v>768</v>
      </c>
      <c r="C767" s="787" t="s">
        <v>20</v>
      </c>
      <c r="D767" s="819"/>
      <c r="E767" s="799">
        <v>1</v>
      </c>
      <c r="F767" s="800" t="s">
        <v>2152</v>
      </c>
      <c r="G767" s="799" t="s">
        <v>1773</v>
      </c>
      <c r="H767" s="799" t="s">
        <v>1772</v>
      </c>
      <c r="I767" s="799" t="s">
        <v>439</v>
      </c>
      <c r="J767" s="799" t="s">
        <v>1773</v>
      </c>
      <c r="K767" s="799" t="s">
        <v>1772</v>
      </c>
      <c r="L767" s="799" t="s">
        <v>439</v>
      </c>
      <c r="M767" s="799">
        <v>1</v>
      </c>
      <c r="N767" s="799"/>
      <c r="O767" s="799"/>
      <c r="P767" s="799" t="s">
        <v>1774</v>
      </c>
      <c r="Q767" s="799" t="s">
        <v>1775</v>
      </c>
      <c r="R767" s="799">
        <v>1</v>
      </c>
      <c r="S767" s="799">
        <v>1</v>
      </c>
      <c r="T767" s="799"/>
      <c r="U767" s="799"/>
      <c r="V767" s="799">
        <v>1</v>
      </c>
      <c r="W767" s="799"/>
      <c r="X767" s="799"/>
      <c r="Y767" s="799">
        <v>1</v>
      </c>
      <c r="Z767" s="799"/>
      <c r="AA767" s="799"/>
      <c r="AB767" s="799"/>
      <c r="AC767" s="787">
        <v>1</v>
      </c>
      <c r="AD767" s="787"/>
      <c r="AE767" s="787"/>
      <c r="AF767" s="787"/>
      <c r="AG767" s="787"/>
      <c r="AH767" s="787"/>
      <c r="AI767" s="787"/>
      <c r="AJ767" s="787"/>
      <c r="AK767" s="787"/>
      <c r="AL767" s="799">
        <v>1</v>
      </c>
      <c r="AM767" s="799"/>
      <c r="AN767" s="799"/>
      <c r="AO767" s="799">
        <f>+VLOOKUP(LEFT(C767,2),$AR$2:$AS$5,2,FALSE)</f>
        <v>4.9029999999999996</v>
      </c>
      <c r="AP767" s="784"/>
      <c r="AQ767" s="784"/>
      <c r="AR767" s="784"/>
      <c r="AS767" s="784"/>
      <c r="AT767" s="784"/>
      <c r="AU767" s="784"/>
      <c r="AV767" s="784"/>
      <c r="AW767" s="784"/>
      <c r="AX767" s="784"/>
      <c r="AY767" s="784"/>
      <c r="AZ767" s="784"/>
      <c r="BA767" s="784"/>
      <c r="BB767" s="784"/>
      <c r="BC767" s="784"/>
      <c r="BE767" s="784" t="str">
        <f t="shared" si="342"/>
        <v>DA</v>
      </c>
      <c r="BF767" s="784" t="str">
        <f>+RIGHT(C767,1)</f>
        <v>3</v>
      </c>
      <c r="BG767" s="784" t="str">
        <f t="shared" si="345"/>
        <v>DA+3</v>
      </c>
    </row>
    <row r="768" spans="1:59" x14ac:dyDescent="0.2">
      <c r="A768" s="793"/>
      <c r="B768" s="787"/>
      <c r="C768" s="787"/>
      <c r="D768" s="819">
        <v>425.6</v>
      </c>
      <c r="E768" s="796"/>
      <c r="F768" s="796"/>
      <c r="G768" s="796"/>
      <c r="H768" s="796"/>
      <c r="I768" s="796"/>
      <c r="J768" s="796"/>
      <c r="K768" s="796"/>
      <c r="L768" s="796"/>
      <c r="M768" s="796"/>
      <c r="N768" s="796"/>
      <c r="O768" s="796"/>
      <c r="P768" s="787"/>
      <c r="Q768" s="787"/>
      <c r="R768" s="787"/>
      <c r="S768" s="796"/>
      <c r="T768" s="796"/>
      <c r="U768" s="796"/>
      <c r="V768" s="796"/>
      <c r="W768" s="796"/>
      <c r="X768" s="796"/>
      <c r="Y768" s="796"/>
      <c r="Z768" s="796"/>
      <c r="AA768" s="796"/>
      <c r="AB768" s="787">
        <v>1</v>
      </c>
      <c r="AC768" s="799"/>
      <c r="AD768" s="799"/>
      <c r="AE768" s="799"/>
      <c r="AF768" s="787"/>
      <c r="AG768" s="787" t="b">
        <f t="shared" si="343"/>
        <v>1</v>
      </c>
      <c r="AH768" s="787"/>
      <c r="AI768" s="787"/>
      <c r="AJ768" s="787"/>
      <c r="AK768" s="787">
        <f t="shared" ref="AK768" si="370">AF768+AJ768</f>
        <v>0</v>
      </c>
      <c r="AL768" s="787"/>
      <c r="AM768" s="787"/>
      <c r="AN768" s="787"/>
      <c r="AO768" s="799"/>
      <c r="BE768" s="784" t="str">
        <f t="shared" si="342"/>
        <v/>
      </c>
    </row>
    <row r="769" spans="1:59" x14ac:dyDescent="0.2">
      <c r="A769" s="793">
        <f>+SUBTOTAL(3,$B$13:B769)</f>
        <v>379</v>
      </c>
      <c r="B769" s="787" t="s">
        <v>769</v>
      </c>
      <c r="C769" s="787" t="s">
        <v>20</v>
      </c>
      <c r="D769" s="819"/>
      <c r="E769" s="799">
        <v>1</v>
      </c>
      <c r="F769" s="800" t="s">
        <v>2153</v>
      </c>
      <c r="G769" s="799" t="s">
        <v>1773</v>
      </c>
      <c r="H769" s="799" t="s">
        <v>1772</v>
      </c>
      <c r="I769" s="799" t="s">
        <v>439</v>
      </c>
      <c r="J769" s="799" t="s">
        <v>1773</v>
      </c>
      <c r="K769" s="799" t="s">
        <v>1772</v>
      </c>
      <c r="L769" s="799" t="s">
        <v>439</v>
      </c>
      <c r="M769" s="799">
        <v>1</v>
      </c>
      <c r="N769" s="799"/>
      <c r="O769" s="799"/>
      <c r="P769" s="799" t="s">
        <v>1774</v>
      </c>
      <c r="Q769" s="799" t="s">
        <v>1775</v>
      </c>
      <c r="R769" s="799">
        <v>1</v>
      </c>
      <c r="S769" s="799">
        <v>1</v>
      </c>
      <c r="T769" s="799"/>
      <c r="U769" s="799"/>
      <c r="V769" s="799">
        <v>1</v>
      </c>
      <c r="W769" s="799"/>
      <c r="X769" s="799"/>
      <c r="Y769" s="799">
        <v>1</v>
      </c>
      <c r="Z769" s="799"/>
      <c r="AA769" s="799"/>
      <c r="AB769" s="799"/>
      <c r="AC769" s="787">
        <v>1</v>
      </c>
      <c r="AD769" s="787"/>
      <c r="AE769" s="787"/>
      <c r="AF769" s="787"/>
      <c r="AG769" s="787"/>
      <c r="AH769" s="787"/>
      <c r="AI769" s="787"/>
      <c r="AJ769" s="787"/>
      <c r="AK769" s="787"/>
      <c r="AL769" s="799">
        <v>1</v>
      </c>
      <c r="AM769" s="799"/>
      <c r="AN769" s="799"/>
      <c r="AO769" s="799">
        <f>+VLOOKUP(LEFT(C769,2),$AR$2:$AS$5,2,FALSE)</f>
        <v>4.9029999999999996</v>
      </c>
      <c r="AP769" s="784"/>
      <c r="AQ769" s="784"/>
      <c r="AR769" s="784"/>
      <c r="AS769" s="784"/>
      <c r="AT769" s="784"/>
      <c r="AU769" s="784"/>
      <c r="AV769" s="784"/>
      <c r="AW769" s="784"/>
      <c r="AX769" s="784"/>
      <c r="AY769" s="784"/>
      <c r="AZ769" s="784"/>
      <c r="BA769" s="784"/>
      <c r="BB769" s="784"/>
      <c r="BC769" s="784"/>
      <c r="BE769" s="784" t="str">
        <f t="shared" si="342"/>
        <v>DA</v>
      </c>
      <c r="BF769" s="784" t="str">
        <f>+RIGHT(C769,1)</f>
        <v>3</v>
      </c>
      <c r="BG769" s="784" t="str">
        <f t="shared" si="345"/>
        <v>DA+3</v>
      </c>
    </row>
    <row r="770" spans="1:59" x14ac:dyDescent="0.2">
      <c r="A770" s="793"/>
      <c r="B770" s="787"/>
      <c r="C770" s="787"/>
      <c r="D770" s="819">
        <v>412.3</v>
      </c>
      <c r="E770" s="796"/>
      <c r="F770" s="796"/>
      <c r="G770" s="796"/>
      <c r="H770" s="796"/>
      <c r="I770" s="796"/>
      <c r="J770" s="796"/>
      <c r="K770" s="796"/>
      <c r="L770" s="796"/>
      <c r="M770" s="796"/>
      <c r="N770" s="796"/>
      <c r="O770" s="796"/>
      <c r="P770" s="787"/>
      <c r="Q770" s="787"/>
      <c r="R770" s="787"/>
      <c r="S770" s="796"/>
      <c r="T770" s="796"/>
      <c r="U770" s="796"/>
      <c r="V770" s="796"/>
      <c r="W770" s="796"/>
      <c r="X770" s="796"/>
      <c r="Y770" s="796"/>
      <c r="Z770" s="796"/>
      <c r="AA770" s="796"/>
      <c r="AB770" s="787">
        <v>1</v>
      </c>
      <c r="AC770" s="799"/>
      <c r="AD770" s="799"/>
      <c r="AE770" s="799"/>
      <c r="AF770" s="787"/>
      <c r="AG770" s="787" t="b">
        <f t="shared" si="343"/>
        <v>1</v>
      </c>
      <c r="AH770" s="787"/>
      <c r="AI770" s="787"/>
      <c r="AJ770" s="787"/>
      <c r="AK770" s="787">
        <f t="shared" ref="AK770" si="371">AF770+AJ770</f>
        <v>0</v>
      </c>
      <c r="AL770" s="787"/>
      <c r="AM770" s="787"/>
      <c r="AN770" s="787"/>
      <c r="AO770" s="799"/>
      <c r="BE770" s="784" t="str">
        <f t="shared" si="342"/>
        <v/>
      </c>
    </row>
    <row r="771" spans="1:59" x14ac:dyDescent="0.2">
      <c r="A771" s="793">
        <f>+SUBTOTAL(3,$B$13:B771)</f>
        <v>380</v>
      </c>
      <c r="B771" s="787" t="s">
        <v>770</v>
      </c>
      <c r="C771" s="787" t="s">
        <v>20</v>
      </c>
      <c r="D771" s="819"/>
      <c r="E771" s="799">
        <v>1</v>
      </c>
      <c r="F771" s="800" t="s">
        <v>2154</v>
      </c>
      <c r="G771" s="799" t="s">
        <v>1773</v>
      </c>
      <c r="H771" s="799" t="s">
        <v>1772</v>
      </c>
      <c r="I771" s="799" t="s">
        <v>439</v>
      </c>
      <c r="J771" s="799" t="s">
        <v>1773</v>
      </c>
      <c r="K771" s="799" t="s">
        <v>1772</v>
      </c>
      <c r="L771" s="799" t="s">
        <v>439</v>
      </c>
      <c r="M771" s="799">
        <v>1</v>
      </c>
      <c r="N771" s="799"/>
      <c r="O771" s="799"/>
      <c r="P771" s="799" t="s">
        <v>1774</v>
      </c>
      <c r="Q771" s="799" t="s">
        <v>1775</v>
      </c>
      <c r="R771" s="799">
        <v>1</v>
      </c>
      <c r="S771" s="799">
        <v>1</v>
      </c>
      <c r="T771" s="799"/>
      <c r="U771" s="799"/>
      <c r="V771" s="799">
        <v>1</v>
      </c>
      <c r="W771" s="799"/>
      <c r="X771" s="799"/>
      <c r="Y771" s="799">
        <v>1</v>
      </c>
      <c r="Z771" s="799"/>
      <c r="AA771" s="799"/>
      <c r="AB771" s="799"/>
      <c r="AC771" s="787">
        <v>1</v>
      </c>
      <c r="AD771" s="787"/>
      <c r="AE771" s="787"/>
      <c r="AF771" s="787"/>
      <c r="AG771" s="787"/>
      <c r="AH771" s="787"/>
      <c r="AI771" s="787"/>
      <c r="AJ771" s="787"/>
      <c r="AK771" s="787"/>
      <c r="AL771" s="799">
        <v>1</v>
      </c>
      <c r="AM771" s="799"/>
      <c r="AN771" s="799"/>
      <c r="AO771" s="799">
        <f>+VLOOKUP(LEFT(C771,2),$AR$2:$AS$5,2,FALSE)</f>
        <v>4.9029999999999996</v>
      </c>
      <c r="AP771" s="784"/>
      <c r="AQ771" s="784"/>
      <c r="AR771" s="784"/>
      <c r="AS771" s="784"/>
      <c r="AT771" s="784"/>
      <c r="AU771" s="784"/>
      <c r="AV771" s="784"/>
      <c r="AW771" s="784"/>
      <c r="AX771" s="784"/>
      <c r="AY771" s="784"/>
      <c r="AZ771" s="784"/>
      <c r="BA771" s="784"/>
      <c r="BB771" s="784"/>
      <c r="BC771" s="784"/>
      <c r="BE771" s="784" t="str">
        <f t="shared" si="342"/>
        <v>DA</v>
      </c>
      <c r="BF771" s="784" t="str">
        <f>+RIGHT(C771,1)</f>
        <v>3</v>
      </c>
      <c r="BG771" s="784" t="str">
        <f t="shared" si="345"/>
        <v>DA+3</v>
      </c>
    </row>
    <row r="772" spans="1:59" x14ac:dyDescent="0.2">
      <c r="A772" s="793"/>
      <c r="B772" s="787"/>
      <c r="C772" s="787"/>
      <c r="D772" s="819">
        <v>374.1</v>
      </c>
      <c r="E772" s="796"/>
      <c r="F772" s="796"/>
      <c r="G772" s="796"/>
      <c r="H772" s="796"/>
      <c r="I772" s="796"/>
      <c r="J772" s="796"/>
      <c r="K772" s="796"/>
      <c r="L772" s="796"/>
      <c r="M772" s="796"/>
      <c r="N772" s="796"/>
      <c r="O772" s="796"/>
      <c r="P772" s="787"/>
      <c r="Q772" s="787"/>
      <c r="R772" s="787"/>
      <c r="S772" s="796"/>
      <c r="T772" s="796"/>
      <c r="U772" s="796"/>
      <c r="V772" s="796"/>
      <c r="W772" s="796"/>
      <c r="X772" s="796"/>
      <c r="Y772" s="796"/>
      <c r="Z772" s="796"/>
      <c r="AA772" s="796"/>
      <c r="AB772" s="787">
        <v>1</v>
      </c>
      <c r="AC772" s="799"/>
      <c r="AD772" s="799"/>
      <c r="AE772" s="799"/>
      <c r="AF772" s="787"/>
      <c r="AG772" s="787" t="b">
        <f t="shared" si="343"/>
        <v>1</v>
      </c>
      <c r="AH772" s="787"/>
      <c r="AI772" s="787"/>
      <c r="AJ772" s="787"/>
      <c r="AK772" s="787">
        <f t="shared" ref="AK772" si="372">AF772+AJ772</f>
        <v>0</v>
      </c>
      <c r="AL772" s="787"/>
      <c r="AM772" s="787"/>
      <c r="AN772" s="787"/>
      <c r="AO772" s="799"/>
      <c r="BE772" s="784" t="str">
        <f t="shared" si="342"/>
        <v/>
      </c>
    </row>
    <row r="773" spans="1:59" x14ac:dyDescent="0.2">
      <c r="A773" s="793">
        <f>+SUBTOTAL(3,$B$13:B773)</f>
        <v>381</v>
      </c>
      <c r="B773" s="787" t="s">
        <v>771</v>
      </c>
      <c r="C773" s="787" t="s">
        <v>231</v>
      </c>
      <c r="D773" s="819"/>
      <c r="E773" s="799">
        <v>1</v>
      </c>
      <c r="F773" s="800" t="s">
        <v>2155</v>
      </c>
      <c r="G773" s="799" t="s">
        <v>1773</v>
      </c>
      <c r="H773" s="799" t="s">
        <v>1772</v>
      </c>
      <c r="I773" s="799" t="s">
        <v>439</v>
      </c>
      <c r="J773" s="799" t="s">
        <v>1773</v>
      </c>
      <c r="K773" s="799" t="s">
        <v>1772</v>
      </c>
      <c r="L773" s="799" t="s">
        <v>439</v>
      </c>
      <c r="M773" s="799">
        <v>1</v>
      </c>
      <c r="N773" s="799"/>
      <c r="O773" s="799"/>
      <c r="P773" s="799" t="s">
        <v>1774</v>
      </c>
      <c r="Q773" s="799" t="s">
        <v>1775</v>
      </c>
      <c r="R773" s="799">
        <v>1</v>
      </c>
      <c r="S773" s="799">
        <v>1</v>
      </c>
      <c r="T773" s="799"/>
      <c r="U773" s="799"/>
      <c r="V773" s="799">
        <v>1</v>
      </c>
      <c r="W773" s="799"/>
      <c r="X773" s="799"/>
      <c r="Y773" s="799">
        <v>1</v>
      </c>
      <c r="Z773" s="799"/>
      <c r="AA773" s="799"/>
      <c r="AB773" s="799"/>
      <c r="AC773" s="787">
        <v>1</v>
      </c>
      <c r="AD773" s="787"/>
      <c r="AE773" s="787"/>
      <c r="AF773" s="787"/>
      <c r="AG773" s="787"/>
      <c r="AH773" s="787"/>
      <c r="AI773" s="787"/>
      <c r="AJ773" s="787"/>
      <c r="AK773" s="787"/>
      <c r="AL773" s="799">
        <v>1</v>
      </c>
      <c r="AM773" s="799"/>
      <c r="AN773" s="799"/>
      <c r="AO773" s="799">
        <f>+VLOOKUP(LEFT(C773,2),$AR$2:$AS$5,2,FALSE)</f>
        <v>4.9029999999999996</v>
      </c>
      <c r="AP773" s="784"/>
      <c r="AQ773" s="784"/>
      <c r="AR773" s="784"/>
      <c r="AS773" s="784"/>
      <c r="AT773" s="784"/>
      <c r="AU773" s="784"/>
      <c r="AV773" s="784"/>
      <c r="AW773" s="784"/>
      <c r="AX773" s="784"/>
      <c r="AY773" s="784"/>
      <c r="AZ773" s="784"/>
      <c r="BA773" s="784"/>
      <c r="BB773" s="784"/>
      <c r="BC773" s="784"/>
      <c r="BE773" s="784" t="str">
        <f t="shared" si="342"/>
        <v>DA</v>
      </c>
      <c r="BF773" s="784" t="str">
        <f>+RIGHT(C773,1)</f>
        <v>0</v>
      </c>
      <c r="BG773" s="784" t="str">
        <f t="shared" si="345"/>
        <v>DA+0</v>
      </c>
    </row>
    <row r="774" spans="1:59" x14ac:dyDescent="0.2">
      <c r="A774" s="793"/>
      <c r="B774" s="787"/>
      <c r="C774" s="787"/>
      <c r="D774" s="819">
        <v>410.1</v>
      </c>
      <c r="E774" s="796"/>
      <c r="F774" s="796"/>
      <c r="G774" s="796"/>
      <c r="H774" s="796"/>
      <c r="I774" s="796"/>
      <c r="J774" s="796"/>
      <c r="K774" s="796"/>
      <c r="L774" s="796"/>
      <c r="M774" s="796"/>
      <c r="N774" s="796"/>
      <c r="O774" s="796"/>
      <c r="P774" s="787"/>
      <c r="Q774" s="787"/>
      <c r="R774" s="787"/>
      <c r="S774" s="796"/>
      <c r="T774" s="796"/>
      <c r="U774" s="796"/>
      <c r="V774" s="796"/>
      <c r="W774" s="796"/>
      <c r="X774" s="796"/>
      <c r="Y774" s="796"/>
      <c r="Z774" s="796"/>
      <c r="AA774" s="796"/>
      <c r="AB774" s="787">
        <v>1</v>
      </c>
      <c r="AC774" s="799"/>
      <c r="AD774" s="799"/>
      <c r="AE774" s="799"/>
      <c r="AF774" s="787"/>
      <c r="AG774" s="787" t="b">
        <f t="shared" si="343"/>
        <v>1</v>
      </c>
      <c r="AH774" s="787"/>
      <c r="AI774" s="787"/>
      <c r="AJ774" s="787"/>
      <c r="AK774" s="787">
        <f t="shared" ref="AK774" si="373">AF774+AJ774</f>
        <v>0</v>
      </c>
      <c r="AL774" s="787"/>
      <c r="AM774" s="787"/>
      <c r="AN774" s="787"/>
      <c r="AO774" s="799"/>
      <c r="BE774" s="784" t="str">
        <f t="shared" si="342"/>
        <v/>
      </c>
    </row>
    <row r="775" spans="1:59" x14ac:dyDescent="0.2">
      <c r="A775" s="793">
        <f>+SUBTOTAL(3,$B$13:B775)</f>
        <v>382</v>
      </c>
      <c r="B775" s="787" t="s">
        <v>772</v>
      </c>
      <c r="C775" s="787" t="s">
        <v>20</v>
      </c>
      <c r="D775" s="819"/>
      <c r="E775" s="799">
        <v>1</v>
      </c>
      <c r="F775" s="800" t="s">
        <v>2156</v>
      </c>
      <c r="G775" s="799" t="s">
        <v>1773</v>
      </c>
      <c r="H775" s="799" t="s">
        <v>1772</v>
      </c>
      <c r="I775" s="799" t="s">
        <v>439</v>
      </c>
      <c r="J775" s="799" t="s">
        <v>1773</v>
      </c>
      <c r="K775" s="799" t="s">
        <v>1772</v>
      </c>
      <c r="L775" s="799" t="s">
        <v>439</v>
      </c>
      <c r="M775" s="799">
        <v>1</v>
      </c>
      <c r="N775" s="799"/>
      <c r="O775" s="799"/>
      <c r="P775" s="799" t="s">
        <v>1774</v>
      </c>
      <c r="Q775" s="799" t="s">
        <v>1775</v>
      </c>
      <c r="R775" s="799">
        <v>1</v>
      </c>
      <c r="S775" s="799">
        <v>1</v>
      </c>
      <c r="T775" s="799"/>
      <c r="U775" s="799"/>
      <c r="V775" s="799">
        <v>1</v>
      </c>
      <c r="W775" s="799"/>
      <c r="X775" s="799"/>
      <c r="Y775" s="799">
        <v>1</v>
      </c>
      <c r="Z775" s="799"/>
      <c r="AA775" s="799"/>
      <c r="AB775" s="799"/>
      <c r="AC775" s="787">
        <v>1</v>
      </c>
      <c r="AD775" s="787"/>
      <c r="AE775" s="787"/>
      <c r="AF775" s="787"/>
      <c r="AG775" s="787"/>
      <c r="AH775" s="787"/>
      <c r="AI775" s="787"/>
      <c r="AJ775" s="787"/>
      <c r="AK775" s="787"/>
      <c r="AL775" s="799">
        <v>1</v>
      </c>
      <c r="AM775" s="799"/>
      <c r="AN775" s="799"/>
      <c r="AO775" s="799">
        <f>+VLOOKUP(LEFT(C775,2),$AR$2:$AS$5,2,FALSE)</f>
        <v>4.9029999999999996</v>
      </c>
      <c r="AP775" s="784"/>
      <c r="AQ775" s="784"/>
      <c r="AR775" s="784"/>
      <c r="AS775" s="784"/>
      <c r="AT775" s="784"/>
      <c r="AU775" s="784"/>
      <c r="AV775" s="784"/>
      <c r="AW775" s="784"/>
      <c r="AX775" s="784"/>
      <c r="AY775" s="784"/>
      <c r="AZ775" s="784"/>
      <c r="BA775" s="784"/>
      <c r="BB775" s="784"/>
      <c r="BC775" s="784"/>
      <c r="BE775" s="784" t="str">
        <f t="shared" si="342"/>
        <v>DA</v>
      </c>
      <c r="BF775" s="784" t="str">
        <f>+RIGHT(C775,1)</f>
        <v>3</v>
      </c>
      <c r="BG775" s="784" t="str">
        <f t="shared" si="345"/>
        <v>DA+3</v>
      </c>
    </row>
    <row r="776" spans="1:59" x14ac:dyDescent="0.2">
      <c r="A776" s="793"/>
      <c r="B776" s="787"/>
      <c r="C776" s="787"/>
      <c r="D776" s="819">
        <v>400.4</v>
      </c>
      <c r="E776" s="796"/>
      <c r="F776" s="796"/>
      <c r="G776" s="796"/>
      <c r="H776" s="796"/>
      <c r="I776" s="796"/>
      <c r="J776" s="796"/>
      <c r="K776" s="796"/>
      <c r="L776" s="796"/>
      <c r="M776" s="796"/>
      <c r="N776" s="796"/>
      <c r="O776" s="796"/>
      <c r="P776" s="787"/>
      <c r="Q776" s="787"/>
      <c r="R776" s="787"/>
      <c r="S776" s="796"/>
      <c r="T776" s="796"/>
      <c r="U776" s="796"/>
      <c r="V776" s="796"/>
      <c r="W776" s="796"/>
      <c r="X776" s="796"/>
      <c r="Y776" s="796"/>
      <c r="Z776" s="796"/>
      <c r="AA776" s="796"/>
      <c r="AB776" s="787">
        <v>1</v>
      </c>
      <c r="AC776" s="799"/>
      <c r="AD776" s="799"/>
      <c r="AE776" s="799"/>
      <c r="AF776" s="787"/>
      <c r="AG776" s="787" t="b">
        <f t="shared" si="343"/>
        <v>1</v>
      </c>
      <c r="AH776" s="787"/>
      <c r="AI776" s="787"/>
      <c r="AJ776" s="787"/>
      <c r="AK776" s="787">
        <f t="shared" ref="AK776" si="374">AF776+AJ776</f>
        <v>0</v>
      </c>
      <c r="AL776" s="787"/>
      <c r="AM776" s="787"/>
      <c r="AN776" s="787"/>
      <c r="AO776" s="799"/>
      <c r="BE776" s="784" t="str">
        <f t="shared" si="342"/>
        <v/>
      </c>
    </row>
    <row r="777" spans="1:59" x14ac:dyDescent="0.2">
      <c r="A777" s="793">
        <f>+SUBTOTAL(3,$B$13:B777)</f>
        <v>383</v>
      </c>
      <c r="B777" s="787" t="s">
        <v>773</v>
      </c>
      <c r="C777" s="787" t="s">
        <v>231</v>
      </c>
      <c r="D777" s="819"/>
      <c r="E777" s="799">
        <v>1</v>
      </c>
      <c r="F777" s="800" t="s">
        <v>2157</v>
      </c>
      <c r="G777" s="799" t="s">
        <v>1773</v>
      </c>
      <c r="H777" s="799" t="s">
        <v>1772</v>
      </c>
      <c r="I777" s="799" t="s">
        <v>439</v>
      </c>
      <c r="J777" s="799" t="s">
        <v>1773</v>
      </c>
      <c r="K777" s="799" t="s">
        <v>1772</v>
      </c>
      <c r="L777" s="799" t="s">
        <v>439</v>
      </c>
      <c r="M777" s="799">
        <v>1</v>
      </c>
      <c r="N777" s="799"/>
      <c r="O777" s="799"/>
      <c r="P777" s="799" t="s">
        <v>1774</v>
      </c>
      <c r="Q777" s="799" t="s">
        <v>1775</v>
      </c>
      <c r="R777" s="799">
        <v>1</v>
      </c>
      <c r="S777" s="799">
        <v>1</v>
      </c>
      <c r="T777" s="799"/>
      <c r="U777" s="799"/>
      <c r="V777" s="799">
        <v>1</v>
      </c>
      <c r="W777" s="799"/>
      <c r="X777" s="799"/>
      <c r="Y777" s="799">
        <v>1</v>
      </c>
      <c r="Z777" s="799"/>
      <c r="AA777" s="799"/>
      <c r="AB777" s="799"/>
      <c r="AC777" s="787">
        <v>1</v>
      </c>
      <c r="AD777" s="787"/>
      <c r="AE777" s="787"/>
      <c r="AF777" s="787"/>
      <c r="AG777" s="787"/>
      <c r="AH777" s="787"/>
      <c r="AI777" s="787"/>
      <c r="AJ777" s="787"/>
      <c r="AK777" s="787"/>
      <c r="AL777" s="799">
        <v>1</v>
      </c>
      <c r="AM777" s="799"/>
      <c r="AN777" s="799"/>
      <c r="AO777" s="799">
        <f>+VLOOKUP(LEFT(C777,2),$AR$2:$AS$5,2,FALSE)</f>
        <v>4.9029999999999996</v>
      </c>
      <c r="AP777" s="784"/>
      <c r="AQ777" s="784"/>
      <c r="AR777" s="784"/>
      <c r="AS777" s="784"/>
      <c r="AT777" s="784"/>
      <c r="AU777" s="784"/>
      <c r="AV777" s="784"/>
      <c r="AW777" s="784"/>
      <c r="AX777" s="784"/>
      <c r="AY777" s="784"/>
      <c r="AZ777" s="784"/>
      <c r="BA777" s="784"/>
      <c r="BB777" s="784"/>
      <c r="BC777" s="784"/>
      <c r="BE777" s="784" t="str">
        <f t="shared" si="342"/>
        <v>DA</v>
      </c>
      <c r="BF777" s="784" t="str">
        <f>+RIGHT(C777,1)</f>
        <v>0</v>
      </c>
      <c r="BG777" s="784" t="str">
        <f t="shared" si="345"/>
        <v>DA+0</v>
      </c>
    </row>
    <row r="778" spans="1:59" x14ac:dyDescent="0.2">
      <c r="A778" s="793"/>
      <c r="B778" s="787"/>
      <c r="C778" s="787"/>
      <c r="D778" s="819">
        <v>409.2</v>
      </c>
      <c r="E778" s="796"/>
      <c r="F778" s="796"/>
      <c r="G778" s="796"/>
      <c r="H778" s="796"/>
      <c r="I778" s="796"/>
      <c r="J778" s="796"/>
      <c r="K778" s="796"/>
      <c r="L778" s="796"/>
      <c r="M778" s="796"/>
      <c r="N778" s="796"/>
      <c r="O778" s="796"/>
      <c r="P778" s="787"/>
      <c r="Q778" s="787"/>
      <c r="R778" s="787"/>
      <c r="S778" s="796"/>
      <c r="T778" s="796"/>
      <c r="U778" s="796"/>
      <c r="V778" s="796"/>
      <c r="W778" s="796"/>
      <c r="X778" s="796"/>
      <c r="Y778" s="796"/>
      <c r="Z778" s="796"/>
      <c r="AA778" s="796"/>
      <c r="AB778" s="787">
        <v>1</v>
      </c>
      <c r="AC778" s="799"/>
      <c r="AD778" s="799"/>
      <c r="AE778" s="799"/>
      <c r="AF778" s="787"/>
      <c r="AG778" s="787" t="b">
        <f t="shared" si="343"/>
        <v>1</v>
      </c>
      <c r="AH778" s="787"/>
      <c r="AI778" s="787"/>
      <c r="AJ778" s="787"/>
      <c r="AK778" s="787">
        <f t="shared" ref="AK778" si="375">AF778+AJ778</f>
        <v>0</v>
      </c>
      <c r="AL778" s="787"/>
      <c r="AM778" s="787"/>
      <c r="AN778" s="787"/>
      <c r="AO778" s="799"/>
      <c r="BE778" s="784" t="str">
        <f t="shared" si="342"/>
        <v/>
      </c>
    </row>
    <row r="779" spans="1:59" x14ac:dyDescent="0.2">
      <c r="A779" s="793">
        <f>+SUBTOTAL(3,$B$13:B779)</f>
        <v>384</v>
      </c>
      <c r="B779" s="787" t="s">
        <v>774</v>
      </c>
      <c r="C779" s="787" t="s">
        <v>20</v>
      </c>
      <c r="D779" s="819"/>
      <c r="E779" s="799">
        <v>1</v>
      </c>
      <c r="F779" s="800" t="s">
        <v>2158</v>
      </c>
      <c r="G779" s="799" t="s">
        <v>1773</v>
      </c>
      <c r="H779" s="799" t="s">
        <v>1772</v>
      </c>
      <c r="I779" s="799" t="s">
        <v>439</v>
      </c>
      <c r="J779" s="799" t="s">
        <v>1773</v>
      </c>
      <c r="K779" s="799" t="s">
        <v>1772</v>
      </c>
      <c r="L779" s="799" t="s">
        <v>439</v>
      </c>
      <c r="M779" s="799">
        <v>1</v>
      </c>
      <c r="N779" s="799"/>
      <c r="O779" s="799"/>
      <c r="P779" s="799" t="s">
        <v>1774</v>
      </c>
      <c r="Q779" s="799" t="s">
        <v>1775</v>
      </c>
      <c r="R779" s="799">
        <v>1</v>
      </c>
      <c r="S779" s="799">
        <v>1</v>
      </c>
      <c r="T779" s="799"/>
      <c r="U779" s="799"/>
      <c r="V779" s="799">
        <v>1</v>
      </c>
      <c r="W779" s="799"/>
      <c r="X779" s="799"/>
      <c r="Y779" s="799">
        <v>1</v>
      </c>
      <c r="Z779" s="799"/>
      <c r="AA779" s="799"/>
      <c r="AB779" s="799"/>
      <c r="AC779" s="787">
        <v>1</v>
      </c>
      <c r="AD779" s="787"/>
      <c r="AE779" s="787"/>
      <c r="AF779" s="787"/>
      <c r="AG779" s="787"/>
      <c r="AH779" s="787"/>
      <c r="AI779" s="787"/>
      <c r="AJ779" s="787"/>
      <c r="AK779" s="787"/>
      <c r="AL779" s="799">
        <v>1</v>
      </c>
      <c r="AM779" s="799"/>
      <c r="AN779" s="799"/>
      <c r="AO779" s="799">
        <f>+VLOOKUP(LEFT(C779,2),$AR$2:$AS$5,2,FALSE)</f>
        <v>4.9029999999999996</v>
      </c>
      <c r="AP779" s="784"/>
      <c r="AQ779" s="784"/>
      <c r="AR779" s="784"/>
      <c r="AS779" s="784"/>
      <c r="AT779" s="784"/>
      <c r="AU779" s="784"/>
      <c r="AV779" s="784"/>
      <c r="AW779" s="784"/>
      <c r="AX779" s="784"/>
      <c r="AY779" s="784"/>
      <c r="AZ779" s="784"/>
      <c r="BA779" s="784"/>
      <c r="BB779" s="784"/>
      <c r="BC779" s="784"/>
      <c r="BE779" s="784" t="str">
        <f t="shared" si="342"/>
        <v>DA</v>
      </c>
      <c r="BF779" s="784" t="str">
        <f>+RIGHT(C779,1)</f>
        <v>3</v>
      </c>
      <c r="BG779" s="784" t="str">
        <f t="shared" si="345"/>
        <v>DA+3</v>
      </c>
    </row>
    <row r="780" spans="1:59" x14ac:dyDescent="0.2">
      <c r="A780" s="793"/>
      <c r="B780" s="787"/>
      <c r="C780" s="787"/>
      <c r="D780" s="819">
        <v>401</v>
      </c>
      <c r="E780" s="796"/>
      <c r="F780" s="796"/>
      <c r="G780" s="796"/>
      <c r="H780" s="796"/>
      <c r="I780" s="796"/>
      <c r="J780" s="796"/>
      <c r="K780" s="796"/>
      <c r="L780" s="796"/>
      <c r="M780" s="796"/>
      <c r="N780" s="796"/>
      <c r="O780" s="796"/>
      <c r="P780" s="787"/>
      <c r="Q780" s="787"/>
      <c r="R780" s="787"/>
      <c r="S780" s="796"/>
      <c r="T780" s="796"/>
      <c r="U780" s="796"/>
      <c r="V780" s="796"/>
      <c r="W780" s="796"/>
      <c r="X780" s="796"/>
      <c r="Y780" s="796"/>
      <c r="Z780" s="796"/>
      <c r="AA780" s="796"/>
      <c r="AB780" s="787">
        <v>1</v>
      </c>
      <c r="AC780" s="799"/>
      <c r="AD780" s="799"/>
      <c r="AE780" s="799"/>
      <c r="AF780" s="787"/>
      <c r="AG780" s="787" t="b">
        <f t="shared" si="343"/>
        <v>1</v>
      </c>
      <c r="AH780" s="787"/>
      <c r="AI780" s="787"/>
      <c r="AJ780" s="787"/>
      <c r="AK780" s="787">
        <f t="shared" ref="AK780" si="376">AF780+AJ780</f>
        <v>0</v>
      </c>
      <c r="AL780" s="787"/>
      <c r="AM780" s="787"/>
      <c r="AN780" s="787"/>
      <c r="AO780" s="799"/>
      <c r="BE780" s="784" t="str">
        <f t="shared" si="342"/>
        <v/>
      </c>
    </row>
    <row r="781" spans="1:59" x14ac:dyDescent="0.2">
      <c r="A781" s="793">
        <f>+SUBTOTAL(3,$B$13:B781)</f>
        <v>385</v>
      </c>
      <c r="B781" s="787" t="s">
        <v>775</v>
      </c>
      <c r="C781" s="787" t="s">
        <v>231</v>
      </c>
      <c r="D781" s="819"/>
      <c r="E781" s="799">
        <v>1</v>
      </c>
      <c r="F781" s="800" t="s">
        <v>2159</v>
      </c>
      <c r="G781" s="799" t="s">
        <v>1773</v>
      </c>
      <c r="H781" s="799" t="s">
        <v>1772</v>
      </c>
      <c r="I781" s="799" t="s">
        <v>439</v>
      </c>
      <c r="J781" s="799" t="s">
        <v>1773</v>
      </c>
      <c r="K781" s="799" t="s">
        <v>1772</v>
      </c>
      <c r="L781" s="799" t="s">
        <v>439</v>
      </c>
      <c r="M781" s="799">
        <v>1</v>
      </c>
      <c r="N781" s="799"/>
      <c r="O781" s="799"/>
      <c r="P781" s="799" t="s">
        <v>1774</v>
      </c>
      <c r="Q781" s="799" t="s">
        <v>1775</v>
      </c>
      <c r="R781" s="799">
        <v>1</v>
      </c>
      <c r="S781" s="799">
        <v>1</v>
      </c>
      <c r="T781" s="799"/>
      <c r="U781" s="799"/>
      <c r="V781" s="799">
        <v>1</v>
      </c>
      <c r="W781" s="799"/>
      <c r="X781" s="799"/>
      <c r="Y781" s="799">
        <v>1</v>
      </c>
      <c r="Z781" s="799"/>
      <c r="AA781" s="799"/>
      <c r="AB781" s="799"/>
      <c r="AC781" s="787">
        <v>1</v>
      </c>
      <c r="AD781" s="787"/>
      <c r="AE781" s="787"/>
      <c r="AF781" s="787"/>
      <c r="AG781" s="787"/>
      <c r="AH781" s="787"/>
      <c r="AI781" s="787"/>
      <c r="AJ781" s="787"/>
      <c r="AK781" s="787"/>
      <c r="AL781" s="799">
        <v>1</v>
      </c>
      <c r="AM781" s="799"/>
      <c r="AN781" s="799"/>
      <c r="AO781" s="799">
        <f>+VLOOKUP(LEFT(C781,2),$AR$2:$AS$5,2,FALSE)</f>
        <v>4.9029999999999996</v>
      </c>
      <c r="AP781" s="784"/>
      <c r="AQ781" s="784"/>
      <c r="AR781" s="784"/>
      <c r="AS781" s="784"/>
      <c r="AT781" s="784"/>
      <c r="AU781" s="784"/>
      <c r="AV781" s="784"/>
      <c r="AW781" s="784"/>
      <c r="AX781" s="784"/>
      <c r="AY781" s="784"/>
      <c r="AZ781" s="784"/>
      <c r="BA781" s="784"/>
      <c r="BB781" s="784"/>
      <c r="BC781" s="784"/>
      <c r="BE781" s="784" t="str">
        <f t="shared" ref="BE781:BE844" si="377">+LEFT(C781,2)</f>
        <v>DA</v>
      </c>
      <c r="BF781" s="784" t="str">
        <f>+RIGHT(C781,1)</f>
        <v>0</v>
      </c>
      <c r="BG781" s="784" t="str">
        <f t="shared" si="345"/>
        <v>DA+0</v>
      </c>
    </row>
    <row r="782" spans="1:59" x14ac:dyDescent="0.2">
      <c r="A782" s="793"/>
      <c r="B782" s="787"/>
      <c r="C782" s="787"/>
      <c r="D782" s="819">
        <v>394.5</v>
      </c>
      <c r="E782" s="796"/>
      <c r="F782" s="796"/>
      <c r="G782" s="796"/>
      <c r="H782" s="796"/>
      <c r="I782" s="796"/>
      <c r="J782" s="796"/>
      <c r="K782" s="796"/>
      <c r="L782" s="796"/>
      <c r="M782" s="796"/>
      <c r="N782" s="796"/>
      <c r="O782" s="796"/>
      <c r="P782" s="787"/>
      <c r="Q782" s="787"/>
      <c r="R782" s="787"/>
      <c r="S782" s="796"/>
      <c r="T782" s="796"/>
      <c r="U782" s="796"/>
      <c r="V782" s="796"/>
      <c r="W782" s="796"/>
      <c r="X782" s="796"/>
      <c r="Y782" s="796"/>
      <c r="Z782" s="796"/>
      <c r="AA782" s="796"/>
      <c r="AB782" s="787">
        <v>1</v>
      </c>
      <c r="AC782" s="799"/>
      <c r="AD782" s="799"/>
      <c r="AE782" s="799"/>
      <c r="AF782" s="787"/>
      <c r="AG782" s="787" t="b">
        <f t="shared" ref="AG782:AG844" si="378">+ISBLANK(AH782)</f>
        <v>1</v>
      </c>
      <c r="AH782" s="787"/>
      <c r="AI782" s="787"/>
      <c r="AJ782" s="787"/>
      <c r="AK782" s="787">
        <f t="shared" ref="AK782" si="379">AF782+AJ782</f>
        <v>0</v>
      </c>
      <c r="AL782" s="787"/>
      <c r="AM782" s="787"/>
      <c r="AN782" s="787"/>
      <c r="AO782" s="799"/>
      <c r="BE782" s="784" t="str">
        <f t="shared" si="377"/>
        <v/>
      </c>
    </row>
    <row r="783" spans="1:59" x14ac:dyDescent="0.2">
      <c r="A783" s="793">
        <f>+SUBTOTAL(3,$B$13:B783)</f>
        <v>386</v>
      </c>
      <c r="B783" s="787" t="s">
        <v>776</v>
      </c>
      <c r="C783" s="787" t="s">
        <v>20</v>
      </c>
      <c r="D783" s="819"/>
      <c r="E783" s="799">
        <v>1</v>
      </c>
      <c r="F783" s="800" t="s">
        <v>2160</v>
      </c>
      <c r="G783" s="799" t="s">
        <v>1773</v>
      </c>
      <c r="H783" s="799" t="s">
        <v>1772</v>
      </c>
      <c r="I783" s="799" t="s">
        <v>439</v>
      </c>
      <c r="J783" s="799" t="s">
        <v>1773</v>
      </c>
      <c r="K783" s="799" t="s">
        <v>1772</v>
      </c>
      <c r="L783" s="799" t="s">
        <v>439</v>
      </c>
      <c r="M783" s="799">
        <v>1</v>
      </c>
      <c r="N783" s="799"/>
      <c r="O783" s="799"/>
      <c r="P783" s="799" t="s">
        <v>1774</v>
      </c>
      <c r="Q783" s="799" t="s">
        <v>1775</v>
      </c>
      <c r="R783" s="799">
        <v>1</v>
      </c>
      <c r="S783" s="799">
        <v>1</v>
      </c>
      <c r="T783" s="799"/>
      <c r="U783" s="799"/>
      <c r="V783" s="799">
        <v>1</v>
      </c>
      <c r="W783" s="799"/>
      <c r="X783" s="799"/>
      <c r="Y783" s="799">
        <v>1</v>
      </c>
      <c r="Z783" s="799"/>
      <c r="AA783" s="799"/>
      <c r="AB783" s="799"/>
      <c r="AC783" s="787">
        <v>1</v>
      </c>
      <c r="AD783" s="787"/>
      <c r="AE783" s="787"/>
      <c r="AF783" s="787"/>
      <c r="AG783" s="787"/>
      <c r="AH783" s="787"/>
      <c r="AI783" s="787"/>
      <c r="AJ783" s="787"/>
      <c r="AK783" s="787"/>
      <c r="AL783" s="799">
        <v>1</v>
      </c>
      <c r="AM783" s="799"/>
      <c r="AN783" s="799"/>
      <c r="AO783" s="799">
        <f>+VLOOKUP(LEFT(C783,2),$AR$2:$AS$5,2,FALSE)</f>
        <v>4.9029999999999996</v>
      </c>
      <c r="AP783" s="784"/>
      <c r="AQ783" s="784"/>
      <c r="AR783" s="784"/>
      <c r="AS783" s="784"/>
      <c r="AT783" s="784"/>
      <c r="AU783" s="784"/>
      <c r="AV783" s="784"/>
      <c r="AW783" s="784"/>
      <c r="AX783" s="784"/>
      <c r="AY783" s="784"/>
      <c r="AZ783" s="784"/>
      <c r="BA783" s="784"/>
      <c r="BB783" s="784"/>
      <c r="BC783" s="784"/>
      <c r="BE783" s="784" t="str">
        <f t="shared" si="377"/>
        <v>DA</v>
      </c>
      <c r="BF783" s="784" t="str">
        <f>+RIGHT(C783,1)</f>
        <v>3</v>
      </c>
      <c r="BG783" s="784" t="str">
        <f t="shared" ref="BG783:BG845" si="380">+CONCATENATE(BE783,"+",BF783)</f>
        <v>DA+3</v>
      </c>
    </row>
    <row r="784" spans="1:59" x14ac:dyDescent="0.2">
      <c r="A784" s="793"/>
      <c r="B784" s="787"/>
      <c r="C784" s="787"/>
      <c r="D784" s="819">
        <v>397.9</v>
      </c>
      <c r="E784" s="796"/>
      <c r="F784" s="796"/>
      <c r="G784" s="796"/>
      <c r="H784" s="796"/>
      <c r="I784" s="796"/>
      <c r="J784" s="796"/>
      <c r="K784" s="796"/>
      <c r="L784" s="796"/>
      <c r="M784" s="796"/>
      <c r="N784" s="796"/>
      <c r="O784" s="796"/>
      <c r="P784" s="787"/>
      <c r="Q784" s="787"/>
      <c r="R784" s="787"/>
      <c r="S784" s="796"/>
      <c r="T784" s="796"/>
      <c r="U784" s="796"/>
      <c r="V784" s="796"/>
      <c r="W784" s="796"/>
      <c r="X784" s="796"/>
      <c r="Y784" s="796"/>
      <c r="Z784" s="796"/>
      <c r="AA784" s="796"/>
      <c r="AB784" s="787">
        <v>1</v>
      </c>
      <c r="AC784" s="799"/>
      <c r="AD784" s="799"/>
      <c r="AE784" s="799"/>
      <c r="AF784" s="787"/>
      <c r="AG784" s="787" t="b">
        <f t="shared" si="378"/>
        <v>1</v>
      </c>
      <c r="AH784" s="787"/>
      <c r="AI784" s="787"/>
      <c r="AJ784" s="787"/>
      <c r="AK784" s="787">
        <f t="shared" ref="AK784" si="381">AF784+AJ784</f>
        <v>0</v>
      </c>
      <c r="AL784" s="787"/>
      <c r="AM784" s="787"/>
      <c r="AN784" s="787"/>
      <c r="AO784" s="799"/>
      <c r="BE784" s="784" t="str">
        <f t="shared" si="377"/>
        <v/>
      </c>
    </row>
    <row r="785" spans="1:59" x14ac:dyDescent="0.2">
      <c r="A785" s="793">
        <f>+SUBTOTAL(3,$B$13:B785)</f>
        <v>387</v>
      </c>
      <c r="B785" s="787" t="s">
        <v>98</v>
      </c>
      <c r="C785" s="787" t="s">
        <v>245</v>
      </c>
      <c r="D785" s="819"/>
      <c r="E785" s="799">
        <v>1</v>
      </c>
      <c r="F785" s="800" t="s">
        <v>2161</v>
      </c>
      <c r="G785" s="799" t="s">
        <v>1773</v>
      </c>
      <c r="H785" s="799" t="s">
        <v>1772</v>
      </c>
      <c r="I785" s="799" t="s">
        <v>439</v>
      </c>
      <c r="J785" s="799" t="s">
        <v>1773</v>
      </c>
      <c r="K785" s="799" t="s">
        <v>1772</v>
      </c>
      <c r="L785" s="799" t="s">
        <v>439</v>
      </c>
      <c r="M785" s="799">
        <v>1</v>
      </c>
      <c r="N785" s="799"/>
      <c r="O785" s="799"/>
      <c r="P785" s="799" t="s">
        <v>1774</v>
      </c>
      <c r="Q785" s="799" t="s">
        <v>1775</v>
      </c>
      <c r="R785" s="799">
        <v>1</v>
      </c>
      <c r="S785" s="799">
        <v>1</v>
      </c>
      <c r="T785" s="799"/>
      <c r="U785" s="799"/>
      <c r="V785" s="799">
        <v>1</v>
      </c>
      <c r="W785" s="799"/>
      <c r="X785" s="799"/>
      <c r="Y785" s="796"/>
      <c r="Z785" s="796"/>
      <c r="AA785" s="796"/>
      <c r="AB785" s="799"/>
      <c r="AC785" s="787">
        <v>1</v>
      </c>
      <c r="AD785" s="787"/>
      <c r="AE785" s="787"/>
      <c r="AF785" s="787"/>
      <c r="AG785" s="787"/>
      <c r="AH785" s="787"/>
      <c r="AI785" s="787"/>
      <c r="AJ785" s="787"/>
      <c r="AK785" s="787"/>
      <c r="AL785" s="799">
        <v>1</v>
      </c>
      <c r="AM785" s="799"/>
      <c r="AN785" s="799"/>
      <c r="AO785" s="799">
        <f>+VLOOKUP(LEFT(C785,2),$AR$2:$AS$5,2,FALSE)</f>
        <v>7.3659999999999997</v>
      </c>
      <c r="BE785" s="784" t="str">
        <f t="shared" si="377"/>
        <v>DB</v>
      </c>
      <c r="BF785" s="784" t="str">
        <f>+RIGHT(C785,1)</f>
        <v>0</v>
      </c>
      <c r="BG785" s="784" t="str">
        <f t="shared" si="380"/>
        <v>DB+0</v>
      </c>
    </row>
    <row r="786" spans="1:59" x14ac:dyDescent="0.2">
      <c r="A786" s="793"/>
      <c r="B786" s="787"/>
      <c r="C786" s="787"/>
      <c r="D786" s="819">
        <v>405.7</v>
      </c>
      <c r="E786" s="796"/>
      <c r="F786" s="796"/>
      <c r="G786" s="796"/>
      <c r="H786" s="796"/>
      <c r="I786" s="796"/>
      <c r="J786" s="796"/>
      <c r="K786" s="796"/>
      <c r="L786" s="796"/>
      <c r="M786" s="796"/>
      <c r="N786" s="796"/>
      <c r="O786" s="796"/>
      <c r="P786" s="787"/>
      <c r="Q786" s="787"/>
      <c r="R786" s="787"/>
      <c r="S786" s="796"/>
      <c r="T786" s="796"/>
      <c r="U786" s="796"/>
      <c r="V786" s="796"/>
      <c r="W786" s="796"/>
      <c r="X786" s="796"/>
      <c r="Y786" s="796"/>
      <c r="Z786" s="796"/>
      <c r="AA786" s="796"/>
      <c r="AB786" s="787">
        <v>1</v>
      </c>
      <c r="AC786" s="799"/>
      <c r="AD786" s="799"/>
      <c r="AE786" s="799"/>
      <c r="AF786" s="787"/>
      <c r="AG786" s="787" t="b">
        <f t="shared" si="378"/>
        <v>1</v>
      </c>
      <c r="AH786" s="787"/>
      <c r="AI786" s="787"/>
      <c r="AJ786" s="787"/>
      <c r="AK786" s="787">
        <f t="shared" ref="AK786" si="382">AF786+AJ786</f>
        <v>0</v>
      </c>
      <c r="AL786" s="787"/>
      <c r="AM786" s="787"/>
      <c r="AN786" s="787"/>
      <c r="AO786" s="799"/>
      <c r="BE786" s="784" t="str">
        <f t="shared" si="377"/>
        <v/>
      </c>
    </row>
    <row r="787" spans="1:59" x14ac:dyDescent="0.2">
      <c r="A787" s="793">
        <f>+SUBTOTAL(3,$B$13:B787)</f>
        <v>388</v>
      </c>
      <c r="B787" s="787" t="s">
        <v>777</v>
      </c>
      <c r="C787" s="787" t="s">
        <v>232</v>
      </c>
      <c r="D787" s="819"/>
      <c r="E787" s="799">
        <v>1</v>
      </c>
      <c r="F787" s="800" t="s">
        <v>2162</v>
      </c>
      <c r="G787" s="799" t="s">
        <v>1773</v>
      </c>
      <c r="H787" s="799" t="s">
        <v>1772</v>
      </c>
      <c r="I787" s="799" t="s">
        <v>439</v>
      </c>
      <c r="J787" s="799" t="s">
        <v>1773</v>
      </c>
      <c r="K787" s="799" t="s">
        <v>1772</v>
      </c>
      <c r="L787" s="799" t="s">
        <v>439</v>
      </c>
      <c r="M787" s="799">
        <v>1</v>
      </c>
      <c r="N787" s="799"/>
      <c r="O787" s="799"/>
      <c r="P787" s="799" t="s">
        <v>1774</v>
      </c>
      <c r="Q787" s="799" t="s">
        <v>1775</v>
      </c>
      <c r="R787" s="799">
        <v>1</v>
      </c>
      <c r="S787" s="799">
        <v>1</v>
      </c>
      <c r="T787" s="799"/>
      <c r="U787" s="799"/>
      <c r="V787" s="799">
        <v>1</v>
      </c>
      <c r="W787" s="799"/>
      <c r="X787" s="799"/>
      <c r="Y787" s="799">
        <v>1</v>
      </c>
      <c r="Z787" s="799"/>
      <c r="AA787" s="799"/>
      <c r="AB787" s="799"/>
      <c r="AC787" s="787">
        <v>1</v>
      </c>
      <c r="AD787" s="787"/>
      <c r="AE787" s="787"/>
      <c r="AF787" s="787"/>
      <c r="AG787" s="787"/>
      <c r="AH787" s="787"/>
      <c r="AI787" s="787"/>
      <c r="AJ787" s="787"/>
      <c r="AK787" s="787"/>
      <c r="AL787" s="799">
        <v>1</v>
      </c>
      <c r="AM787" s="799"/>
      <c r="AN787" s="799"/>
      <c r="AO787" s="799">
        <f>+VLOOKUP(LEFT(C787,2),$AR$2:$AS$5,2,FALSE)</f>
        <v>4.9029999999999996</v>
      </c>
      <c r="AP787" s="784"/>
      <c r="AQ787" s="784"/>
      <c r="AR787" s="784"/>
      <c r="AS787" s="784"/>
      <c r="AT787" s="784"/>
      <c r="AU787" s="784"/>
      <c r="AV787" s="784"/>
      <c r="AW787" s="784"/>
      <c r="AX787" s="784"/>
      <c r="AY787" s="784"/>
      <c r="AZ787" s="784"/>
      <c r="BA787" s="784"/>
      <c r="BB787" s="784"/>
      <c r="BC787" s="784"/>
      <c r="BE787" s="784" t="str">
        <f t="shared" si="377"/>
        <v>DA</v>
      </c>
      <c r="BF787" s="784" t="str">
        <f>+RIGHT(C787,1)</f>
        <v>6</v>
      </c>
      <c r="BG787" s="784" t="str">
        <f t="shared" si="380"/>
        <v>DA+6</v>
      </c>
    </row>
    <row r="788" spans="1:59" x14ac:dyDescent="0.2">
      <c r="A788" s="793"/>
      <c r="B788" s="787"/>
      <c r="C788" s="787"/>
      <c r="D788" s="819">
        <v>433.2</v>
      </c>
      <c r="E788" s="796"/>
      <c r="F788" s="796"/>
      <c r="G788" s="796"/>
      <c r="H788" s="796"/>
      <c r="I788" s="796"/>
      <c r="J788" s="796"/>
      <c r="K788" s="796"/>
      <c r="L788" s="796"/>
      <c r="M788" s="796"/>
      <c r="N788" s="796"/>
      <c r="O788" s="796"/>
      <c r="P788" s="787"/>
      <c r="Q788" s="787"/>
      <c r="R788" s="787"/>
      <c r="S788" s="796"/>
      <c r="T788" s="796"/>
      <c r="U788" s="796"/>
      <c r="V788" s="796"/>
      <c r="W788" s="796"/>
      <c r="X788" s="796"/>
      <c r="Y788" s="796"/>
      <c r="Z788" s="796"/>
      <c r="AA788" s="796"/>
      <c r="AB788" s="787">
        <v>1</v>
      </c>
      <c r="AC788" s="799"/>
      <c r="AD788" s="799"/>
      <c r="AE788" s="799"/>
      <c r="AF788" s="787"/>
      <c r="AG788" s="787" t="b">
        <f t="shared" si="378"/>
        <v>1</v>
      </c>
      <c r="AH788" s="787"/>
      <c r="AI788" s="787"/>
      <c r="AJ788" s="787"/>
      <c r="AK788" s="787">
        <f t="shared" ref="AK788" si="383">AF788+AJ788</f>
        <v>0</v>
      </c>
      <c r="AL788" s="787"/>
      <c r="AM788" s="787"/>
      <c r="AN788" s="787"/>
      <c r="AO788" s="799"/>
      <c r="BE788" s="784" t="str">
        <f t="shared" si="377"/>
        <v/>
      </c>
    </row>
    <row r="789" spans="1:59" x14ac:dyDescent="0.2">
      <c r="A789" s="793">
        <f>+SUBTOTAL(3,$B$13:B789)</f>
        <v>389</v>
      </c>
      <c r="B789" s="787" t="s">
        <v>778</v>
      </c>
      <c r="C789" s="787" t="s">
        <v>232</v>
      </c>
      <c r="D789" s="819"/>
      <c r="E789" s="799">
        <v>1</v>
      </c>
      <c r="F789" s="800" t="s">
        <v>2163</v>
      </c>
      <c r="G789" s="799" t="s">
        <v>1773</v>
      </c>
      <c r="H789" s="799" t="s">
        <v>1772</v>
      </c>
      <c r="I789" s="799" t="s">
        <v>439</v>
      </c>
      <c r="J789" s="799" t="s">
        <v>1773</v>
      </c>
      <c r="K789" s="799" t="s">
        <v>1772</v>
      </c>
      <c r="L789" s="799" t="s">
        <v>439</v>
      </c>
      <c r="M789" s="799">
        <v>1</v>
      </c>
      <c r="N789" s="799"/>
      <c r="O789" s="799"/>
      <c r="P789" s="799" t="s">
        <v>1774</v>
      </c>
      <c r="Q789" s="799" t="s">
        <v>1775</v>
      </c>
      <c r="R789" s="799">
        <v>1</v>
      </c>
      <c r="S789" s="799">
        <v>1</v>
      </c>
      <c r="T789" s="799"/>
      <c r="U789" s="799"/>
      <c r="V789" s="799">
        <v>1</v>
      </c>
      <c r="W789" s="799"/>
      <c r="X789" s="799"/>
      <c r="Y789" s="799">
        <v>1</v>
      </c>
      <c r="Z789" s="799"/>
      <c r="AA789" s="799"/>
      <c r="AB789" s="799"/>
      <c r="AC789" s="787">
        <v>1</v>
      </c>
      <c r="AD789" s="787"/>
      <c r="AE789" s="787"/>
      <c r="AF789" s="787"/>
      <c r="AG789" s="787"/>
      <c r="AH789" s="787"/>
      <c r="AI789" s="787"/>
      <c r="AJ789" s="787"/>
      <c r="AK789" s="787"/>
      <c r="AL789" s="799">
        <v>1</v>
      </c>
      <c r="AM789" s="799"/>
      <c r="AN789" s="799"/>
      <c r="AO789" s="799">
        <f>+VLOOKUP(LEFT(C789,2),$AR$2:$AS$5,2,FALSE)</f>
        <v>4.9029999999999996</v>
      </c>
      <c r="AP789" s="784"/>
      <c r="AQ789" s="784"/>
      <c r="AR789" s="784"/>
      <c r="AS789" s="784"/>
      <c r="AT789" s="784"/>
      <c r="AU789" s="784"/>
      <c r="AV789" s="784"/>
      <c r="AW789" s="784"/>
      <c r="AX789" s="784"/>
      <c r="AY789" s="784"/>
      <c r="AZ789" s="784"/>
      <c r="BA789" s="784"/>
      <c r="BB789" s="784"/>
      <c r="BC789" s="784"/>
      <c r="BE789" s="784" t="str">
        <f t="shared" si="377"/>
        <v>DA</v>
      </c>
      <c r="BF789" s="784" t="str">
        <f>+RIGHT(C789,1)</f>
        <v>6</v>
      </c>
      <c r="BG789" s="784" t="str">
        <f t="shared" si="380"/>
        <v>DA+6</v>
      </c>
    </row>
    <row r="790" spans="1:59" x14ac:dyDescent="0.2">
      <c r="A790" s="793"/>
      <c r="B790" s="787"/>
      <c r="C790" s="787"/>
      <c r="D790" s="819">
        <v>400.9</v>
      </c>
      <c r="E790" s="796"/>
      <c r="F790" s="796"/>
      <c r="G790" s="796"/>
      <c r="H790" s="796"/>
      <c r="I790" s="796"/>
      <c r="J790" s="796"/>
      <c r="K790" s="796"/>
      <c r="L790" s="796"/>
      <c r="M790" s="796"/>
      <c r="N790" s="796"/>
      <c r="O790" s="796"/>
      <c r="P790" s="787"/>
      <c r="Q790" s="787"/>
      <c r="R790" s="787"/>
      <c r="S790" s="796"/>
      <c r="T790" s="796"/>
      <c r="U790" s="796"/>
      <c r="V790" s="796"/>
      <c r="W790" s="796"/>
      <c r="X790" s="796"/>
      <c r="Y790" s="796"/>
      <c r="Z790" s="796"/>
      <c r="AA790" s="796"/>
      <c r="AB790" s="787">
        <v>1</v>
      </c>
      <c r="AC790" s="799"/>
      <c r="AD790" s="799"/>
      <c r="AE790" s="799"/>
      <c r="AF790" s="787"/>
      <c r="AG790" s="787" t="b">
        <f t="shared" si="378"/>
        <v>1</v>
      </c>
      <c r="AH790" s="787"/>
      <c r="AI790" s="787"/>
      <c r="AJ790" s="787"/>
      <c r="AK790" s="787">
        <f t="shared" ref="AK790" si="384">AF790+AJ790</f>
        <v>0</v>
      </c>
      <c r="AL790" s="787"/>
      <c r="AM790" s="787"/>
      <c r="AN790" s="787"/>
      <c r="AO790" s="799"/>
      <c r="BE790" s="784" t="str">
        <f t="shared" si="377"/>
        <v/>
      </c>
    </row>
    <row r="791" spans="1:59" x14ac:dyDescent="0.2">
      <c r="A791" s="793">
        <f>+SUBTOTAL(3,$B$13:B791)</f>
        <v>390</v>
      </c>
      <c r="B791" s="787" t="s">
        <v>779</v>
      </c>
      <c r="C791" s="787" t="s">
        <v>232</v>
      </c>
      <c r="D791" s="819"/>
      <c r="E791" s="799">
        <v>1</v>
      </c>
      <c r="F791" s="800" t="s">
        <v>2164</v>
      </c>
      <c r="G791" s="799" t="s">
        <v>1773</v>
      </c>
      <c r="H791" s="799" t="s">
        <v>1772</v>
      </c>
      <c r="I791" s="799" t="s">
        <v>439</v>
      </c>
      <c r="J791" s="799" t="s">
        <v>1773</v>
      </c>
      <c r="K791" s="799" t="s">
        <v>1772</v>
      </c>
      <c r="L791" s="799" t="s">
        <v>439</v>
      </c>
      <c r="M791" s="799">
        <v>1</v>
      </c>
      <c r="N791" s="799"/>
      <c r="O791" s="799"/>
      <c r="P791" s="799" t="s">
        <v>1774</v>
      </c>
      <c r="Q791" s="799" t="s">
        <v>1775</v>
      </c>
      <c r="R791" s="799">
        <v>1</v>
      </c>
      <c r="S791" s="799">
        <v>1</v>
      </c>
      <c r="T791" s="799"/>
      <c r="U791" s="799"/>
      <c r="V791" s="799">
        <v>1</v>
      </c>
      <c r="W791" s="799"/>
      <c r="X791" s="799"/>
      <c r="Y791" s="799">
        <v>1</v>
      </c>
      <c r="Z791" s="799"/>
      <c r="AA791" s="799"/>
      <c r="AB791" s="799"/>
      <c r="AC791" s="787">
        <v>1</v>
      </c>
      <c r="AD791" s="787"/>
      <c r="AE791" s="787"/>
      <c r="AF791" s="787"/>
      <c r="AG791" s="787"/>
      <c r="AH791" s="787"/>
      <c r="AI791" s="787"/>
      <c r="AJ791" s="787"/>
      <c r="AK791" s="787"/>
      <c r="AL791" s="799">
        <v>1</v>
      </c>
      <c r="AM791" s="799"/>
      <c r="AN791" s="799"/>
      <c r="AO791" s="799">
        <f>+VLOOKUP(LEFT(C791,2),$AR$2:$AS$5,2,FALSE)</f>
        <v>4.9029999999999996</v>
      </c>
      <c r="AP791" s="784"/>
      <c r="AQ791" s="784"/>
      <c r="AR791" s="784"/>
      <c r="AS791" s="784"/>
      <c r="AT791" s="784"/>
      <c r="AU791" s="784"/>
      <c r="AV791" s="784"/>
      <c r="AW791" s="784"/>
      <c r="AX791" s="784"/>
      <c r="AY791" s="784"/>
      <c r="AZ791" s="784"/>
      <c r="BA791" s="784"/>
      <c r="BB791" s="784"/>
      <c r="BC791" s="784"/>
      <c r="BE791" s="784" t="str">
        <f t="shared" si="377"/>
        <v>DA</v>
      </c>
      <c r="BF791" s="784" t="str">
        <f>+RIGHT(C791,1)</f>
        <v>6</v>
      </c>
      <c r="BG791" s="784" t="str">
        <f t="shared" si="380"/>
        <v>DA+6</v>
      </c>
    </row>
    <row r="792" spans="1:59" x14ac:dyDescent="0.2">
      <c r="A792" s="793"/>
      <c r="B792" s="787"/>
      <c r="C792" s="787"/>
      <c r="D792" s="819">
        <v>427</v>
      </c>
      <c r="E792" s="796"/>
      <c r="F792" s="796"/>
      <c r="G792" s="796"/>
      <c r="H792" s="796"/>
      <c r="I792" s="796"/>
      <c r="J792" s="796"/>
      <c r="K792" s="796"/>
      <c r="L792" s="796"/>
      <c r="M792" s="796"/>
      <c r="N792" s="796"/>
      <c r="O792" s="796"/>
      <c r="P792" s="787"/>
      <c r="Q792" s="787"/>
      <c r="R792" s="787"/>
      <c r="S792" s="796"/>
      <c r="T792" s="796"/>
      <c r="U792" s="796"/>
      <c r="V792" s="796"/>
      <c r="W792" s="796"/>
      <c r="X792" s="796"/>
      <c r="Y792" s="796"/>
      <c r="Z792" s="796"/>
      <c r="AA792" s="796"/>
      <c r="AB792" s="787">
        <v>1</v>
      </c>
      <c r="AC792" s="799"/>
      <c r="AD792" s="799"/>
      <c r="AE792" s="799"/>
      <c r="AF792" s="787"/>
      <c r="AG792" s="787" t="b">
        <f t="shared" si="378"/>
        <v>1</v>
      </c>
      <c r="AH792" s="787"/>
      <c r="AI792" s="787"/>
      <c r="AJ792" s="787"/>
      <c r="AK792" s="787">
        <f t="shared" ref="AK792" si="385">AF792+AJ792</f>
        <v>0</v>
      </c>
      <c r="AL792" s="787"/>
      <c r="AM792" s="787"/>
      <c r="AN792" s="787"/>
      <c r="AO792" s="799"/>
      <c r="BE792" s="784" t="str">
        <f t="shared" si="377"/>
        <v/>
      </c>
    </row>
    <row r="793" spans="1:59" x14ac:dyDescent="0.2">
      <c r="A793" s="793">
        <f>+SUBTOTAL(3,$B$13:B793)</f>
        <v>391</v>
      </c>
      <c r="B793" s="787" t="s">
        <v>780</v>
      </c>
      <c r="C793" s="787" t="s">
        <v>20</v>
      </c>
      <c r="D793" s="819"/>
      <c r="E793" s="799">
        <v>1</v>
      </c>
      <c r="F793" s="800" t="s">
        <v>2165</v>
      </c>
      <c r="G793" s="799" t="s">
        <v>1773</v>
      </c>
      <c r="H793" s="799" t="s">
        <v>1772</v>
      </c>
      <c r="I793" s="799" t="s">
        <v>439</v>
      </c>
      <c r="J793" s="799" t="s">
        <v>1773</v>
      </c>
      <c r="K793" s="799" t="s">
        <v>1772</v>
      </c>
      <c r="L793" s="799" t="s">
        <v>439</v>
      </c>
      <c r="M793" s="799">
        <v>1</v>
      </c>
      <c r="N793" s="799"/>
      <c r="O793" s="799"/>
      <c r="P793" s="799" t="s">
        <v>1774</v>
      </c>
      <c r="Q793" s="799" t="s">
        <v>1775</v>
      </c>
      <c r="R793" s="799">
        <v>1</v>
      </c>
      <c r="S793" s="799">
        <v>1</v>
      </c>
      <c r="T793" s="799"/>
      <c r="U793" s="799"/>
      <c r="V793" s="799">
        <v>1</v>
      </c>
      <c r="W793" s="799"/>
      <c r="X793" s="799"/>
      <c r="Y793" s="799">
        <v>1</v>
      </c>
      <c r="Z793" s="799"/>
      <c r="AA793" s="799"/>
      <c r="AB793" s="799"/>
      <c r="AC793" s="787">
        <v>1</v>
      </c>
      <c r="AD793" s="787"/>
      <c r="AE793" s="787"/>
      <c r="AF793" s="787"/>
      <c r="AG793" s="787"/>
      <c r="AH793" s="787"/>
      <c r="AI793" s="787"/>
      <c r="AJ793" s="787"/>
      <c r="AK793" s="787"/>
      <c r="AL793" s="799">
        <v>1</v>
      </c>
      <c r="AM793" s="799"/>
      <c r="AN793" s="799"/>
      <c r="AO793" s="799">
        <f>+VLOOKUP(LEFT(C793,2),$AR$2:$AS$5,2,FALSE)</f>
        <v>4.9029999999999996</v>
      </c>
      <c r="AP793" s="784"/>
      <c r="AQ793" s="784"/>
      <c r="AR793" s="784"/>
      <c r="AS793" s="784"/>
      <c r="AT793" s="784"/>
      <c r="AU793" s="784"/>
      <c r="AV793" s="784"/>
      <c r="AW793" s="784"/>
      <c r="AX793" s="784"/>
      <c r="AY793" s="784"/>
      <c r="AZ793" s="784"/>
      <c r="BA793" s="784"/>
      <c r="BB793" s="784"/>
      <c r="BC793" s="784"/>
      <c r="BE793" s="784" t="str">
        <f t="shared" si="377"/>
        <v>DA</v>
      </c>
      <c r="BF793" s="784" t="str">
        <f>+RIGHT(C793,1)</f>
        <v>3</v>
      </c>
      <c r="BG793" s="784" t="str">
        <f t="shared" si="380"/>
        <v>DA+3</v>
      </c>
    </row>
    <row r="794" spans="1:59" x14ac:dyDescent="0.2">
      <c r="A794" s="793"/>
      <c r="B794" s="787"/>
      <c r="C794" s="787"/>
      <c r="D794" s="819">
        <v>413.9</v>
      </c>
      <c r="E794" s="796"/>
      <c r="F794" s="796"/>
      <c r="G794" s="796"/>
      <c r="H794" s="796"/>
      <c r="I794" s="796"/>
      <c r="J794" s="796"/>
      <c r="K794" s="796"/>
      <c r="L794" s="796"/>
      <c r="M794" s="796"/>
      <c r="N794" s="796"/>
      <c r="O794" s="796"/>
      <c r="P794" s="787"/>
      <c r="Q794" s="787"/>
      <c r="R794" s="787"/>
      <c r="S794" s="796"/>
      <c r="T794" s="796"/>
      <c r="U794" s="796"/>
      <c r="V794" s="796"/>
      <c r="W794" s="796"/>
      <c r="X794" s="796"/>
      <c r="Y794" s="796"/>
      <c r="Z794" s="796"/>
      <c r="AA794" s="796"/>
      <c r="AB794" s="787">
        <v>1</v>
      </c>
      <c r="AC794" s="799"/>
      <c r="AD794" s="799"/>
      <c r="AE794" s="799"/>
      <c r="AF794" s="787"/>
      <c r="AG794" s="787" t="b">
        <f t="shared" si="378"/>
        <v>1</v>
      </c>
      <c r="AH794" s="787"/>
      <c r="AI794" s="787"/>
      <c r="AJ794" s="787"/>
      <c r="AK794" s="787">
        <f t="shared" ref="AK794" si="386">AF794+AJ794</f>
        <v>0</v>
      </c>
      <c r="AL794" s="787"/>
      <c r="AM794" s="787"/>
      <c r="AN794" s="787"/>
      <c r="AO794" s="799"/>
      <c r="BE794" s="784" t="str">
        <f t="shared" si="377"/>
        <v/>
      </c>
    </row>
    <row r="795" spans="1:59" x14ac:dyDescent="0.2">
      <c r="A795" s="793">
        <f>+SUBTOTAL(3,$B$13:B795)</f>
        <v>392</v>
      </c>
      <c r="B795" s="787" t="s">
        <v>781</v>
      </c>
      <c r="C795" s="787" t="s">
        <v>20</v>
      </c>
      <c r="D795" s="819"/>
      <c r="E795" s="799">
        <v>1</v>
      </c>
      <c r="F795" s="800" t="s">
        <v>2166</v>
      </c>
      <c r="G795" s="799" t="s">
        <v>1773</v>
      </c>
      <c r="H795" s="799" t="s">
        <v>1772</v>
      </c>
      <c r="I795" s="799" t="s">
        <v>439</v>
      </c>
      <c r="J795" s="799" t="s">
        <v>1773</v>
      </c>
      <c r="K795" s="799" t="s">
        <v>1772</v>
      </c>
      <c r="L795" s="799" t="s">
        <v>439</v>
      </c>
      <c r="M795" s="799">
        <v>1</v>
      </c>
      <c r="N795" s="799"/>
      <c r="O795" s="799"/>
      <c r="P795" s="799" t="s">
        <v>1774</v>
      </c>
      <c r="Q795" s="799" t="s">
        <v>1775</v>
      </c>
      <c r="R795" s="799">
        <v>1</v>
      </c>
      <c r="S795" s="799">
        <v>1</v>
      </c>
      <c r="T795" s="799"/>
      <c r="U795" s="799"/>
      <c r="V795" s="799">
        <v>1</v>
      </c>
      <c r="W795" s="799"/>
      <c r="X795" s="799"/>
      <c r="Y795" s="799">
        <v>1</v>
      </c>
      <c r="Z795" s="799"/>
      <c r="AA795" s="799"/>
      <c r="AB795" s="799"/>
      <c r="AC795" s="787">
        <v>1</v>
      </c>
      <c r="AD795" s="787"/>
      <c r="AE795" s="787"/>
      <c r="AF795" s="787"/>
      <c r="AG795" s="787"/>
      <c r="AH795" s="787"/>
      <c r="AI795" s="787"/>
      <c r="AJ795" s="787"/>
      <c r="AK795" s="787"/>
      <c r="AL795" s="799">
        <v>1</v>
      </c>
      <c r="AM795" s="799"/>
      <c r="AN795" s="799"/>
      <c r="AO795" s="799">
        <f>+VLOOKUP(LEFT(C795,2),$AR$2:$AS$5,2,FALSE)</f>
        <v>4.9029999999999996</v>
      </c>
      <c r="AP795" s="784"/>
      <c r="AQ795" s="784"/>
      <c r="AR795" s="784"/>
      <c r="AS795" s="784"/>
      <c r="AT795" s="784"/>
      <c r="AU795" s="784"/>
      <c r="AV795" s="784"/>
      <c r="AW795" s="784"/>
      <c r="AX795" s="784"/>
      <c r="AY795" s="784"/>
      <c r="AZ795" s="784"/>
      <c r="BA795" s="784"/>
      <c r="BB795" s="784"/>
      <c r="BC795" s="784"/>
      <c r="BE795" s="784" t="str">
        <f t="shared" si="377"/>
        <v>DA</v>
      </c>
      <c r="BF795" s="784" t="str">
        <f>+RIGHT(C795,1)</f>
        <v>3</v>
      </c>
      <c r="BG795" s="784" t="str">
        <f t="shared" si="380"/>
        <v>DA+3</v>
      </c>
    </row>
    <row r="796" spans="1:59" x14ac:dyDescent="0.2">
      <c r="A796" s="793"/>
      <c r="B796" s="787"/>
      <c r="C796" s="787"/>
      <c r="D796" s="819">
        <v>426.4</v>
      </c>
      <c r="E796" s="796"/>
      <c r="F796" s="796"/>
      <c r="G796" s="796"/>
      <c r="H796" s="796"/>
      <c r="I796" s="796"/>
      <c r="J796" s="796"/>
      <c r="K796" s="796"/>
      <c r="L796" s="796"/>
      <c r="M796" s="796"/>
      <c r="N796" s="796"/>
      <c r="O796" s="796"/>
      <c r="P796" s="787"/>
      <c r="Q796" s="787"/>
      <c r="R796" s="787"/>
      <c r="S796" s="796"/>
      <c r="T796" s="796"/>
      <c r="U796" s="796"/>
      <c r="V796" s="796"/>
      <c r="W796" s="796"/>
      <c r="X796" s="796"/>
      <c r="Y796" s="796"/>
      <c r="Z796" s="796"/>
      <c r="AA796" s="796"/>
      <c r="AB796" s="787">
        <v>1</v>
      </c>
      <c r="AC796" s="799"/>
      <c r="AD796" s="799"/>
      <c r="AE796" s="799"/>
      <c r="AF796" s="787"/>
      <c r="AG796" s="787" t="b">
        <f t="shared" si="378"/>
        <v>1</v>
      </c>
      <c r="AH796" s="787"/>
      <c r="AI796" s="787"/>
      <c r="AJ796" s="787"/>
      <c r="AK796" s="787">
        <f t="shared" ref="AK796" si="387">AF796+AJ796</f>
        <v>0</v>
      </c>
      <c r="AL796" s="787"/>
      <c r="AM796" s="787"/>
      <c r="AN796" s="787"/>
      <c r="AO796" s="799"/>
      <c r="BE796" s="784" t="str">
        <f t="shared" si="377"/>
        <v/>
      </c>
    </row>
    <row r="797" spans="1:59" x14ac:dyDescent="0.2">
      <c r="A797" s="793">
        <f>+SUBTOTAL(3,$B$13:B797)</f>
        <v>393</v>
      </c>
      <c r="B797" s="787" t="s">
        <v>782</v>
      </c>
      <c r="C797" s="787" t="s">
        <v>20</v>
      </c>
      <c r="D797" s="819"/>
      <c r="E797" s="799">
        <v>1</v>
      </c>
      <c r="F797" s="800" t="s">
        <v>2167</v>
      </c>
      <c r="G797" s="799" t="s">
        <v>1773</v>
      </c>
      <c r="H797" s="799" t="s">
        <v>1772</v>
      </c>
      <c r="I797" s="799" t="s">
        <v>439</v>
      </c>
      <c r="J797" s="799" t="s">
        <v>1773</v>
      </c>
      <c r="K797" s="799" t="s">
        <v>1772</v>
      </c>
      <c r="L797" s="799" t="s">
        <v>439</v>
      </c>
      <c r="M797" s="799">
        <v>1</v>
      </c>
      <c r="N797" s="799"/>
      <c r="O797" s="799"/>
      <c r="P797" s="799" t="s">
        <v>1774</v>
      </c>
      <c r="Q797" s="799" t="s">
        <v>1775</v>
      </c>
      <c r="R797" s="799">
        <v>1</v>
      </c>
      <c r="S797" s="799">
        <v>1</v>
      </c>
      <c r="T797" s="799"/>
      <c r="U797" s="799"/>
      <c r="V797" s="799">
        <v>1</v>
      </c>
      <c r="W797" s="799"/>
      <c r="X797" s="799"/>
      <c r="Y797" s="799">
        <v>1</v>
      </c>
      <c r="Z797" s="799"/>
      <c r="AA797" s="799"/>
      <c r="AB797" s="799"/>
      <c r="AC797" s="787">
        <v>1</v>
      </c>
      <c r="AD797" s="787"/>
      <c r="AE797" s="787"/>
      <c r="AF797" s="787"/>
      <c r="AG797" s="787"/>
      <c r="AH797" s="787"/>
      <c r="AI797" s="787"/>
      <c r="AJ797" s="787"/>
      <c r="AK797" s="787"/>
      <c r="AL797" s="799">
        <v>1</v>
      </c>
      <c r="AM797" s="799"/>
      <c r="AN797" s="799"/>
      <c r="AO797" s="799">
        <f>+VLOOKUP(LEFT(C797,2),$AR$2:$AS$5,2,FALSE)</f>
        <v>4.9029999999999996</v>
      </c>
      <c r="AP797" s="784"/>
      <c r="AQ797" s="784"/>
      <c r="AR797" s="784"/>
      <c r="AS797" s="784"/>
      <c r="AT797" s="784"/>
      <c r="AU797" s="784"/>
      <c r="AV797" s="784"/>
      <c r="AW797" s="784"/>
      <c r="AX797" s="784"/>
      <c r="AY797" s="784"/>
      <c r="AZ797" s="784"/>
      <c r="BA797" s="784"/>
      <c r="BB797" s="784"/>
      <c r="BC797" s="784"/>
      <c r="BE797" s="784" t="str">
        <f t="shared" si="377"/>
        <v>DA</v>
      </c>
      <c r="BF797" s="784" t="str">
        <f>+RIGHT(C797,1)</f>
        <v>3</v>
      </c>
      <c r="BG797" s="784" t="str">
        <f t="shared" si="380"/>
        <v>DA+3</v>
      </c>
    </row>
    <row r="798" spans="1:59" x14ac:dyDescent="0.2">
      <c r="A798" s="793"/>
      <c r="B798" s="787"/>
      <c r="C798" s="787"/>
      <c r="D798" s="819">
        <v>411.5</v>
      </c>
      <c r="E798" s="796"/>
      <c r="F798" s="796"/>
      <c r="G798" s="796"/>
      <c r="H798" s="796"/>
      <c r="I798" s="796"/>
      <c r="J798" s="796"/>
      <c r="K798" s="796"/>
      <c r="L798" s="796"/>
      <c r="M798" s="796"/>
      <c r="N798" s="796"/>
      <c r="O798" s="796"/>
      <c r="P798" s="787"/>
      <c r="Q798" s="787"/>
      <c r="R798" s="787"/>
      <c r="S798" s="796"/>
      <c r="T798" s="796"/>
      <c r="U798" s="796"/>
      <c r="V798" s="796"/>
      <c r="W798" s="796"/>
      <c r="X798" s="796"/>
      <c r="Y798" s="796"/>
      <c r="Z798" s="796"/>
      <c r="AA798" s="796"/>
      <c r="AB798" s="787">
        <v>1</v>
      </c>
      <c r="AC798" s="799"/>
      <c r="AD798" s="799"/>
      <c r="AE798" s="799"/>
      <c r="AF798" s="787"/>
      <c r="AG798" s="787" t="b">
        <f t="shared" si="378"/>
        <v>1</v>
      </c>
      <c r="AH798" s="787"/>
      <c r="AI798" s="787"/>
      <c r="AJ798" s="787"/>
      <c r="AK798" s="787">
        <f t="shared" ref="AK798" si="388">AF798+AJ798</f>
        <v>0</v>
      </c>
      <c r="AL798" s="787"/>
      <c r="AM798" s="787"/>
      <c r="AN798" s="787"/>
      <c r="AO798" s="799"/>
      <c r="BE798" s="784" t="str">
        <f t="shared" si="377"/>
        <v/>
      </c>
    </row>
    <row r="799" spans="1:59" x14ac:dyDescent="0.2">
      <c r="A799" s="793">
        <f>+SUBTOTAL(3,$B$13:B799)</f>
        <v>394</v>
      </c>
      <c r="B799" s="787" t="s">
        <v>783</v>
      </c>
      <c r="C799" s="787" t="s">
        <v>233</v>
      </c>
      <c r="D799" s="819"/>
      <c r="E799" s="799">
        <v>1</v>
      </c>
      <c r="F799" s="800" t="s">
        <v>2168</v>
      </c>
      <c r="G799" s="799" t="s">
        <v>1773</v>
      </c>
      <c r="H799" s="799" t="s">
        <v>1772</v>
      </c>
      <c r="I799" s="799" t="s">
        <v>439</v>
      </c>
      <c r="J799" s="799" t="s">
        <v>1773</v>
      </c>
      <c r="K799" s="799" t="s">
        <v>1772</v>
      </c>
      <c r="L799" s="799" t="s">
        <v>439</v>
      </c>
      <c r="M799" s="799">
        <v>1</v>
      </c>
      <c r="N799" s="799"/>
      <c r="O799" s="799"/>
      <c r="P799" s="799" t="s">
        <v>1774</v>
      </c>
      <c r="Q799" s="799" t="s">
        <v>1775</v>
      </c>
      <c r="R799" s="799">
        <v>1</v>
      </c>
      <c r="S799" s="799">
        <v>1</v>
      </c>
      <c r="T799" s="799"/>
      <c r="U799" s="799"/>
      <c r="V799" s="799">
        <v>1</v>
      </c>
      <c r="W799" s="799"/>
      <c r="X799" s="799"/>
      <c r="Y799" s="799">
        <v>1</v>
      </c>
      <c r="Z799" s="799"/>
      <c r="AA799" s="799"/>
      <c r="AB799" s="799"/>
      <c r="AC799" s="787">
        <v>1</v>
      </c>
      <c r="AD799" s="787"/>
      <c r="AE799" s="787"/>
      <c r="AF799" s="787"/>
      <c r="AG799" s="787"/>
      <c r="AH799" s="787"/>
      <c r="AI799" s="787"/>
      <c r="AJ799" s="787"/>
      <c r="AK799" s="787"/>
      <c r="AL799" s="799">
        <v>1</v>
      </c>
      <c r="AM799" s="799"/>
      <c r="AN799" s="799"/>
      <c r="AO799" s="799">
        <f>+VLOOKUP(LEFT(C799,2),$AR$2:$AS$5,2,FALSE)</f>
        <v>4.9029999999999996</v>
      </c>
      <c r="AP799" s="784"/>
      <c r="AQ799" s="784"/>
      <c r="AR799" s="784"/>
      <c r="AS799" s="784"/>
      <c r="AT799" s="784"/>
      <c r="AU799" s="784"/>
      <c r="AV799" s="784"/>
      <c r="AW799" s="784"/>
      <c r="AX799" s="784"/>
      <c r="AY799" s="784"/>
      <c r="AZ799" s="784"/>
      <c r="BA799" s="784"/>
      <c r="BB799" s="784"/>
      <c r="BC799" s="784"/>
      <c r="BE799" s="784" t="str">
        <f t="shared" si="377"/>
        <v>DA</v>
      </c>
      <c r="BF799" s="784" t="str">
        <f>+RIGHT(C799,1)</f>
        <v>9</v>
      </c>
      <c r="BG799" s="784" t="str">
        <f t="shared" si="380"/>
        <v>DA+9</v>
      </c>
    </row>
    <row r="800" spans="1:59" x14ac:dyDescent="0.2">
      <c r="A800" s="793"/>
      <c r="B800" s="787"/>
      <c r="C800" s="787"/>
      <c r="D800" s="819">
        <v>376.3</v>
      </c>
      <c r="E800" s="796"/>
      <c r="F800" s="796"/>
      <c r="G800" s="796"/>
      <c r="H800" s="796"/>
      <c r="I800" s="796"/>
      <c r="J800" s="796"/>
      <c r="K800" s="796"/>
      <c r="L800" s="796"/>
      <c r="M800" s="796"/>
      <c r="N800" s="796"/>
      <c r="O800" s="796"/>
      <c r="P800" s="787"/>
      <c r="Q800" s="787"/>
      <c r="R800" s="787"/>
      <c r="S800" s="796"/>
      <c r="T800" s="796"/>
      <c r="U800" s="796"/>
      <c r="V800" s="796"/>
      <c r="W800" s="796"/>
      <c r="X800" s="796"/>
      <c r="Y800" s="796"/>
      <c r="Z800" s="796"/>
      <c r="AA800" s="796"/>
      <c r="AB800" s="787">
        <v>1</v>
      </c>
      <c r="AC800" s="799"/>
      <c r="AD800" s="799"/>
      <c r="AE800" s="799"/>
      <c r="AF800" s="787"/>
      <c r="AG800" s="787" t="b">
        <f t="shared" si="378"/>
        <v>1</v>
      </c>
      <c r="AH800" s="787"/>
      <c r="AI800" s="787"/>
      <c r="AJ800" s="787"/>
      <c r="AK800" s="787">
        <f t="shared" ref="AK800" si="389">AF800+AJ800</f>
        <v>0</v>
      </c>
      <c r="AL800" s="787"/>
      <c r="AM800" s="787"/>
      <c r="AN800" s="787"/>
      <c r="AO800" s="799"/>
      <c r="BE800" s="784" t="str">
        <f t="shared" si="377"/>
        <v/>
      </c>
    </row>
    <row r="801" spans="1:59" x14ac:dyDescent="0.2">
      <c r="A801" s="793">
        <f>+SUBTOTAL(3,$B$13:B801)</f>
        <v>395</v>
      </c>
      <c r="B801" s="787" t="s">
        <v>784</v>
      </c>
      <c r="C801" s="787" t="s">
        <v>232</v>
      </c>
      <c r="D801" s="819"/>
      <c r="E801" s="799">
        <v>1</v>
      </c>
      <c r="F801" s="800" t="s">
        <v>2169</v>
      </c>
      <c r="G801" s="799" t="s">
        <v>1773</v>
      </c>
      <c r="H801" s="799" t="s">
        <v>1772</v>
      </c>
      <c r="I801" s="799" t="s">
        <v>439</v>
      </c>
      <c r="J801" s="799" t="s">
        <v>1773</v>
      </c>
      <c r="K801" s="799" t="s">
        <v>1772</v>
      </c>
      <c r="L801" s="799" t="s">
        <v>439</v>
      </c>
      <c r="M801" s="799">
        <v>1</v>
      </c>
      <c r="N801" s="799"/>
      <c r="O801" s="799"/>
      <c r="P801" s="799" t="s">
        <v>1774</v>
      </c>
      <c r="Q801" s="799" t="s">
        <v>1775</v>
      </c>
      <c r="R801" s="799">
        <v>1</v>
      </c>
      <c r="S801" s="799">
        <v>1</v>
      </c>
      <c r="T801" s="799"/>
      <c r="U801" s="799"/>
      <c r="V801" s="799">
        <v>1</v>
      </c>
      <c r="W801" s="799"/>
      <c r="X801" s="799"/>
      <c r="Y801" s="799">
        <v>1</v>
      </c>
      <c r="Z801" s="799"/>
      <c r="AA801" s="799"/>
      <c r="AB801" s="799"/>
      <c r="AC801" s="787">
        <v>1</v>
      </c>
      <c r="AD801" s="787"/>
      <c r="AE801" s="787"/>
      <c r="AF801" s="787"/>
      <c r="AG801" s="787"/>
      <c r="AH801" s="787"/>
      <c r="AI801" s="787"/>
      <c r="AJ801" s="787"/>
      <c r="AK801" s="787"/>
      <c r="AL801" s="799">
        <v>1</v>
      </c>
      <c r="AM801" s="799"/>
      <c r="AN801" s="799"/>
      <c r="AO801" s="799">
        <f>+VLOOKUP(LEFT(C801,2),$AR$2:$AS$5,2,FALSE)</f>
        <v>4.9029999999999996</v>
      </c>
      <c r="AP801" s="784"/>
      <c r="AQ801" s="784"/>
      <c r="AR801" s="784"/>
      <c r="AS801" s="784"/>
      <c r="AT801" s="784"/>
      <c r="AU801" s="784"/>
      <c r="AV801" s="784"/>
      <c r="AW801" s="784"/>
      <c r="AX801" s="784"/>
      <c r="AY801" s="784"/>
      <c r="AZ801" s="784"/>
      <c r="BA801" s="784"/>
      <c r="BB801" s="784"/>
      <c r="BC801" s="784"/>
      <c r="BE801" s="784" t="str">
        <f t="shared" si="377"/>
        <v>DA</v>
      </c>
      <c r="BF801" s="784" t="str">
        <f>+RIGHT(C801,1)</f>
        <v>6</v>
      </c>
      <c r="BG801" s="784" t="str">
        <f t="shared" si="380"/>
        <v>DA+6</v>
      </c>
    </row>
    <row r="802" spans="1:59" x14ac:dyDescent="0.2">
      <c r="A802" s="793"/>
      <c r="B802" s="787"/>
      <c r="C802" s="787"/>
      <c r="D802" s="819">
        <v>433.4</v>
      </c>
      <c r="E802" s="796"/>
      <c r="F802" s="796"/>
      <c r="G802" s="796"/>
      <c r="H802" s="796"/>
      <c r="I802" s="796"/>
      <c r="J802" s="796"/>
      <c r="K802" s="796"/>
      <c r="L802" s="796"/>
      <c r="M802" s="796"/>
      <c r="N802" s="796"/>
      <c r="O802" s="796"/>
      <c r="P802" s="787"/>
      <c r="Q802" s="787"/>
      <c r="R802" s="787"/>
      <c r="S802" s="796"/>
      <c r="T802" s="796"/>
      <c r="U802" s="796"/>
      <c r="V802" s="796"/>
      <c r="W802" s="796"/>
      <c r="X802" s="796"/>
      <c r="Y802" s="796"/>
      <c r="Z802" s="796"/>
      <c r="AA802" s="796"/>
      <c r="AB802" s="787">
        <v>1</v>
      </c>
      <c r="AC802" s="799"/>
      <c r="AD802" s="799"/>
      <c r="AE802" s="799"/>
      <c r="AF802" s="787"/>
      <c r="AG802" s="787" t="b">
        <f t="shared" si="378"/>
        <v>1</v>
      </c>
      <c r="AH802" s="787"/>
      <c r="AI802" s="787"/>
      <c r="AJ802" s="787"/>
      <c r="AK802" s="787">
        <f t="shared" ref="AK802" si="390">AF802+AJ802</f>
        <v>0</v>
      </c>
      <c r="AL802" s="787"/>
      <c r="AM802" s="787"/>
      <c r="AN802" s="787"/>
      <c r="AO802" s="799"/>
      <c r="BE802" s="784" t="str">
        <f t="shared" si="377"/>
        <v/>
      </c>
    </row>
    <row r="803" spans="1:59" x14ac:dyDescent="0.2">
      <c r="A803" s="793">
        <f>+SUBTOTAL(3,$B$13:B803)</f>
        <v>396</v>
      </c>
      <c r="B803" s="787" t="s">
        <v>785</v>
      </c>
      <c r="C803" s="787" t="s">
        <v>231</v>
      </c>
      <c r="D803" s="819"/>
      <c r="E803" s="799">
        <v>1</v>
      </c>
      <c r="F803" s="800" t="s">
        <v>2170</v>
      </c>
      <c r="G803" s="799" t="s">
        <v>1773</v>
      </c>
      <c r="H803" s="799" t="s">
        <v>1772</v>
      </c>
      <c r="I803" s="799" t="s">
        <v>439</v>
      </c>
      <c r="J803" s="799" t="s">
        <v>1773</v>
      </c>
      <c r="K803" s="799" t="s">
        <v>1772</v>
      </c>
      <c r="L803" s="799" t="s">
        <v>439</v>
      </c>
      <c r="M803" s="799">
        <v>1</v>
      </c>
      <c r="N803" s="799"/>
      <c r="O803" s="799"/>
      <c r="P803" s="799" t="s">
        <v>1774</v>
      </c>
      <c r="Q803" s="799" t="s">
        <v>1775</v>
      </c>
      <c r="R803" s="799">
        <v>1</v>
      </c>
      <c r="S803" s="799">
        <v>1</v>
      </c>
      <c r="T803" s="799"/>
      <c r="U803" s="799"/>
      <c r="V803" s="799">
        <v>1</v>
      </c>
      <c r="W803" s="799"/>
      <c r="X803" s="799"/>
      <c r="Y803" s="799">
        <v>1</v>
      </c>
      <c r="Z803" s="799"/>
      <c r="AA803" s="799"/>
      <c r="AB803" s="799"/>
      <c r="AC803" s="787">
        <v>1</v>
      </c>
      <c r="AD803" s="787"/>
      <c r="AE803" s="787"/>
      <c r="AF803" s="787"/>
      <c r="AG803" s="787"/>
      <c r="AH803" s="787"/>
      <c r="AI803" s="787"/>
      <c r="AJ803" s="787"/>
      <c r="AK803" s="787"/>
      <c r="AL803" s="799">
        <v>1</v>
      </c>
      <c r="AM803" s="799"/>
      <c r="AN803" s="799"/>
      <c r="AO803" s="799">
        <f>+VLOOKUP(LEFT(C803,2),$AR$2:$AS$5,2,FALSE)</f>
        <v>4.9029999999999996</v>
      </c>
      <c r="AP803" s="784"/>
      <c r="AQ803" s="784"/>
      <c r="AR803" s="784"/>
      <c r="AS803" s="784"/>
      <c r="AT803" s="784"/>
      <c r="AU803" s="784"/>
      <c r="AV803" s="784"/>
      <c r="AW803" s="784"/>
      <c r="AX803" s="784"/>
      <c r="AY803" s="784"/>
      <c r="AZ803" s="784"/>
      <c r="BA803" s="784"/>
      <c r="BB803" s="784"/>
      <c r="BC803" s="784"/>
      <c r="BE803" s="784" t="str">
        <f t="shared" si="377"/>
        <v>DA</v>
      </c>
      <c r="BF803" s="784" t="str">
        <f>+RIGHT(C803,1)</f>
        <v>0</v>
      </c>
      <c r="BG803" s="784" t="str">
        <f t="shared" si="380"/>
        <v>DA+0</v>
      </c>
    </row>
    <row r="804" spans="1:59" x14ac:dyDescent="0.2">
      <c r="A804" s="793"/>
      <c r="B804" s="787"/>
      <c r="C804" s="787"/>
      <c r="D804" s="819">
        <v>405.6</v>
      </c>
      <c r="E804" s="796"/>
      <c r="F804" s="796"/>
      <c r="G804" s="796"/>
      <c r="H804" s="796"/>
      <c r="I804" s="796"/>
      <c r="J804" s="796"/>
      <c r="K804" s="796"/>
      <c r="L804" s="796"/>
      <c r="M804" s="796"/>
      <c r="N804" s="796"/>
      <c r="O804" s="796"/>
      <c r="P804" s="787"/>
      <c r="Q804" s="787"/>
      <c r="R804" s="787"/>
      <c r="S804" s="796"/>
      <c r="T804" s="796"/>
      <c r="U804" s="796"/>
      <c r="V804" s="796"/>
      <c r="W804" s="796"/>
      <c r="X804" s="796"/>
      <c r="Y804" s="796"/>
      <c r="Z804" s="796"/>
      <c r="AA804" s="796"/>
      <c r="AB804" s="787">
        <v>1</v>
      </c>
      <c r="AC804" s="799"/>
      <c r="AD804" s="799"/>
      <c r="AE804" s="799"/>
      <c r="AF804" s="787"/>
      <c r="AG804" s="787" t="b">
        <f t="shared" si="378"/>
        <v>1</v>
      </c>
      <c r="AH804" s="787"/>
      <c r="AI804" s="787"/>
      <c r="AJ804" s="787"/>
      <c r="AK804" s="787">
        <f t="shared" ref="AK804" si="391">AF804+AJ804</f>
        <v>0</v>
      </c>
      <c r="AL804" s="787"/>
      <c r="AM804" s="787"/>
      <c r="AN804" s="787"/>
      <c r="AO804" s="799"/>
      <c r="BE804" s="784" t="str">
        <f t="shared" si="377"/>
        <v/>
      </c>
    </row>
    <row r="805" spans="1:59" x14ac:dyDescent="0.2">
      <c r="A805" s="793">
        <f>+SUBTOTAL(3,$B$13:B805)</f>
        <v>397</v>
      </c>
      <c r="B805" s="787" t="s">
        <v>786</v>
      </c>
      <c r="C805" s="787" t="s">
        <v>233</v>
      </c>
      <c r="D805" s="819"/>
      <c r="E805" s="799">
        <v>1</v>
      </c>
      <c r="F805" s="800" t="s">
        <v>2171</v>
      </c>
      <c r="G805" s="799" t="s">
        <v>1773</v>
      </c>
      <c r="H805" s="799" t="s">
        <v>1772</v>
      </c>
      <c r="I805" s="799" t="s">
        <v>439</v>
      </c>
      <c r="J805" s="799" t="s">
        <v>1773</v>
      </c>
      <c r="K805" s="799" t="s">
        <v>1772</v>
      </c>
      <c r="L805" s="799" t="s">
        <v>439</v>
      </c>
      <c r="M805" s="799">
        <v>1</v>
      </c>
      <c r="N805" s="799"/>
      <c r="O805" s="799"/>
      <c r="P805" s="799" t="s">
        <v>1774</v>
      </c>
      <c r="Q805" s="799" t="s">
        <v>1775</v>
      </c>
      <c r="R805" s="799">
        <v>1</v>
      </c>
      <c r="S805" s="799">
        <v>1</v>
      </c>
      <c r="T805" s="799"/>
      <c r="U805" s="799"/>
      <c r="V805" s="799">
        <v>1</v>
      </c>
      <c r="W805" s="799"/>
      <c r="X805" s="799"/>
      <c r="Y805" s="799">
        <v>1</v>
      </c>
      <c r="Z805" s="799"/>
      <c r="AA805" s="799"/>
      <c r="AB805" s="799"/>
      <c r="AC805" s="787">
        <v>1</v>
      </c>
      <c r="AD805" s="787"/>
      <c r="AE805" s="787"/>
      <c r="AF805" s="787"/>
      <c r="AG805" s="787"/>
      <c r="AH805" s="787"/>
      <c r="AI805" s="787"/>
      <c r="AJ805" s="787"/>
      <c r="AK805" s="787"/>
      <c r="AL805" s="799">
        <v>1</v>
      </c>
      <c r="AM805" s="799"/>
      <c r="AN805" s="799"/>
      <c r="AO805" s="799">
        <f>+VLOOKUP(LEFT(C805,2),$AR$2:$AS$5,2,FALSE)</f>
        <v>4.9029999999999996</v>
      </c>
      <c r="AP805" s="784"/>
      <c r="AQ805" s="784"/>
      <c r="AR805" s="784"/>
      <c r="AS805" s="784"/>
      <c r="AT805" s="784"/>
      <c r="AU805" s="784"/>
      <c r="AV805" s="784"/>
      <c r="AW805" s="784"/>
      <c r="AX805" s="784"/>
      <c r="AY805" s="784"/>
      <c r="AZ805" s="784"/>
      <c r="BA805" s="784"/>
      <c r="BB805" s="784"/>
      <c r="BC805" s="784"/>
      <c r="BE805" s="784" t="str">
        <f t="shared" si="377"/>
        <v>DA</v>
      </c>
      <c r="BF805" s="784" t="str">
        <f>+RIGHT(C805,1)</f>
        <v>9</v>
      </c>
      <c r="BG805" s="784" t="str">
        <f t="shared" si="380"/>
        <v>DA+9</v>
      </c>
    </row>
    <row r="806" spans="1:59" x14ac:dyDescent="0.2">
      <c r="A806" s="793"/>
      <c r="B806" s="787"/>
      <c r="C806" s="787"/>
      <c r="D806" s="819">
        <v>434.3</v>
      </c>
      <c r="E806" s="796"/>
      <c r="F806" s="796"/>
      <c r="G806" s="796"/>
      <c r="H806" s="796"/>
      <c r="I806" s="796"/>
      <c r="J806" s="796"/>
      <c r="K806" s="796"/>
      <c r="L806" s="796"/>
      <c r="M806" s="796"/>
      <c r="N806" s="796"/>
      <c r="O806" s="796"/>
      <c r="P806" s="787"/>
      <c r="Q806" s="787"/>
      <c r="R806" s="787"/>
      <c r="S806" s="796"/>
      <c r="T806" s="796"/>
      <c r="U806" s="796"/>
      <c r="V806" s="796"/>
      <c r="W806" s="796"/>
      <c r="X806" s="796"/>
      <c r="Y806" s="796"/>
      <c r="Z806" s="796"/>
      <c r="AA806" s="796"/>
      <c r="AB806" s="787">
        <v>1</v>
      </c>
      <c r="AC806" s="799"/>
      <c r="AD806" s="799"/>
      <c r="AE806" s="799"/>
      <c r="AF806" s="787"/>
      <c r="AG806" s="787" t="b">
        <f t="shared" si="378"/>
        <v>1</v>
      </c>
      <c r="AH806" s="787"/>
      <c r="AI806" s="787"/>
      <c r="AJ806" s="787"/>
      <c r="AK806" s="787">
        <f t="shared" ref="AK806" si="392">AF806+AJ806</f>
        <v>0</v>
      </c>
      <c r="AL806" s="787"/>
      <c r="AM806" s="787"/>
      <c r="AN806" s="787"/>
      <c r="AO806" s="799"/>
      <c r="BE806" s="784" t="str">
        <f t="shared" si="377"/>
        <v/>
      </c>
    </row>
    <row r="807" spans="1:59" x14ac:dyDescent="0.2">
      <c r="A807" s="793">
        <f>+SUBTOTAL(3,$B$13:B807)</f>
        <v>398</v>
      </c>
      <c r="B807" s="787" t="s">
        <v>99</v>
      </c>
      <c r="C807" s="787" t="s">
        <v>245</v>
      </c>
      <c r="D807" s="819"/>
      <c r="E807" s="799">
        <v>1</v>
      </c>
      <c r="F807" s="800" t="s">
        <v>2172</v>
      </c>
      <c r="G807" s="799" t="s">
        <v>1773</v>
      </c>
      <c r="H807" s="799" t="s">
        <v>1772</v>
      </c>
      <c r="I807" s="799" t="s">
        <v>439</v>
      </c>
      <c r="J807" s="799" t="s">
        <v>1773</v>
      </c>
      <c r="K807" s="799" t="s">
        <v>1772</v>
      </c>
      <c r="L807" s="799" t="s">
        <v>439</v>
      </c>
      <c r="M807" s="799">
        <v>1</v>
      </c>
      <c r="N807" s="799"/>
      <c r="O807" s="799"/>
      <c r="P807" s="799" t="s">
        <v>1774</v>
      </c>
      <c r="Q807" s="799" t="s">
        <v>1775</v>
      </c>
      <c r="R807" s="799">
        <v>1</v>
      </c>
      <c r="S807" s="799">
        <v>1</v>
      </c>
      <c r="T807" s="799"/>
      <c r="U807" s="799"/>
      <c r="V807" s="799">
        <v>1</v>
      </c>
      <c r="W807" s="799"/>
      <c r="X807" s="799"/>
      <c r="Y807" s="796"/>
      <c r="Z807" s="796"/>
      <c r="AA807" s="796"/>
      <c r="AB807" s="799"/>
      <c r="AC807" s="787">
        <v>1</v>
      </c>
      <c r="AD807" s="787"/>
      <c r="AE807" s="787"/>
      <c r="AF807" s="787"/>
      <c r="AG807" s="787"/>
      <c r="AH807" s="787"/>
      <c r="AI807" s="787"/>
      <c r="AJ807" s="787"/>
      <c r="AK807" s="787"/>
      <c r="AL807" s="799">
        <v>1</v>
      </c>
      <c r="AM807" s="799"/>
      <c r="AN807" s="799"/>
      <c r="AO807" s="799">
        <f>+VLOOKUP(LEFT(C807,2),$AR$2:$AS$5,2,FALSE)</f>
        <v>7.3659999999999997</v>
      </c>
      <c r="BE807" s="784" t="str">
        <f t="shared" si="377"/>
        <v>DB</v>
      </c>
      <c r="BF807" s="784" t="str">
        <f>+RIGHT(C807,1)</f>
        <v>0</v>
      </c>
      <c r="BG807" s="784" t="str">
        <f t="shared" si="380"/>
        <v>DB+0</v>
      </c>
    </row>
    <row r="808" spans="1:59" x14ac:dyDescent="0.2">
      <c r="A808" s="793"/>
      <c r="B808" s="787"/>
      <c r="C808" s="787"/>
      <c r="D808" s="819">
        <v>418</v>
      </c>
      <c r="E808" s="796"/>
      <c r="F808" s="796"/>
      <c r="G808" s="796"/>
      <c r="H808" s="796"/>
      <c r="I808" s="796"/>
      <c r="J808" s="796"/>
      <c r="K808" s="796"/>
      <c r="L808" s="796"/>
      <c r="M808" s="796"/>
      <c r="N808" s="796"/>
      <c r="O808" s="796"/>
      <c r="P808" s="787"/>
      <c r="Q808" s="787"/>
      <c r="R808" s="787"/>
      <c r="S808" s="796"/>
      <c r="T808" s="796"/>
      <c r="U808" s="796"/>
      <c r="V808" s="796"/>
      <c r="W808" s="796"/>
      <c r="X808" s="796"/>
      <c r="Y808" s="796"/>
      <c r="Z808" s="796"/>
      <c r="AA808" s="796"/>
      <c r="AB808" s="787">
        <v>1</v>
      </c>
      <c r="AC808" s="799"/>
      <c r="AD808" s="799"/>
      <c r="AE808" s="799"/>
      <c r="AF808" s="787"/>
      <c r="AG808" s="787" t="b">
        <f t="shared" si="378"/>
        <v>1</v>
      </c>
      <c r="AH808" s="787"/>
      <c r="AI808" s="787"/>
      <c r="AJ808" s="787"/>
      <c r="AK808" s="787">
        <f t="shared" ref="AK808" si="393">AF808+AJ808</f>
        <v>0</v>
      </c>
      <c r="AL808" s="787"/>
      <c r="AM808" s="787"/>
      <c r="AN808" s="787"/>
      <c r="AO808" s="799"/>
      <c r="BE808" s="784" t="str">
        <f t="shared" si="377"/>
        <v/>
      </c>
    </row>
    <row r="809" spans="1:59" x14ac:dyDescent="0.2">
      <c r="A809" s="793">
        <f>+SUBTOTAL(3,$B$13:B809)</f>
        <v>399</v>
      </c>
      <c r="B809" s="787" t="s">
        <v>787</v>
      </c>
      <c r="C809" s="787" t="s">
        <v>20</v>
      </c>
      <c r="D809" s="819"/>
      <c r="E809" s="799">
        <v>1</v>
      </c>
      <c r="F809" s="800" t="s">
        <v>2173</v>
      </c>
      <c r="G809" s="799" t="s">
        <v>1773</v>
      </c>
      <c r="H809" s="799" t="s">
        <v>1772</v>
      </c>
      <c r="I809" s="799" t="s">
        <v>439</v>
      </c>
      <c r="J809" s="799" t="s">
        <v>1773</v>
      </c>
      <c r="K809" s="799" t="s">
        <v>1772</v>
      </c>
      <c r="L809" s="799" t="s">
        <v>439</v>
      </c>
      <c r="M809" s="799">
        <v>1</v>
      </c>
      <c r="N809" s="799"/>
      <c r="O809" s="799"/>
      <c r="P809" s="799" t="s">
        <v>1774</v>
      </c>
      <c r="Q809" s="799" t="s">
        <v>1775</v>
      </c>
      <c r="R809" s="799">
        <v>1</v>
      </c>
      <c r="S809" s="799">
        <v>1</v>
      </c>
      <c r="T809" s="799"/>
      <c r="U809" s="799"/>
      <c r="V809" s="799">
        <v>1</v>
      </c>
      <c r="W809" s="799"/>
      <c r="X809" s="799"/>
      <c r="Y809" s="799">
        <v>1</v>
      </c>
      <c r="Z809" s="799"/>
      <c r="AA809" s="799"/>
      <c r="AB809" s="799"/>
      <c r="AC809" s="787">
        <v>1</v>
      </c>
      <c r="AD809" s="787"/>
      <c r="AE809" s="787"/>
      <c r="AF809" s="787"/>
      <c r="AG809" s="787"/>
      <c r="AH809" s="787"/>
      <c r="AI809" s="787"/>
      <c r="AJ809" s="787"/>
      <c r="AK809" s="787"/>
      <c r="AL809" s="799">
        <v>1</v>
      </c>
      <c r="AM809" s="799"/>
      <c r="AN809" s="799"/>
      <c r="AO809" s="799">
        <f>+VLOOKUP(LEFT(C809,2),$AR$2:$AS$5,2,FALSE)</f>
        <v>4.9029999999999996</v>
      </c>
      <c r="AP809" s="784"/>
      <c r="AQ809" s="784"/>
      <c r="AR809" s="784"/>
      <c r="AS809" s="784"/>
      <c r="AT809" s="784"/>
      <c r="AU809" s="784"/>
      <c r="AV809" s="784"/>
      <c r="AW809" s="784"/>
      <c r="AX809" s="784"/>
      <c r="AY809" s="784"/>
      <c r="AZ809" s="784"/>
      <c r="BA809" s="784"/>
      <c r="BB809" s="784"/>
      <c r="BC809" s="784"/>
      <c r="BE809" s="784" t="str">
        <f t="shared" si="377"/>
        <v>DA</v>
      </c>
      <c r="BF809" s="784" t="str">
        <f>+RIGHT(C809,1)</f>
        <v>3</v>
      </c>
      <c r="BG809" s="784" t="str">
        <f t="shared" si="380"/>
        <v>DA+3</v>
      </c>
    </row>
    <row r="810" spans="1:59" x14ac:dyDescent="0.2">
      <c r="A810" s="793"/>
      <c r="B810" s="787"/>
      <c r="C810" s="787"/>
      <c r="D810" s="819">
        <v>386</v>
      </c>
      <c r="E810" s="796"/>
      <c r="F810" s="796"/>
      <c r="G810" s="796"/>
      <c r="H810" s="796"/>
      <c r="I810" s="796"/>
      <c r="J810" s="796"/>
      <c r="K810" s="796"/>
      <c r="L810" s="796"/>
      <c r="M810" s="796"/>
      <c r="N810" s="796"/>
      <c r="O810" s="796"/>
      <c r="P810" s="787"/>
      <c r="Q810" s="787"/>
      <c r="R810" s="787"/>
      <c r="S810" s="796"/>
      <c r="T810" s="796"/>
      <c r="U810" s="796"/>
      <c r="V810" s="796"/>
      <c r="W810" s="796"/>
      <c r="X810" s="796"/>
      <c r="Y810" s="796"/>
      <c r="Z810" s="796"/>
      <c r="AA810" s="796"/>
      <c r="AB810" s="787">
        <v>1</v>
      </c>
      <c r="AC810" s="799"/>
      <c r="AD810" s="799"/>
      <c r="AE810" s="799"/>
      <c r="AF810" s="787"/>
      <c r="AG810" s="787" t="b">
        <f t="shared" si="378"/>
        <v>1</v>
      </c>
      <c r="AH810" s="787"/>
      <c r="AI810" s="787"/>
      <c r="AJ810" s="787"/>
      <c r="AK810" s="787">
        <f t="shared" ref="AK810" si="394">AF810+AJ810</f>
        <v>0</v>
      </c>
      <c r="AL810" s="787"/>
      <c r="AM810" s="787"/>
      <c r="AN810" s="787"/>
      <c r="AO810" s="799"/>
      <c r="BE810" s="784" t="str">
        <f t="shared" si="377"/>
        <v/>
      </c>
    </row>
    <row r="811" spans="1:59" x14ac:dyDescent="0.2">
      <c r="A811" s="793">
        <f>+SUBTOTAL(3,$B$13:B811)</f>
        <v>400</v>
      </c>
      <c r="B811" s="787" t="s">
        <v>788</v>
      </c>
      <c r="C811" s="787" t="s">
        <v>20</v>
      </c>
      <c r="D811" s="819"/>
      <c r="E811" s="799">
        <v>1</v>
      </c>
      <c r="F811" s="800" t="s">
        <v>2174</v>
      </c>
      <c r="G811" s="799" t="s">
        <v>1773</v>
      </c>
      <c r="H811" s="799" t="s">
        <v>1772</v>
      </c>
      <c r="I811" s="799" t="s">
        <v>439</v>
      </c>
      <c r="J811" s="799" t="s">
        <v>1773</v>
      </c>
      <c r="K811" s="799" t="s">
        <v>1772</v>
      </c>
      <c r="L811" s="799" t="s">
        <v>439</v>
      </c>
      <c r="M811" s="799">
        <v>1</v>
      </c>
      <c r="N811" s="799"/>
      <c r="O811" s="799"/>
      <c r="P811" s="799" t="s">
        <v>1774</v>
      </c>
      <c r="Q811" s="799" t="s">
        <v>1775</v>
      </c>
      <c r="R811" s="799">
        <v>1</v>
      </c>
      <c r="S811" s="799">
        <v>1</v>
      </c>
      <c r="T811" s="799"/>
      <c r="U811" s="799"/>
      <c r="V811" s="799">
        <v>1</v>
      </c>
      <c r="W811" s="799"/>
      <c r="X811" s="799"/>
      <c r="Y811" s="799">
        <v>1</v>
      </c>
      <c r="Z811" s="799"/>
      <c r="AA811" s="799"/>
      <c r="AB811" s="799"/>
      <c r="AC811" s="787">
        <v>1</v>
      </c>
      <c r="AD811" s="787"/>
      <c r="AE811" s="787"/>
      <c r="AF811" s="787"/>
      <c r="AG811" s="787"/>
      <c r="AH811" s="787"/>
      <c r="AI811" s="787"/>
      <c r="AJ811" s="787"/>
      <c r="AK811" s="787"/>
      <c r="AL811" s="799">
        <v>1</v>
      </c>
      <c r="AM811" s="799"/>
      <c r="AN811" s="799"/>
      <c r="AO811" s="799">
        <f>+VLOOKUP(LEFT(C811,2),$AR$2:$AS$5,2,FALSE)</f>
        <v>4.9029999999999996</v>
      </c>
      <c r="AP811" s="784"/>
      <c r="AQ811" s="784"/>
      <c r="AR811" s="784"/>
      <c r="AS811" s="784"/>
      <c r="AT811" s="784"/>
      <c r="AU811" s="784"/>
      <c r="AV811" s="784"/>
      <c r="AW811" s="784"/>
      <c r="AX811" s="784"/>
      <c r="AY811" s="784"/>
      <c r="AZ811" s="784"/>
      <c r="BA811" s="784"/>
      <c r="BB811" s="784"/>
      <c r="BC811" s="784"/>
      <c r="BE811" s="784" t="str">
        <f t="shared" si="377"/>
        <v>DA</v>
      </c>
      <c r="BF811" s="784" t="str">
        <f>+RIGHT(C811,1)</f>
        <v>3</v>
      </c>
      <c r="BG811" s="784" t="str">
        <f t="shared" si="380"/>
        <v>DA+3</v>
      </c>
    </row>
    <row r="812" spans="1:59" x14ac:dyDescent="0.2">
      <c r="A812" s="793"/>
      <c r="B812" s="787"/>
      <c r="C812" s="787"/>
      <c r="D812" s="819">
        <v>400</v>
      </c>
      <c r="E812" s="796"/>
      <c r="F812" s="796"/>
      <c r="G812" s="796"/>
      <c r="H812" s="796"/>
      <c r="I812" s="796"/>
      <c r="J812" s="796"/>
      <c r="K812" s="796"/>
      <c r="L812" s="796"/>
      <c r="M812" s="796"/>
      <c r="N812" s="796"/>
      <c r="O812" s="796"/>
      <c r="P812" s="787"/>
      <c r="Q812" s="787"/>
      <c r="R812" s="787"/>
      <c r="S812" s="796"/>
      <c r="T812" s="796"/>
      <c r="U812" s="796"/>
      <c r="V812" s="796"/>
      <c r="W812" s="796"/>
      <c r="X812" s="796"/>
      <c r="Y812" s="796"/>
      <c r="Z812" s="796"/>
      <c r="AA812" s="796"/>
      <c r="AB812" s="787">
        <v>1</v>
      </c>
      <c r="AC812" s="799"/>
      <c r="AD812" s="799"/>
      <c r="AE812" s="799"/>
      <c r="AF812" s="787"/>
      <c r="AG812" s="787" t="b">
        <f t="shared" si="378"/>
        <v>1</v>
      </c>
      <c r="AH812" s="787"/>
      <c r="AI812" s="787"/>
      <c r="AJ812" s="787"/>
      <c r="AK812" s="787">
        <f t="shared" ref="AK812" si="395">AF812+AJ812</f>
        <v>0</v>
      </c>
      <c r="AL812" s="787"/>
      <c r="AM812" s="787"/>
      <c r="AN812" s="787"/>
      <c r="AO812" s="799"/>
      <c r="BE812" s="784" t="str">
        <f t="shared" si="377"/>
        <v/>
      </c>
    </row>
    <row r="813" spans="1:59" x14ac:dyDescent="0.2">
      <c r="A813" s="793">
        <f>+SUBTOTAL(3,$B$13:B813)</f>
        <v>401</v>
      </c>
      <c r="B813" s="787" t="s">
        <v>789</v>
      </c>
      <c r="C813" s="787" t="s">
        <v>231</v>
      </c>
      <c r="D813" s="819"/>
      <c r="E813" s="799">
        <v>1</v>
      </c>
      <c r="F813" s="800" t="s">
        <v>2175</v>
      </c>
      <c r="G813" s="799" t="s">
        <v>1773</v>
      </c>
      <c r="H813" s="799" t="s">
        <v>1772</v>
      </c>
      <c r="I813" s="799" t="s">
        <v>439</v>
      </c>
      <c r="J813" s="799" t="s">
        <v>1773</v>
      </c>
      <c r="K813" s="799" t="s">
        <v>1772</v>
      </c>
      <c r="L813" s="799" t="s">
        <v>439</v>
      </c>
      <c r="M813" s="799">
        <v>1</v>
      </c>
      <c r="N813" s="799"/>
      <c r="O813" s="799"/>
      <c r="P813" s="799" t="s">
        <v>1774</v>
      </c>
      <c r="Q813" s="799" t="s">
        <v>1775</v>
      </c>
      <c r="R813" s="799">
        <v>1</v>
      </c>
      <c r="S813" s="799">
        <v>1</v>
      </c>
      <c r="T813" s="799"/>
      <c r="U813" s="799"/>
      <c r="V813" s="799">
        <v>1</v>
      </c>
      <c r="W813" s="799"/>
      <c r="X813" s="799"/>
      <c r="Y813" s="799">
        <v>1</v>
      </c>
      <c r="Z813" s="799"/>
      <c r="AA813" s="799"/>
      <c r="AB813" s="799"/>
      <c r="AC813" s="787">
        <v>1</v>
      </c>
      <c r="AD813" s="787"/>
      <c r="AE813" s="787"/>
      <c r="AF813" s="787"/>
      <c r="AG813" s="787"/>
      <c r="AH813" s="787"/>
      <c r="AI813" s="787"/>
      <c r="AJ813" s="787"/>
      <c r="AK813" s="787"/>
      <c r="AL813" s="799">
        <v>1</v>
      </c>
      <c r="AM813" s="799"/>
      <c r="AN813" s="799"/>
      <c r="AO813" s="799">
        <f>+VLOOKUP(LEFT(C813,2),$AR$2:$AS$5,2,FALSE)</f>
        <v>4.9029999999999996</v>
      </c>
      <c r="AP813" s="784"/>
      <c r="AQ813" s="784"/>
      <c r="AR813" s="784"/>
      <c r="AS813" s="784"/>
      <c r="AT813" s="784"/>
      <c r="AU813" s="784"/>
      <c r="AV813" s="784"/>
      <c r="AW813" s="784"/>
      <c r="AX813" s="784"/>
      <c r="AY813" s="784"/>
      <c r="AZ813" s="784"/>
      <c r="BA813" s="784"/>
      <c r="BB813" s="784"/>
      <c r="BC813" s="784"/>
      <c r="BE813" s="784" t="str">
        <f t="shared" si="377"/>
        <v>DA</v>
      </c>
      <c r="BF813" s="784" t="str">
        <f>+RIGHT(C813,1)</f>
        <v>0</v>
      </c>
      <c r="BG813" s="784" t="str">
        <f t="shared" si="380"/>
        <v>DA+0</v>
      </c>
    </row>
    <row r="814" spans="1:59" x14ac:dyDescent="0.2">
      <c r="A814" s="793"/>
      <c r="B814" s="787"/>
      <c r="C814" s="787"/>
      <c r="D814" s="819">
        <v>401</v>
      </c>
      <c r="E814" s="796"/>
      <c r="F814" s="796"/>
      <c r="G814" s="796"/>
      <c r="H814" s="796"/>
      <c r="I814" s="796"/>
      <c r="J814" s="796"/>
      <c r="K814" s="796"/>
      <c r="L814" s="796"/>
      <c r="M814" s="796"/>
      <c r="N814" s="796"/>
      <c r="O814" s="796"/>
      <c r="P814" s="787"/>
      <c r="Q814" s="787"/>
      <c r="R814" s="787"/>
      <c r="S814" s="796"/>
      <c r="T814" s="796"/>
      <c r="U814" s="796"/>
      <c r="V814" s="796"/>
      <c r="W814" s="796"/>
      <c r="X814" s="796"/>
      <c r="Y814" s="796"/>
      <c r="Z814" s="796"/>
      <c r="AA814" s="796"/>
      <c r="AB814" s="787">
        <v>1</v>
      </c>
      <c r="AC814" s="799"/>
      <c r="AD814" s="799"/>
      <c r="AE814" s="799"/>
      <c r="AF814" s="787"/>
      <c r="AG814" s="787" t="b">
        <f t="shared" si="378"/>
        <v>1</v>
      </c>
      <c r="AH814" s="787"/>
      <c r="AI814" s="787"/>
      <c r="AJ814" s="787"/>
      <c r="AK814" s="787">
        <f t="shared" ref="AK814" si="396">AF814+AJ814</f>
        <v>0</v>
      </c>
      <c r="AL814" s="787"/>
      <c r="AM814" s="787"/>
      <c r="AN814" s="787"/>
      <c r="AO814" s="799"/>
      <c r="BE814" s="784" t="str">
        <f t="shared" si="377"/>
        <v/>
      </c>
    </row>
    <row r="815" spans="1:59" x14ac:dyDescent="0.2">
      <c r="A815" s="793">
        <f>+SUBTOTAL(3,$B$13:B815)</f>
        <v>402</v>
      </c>
      <c r="B815" s="787" t="s">
        <v>790</v>
      </c>
      <c r="C815" s="787" t="s">
        <v>20</v>
      </c>
      <c r="D815" s="819"/>
      <c r="E815" s="799">
        <v>1</v>
      </c>
      <c r="F815" s="800" t="s">
        <v>2176</v>
      </c>
      <c r="G815" s="799" t="s">
        <v>1773</v>
      </c>
      <c r="H815" s="799" t="s">
        <v>1772</v>
      </c>
      <c r="I815" s="799" t="s">
        <v>439</v>
      </c>
      <c r="J815" s="799" t="s">
        <v>1773</v>
      </c>
      <c r="K815" s="799" t="s">
        <v>1772</v>
      </c>
      <c r="L815" s="799" t="s">
        <v>439</v>
      </c>
      <c r="M815" s="799">
        <v>1</v>
      </c>
      <c r="N815" s="799"/>
      <c r="O815" s="799"/>
      <c r="P815" s="799" t="s">
        <v>1774</v>
      </c>
      <c r="Q815" s="799" t="s">
        <v>1775</v>
      </c>
      <c r="R815" s="799">
        <v>1</v>
      </c>
      <c r="S815" s="799">
        <v>1</v>
      </c>
      <c r="T815" s="799"/>
      <c r="U815" s="799"/>
      <c r="V815" s="799">
        <v>1</v>
      </c>
      <c r="W815" s="799"/>
      <c r="X815" s="799"/>
      <c r="Y815" s="799">
        <v>1</v>
      </c>
      <c r="Z815" s="799"/>
      <c r="AA815" s="799"/>
      <c r="AB815" s="799"/>
      <c r="AC815" s="787">
        <v>1</v>
      </c>
      <c r="AD815" s="787"/>
      <c r="AE815" s="787"/>
      <c r="AF815" s="787"/>
      <c r="AG815" s="787"/>
      <c r="AH815" s="787"/>
      <c r="AI815" s="787"/>
      <c r="AJ815" s="787"/>
      <c r="AK815" s="787"/>
      <c r="AL815" s="799">
        <v>1</v>
      </c>
      <c r="AM815" s="799"/>
      <c r="AN815" s="799"/>
      <c r="AO815" s="799">
        <f>+VLOOKUP(LEFT(C815,2),$AR$2:$AS$5,2,FALSE)</f>
        <v>4.9029999999999996</v>
      </c>
      <c r="AP815" s="784"/>
      <c r="AQ815" s="784"/>
      <c r="AR815" s="784"/>
      <c r="AS815" s="784"/>
      <c r="AT815" s="784"/>
      <c r="AU815" s="784"/>
      <c r="AV815" s="784"/>
      <c r="AW815" s="784"/>
      <c r="AX815" s="784"/>
      <c r="AY815" s="784"/>
      <c r="AZ815" s="784"/>
      <c r="BA815" s="784"/>
      <c r="BB815" s="784"/>
      <c r="BC815" s="784"/>
      <c r="BE815" s="784" t="str">
        <f t="shared" si="377"/>
        <v>DA</v>
      </c>
      <c r="BF815" s="784" t="str">
        <f>+RIGHT(C815,1)</f>
        <v>3</v>
      </c>
      <c r="BG815" s="784" t="str">
        <f t="shared" si="380"/>
        <v>DA+3</v>
      </c>
    </row>
    <row r="816" spans="1:59" x14ac:dyDescent="0.2">
      <c r="A816" s="793"/>
      <c r="B816" s="787"/>
      <c r="C816" s="787"/>
      <c r="D816" s="819">
        <v>403</v>
      </c>
      <c r="E816" s="796"/>
      <c r="F816" s="796"/>
      <c r="G816" s="796"/>
      <c r="H816" s="796"/>
      <c r="I816" s="796"/>
      <c r="J816" s="796"/>
      <c r="K816" s="796"/>
      <c r="L816" s="796"/>
      <c r="M816" s="796"/>
      <c r="N816" s="796"/>
      <c r="O816" s="796"/>
      <c r="P816" s="787"/>
      <c r="Q816" s="787"/>
      <c r="R816" s="787"/>
      <c r="S816" s="796"/>
      <c r="T816" s="796"/>
      <c r="U816" s="796"/>
      <c r="V816" s="796"/>
      <c r="W816" s="796"/>
      <c r="X816" s="796"/>
      <c r="Y816" s="796"/>
      <c r="Z816" s="796"/>
      <c r="AA816" s="796"/>
      <c r="AB816" s="787">
        <v>1</v>
      </c>
      <c r="AC816" s="799"/>
      <c r="AD816" s="799"/>
      <c r="AE816" s="799"/>
      <c r="AF816" s="787"/>
      <c r="AG816" s="787" t="b">
        <f t="shared" si="378"/>
        <v>1</v>
      </c>
      <c r="AH816" s="787"/>
      <c r="AI816" s="787"/>
      <c r="AJ816" s="787"/>
      <c r="AK816" s="787">
        <f t="shared" ref="AK816" si="397">AF816+AJ816</f>
        <v>0</v>
      </c>
      <c r="AL816" s="787"/>
      <c r="AM816" s="787"/>
      <c r="AN816" s="787"/>
      <c r="AO816" s="799"/>
      <c r="BE816" s="784" t="str">
        <f t="shared" si="377"/>
        <v/>
      </c>
    </row>
    <row r="817" spans="1:59" x14ac:dyDescent="0.2">
      <c r="A817" s="793">
        <f>+SUBTOTAL(3,$B$13:B817)</f>
        <v>403</v>
      </c>
      <c r="B817" s="787" t="s">
        <v>791</v>
      </c>
      <c r="C817" s="787" t="s">
        <v>231</v>
      </c>
      <c r="D817" s="819"/>
      <c r="E817" s="799">
        <v>1</v>
      </c>
      <c r="F817" s="800" t="s">
        <v>2177</v>
      </c>
      <c r="G817" s="799" t="s">
        <v>1773</v>
      </c>
      <c r="H817" s="799" t="s">
        <v>1772</v>
      </c>
      <c r="I817" s="799" t="s">
        <v>439</v>
      </c>
      <c r="J817" s="799" t="s">
        <v>1773</v>
      </c>
      <c r="K817" s="799" t="s">
        <v>1772</v>
      </c>
      <c r="L817" s="799" t="s">
        <v>439</v>
      </c>
      <c r="M817" s="799">
        <v>1</v>
      </c>
      <c r="N817" s="799"/>
      <c r="O817" s="799"/>
      <c r="P817" s="799" t="s">
        <v>1774</v>
      </c>
      <c r="Q817" s="799" t="s">
        <v>1775</v>
      </c>
      <c r="R817" s="799">
        <v>1</v>
      </c>
      <c r="S817" s="799">
        <v>1</v>
      </c>
      <c r="T817" s="799"/>
      <c r="U817" s="799"/>
      <c r="V817" s="799">
        <v>1</v>
      </c>
      <c r="W817" s="799"/>
      <c r="X817" s="799"/>
      <c r="Y817" s="799">
        <v>1</v>
      </c>
      <c r="Z817" s="799"/>
      <c r="AA817" s="799"/>
      <c r="AB817" s="799"/>
      <c r="AC817" s="787">
        <v>1</v>
      </c>
      <c r="AD817" s="787"/>
      <c r="AE817" s="787"/>
      <c r="AF817" s="787"/>
      <c r="AG817" s="787"/>
      <c r="AH817" s="787"/>
      <c r="AI817" s="787"/>
      <c r="AJ817" s="787"/>
      <c r="AK817" s="787"/>
      <c r="AL817" s="799">
        <v>1</v>
      </c>
      <c r="AM817" s="799"/>
      <c r="AN817" s="799"/>
      <c r="AO817" s="799">
        <f>+VLOOKUP(LEFT(C817,2),$AR$2:$AS$5,2,FALSE)</f>
        <v>4.9029999999999996</v>
      </c>
      <c r="AP817" s="784"/>
      <c r="AQ817" s="784"/>
      <c r="AR817" s="784"/>
      <c r="AS817" s="784"/>
      <c r="AT817" s="784"/>
      <c r="AU817" s="784"/>
      <c r="AV817" s="784"/>
      <c r="AW817" s="784"/>
      <c r="AX817" s="784"/>
      <c r="AY817" s="784"/>
      <c r="AZ817" s="784"/>
      <c r="BA817" s="784"/>
      <c r="BB817" s="784"/>
      <c r="BC817" s="784"/>
      <c r="BE817" s="784" t="str">
        <f t="shared" si="377"/>
        <v>DA</v>
      </c>
      <c r="BF817" s="784" t="str">
        <f>+RIGHT(C817,1)</f>
        <v>0</v>
      </c>
      <c r="BG817" s="784" t="str">
        <f t="shared" si="380"/>
        <v>DA+0</v>
      </c>
    </row>
    <row r="818" spans="1:59" x14ac:dyDescent="0.2">
      <c r="A818" s="793"/>
      <c r="B818" s="787"/>
      <c r="C818" s="787"/>
      <c r="D818" s="819">
        <v>404</v>
      </c>
      <c r="E818" s="796"/>
      <c r="F818" s="796"/>
      <c r="G818" s="796"/>
      <c r="H818" s="796"/>
      <c r="I818" s="796"/>
      <c r="J818" s="796"/>
      <c r="K818" s="796"/>
      <c r="L818" s="796"/>
      <c r="M818" s="796"/>
      <c r="N818" s="796"/>
      <c r="O818" s="796"/>
      <c r="P818" s="787"/>
      <c r="Q818" s="787"/>
      <c r="R818" s="787"/>
      <c r="S818" s="796"/>
      <c r="T818" s="796"/>
      <c r="U818" s="796"/>
      <c r="V818" s="796"/>
      <c r="W818" s="796"/>
      <c r="X818" s="796"/>
      <c r="Y818" s="796"/>
      <c r="Z818" s="796"/>
      <c r="AA818" s="796"/>
      <c r="AB818" s="787">
        <v>1</v>
      </c>
      <c r="AC818" s="799"/>
      <c r="AD818" s="799"/>
      <c r="AE818" s="799"/>
      <c r="AF818" s="787"/>
      <c r="AG818" s="787" t="b">
        <f t="shared" si="378"/>
        <v>1</v>
      </c>
      <c r="AH818" s="787"/>
      <c r="AI818" s="787"/>
      <c r="AJ818" s="787"/>
      <c r="AK818" s="787">
        <f t="shared" ref="AK818" si="398">AF818+AJ818</f>
        <v>0</v>
      </c>
      <c r="AL818" s="787"/>
      <c r="AM818" s="787"/>
      <c r="AN818" s="787"/>
      <c r="AO818" s="799"/>
      <c r="BE818" s="784" t="str">
        <f t="shared" si="377"/>
        <v/>
      </c>
    </row>
    <row r="819" spans="1:59" x14ac:dyDescent="0.2">
      <c r="A819" s="793">
        <f>+SUBTOTAL(3,$B$13:B819)</f>
        <v>404</v>
      </c>
      <c r="B819" s="787" t="s">
        <v>792</v>
      </c>
      <c r="C819" s="787" t="s">
        <v>20</v>
      </c>
      <c r="D819" s="819"/>
      <c r="E819" s="799">
        <v>1</v>
      </c>
      <c r="F819" s="800" t="s">
        <v>2178</v>
      </c>
      <c r="G819" s="799" t="s">
        <v>1773</v>
      </c>
      <c r="H819" s="799" t="s">
        <v>1772</v>
      </c>
      <c r="I819" s="799" t="s">
        <v>439</v>
      </c>
      <c r="J819" s="799" t="s">
        <v>1773</v>
      </c>
      <c r="K819" s="799" t="s">
        <v>1772</v>
      </c>
      <c r="L819" s="799" t="s">
        <v>439</v>
      </c>
      <c r="M819" s="799">
        <v>1</v>
      </c>
      <c r="N819" s="799"/>
      <c r="O819" s="799"/>
      <c r="P819" s="799" t="s">
        <v>1774</v>
      </c>
      <c r="Q819" s="799" t="s">
        <v>1775</v>
      </c>
      <c r="R819" s="799">
        <v>1</v>
      </c>
      <c r="S819" s="799">
        <v>1</v>
      </c>
      <c r="T819" s="799"/>
      <c r="U819" s="799"/>
      <c r="V819" s="799">
        <v>1</v>
      </c>
      <c r="W819" s="799"/>
      <c r="X819" s="799"/>
      <c r="Y819" s="799">
        <v>1</v>
      </c>
      <c r="Z819" s="799"/>
      <c r="AA819" s="799"/>
      <c r="AB819" s="799"/>
      <c r="AC819" s="787">
        <v>1</v>
      </c>
      <c r="AD819" s="787"/>
      <c r="AE819" s="787"/>
      <c r="AF819" s="787"/>
      <c r="AG819" s="787"/>
      <c r="AH819" s="787"/>
      <c r="AI819" s="787"/>
      <c r="AJ819" s="787"/>
      <c r="AK819" s="787"/>
      <c r="AL819" s="799">
        <v>1</v>
      </c>
      <c r="AM819" s="799"/>
      <c r="AN819" s="799"/>
      <c r="AO819" s="799">
        <f>+VLOOKUP(LEFT(C819,2),$AR$2:$AS$5,2,FALSE)</f>
        <v>4.9029999999999996</v>
      </c>
      <c r="AP819" s="784"/>
      <c r="AQ819" s="784"/>
      <c r="AR819" s="784"/>
      <c r="AS819" s="784"/>
      <c r="AT819" s="784"/>
      <c r="AU819" s="784"/>
      <c r="AV819" s="784"/>
      <c r="AW819" s="784"/>
      <c r="AX819" s="784"/>
      <c r="AY819" s="784"/>
      <c r="AZ819" s="784"/>
      <c r="BA819" s="784"/>
      <c r="BB819" s="784"/>
      <c r="BC819" s="784"/>
      <c r="BE819" s="784" t="str">
        <f t="shared" si="377"/>
        <v>DA</v>
      </c>
      <c r="BF819" s="784" t="str">
        <f>+RIGHT(C819,1)</f>
        <v>3</v>
      </c>
      <c r="BG819" s="784" t="str">
        <f t="shared" si="380"/>
        <v>DA+3</v>
      </c>
    </row>
    <row r="820" spans="1:59" x14ac:dyDescent="0.2">
      <c r="A820" s="793"/>
      <c r="B820" s="787"/>
      <c r="C820" s="787"/>
      <c r="D820" s="819">
        <v>423</v>
      </c>
      <c r="E820" s="796"/>
      <c r="F820" s="796"/>
      <c r="G820" s="796"/>
      <c r="H820" s="796"/>
      <c r="I820" s="796"/>
      <c r="J820" s="796"/>
      <c r="K820" s="796"/>
      <c r="L820" s="796"/>
      <c r="M820" s="796"/>
      <c r="N820" s="796"/>
      <c r="O820" s="796"/>
      <c r="P820" s="787"/>
      <c r="Q820" s="787"/>
      <c r="R820" s="787"/>
      <c r="S820" s="796"/>
      <c r="T820" s="796"/>
      <c r="U820" s="796"/>
      <c r="V820" s="796"/>
      <c r="W820" s="796"/>
      <c r="X820" s="796"/>
      <c r="Y820" s="796"/>
      <c r="Z820" s="796"/>
      <c r="AA820" s="796"/>
      <c r="AB820" s="787">
        <v>1</v>
      </c>
      <c r="AC820" s="799"/>
      <c r="AD820" s="799"/>
      <c r="AE820" s="799"/>
      <c r="AF820" s="787"/>
      <c r="AG820" s="787" t="b">
        <f t="shared" si="378"/>
        <v>1</v>
      </c>
      <c r="AH820" s="787"/>
      <c r="AI820" s="787"/>
      <c r="AJ820" s="787"/>
      <c r="AK820" s="787">
        <f t="shared" ref="AK820" si="399">AF820+AJ820</f>
        <v>0</v>
      </c>
      <c r="AL820" s="787"/>
      <c r="AM820" s="787"/>
      <c r="AN820" s="787"/>
      <c r="AO820" s="799"/>
      <c r="BE820" s="784" t="str">
        <f t="shared" si="377"/>
        <v/>
      </c>
    </row>
    <row r="821" spans="1:59" x14ac:dyDescent="0.2">
      <c r="A821" s="793">
        <f>+SUBTOTAL(3,$B$13:B821)</f>
        <v>405</v>
      </c>
      <c r="B821" s="787" t="s">
        <v>793</v>
      </c>
      <c r="C821" s="787" t="s">
        <v>20</v>
      </c>
      <c r="D821" s="819"/>
      <c r="E821" s="799">
        <v>1</v>
      </c>
      <c r="F821" s="800" t="s">
        <v>2179</v>
      </c>
      <c r="G821" s="799" t="s">
        <v>1773</v>
      </c>
      <c r="H821" s="799" t="s">
        <v>1772</v>
      </c>
      <c r="I821" s="799" t="s">
        <v>439</v>
      </c>
      <c r="J821" s="799" t="s">
        <v>1773</v>
      </c>
      <c r="K821" s="799" t="s">
        <v>1772</v>
      </c>
      <c r="L821" s="799" t="s">
        <v>439</v>
      </c>
      <c r="M821" s="799">
        <v>1</v>
      </c>
      <c r="N821" s="799"/>
      <c r="O821" s="799"/>
      <c r="P821" s="799" t="s">
        <v>1774</v>
      </c>
      <c r="Q821" s="799" t="s">
        <v>1775</v>
      </c>
      <c r="R821" s="799">
        <v>1</v>
      </c>
      <c r="S821" s="799">
        <v>1</v>
      </c>
      <c r="T821" s="799"/>
      <c r="U821" s="799"/>
      <c r="V821" s="799">
        <v>1</v>
      </c>
      <c r="W821" s="799"/>
      <c r="X821" s="799"/>
      <c r="Y821" s="799">
        <v>1</v>
      </c>
      <c r="Z821" s="799"/>
      <c r="AA821" s="799"/>
      <c r="AB821" s="799"/>
      <c r="AC821" s="787">
        <v>1</v>
      </c>
      <c r="AD821" s="787"/>
      <c r="AE821" s="787"/>
      <c r="AF821" s="787"/>
      <c r="AG821" s="787"/>
      <c r="AH821" s="787"/>
      <c r="AI821" s="787"/>
      <c r="AJ821" s="787"/>
      <c r="AK821" s="787"/>
      <c r="AL821" s="799">
        <v>1</v>
      </c>
      <c r="AM821" s="799"/>
      <c r="AN821" s="799"/>
      <c r="AO821" s="799">
        <f>+VLOOKUP(LEFT(C821,2),$AR$2:$AS$5,2,FALSE)</f>
        <v>4.9029999999999996</v>
      </c>
      <c r="AP821" s="784"/>
      <c r="AQ821" s="784"/>
      <c r="AR821" s="784"/>
      <c r="AS821" s="784"/>
      <c r="AT821" s="784"/>
      <c r="AU821" s="784"/>
      <c r="AV821" s="784"/>
      <c r="AW821" s="784"/>
      <c r="AX821" s="784"/>
      <c r="AY821" s="784"/>
      <c r="AZ821" s="784"/>
      <c r="BA821" s="784"/>
      <c r="BB821" s="784"/>
      <c r="BC821" s="784"/>
      <c r="BE821" s="784" t="str">
        <f t="shared" si="377"/>
        <v>DA</v>
      </c>
      <c r="BF821" s="784" t="str">
        <f>+RIGHT(C821,1)</f>
        <v>3</v>
      </c>
      <c r="BG821" s="784" t="str">
        <f t="shared" si="380"/>
        <v>DA+3</v>
      </c>
    </row>
    <row r="822" spans="1:59" x14ac:dyDescent="0.2">
      <c r="A822" s="793"/>
      <c r="B822" s="787"/>
      <c r="C822" s="787"/>
      <c r="D822" s="819">
        <v>409</v>
      </c>
      <c r="E822" s="796"/>
      <c r="F822" s="796"/>
      <c r="G822" s="796"/>
      <c r="H822" s="796"/>
      <c r="I822" s="796"/>
      <c r="J822" s="796"/>
      <c r="K822" s="796"/>
      <c r="L822" s="796"/>
      <c r="M822" s="796"/>
      <c r="N822" s="796"/>
      <c r="O822" s="796"/>
      <c r="P822" s="787"/>
      <c r="Q822" s="787"/>
      <c r="R822" s="787"/>
      <c r="S822" s="796"/>
      <c r="T822" s="796"/>
      <c r="U822" s="796"/>
      <c r="V822" s="796"/>
      <c r="W822" s="796"/>
      <c r="X822" s="796"/>
      <c r="Y822" s="796"/>
      <c r="Z822" s="796"/>
      <c r="AA822" s="796"/>
      <c r="AB822" s="787">
        <v>1</v>
      </c>
      <c r="AC822" s="799"/>
      <c r="AD822" s="799"/>
      <c r="AE822" s="799"/>
      <c r="AF822" s="787"/>
      <c r="AG822" s="787" t="b">
        <f t="shared" si="378"/>
        <v>1</v>
      </c>
      <c r="AH822" s="787"/>
      <c r="AI822" s="787"/>
      <c r="AJ822" s="787"/>
      <c r="AK822" s="787">
        <f t="shared" ref="AK822" si="400">AF822+AJ822</f>
        <v>0</v>
      </c>
      <c r="AL822" s="787"/>
      <c r="AM822" s="787"/>
      <c r="AN822" s="787"/>
      <c r="AO822" s="799"/>
      <c r="BE822" s="784" t="str">
        <f t="shared" si="377"/>
        <v/>
      </c>
    </row>
    <row r="823" spans="1:59" x14ac:dyDescent="0.2">
      <c r="A823" s="793">
        <f>+SUBTOTAL(3,$B$13:B823)</f>
        <v>406</v>
      </c>
      <c r="B823" s="787" t="s">
        <v>794</v>
      </c>
      <c r="C823" s="787" t="s">
        <v>231</v>
      </c>
      <c r="D823" s="819"/>
      <c r="E823" s="799">
        <v>1</v>
      </c>
      <c r="F823" s="800" t="s">
        <v>2180</v>
      </c>
      <c r="G823" s="799" t="s">
        <v>1773</v>
      </c>
      <c r="H823" s="799" t="s">
        <v>1772</v>
      </c>
      <c r="I823" s="799" t="s">
        <v>439</v>
      </c>
      <c r="J823" s="799" t="s">
        <v>1773</v>
      </c>
      <c r="K823" s="799" t="s">
        <v>1772</v>
      </c>
      <c r="L823" s="799" t="s">
        <v>439</v>
      </c>
      <c r="M823" s="799">
        <v>1</v>
      </c>
      <c r="N823" s="799"/>
      <c r="O823" s="799"/>
      <c r="P823" s="799" t="s">
        <v>1774</v>
      </c>
      <c r="Q823" s="799" t="s">
        <v>1775</v>
      </c>
      <c r="R823" s="799">
        <v>1</v>
      </c>
      <c r="S823" s="799">
        <v>1</v>
      </c>
      <c r="T823" s="799"/>
      <c r="U823" s="799"/>
      <c r="V823" s="799">
        <v>1</v>
      </c>
      <c r="W823" s="799"/>
      <c r="X823" s="799"/>
      <c r="Y823" s="799">
        <v>1</v>
      </c>
      <c r="Z823" s="799"/>
      <c r="AA823" s="799"/>
      <c r="AB823" s="799"/>
      <c r="AC823" s="787">
        <v>1</v>
      </c>
      <c r="AD823" s="787"/>
      <c r="AE823" s="787"/>
      <c r="AF823" s="787"/>
      <c r="AG823" s="787"/>
      <c r="AH823" s="787"/>
      <c r="AI823" s="787"/>
      <c r="AJ823" s="787"/>
      <c r="AK823" s="787"/>
      <c r="AL823" s="799">
        <v>1</v>
      </c>
      <c r="AM823" s="799"/>
      <c r="AN823" s="799"/>
      <c r="AO823" s="799">
        <f>+VLOOKUP(LEFT(C823,2),$AR$2:$AS$5,2,FALSE)</f>
        <v>4.9029999999999996</v>
      </c>
      <c r="AP823" s="784"/>
      <c r="AQ823" s="784"/>
      <c r="AR823" s="784"/>
      <c r="AS823" s="784"/>
      <c r="AT823" s="784"/>
      <c r="AU823" s="784"/>
      <c r="AV823" s="784"/>
      <c r="AW823" s="784"/>
      <c r="AX823" s="784"/>
      <c r="AY823" s="784"/>
      <c r="AZ823" s="784"/>
      <c r="BA823" s="784"/>
      <c r="BB823" s="784"/>
      <c r="BC823" s="784"/>
      <c r="BE823" s="784" t="str">
        <f t="shared" si="377"/>
        <v>DA</v>
      </c>
      <c r="BF823" s="784" t="str">
        <f>+RIGHT(C823,1)</f>
        <v>0</v>
      </c>
      <c r="BG823" s="784" t="str">
        <f t="shared" si="380"/>
        <v>DA+0</v>
      </c>
    </row>
    <row r="824" spans="1:59" x14ac:dyDescent="0.2">
      <c r="A824" s="793"/>
      <c r="B824" s="787"/>
      <c r="C824" s="787"/>
      <c r="D824" s="819">
        <v>409</v>
      </c>
      <c r="E824" s="796"/>
      <c r="F824" s="796"/>
      <c r="G824" s="796"/>
      <c r="H824" s="796"/>
      <c r="I824" s="796"/>
      <c r="J824" s="796"/>
      <c r="K824" s="796"/>
      <c r="L824" s="796"/>
      <c r="M824" s="796"/>
      <c r="N824" s="796"/>
      <c r="O824" s="796"/>
      <c r="P824" s="787"/>
      <c r="Q824" s="787"/>
      <c r="R824" s="787"/>
      <c r="S824" s="796"/>
      <c r="T824" s="796"/>
      <c r="U824" s="796"/>
      <c r="V824" s="796"/>
      <c r="W824" s="796"/>
      <c r="X824" s="796"/>
      <c r="Y824" s="796"/>
      <c r="Z824" s="796"/>
      <c r="AA824" s="796"/>
      <c r="AB824" s="787">
        <v>1</v>
      </c>
      <c r="AC824" s="799"/>
      <c r="AD824" s="799"/>
      <c r="AE824" s="799"/>
      <c r="AF824" s="787"/>
      <c r="AG824" s="787" t="b">
        <f t="shared" si="378"/>
        <v>1</v>
      </c>
      <c r="AH824" s="787"/>
      <c r="AI824" s="787"/>
      <c r="AJ824" s="787"/>
      <c r="AK824" s="787">
        <f t="shared" ref="AK824" si="401">AF824+AJ824</f>
        <v>0</v>
      </c>
      <c r="AL824" s="787"/>
      <c r="AM824" s="787"/>
      <c r="AN824" s="787"/>
      <c r="AO824" s="799"/>
      <c r="BE824" s="784" t="str">
        <f t="shared" si="377"/>
        <v/>
      </c>
    </row>
    <row r="825" spans="1:59" x14ac:dyDescent="0.2">
      <c r="A825" s="793">
        <f>+SUBTOTAL(3,$B$13:B825)</f>
        <v>407</v>
      </c>
      <c r="B825" s="787" t="s">
        <v>795</v>
      </c>
      <c r="C825" s="787" t="s">
        <v>20</v>
      </c>
      <c r="D825" s="819"/>
      <c r="E825" s="799">
        <v>1</v>
      </c>
      <c r="F825" s="800" t="s">
        <v>2181</v>
      </c>
      <c r="G825" s="799" t="s">
        <v>1773</v>
      </c>
      <c r="H825" s="799" t="s">
        <v>1772</v>
      </c>
      <c r="I825" s="799" t="s">
        <v>439</v>
      </c>
      <c r="J825" s="799" t="s">
        <v>1773</v>
      </c>
      <c r="K825" s="799" t="s">
        <v>1772</v>
      </c>
      <c r="L825" s="799" t="s">
        <v>439</v>
      </c>
      <c r="M825" s="799">
        <v>1</v>
      </c>
      <c r="N825" s="799"/>
      <c r="O825" s="799"/>
      <c r="P825" s="799" t="s">
        <v>1774</v>
      </c>
      <c r="Q825" s="799" t="s">
        <v>1775</v>
      </c>
      <c r="R825" s="799">
        <v>1</v>
      </c>
      <c r="S825" s="799">
        <v>1</v>
      </c>
      <c r="T825" s="799"/>
      <c r="U825" s="799"/>
      <c r="V825" s="799">
        <v>1</v>
      </c>
      <c r="W825" s="799"/>
      <c r="X825" s="799"/>
      <c r="Y825" s="799">
        <v>1</v>
      </c>
      <c r="Z825" s="799"/>
      <c r="AA825" s="799"/>
      <c r="AB825" s="799"/>
      <c r="AC825" s="787">
        <v>1</v>
      </c>
      <c r="AD825" s="787"/>
      <c r="AE825" s="787"/>
      <c r="AF825" s="787"/>
      <c r="AG825" s="787"/>
      <c r="AH825" s="787"/>
      <c r="AI825" s="787"/>
      <c r="AJ825" s="787"/>
      <c r="AK825" s="787"/>
      <c r="AL825" s="799">
        <v>1</v>
      </c>
      <c r="AM825" s="799"/>
      <c r="AN825" s="799"/>
      <c r="AO825" s="799">
        <f>+VLOOKUP(LEFT(C825,2),$AR$2:$AS$5,2,FALSE)</f>
        <v>4.9029999999999996</v>
      </c>
      <c r="AP825" s="784"/>
      <c r="AQ825" s="784"/>
      <c r="AR825" s="784"/>
      <c r="AS825" s="784"/>
      <c r="AT825" s="784"/>
      <c r="AU825" s="784"/>
      <c r="AV825" s="784"/>
      <c r="AW825" s="784"/>
      <c r="AX825" s="784"/>
      <c r="AY825" s="784"/>
      <c r="AZ825" s="784"/>
      <c r="BA825" s="784"/>
      <c r="BB825" s="784"/>
      <c r="BC825" s="784"/>
      <c r="BE825" s="784" t="str">
        <f t="shared" si="377"/>
        <v>DA</v>
      </c>
      <c r="BF825" s="784" t="str">
        <f>+RIGHT(C825,1)</f>
        <v>3</v>
      </c>
      <c r="BG825" s="784" t="str">
        <f t="shared" si="380"/>
        <v>DA+3</v>
      </c>
    </row>
    <row r="826" spans="1:59" x14ac:dyDescent="0.2">
      <c r="A826" s="793"/>
      <c r="B826" s="787"/>
      <c r="C826" s="787"/>
      <c r="D826" s="819">
        <v>411</v>
      </c>
      <c r="E826" s="796"/>
      <c r="F826" s="796"/>
      <c r="G826" s="796"/>
      <c r="H826" s="796"/>
      <c r="I826" s="796"/>
      <c r="J826" s="796"/>
      <c r="K826" s="796"/>
      <c r="L826" s="796"/>
      <c r="M826" s="796"/>
      <c r="N826" s="796"/>
      <c r="O826" s="796"/>
      <c r="P826" s="787"/>
      <c r="Q826" s="787"/>
      <c r="R826" s="787"/>
      <c r="S826" s="796"/>
      <c r="T826" s="796"/>
      <c r="U826" s="796"/>
      <c r="V826" s="796"/>
      <c r="W826" s="796"/>
      <c r="X826" s="796"/>
      <c r="Y826" s="796"/>
      <c r="Z826" s="796"/>
      <c r="AA826" s="796"/>
      <c r="AB826" s="787">
        <v>1</v>
      </c>
      <c r="AC826" s="799"/>
      <c r="AD826" s="799"/>
      <c r="AE826" s="799"/>
      <c r="AF826" s="787"/>
      <c r="AG826" s="787" t="b">
        <f t="shared" si="378"/>
        <v>1</v>
      </c>
      <c r="AH826" s="787"/>
      <c r="AI826" s="787"/>
      <c r="AJ826" s="787"/>
      <c r="AK826" s="787">
        <f t="shared" ref="AK826" si="402">AF826+AJ826</f>
        <v>0</v>
      </c>
      <c r="AL826" s="787"/>
      <c r="AM826" s="787"/>
      <c r="AN826" s="787"/>
      <c r="AO826" s="799"/>
      <c r="BE826" s="784" t="str">
        <f t="shared" si="377"/>
        <v/>
      </c>
    </row>
    <row r="827" spans="1:59" x14ac:dyDescent="0.2">
      <c r="A827" s="793">
        <f>+SUBTOTAL(3,$B$13:B827)</f>
        <v>408</v>
      </c>
      <c r="B827" s="787" t="s">
        <v>796</v>
      </c>
      <c r="C827" s="787" t="s">
        <v>231</v>
      </c>
      <c r="D827" s="819"/>
      <c r="E827" s="799">
        <v>1</v>
      </c>
      <c r="F827" s="800" t="s">
        <v>2182</v>
      </c>
      <c r="G827" s="799" t="s">
        <v>1773</v>
      </c>
      <c r="H827" s="799" t="s">
        <v>1772</v>
      </c>
      <c r="I827" s="799" t="s">
        <v>439</v>
      </c>
      <c r="J827" s="799" t="s">
        <v>1773</v>
      </c>
      <c r="K827" s="799" t="s">
        <v>1772</v>
      </c>
      <c r="L827" s="799" t="s">
        <v>439</v>
      </c>
      <c r="M827" s="799">
        <v>1</v>
      </c>
      <c r="N827" s="799"/>
      <c r="O827" s="799"/>
      <c r="P827" s="799" t="s">
        <v>1774</v>
      </c>
      <c r="Q827" s="799" t="s">
        <v>1775</v>
      </c>
      <c r="R827" s="799">
        <v>1</v>
      </c>
      <c r="S827" s="799">
        <v>1</v>
      </c>
      <c r="T827" s="799"/>
      <c r="U827" s="799"/>
      <c r="V827" s="799">
        <v>1</v>
      </c>
      <c r="W827" s="799"/>
      <c r="X827" s="799"/>
      <c r="Y827" s="799">
        <v>1</v>
      </c>
      <c r="Z827" s="799"/>
      <c r="AA827" s="799"/>
      <c r="AB827" s="799"/>
      <c r="AC827" s="787">
        <v>1</v>
      </c>
      <c r="AD827" s="787"/>
      <c r="AE827" s="787"/>
      <c r="AF827" s="787"/>
      <c r="AG827" s="787"/>
      <c r="AH827" s="787"/>
      <c r="AI827" s="787"/>
      <c r="AJ827" s="787"/>
      <c r="AK827" s="787"/>
      <c r="AL827" s="799">
        <v>1</v>
      </c>
      <c r="AM827" s="799"/>
      <c r="AN827" s="799"/>
      <c r="AO827" s="799">
        <f>+VLOOKUP(LEFT(C827,2),$AR$2:$AS$5,2,FALSE)</f>
        <v>4.9029999999999996</v>
      </c>
      <c r="AP827" s="784"/>
      <c r="AQ827" s="784"/>
      <c r="AR827" s="784"/>
      <c r="AS827" s="784"/>
      <c r="AT827" s="784"/>
      <c r="AU827" s="784"/>
      <c r="AV827" s="784"/>
      <c r="AW827" s="784"/>
      <c r="AX827" s="784"/>
      <c r="AY827" s="784"/>
      <c r="AZ827" s="784"/>
      <c r="BA827" s="784"/>
      <c r="BB827" s="784"/>
      <c r="BC827" s="784"/>
      <c r="BE827" s="784" t="str">
        <f t="shared" si="377"/>
        <v>DA</v>
      </c>
      <c r="BF827" s="784" t="str">
        <f>+RIGHT(C827,1)</f>
        <v>0</v>
      </c>
      <c r="BG827" s="784" t="str">
        <f t="shared" si="380"/>
        <v>DA+0</v>
      </c>
    </row>
    <row r="828" spans="1:59" x14ac:dyDescent="0.2">
      <c r="A828" s="793"/>
      <c r="B828" s="787"/>
      <c r="C828" s="787"/>
      <c r="D828" s="819">
        <v>413</v>
      </c>
      <c r="E828" s="796"/>
      <c r="F828" s="796"/>
      <c r="G828" s="796"/>
      <c r="H828" s="796"/>
      <c r="I828" s="796"/>
      <c r="J828" s="796"/>
      <c r="K828" s="796"/>
      <c r="L828" s="796"/>
      <c r="M828" s="796"/>
      <c r="N828" s="796"/>
      <c r="O828" s="796"/>
      <c r="P828" s="787"/>
      <c r="Q828" s="787"/>
      <c r="R828" s="787"/>
      <c r="S828" s="796"/>
      <c r="T828" s="796"/>
      <c r="U828" s="796"/>
      <c r="V828" s="796"/>
      <c r="W828" s="796"/>
      <c r="X828" s="796"/>
      <c r="Y828" s="796"/>
      <c r="Z828" s="796"/>
      <c r="AA828" s="796"/>
      <c r="AB828" s="787">
        <v>1</v>
      </c>
      <c r="AC828" s="799"/>
      <c r="AD828" s="799"/>
      <c r="AE828" s="799"/>
      <c r="AF828" s="787"/>
      <c r="AG828" s="787" t="b">
        <f t="shared" si="378"/>
        <v>1</v>
      </c>
      <c r="AH828" s="787"/>
      <c r="AI828" s="787"/>
      <c r="AJ828" s="787"/>
      <c r="AK828" s="787">
        <f t="shared" ref="AK828" si="403">AF828+AJ828</f>
        <v>0</v>
      </c>
      <c r="AL828" s="787"/>
      <c r="AM828" s="787"/>
      <c r="AN828" s="787"/>
      <c r="AO828" s="799"/>
      <c r="BE828" s="784" t="str">
        <f t="shared" si="377"/>
        <v/>
      </c>
    </row>
    <row r="829" spans="1:59" x14ac:dyDescent="0.2">
      <c r="A829" s="793">
        <f>+SUBTOTAL(3,$B$13:B829)</f>
        <v>409</v>
      </c>
      <c r="B829" s="787" t="s">
        <v>797</v>
      </c>
      <c r="C829" s="787" t="s">
        <v>20</v>
      </c>
      <c r="D829" s="819"/>
      <c r="E829" s="799">
        <v>1</v>
      </c>
      <c r="F829" s="800" t="s">
        <v>2183</v>
      </c>
      <c r="G829" s="799" t="s">
        <v>1773</v>
      </c>
      <c r="H829" s="799" t="s">
        <v>1772</v>
      </c>
      <c r="I829" s="799" t="s">
        <v>439</v>
      </c>
      <c r="J829" s="799" t="s">
        <v>1773</v>
      </c>
      <c r="K829" s="799" t="s">
        <v>1772</v>
      </c>
      <c r="L829" s="799" t="s">
        <v>439</v>
      </c>
      <c r="M829" s="799">
        <v>1</v>
      </c>
      <c r="N829" s="799"/>
      <c r="O829" s="799"/>
      <c r="P829" s="799" t="s">
        <v>1774</v>
      </c>
      <c r="Q829" s="799" t="s">
        <v>1775</v>
      </c>
      <c r="R829" s="799">
        <v>1</v>
      </c>
      <c r="S829" s="799">
        <v>1</v>
      </c>
      <c r="T829" s="799"/>
      <c r="U829" s="799"/>
      <c r="V829" s="799">
        <v>1</v>
      </c>
      <c r="W829" s="799"/>
      <c r="X829" s="799"/>
      <c r="Y829" s="799">
        <v>1</v>
      </c>
      <c r="Z829" s="799"/>
      <c r="AA829" s="799"/>
      <c r="AB829" s="799"/>
      <c r="AC829" s="787">
        <v>1</v>
      </c>
      <c r="AD829" s="787"/>
      <c r="AE829" s="787"/>
      <c r="AF829" s="787"/>
      <c r="AG829" s="787"/>
      <c r="AH829" s="787"/>
      <c r="AI829" s="787"/>
      <c r="AJ829" s="787"/>
      <c r="AK829" s="787"/>
      <c r="AL829" s="799">
        <v>1</v>
      </c>
      <c r="AM829" s="799"/>
      <c r="AN829" s="799"/>
      <c r="AO829" s="799">
        <f>+VLOOKUP(LEFT(C829,2),$AR$2:$AS$5,2,FALSE)</f>
        <v>4.9029999999999996</v>
      </c>
      <c r="AP829" s="784"/>
      <c r="AQ829" s="784"/>
      <c r="AR829" s="784"/>
      <c r="AS829" s="784"/>
      <c r="AT829" s="784"/>
      <c r="AU829" s="784"/>
      <c r="AV829" s="784"/>
      <c r="AW829" s="784"/>
      <c r="AX829" s="784"/>
      <c r="AY829" s="784"/>
      <c r="AZ829" s="784"/>
      <c r="BA829" s="784"/>
      <c r="BB829" s="784"/>
      <c r="BC829" s="784"/>
      <c r="BE829" s="784" t="str">
        <f t="shared" si="377"/>
        <v>DA</v>
      </c>
      <c r="BF829" s="784" t="str">
        <f>+RIGHT(C829,1)</f>
        <v>3</v>
      </c>
      <c r="BG829" s="784" t="str">
        <f t="shared" si="380"/>
        <v>DA+3</v>
      </c>
    </row>
    <row r="830" spans="1:59" x14ac:dyDescent="0.2">
      <c r="A830" s="793"/>
      <c r="B830" s="787"/>
      <c r="C830" s="787"/>
      <c r="D830" s="819">
        <v>386.1</v>
      </c>
      <c r="E830" s="796"/>
      <c r="F830" s="796"/>
      <c r="G830" s="796"/>
      <c r="H830" s="796"/>
      <c r="I830" s="796"/>
      <c r="J830" s="796"/>
      <c r="K830" s="796"/>
      <c r="L830" s="796"/>
      <c r="M830" s="796"/>
      <c r="N830" s="796"/>
      <c r="O830" s="796"/>
      <c r="P830" s="787"/>
      <c r="Q830" s="787"/>
      <c r="R830" s="787"/>
      <c r="S830" s="796"/>
      <c r="T830" s="796"/>
      <c r="U830" s="796"/>
      <c r="V830" s="796"/>
      <c r="W830" s="796"/>
      <c r="X830" s="796"/>
      <c r="Y830" s="796"/>
      <c r="Z830" s="796"/>
      <c r="AA830" s="796"/>
      <c r="AB830" s="787">
        <v>1</v>
      </c>
      <c r="AC830" s="799"/>
      <c r="AD830" s="799"/>
      <c r="AE830" s="799"/>
      <c r="AF830" s="787"/>
      <c r="AG830" s="787" t="b">
        <f t="shared" si="378"/>
        <v>1</v>
      </c>
      <c r="AH830" s="787"/>
      <c r="AI830" s="787"/>
      <c r="AJ830" s="787"/>
      <c r="AK830" s="787">
        <f t="shared" ref="AK830" si="404">AF830+AJ830</f>
        <v>0</v>
      </c>
      <c r="AL830" s="787"/>
      <c r="AM830" s="787"/>
      <c r="AN830" s="787"/>
      <c r="AO830" s="799"/>
      <c r="BE830" s="784" t="str">
        <f t="shared" si="377"/>
        <v/>
      </c>
    </row>
    <row r="831" spans="1:59" x14ac:dyDescent="0.2">
      <c r="A831" s="793">
        <f>+SUBTOTAL(3,$B$13:B831)</f>
        <v>410</v>
      </c>
      <c r="B831" s="787" t="s">
        <v>100</v>
      </c>
      <c r="C831" s="787" t="s">
        <v>239</v>
      </c>
      <c r="D831" s="819"/>
      <c r="E831" s="799">
        <v>1</v>
      </c>
      <c r="F831" s="800" t="s">
        <v>2184</v>
      </c>
      <c r="G831" s="799" t="s">
        <v>1773</v>
      </c>
      <c r="H831" s="799" t="s">
        <v>1772</v>
      </c>
      <c r="I831" s="799" t="s">
        <v>439</v>
      </c>
      <c r="J831" s="799" t="s">
        <v>1773</v>
      </c>
      <c r="K831" s="799" t="s">
        <v>1772</v>
      </c>
      <c r="L831" s="799" t="s">
        <v>439</v>
      </c>
      <c r="M831" s="799">
        <v>1</v>
      </c>
      <c r="N831" s="799"/>
      <c r="O831" s="799"/>
      <c r="P831" s="799" t="s">
        <v>1774</v>
      </c>
      <c r="Q831" s="799" t="s">
        <v>1775</v>
      </c>
      <c r="R831" s="799">
        <v>1</v>
      </c>
      <c r="S831" s="799">
        <v>1</v>
      </c>
      <c r="T831" s="799"/>
      <c r="U831" s="799"/>
      <c r="V831" s="799">
        <v>1</v>
      </c>
      <c r="W831" s="799"/>
      <c r="X831" s="799"/>
      <c r="Y831" s="796"/>
      <c r="Z831" s="796"/>
      <c r="AA831" s="796"/>
      <c r="AB831" s="799"/>
      <c r="AC831" s="787">
        <v>1</v>
      </c>
      <c r="AD831" s="787"/>
      <c r="AE831" s="787"/>
      <c r="AF831" s="787"/>
      <c r="AG831" s="787"/>
      <c r="AH831" s="787"/>
      <c r="AI831" s="787"/>
      <c r="AJ831" s="787"/>
      <c r="AK831" s="787"/>
      <c r="AL831" s="799">
        <v>1</v>
      </c>
      <c r="AM831" s="799"/>
      <c r="AN831" s="799"/>
      <c r="AO831" s="799">
        <f>+VLOOKUP(LEFT(C831,2),$AR$2:$AS$5,2,FALSE)</f>
        <v>8.3190000000000008</v>
      </c>
      <c r="BE831" s="784" t="str">
        <f t="shared" si="377"/>
        <v>DC</v>
      </c>
      <c r="BF831" s="784" t="str">
        <f>+RIGHT(C831,1)</f>
        <v>0</v>
      </c>
      <c r="BG831" s="784" t="str">
        <f t="shared" si="380"/>
        <v>DC+0</v>
      </c>
    </row>
    <row r="832" spans="1:59" x14ac:dyDescent="0.2">
      <c r="A832" s="793"/>
      <c r="B832" s="787"/>
      <c r="C832" s="787"/>
      <c r="D832" s="819">
        <v>400</v>
      </c>
      <c r="E832" s="796"/>
      <c r="F832" s="796"/>
      <c r="G832" s="796"/>
      <c r="H832" s="796"/>
      <c r="I832" s="796"/>
      <c r="J832" s="796"/>
      <c r="K832" s="796"/>
      <c r="L832" s="796"/>
      <c r="M832" s="796"/>
      <c r="N832" s="796"/>
      <c r="O832" s="796"/>
      <c r="P832" s="787"/>
      <c r="Q832" s="787"/>
      <c r="R832" s="787"/>
      <c r="S832" s="796"/>
      <c r="T832" s="796"/>
      <c r="U832" s="796"/>
      <c r="V832" s="796"/>
      <c r="W832" s="796"/>
      <c r="X832" s="796"/>
      <c r="Y832" s="796"/>
      <c r="Z832" s="796"/>
      <c r="AA832" s="796"/>
      <c r="AB832" s="787">
        <v>1</v>
      </c>
      <c r="AC832" s="799"/>
      <c r="AD832" s="799"/>
      <c r="AE832" s="799"/>
      <c r="AF832" s="787"/>
      <c r="AG832" s="787" t="b">
        <f t="shared" si="378"/>
        <v>1</v>
      </c>
      <c r="AH832" s="787"/>
      <c r="AI832" s="787"/>
      <c r="AJ832" s="787"/>
      <c r="AK832" s="787">
        <f t="shared" ref="AK832" si="405">AF832+AJ832</f>
        <v>0</v>
      </c>
      <c r="AL832" s="787"/>
      <c r="AM832" s="787"/>
      <c r="AN832" s="787"/>
      <c r="AO832" s="799"/>
      <c r="BE832" s="784" t="str">
        <f t="shared" si="377"/>
        <v/>
      </c>
    </row>
    <row r="833" spans="1:59" x14ac:dyDescent="0.2">
      <c r="A833" s="793">
        <f>+SUBTOTAL(3,$B$13:B833)</f>
        <v>411</v>
      </c>
      <c r="B833" s="787" t="s">
        <v>798</v>
      </c>
      <c r="C833" s="787" t="s">
        <v>20</v>
      </c>
      <c r="D833" s="819"/>
      <c r="E833" s="799">
        <v>1</v>
      </c>
      <c r="F833" s="800" t="s">
        <v>2185</v>
      </c>
      <c r="G833" s="799" t="s">
        <v>1773</v>
      </c>
      <c r="H833" s="799" t="s">
        <v>1772</v>
      </c>
      <c r="I833" s="799" t="s">
        <v>439</v>
      </c>
      <c r="J833" s="799" t="s">
        <v>1773</v>
      </c>
      <c r="K833" s="799" t="s">
        <v>1772</v>
      </c>
      <c r="L833" s="799" t="s">
        <v>439</v>
      </c>
      <c r="M833" s="799">
        <v>1</v>
      </c>
      <c r="N833" s="799"/>
      <c r="O833" s="799"/>
      <c r="P833" s="799" t="s">
        <v>1774</v>
      </c>
      <c r="Q833" s="799" t="s">
        <v>1775</v>
      </c>
      <c r="R833" s="799">
        <v>1</v>
      </c>
      <c r="S833" s="799">
        <v>1</v>
      </c>
      <c r="T833" s="799"/>
      <c r="U833" s="799"/>
      <c r="V833" s="799">
        <v>1</v>
      </c>
      <c r="W833" s="799"/>
      <c r="X833" s="799"/>
      <c r="Y833" s="799">
        <v>1</v>
      </c>
      <c r="Z833" s="799"/>
      <c r="AA833" s="799"/>
      <c r="AB833" s="799"/>
      <c r="AC833" s="787">
        <v>1</v>
      </c>
      <c r="AD833" s="787"/>
      <c r="AE833" s="787"/>
      <c r="AF833" s="787"/>
      <c r="AG833" s="787"/>
      <c r="AH833" s="787"/>
      <c r="AI833" s="787"/>
      <c r="AJ833" s="787"/>
      <c r="AK833" s="787"/>
      <c r="AL833" s="799">
        <v>1</v>
      </c>
      <c r="AM833" s="799"/>
      <c r="AN833" s="799"/>
      <c r="AO833" s="799">
        <f>+VLOOKUP(LEFT(C833,2),$AR$2:$AS$5,2,FALSE)</f>
        <v>4.9029999999999996</v>
      </c>
      <c r="AP833" s="784"/>
      <c r="AQ833" s="784"/>
      <c r="AR833" s="784"/>
      <c r="AS833" s="784"/>
      <c r="AT833" s="784"/>
      <c r="AU833" s="784"/>
      <c r="AV833" s="784"/>
      <c r="AW833" s="784"/>
      <c r="AX833" s="784"/>
      <c r="AY833" s="784"/>
      <c r="AZ833" s="784"/>
      <c r="BA833" s="784"/>
      <c r="BB833" s="784"/>
      <c r="BC833" s="784"/>
      <c r="BE833" s="784" t="str">
        <f t="shared" si="377"/>
        <v>DA</v>
      </c>
      <c r="BF833" s="784" t="str">
        <f>+RIGHT(C833,1)</f>
        <v>3</v>
      </c>
      <c r="BG833" s="784" t="str">
        <f t="shared" si="380"/>
        <v>DA+3</v>
      </c>
    </row>
    <row r="834" spans="1:59" x14ac:dyDescent="0.2">
      <c r="A834" s="793"/>
      <c r="B834" s="787"/>
      <c r="C834" s="787"/>
      <c r="D834" s="819">
        <v>416</v>
      </c>
      <c r="E834" s="796"/>
      <c r="F834" s="796"/>
      <c r="G834" s="796"/>
      <c r="H834" s="796"/>
      <c r="I834" s="796"/>
      <c r="J834" s="796"/>
      <c r="K834" s="796"/>
      <c r="L834" s="796"/>
      <c r="M834" s="796"/>
      <c r="N834" s="796"/>
      <c r="O834" s="796"/>
      <c r="P834" s="787"/>
      <c r="Q834" s="787"/>
      <c r="R834" s="787"/>
      <c r="S834" s="796"/>
      <c r="T834" s="796"/>
      <c r="U834" s="796"/>
      <c r="V834" s="796"/>
      <c r="W834" s="796"/>
      <c r="X834" s="796"/>
      <c r="Y834" s="796"/>
      <c r="Z834" s="796"/>
      <c r="AA834" s="796"/>
      <c r="AB834" s="787">
        <v>1</v>
      </c>
      <c r="AC834" s="799"/>
      <c r="AD834" s="799"/>
      <c r="AE834" s="799"/>
      <c r="AF834" s="787"/>
      <c r="AG834" s="787" t="b">
        <f t="shared" si="378"/>
        <v>1</v>
      </c>
      <c r="AH834" s="787"/>
      <c r="AI834" s="787"/>
      <c r="AJ834" s="787"/>
      <c r="AK834" s="787">
        <f t="shared" ref="AK834" si="406">AF834+AJ834</f>
        <v>0</v>
      </c>
      <c r="AL834" s="787"/>
      <c r="AM834" s="787"/>
      <c r="AN834" s="787"/>
      <c r="AO834" s="799"/>
      <c r="BE834" s="784" t="str">
        <f t="shared" si="377"/>
        <v/>
      </c>
    </row>
    <row r="835" spans="1:59" x14ac:dyDescent="0.2">
      <c r="A835" s="793">
        <f>+SUBTOTAL(3,$B$13:B835)</f>
        <v>412</v>
      </c>
      <c r="B835" s="787" t="s">
        <v>799</v>
      </c>
      <c r="C835" s="787" t="s">
        <v>231</v>
      </c>
      <c r="D835" s="819"/>
      <c r="E835" s="799">
        <v>1</v>
      </c>
      <c r="F835" s="800" t="s">
        <v>2186</v>
      </c>
      <c r="G835" s="799" t="s">
        <v>1773</v>
      </c>
      <c r="H835" s="799" t="s">
        <v>1772</v>
      </c>
      <c r="I835" s="799" t="s">
        <v>439</v>
      </c>
      <c r="J835" s="799" t="s">
        <v>1773</v>
      </c>
      <c r="K835" s="799" t="s">
        <v>1772</v>
      </c>
      <c r="L835" s="799" t="s">
        <v>439</v>
      </c>
      <c r="M835" s="799">
        <v>1</v>
      </c>
      <c r="N835" s="799"/>
      <c r="O835" s="799"/>
      <c r="P835" s="799" t="s">
        <v>1774</v>
      </c>
      <c r="Q835" s="799" t="s">
        <v>1775</v>
      </c>
      <c r="R835" s="799">
        <v>1</v>
      </c>
      <c r="S835" s="799">
        <v>1</v>
      </c>
      <c r="T835" s="799"/>
      <c r="U835" s="799"/>
      <c r="V835" s="799">
        <v>1</v>
      </c>
      <c r="W835" s="799"/>
      <c r="X835" s="799"/>
      <c r="Y835" s="799">
        <v>1</v>
      </c>
      <c r="Z835" s="799"/>
      <c r="AA835" s="799"/>
      <c r="AB835" s="799"/>
      <c r="AC835" s="787">
        <v>1</v>
      </c>
      <c r="AD835" s="787"/>
      <c r="AE835" s="787"/>
      <c r="AF835" s="787"/>
      <c r="AG835" s="787"/>
      <c r="AH835" s="787"/>
      <c r="AI835" s="787"/>
      <c r="AJ835" s="787"/>
      <c r="AK835" s="787"/>
      <c r="AL835" s="799">
        <v>1</v>
      </c>
      <c r="AM835" s="799"/>
      <c r="AN835" s="799"/>
      <c r="AO835" s="799">
        <f>+VLOOKUP(LEFT(C835,2),$AR$2:$AS$5,2,FALSE)</f>
        <v>4.9029999999999996</v>
      </c>
      <c r="AP835" s="784"/>
      <c r="AQ835" s="784"/>
      <c r="AR835" s="784"/>
      <c r="AS835" s="784"/>
      <c r="AT835" s="784"/>
      <c r="AU835" s="784"/>
      <c r="AV835" s="784"/>
      <c r="AW835" s="784"/>
      <c r="AX835" s="784"/>
      <c r="AY835" s="784"/>
      <c r="AZ835" s="784"/>
      <c r="BA835" s="784"/>
      <c r="BB835" s="784"/>
      <c r="BC835" s="784"/>
      <c r="BE835" s="784" t="str">
        <f t="shared" si="377"/>
        <v>DA</v>
      </c>
      <c r="BF835" s="784" t="str">
        <f>+RIGHT(C835,1)</f>
        <v>0</v>
      </c>
      <c r="BG835" s="784" t="str">
        <f t="shared" si="380"/>
        <v>DA+0</v>
      </c>
    </row>
    <row r="836" spans="1:59" x14ac:dyDescent="0.2">
      <c r="A836" s="793"/>
      <c r="B836" s="787"/>
      <c r="C836" s="787"/>
      <c r="D836" s="819">
        <v>411</v>
      </c>
      <c r="E836" s="796"/>
      <c r="F836" s="796"/>
      <c r="G836" s="796"/>
      <c r="H836" s="796"/>
      <c r="I836" s="796"/>
      <c r="J836" s="796"/>
      <c r="K836" s="796"/>
      <c r="L836" s="796"/>
      <c r="M836" s="796"/>
      <c r="N836" s="796"/>
      <c r="O836" s="796"/>
      <c r="P836" s="787"/>
      <c r="Q836" s="787"/>
      <c r="R836" s="787"/>
      <c r="S836" s="796"/>
      <c r="T836" s="796"/>
      <c r="U836" s="796"/>
      <c r="V836" s="796"/>
      <c r="W836" s="796"/>
      <c r="X836" s="796"/>
      <c r="Y836" s="796"/>
      <c r="Z836" s="796"/>
      <c r="AA836" s="796"/>
      <c r="AB836" s="787">
        <v>1</v>
      </c>
      <c r="AC836" s="799"/>
      <c r="AD836" s="799"/>
      <c r="AE836" s="799"/>
      <c r="AF836" s="787"/>
      <c r="AG836" s="787" t="b">
        <f t="shared" si="378"/>
        <v>1</v>
      </c>
      <c r="AH836" s="787"/>
      <c r="AI836" s="787"/>
      <c r="AJ836" s="787"/>
      <c r="AK836" s="787">
        <f t="shared" ref="AK836" si="407">AF836+AJ836</f>
        <v>0</v>
      </c>
      <c r="AL836" s="787"/>
      <c r="AM836" s="787"/>
      <c r="AN836" s="787"/>
      <c r="AO836" s="799"/>
      <c r="BE836" s="784" t="str">
        <f t="shared" si="377"/>
        <v/>
      </c>
    </row>
    <row r="837" spans="1:59" x14ac:dyDescent="0.2">
      <c r="A837" s="793">
        <f>+SUBTOTAL(3,$B$13:B837)</f>
        <v>413</v>
      </c>
      <c r="B837" s="787" t="s">
        <v>800</v>
      </c>
      <c r="C837" s="787" t="s">
        <v>20</v>
      </c>
      <c r="D837" s="819"/>
      <c r="E837" s="799">
        <v>1</v>
      </c>
      <c r="F837" s="800" t="s">
        <v>2187</v>
      </c>
      <c r="G837" s="799" t="s">
        <v>1773</v>
      </c>
      <c r="H837" s="799" t="s">
        <v>1772</v>
      </c>
      <c r="I837" s="799" t="s">
        <v>439</v>
      </c>
      <c r="J837" s="799" t="s">
        <v>1773</v>
      </c>
      <c r="K837" s="799" t="s">
        <v>1772</v>
      </c>
      <c r="L837" s="799" t="s">
        <v>439</v>
      </c>
      <c r="M837" s="799">
        <v>1</v>
      </c>
      <c r="N837" s="799"/>
      <c r="O837" s="799"/>
      <c r="P837" s="799" t="s">
        <v>1774</v>
      </c>
      <c r="Q837" s="799" t="s">
        <v>1775</v>
      </c>
      <c r="R837" s="799">
        <v>1</v>
      </c>
      <c r="S837" s="799">
        <v>1</v>
      </c>
      <c r="T837" s="799"/>
      <c r="U837" s="799"/>
      <c r="V837" s="799">
        <v>1</v>
      </c>
      <c r="W837" s="799"/>
      <c r="X837" s="799"/>
      <c r="Y837" s="799">
        <v>1</v>
      </c>
      <c r="Z837" s="799"/>
      <c r="AA837" s="799"/>
      <c r="AB837" s="799"/>
      <c r="AC837" s="787">
        <v>1</v>
      </c>
      <c r="AD837" s="787"/>
      <c r="AE837" s="787"/>
      <c r="AF837" s="787"/>
      <c r="AG837" s="787"/>
      <c r="AH837" s="787"/>
      <c r="AI837" s="787"/>
      <c r="AJ837" s="787"/>
      <c r="AK837" s="787"/>
      <c r="AL837" s="799">
        <v>1</v>
      </c>
      <c r="AM837" s="799"/>
      <c r="AN837" s="799"/>
      <c r="AO837" s="799">
        <f>+VLOOKUP(LEFT(C837,2),$AR$2:$AS$5,2,FALSE)</f>
        <v>4.9029999999999996</v>
      </c>
      <c r="AP837" s="784"/>
      <c r="AQ837" s="784"/>
      <c r="AR837" s="784"/>
      <c r="AS837" s="784"/>
      <c r="AT837" s="784"/>
      <c r="AU837" s="784"/>
      <c r="AV837" s="784"/>
      <c r="AW837" s="784"/>
      <c r="AX837" s="784"/>
      <c r="AY837" s="784"/>
      <c r="AZ837" s="784"/>
      <c r="BA837" s="784"/>
      <c r="BB837" s="784"/>
      <c r="BC837" s="784"/>
      <c r="BE837" s="784" t="str">
        <f t="shared" si="377"/>
        <v>DA</v>
      </c>
      <c r="BF837" s="784" t="str">
        <f>+RIGHT(C837,1)</f>
        <v>3</v>
      </c>
      <c r="BG837" s="784" t="str">
        <f t="shared" si="380"/>
        <v>DA+3</v>
      </c>
    </row>
    <row r="838" spans="1:59" x14ac:dyDescent="0.2">
      <c r="A838" s="793"/>
      <c r="B838" s="787"/>
      <c r="C838" s="787"/>
      <c r="D838" s="819">
        <v>399</v>
      </c>
      <c r="E838" s="796"/>
      <c r="F838" s="796"/>
      <c r="G838" s="796"/>
      <c r="H838" s="796"/>
      <c r="I838" s="796"/>
      <c r="J838" s="796"/>
      <c r="K838" s="796"/>
      <c r="L838" s="796"/>
      <c r="M838" s="796"/>
      <c r="N838" s="796"/>
      <c r="O838" s="796"/>
      <c r="P838" s="787"/>
      <c r="Q838" s="787"/>
      <c r="R838" s="787"/>
      <c r="S838" s="796"/>
      <c r="T838" s="796"/>
      <c r="U838" s="796"/>
      <c r="V838" s="796"/>
      <c r="W838" s="796"/>
      <c r="X838" s="796"/>
      <c r="Y838" s="796"/>
      <c r="Z838" s="796"/>
      <c r="AA838" s="796"/>
      <c r="AB838" s="787">
        <v>1</v>
      </c>
      <c r="AC838" s="799"/>
      <c r="AD838" s="799"/>
      <c r="AE838" s="799"/>
      <c r="AF838" s="787"/>
      <c r="AG838" s="787" t="b">
        <f t="shared" si="378"/>
        <v>1</v>
      </c>
      <c r="AH838" s="787"/>
      <c r="AI838" s="787"/>
      <c r="AJ838" s="787"/>
      <c r="AK838" s="787">
        <f t="shared" ref="AK838" si="408">AF838+AJ838</f>
        <v>0</v>
      </c>
      <c r="AL838" s="787"/>
      <c r="AM838" s="787"/>
      <c r="AN838" s="787"/>
      <c r="AO838" s="799"/>
      <c r="BE838" s="784" t="str">
        <f t="shared" si="377"/>
        <v/>
      </c>
    </row>
    <row r="839" spans="1:59" x14ac:dyDescent="0.2">
      <c r="A839" s="793">
        <f>+SUBTOTAL(3,$B$13:B839)</f>
        <v>414</v>
      </c>
      <c r="B839" s="787" t="s">
        <v>801</v>
      </c>
      <c r="C839" s="787" t="s">
        <v>231</v>
      </c>
      <c r="D839" s="819"/>
      <c r="E839" s="799">
        <v>1</v>
      </c>
      <c r="F839" s="800" t="s">
        <v>2188</v>
      </c>
      <c r="G839" s="799" t="s">
        <v>1773</v>
      </c>
      <c r="H839" s="799" t="s">
        <v>1772</v>
      </c>
      <c r="I839" s="799" t="s">
        <v>439</v>
      </c>
      <c r="J839" s="799" t="s">
        <v>1773</v>
      </c>
      <c r="K839" s="799" t="s">
        <v>1772</v>
      </c>
      <c r="L839" s="799" t="s">
        <v>439</v>
      </c>
      <c r="M839" s="799">
        <v>1</v>
      </c>
      <c r="N839" s="799"/>
      <c r="O839" s="799"/>
      <c r="P839" s="799" t="s">
        <v>1774</v>
      </c>
      <c r="Q839" s="799" t="s">
        <v>1775</v>
      </c>
      <c r="R839" s="799">
        <v>1</v>
      </c>
      <c r="S839" s="799">
        <v>1</v>
      </c>
      <c r="T839" s="799"/>
      <c r="U839" s="799"/>
      <c r="V839" s="799">
        <v>1</v>
      </c>
      <c r="W839" s="799"/>
      <c r="X839" s="799"/>
      <c r="Y839" s="799">
        <v>1</v>
      </c>
      <c r="Z839" s="799"/>
      <c r="AA839" s="799"/>
      <c r="AB839" s="799"/>
      <c r="AC839" s="787">
        <v>1</v>
      </c>
      <c r="AD839" s="787"/>
      <c r="AE839" s="787"/>
      <c r="AF839" s="787"/>
      <c r="AG839" s="787"/>
      <c r="AH839" s="787"/>
      <c r="AI839" s="787"/>
      <c r="AJ839" s="787"/>
      <c r="AK839" s="787"/>
      <c r="AL839" s="799">
        <v>1</v>
      </c>
      <c r="AM839" s="799"/>
      <c r="AN839" s="799"/>
      <c r="AO839" s="799">
        <f>+VLOOKUP(LEFT(C839,2),$AR$2:$AS$5,2,FALSE)</f>
        <v>4.9029999999999996</v>
      </c>
      <c r="AP839" s="784"/>
      <c r="AQ839" s="784"/>
      <c r="AR839" s="784"/>
      <c r="AS839" s="784"/>
      <c r="AT839" s="784"/>
      <c r="AU839" s="784"/>
      <c r="AV839" s="784"/>
      <c r="AW839" s="784"/>
      <c r="AX839" s="784"/>
      <c r="AY839" s="784"/>
      <c r="AZ839" s="784"/>
      <c r="BA839" s="784"/>
      <c r="BB839" s="784"/>
      <c r="BC839" s="784"/>
      <c r="BE839" s="784" t="str">
        <f t="shared" si="377"/>
        <v>DA</v>
      </c>
      <c r="BF839" s="784" t="str">
        <f>+RIGHT(C839,1)</f>
        <v>0</v>
      </c>
      <c r="BG839" s="784" t="str">
        <f t="shared" si="380"/>
        <v>DA+0</v>
      </c>
    </row>
    <row r="840" spans="1:59" x14ac:dyDescent="0.2">
      <c r="A840" s="793"/>
      <c r="B840" s="787"/>
      <c r="C840" s="787"/>
      <c r="D840" s="819">
        <v>413</v>
      </c>
      <c r="E840" s="796"/>
      <c r="F840" s="796"/>
      <c r="G840" s="796"/>
      <c r="H840" s="796"/>
      <c r="I840" s="796"/>
      <c r="J840" s="796"/>
      <c r="K840" s="796"/>
      <c r="L840" s="796"/>
      <c r="M840" s="796"/>
      <c r="N840" s="796"/>
      <c r="O840" s="796"/>
      <c r="P840" s="787"/>
      <c r="Q840" s="787"/>
      <c r="R840" s="787"/>
      <c r="S840" s="796"/>
      <c r="T840" s="796"/>
      <c r="U840" s="796"/>
      <c r="V840" s="796"/>
      <c r="W840" s="796"/>
      <c r="X840" s="796"/>
      <c r="Y840" s="796"/>
      <c r="Z840" s="796"/>
      <c r="AA840" s="796"/>
      <c r="AB840" s="787">
        <v>1</v>
      </c>
      <c r="AC840" s="799"/>
      <c r="AD840" s="799"/>
      <c r="AE840" s="799"/>
      <c r="AF840" s="787"/>
      <c r="AG840" s="787" t="b">
        <f t="shared" si="378"/>
        <v>1</v>
      </c>
      <c r="AH840" s="787"/>
      <c r="AI840" s="787"/>
      <c r="AJ840" s="787"/>
      <c r="AK840" s="787">
        <f t="shared" ref="AK840" si="409">AF840+AJ840</f>
        <v>0</v>
      </c>
      <c r="AL840" s="787"/>
      <c r="AM840" s="787"/>
      <c r="AN840" s="787"/>
      <c r="AO840" s="799"/>
      <c r="BE840" s="784" t="str">
        <f t="shared" si="377"/>
        <v/>
      </c>
    </row>
    <row r="841" spans="1:59" x14ac:dyDescent="0.2">
      <c r="A841" s="793">
        <f>+SUBTOTAL(3,$B$13:B841)</f>
        <v>415</v>
      </c>
      <c r="B841" s="787" t="s">
        <v>802</v>
      </c>
      <c r="C841" s="787" t="s">
        <v>20</v>
      </c>
      <c r="D841" s="819"/>
      <c r="E841" s="799">
        <v>1</v>
      </c>
      <c r="F841" s="800" t="s">
        <v>2189</v>
      </c>
      <c r="G841" s="799" t="s">
        <v>1773</v>
      </c>
      <c r="H841" s="799" t="s">
        <v>1772</v>
      </c>
      <c r="I841" s="799" t="s">
        <v>439</v>
      </c>
      <c r="J841" s="799" t="s">
        <v>1773</v>
      </c>
      <c r="K841" s="799" t="s">
        <v>1772</v>
      </c>
      <c r="L841" s="799" t="s">
        <v>439</v>
      </c>
      <c r="M841" s="799">
        <v>1</v>
      </c>
      <c r="N841" s="799"/>
      <c r="O841" s="799"/>
      <c r="P841" s="799" t="s">
        <v>1774</v>
      </c>
      <c r="Q841" s="799" t="s">
        <v>1775</v>
      </c>
      <c r="R841" s="799">
        <v>1</v>
      </c>
      <c r="S841" s="799">
        <v>1</v>
      </c>
      <c r="T841" s="799"/>
      <c r="U841" s="799"/>
      <c r="V841" s="799">
        <v>1</v>
      </c>
      <c r="W841" s="799"/>
      <c r="X841" s="799"/>
      <c r="Y841" s="799">
        <v>1</v>
      </c>
      <c r="Z841" s="799"/>
      <c r="AA841" s="799"/>
      <c r="AB841" s="799"/>
      <c r="AC841" s="787">
        <v>1</v>
      </c>
      <c r="AD841" s="787"/>
      <c r="AE841" s="787"/>
      <c r="AF841" s="787"/>
      <c r="AG841" s="787"/>
      <c r="AH841" s="787"/>
      <c r="AI841" s="787"/>
      <c r="AJ841" s="787"/>
      <c r="AK841" s="787"/>
      <c r="AL841" s="799">
        <v>1</v>
      </c>
      <c r="AM841" s="799"/>
      <c r="AN841" s="799"/>
      <c r="AO841" s="799">
        <f>+VLOOKUP(LEFT(C841,2),$AR$2:$AS$5,2,FALSE)</f>
        <v>4.9029999999999996</v>
      </c>
      <c r="AP841" s="784"/>
      <c r="AQ841" s="784"/>
      <c r="AR841" s="784"/>
      <c r="AS841" s="784"/>
      <c r="AT841" s="784"/>
      <c r="AU841" s="784"/>
      <c r="AV841" s="784"/>
      <c r="AW841" s="784"/>
      <c r="AX841" s="784"/>
      <c r="AY841" s="784"/>
      <c r="AZ841" s="784"/>
      <c r="BA841" s="784"/>
      <c r="BB841" s="784"/>
      <c r="BC841" s="784"/>
      <c r="BE841" s="784" t="str">
        <f t="shared" si="377"/>
        <v>DA</v>
      </c>
      <c r="BF841" s="784" t="str">
        <f>+RIGHT(C841,1)</f>
        <v>3</v>
      </c>
      <c r="BG841" s="784" t="str">
        <f t="shared" si="380"/>
        <v>DA+3</v>
      </c>
    </row>
    <row r="842" spans="1:59" x14ac:dyDescent="0.2">
      <c r="A842" s="793"/>
      <c r="B842" s="787"/>
      <c r="C842" s="787"/>
      <c r="D842" s="819">
        <v>426</v>
      </c>
      <c r="E842" s="796"/>
      <c r="F842" s="796"/>
      <c r="G842" s="796"/>
      <c r="H842" s="796"/>
      <c r="I842" s="796"/>
      <c r="J842" s="796"/>
      <c r="K842" s="796"/>
      <c r="L842" s="796"/>
      <c r="M842" s="796"/>
      <c r="N842" s="796"/>
      <c r="O842" s="796"/>
      <c r="P842" s="787"/>
      <c r="Q842" s="787"/>
      <c r="R842" s="787"/>
      <c r="S842" s="796"/>
      <c r="T842" s="796"/>
      <c r="U842" s="796"/>
      <c r="V842" s="796"/>
      <c r="W842" s="796"/>
      <c r="X842" s="796"/>
      <c r="Y842" s="796"/>
      <c r="Z842" s="796"/>
      <c r="AA842" s="796"/>
      <c r="AB842" s="787">
        <v>1</v>
      </c>
      <c r="AC842" s="799"/>
      <c r="AD842" s="799"/>
      <c r="AE842" s="799"/>
      <c r="AF842" s="787"/>
      <c r="AG842" s="787" t="b">
        <f t="shared" si="378"/>
        <v>1</v>
      </c>
      <c r="AH842" s="787"/>
      <c r="AI842" s="787"/>
      <c r="AJ842" s="787"/>
      <c r="AK842" s="787">
        <f t="shared" ref="AK842" si="410">AF842+AJ842</f>
        <v>0</v>
      </c>
      <c r="AL842" s="787"/>
      <c r="AM842" s="787"/>
      <c r="AN842" s="787"/>
      <c r="AO842" s="799"/>
      <c r="BE842" s="784" t="str">
        <f t="shared" si="377"/>
        <v/>
      </c>
    </row>
    <row r="843" spans="1:59" x14ac:dyDescent="0.2">
      <c r="A843" s="793">
        <f>+SUBTOTAL(3,$B$13:B843)</f>
        <v>416</v>
      </c>
      <c r="B843" s="787" t="s">
        <v>803</v>
      </c>
      <c r="C843" s="787" t="s">
        <v>20</v>
      </c>
      <c r="D843" s="819"/>
      <c r="E843" s="799">
        <v>1</v>
      </c>
      <c r="F843" s="800" t="s">
        <v>2190</v>
      </c>
      <c r="G843" s="799" t="s">
        <v>1773</v>
      </c>
      <c r="H843" s="799" t="s">
        <v>1772</v>
      </c>
      <c r="I843" s="799" t="s">
        <v>439</v>
      </c>
      <c r="J843" s="799" t="s">
        <v>1773</v>
      </c>
      <c r="K843" s="799" t="s">
        <v>1772</v>
      </c>
      <c r="L843" s="799" t="s">
        <v>439</v>
      </c>
      <c r="M843" s="799">
        <v>1</v>
      </c>
      <c r="N843" s="799"/>
      <c r="O843" s="799"/>
      <c r="P843" s="799" t="s">
        <v>1774</v>
      </c>
      <c r="Q843" s="799" t="s">
        <v>1775</v>
      </c>
      <c r="R843" s="799">
        <v>1</v>
      </c>
      <c r="S843" s="799">
        <v>1</v>
      </c>
      <c r="T843" s="799"/>
      <c r="U843" s="799"/>
      <c r="V843" s="799">
        <v>1</v>
      </c>
      <c r="W843" s="799"/>
      <c r="X843" s="799"/>
      <c r="Y843" s="799">
        <v>1</v>
      </c>
      <c r="Z843" s="799"/>
      <c r="AA843" s="799"/>
      <c r="AB843" s="799"/>
      <c r="AC843" s="787">
        <v>1</v>
      </c>
      <c r="AD843" s="787"/>
      <c r="AE843" s="787"/>
      <c r="AF843" s="787"/>
      <c r="AG843" s="787"/>
      <c r="AH843" s="787"/>
      <c r="AI843" s="787"/>
      <c r="AJ843" s="787"/>
      <c r="AK843" s="787"/>
      <c r="AL843" s="799">
        <v>1</v>
      </c>
      <c r="AM843" s="799"/>
      <c r="AN843" s="799"/>
      <c r="AO843" s="799">
        <f>+VLOOKUP(LEFT(C843,2),$AR$2:$AS$5,2,FALSE)</f>
        <v>4.9029999999999996</v>
      </c>
      <c r="AP843" s="784"/>
      <c r="AQ843" s="784"/>
      <c r="AR843" s="784"/>
      <c r="AS843" s="784"/>
      <c r="AT843" s="784"/>
      <c r="AU843" s="784"/>
      <c r="AV843" s="784"/>
      <c r="AW843" s="784"/>
      <c r="AX843" s="784"/>
      <c r="AY843" s="784"/>
      <c r="AZ843" s="784"/>
      <c r="BA843" s="784"/>
      <c r="BB843" s="784"/>
      <c r="BC843" s="784"/>
      <c r="BE843" s="784" t="str">
        <f t="shared" si="377"/>
        <v>DA</v>
      </c>
      <c r="BF843" s="784" t="str">
        <f>+RIGHT(C843,1)</f>
        <v>3</v>
      </c>
      <c r="BG843" s="784" t="str">
        <f t="shared" si="380"/>
        <v>DA+3</v>
      </c>
    </row>
    <row r="844" spans="1:59" x14ac:dyDescent="0.2">
      <c r="A844" s="793"/>
      <c r="B844" s="787"/>
      <c r="C844" s="787"/>
      <c r="D844" s="819">
        <v>413</v>
      </c>
      <c r="E844" s="796"/>
      <c r="F844" s="796"/>
      <c r="G844" s="796"/>
      <c r="H844" s="796"/>
      <c r="I844" s="796"/>
      <c r="J844" s="796"/>
      <c r="K844" s="796"/>
      <c r="L844" s="796"/>
      <c r="M844" s="796"/>
      <c r="N844" s="796"/>
      <c r="O844" s="796"/>
      <c r="P844" s="787"/>
      <c r="Q844" s="787"/>
      <c r="R844" s="787"/>
      <c r="S844" s="796"/>
      <c r="T844" s="796"/>
      <c r="U844" s="796"/>
      <c r="V844" s="796"/>
      <c r="W844" s="796"/>
      <c r="X844" s="796"/>
      <c r="Y844" s="796"/>
      <c r="Z844" s="796"/>
      <c r="AA844" s="796"/>
      <c r="AB844" s="787">
        <v>1</v>
      </c>
      <c r="AC844" s="799"/>
      <c r="AD844" s="799"/>
      <c r="AE844" s="799"/>
      <c r="AF844" s="787"/>
      <c r="AG844" s="787" t="b">
        <f t="shared" si="378"/>
        <v>1</v>
      </c>
      <c r="AH844" s="787"/>
      <c r="AI844" s="787"/>
      <c r="AJ844" s="787"/>
      <c r="AK844" s="787">
        <f t="shared" ref="AK844" si="411">AF844+AJ844</f>
        <v>0</v>
      </c>
      <c r="AL844" s="787"/>
      <c r="AM844" s="787"/>
      <c r="AN844" s="787"/>
      <c r="AO844" s="799"/>
      <c r="BE844" s="784" t="str">
        <f t="shared" si="377"/>
        <v/>
      </c>
    </row>
    <row r="845" spans="1:59" x14ac:dyDescent="0.2">
      <c r="A845" s="793">
        <f>+SUBTOTAL(3,$B$13:B845)</f>
        <v>417</v>
      </c>
      <c r="B845" s="787" t="s">
        <v>804</v>
      </c>
      <c r="C845" s="787" t="s">
        <v>20</v>
      </c>
      <c r="D845" s="819"/>
      <c r="E845" s="799">
        <v>1</v>
      </c>
      <c r="F845" s="800" t="s">
        <v>2191</v>
      </c>
      <c r="G845" s="799" t="s">
        <v>1773</v>
      </c>
      <c r="H845" s="799" t="s">
        <v>1772</v>
      </c>
      <c r="I845" s="799" t="s">
        <v>439</v>
      </c>
      <c r="J845" s="799" t="s">
        <v>1773</v>
      </c>
      <c r="K845" s="799" t="s">
        <v>1772</v>
      </c>
      <c r="L845" s="799" t="s">
        <v>439</v>
      </c>
      <c r="M845" s="799">
        <v>1</v>
      </c>
      <c r="N845" s="799"/>
      <c r="O845" s="799"/>
      <c r="P845" s="799" t="s">
        <v>1774</v>
      </c>
      <c r="Q845" s="799" t="s">
        <v>1775</v>
      </c>
      <c r="R845" s="799">
        <v>1</v>
      </c>
      <c r="S845" s="799">
        <v>1</v>
      </c>
      <c r="T845" s="799"/>
      <c r="U845" s="799"/>
      <c r="V845" s="799">
        <v>1</v>
      </c>
      <c r="W845" s="799"/>
      <c r="X845" s="799"/>
      <c r="Y845" s="799">
        <v>1</v>
      </c>
      <c r="Z845" s="799"/>
      <c r="AA845" s="799"/>
      <c r="AB845" s="799"/>
      <c r="AC845" s="787">
        <v>1</v>
      </c>
      <c r="AD845" s="787"/>
      <c r="AE845" s="787"/>
      <c r="AF845" s="787"/>
      <c r="AG845" s="787"/>
      <c r="AH845" s="787"/>
      <c r="AI845" s="787"/>
      <c r="AJ845" s="787"/>
      <c r="AK845" s="787"/>
      <c r="AL845" s="799">
        <v>1</v>
      </c>
      <c r="AM845" s="799"/>
      <c r="AN845" s="799"/>
      <c r="AO845" s="799">
        <f>+VLOOKUP(LEFT(C845,2),$AR$2:$AS$5,2,FALSE)</f>
        <v>4.9029999999999996</v>
      </c>
      <c r="AP845" s="784"/>
      <c r="AQ845" s="784"/>
      <c r="AR845" s="784"/>
      <c r="AS845" s="784"/>
      <c r="AT845" s="784"/>
      <c r="AU845" s="784"/>
      <c r="AV845" s="784"/>
      <c r="AW845" s="784"/>
      <c r="AX845" s="784"/>
      <c r="AY845" s="784"/>
      <c r="AZ845" s="784"/>
      <c r="BA845" s="784"/>
      <c r="BB845" s="784"/>
      <c r="BC845" s="784"/>
      <c r="BE845" s="784" t="str">
        <f t="shared" ref="BE845:BE908" si="412">+LEFT(C845,2)</f>
        <v>DA</v>
      </c>
      <c r="BF845" s="784" t="str">
        <f>+RIGHT(C845,1)</f>
        <v>3</v>
      </c>
      <c r="BG845" s="784" t="str">
        <f t="shared" si="380"/>
        <v>DA+3</v>
      </c>
    </row>
    <row r="846" spans="1:59" x14ac:dyDescent="0.2">
      <c r="A846" s="793"/>
      <c r="B846" s="787"/>
      <c r="C846" s="787"/>
      <c r="D846" s="819">
        <v>425</v>
      </c>
      <c r="E846" s="796"/>
      <c r="F846" s="796"/>
      <c r="G846" s="796"/>
      <c r="H846" s="796"/>
      <c r="I846" s="796"/>
      <c r="J846" s="796"/>
      <c r="K846" s="796"/>
      <c r="L846" s="796"/>
      <c r="M846" s="796"/>
      <c r="N846" s="796"/>
      <c r="O846" s="796"/>
      <c r="P846" s="787"/>
      <c r="Q846" s="787"/>
      <c r="R846" s="787"/>
      <c r="S846" s="796"/>
      <c r="T846" s="796"/>
      <c r="U846" s="796"/>
      <c r="V846" s="796"/>
      <c r="W846" s="796"/>
      <c r="X846" s="796"/>
      <c r="Y846" s="796"/>
      <c r="Z846" s="796"/>
      <c r="AA846" s="796"/>
      <c r="AB846" s="787">
        <v>1</v>
      </c>
      <c r="AC846" s="799"/>
      <c r="AD846" s="799"/>
      <c r="AE846" s="799"/>
      <c r="AF846" s="787"/>
      <c r="AG846" s="787" t="b">
        <f t="shared" ref="AG846:AG908" si="413">+ISBLANK(AH846)</f>
        <v>1</v>
      </c>
      <c r="AH846" s="787"/>
      <c r="AI846" s="787"/>
      <c r="AJ846" s="787"/>
      <c r="AK846" s="787">
        <f t="shared" ref="AK846" si="414">AF846+AJ846</f>
        <v>0</v>
      </c>
      <c r="AL846" s="787"/>
      <c r="AM846" s="787"/>
      <c r="AN846" s="787"/>
      <c r="AO846" s="799"/>
      <c r="BE846" s="784" t="str">
        <f t="shared" si="412"/>
        <v/>
      </c>
    </row>
    <row r="847" spans="1:59" x14ac:dyDescent="0.2">
      <c r="A847" s="793">
        <f>+SUBTOTAL(3,$B$13:B847)</f>
        <v>418</v>
      </c>
      <c r="B847" s="787" t="s">
        <v>805</v>
      </c>
      <c r="C847" s="787" t="s">
        <v>20</v>
      </c>
      <c r="D847" s="819"/>
      <c r="E847" s="799">
        <v>1</v>
      </c>
      <c r="F847" s="800" t="s">
        <v>2192</v>
      </c>
      <c r="G847" s="799" t="s">
        <v>1773</v>
      </c>
      <c r="H847" s="799" t="s">
        <v>1772</v>
      </c>
      <c r="I847" s="799" t="s">
        <v>439</v>
      </c>
      <c r="J847" s="799" t="s">
        <v>1773</v>
      </c>
      <c r="K847" s="799" t="s">
        <v>1772</v>
      </c>
      <c r="L847" s="799" t="s">
        <v>439</v>
      </c>
      <c r="M847" s="799">
        <v>1</v>
      </c>
      <c r="N847" s="799"/>
      <c r="O847" s="799"/>
      <c r="P847" s="799" t="s">
        <v>1774</v>
      </c>
      <c r="Q847" s="799" t="s">
        <v>1775</v>
      </c>
      <c r="R847" s="799">
        <v>1</v>
      </c>
      <c r="S847" s="799">
        <v>1</v>
      </c>
      <c r="T847" s="799"/>
      <c r="U847" s="799"/>
      <c r="V847" s="799">
        <v>1</v>
      </c>
      <c r="W847" s="799"/>
      <c r="X847" s="799"/>
      <c r="Y847" s="799">
        <v>1</v>
      </c>
      <c r="Z847" s="799"/>
      <c r="AA847" s="799"/>
      <c r="AB847" s="799"/>
      <c r="AC847" s="787">
        <v>1</v>
      </c>
      <c r="AD847" s="787"/>
      <c r="AE847" s="787"/>
      <c r="AF847" s="787"/>
      <c r="AG847" s="787"/>
      <c r="AH847" s="787"/>
      <c r="AI847" s="787"/>
      <c r="AJ847" s="787"/>
      <c r="AK847" s="787"/>
      <c r="AL847" s="799">
        <v>1</v>
      </c>
      <c r="AM847" s="799"/>
      <c r="AN847" s="799"/>
      <c r="AO847" s="799">
        <f>+VLOOKUP(LEFT(C847,2),$AR$2:$AS$5,2,FALSE)</f>
        <v>4.9029999999999996</v>
      </c>
      <c r="AP847" s="784"/>
      <c r="AQ847" s="784"/>
      <c r="AR847" s="784"/>
      <c r="AS847" s="784"/>
      <c r="AT847" s="784"/>
      <c r="AU847" s="784"/>
      <c r="AV847" s="784"/>
      <c r="AW847" s="784"/>
      <c r="AX847" s="784"/>
      <c r="AY847" s="784"/>
      <c r="AZ847" s="784"/>
      <c r="BA847" s="784"/>
      <c r="BB847" s="784"/>
      <c r="BC847" s="784"/>
      <c r="BE847" s="784" t="str">
        <f t="shared" si="412"/>
        <v>DA</v>
      </c>
      <c r="BF847" s="784" t="str">
        <f>+RIGHT(C847,1)</f>
        <v>3</v>
      </c>
      <c r="BG847" s="784" t="str">
        <f t="shared" ref="BG847:BG909" si="415">+CONCATENATE(BE847,"+",BF847)</f>
        <v>DA+3</v>
      </c>
    </row>
    <row r="848" spans="1:59" x14ac:dyDescent="0.2">
      <c r="A848" s="793"/>
      <c r="B848" s="787"/>
      <c r="C848" s="787"/>
      <c r="D848" s="819">
        <v>408.3</v>
      </c>
      <c r="E848" s="796"/>
      <c r="F848" s="796"/>
      <c r="G848" s="796"/>
      <c r="H848" s="796"/>
      <c r="I848" s="796"/>
      <c r="J848" s="796"/>
      <c r="K848" s="796"/>
      <c r="L848" s="796"/>
      <c r="M848" s="796"/>
      <c r="N848" s="796"/>
      <c r="O848" s="796"/>
      <c r="P848" s="787"/>
      <c r="Q848" s="787"/>
      <c r="R848" s="787"/>
      <c r="S848" s="796"/>
      <c r="T848" s="796"/>
      <c r="U848" s="796"/>
      <c r="V848" s="796"/>
      <c r="W848" s="796"/>
      <c r="X848" s="796"/>
      <c r="Y848" s="796"/>
      <c r="Z848" s="796"/>
      <c r="AA848" s="796"/>
      <c r="AB848" s="787">
        <v>1</v>
      </c>
      <c r="AC848" s="799"/>
      <c r="AD848" s="799"/>
      <c r="AE848" s="799"/>
      <c r="AF848" s="787"/>
      <c r="AG848" s="787" t="b">
        <f t="shared" si="413"/>
        <v>1</v>
      </c>
      <c r="AH848" s="787"/>
      <c r="AI848" s="787"/>
      <c r="AJ848" s="787"/>
      <c r="AK848" s="787">
        <f t="shared" ref="AK848" si="416">AF848+AJ848</f>
        <v>0</v>
      </c>
      <c r="AL848" s="787"/>
      <c r="AM848" s="787"/>
      <c r="AN848" s="787"/>
      <c r="AO848" s="799"/>
      <c r="BE848" s="784" t="str">
        <f t="shared" si="412"/>
        <v/>
      </c>
    </row>
    <row r="849" spans="1:59" x14ac:dyDescent="0.2">
      <c r="A849" s="793">
        <f>+SUBTOTAL(3,$B$13:B849)</f>
        <v>419</v>
      </c>
      <c r="B849" s="787" t="s">
        <v>806</v>
      </c>
      <c r="C849" s="787" t="s">
        <v>245</v>
      </c>
      <c r="D849" s="819"/>
      <c r="E849" s="799">
        <v>1</v>
      </c>
      <c r="F849" s="800" t="s">
        <v>2193</v>
      </c>
      <c r="G849" s="799" t="s">
        <v>1773</v>
      </c>
      <c r="H849" s="799" t="s">
        <v>1772</v>
      </c>
      <c r="I849" s="799" t="s">
        <v>439</v>
      </c>
      <c r="J849" s="799" t="s">
        <v>1773</v>
      </c>
      <c r="K849" s="799" t="s">
        <v>1772</v>
      </c>
      <c r="L849" s="799" t="s">
        <v>439</v>
      </c>
      <c r="M849" s="799">
        <v>1</v>
      </c>
      <c r="N849" s="799"/>
      <c r="O849" s="799"/>
      <c r="P849" s="799" t="s">
        <v>1774</v>
      </c>
      <c r="Q849" s="799" t="s">
        <v>1775</v>
      </c>
      <c r="R849" s="799">
        <v>1</v>
      </c>
      <c r="S849" s="799">
        <v>1</v>
      </c>
      <c r="T849" s="799"/>
      <c r="U849" s="799"/>
      <c r="V849" s="799">
        <v>1</v>
      </c>
      <c r="W849" s="799"/>
      <c r="X849" s="799"/>
      <c r="Y849" s="796"/>
      <c r="Z849" s="796"/>
      <c r="AA849" s="796"/>
      <c r="AB849" s="799"/>
      <c r="AC849" s="787">
        <v>1</v>
      </c>
      <c r="AD849" s="787"/>
      <c r="AE849" s="787"/>
      <c r="AF849" s="787"/>
      <c r="AG849" s="787"/>
      <c r="AH849" s="787"/>
      <c r="AI849" s="787"/>
      <c r="AJ849" s="787"/>
      <c r="AK849" s="787"/>
      <c r="AL849" s="799">
        <v>1</v>
      </c>
      <c r="AM849" s="799"/>
      <c r="AN849" s="799"/>
      <c r="AO849" s="799">
        <f>+VLOOKUP(LEFT(C849,2),$AR$2:$AS$5,2,FALSE)</f>
        <v>7.3659999999999997</v>
      </c>
      <c r="BE849" s="784" t="str">
        <f t="shared" si="412"/>
        <v>DB</v>
      </c>
      <c r="BF849" s="784" t="str">
        <f>+RIGHT(C849,1)</f>
        <v>0</v>
      </c>
      <c r="BG849" s="784" t="str">
        <f t="shared" si="415"/>
        <v>DB+0</v>
      </c>
    </row>
    <row r="850" spans="1:59" x14ac:dyDescent="0.2">
      <c r="A850" s="793"/>
      <c r="B850" s="787"/>
      <c r="C850" s="787"/>
      <c r="D850" s="819">
        <v>375.1</v>
      </c>
      <c r="E850" s="796"/>
      <c r="F850" s="796"/>
      <c r="G850" s="796"/>
      <c r="H850" s="796"/>
      <c r="I850" s="796"/>
      <c r="J850" s="796"/>
      <c r="K850" s="796"/>
      <c r="L850" s="796"/>
      <c r="M850" s="796"/>
      <c r="N850" s="796"/>
      <c r="O850" s="796"/>
      <c r="P850" s="787"/>
      <c r="Q850" s="787"/>
      <c r="R850" s="787"/>
      <c r="S850" s="796"/>
      <c r="T850" s="796"/>
      <c r="U850" s="796"/>
      <c r="V850" s="796"/>
      <c r="W850" s="796"/>
      <c r="X850" s="796"/>
      <c r="Y850" s="796"/>
      <c r="Z850" s="796"/>
      <c r="AA850" s="796"/>
      <c r="AB850" s="787">
        <v>1</v>
      </c>
      <c r="AC850" s="799"/>
      <c r="AD850" s="799"/>
      <c r="AE850" s="799"/>
      <c r="AF850" s="787"/>
      <c r="AG850" s="787" t="b">
        <f t="shared" si="413"/>
        <v>1</v>
      </c>
      <c r="AH850" s="787"/>
      <c r="AI850" s="787"/>
      <c r="AJ850" s="787"/>
      <c r="AK850" s="787">
        <f t="shared" ref="AK850" si="417">AF850+AJ850</f>
        <v>0</v>
      </c>
      <c r="AL850" s="787"/>
      <c r="AM850" s="787"/>
      <c r="AN850" s="787"/>
      <c r="AO850" s="799"/>
      <c r="BE850" s="784" t="str">
        <f t="shared" si="412"/>
        <v/>
      </c>
    </row>
    <row r="851" spans="1:59" x14ac:dyDescent="0.2">
      <c r="A851" s="793">
        <f>+SUBTOTAL(3,$B$13:B851)</f>
        <v>420</v>
      </c>
      <c r="B851" s="787" t="s">
        <v>807</v>
      </c>
      <c r="C851" s="787" t="s">
        <v>231</v>
      </c>
      <c r="D851" s="819"/>
      <c r="E851" s="799">
        <v>1</v>
      </c>
      <c r="F851" s="800" t="s">
        <v>2194</v>
      </c>
      <c r="G851" s="799" t="s">
        <v>1773</v>
      </c>
      <c r="H851" s="799" t="s">
        <v>1772</v>
      </c>
      <c r="I851" s="799" t="s">
        <v>439</v>
      </c>
      <c r="J851" s="799" t="s">
        <v>1773</v>
      </c>
      <c r="K851" s="799" t="s">
        <v>1772</v>
      </c>
      <c r="L851" s="799" t="s">
        <v>439</v>
      </c>
      <c r="M851" s="799">
        <v>1</v>
      </c>
      <c r="N851" s="799"/>
      <c r="O851" s="799"/>
      <c r="P851" s="799" t="s">
        <v>1774</v>
      </c>
      <c r="Q851" s="799" t="s">
        <v>1775</v>
      </c>
      <c r="R851" s="799">
        <v>1</v>
      </c>
      <c r="S851" s="799">
        <v>1</v>
      </c>
      <c r="T851" s="799"/>
      <c r="U851" s="799"/>
      <c r="V851" s="799">
        <v>1</v>
      </c>
      <c r="W851" s="799"/>
      <c r="X851" s="799"/>
      <c r="Y851" s="799">
        <v>1</v>
      </c>
      <c r="Z851" s="799"/>
      <c r="AA851" s="799"/>
      <c r="AB851" s="799"/>
      <c r="AC851" s="787">
        <v>1</v>
      </c>
      <c r="AD851" s="787"/>
      <c r="AE851" s="787"/>
      <c r="AF851" s="787"/>
      <c r="AG851" s="787"/>
      <c r="AH851" s="787"/>
      <c r="AI851" s="787"/>
      <c r="AJ851" s="787"/>
      <c r="AK851" s="787"/>
      <c r="AL851" s="799">
        <v>1</v>
      </c>
      <c r="AM851" s="799"/>
      <c r="AN851" s="799"/>
      <c r="AO851" s="799">
        <f>+VLOOKUP(LEFT(C851,2),$AR$2:$AS$5,2,FALSE)</f>
        <v>4.9029999999999996</v>
      </c>
      <c r="AP851" s="784"/>
      <c r="AQ851" s="784"/>
      <c r="AR851" s="784"/>
      <c r="AS851" s="784"/>
      <c r="AT851" s="784"/>
      <c r="AU851" s="784"/>
      <c r="AV851" s="784"/>
      <c r="AW851" s="784"/>
      <c r="AX851" s="784"/>
      <c r="AY851" s="784"/>
      <c r="AZ851" s="784"/>
      <c r="BA851" s="784"/>
      <c r="BB851" s="784"/>
      <c r="BC851" s="784"/>
      <c r="BE851" s="784" t="str">
        <f t="shared" si="412"/>
        <v>DA</v>
      </c>
      <c r="BF851" s="784" t="str">
        <f>+RIGHT(C851,1)</f>
        <v>0</v>
      </c>
      <c r="BG851" s="784" t="str">
        <f t="shared" si="415"/>
        <v>DA+0</v>
      </c>
    </row>
    <row r="852" spans="1:59" x14ac:dyDescent="0.2">
      <c r="A852" s="793"/>
      <c r="B852" s="787"/>
      <c r="C852" s="787"/>
      <c r="D852" s="819">
        <v>408.7</v>
      </c>
      <c r="E852" s="796"/>
      <c r="F852" s="796"/>
      <c r="G852" s="796"/>
      <c r="H852" s="796"/>
      <c r="I852" s="796"/>
      <c r="J852" s="796"/>
      <c r="K852" s="796"/>
      <c r="L852" s="796"/>
      <c r="M852" s="796"/>
      <c r="N852" s="796"/>
      <c r="O852" s="796"/>
      <c r="P852" s="787"/>
      <c r="Q852" s="787"/>
      <c r="R852" s="787"/>
      <c r="S852" s="796"/>
      <c r="T852" s="796"/>
      <c r="U852" s="796"/>
      <c r="V852" s="796"/>
      <c r="W852" s="796"/>
      <c r="X852" s="796"/>
      <c r="Y852" s="796"/>
      <c r="Z852" s="796"/>
      <c r="AA852" s="796"/>
      <c r="AB852" s="787">
        <v>1</v>
      </c>
      <c r="AC852" s="799"/>
      <c r="AD852" s="799"/>
      <c r="AE852" s="799"/>
      <c r="AF852" s="787"/>
      <c r="AG852" s="787" t="b">
        <f t="shared" si="413"/>
        <v>1</v>
      </c>
      <c r="AH852" s="787"/>
      <c r="AI852" s="787"/>
      <c r="AJ852" s="787"/>
      <c r="AK852" s="787">
        <f t="shared" ref="AK852" si="418">AF852+AJ852</f>
        <v>0</v>
      </c>
      <c r="AL852" s="787"/>
      <c r="AM852" s="787"/>
      <c r="AN852" s="787"/>
      <c r="AO852" s="799"/>
      <c r="BE852" s="784" t="str">
        <f t="shared" si="412"/>
        <v/>
      </c>
    </row>
    <row r="853" spans="1:59" x14ac:dyDescent="0.2">
      <c r="A853" s="793">
        <f>+SUBTOTAL(3,$B$13:B853)</f>
        <v>421</v>
      </c>
      <c r="B853" s="787" t="s">
        <v>808</v>
      </c>
      <c r="C853" s="787" t="s">
        <v>20</v>
      </c>
      <c r="D853" s="819"/>
      <c r="E853" s="799">
        <v>1</v>
      </c>
      <c r="F853" s="800" t="s">
        <v>2195</v>
      </c>
      <c r="G853" s="799" t="s">
        <v>1773</v>
      </c>
      <c r="H853" s="799" t="s">
        <v>1772</v>
      </c>
      <c r="I853" s="799" t="s">
        <v>439</v>
      </c>
      <c r="J853" s="799" t="s">
        <v>1773</v>
      </c>
      <c r="K853" s="799" t="s">
        <v>1772</v>
      </c>
      <c r="L853" s="799" t="s">
        <v>439</v>
      </c>
      <c r="M853" s="799">
        <v>1</v>
      </c>
      <c r="N853" s="799"/>
      <c r="O853" s="799"/>
      <c r="P853" s="799" t="s">
        <v>1774</v>
      </c>
      <c r="Q853" s="799" t="s">
        <v>1775</v>
      </c>
      <c r="R853" s="799">
        <v>1</v>
      </c>
      <c r="S853" s="799">
        <v>1</v>
      </c>
      <c r="T853" s="799"/>
      <c r="U853" s="799"/>
      <c r="V853" s="799">
        <v>1</v>
      </c>
      <c r="W853" s="799"/>
      <c r="X853" s="799"/>
      <c r="Y853" s="799">
        <v>1</v>
      </c>
      <c r="Z853" s="799"/>
      <c r="AA853" s="799"/>
      <c r="AB853" s="799"/>
      <c r="AC853" s="787">
        <v>1</v>
      </c>
      <c r="AD853" s="787"/>
      <c r="AE853" s="787"/>
      <c r="AF853" s="787"/>
      <c r="AG853" s="787"/>
      <c r="AH853" s="787"/>
      <c r="AI853" s="787"/>
      <c r="AJ853" s="787"/>
      <c r="AK853" s="787"/>
      <c r="AL853" s="799">
        <v>1</v>
      </c>
      <c r="AM853" s="799"/>
      <c r="AN853" s="799"/>
      <c r="AO853" s="799">
        <f>+VLOOKUP(LEFT(C853,2),$AR$2:$AS$5,2,FALSE)</f>
        <v>4.9029999999999996</v>
      </c>
      <c r="AP853" s="784"/>
      <c r="AQ853" s="784"/>
      <c r="AR853" s="784"/>
      <c r="AS853" s="784"/>
      <c r="AT853" s="784"/>
      <c r="AU853" s="784"/>
      <c r="AV853" s="784"/>
      <c r="AW853" s="784"/>
      <c r="AX853" s="784"/>
      <c r="AY853" s="784"/>
      <c r="AZ853" s="784"/>
      <c r="BA853" s="784"/>
      <c r="BB853" s="784"/>
      <c r="BC853" s="784"/>
      <c r="BE853" s="784" t="str">
        <f t="shared" si="412"/>
        <v>DA</v>
      </c>
      <c r="BF853" s="784" t="str">
        <f>+RIGHT(C853,1)</f>
        <v>3</v>
      </c>
      <c r="BG853" s="784" t="str">
        <f t="shared" si="415"/>
        <v>DA+3</v>
      </c>
    </row>
    <row r="854" spans="1:59" x14ac:dyDescent="0.2">
      <c r="A854" s="793"/>
      <c r="B854" s="787"/>
      <c r="C854" s="787"/>
      <c r="D854" s="819">
        <v>410.7</v>
      </c>
      <c r="E854" s="796"/>
      <c r="F854" s="796"/>
      <c r="G854" s="796"/>
      <c r="H854" s="796"/>
      <c r="I854" s="796"/>
      <c r="J854" s="796"/>
      <c r="K854" s="796"/>
      <c r="L854" s="796"/>
      <c r="M854" s="796"/>
      <c r="N854" s="796"/>
      <c r="O854" s="796"/>
      <c r="P854" s="787"/>
      <c r="Q854" s="787"/>
      <c r="R854" s="787"/>
      <c r="S854" s="796"/>
      <c r="T854" s="796"/>
      <c r="U854" s="796"/>
      <c r="V854" s="796"/>
      <c r="W854" s="796"/>
      <c r="X854" s="796"/>
      <c r="Y854" s="796"/>
      <c r="Z854" s="796"/>
      <c r="AA854" s="796"/>
      <c r="AB854" s="787">
        <v>1</v>
      </c>
      <c r="AC854" s="799"/>
      <c r="AD854" s="799"/>
      <c r="AE854" s="799"/>
      <c r="AF854" s="787"/>
      <c r="AG854" s="787" t="b">
        <f t="shared" si="413"/>
        <v>1</v>
      </c>
      <c r="AH854" s="787"/>
      <c r="AI854" s="787"/>
      <c r="AJ854" s="787"/>
      <c r="AK854" s="787">
        <f t="shared" ref="AK854" si="419">AF854+AJ854</f>
        <v>0</v>
      </c>
      <c r="AL854" s="787"/>
      <c r="AM854" s="787"/>
      <c r="AN854" s="787"/>
      <c r="AO854" s="799"/>
      <c r="BE854" s="784" t="str">
        <f t="shared" si="412"/>
        <v/>
      </c>
    </row>
    <row r="855" spans="1:59" x14ac:dyDescent="0.2">
      <c r="A855" s="793">
        <f>+SUBTOTAL(3,$B$13:B855)</f>
        <v>422</v>
      </c>
      <c r="B855" s="787" t="s">
        <v>809</v>
      </c>
      <c r="C855" s="787" t="s">
        <v>231</v>
      </c>
      <c r="D855" s="819"/>
      <c r="E855" s="799">
        <v>1</v>
      </c>
      <c r="F855" s="800" t="s">
        <v>2196</v>
      </c>
      <c r="G855" s="799" t="s">
        <v>1773</v>
      </c>
      <c r="H855" s="799" t="s">
        <v>1772</v>
      </c>
      <c r="I855" s="799" t="s">
        <v>439</v>
      </c>
      <c r="J855" s="799" t="s">
        <v>1773</v>
      </c>
      <c r="K855" s="799" t="s">
        <v>1772</v>
      </c>
      <c r="L855" s="799" t="s">
        <v>439</v>
      </c>
      <c r="M855" s="799">
        <v>1</v>
      </c>
      <c r="N855" s="799"/>
      <c r="O855" s="799"/>
      <c r="P855" s="799" t="s">
        <v>1774</v>
      </c>
      <c r="Q855" s="799" t="s">
        <v>1775</v>
      </c>
      <c r="R855" s="799">
        <v>1</v>
      </c>
      <c r="S855" s="799">
        <v>1</v>
      </c>
      <c r="T855" s="799"/>
      <c r="U855" s="799"/>
      <c r="V855" s="799">
        <v>1</v>
      </c>
      <c r="W855" s="799"/>
      <c r="X855" s="799"/>
      <c r="Y855" s="799">
        <v>1</v>
      </c>
      <c r="Z855" s="799"/>
      <c r="AA855" s="799"/>
      <c r="AB855" s="799"/>
      <c r="AC855" s="787">
        <v>1</v>
      </c>
      <c r="AD855" s="787"/>
      <c r="AE855" s="787"/>
      <c r="AF855" s="787"/>
      <c r="AG855" s="787"/>
      <c r="AH855" s="787"/>
      <c r="AI855" s="787"/>
      <c r="AJ855" s="787"/>
      <c r="AK855" s="787"/>
      <c r="AL855" s="799">
        <v>1</v>
      </c>
      <c r="AM855" s="799"/>
      <c r="AN855" s="799"/>
      <c r="AO855" s="799">
        <f>+VLOOKUP(LEFT(C855,2),$AR$2:$AS$5,2,FALSE)</f>
        <v>4.9029999999999996</v>
      </c>
      <c r="AP855" s="784"/>
      <c r="AQ855" s="784"/>
      <c r="AR855" s="784"/>
      <c r="AS855" s="784"/>
      <c r="AT855" s="784"/>
      <c r="AU855" s="784"/>
      <c r="AV855" s="784"/>
      <c r="AW855" s="784"/>
      <c r="AX855" s="784"/>
      <c r="AY855" s="784"/>
      <c r="AZ855" s="784"/>
      <c r="BA855" s="784"/>
      <c r="BB855" s="784"/>
      <c r="BC855" s="784"/>
      <c r="BE855" s="784" t="str">
        <f t="shared" si="412"/>
        <v>DA</v>
      </c>
      <c r="BF855" s="784" t="str">
        <f>+RIGHT(C855,1)</f>
        <v>0</v>
      </c>
      <c r="BG855" s="784" t="str">
        <f t="shared" si="415"/>
        <v>DA+0</v>
      </c>
    </row>
    <row r="856" spans="1:59" x14ac:dyDescent="0.2">
      <c r="A856" s="793"/>
      <c r="B856" s="787"/>
      <c r="C856" s="787"/>
      <c r="D856" s="819">
        <v>408.2</v>
      </c>
      <c r="E856" s="796"/>
      <c r="F856" s="796"/>
      <c r="G856" s="796"/>
      <c r="H856" s="796"/>
      <c r="I856" s="796"/>
      <c r="J856" s="796"/>
      <c r="K856" s="796"/>
      <c r="L856" s="796"/>
      <c r="M856" s="796"/>
      <c r="N856" s="796"/>
      <c r="O856" s="796"/>
      <c r="P856" s="787"/>
      <c r="Q856" s="787"/>
      <c r="R856" s="787"/>
      <c r="S856" s="796"/>
      <c r="T856" s="796"/>
      <c r="U856" s="796"/>
      <c r="V856" s="796"/>
      <c r="W856" s="796"/>
      <c r="X856" s="796"/>
      <c r="Y856" s="796"/>
      <c r="Z856" s="796"/>
      <c r="AA856" s="796"/>
      <c r="AB856" s="787">
        <v>1</v>
      </c>
      <c r="AC856" s="799"/>
      <c r="AD856" s="799"/>
      <c r="AE856" s="799"/>
      <c r="AF856" s="787"/>
      <c r="AG856" s="787" t="b">
        <f t="shared" si="413"/>
        <v>1</v>
      </c>
      <c r="AH856" s="787"/>
      <c r="AI856" s="787"/>
      <c r="AJ856" s="787"/>
      <c r="AK856" s="787">
        <f t="shared" ref="AK856" si="420">AF856+AJ856</f>
        <v>0</v>
      </c>
      <c r="AL856" s="787"/>
      <c r="AM856" s="787"/>
      <c r="AN856" s="787"/>
      <c r="AO856" s="799"/>
      <c r="BE856" s="784" t="str">
        <f t="shared" si="412"/>
        <v/>
      </c>
    </row>
    <row r="857" spans="1:59" x14ac:dyDescent="0.2">
      <c r="A857" s="793">
        <f>+SUBTOTAL(3,$B$13:B857)</f>
        <v>423</v>
      </c>
      <c r="B857" s="787" t="s">
        <v>810</v>
      </c>
      <c r="C857" s="787" t="s">
        <v>20</v>
      </c>
      <c r="D857" s="819"/>
      <c r="E857" s="799">
        <v>1</v>
      </c>
      <c r="F857" s="800" t="s">
        <v>2197</v>
      </c>
      <c r="G857" s="799" t="s">
        <v>1773</v>
      </c>
      <c r="H857" s="799" t="s">
        <v>1772</v>
      </c>
      <c r="I857" s="799" t="s">
        <v>439</v>
      </c>
      <c r="J857" s="799" t="s">
        <v>1773</v>
      </c>
      <c r="K857" s="799" t="s">
        <v>1772</v>
      </c>
      <c r="L857" s="799" t="s">
        <v>439</v>
      </c>
      <c r="M857" s="799">
        <v>1</v>
      </c>
      <c r="N857" s="799"/>
      <c r="O857" s="799"/>
      <c r="P857" s="799" t="s">
        <v>1774</v>
      </c>
      <c r="Q857" s="799" t="s">
        <v>1775</v>
      </c>
      <c r="R857" s="799">
        <v>1</v>
      </c>
      <c r="S857" s="799">
        <v>1</v>
      </c>
      <c r="T857" s="799"/>
      <c r="U857" s="799"/>
      <c r="V857" s="799">
        <v>1</v>
      </c>
      <c r="W857" s="799"/>
      <c r="X857" s="799"/>
      <c r="Y857" s="799">
        <v>1</v>
      </c>
      <c r="Z857" s="799"/>
      <c r="AA857" s="799"/>
      <c r="AB857" s="799"/>
      <c r="AC857" s="787">
        <v>1</v>
      </c>
      <c r="AD857" s="787"/>
      <c r="AE857" s="787"/>
      <c r="AF857" s="787"/>
      <c r="AG857" s="787"/>
      <c r="AH857" s="787"/>
      <c r="AI857" s="787"/>
      <c r="AJ857" s="787"/>
      <c r="AK857" s="787"/>
      <c r="AL857" s="799">
        <v>1</v>
      </c>
      <c r="AM857" s="799"/>
      <c r="AN857" s="799"/>
      <c r="AO857" s="799">
        <f>+VLOOKUP(LEFT(C857,2),$AR$2:$AS$5,2,FALSE)</f>
        <v>4.9029999999999996</v>
      </c>
      <c r="AP857" s="784"/>
      <c r="AQ857" s="784"/>
      <c r="AR857" s="784"/>
      <c r="AS857" s="784"/>
      <c r="AT857" s="784"/>
      <c r="AU857" s="784"/>
      <c r="AV857" s="784"/>
      <c r="AW857" s="784"/>
      <c r="AX857" s="784"/>
      <c r="AY857" s="784"/>
      <c r="AZ857" s="784"/>
      <c r="BA857" s="784"/>
      <c r="BB857" s="784"/>
      <c r="BC857" s="784"/>
      <c r="BE857" s="784" t="str">
        <f t="shared" si="412"/>
        <v>DA</v>
      </c>
      <c r="BF857" s="784" t="str">
        <f>+RIGHT(C857,1)</f>
        <v>3</v>
      </c>
      <c r="BG857" s="784" t="str">
        <f t="shared" si="415"/>
        <v>DA+3</v>
      </c>
    </row>
    <row r="858" spans="1:59" x14ac:dyDescent="0.2">
      <c r="A858" s="793"/>
      <c r="B858" s="787"/>
      <c r="C858" s="787"/>
      <c r="D858" s="819">
        <v>426.2</v>
      </c>
      <c r="E858" s="796"/>
      <c r="F858" s="796"/>
      <c r="G858" s="796"/>
      <c r="H858" s="796"/>
      <c r="I858" s="796"/>
      <c r="J858" s="796"/>
      <c r="K858" s="796"/>
      <c r="L858" s="796"/>
      <c r="M858" s="796"/>
      <c r="N858" s="796"/>
      <c r="O858" s="796"/>
      <c r="P858" s="787"/>
      <c r="Q858" s="787"/>
      <c r="R858" s="787"/>
      <c r="S858" s="796"/>
      <c r="T858" s="796"/>
      <c r="U858" s="796"/>
      <c r="V858" s="796"/>
      <c r="W858" s="796"/>
      <c r="X858" s="796"/>
      <c r="Y858" s="796"/>
      <c r="Z858" s="796"/>
      <c r="AA858" s="796"/>
      <c r="AB858" s="787">
        <v>1</v>
      </c>
      <c r="AC858" s="799"/>
      <c r="AD858" s="799"/>
      <c r="AE858" s="799"/>
      <c r="AF858" s="787"/>
      <c r="AG858" s="787" t="b">
        <f t="shared" si="413"/>
        <v>1</v>
      </c>
      <c r="AH858" s="787"/>
      <c r="AI858" s="787"/>
      <c r="AJ858" s="787"/>
      <c r="AK858" s="787">
        <f t="shared" ref="AK858" si="421">AF858+AJ858</f>
        <v>0</v>
      </c>
      <c r="AL858" s="787"/>
      <c r="AM858" s="787"/>
      <c r="AN858" s="787"/>
      <c r="AO858" s="799"/>
      <c r="BE858" s="784" t="str">
        <f t="shared" si="412"/>
        <v/>
      </c>
    </row>
    <row r="859" spans="1:59" x14ac:dyDescent="0.2">
      <c r="A859" s="793">
        <f>+SUBTOTAL(3,$B$13:B859)</f>
        <v>424</v>
      </c>
      <c r="B859" s="787" t="s">
        <v>811</v>
      </c>
      <c r="C859" s="787" t="s">
        <v>20</v>
      </c>
      <c r="D859" s="819"/>
      <c r="E859" s="799">
        <v>1</v>
      </c>
      <c r="F859" s="800" t="s">
        <v>2198</v>
      </c>
      <c r="G859" s="799" t="s">
        <v>1773</v>
      </c>
      <c r="H859" s="799" t="s">
        <v>1772</v>
      </c>
      <c r="I859" s="799" t="s">
        <v>439</v>
      </c>
      <c r="J859" s="799" t="s">
        <v>1773</v>
      </c>
      <c r="K859" s="799" t="s">
        <v>1772</v>
      </c>
      <c r="L859" s="799" t="s">
        <v>439</v>
      </c>
      <c r="M859" s="799">
        <v>1</v>
      </c>
      <c r="N859" s="799"/>
      <c r="O859" s="799"/>
      <c r="P859" s="799" t="s">
        <v>1774</v>
      </c>
      <c r="Q859" s="799" t="s">
        <v>1775</v>
      </c>
      <c r="R859" s="799">
        <v>1</v>
      </c>
      <c r="S859" s="799">
        <v>1</v>
      </c>
      <c r="T859" s="799"/>
      <c r="U859" s="799"/>
      <c r="V859" s="799">
        <v>1</v>
      </c>
      <c r="W859" s="799"/>
      <c r="X859" s="799"/>
      <c r="Y859" s="799">
        <v>1</v>
      </c>
      <c r="Z859" s="799"/>
      <c r="AA859" s="799"/>
      <c r="AB859" s="799"/>
      <c r="AC859" s="787">
        <v>1</v>
      </c>
      <c r="AD859" s="787"/>
      <c r="AE859" s="787"/>
      <c r="AF859" s="787"/>
      <c r="AG859" s="787"/>
      <c r="AH859" s="787"/>
      <c r="AI859" s="787"/>
      <c r="AJ859" s="787"/>
      <c r="AK859" s="787"/>
      <c r="AL859" s="799">
        <v>1</v>
      </c>
      <c r="AM859" s="799"/>
      <c r="AN859" s="799"/>
      <c r="AO859" s="799">
        <f>+VLOOKUP(LEFT(C859,2),$AR$2:$AS$5,2,FALSE)</f>
        <v>4.9029999999999996</v>
      </c>
      <c r="AP859" s="784"/>
      <c r="AQ859" s="784"/>
      <c r="AR859" s="784"/>
      <c r="AS859" s="784"/>
      <c r="AT859" s="784"/>
      <c r="AU859" s="784"/>
      <c r="AV859" s="784"/>
      <c r="AW859" s="784"/>
      <c r="AX859" s="784"/>
      <c r="AY859" s="784"/>
      <c r="AZ859" s="784"/>
      <c r="BA859" s="784"/>
      <c r="BB859" s="784"/>
      <c r="BC859" s="784"/>
      <c r="BE859" s="784" t="str">
        <f t="shared" si="412"/>
        <v>DA</v>
      </c>
      <c r="BF859" s="784" t="str">
        <f>+RIGHT(C859,1)</f>
        <v>3</v>
      </c>
      <c r="BG859" s="784" t="str">
        <f t="shared" si="415"/>
        <v>DA+3</v>
      </c>
    </row>
    <row r="860" spans="1:59" x14ac:dyDescent="0.2">
      <c r="A860" s="793"/>
      <c r="B860" s="787"/>
      <c r="C860" s="787"/>
      <c r="D860" s="819">
        <v>407.7</v>
      </c>
      <c r="E860" s="796"/>
      <c r="F860" s="796"/>
      <c r="G860" s="796"/>
      <c r="H860" s="796"/>
      <c r="I860" s="796"/>
      <c r="J860" s="796"/>
      <c r="K860" s="796"/>
      <c r="L860" s="796"/>
      <c r="M860" s="796"/>
      <c r="N860" s="796"/>
      <c r="O860" s="796"/>
      <c r="P860" s="787"/>
      <c r="Q860" s="787"/>
      <c r="R860" s="787"/>
      <c r="S860" s="796"/>
      <c r="T860" s="796"/>
      <c r="U860" s="796"/>
      <c r="V860" s="796"/>
      <c r="W860" s="796"/>
      <c r="X860" s="796"/>
      <c r="Y860" s="796"/>
      <c r="Z860" s="796"/>
      <c r="AA860" s="796"/>
      <c r="AB860" s="787">
        <v>1</v>
      </c>
      <c r="AC860" s="799"/>
      <c r="AD860" s="799"/>
      <c r="AE860" s="799"/>
      <c r="AF860" s="787"/>
      <c r="AG860" s="787" t="b">
        <f t="shared" si="413"/>
        <v>1</v>
      </c>
      <c r="AH860" s="787"/>
      <c r="AI860" s="787"/>
      <c r="AJ860" s="787"/>
      <c r="AK860" s="787">
        <f t="shared" ref="AK860" si="422">AF860+AJ860</f>
        <v>0</v>
      </c>
      <c r="AL860" s="787"/>
      <c r="AM860" s="787"/>
      <c r="AN860" s="787"/>
      <c r="AO860" s="799"/>
      <c r="BE860" s="784" t="str">
        <f t="shared" si="412"/>
        <v/>
      </c>
    </row>
    <row r="861" spans="1:59" x14ac:dyDescent="0.2">
      <c r="A861" s="793">
        <f>+SUBTOTAL(3,$B$13:B861)</f>
        <v>425</v>
      </c>
      <c r="B861" s="787" t="s">
        <v>812</v>
      </c>
      <c r="C861" s="787" t="s">
        <v>231</v>
      </c>
      <c r="D861" s="819"/>
      <c r="E861" s="799">
        <v>1</v>
      </c>
      <c r="F861" s="800" t="s">
        <v>2199</v>
      </c>
      <c r="G861" s="799" t="s">
        <v>1773</v>
      </c>
      <c r="H861" s="799" t="s">
        <v>1772</v>
      </c>
      <c r="I861" s="799" t="s">
        <v>439</v>
      </c>
      <c r="J861" s="799" t="s">
        <v>1773</v>
      </c>
      <c r="K861" s="799" t="s">
        <v>1772</v>
      </c>
      <c r="L861" s="799" t="s">
        <v>439</v>
      </c>
      <c r="M861" s="799">
        <v>1</v>
      </c>
      <c r="N861" s="799"/>
      <c r="O861" s="799"/>
      <c r="P861" s="799" t="s">
        <v>1774</v>
      </c>
      <c r="Q861" s="799" t="s">
        <v>1775</v>
      </c>
      <c r="R861" s="799">
        <v>1</v>
      </c>
      <c r="S861" s="799">
        <v>1</v>
      </c>
      <c r="T861" s="799"/>
      <c r="U861" s="799"/>
      <c r="V861" s="799">
        <v>1</v>
      </c>
      <c r="W861" s="799"/>
      <c r="X861" s="799"/>
      <c r="Y861" s="799">
        <v>1</v>
      </c>
      <c r="Z861" s="799"/>
      <c r="AA861" s="799"/>
      <c r="AB861" s="799"/>
      <c r="AC861" s="787">
        <v>1</v>
      </c>
      <c r="AD861" s="787"/>
      <c r="AE861" s="787"/>
      <c r="AF861" s="787"/>
      <c r="AG861" s="787"/>
      <c r="AH861" s="787"/>
      <c r="AI861" s="787"/>
      <c r="AJ861" s="787"/>
      <c r="AK861" s="787"/>
      <c r="AL861" s="799">
        <v>1</v>
      </c>
      <c r="AM861" s="799"/>
      <c r="AN861" s="799"/>
      <c r="AO861" s="799">
        <f>+VLOOKUP(LEFT(C861,2),$AR$2:$AS$5,2,FALSE)</f>
        <v>4.9029999999999996</v>
      </c>
      <c r="AP861" s="784"/>
      <c r="AQ861" s="784"/>
      <c r="AR861" s="784"/>
      <c r="AS861" s="784"/>
      <c r="AT861" s="784"/>
      <c r="AU861" s="784"/>
      <c r="AV861" s="784"/>
      <c r="AW861" s="784"/>
      <c r="AX861" s="784"/>
      <c r="AY861" s="784"/>
      <c r="AZ861" s="784"/>
      <c r="BA861" s="784"/>
      <c r="BB861" s="784"/>
      <c r="BC861" s="784"/>
      <c r="BE861" s="784" t="str">
        <f t="shared" si="412"/>
        <v>DA</v>
      </c>
      <c r="BF861" s="784" t="str">
        <f>+RIGHT(C861,1)</f>
        <v>0</v>
      </c>
      <c r="BG861" s="784" t="str">
        <f t="shared" si="415"/>
        <v>DA+0</v>
      </c>
    </row>
    <row r="862" spans="1:59" x14ac:dyDescent="0.2">
      <c r="A862" s="793"/>
      <c r="B862" s="787"/>
      <c r="C862" s="787"/>
      <c r="D862" s="819">
        <v>401.6</v>
      </c>
      <c r="E862" s="796"/>
      <c r="F862" s="796"/>
      <c r="G862" s="796"/>
      <c r="H862" s="796"/>
      <c r="I862" s="796"/>
      <c r="J862" s="796"/>
      <c r="K862" s="796"/>
      <c r="L862" s="796"/>
      <c r="M862" s="796"/>
      <c r="N862" s="796"/>
      <c r="O862" s="796"/>
      <c r="P862" s="787"/>
      <c r="Q862" s="787"/>
      <c r="R862" s="787"/>
      <c r="S862" s="796"/>
      <c r="T862" s="796"/>
      <c r="U862" s="796"/>
      <c r="V862" s="796"/>
      <c r="W862" s="796"/>
      <c r="X862" s="796"/>
      <c r="Y862" s="796"/>
      <c r="Z862" s="796"/>
      <c r="AA862" s="796"/>
      <c r="AB862" s="787">
        <v>1</v>
      </c>
      <c r="AC862" s="799"/>
      <c r="AD862" s="799"/>
      <c r="AE862" s="799"/>
      <c r="AF862" s="787"/>
      <c r="AG862" s="787" t="b">
        <f t="shared" si="413"/>
        <v>1</v>
      </c>
      <c r="AH862" s="787"/>
      <c r="AI862" s="787"/>
      <c r="AJ862" s="787"/>
      <c r="AK862" s="787">
        <f t="shared" ref="AK862" si="423">AF862+AJ862</f>
        <v>0</v>
      </c>
      <c r="AL862" s="787"/>
      <c r="AM862" s="787"/>
      <c r="AN862" s="787"/>
      <c r="AO862" s="799"/>
      <c r="BE862" s="784" t="str">
        <f t="shared" si="412"/>
        <v/>
      </c>
    </row>
    <row r="863" spans="1:59" x14ac:dyDescent="0.2">
      <c r="A863" s="793">
        <f>+SUBTOTAL(3,$B$13:B863)</f>
        <v>426</v>
      </c>
      <c r="B863" s="787" t="s">
        <v>813</v>
      </c>
      <c r="C863" s="787" t="s">
        <v>20</v>
      </c>
      <c r="D863" s="819"/>
      <c r="E863" s="799">
        <v>1</v>
      </c>
      <c r="F863" s="800" t="s">
        <v>2200</v>
      </c>
      <c r="G863" s="799" t="s">
        <v>1773</v>
      </c>
      <c r="H863" s="799" t="s">
        <v>1772</v>
      </c>
      <c r="I863" s="799" t="s">
        <v>439</v>
      </c>
      <c r="J863" s="799" t="s">
        <v>1773</v>
      </c>
      <c r="K863" s="799" t="s">
        <v>1772</v>
      </c>
      <c r="L863" s="799" t="s">
        <v>439</v>
      </c>
      <c r="M863" s="799">
        <v>1</v>
      </c>
      <c r="N863" s="799"/>
      <c r="O863" s="799"/>
      <c r="P863" s="799" t="s">
        <v>1774</v>
      </c>
      <c r="Q863" s="799" t="s">
        <v>1775</v>
      </c>
      <c r="R863" s="799">
        <v>1</v>
      </c>
      <c r="S863" s="799">
        <v>1</v>
      </c>
      <c r="T863" s="799"/>
      <c r="U863" s="799"/>
      <c r="V863" s="799">
        <v>1</v>
      </c>
      <c r="W863" s="799"/>
      <c r="X863" s="799"/>
      <c r="Y863" s="799">
        <v>1</v>
      </c>
      <c r="Z863" s="799"/>
      <c r="AA863" s="799"/>
      <c r="AB863" s="799"/>
      <c r="AC863" s="787">
        <v>1</v>
      </c>
      <c r="AD863" s="787"/>
      <c r="AE863" s="787"/>
      <c r="AF863" s="787"/>
      <c r="AG863" s="787"/>
      <c r="AH863" s="787"/>
      <c r="AI863" s="787"/>
      <c r="AJ863" s="787"/>
      <c r="AK863" s="787"/>
      <c r="AL863" s="799">
        <v>1</v>
      </c>
      <c r="AM863" s="799"/>
      <c r="AN863" s="799"/>
      <c r="AO863" s="799">
        <f>+VLOOKUP(LEFT(C863,2),$AR$2:$AS$5,2,FALSE)</f>
        <v>4.9029999999999996</v>
      </c>
      <c r="AP863" s="784"/>
      <c r="AQ863" s="784"/>
      <c r="AR863" s="784"/>
      <c r="AS863" s="784"/>
      <c r="AT863" s="784"/>
      <c r="AU863" s="784"/>
      <c r="AV863" s="784"/>
      <c r="AW863" s="784"/>
      <c r="AX863" s="784"/>
      <c r="AY863" s="784"/>
      <c r="AZ863" s="784"/>
      <c r="BA863" s="784"/>
      <c r="BB863" s="784"/>
      <c r="BC863" s="784"/>
      <c r="BE863" s="784" t="str">
        <f t="shared" si="412"/>
        <v>DA</v>
      </c>
      <c r="BF863" s="784" t="str">
        <f>+RIGHT(C863,1)</f>
        <v>3</v>
      </c>
      <c r="BG863" s="784" t="str">
        <f t="shared" si="415"/>
        <v>DA+3</v>
      </c>
    </row>
    <row r="864" spans="1:59" x14ac:dyDescent="0.2">
      <c r="A864" s="793"/>
      <c r="B864" s="787"/>
      <c r="C864" s="787"/>
      <c r="D864" s="819">
        <v>425.5</v>
      </c>
      <c r="E864" s="796"/>
      <c r="F864" s="796"/>
      <c r="G864" s="796"/>
      <c r="H864" s="796"/>
      <c r="I864" s="796"/>
      <c r="J864" s="796"/>
      <c r="K864" s="796"/>
      <c r="L864" s="796"/>
      <c r="M864" s="796"/>
      <c r="N864" s="796"/>
      <c r="O864" s="796"/>
      <c r="P864" s="787"/>
      <c r="Q864" s="787"/>
      <c r="R864" s="787"/>
      <c r="S864" s="796"/>
      <c r="T864" s="796"/>
      <c r="U864" s="796"/>
      <c r="V864" s="796"/>
      <c r="W864" s="796"/>
      <c r="X864" s="796"/>
      <c r="Y864" s="796"/>
      <c r="Z864" s="796"/>
      <c r="AA864" s="796"/>
      <c r="AB864" s="787">
        <v>1</v>
      </c>
      <c r="AC864" s="799"/>
      <c r="AD864" s="799"/>
      <c r="AE864" s="799"/>
      <c r="AF864" s="787"/>
      <c r="AG864" s="787" t="b">
        <f t="shared" si="413"/>
        <v>1</v>
      </c>
      <c r="AH864" s="787"/>
      <c r="AI864" s="787"/>
      <c r="AJ864" s="787"/>
      <c r="AK864" s="787">
        <f t="shared" ref="AK864" si="424">AF864+AJ864</f>
        <v>0</v>
      </c>
      <c r="AL864" s="787"/>
      <c r="AM864" s="787"/>
      <c r="AN864" s="787"/>
      <c r="AO864" s="799"/>
      <c r="BE864" s="784" t="str">
        <f t="shared" si="412"/>
        <v/>
      </c>
    </row>
    <row r="865" spans="1:59" x14ac:dyDescent="0.2">
      <c r="A865" s="793">
        <f>+SUBTOTAL(3,$B$13:B865)</f>
        <v>427</v>
      </c>
      <c r="B865" s="787" t="s">
        <v>814</v>
      </c>
      <c r="C865" s="787" t="s">
        <v>20</v>
      </c>
      <c r="D865" s="819"/>
      <c r="E865" s="799">
        <v>1</v>
      </c>
      <c r="F865" s="800" t="s">
        <v>2201</v>
      </c>
      <c r="G865" s="799" t="s">
        <v>1773</v>
      </c>
      <c r="H865" s="799" t="s">
        <v>1772</v>
      </c>
      <c r="I865" s="799" t="s">
        <v>439</v>
      </c>
      <c r="J865" s="799" t="s">
        <v>1773</v>
      </c>
      <c r="K865" s="799" t="s">
        <v>1772</v>
      </c>
      <c r="L865" s="799" t="s">
        <v>439</v>
      </c>
      <c r="M865" s="799">
        <v>1</v>
      </c>
      <c r="N865" s="799"/>
      <c r="O865" s="799"/>
      <c r="P865" s="799" t="s">
        <v>1774</v>
      </c>
      <c r="Q865" s="799" t="s">
        <v>1775</v>
      </c>
      <c r="R865" s="799">
        <v>1</v>
      </c>
      <c r="S865" s="799">
        <v>1</v>
      </c>
      <c r="T865" s="799"/>
      <c r="U865" s="799"/>
      <c r="V865" s="799">
        <v>1</v>
      </c>
      <c r="W865" s="799"/>
      <c r="X865" s="799"/>
      <c r="Y865" s="799">
        <v>1</v>
      </c>
      <c r="Z865" s="799"/>
      <c r="AA865" s="799"/>
      <c r="AB865" s="799"/>
      <c r="AC865" s="787">
        <v>1</v>
      </c>
      <c r="AD865" s="787"/>
      <c r="AE865" s="787"/>
      <c r="AF865" s="787"/>
      <c r="AG865" s="787"/>
      <c r="AH865" s="787"/>
      <c r="AI865" s="787"/>
      <c r="AJ865" s="787"/>
      <c r="AK865" s="787"/>
      <c r="AL865" s="799">
        <v>1</v>
      </c>
      <c r="AM865" s="799"/>
      <c r="AN865" s="799"/>
      <c r="AO865" s="799">
        <f>+VLOOKUP(LEFT(C865,2),$AR$2:$AS$5,2,FALSE)</f>
        <v>4.9029999999999996</v>
      </c>
      <c r="AP865" s="784"/>
      <c r="AQ865" s="784"/>
      <c r="AR865" s="784"/>
      <c r="AS865" s="784"/>
      <c r="AT865" s="784"/>
      <c r="AU865" s="784"/>
      <c r="AV865" s="784"/>
      <c r="AW865" s="784"/>
      <c r="AX865" s="784"/>
      <c r="AY865" s="784"/>
      <c r="AZ865" s="784"/>
      <c r="BA865" s="784"/>
      <c r="BB865" s="784"/>
      <c r="BC865" s="784"/>
      <c r="BE865" s="784" t="str">
        <f t="shared" si="412"/>
        <v>DA</v>
      </c>
      <c r="BF865" s="784" t="str">
        <f>+RIGHT(C865,1)</f>
        <v>3</v>
      </c>
      <c r="BG865" s="784" t="str">
        <f t="shared" si="415"/>
        <v>DA+3</v>
      </c>
    </row>
    <row r="866" spans="1:59" x14ac:dyDescent="0.2">
      <c r="A866" s="793"/>
      <c r="B866" s="787"/>
      <c r="C866" s="787"/>
      <c r="D866" s="819">
        <v>414.4</v>
      </c>
      <c r="E866" s="796"/>
      <c r="F866" s="796"/>
      <c r="G866" s="796"/>
      <c r="H866" s="796"/>
      <c r="I866" s="796"/>
      <c r="J866" s="796"/>
      <c r="K866" s="796"/>
      <c r="L866" s="796"/>
      <c r="M866" s="796"/>
      <c r="N866" s="796"/>
      <c r="O866" s="796"/>
      <c r="P866" s="787"/>
      <c r="Q866" s="787"/>
      <c r="R866" s="787"/>
      <c r="S866" s="796"/>
      <c r="T866" s="796"/>
      <c r="U866" s="796"/>
      <c r="V866" s="796"/>
      <c r="W866" s="796"/>
      <c r="X866" s="796"/>
      <c r="Y866" s="796"/>
      <c r="Z866" s="796"/>
      <c r="AA866" s="796"/>
      <c r="AB866" s="787">
        <v>1</v>
      </c>
      <c r="AC866" s="799"/>
      <c r="AD866" s="799"/>
      <c r="AE866" s="799"/>
      <c r="AF866" s="787"/>
      <c r="AG866" s="787" t="b">
        <f t="shared" si="413"/>
        <v>1</v>
      </c>
      <c r="AH866" s="787"/>
      <c r="AI866" s="787"/>
      <c r="AJ866" s="787"/>
      <c r="AK866" s="787">
        <f t="shared" ref="AK866" si="425">AF866+AJ866</f>
        <v>0</v>
      </c>
      <c r="AL866" s="787"/>
      <c r="AM866" s="787"/>
      <c r="AN866" s="787"/>
      <c r="AO866" s="799"/>
      <c r="BE866" s="784" t="str">
        <f t="shared" si="412"/>
        <v/>
      </c>
    </row>
    <row r="867" spans="1:59" x14ac:dyDescent="0.2">
      <c r="A867" s="793">
        <f>+SUBTOTAL(3,$B$13:B867)</f>
        <v>428</v>
      </c>
      <c r="B867" s="787" t="s">
        <v>815</v>
      </c>
      <c r="C867" s="787" t="s">
        <v>20</v>
      </c>
      <c r="D867" s="819"/>
      <c r="E867" s="799">
        <v>1</v>
      </c>
      <c r="F867" s="800" t="s">
        <v>2202</v>
      </c>
      <c r="G867" s="799" t="s">
        <v>1773</v>
      </c>
      <c r="H867" s="799" t="s">
        <v>1772</v>
      </c>
      <c r="I867" s="799" t="s">
        <v>439</v>
      </c>
      <c r="J867" s="799" t="s">
        <v>1773</v>
      </c>
      <c r="K867" s="799" t="s">
        <v>1772</v>
      </c>
      <c r="L867" s="799" t="s">
        <v>439</v>
      </c>
      <c r="M867" s="799">
        <v>1</v>
      </c>
      <c r="N867" s="799"/>
      <c r="O867" s="799"/>
      <c r="P867" s="799" t="s">
        <v>1774</v>
      </c>
      <c r="Q867" s="799" t="s">
        <v>1775</v>
      </c>
      <c r="R867" s="799">
        <v>1</v>
      </c>
      <c r="S867" s="799">
        <v>1</v>
      </c>
      <c r="T867" s="799"/>
      <c r="U867" s="799"/>
      <c r="V867" s="799">
        <v>1</v>
      </c>
      <c r="W867" s="799"/>
      <c r="X867" s="799"/>
      <c r="Y867" s="799">
        <v>1</v>
      </c>
      <c r="Z867" s="799"/>
      <c r="AA867" s="799"/>
      <c r="AB867" s="799"/>
      <c r="AC867" s="787">
        <v>1</v>
      </c>
      <c r="AD867" s="787"/>
      <c r="AE867" s="787"/>
      <c r="AF867" s="787"/>
      <c r="AG867" s="787"/>
      <c r="AH867" s="787"/>
      <c r="AI867" s="787"/>
      <c r="AJ867" s="787"/>
      <c r="AK867" s="787"/>
      <c r="AL867" s="799">
        <v>1</v>
      </c>
      <c r="AM867" s="799"/>
      <c r="AN867" s="799"/>
      <c r="AO867" s="799">
        <f>+VLOOKUP(LEFT(C867,2),$AR$2:$AS$5,2,FALSE)</f>
        <v>4.9029999999999996</v>
      </c>
      <c r="AP867" s="784"/>
      <c r="AQ867" s="784"/>
      <c r="AR867" s="784"/>
      <c r="AS867" s="784"/>
      <c r="AT867" s="784"/>
      <c r="AU867" s="784"/>
      <c r="AV867" s="784"/>
      <c r="AW867" s="784"/>
      <c r="AX867" s="784"/>
      <c r="AY867" s="784"/>
      <c r="AZ867" s="784"/>
      <c r="BA867" s="784"/>
      <c r="BB867" s="784"/>
      <c r="BC867" s="784"/>
      <c r="BE867" s="784" t="str">
        <f t="shared" si="412"/>
        <v>DA</v>
      </c>
      <c r="BF867" s="784" t="str">
        <f>+RIGHT(C867,1)</f>
        <v>3</v>
      </c>
      <c r="BG867" s="784" t="str">
        <f t="shared" si="415"/>
        <v>DA+3</v>
      </c>
    </row>
    <row r="868" spans="1:59" x14ac:dyDescent="0.2">
      <c r="A868" s="793"/>
      <c r="B868" s="787"/>
      <c r="C868" s="787"/>
      <c r="D868" s="819">
        <v>410.6</v>
      </c>
      <c r="E868" s="796"/>
      <c r="F868" s="796"/>
      <c r="G868" s="796"/>
      <c r="H868" s="796"/>
      <c r="I868" s="796"/>
      <c r="J868" s="796"/>
      <c r="K868" s="796"/>
      <c r="L868" s="796"/>
      <c r="M868" s="796"/>
      <c r="N868" s="796"/>
      <c r="O868" s="796"/>
      <c r="P868" s="787"/>
      <c r="Q868" s="787"/>
      <c r="R868" s="787"/>
      <c r="S868" s="796"/>
      <c r="T868" s="796"/>
      <c r="U868" s="796"/>
      <c r="V868" s="796"/>
      <c r="W868" s="796"/>
      <c r="X868" s="796"/>
      <c r="Y868" s="796"/>
      <c r="Z868" s="796"/>
      <c r="AA868" s="796"/>
      <c r="AB868" s="787">
        <v>1</v>
      </c>
      <c r="AC868" s="799"/>
      <c r="AD868" s="799"/>
      <c r="AE868" s="799"/>
      <c r="AF868" s="787"/>
      <c r="AG868" s="787" t="b">
        <f t="shared" si="413"/>
        <v>1</v>
      </c>
      <c r="AH868" s="787"/>
      <c r="AI868" s="787"/>
      <c r="AJ868" s="787"/>
      <c r="AK868" s="787">
        <f t="shared" ref="AK868" si="426">AF868+AJ868</f>
        <v>0</v>
      </c>
      <c r="AL868" s="787"/>
      <c r="AM868" s="787"/>
      <c r="AN868" s="787"/>
      <c r="AO868" s="799"/>
      <c r="BE868" s="784" t="str">
        <f t="shared" si="412"/>
        <v/>
      </c>
    </row>
    <row r="869" spans="1:59" x14ac:dyDescent="0.2">
      <c r="A869" s="793">
        <f>+SUBTOTAL(3,$B$13:B869)</f>
        <v>429</v>
      </c>
      <c r="B869" s="787" t="s">
        <v>816</v>
      </c>
      <c r="C869" s="787" t="s">
        <v>20</v>
      </c>
      <c r="D869" s="819"/>
      <c r="E869" s="799">
        <v>1</v>
      </c>
      <c r="F869" s="800" t="s">
        <v>2203</v>
      </c>
      <c r="G869" s="799" t="s">
        <v>1773</v>
      </c>
      <c r="H869" s="799" t="s">
        <v>1772</v>
      </c>
      <c r="I869" s="799" t="s">
        <v>439</v>
      </c>
      <c r="J869" s="799" t="s">
        <v>1773</v>
      </c>
      <c r="K869" s="799" t="s">
        <v>1772</v>
      </c>
      <c r="L869" s="799" t="s">
        <v>439</v>
      </c>
      <c r="M869" s="799">
        <v>1</v>
      </c>
      <c r="N869" s="799"/>
      <c r="O869" s="799"/>
      <c r="P869" s="799" t="s">
        <v>1774</v>
      </c>
      <c r="Q869" s="799" t="s">
        <v>1775</v>
      </c>
      <c r="R869" s="799">
        <v>1</v>
      </c>
      <c r="S869" s="799">
        <v>1</v>
      </c>
      <c r="T869" s="799"/>
      <c r="U869" s="799"/>
      <c r="V869" s="799">
        <v>1</v>
      </c>
      <c r="W869" s="799"/>
      <c r="X869" s="799"/>
      <c r="Y869" s="799">
        <v>1</v>
      </c>
      <c r="Z869" s="799"/>
      <c r="AA869" s="799"/>
      <c r="AB869" s="799"/>
      <c r="AC869" s="787">
        <v>1</v>
      </c>
      <c r="AD869" s="787"/>
      <c r="AE869" s="787"/>
      <c r="AF869" s="787"/>
      <c r="AG869" s="787"/>
      <c r="AH869" s="787"/>
      <c r="AI869" s="787"/>
      <c r="AJ869" s="787"/>
      <c r="AK869" s="787"/>
      <c r="AL869" s="799">
        <v>1</v>
      </c>
      <c r="AM869" s="799"/>
      <c r="AN869" s="799"/>
      <c r="AO869" s="799">
        <f>+VLOOKUP(LEFT(C869,2),$AR$2:$AS$5,2,FALSE)</f>
        <v>4.9029999999999996</v>
      </c>
      <c r="AP869" s="784"/>
      <c r="AQ869" s="784"/>
      <c r="AR869" s="784"/>
      <c r="AS869" s="784"/>
      <c r="AT869" s="784"/>
      <c r="AU869" s="784"/>
      <c r="AV869" s="784"/>
      <c r="AW869" s="784"/>
      <c r="AX869" s="784"/>
      <c r="AY869" s="784"/>
      <c r="AZ869" s="784"/>
      <c r="BA869" s="784"/>
      <c r="BB869" s="784"/>
      <c r="BC869" s="784"/>
      <c r="BE869" s="784" t="str">
        <f t="shared" si="412"/>
        <v>DA</v>
      </c>
      <c r="BF869" s="784" t="str">
        <f>+RIGHT(C869,1)</f>
        <v>3</v>
      </c>
      <c r="BG869" s="784" t="str">
        <f t="shared" si="415"/>
        <v>DA+3</v>
      </c>
    </row>
    <row r="870" spans="1:59" x14ac:dyDescent="0.2">
      <c r="A870" s="793"/>
      <c r="B870" s="787"/>
      <c r="C870" s="787"/>
      <c r="D870" s="819">
        <v>428.4</v>
      </c>
      <c r="E870" s="796"/>
      <c r="F870" s="796"/>
      <c r="G870" s="796"/>
      <c r="H870" s="796"/>
      <c r="I870" s="796"/>
      <c r="J870" s="796"/>
      <c r="K870" s="796"/>
      <c r="L870" s="796"/>
      <c r="M870" s="796"/>
      <c r="N870" s="796"/>
      <c r="O870" s="796"/>
      <c r="P870" s="787"/>
      <c r="Q870" s="787"/>
      <c r="R870" s="787"/>
      <c r="S870" s="796"/>
      <c r="T870" s="796"/>
      <c r="U870" s="796"/>
      <c r="V870" s="796"/>
      <c r="W870" s="796"/>
      <c r="X870" s="796"/>
      <c r="Y870" s="796"/>
      <c r="Z870" s="796"/>
      <c r="AA870" s="796"/>
      <c r="AB870" s="787">
        <v>1</v>
      </c>
      <c r="AC870" s="799"/>
      <c r="AD870" s="799"/>
      <c r="AE870" s="799"/>
      <c r="AF870" s="787"/>
      <c r="AG870" s="787" t="b">
        <f t="shared" si="413"/>
        <v>1</v>
      </c>
      <c r="AH870" s="787"/>
      <c r="AI870" s="787"/>
      <c r="AJ870" s="787"/>
      <c r="AK870" s="787">
        <f t="shared" ref="AK870" si="427">AF870+AJ870</f>
        <v>0</v>
      </c>
      <c r="AL870" s="787"/>
      <c r="AM870" s="787"/>
      <c r="AN870" s="787"/>
      <c r="AO870" s="799"/>
      <c r="BE870" s="784" t="str">
        <f t="shared" si="412"/>
        <v/>
      </c>
    </row>
    <row r="871" spans="1:59" x14ac:dyDescent="0.2">
      <c r="A871" s="793">
        <f>+SUBTOTAL(3,$B$13:B871)</f>
        <v>430</v>
      </c>
      <c r="B871" s="787" t="s">
        <v>817</v>
      </c>
      <c r="C871" s="787" t="s">
        <v>20</v>
      </c>
      <c r="D871" s="819"/>
      <c r="E871" s="799">
        <v>1</v>
      </c>
      <c r="F871" s="800" t="s">
        <v>2204</v>
      </c>
      <c r="G871" s="799" t="s">
        <v>1773</v>
      </c>
      <c r="H871" s="799" t="s">
        <v>1772</v>
      </c>
      <c r="I871" s="799" t="s">
        <v>439</v>
      </c>
      <c r="J871" s="799" t="s">
        <v>1773</v>
      </c>
      <c r="K871" s="799" t="s">
        <v>1772</v>
      </c>
      <c r="L871" s="799" t="s">
        <v>439</v>
      </c>
      <c r="M871" s="799">
        <v>1</v>
      </c>
      <c r="N871" s="799"/>
      <c r="O871" s="799"/>
      <c r="P871" s="799" t="s">
        <v>1774</v>
      </c>
      <c r="Q871" s="799" t="s">
        <v>1775</v>
      </c>
      <c r="R871" s="799">
        <v>1</v>
      </c>
      <c r="S871" s="799">
        <v>1</v>
      </c>
      <c r="T871" s="799"/>
      <c r="U871" s="799"/>
      <c r="V871" s="799">
        <v>1</v>
      </c>
      <c r="W871" s="799"/>
      <c r="X871" s="799"/>
      <c r="Y871" s="799">
        <v>1</v>
      </c>
      <c r="Z871" s="799"/>
      <c r="AA871" s="799"/>
      <c r="AB871" s="799"/>
      <c r="AC871" s="787">
        <v>1</v>
      </c>
      <c r="AD871" s="787"/>
      <c r="AE871" s="787"/>
      <c r="AF871" s="787"/>
      <c r="AG871" s="787"/>
      <c r="AH871" s="787"/>
      <c r="AI871" s="787"/>
      <c r="AJ871" s="787"/>
      <c r="AK871" s="787"/>
      <c r="AL871" s="799">
        <v>1</v>
      </c>
      <c r="AM871" s="799"/>
      <c r="AN871" s="799"/>
      <c r="AO871" s="799">
        <f>+VLOOKUP(LEFT(C871,2),$AR$2:$AS$5,2,FALSE)</f>
        <v>4.9029999999999996</v>
      </c>
      <c r="AP871" s="784"/>
      <c r="AQ871" s="784"/>
      <c r="AR871" s="784"/>
      <c r="AS871" s="784"/>
      <c r="AT871" s="784"/>
      <c r="AU871" s="784"/>
      <c r="AV871" s="784"/>
      <c r="AW871" s="784"/>
      <c r="AX871" s="784"/>
      <c r="AY871" s="784"/>
      <c r="AZ871" s="784"/>
      <c r="BA871" s="784"/>
      <c r="BB871" s="784"/>
      <c r="BC871" s="784"/>
      <c r="BE871" s="784" t="str">
        <f t="shared" si="412"/>
        <v>DA</v>
      </c>
      <c r="BF871" s="784" t="str">
        <f>+RIGHT(C871,1)</f>
        <v>3</v>
      </c>
      <c r="BG871" s="784" t="str">
        <f t="shared" si="415"/>
        <v>DA+3</v>
      </c>
    </row>
    <row r="872" spans="1:59" x14ac:dyDescent="0.2">
      <c r="A872" s="793"/>
      <c r="B872" s="787"/>
      <c r="C872" s="787"/>
      <c r="D872" s="819">
        <v>400.6</v>
      </c>
      <c r="E872" s="796"/>
      <c r="F872" s="796"/>
      <c r="G872" s="796"/>
      <c r="H872" s="796"/>
      <c r="I872" s="796"/>
      <c r="J872" s="796"/>
      <c r="K872" s="796"/>
      <c r="L872" s="796"/>
      <c r="M872" s="796"/>
      <c r="N872" s="796"/>
      <c r="O872" s="796"/>
      <c r="P872" s="787"/>
      <c r="Q872" s="787"/>
      <c r="R872" s="787"/>
      <c r="S872" s="796"/>
      <c r="T872" s="796"/>
      <c r="U872" s="796"/>
      <c r="V872" s="796"/>
      <c r="W872" s="796"/>
      <c r="X872" s="796"/>
      <c r="Y872" s="796"/>
      <c r="Z872" s="796"/>
      <c r="AA872" s="796"/>
      <c r="AB872" s="787">
        <v>1</v>
      </c>
      <c r="AC872" s="799"/>
      <c r="AD872" s="799"/>
      <c r="AE872" s="799"/>
      <c r="AF872" s="787"/>
      <c r="AG872" s="787" t="b">
        <f t="shared" si="413"/>
        <v>1</v>
      </c>
      <c r="AH872" s="787"/>
      <c r="AI872" s="787"/>
      <c r="AJ872" s="787"/>
      <c r="AK872" s="787">
        <f t="shared" ref="AK872" si="428">AF872+AJ872</f>
        <v>0</v>
      </c>
      <c r="AL872" s="787"/>
      <c r="AM872" s="787"/>
      <c r="AN872" s="787"/>
      <c r="AO872" s="799"/>
      <c r="BE872" s="784" t="str">
        <f t="shared" si="412"/>
        <v/>
      </c>
    </row>
    <row r="873" spans="1:59" x14ac:dyDescent="0.2">
      <c r="A873" s="793">
        <f>+SUBTOTAL(3,$B$13:B873)</f>
        <v>431</v>
      </c>
      <c r="B873" s="787" t="s">
        <v>818</v>
      </c>
      <c r="C873" s="787" t="s">
        <v>242</v>
      </c>
      <c r="D873" s="819"/>
      <c r="E873" s="799">
        <v>1</v>
      </c>
      <c r="F873" s="800" t="s">
        <v>2205</v>
      </c>
      <c r="G873" s="799" t="s">
        <v>1773</v>
      </c>
      <c r="H873" s="799" t="s">
        <v>1772</v>
      </c>
      <c r="I873" s="799" t="s">
        <v>439</v>
      </c>
      <c r="J873" s="799" t="s">
        <v>1773</v>
      </c>
      <c r="K873" s="799" t="s">
        <v>1772</v>
      </c>
      <c r="L873" s="799" t="s">
        <v>439</v>
      </c>
      <c r="M873" s="799">
        <v>1</v>
      </c>
      <c r="N873" s="799"/>
      <c r="O873" s="799"/>
      <c r="P873" s="799" t="s">
        <v>1774</v>
      </c>
      <c r="Q873" s="799" t="s">
        <v>1775</v>
      </c>
      <c r="R873" s="799">
        <v>1</v>
      </c>
      <c r="S873" s="799">
        <v>1</v>
      </c>
      <c r="T873" s="799"/>
      <c r="U873" s="799"/>
      <c r="V873" s="799">
        <v>1</v>
      </c>
      <c r="W873" s="799"/>
      <c r="X873" s="799"/>
      <c r="Y873" s="796"/>
      <c r="Z873" s="796"/>
      <c r="AA873" s="796"/>
      <c r="AB873" s="799"/>
      <c r="AC873" s="787">
        <v>1</v>
      </c>
      <c r="AD873" s="787"/>
      <c r="AE873" s="787"/>
      <c r="AF873" s="787"/>
      <c r="AG873" s="787"/>
      <c r="AH873" s="787"/>
      <c r="AI873" s="787"/>
      <c r="AJ873" s="787"/>
      <c r="AK873" s="787"/>
      <c r="AL873" s="799">
        <v>1</v>
      </c>
      <c r="AM873" s="799"/>
      <c r="AN873" s="799"/>
      <c r="AO873" s="799">
        <f>+VLOOKUP(LEFT(C873,2),$AR$2:$AS$5,2,FALSE)</f>
        <v>7.3659999999999997</v>
      </c>
      <c r="BE873" s="784" t="str">
        <f t="shared" si="412"/>
        <v>DB</v>
      </c>
      <c r="BF873" s="784" t="str">
        <f>+RIGHT(C873,1)</f>
        <v>0</v>
      </c>
      <c r="BG873" s="784" t="str">
        <f t="shared" si="415"/>
        <v>DB+0</v>
      </c>
    </row>
    <row r="874" spans="1:59" x14ac:dyDescent="0.2">
      <c r="A874" s="793"/>
      <c r="B874" s="787"/>
      <c r="C874" s="787"/>
      <c r="D874" s="819">
        <v>395.4</v>
      </c>
      <c r="E874" s="796"/>
      <c r="F874" s="796"/>
      <c r="G874" s="796"/>
      <c r="H874" s="796"/>
      <c r="I874" s="796"/>
      <c r="J874" s="796"/>
      <c r="K874" s="796"/>
      <c r="L874" s="796"/>
      <c r="M874" s="796"/>
      <c r="N874" s="796"/>
      <c r="O874" s="796"/>
      <c r="P874" s="787"/>
      <c r="Q874" s="787"/>
      <c r="R874" s="787"/>
      <c r="S874" s="796"/>
      <c r="T874" s="796"/>
      <c r="U874" s="796"/>
      <c r="V874" s="796"/>
      <c r="W874" s="796"/>
      <c r="X874" s="796"/>
      <c r="Y874" s="796"/>
      <c r="Z874" s="796"/>
      <c r="AA874" s="796"/>
      <c r="AB874" s="787">
        <v>1</v>
      </c>
      <c r="AC874" s="799"/>
      <c r="AD874" s="799"/>
      <c r="AE874" s="799"/>
      <c r="AF874" s="787"/>
      <c r="AG874" s="787" t="b">
        <f t="shared" si="413"/>
        <v>1</v>
      </c>
      <c r="AH874" s="787"/>
      <c r="AI874" s="787"/>
      <c r="AJ874" s="787"/>
      <c r="AK874" s="787"/>
      <c r="AL874" s="787"/>
      <c r="AM874" s="787"/>
      <c r="AN874" s="787"/>
      <c r="AO874" s="799"/>
      <c r="BE874" s="784" t="str">
        <f t="shared" si="412"/>
        <v/>
      </c>
    </row>
    <row r="875" spans="1:59" x14ac:dyDescent="0.2">
      <c r="A875" s="793">
        <f>+SUBTOTAL(3,$B$13:B875)</f>
        <v>432</v>
      </c>
      <c r="B875" s="787" t="s">
        <v>819</v>
      </c>
      <c r="C875" s="787" t="s">
        <v>231</v>
      </c>
      <c r="D875" s="819"/>
      <c r="E875" s="799">
        <v>1</v>
      </c>
      <c r="F875" s="800" t="s">
        <v>2206</v>
      </c>
      <c r="G875" s="799" t="s">
        <v>1773</v>
      </c>
      <c r="H875" s="799" t="s">
        <v>1772</v>
      </c>
      <c r="I875" s="799" t="s">
        <v>439</v>
      </c>
      <c r="J875" s="799" t="s">
        <v>1773</v>
      </c>
      <c r="K875" s="799" t="s">
        <v>1772</v>
      </c>
      <c r="L875" s="799" t="s">
        <v>439</v>
      </c>
      <c r="M875" s="799">
        <v>1</v>
      </c>
      <c r="N875" s="799"/>
      <c r="O875" s="799"/>
      <c r="P875" s="799" t="s">
        <v>1774</v>
      </c>
      <c r="Q875" s="799" t="s">
        <v>1775</v>
      </c>
      <c r="R875" s="799">
        <v>1</v>
      </c>
      <c r="S875" s="799">
        <v>1</v>
      </c>
      <c r="T875" s="799"/>
      <c r="U875" s="799"/>
      <c r="V875" s="799">
        <v>1</v>
      </c>
      <c r="W875" s="799"/>
      <c r="X875" s="799"/>
      <c r="Y875" s="799">
        <v>1</v>
      </c>
      <c r="Z875" s="799"/>
      <c r="AA875" s="799"/>
      <c r="AB875" s="799"/>
      <c r="AC875" s="787">
        <v>1</v>
      </c>
      <c r="AD875" s="787"/>
      <c r="AE875" s="787"/>
      <c r="AF875" s="787"/>
      <c r="AG875" s="787"/>
      <c r="AH875" s="787"/>
      <c r="AI875" s="787"/>
      <c r="AJ875" s="787"/>
      <c r="AK875" s="787"/>
      <c r="AL875" s="799">
        <v>1</v>
      </c>
      <c r="AM875" s="799"/>
      <c r="AN875" s="799"/>
      <c r="AO875" s="799">
        <f>+VLOOKUP(LEFT(C875,2),$AR$2:$AS$5,2,FALSE)</f>
        <v>4.9029999999999996</v>
      </c>
      <c r="AP875" s="784"/>
      <c r="AQ875" s="784"/>
      <c r="AR875" s="784"/>
      <c r="AS875" s="784"/>
      <c r="AT875" s="784"/>
      <c r="AU875" s="784"/>
      <c r="AV875" s="784"/>
      <c r="AW875" s="784"/>
      <c r="AX875" s="784"/>
      <c r="AY875" s="784"/>
      <c r="AZ875" s="784"/>
      <c r="BA875" s="784"/>
      <c r="BB875" s="784"/>
      <c r="BC875" s="784"/>
      <c r="BE875" s="784" t="str">
        <f t="shared" si="412"/>
        <v>DA</v>
      </c>
      <c r="BF875" s="784" t="str">
        <f>+RIGHT(C875,1)</f>
        <v>0</v>
      </c>
      <c r="BG875" s="784" t="str">
        <f t="shared" si="415"/>
        <v>DA+0</v>
      </c>
    </row>
    <row r="876" spans="1:59" x14ac:dyDescent="0.2">
      <c r="A876" s="793"/>
      <c r="B876" s="787"/>
      <c r="C876" s="787"/>
      <c r="D876" s="819">
        <v>393.7</v>
      </c>
      <c r="E876" s="796"/>
      <c r="F876" s="796"/>
      <c r="G876" s="796"/>
      <c r="H876" s="796"/>
      <c r="I876" s="796"/>
      <c r="J876" s="796"/>
      <c r="K876" s="796"/>
      <c r="L876" s="796"/>
      <c r="M876" s="796"/>
      <c r="N876" s="796"/>
      <c r="O876" s="796"/>
      <c r="P876" s="787"/>
      <c r="Q876" s="787"/>
      <c r="R876" s="787"/>
      <c r="S876" s="796"/>
      <c r="T876" s="796"/>
      <c r="U876" s="796"/>
      <c r="V876" s="796"/>
      <c r="W876" s="796"/>
      <c r="X876" s="796"/>
      <c r="Y876" s="796"/>
      <c r="Z876" s="796"/>
      <c r="AA876" s="796"/>
      <c r="AB876" s="787">
        <v>1</v>
      </c>
      <c r="AC876" s="799"/>
      <c r="AD876" s="799"/>
      <c r="AE876" s="799"/>
      <c r="AF876" s="787"/>
      <c r="AG876" s="787" t="b">
        <f t="shared" si="413"/>
        <v>1</v>
      </c>
      <c r="AH876" s="787"/>
      <c r="AI876" s="787"/>
      <c r="AJ876" s="787"/>
      <c r="AK876" s="787"/>
      <c r="AL876" s="787"/>
      <c r="AM876" s="787"/>
      <c r="AN876" s="787"/>
      <c r="AO876" s="799"/>
      <c r="BE876" s="784" t="str">
        <f t="shared" si="412"/>
        <v/>
      </c>
    </row>
    <row r="877" spans="1:59" x14ac:dyDescent="0.2">
      <c r="A877" s="793">
        <f>+SUBTOTAL(3,$B$13:B877)</f>
        <v>433</v>
      </c>
      <c r="B877" s="787" t="s">
        <v>820</v>
      </c>
      <c r="C877" s="787" t="s">
        <v>231</v>
      </c>
      <c r="D877" s="819"/>
      <c r="E877" s="799">
        <v>1</v>
      </c>
      <c r="F877" s="800" t="s">
        <v>2207</v>
      </c>
      <c r="G877" s="799" t="s">
        <v>1773</v>
      </c>
      <c r="H877" s="799" t="s">
        <v>1772</v>
      </c>
      <c r="I877" s="799" t="s">
        <v>439</v>
      </c>
      <c r="J877" s="799" t="s">
        <v>1773</v>
      </c>
      <c r="K877" s="799" t="s">
        <v>1772</v>
      </c>
      <c r="L877" s="799" t="s">
        <v>439</v>
      </c>
      <c r="M877" s="799">
        <v>1</v>
      </c>
      <c r="N877" s="799"/>
      <c r="O877" s="799"/>
      <c r="P877" s="799" t="s">
        <v>1774</v>
      </c>
      <c r="Q877" s="799" t="s">
        <v>1775</v>
      </c>
      <c r="R877" s="799">
        <v>1</v>
      </c>
      <c r="S877" s="799">
        <v>1</v>
      </c>
      <c r="T877" s="799"/>
      <c r="U877" s="799"/>
      <c r="V877" s="799">
        <v>1</v>
      </c>
      <c r="W877" s="799"/>
      <c r="X877" s="799"/>
      <c r="Y877" s="799">
        <v>1</v>
      </c>
      <c r="Z877" s="799"/>
      <c r="AA877" s="799"/>
      <c r="AB877" s="799"/>
      <c r="AC877" s="787">
        <v>1</v>
      </c>
      <c r="AD877" s="787"/>
      <c r="AE877" s="787"/>
      <c r="AF877" s="787"/>
      <c r="AG877" s="787"/>
      <c r="AH877" s="787"/>
      <c r="AI877" s="787"/>
      <c r="AJ877" s="787"/>
      <c r="AK877" s="787"/>
      <c r="AL877" s="799">
        <v>1</v>
      </c>
      <c r="AM877" s="799"/>
      <c r="AN877" s="799"/>
      <c r="AO877" s="799">
        <f>+VLOOKUP(LEFT(C877,2),$AR$2:$AS$5,2,FALSE)</f>
        <v>4.9029999999999996</v>
      </c>
      <c r="AP877" s="784"/>
      <c r="AQ877" s="784"/>
      <c r="AR877" s="784"/>
      <c r="AS877" s="784"/>
      <c r="AT877" s="784"/>
      <c r="AU877" s="784"/>
      <c r="AV877" s="784"/>
      <c r="AW877" s="784"/>
      <c r="AX877" s="784"/>
      <c r="AY877" s="784"/>
      <c r="AZ877" s="784"/>
      <c r="BA877" s="784"/>
      <c r="BB877" s="784"/>
      <c r="BC877" s="784"/>
      <c r="BE877" s="784" t="str">
        <f t="shared" si="412"/>
        <v>DA</v>
      </c>
      <c r="BF877" s="784" t="str">
        <f>+RIGHT(C877,1)</f>
        <v>0</v>
      </c>
      <c r="BG877" s="784" t="str">
        <f t="shared" si="415"/>
        <v>DA+0</v>
      </c>
    </row>
    <row r="878" spans="1:59" x14ac:dyDescent="0.2">
      <c r="A878" s="793"/>
      <c r="B878" s="787"/>
      <c r="C878" s="787"/>
      <c r="D878" s="819">
        <v>403.7</v>
      </c>
      <c r="E878" s="796"/>
      <c r="F878" s="796"/>
      <c r="G878" s="796"/>
      <c r="H878" s="796"/>
      <c r="I878" s="796"/>
      <c r="J878" s="796"/>
      <c r="K878" s="796"/>
      <c r="L878" s="796"/>
      <c r="M878" s="796"/>
      <c r="N878" s="796"/>
      <c r="O878" s="796"/>
      <c r="P878" s="787"/>
      <c r="Q878" s="787"/>
      <c r="R878" s="787"/>
      <c r="S878" s="796"/>
      <c r="T878" s="796"/>
      <c r="U878" s="796"/>
      <c r="V878" s="796"/>
      <c r="W878" s="796"/>
      <c r="X878" s="796"/>
      <c r="Y878" s="796"/>
      <c r="Z878" s="796"/>
      <c r="AA878" s="796"/>
      <c r="AB878" s="787">
        <v>1</v>
      </c>
      <c r="AC878" s="799"/>
      <c r="AD878" s="799"/>
      <c r="AE878" s="799"/>
      <c r="AF878" s="787"/>
      <c r="AG878" s="787" t="b">
        <f t="shared" si="413"/>
        <v>1</v>
      </c>
      <c r="AH878" s="787"/>
      <c r="AI878" s="787"/>
      <c r="AJ878" s="787"/>
      <c r="AK878" s="787"/>
      <c r="AL878" s="787"/>
      <c r="AM878" s="787"/>
      <c r="AN878" s="787"/>
      <c r="AO878" s="799"/>
      <c r="BE878" s="784" t="str">
        <f t="shared" si="412"/>
        <v/>
      </c>
    </row>
    <row r="879" spans="1:59" x14ac:dyDescent="0.2">
      <c r="A879" s="793">
        <f>+SUBTOTAL(3,$B$13:B879)</f>
        <v>434</v>
      </c>
      <c r="B879" s="787" t="s">
        <v>821</v>
      </c>
      <c r="C879" s="787" t="s">
        <v>20</v>
      </c>
      <c r="D879" s="819"/>
      <c r="E879" s="799">
        <v>1</v>
      </c>
      <c r="F879" s="800" t="s">
        <v>2208</v>
      </c>
      <c r="G879" s="799" t="s">
        <v>1773</v>
      </c>
      <c r="H879" s="799" t="s">
        <v>1772</v>
      </c>
      <c r="I879" s="799" t="s">
        <v>439</v>
      </c>
      <c r="J879" s="799" t="s">
        <v>1773</v>
      </c>
      <c r="K879" s="799" t="s">
        <v>1772</v>
      </c>
      <c r="L879" s="799" t="s">
        <v>439</v>
      </c>
      <c r="M879" s="799">
        <v>1</v>
      </c>
      <c r="N879" s="799"/>
      <c r="O879" s="799"/>
      <c r="P879" s="799" t="s">
        <v>1774</v>
      </c>
      <c r="Q879" s="799" t="s">
        <v>1775</v>
      </c>
      <c r="R879" s="799">
        <v>1</v>
      </c>
      <c r="S879" s="799">
        <v>1</v>
      </c>
      <c r="T879" s="799"/>
      <c r="U879" s="799"/>
      <c r="V879" s="799">
        <v>1</v>
      </c>
      <c r="W879" s="799"/>
      <c r="X879" s="799"/>
      <c r="Y879" s="799">
        <v>1</v>
      </c>
      <c r="Z879" s="799"/>
      <c r="AA879" s="799"/>
      <c r="AB879" s="799"/>
      <c r="AC879" s="787">
        <v>1</v>
      </c>
      <c r="AD879" s="787"/>
      <c r="AE879" s="787"/>
      <c r="AF879" s="787"/>
      <c r="AG879" s="787"/>
      <c r="AH879" s="787"/>
      <c r="AI879" s="787"/>
      <c r="AJ879" s="787"/>
      <c r="AK879" s="787"/>
      <c r="AL879" s="799">
        <v>1</v>
      </c>
      <c r="AM879" s="799"/>
      <c r="AN879" s="799"/>
      <c r="AO879" s="799">
        <f>+VLOOKUP(LEFT(C879,2),$AR$2:$AS$5,2,FALSE)</f>
        <v>4.9029999999999996</v>
      </c>
      <c r="AP879" s="784"/>
      <c r="AQ879" s="784"/>
      <c r="AR879" s="784"/>
      <c r="AS879" s="784"/>
      <c r="AT879" s="784"/>
      <c r="AU879" s="784"/>
      <c r="AV879" s="784"/>
      <c r="AW879" s="784"/>
      <c r="AX879" s="784"/>
      <c r="AY879" s="784"/>
      <c r="AZ879" s="784"/>
      <c r="BA879" s="784"/>
      <c r="BB879" s="784"/>
      <c r="BC879" s="784"/>
      <c r="BE879" s="784" t="str">
        <f t="shared" si="412"/>
        <v>DA</v>
      </c>
      <c r="BF879" s="784" t="str">
        <f>+RIGHT(C879,1)</f>
        <v>3</v>
      </c>
      <c r="BG879" s="784" t="str">
        <f t="shared" si="415"/>
        <v>DA+3</v>
      </c>
    </row>
    <row r="880" spans="1:59" x14ac:dyDescent="0.2">
      <c r="A880" s="793"/>
      <c r="B880" s="787"/>
      <c r="C880" s="787"/>
      <c r="D880" s="819">
        <v>402.9</v>
      </c>
      <c r="E880" s="796"/>
      <c r="F880" s="796"/>
      <c r="G880" s="796"/>
      <c r="H880" s="796"/>
      <c r="I880" s="796"/>
      <c r="J880" s="796"/>
      <c r="K880" s="796"/>
      <c r="L880" s="796"/>
      <c r="M880" s="796"/>
      <c r="N880" s="796"/>
      <c r="O880" s="796"/>
      <c r="P880" s="787"/>
      <c r="Q880" s="787"/>
      <c r="R880" s="787"/>
      <c r="S880" s="796"/>
      <c r="T880" s="796"/>
      <c r="U880" s="796"/>
      <c r="V880" s="796"/>
      <c r="W880" s="796"/>
      <c r="X880" s="796"/>
      <c r="Y880" s="796"/>
      <c r="Z880" s="796"/>
      <c r="AA880" s="796"/>
      <c r="AB880" s="787">
        <v>1</v>
      </c>
      <c r="AC880" s="799"/>
      <c r="AD880" s="799"/>
      <c r="AE880" s="799"/>
      <c r="AF880" s="787"/>
      <c r="AG880" s="787" t="b">
        <f t="shared" si="413"/>
        <v>1</v>
      </c>
      <c r="AH880" s="787"/>
      <c r="AI880" s="787"/>
      <c r="AJ880" s="787"/>
      <c r="AK880" s="787"/>
      <c r="AL880" s="787"/>
      <c r="AM880" s="787"/>
      <c r="AN880" s="787"/>
      <c r="AO880" s="799"/>
      <c r="BE880" s="784" t="str">
        <f t="shared" si="412"/>
        <v/>
      </c>
    </row>
    <row r="881" spans="1:59" x14ac:dyDescent="0.2">
      <c r="A881" s="793">
        <f>+SUBTOTAL(3,$B$13:B881)</f>
        <v>435</v>
      </c>
      <c r="B881" s="787" t="s">
        <v>822</v>
      </c>
      <c r="C881" s="787" t="s">
        <v>231</v>
      </c>
      <c r="D881" s="819"/>
      <c r="E881" s="799">
        <v>1</v>
      </c>
      <c r="F881" s="800" t="s">
        <v>2209</v>
      </c>
      <c r="G881" s="799" t="s">
        <v>1773</v>
      </c>
      <c r="H881" s="799" t="s">
        <v>1772</v>
      </c>
      <c r="I881" s="799" t="s">
        <v>439</v>
      </c>
      <c r="J881" s="799" t="s">
        <v>1773</v>
      </c>
      <c r="K881" s="799" t="s">
        <v>1772</v>
      </c>
      <c r="L881" s="799" t="s">
        <v>439</v>
      </c>
      <c r="M881" s="799">
        <v>1</v>
      </c>
      <c r="N881" s="799"/>
      <c r="O881" s="799"/>
      <c r="P881" s="799" t="s">
        <v>1774</v>
      </c>
      <c r="Q881" s="799" t="s">
        <v>1775</v>
      </c>
      <c r="R881" s="799">
        <v>1</v>
      </c>
      <c r="S881" s="799">
        <v>1</v>
      </c>
      <c r="T881" s="799"/>
      <c r="U881" s="799"/>
      <c r="V881" s="799">
        <v>1</v>
      </c>
      <c r="W881" s="799"/>
      <c r="X881" s="799"/>
      <c r="Y881" s="799">
        <v>1</v>
      </c>
      <c r="Z881" s="799"/>
      <c r="AA881" s="799"/>
      <c r="AB881" s="799"/>
      <c r="AC881" s="787">
        <v>1</v>
      </c>
      <c r="AD881" s="787"/>
      <c r="AE881" s="787"/>
      <c r="AF881" s="787"/>
      <c r="AG881" s="787"/>
      <c r="AH881" s="787"/>
      <c r="AI881" s="787"/>
      <c r="AJ881" s="787"/>
      <c r="AK881" s="787"/>
      <c r="AL881" s="799">
        <v>1</v>
      </c>
      <c r="AM881" s="799"/>
      <c r="AN881" s="799"/>
      <c r="AO881" s="799">
        <f>+VLOOKUP(LEFT(C881,2),$AR$2:$AS$5,2,FALSE)</f>
        <v>4.9029999999999996</v>
      </c>
      <c r="AP881" s="784"/>
      <c r="AQ881" s="784"/>
      <c r="AR881" s="784"/>
      <c r="AS881" s="784"/>
      <c r="AT881" s="784"/>
      <c r="AU881" s="784"/>
      <c r="AV881" s="784"/>
      <c r="AW881" s="784"/>
      <c r="AX881" s="784"/>
      <c r="AY881" s="784"/>
      <c r="AZ881" s="784"/>
      <c r="BA881" s="784"/>
      <c r="BB881" s="784"/>
      <c r="BC881" s="784"/>
      <c r="BE881" s="784" t="str">
        <f t="shared" si="412"/>
        <v>DA</v>
      </c>
      <c r="BF881" s="784" t="str">
        <f>+RIGHT(C881,1)</f>
        <v>0</v>
      </c>
      <c r="BG881" s="784" t="str">
        <f t="shared" si="415"/>
        <v>DA+0</v>
      </c>
    </row>
    <row r="882" spans="1:59" x14ac:dyDescent="0.2">
      <c r="A882" s="793"/>
      <c r="B882" s="787"/>
      <c r="C882" s="787"/>
      <c r="D882" s="819">
        <v>376.4</v>
      </c>
      <c r="E882" s="796"/>
      <c r="F882" s="796"/>
      <c r="G882" s="796"/>
      <c r="H882" s="796"/>
      <c r="I882" s="796"/>
      <c r="J882" s="796"/>
      <c r="K882" s="796"/>
      <c r="L882" s="796"/>
      <c r="M882" s="796"/>
      <c r="N882" s="796"/>
      <c r="O882" s="796"/>
      <c r="P882" s="787"/>
      <c r="Q882" s="787"/>
      <c r="R882" s="787"/>
      <c r="S882" s="796"/>
      <c r="T882" s="796"/>
      <c r="U882" s="796"/>
      <c r="V882" s="796"/>
      <c r="W882" s="796"/>
      <c r="X882" s="796"/>
      <c r="Y882" s="796"/>
      <c r="Z882" s="796"/>
      <c r="AA882" s="796"/>
      <c r="AB882" s="787">
        <v>1</v>
      </c>
      <c r="AC882" s="799"/>
      <c r="AD882" s="799"/>
      <c r="AE882" s="799"/>
      <c r="AF882" s="787"/>
      <c r="AG882" s="787" t="b">
        <f t="shared" si="413"/>
        <v>1</v>
      </c>
      <c r="AH882" s="787"/>
      <c r="AI882" s="787"/>
      <c r="AJ882" s="787"/>
      <c r="AK882" s="787"/>
      <c r="AL882" s="787"/>
      <c r="AM882" s="787"/>
      <c r="AN882" s="787"/>
      <c r="AO882" s="799"/>
      <c r="BE882" s="784" t="str">
        <f t="shared" si="412"/>
        <v/>
      </c>
    </row>
    <row r="883" spans="1:59" x14ac:dyDescent="0.2">
      <c r="A883" s="793">
        <f>+SUBTOTAL(3,$B$13:B883)</f>
        <v>436</v>
      </c>
      <c r="B883" s="787" t="s">
        <v>823</v>
      </c>
      <c r="C883" s="787" t="s">
        <v>231</v>
      </c>
      <c r="D883" s="819"/>
      <c r="E883" s="799">
        <v>1</v>
      </c>
      <c r="F883" s="800" t="s">
        <v>2210</v>
      </c>
      <c r="G883" s="799" t="s">
        <v>1773</v>
      </c>
      <c r="H883" s="799" t="s">
        <v>1772</v>
      </c>
      <c r="I883" s="799" t="s">
        <v>439</v>
      </c>
      <c r="J883" s="799" t="s">
        <v>1773</v>
      </c>
      <c r="K883" s="799" t="s">
        <v>1772</v>
      </c>
      <c r="L883" s="799" t="s">
        <v>439</v>
      </c>
      <c r="M883" s="799">
        <v>1</v>
      </c>
      <c r="N883" s="799"/>
      <c r="O883" s="799"/>
      <c r="P883" s="799" t="s">
        <v>1774</v>
      </c>
      <c r="Q883" s="799" t="s">
        <v>1775</v>
      </c>
      <c r="R883" s="799">
        <v>1</v>
      </c>
      <c r="S883" s="799">
        <v>1</v>
      </c>
      <c r="T883" s="799"/>
      <c r="U883" s="799"/>
      <c r="V883" s="799">
        <v>1</v>
      </c>
      <c r="W883" s="799"/>
      <c r="X883" s="799"/>
      <c r="Y883" s="799">
        <v>1</v>
      </c>
      <c r="Z883" s="799"/>
      <c r="AA883" s="799"/>
      <c r="AB883" s="799"/>
      <c r="AC883" s="787">
        <v>1</v>
      </c>
      <c r="AD883" s="787"/>
      <c r="AE883" s="787"/>
      <c r="AF883" s="787"/>
      <c r="AG883" s="787"/>
      <c r="AH883" s="787"/>
      <c r="AI883" s="787"/>
      <c r="AJ883" s="787"/>
      <c r="AK883" s="787"/>
      <c r="AL883" s="799">
        <v>1</v>
      </c>
      <c r="AM883" s="799"/>
      <c r="AN883" s="799"/>
      <c r="AO883" s="799">
        <f>+VLOOKUP(LEFT(C883,2),$AR$2:$AS$5,2,FALSE)</f>
        <v>4.9029999999999996</v>
      </c>
      <c r="AP883" s="784"/>
      <c r="AQ883" s="784"/>
      <c r="AR883" s="784"/>
      <c r="AS883" s="784"/>
      <c r="AT883" s="784"/>
      <c r="AU883" s="784"/>
      <c r="AV883" s="784"/>
      <c r="AW883" s="784"/>
      <c r="AX883" s="784"/>
      <c r="AY883" s="784"/>
      <c r="AZ883" s="784"/>
      <c r="BA883" s="784"/>
      <c r="BB883" s="784"/>
      <c r="BC883" s="784"/>
      <c r="BE883" s="784" t="str">
        <f t="shared" si="412"/>
        <v>DA</v>
      </c>
      <c r="BF883" s="784" t="str">
        <f>+RIGHT(C883,1)</f>
        <v>0</v>
      </c>
      <c r="BG883" s="784" t="str">
        <f t="shared" si="415"/>
        <v>DA+0</v>
      </c>
    </row>
    <row r="884" spans="1:59" x14ac:dyDescent="0.2">
      <c r="A884" s="793"/>
      <c r="B884" s="787"/>
      <c r="C884" s="787"/>
      <c r="D884" s="819">
        <v>389.2</v>
      </c>
      <c r="E884" s="796"/>
      <c r="F884" s="796"/>
      <c r="G884" s="796"/>
      <c r="H884" s="796"/>
      <c r="I884" s="796"/>
      <c r="J884" s="796"/>
      <c r="K884" s="796"/>
      <c r="L884" s="796"/>
      <c r="M884" s="796"/>
      <c r="N884" s="796"/>
      <c r="O884" s="796"/>
      <c r="P884" s="787"/>
      <c r="Q884" s="787"/>
      <c r="R884" s="787"/>
      <c r="S884" s="796"/>
      <c r="T884" s="796"/>
      <c r="U884" s="796"/>
      <c r="V884" s="796"/>
      <c r="W884" s="796"/>
      <c r="X884" s="796"/>
      <c r="Y884" s="796"/>
      <c r="Z884" s="796"/>
      <c r="AA884" s="796"/>
      <c r="AB884" s="787">
        <v>1</v>
      </c>
      <c r="AC884" s="799"/>
      <c r="AD884" s="799"/>
      <c r="AE884" s="799"/>
      <c r="AF884" s="787"/>
      <c r="AG884" s="787" t="b">
        <f t="shared" si="413"/>
        <v>1</v>
      </c>
      <c r="AH884" s="787"/>
      <c r="AI884" s="787"/>
      <c r="AJ884" s="787"/>
      <c r="AK884" s="787"/>
      <c r="AL884" s="787"/>
      <c r="AM884" s="787"/>
      <c r="AN884" s="787"/>
      <c r="AO884" s="799"/>
      <c r="BE884" s="784" t="str">
        <f t="shared" si="412"/>
        <v/>
      </c>
    </row>
    <row r="885" spans="1:59" x14ac:dyDescent="0.2">
      <c r="A885" s="793">
        <f>+SUBTOTAL(3,$B$13:B885)</f>
        <v>437</v>
      </c>
      <c r="B885" s="787" t="s">
        <v>824</v>
      </c>
      <c r="C885" s="787" t="s">
        <v>231</v>
      </c>
      <c r="D885" s="819"/>
      <c r="E885" s="799">
        <v>1</v>
      </c>
      <c r="F885" s="800" t="s">
        <v>2211</v>
      </c>
      <c r="G885" s="799" t="s">
        <v>1773</v>
      </c>
      <c r="H885" s="799" t="s">
        <v>1772</v>
      </c>
      <c r="I885" s="799" t="s">
        <v>439</v>
      </c>
      <c r="J885" s="799" t="s">
        <v>1773</v>
      </c>
      <c r="K885" s="799" t="s">
        <v>1772</v>
      </c>
      <c r="L885" s="799" t="s">
        <v>439</v>
      </c>
      <c r="M885" s="799">
        <v>1</v>
      </c>
      <c r="N885" s="799"/>
      <c r="O885" s="799"/>
      <c r="P885" s="799" t="s">
        <v>1774</v>
      </c>
      <c r="Q885" s="799" t="s">
        <v>1775</v>
      </c>
      <c r="R885" s="799">
        <v>1</v>
      </c>
      <c r="S885" s="799">
        <v>1</v>
      </c>
      <c r="T885" s="799"/>
      <c r="U885" s="799"/>
      <c r="V885" s="799">
        <v>1</v>
      </c>
      <c r="W885" s="799"/>
      <c r="X885" s="799"/>
      <c r="Y885" s="799">
        <v>1</v>
      </c>
      <c r="Z885" s="799"/>
      <c r="AA885" s="799"/>
      <c r="AB885" s="799"/>
      <c r="AC885" s="787">
        <v>1</v>
      </c>
      <c r="AD885" s="787"/>
      <c r="AE885" s="787"/>
      <c r="AF885" s="787"/>
      <c r="AG885" s="787"/>
      <c r="AH885" s="787"/>
      <c r="AI885" s="787"/>
      <c r="AJ885" s="787"/>
      <c r="AK885" s="787"/>
      <c r="AL885" s="799">
        <v>1</v>
      </c>
      <c r="AM885" s="799"/>
      <c r="AN885" s="799"/>
      <c r="AO885" s="799">
        <f>+VLOOKUP(LEFT(C885,2),$AR$2:$AS$5,2,FALSE)</f>
        <v>4.9029999999999996</v>
      </c>
      <c r="AP885" s="784"/>
      <c r="AQ885" s="784"/>
      <c r="AR885" s="784"/>
      <c r="AS885" s="784"/>
      <c r="AT885" s="784"/>
      <c r="AU885" s="784"/>
      <c r="AV885" s="784"/>
      <c r="AW885" s="784"/>
      <c r="AX885" s="784"/>
      <c r="AY885" s="784"/>
      <c r="AZ885" s="784"/>
      <c r="BA885" s="784"/>
      <c r="BB885" s="784"/>
      <c r="BC885" s="784"/>
      <c r="BE885" s="784" t="str">
        <f t="shared" si="412"/>
        <v>DA</v>
      </c>
      <c r="BF885" s="784" t="str">
        <f>+RIGHT(C885,1)</f>
        <v>0</v>
      </c>
      <c r="BG885" s="784" t="str">
        <f t="shared" si="415"/>
        <v>DA+0</v>
      </c>
    </row>
    <row r="886" spans="1:59" x14ac:dyDescent="0.2">
      <c r="A886" s="793"/>
      <c r="B886" s="787"/>
      <c r="C886" s="787"/>
      <c r="D886" s="819">
        <v>397.6</v>
      </c>
      <c r="E886" s="796"/>
      <c r="F886" s="796"/>
      <c r="G886" s="796"/>
      <c r="H886" s="796"/>
      <c r="I886" s="796"/>
      <c r="J886" s="796"/>
      <c r="K886" s="796"/>
      <c r="L886" s="796"/>
      <c r="M886" s="796"/>
      <c r="N886" s="796"/>
      <c r="O886" s="796"/>
      <c r="P886" s="787"/>
      <c r="Q886" s="787"/>
      <c r="R886" s="787"/>
      <c r="S886" s="796"/>
      <c r="T886" s="796"/>
      <c r="U886" s="796"/>
      <c r="V886" s="796"/>
      <c r="W886" s="796"/>
      <c r="X886" s="796"/>
      <c r="Y886" s="796"/>
      <c r="Z886" s="796"/>
      <c r="AA886" s="796"/>
      <c r="AB886" s="787">
        <v>1</v>
      </c>
      <c r="AC886" s="799"/>
      <c r="AD886" s="799"/>
      <c r="AE886" s="799"/>
      <c r="AF886" s="787"/>
      <c r="AG886" s="787" t="b">
        <f t="shared" si="413"/>
        <v>1</v>
      </c>
      <c r="AH886" s="787"/>
      <c r="AI886" s="787"/>
      <c r="AJ886" s="787"/>
      <c r="AK886" s="787"/>
      <c r="AL886" s="787"/>
      <c r="AM886" s="787"/>
      <c r="AN886" s="787"/>
      <c r="AO886" s="799"/>
      <c r="BE886" s="784" t="str">
        <f t="shared" si="412"/>
        <v/>
      </c>
    </row>
    <row r="887" spans="1:59" x14ac:dyDescent="0.2">
      <c r="A887" s="793">
        <f>+SUBTOTAL(3,$B$13:B887)</f>
        <v>438</v>
      </c>
      <c r="B887" s="787" t="s">
        <v>219</v>
      </c>
      <c r="C887" s="787" t="s">
        <v>231</v>
      </c>
      <c r="D887" s="819"/>
      <c r="E887" s="799">
        <v>1</v>
      </c>
      <c r="F887" s="800" t="s">
        <v>2212</v>
      </c>
      <c r="G887" s="799" t="s">
        <v>1773</v>
      </c>
      <c r="H887" s="799" t="s">
        <v>1772</v>
      </c>
      <c r="I887" s="799" t="s">
        <v>439</v>
      </c>
      <c r="J887" s="799" t="s">
        <v>1773</v>
      </c>
      <c r="K887" s="799" t="s">
        <v>1772</v>
      </c>
      <c r="L887" s="799" t="s">
        <v>439</v>
      </c>
      <c r="M887" s="799">
        <v>1</v>
      </c>
      <c r="N887" s="799"/>
      <c r="O887" s="799"/>
      <c r="P887" s="799" t="s">
        <v>1774</v>
      </c>
      <c r="Q887" s="799" t="s">
        <v>1775</v>
      </c>
      <c r="R887" s="799">
        <v>1</v>
      </c>
      <c r="S887" s="799">
        <v>1</v>
      </c>
      <c r="T887" s="799"/>
      <c r="U887" s="799"/>
      <c r="V887" s="799">
        <v>1</v>
      </c>
      <c r="W887" s="799"/>
      <c r="X887" s="799"/>
      <c r="Y887" s="799">
        <v>1</v>
      </c>
      <c r="Z887" s="799"/>
      <c r="AA887" s="799"/>
      <c r="AB887" s="799"/>
      <c r="AC887" s="787">
        <v>1</v>
      </c>
      <c r="AD887" s="787"/>
      <c r="AE887" s="787"/>
      <c r="AF887" s="787"/>
      <c r="AG887" s="787"/>
      <c r="AH887" s="787"/>
      <c r="AI887" s="787"/>
      <c r="AJ887" s="787"/>
      <c r="AK887" s="787"/>
      <c r="AL887" s="799">
        <v>1</v>
      </c>
      <c r="AM887" s="799"/>
      <c r="AN887" s="799"/>
      <c r="AO887" s="799">
        <f>+VLOOKUP(LEFT(C887,2),$AR$2:$AS$5,2,FALSE)</f>
        <v>4.9029999999999996</v>
      </c>
      <c r="AP887" s="784"/>
      <c r="AQ887" s="784"/>
      <c r="AR887" s="784"/>
      <c r="AS887" s="784"/>
      <c r="AT887" s="784"/>
      <c r="AU887" s="784"/>
      <c r="AV887" s="784"/>
      <c r="AW887" s="784"/>
      <c r="AX887" s="784"/>
      <c r="AY887" s="784"/>
      <c r="AZ887" s="784"/>
      <c r="BA887" s="784"/>
      <c r="BB887" s="784"/>
      <c r="BC887" s="784"/>
      <c r="BE887" s="784" t="str">
        <f t="shared" si="412"/>
        <v>DA</v>
      </c>
      <c r="BF887" s="784" t="str">
        <f>+RIGHT(C887,1)</f>
        <v>0</v>
      </c>
      <c r="BG887" s="784" t="str">
        <f t="shared" si="415"/>
        <v>DA+0</v>
      </c>
    </row>
    <row r="888" spans="1:59" x14ac:dyDescent="0.2">
      <c r="A888" s="793"/>
      <c r="B888" s="787"/>
      <c r="C888" s="787"/>
      <c r="D888" s="819">
        <v>394.3</v>
      </c>
      <c r="E888" s="796"/>
      <c r="F888" s="796"/>
      <c r="G888" s="796"/>
      <c r="H888" s="796"/>
      <c r="I888" s="796"/>
      <c r="J888" s="796"/>
      <c r="K888" s="796"/>
      <c r="L888" s="796"/>
      <c r="M888" s="796"/>
      <c r="N888" s="796"/>
      <c r="O888" s="796"/>
      <c r="P888" s="787"/>
      <c r="Q888" s="787"/>
      <c r="R888" s="787"/>
      <c r="S888" s="796"/>
      <c r="T888" s="796"/>
      <c r="U888" s="796"/>
      <c r="V888" s="796"/>
      <c r="W888" s="796"/>
      <c r="X888" s="796"/>
      <c r="Y888" s="796"/>
      <c r="Z888" s="796"/>
      <c r="AA888" s="796"/>
      <c r="AB888" s="787">
        <v>1</v>
      </c>
      <c r="AC888" s="799"/>
      <c r="AD888" s="799"/>
      <c r="AE888" s="799"/>
      <c r="AF888" s="787"/>
      <c r="AG888" s="787" t="b">
        <f t="shared" si="413"/>
        <v>1</v>
      </c>
      <c r="AH888" s="787"/>
      <c r="AI888" s="787"/>
      <c r="AJ888" s="787"/>
      <c r="AK888" s="787"/>
      <c r="AL888" s="787"/>
      <c r="AM888" s="787"/>
      <c r="AN888" s="787"/>
      <c r="AO888" s="799"/>
      <c r="BE888" s="784" t="str">
        <f t="shared" si="412"/>
        <v/>
      </c>
    </row>
    <row r="889" spans="1:59" x14ac:dyDescent="0.2">
      <c r="A889" s="793">
        <f>+SUBTOTAL(3,$B$13:B889)</f>
        <v>439</v>
      </c>
      <c r="B889" s="787" t="s">
        <v>220</v>
      </c>
      <c r="C889" s="787" t="s">
        <v>231</v>
      </c>
      <c r="D889" s="819"/>
      <c r="E889" s="799">
        <v>1</v>
      </c>
      <c r="F889" s="800" t="s">
        <v>2213</v>
      </c>
      <c r="G889" s="799" t="s">
        <v>1773</v>
      </c>
      <c r="H889" s="799" t="s">
        <v>1772</v>
      </c>
      <c r="I889" s="799" t="s">
        <v>439</v>
      </c>
      <c r="J889" s="799" t="s">
        <v>1773</v>
      </c>
      <c r="K889" s="799" t="s">
        <v>1772</v>
      </c>
      <c r="L889" s="799" t="s">
        <v>439</v>
      </c>
      <c r="M889" s="799">
        <v>1</v>
      </c>
      <c r="N889" s="799"/>
      <c r="O889" s="799"/>
      <c r="P889" s="799" t="s">
        <v>1774</v>
      </c>
      <c r="Q889" s="799" t="s">
        <v>1775</v>
      </c>
      <c r="R889" s="799">
        <v>1</v>
      </c>
      <c r="S889" s="799">
        <v>1</v>
      </c>
      <c r="T889" s="799"/>
      <c r="U889" s="799"/>
      <c r="V889" s="799">
        <v>1</v>
      </c>
      <c r="W889" s="799"/>
      <c r="X889" s="799"/>
      <c r="Y889" s="799">
        <v>1</v>
      </c>
      <c r="Z889" s="799"/>
      <c r="AA889" s="799"/>
      <c r="AB889" s="799"/>
      <c r="AC889" s="787">
        <v>1</v>
      </c>
      <c r="AD889" s="787"/>
      <c r="AE889" s="787"/>
      <c r="AF889" s="787"/>
      <c r="AG889" s="787"/>
      <c r="AH889" s="787"/>
      <c r="AI889" s="787"/>
      <c r="AJ889" s="787"/>
      <c r="AK889" s="787"/>
      <c r="AL889" s="799">
        <v>1</v>
      </c>
      <c r="AM889" s="799"/>
      <c r="AN889" s="799"/>
      <c r="AO889" s="799">
        <f>+VLOOKUP(LEFT(C889,2),$AR$2:$AS$5,2,FALSE)</f>
        <v>4.9029999999999996</v>
      </c>
      <c r="AP889" s="784"/>
      <c r="AQ889" s="784"/>
      <c r="AR889" s="784"/>
      <c r="AS889" s="784"/>
      <c r="AT889" s="784"/>
      <c r="AU889" s="784"/>
      <c r="AV889" s="784"/>
      <c r="AW889" s="784"/>
      <c r="AX889" s="784"/>
      <c r="AY889" s="784"/>
      <c r="AZ889" s="784"/>
      <c r="BA889" s="784"/>
      <c r="BB889" s="784"/>
      <c r="BC889" s="784"/>
      <c r="BE889" s="784" t="str">
        <f t="shared" si="412"/>
        <v>DA</v>
      </c>
      <c r="BF889" s="784" t="str">
        <f>+RIGHT(C889,1)</f>
        <v>0</v>
      </c>
      <c r="BG889" s="784" t="str">
        <f t="shared" si="415"/>
        <v>DA+0</v>
      </c>
    </row>
    <row r="890" spans="1:59" x14ac:dyDescent="0.2">
      <c r="A890" s="793"/>
      <c r="B890" s="787"/>
      <c r="C890" s="787"/>
      <c r="D890" s="819">
        <v>389</v>
      </c>
      <c r="E890" s="796"/>
      <c r="F890" s="796"/>
      <c r="G890" s="796"/>
      <c r="H890" s="796"/>
      <c r="I890" s="796"/>
      <c r="J890" s="796"/>
      <c r="K890" s="796"/>
      <c r="L890" s="796"/>
      <c r="M890" s="796"/>
      <c r="N890" s="796"/>
      <c r="O890" s="796"/>
      <c r="P890" s="787"/>
      <c r="Q890" s="787"/>
      <c r="R890" s="787"/>
      <c r="S890" s="796"/>
      <c r="T890" s="796"/>
      <c r="U890" s="796"/>
      <c r="V890" s="796"/>
      <c r="W890" s="796"/>
      <c r="X890" s="796"/>
      <c r="Y890" s="796"/>
      <c r="Z890" s="796"/>
      <c r="AA890" s="796"/>
      <c r="AB890" s="787">
        <v>1</v>
      </c>
      <c r="AC890" s="799"/>
      <c r="AD890" s="799"/>
      <c r="AE890" s="799"/>
      <c r="AF890" s="787"/>
      <c r="AG890" s="787" t="b">
        <f t="shared" si="413"/>
        <v>1</v>
      </c>
      <c r="AH890" s="787"/>
      <c r="AI890" s="787"/>
      <c r="AJ890" s="787"/>
      <c r="AK890" s="787"/>
      <c r="AL890" s="787"/>
      <c r="AM890" s="787"/>
      <c r="AN890" s="787"/>
      <c r="AO890" s="799"/>
      <c r="BE890" s="784" t="str">
        <f t="shared" si="412"/>
        <v/>
      </c>
    </row>
    <row r="891" spans="1:59" x14ac:dyDescent="0.2">
      <c r="A891" s="793">
        <f>+SUBTOTAL(3,$B$13:B891)</f>
        <v>440</v>
      </c>
      <c r="B891" s="787" t="s">
        <v>825</v>
      </c>
      <c r="C891" s="787" t="s">
        <v>231</v>
      </c>
      <c r="D891" s="819"/>
      <c r="E891" s="799">
        <v>1</v>
      </c>
      <c r="F891" s="800" t="s">
        <v>2214</v>
      </c>
      <c r="G891" s="799" t="s">
        <v>1773</v>
      </c>
      <c r="H891" s="799" t="s">
        <v>1772</v>
      </c>
      <c r="I891" s="799" t="s">
        <v>439</v>
      </c>
      <c r="J891" s="799" t="s">
        <v>1773</v>
      </c>
      <c r="K891" s="799" t="s">
        <v>1772</v>
      </c>
      <c r="L891" s="799" t="s">
        <v>439</v>
      </c>
      <c r="M891" s="799">
        <v>1</v>
      </c>
      <c r="N891" s="799"/>
      <c r="O891" s="799"/>
      <c r="P891" s="799" t="s">
        <v>1774</v>
      </c>
      <c r="Q891" s="799" t="s">
        <v>1775</v>
      </c>
      <c r="R891" s="799">
        <v>1</v>
      </c>
      <c r="S891" s="799">
        <v>1</v>
      </c>
      <c r="T891" s="799"/>
      <c r="U891" s="799"/>
      <c r="V891" s="799">
        <v>1</v>
      </c>
      <c r="W891" s="799"/>
      <c r="X891" s="799"/>
      <c r="Y891" s="799">
        <v>1</v>
      </c>
      <c r="Z891" s="799"/>
      <c r="AA891" s="799"/>
      <c r="AB891" s="799"/>
      <c r="AC891" s="787">
        <v>1</v>
      </c>
      <c r="AD891" s="787"/>
      <c r="AE891" s="787"/>
      <c r="AF891" s="787"/>
      <c r="AG891" s="787"/>
      <c r="AH891" s="787"/>
      <c r="AI891" s="787"/>
      <c r="AJ891" s="787"/>
      <c r="AK891" s="787"/>
      <c r="AL891" s="799">
        <v>1</v>
      </c>
      <c r="AM891" s="799"/>
      <c r="AN891" s="799"/>
      <c r="AO891" s="799">
        <f>+VLOOKUP(LEFT(C891,2),$AR$2:$AS$5,2,FALSE)</f>
        <v>4.9029999999999996</v>
      </c>
      <c r="AP891" s="784"/>
      <c r="AQ891" s="784"/>
      <c r="AR891" s="784"/>
      <c r="AS891" s="784"/>
      <c r="AT891" s="784"/>
      <c r="AU891" s="784"/>
      <c r="AV891" s="784"/>
      <c r="AW891" s="784"/>
      <c r="AX891" s="784"/>
      <c r="AY891" s="784"/>
      <c r="AZ891" s="784"/>
      <c r="BA891" s="784"/>
      <c r="BB891" s="784"/>
      <c r="BC891" s="784"/>
      <c r="BE891" s="784" t="str">
        <f t="shared" si="412"/>
        <v>DA</v>
      </c>
      <c r="BF891" s="784" t="str">
        <f>+RIGHT(C891,1)</f>
        <v>0</v>
      </c>
      <c r="BG891" s="784" t="str">
        <f t="shared" si="415"/>
        <v>DA+0</v>
      </c>
    </row>
    <row r="892" spans="1:59" x14ac:dyDescent="0.2">
      <c r="A892" s="793"/>
      <c r="B892" s="787"/>
      <c r="C892" s="787"/>
      <c r="D892" s="819">
        <v>379.1</v>
      </c>
      <c r="E892" s="796"/>
      <c r="F892" s="796"/>
      <c r="G892" s="796"/>
      <c r="H892" s="796"/>
      <c r="I892" s="796"/>
      <c r="J892" s="796"/>
      <c r="K892" s="796"/>
      <c r="L892" s="796"/>
      <c r="M892" s="796"/>
      <c r="N892" s="796"/>
      <c r="O892" s="796"/>
      <c r="P892" s="787"/>
      <c r="Q892" s="787"/>
      <c r="R892" s="787"/>
      <c r="S892" s="796"/>
      <c r="T892" s="796"/>
      <c r="U892" s="796"/>
      <c r="V892" s="796"/>
      <c r="W892" s="796"/>
      <c r="X892" s="796"/>
      <c r="Y892" s="796"/>
      <c r="Z892" s="796"/>
      <c r="AA892" s="796"/>
      <c r="AB892" s="787">
        <v>1</v>
      </c>
      <c r="AC892" s="799"/>
      <c r="AD892" s="799"/>
      <c r="AE892" s="799"/>
      <c r="AF892" s="787"/>
      <c r="AG892" s="787" t="b">
        <f t="shared" si="413"/>
        <v>1</v>
      </c>
      <c r="AH892" s="787"/>
      <c r="AI892" s="787"/>
      <c r="AJ892" s="787"/>
      <c r="AK892" s="787"/>
      <c r="AL892" s="787"/>
      <c r="AM892" s="787"/>
      <c r="AN892" s="787"/>
      <c r="AO892" s="799"/>
      <c r="BE892" s="784" t="str">
        <f t="shared" si="412"/>
        <v/>
      </c>
    </row>
    <row r="893" spans="1:59" x14ac:dyDescent="0.2">
      <c r="A893" s="793">
        <f>+SUBTOTAL(3,$B$13:B893)</f>
        <v>441</v>
      </c>
      <c r="B893" s="787" t="s">
        <v>826</v>
      </c>
      <c r="C893" s="787" t="s">
        <v>231</v>
      </c>
      <c r="D893" s="819"/>
      <c r="E893" s="799">
        <v>1</v>
      </c>
      <c r="F893" s="800" t="s">
        <v>2215</v>
      </c>
      <c r="G893" s="799" t="s">
        <v>1773</v>
      </c>
      <c r="H893" s="799" t="s">
        <v>1772</v>
      </c>
      <c r="I893" s="799" t="s">
        <v>439</v>
      </c>
      <c r="J893" s="799" t="s">
        <v>1773</v>
      </c>
      <c r="K893" s="799" t="s">
        <v>1772</v>
      </c>
      <c r="L893" s="799" t="s">
        <v>439</v>
      </c>
      <c r="M893" s="799">
        <v>1</v>
      </c>
      <c r="N893" s="799"/>
      <c r="O893" s="799"/>
      <c r="P893" s="799" t="s">
        <v>1774</v>
      </c>
      <c r="Q893" s="799" t="s">
        <v>1775</v>
      </c>
      <c r="R893" s="799">
        <v>1</v>
      </c>
      <c r="S893" s="799">
        <v>1</v>
      </c>
      <c r="T893" s="799"/>
      <c r="U893" s="799"/>
      <c r="V893" s="799">
        <v>1</v>
      </c>
      <c r="W893" s="799"/>
      <c r="X893" s="799"/>
      <c r="Y893" s="799">
        <v>1</v>
      </c>
      <c r="Z893" s="799"/>
      <c r="AA893" s="799"/>
      <c r="AB893" s="799"/>
      <c r="AC893" s="787">
        <v>1</v>
      </c>
      <c r="AD893" s="787"/>
      <c r="AE893" s="787"/>
      <c r="AF893" s="787"/>
      <c r="AG893" s="787"/>
      <c r="AH893" s="787"/>
      <c r="AI893" s="787"/>
      <c r="AJ893" s="787"/>
      <c r="AK893" s="787"/>
      <c r="AL893" s="799">
        <v>1</v>
      </c>
      <c r="AM893" s="799"/>
      <c r="AN893" s="799"/>
      <c r="AO893" s="799">
        <f>+VLOOKUP(LEFT(C893,2),$AR$2:$AS$5,2,FALSE)</f>
        <v>4.9029999999999996</v>
      </c>
      <c r="AP893" s="784"/>
      <c r="AQ893" s="784"/>
      <c r="AR893" s="784"/>
      <c r="AS893" s="784"/>
      <c r="AT893" s="784"/>
      <c r="AU893" s="784"/>
      <c r="AV893" s="784"/>
      <c r="AW893" s="784"/>
      <c r="AX893" s="784"/>
      <c r="AY893" s="784"/>
      <c r="AZ893" s="784"/>
      <c r="BA893" s="784"/>
      <c r="BB893" s="784"/>
      <c r="BC893" s="784"/>
      <c r="BE893" s="784" t="str">
        <f t="shared" si="412"/>
        <v>DA</v>
      </c>
      <c r="BF893" s="784" t="str">
        <f>+RIGHT(C893,1)</f>
        <v>0</v>
      </c>
      <c r="BG893" s="784" t="str">
        <f t="shared" si="415"/>
        <v>DA+0</v>
      </c>
    </row>
    <row r="894" spans="1:59" x14ac:dyDescent="0.2">
      <c r="A894" s="793"/>
      <c r="B894" s="787"/>
      <c r="C894" s="787"/>
      <c r="D894" s="819">
        <v>387.6</v>
      </c>
      <c r="E894" s="796"/>
      <c r="F894" s="796"/>
      <c r="G894" s="796"/>
      <c r="H894" s="796"/>
      <c r="I894" s="796"/>
      <c r="J894" s="796"/>
      <c r="K894" s="796"/>
      <c r="L894" s="796"/>
      <c r="M894" s="796"/>
      <c r="N894" s="796"/>
      <c r="O894" s="796"/>
      <c r="P894" s="787"/>
      <c r="Q894" s="787"/>
      <c r="R894" s="787"/>
      <c r="S894" s="796"/>
      <c r="T894" s="796"/>
      <c r="U894" s="796"/>
      <c r="V894" s="796"/>
      <c r="W894" s="796"/>
      <c r="X894" s="796"/>
      <c r="Y894" s="796"/>
      <c r="Z894" s="796"/>
      <c r="AA894" s="796"/>
      <c r="AB894" s="787">
        <v>1</v>
      </c>
      <c r="AC894" s="799"/>
      <c r="AD894" s="799"/>
      <c r="AE894" s="799"/>
      <c r="AF894" s="787"/>
      <c r="AG894" s="787" t="b">
        <f t="shared" si="413"/>
        <v>1</v>
      </c>
      <c r="AH894" s="787"/>
      <c r="AI894" s="787"/>
      <c r="AJ894" s="787"/>
      <c r="AK894" s="787"/>
      <c r="AL894" s="787"/>
      <c r="AM894" s="787"/>
      <c r="AN894" s="787"/>
      <c r="AO894" s="799"/>
      <c r="BE894" s="784" t="str">
        <f t="shared" si="412"/>
        <v/>
      </c>
    </row>
    <row r="895" spans="1:59" x14ac:dyDescent="0.2">
      <c r="A895" s="793">
        <f>+SUBTOTAL(3,$B$13:B895)</f>
        <v>442</v>
      </c>
      <c r="B895" s="787" t="s">
        <v>827</v>
      </c>
      <c r="C895" s="787" t="s">
        <v>231</v>
      </c>
      <c r="D895" s="819"/>
      <c r="E895" s="799">
        <v>1</v>
      </c>
      <c r="F895" s="800" t="s">
        <v>2216</v>
      </c>
      <c r="G895" s="799" t="s">
        <v>1773</v>
      </c>
      <c r="H895" s="799" t="s">
        <v>1772</v>
      </c>
      <c r="I895" s="799" t="s">
        <v>439</v>
      </c>
      <c r="J895" s="799" t="s">
        <v>1773</v>
      </c>
      <c r="K895" s="799" t="s">
        <v>1772</v>
      </c>
      <c r="L895" s="799" t="s">
        <v>439</v>
      </c>
      <c r="M895" s="799">
        <v>1</v>
      </c>
      <c r="N895" s="799"/>
      <c r="O895" s="799"/>
      <c r="P895" s="799" t="s">
        <v>1774</v>
      </c>
      <c r="Q895" s="799" t="s">
        <v>1775</v>
      </c>
      <c r="R895" s="799">
        <v>1</v>
      </c>
      <c r="S895" s="799">
        <v>1</v>
      </c>
      <c r="T895" s="799"/>
      <c r="U895" s="799"/>
      <c r="V895" s="799">
        <v>1</v>
      </c>
      <c r="W895" s="799"/>
      <c r="X895" s="799"/>
      <c r="Y895" s="799">
        <v>1</v>
      </c>
      <c r="Z895" s="799"/>
      <c r="AA895" s="799"/>
      <c r="AB895" s="799"/>
      <c r="AC895" s="787">
        <v>1</v>
      </c>
      <c r="AD895" s="787"/>
      <c r="AE895" s="787"/>
      <c r="AF895" s="787"/>
      <c r="AG895" s="787"/>
      <c r="AH895" s="787"/>
      <c r="AI895" s="787"/>
      <c r="AJ895" s="787"/>
      <c r="AK895" s="787"/>
      <c r="AL895" s="799">
        <v>1</v>
      </c>
      <c r="AM895" s="799"/>
      <c r="AN895" s="799"/>
      <c r="AO895" s="799">
        <f>+VLOOKUP(LEFT(C895,2),$AR$2:$AS$5,2,FALSE)</f>
        <v>4.9029999999999996</v>
      </c>
      <c r="AP895" s="784"/>
      <c r="AQ895" s="784"/>
      <c r="AR895" s="784"/>
      <c r="AS895" s="784"/>
      <c r="AT895" s="784"/>
      <c r="AU895" s="784"/>
      <c r="AV895" s="784"/>
      <c r="AW895" s="784"/>
      <c r="AX895" s="784"/>
      <c r="AY895" s="784"/>
      <c r="AZ895" s="784"/>
      <c r="BA895" s="784"/>
      <c r="BB895" s="784"/>
      <c r="BC895" s="784"/>
      <c r="BE895" s="784" t="str">
        <f t="shared" si="412"/>
        <v>DA</v>
      </c>
      <c r="BF895" s="784" t="str">
        <f>+RIGHT(C895,1)</f>
        <v>0</v>
      </c>
      <c r="BG895" s="784" t="str">
        <f t="shared" si="415"/>
        <v>DA+0</v>
      </c>
    </row>
    <row r="896" spans="1:59" x14ac:dyDescent="0.2">
      <c r="A896" s="793"/>
      <c r="B896" s="787"/>
      <c r="C896" s="787"/>
      <c r="D896" s="819">
        <v>426.9</v>
      </c>
      <c r="E896" s="796"/>
      <c r="F896" s="796"/>
      <c r="G896" s="796"/>
      <c r="H896" s="796"/>
      <c r="I896" s="796"/>
      <c r="J896" s="796"/>
      <c r="K896" s="796"/>
      <c r="L896" s="796"/>
      <c r="M896" s="796"/>
      <c r="N896" s="796"/>
      <c r="O896" s="796"/>
      <c r="P896" s="787"/>
      <c r="Q896" s="787"/>
      <c r="R896" s="787"/>
      <c r="S896" s="796"/>
      <c r="T896" s="796"/>
      <c r="U896" s="796"/>
      <c r="V896" s="796"/>
      <c r="W896" s="796"/>
      <c r="X896" s="796"/>
      <c r="Y896" s="796"/>
      <c r="Z896" s="796"/>
      <c r="AA896" s="796"/>
      <c r="AB896" s="787">
        <v>1</v>
      </c>
      <c r="AC896" s="799"/>
      <c r="AD896" s="799"/>
      <c r="AE896" s="799"/>
      <c r="AF896" s="787"/>
      <c r="AG896" s="787" t="b">
        <f t="shared" si="413"/>
        <v>1</v>
      </c>
      <c r="AH896" s="787"/>
      <c r="AI896" s="787"/>
      <c r="AJ896" s="787"/>
      <c r="AK896" s="787"/>
      <c r="AL896" s="787"/>
      <c r="AM896" s="787"/>
      <c r="AN896" s="787"/>
      <c r="AO896" s="799"/>
      <c r="BE896" s="784" t="str">
        <f t="shared" si="412"/>
        <v/>
      </c>
    </row>
    <row r="897" spans="1:59" x14ac:dyDescent="0.2">
      <c r="A897" s="793">
        <f>+SUBTOTAL(3,$B$13:B897)</f>
        <v>443</v>
      </c>
      <c r="B897" s="787" t="s">
        <v>101</v>
      </c>
      <c r="C897" s="787" t="s">
        <v>867</v>
      </c>
      <c r="D897" s="819"/>
      <c r="E897" s="799">
        <v>1</v>
      </c>
      <c r="F897" s="800" t="s">
        <v>2217</v>
      </c>
      <c r="G897" s="799" t="s">
        <v>1773</v>
      </c>
      <c r="H897" s="799" t="s">
        <v>1772</v>
      </c>
      <c r="I897" s="799" t="s">
        <v>439</v>
      </c>
      <c r="J897" s="799" t="s">
        <v>1773</v>
      </c>
      <c r="K897" s="799" t="s">
        <v>1772</v>
      </c>
      <c r="L897" s="799" t="s">
        <v>439</v>
      </c>
      <c r="M897" s="799">
        <v>1</v>
      </c>
      <c r="N897" s="799"/>
      <c r="O897" s="799"/>
      <c r="P897" s="799" t="s">
        <v>1774</v>
      </c>
      <c r="Q897" s="799" t="s">
        <v>1775</v>
      </c>
      <c r="R897" s="799">
        <v>1</v>
      </c>
      <c r="S897" s="799">
        <v>1</v>
      </c>
      <c r="T897" s="799"/>
      <c r="U897" s="799"/>
      <c r="V897" s="799">
        <v>1</v>
      </c>
      <c r="W897" s="799"/>
      <c r="X897" s="799"/>
      <c r="Y897" s="796"/>
      <c r="Z897" s="796"/>
      <c r="AA897" s="796"/>
      <c r="AB897" s="799"/>
      <c r="AC897" s="787">
        <v>1</v>
      </c>
      <c r="AD897" s="787"/>
      <c r="AE897" s="787"/>
      <c r="AF897" s="787"/>
      <c r="AG897" s="787"/>
      <c r="AH897" s="787"/>
      <c r="AI897" s="787"/>
      <c r="AJ897" s="787"/>
      <c r="AK897" s="787"/>
      <c r="AL897" s="799">
        <v>1</v>
      </c>
      <c r="AM897" s="799"/>
      <c r="AN897" s="799"/>
      <c r="AO897" s="799">
        <f>+VLOOKUP(LEFT(C897,2),$AR$2:$AS$5,2,FALSE)</f>
        <v>8.3190000000000008</v>
      </c>
      <c r="BE897" s="784" t="str">
        <f t="shared" si="412"/>
        <v>DC</v>
      </c>
      <c r="BF897" s="784" t="str">
        <f>+RIGHT(C897,1)</f>
        <v>6</v>
      </c>
      <c r="BG897" s="784" t="str">
        <f t="shared" si="415"/>
        <v>DC+6</v>
      </c>
    </row>
    <row r="898" spans="1:59" x14ac:dyDescent="0.2">
      <c r="A898" s="793"/>
      <c r="B898" s="787"/>
      <c r="C898" s="787"/>
      <c r="D898" s="819">
        <v>207.8</v>
      </c>
      <c r="E898" s="796"/>
      <c r="F898" s="796"/>
      <c r="G898" s="796"/>
      <c r="H898" s="796"/>
      <c r="I898" s="796"/>
      <c r="J898" s="796"/>
      <c r="K898" s="796"/>
      <c r="L898" s="796"/>
      <c r="M898" s="796"/>
      <c r="N898" s="796"/>
      <c r="O898" s="796"/>
      <c r="P898" s="787"/>
      <c r="Q898" s="787"/>
      <c r="R898" s="787"/>
      <c r="S898" s="796"/>
      <c r="T898" s="796"/>
      <c r="U898" s="796"/>
      <c r="V898" s="796"/>
      <c r="W898" s="796"/>
      <c r="X898" s="796"/>
      <c r="Y898" s="796"/>
      <c r="Z898" s="796"/>
      <c r="AA898" s="796"/>
      <c r="AB898" s="787">
        <v>1</v>
      </c>
      <c r="AC898" s="799"/>
      <c r="AD898" s="799"/>
      <c r="AE898" s="799"/>
      <c r="AF898" s="787"/>
      <c r="AG898" s="787" t="b">
        <f t="shared" si="413"/>
        <v>1</v>
      </c>
      <c r="AH898" s="787"/>
      <c r="AI898" s="787"/>
      <c r="AJ898" s="787"/>
      <c r="AK898" s="787"/>
      <c r="AL898" s="787"/>
      <c r="AM898" s="787"/>
      <c r="AN898" s="787"/>
      <c r="AO898" s="799"/>
      <c r="BE898" s="784" t="str">
        <f t="shared" si="412"/>
        <v/>
      </c>
    </row>
    <row r="899" spans="1:59" x14ac:dyDescent="0.2">
      <c r="A899" s="793">
        <f>+SUBTOTAL(3,$B$13:B899)</f>
        <v>444</v>
      </c>
      <c r="B899" s="787" t="s">
        <v>102</v>
      </c>
      <c r="C899" s="787" t="s">
        <v>868</v>
      </c>
      <c r="D899" s="819"/>
      <c r="E899" s="799">
        <v>1</v>
      </c>
      <c r="F899" s="800" t="s">
        <v>2218</v>
      </c>
      <c r="G899" s="799" t="s">
        <v>1773</v>
      </c>
      <c r="H899" s="799" t="s">
        <v>1772</v>
      </c>
      <c r="I899" s="799" t="s">
        <v>439</v>
      </c>
      <c r="J899" s="799" t="s">
        <v>1773</v>
      </c>
      <c r="K899" s="799" t="s">
        <v>1772</v>
      </c>
      <c r="L899" s="799" t="s">
        <v>439</v>
      </c>
      <c r="M899" s="799">
        <v>1</v>
      </c>
      <c r="N899" s="799"/>
      <c r="O899" s="799"/>
      <c r="P899" s="799" t="s">
        <v>1774</v>
      </c>
      <c r="Q899" s="799" t="s">
        <v>1775</v>
      </c>
      <c r="R899" s="799">
        <v>1</v>
      </c>
      <c r="S899" s="799">
        <v>1</v>
      </c>
      <c r="T899" s="799"/>
      <c r="U899" s="799"/>
      <c r="V899" s="799">
        <v>1</v>
      </c>
      <c r="W899" s="799"/>
      <c r="X899" s="799"/>
      <c r="Y899" s="796"/>
      <c r="Z899" s="796"/>
      <c r="AA899" s="796"/>
      <c r="AB899" s="799"/>
      <c r="AC899" s="787">
        <v>1</v>
      </c>
      <c r="AD899" s="787"/>
      <c r="AE899" s="787"/>
      <c r="AF899" s="787"/>
      <c r="AG899" s="787"/>
      <c r="AH899" s="787"/>
      <c r="AI899" s="787"/>
      <c r="AJ899" s="787"/>
      <c r="AK899" s="787"/>
      <c r="AL899" s="799">
        <v>1</v>
      </c>
      <c r="AM899" s="799"/>
      <c r="AN899" s="799"/>
      <c r="AO899" s="799">
        <f>+VLOOKUP(LEFT(C899,2),$AR$2:$AS$5,2,FALSE)</f>
        <v>8.3190000000000008</v>
      </c>
      <c r="BE899" s="784" t="str">
        <f t="shared" si="412"/>
        <v>DC</v>
      </c>
      <c r="BF899" s="784" t="str">
        <f>+RIGHT(C899,1)</f>
        <v>9</v>
      </c>
      <c r="BG899" s="784" t="str">
        <f t="shared" si="415"/>
        <v>DC+9</v>
      </c>
    </row>
    <row r="900" spans="1:59" x14ac:dyDescent="0.2">
      <c r="A900" s="793"/>
      <c r="B900" s="787"/>
      <c r="C900" s="787"/>
      <c r="D900" s="819">
        <v>347.1</v>
      </c>
      <c r="E900" s="796"/>
      <c r="F900" s="796"/>
      <c r="G900" s="796"/>
      <c r="H900" s="796"/>
      <c r="I900" s="796"/>
      <c r="J900" s="796"/>
      <c r="K900" s="796"/>
      <c r="L900" s="796"/>
      <c r="M900" s="796"/>
      <c r="N900" s="796"/>
      <c r="O900" s="796"/>
      <c r="P900" s="787"/>
      <c r="Q900" s="787"/>
      <c r="R900" s="787"/>
      <c r="S900" s="796"/>
      <c r="T900" s="796"/>
      <c r="U900" s="796"/>
      <c r="V900" s="796"/>
      <c r="W900" s="796"/>
      <c r="X900" s="796"/>
      <c r="Y900" s="796"/>
      <c r="Z900" s="796"/>
      <c r="AA900" s="796"/>
      <c r="AB900" s="787">
        <v>1</v>
      </c>
      <c r="AC900" s="799"/>
      <c r="AD900" s="799"/>
      <c r="AE900" s="799"/>
      <c r="AF900" s="787"/>
      <c r="AG900" s="787" t="b">
        <f t="shared" si="413"/>
        <v>1</v>
      </c>
      <c r="AH900" s="787"/>
      <c r="AI900" s="787"/>
      <c r="AJ900" s="787"/>
      <c r="AK900" s="787"/>
      <c r="AL900" s="787"/>
      <c r="AM900" s="787"/>
      <c r="AN900" s="787"/>
      <c r="AO900" s="799"/>
      <c r="BE900" s="784" t="str">
        <f t="shared" si="412"/>
        <v/>
      </c>
    </row>
    <row r="901" spans="1:59" x14ac:dyDescent="0.2">
      <c r="A901" s="793">
        <f>+SUBTOTAL(3,$B$13:B901)</f>
        <v>445</v>
      </c>
      <c r="B901" s="787" t="s">
        <v>828</v>
      </c>
      <c r="C901" s="787" t="s">
        <v>231</v>
      </c>
      <c r="D901" s="819"/>
      <c r="E901" s="799">
        <v>1</v>
      </c>
      <c r="F901" s="800" t="s">
        <v>2219</v>
      </c>
      <c r="G901" s="799" t="s">
        <v>1773</v>
      </c>
      <c r="H901" s="799" t="s">
        <v>1772</v>
      </c>
      <c r="I901" s="799" t="s">
        <v>439</v>
      </c>
      <c r="J901" s="799" t="s">
        <v>1773</v>
      </c>
      <c r="K901" s="799" t="s">
        <v>1772</v>
      </c>
      <c r="L901" s="799" t="s">
        <v>439</v>
      </c>
      <c r="M901" s="799">
        <v>1</v>
      </c>
      <c r="N901" s="799"/>
      <c r="O901" s="799"/>
      <c r="P901" s="799" t="s">
        <v>1774</v>
      </c>
      <c r="Q901" s="799" t="s">
        <v>1775</v>
      </c>
      <c r="R901" s="799">
        <v>1</v>
      </c>
      <c r="S901" s="799">
        <v>1</v>
      </c>
      <c r="T901" s="799"/>
      <c r="U901" s="799"/>
      <c r="V901" s="799">
        <v>1</v>
      </c>
      <c r="W901" s="799"/>
      <c r="X901" s="799"/>
      <c r="Y901" s="799">
        <v>1</v>
      </c>
      <c r="Z901" s="799"/>
      <c r="AA901" s="799"/>
      <c r="AB901" s="799"/>
      <c r="AC901" s="787">
        <v>1</v>
      </c>
      <c r="AD901" s="787"/>
      <c r="AE901" s="787"/>
      <c r="AF901" s="787"/>
      <c r="AG901" s="787"/>
      <c r="AH901" s="787"/>
      <c r="AI901" s="787"/>
      <c r="AJ901" s="787"/>
      <c r="AK901" s="787"/>
      <c r="AL901" s="799">
        <v>1</v>
      </c>
      <c r="AM901" s="799"/>
      <c r="AN901" s="799"/>
      <c r="AO901" s="799">
        <f>+VLOOKUP(LEFT(C901,2),$AR$2:$AS$5,2,FALSE)</f>
        <v>4.9029999999999996</v>
      </c>
      <c r="AP901" s="784"/>
      <c r="AQ901" s="784"/>
      <c r="AR901" s="784"/>
      <c r="AS901" s="784"/>
      <c r="AT901" s="784"/>
      <c r="AU901" s="784"/>
      <c r="AV901" s="784"/>
      <c r="AW901" s="784"/>
      <c r="AX901" s="784"/>
      <c r="AY901" s="784"/>
      <c r="AZ901" s="784"/>
      <c r="BA901" s="784"/>
      <c r="BB901" s="784"/>
      <c r="BC901" s="784"/>
      <c r="BE901" s="784" t="str">
        <f t="shared" si="412"/>
        <v>DA</v>
      </c>
      <c r="BF901" s="784" t="str">
        <f>+RIGHT(C901,1)</f>
        <v>0</v>
      </c>
      <c r="BG901" s="784" t="str">
        <f t="shared" si="415"/>
        <v>DA+0</v>
      </c>
    </row>
    <row r="902" spans="1:59" x14ac:dyDescent="0.2">
      <c r="A902" s="793"/>
      <c r="B902" s="787"/>
      <c r="C902" s="787"/>
      <c r="D902" s="819">
        <v>344.9</v>
      </c>
      <c r="E902" s="796"/>
      <c r="F902" s="796"/>
      <c r="G902" s="796"/>
      <c r="H902" s="796"/>
      <c r="I902" s="796"/>
      <c r="J902" s="796"/>
      <c r="K902" s="796"/>
      <c r="L902" s="796"/>
      <c r="M902" s="796"/>
      <c r="N902" s="796"/>
      <c r="O902" s="796"/>
      <c r="P902" s="787"/>
      <c r="Q902" s="787"/>
      <c r="R902" s="787"/>
      <c r="S902" s="796"/>
      <c r="T902" s="796"/>
      <c r="U902" s="796"/>
      <c r="V902" s="796"/>
      <c r="W902" s="796"/>
      <c r="X902" s="796"/>
      <c r="Y902" s="796"/>
      <c r="Z902" s="796"/>
      <c r="AA902" s="796"/>
      <c r="AB902" s="787">
        <v>1</v>
      </c>
      <c r="AC902" s="799"/>
      <c r="AD902" s="799"/>
      <c r="AE902" s="799"/>
      <c r="AF902" s="787"/>
      <c r="AG902" s="787" t="b">
        <f t="shared" si="413"/>
        <v>1</v>
      </c>
      <c r="AH902" s="787"/>
      <c r="AI902" s="787"/>
      <c r="AJ902" s="787"/>
      <c r="AK902" s="787"/>
      <c r="AL902" s="787"/>
      <c r="AM902" s="787"/>
      <c r="AN902" s="787"/>
      <c r="AO902" s="799"/>
      <c r="BE902" s="784" t="str">
        <f t="shared" si="412"/>
        <v/>
      </c>
    </row>
    <row r="903" spans="1:59" x14ac:dyDescent="0.2">
      <c r="A903" s="793">
        <f>+SUBTOTAL(3,$B$13:B903)</f>
        <v>446</v>
      </c>
      <c r="B903" s="787" t="s">
        <v>829</v>
      </c>
      <c r="C903" s="787" t="s">
        <v>231</v>
      </c>
      <c r="D903" s="819"/>
      <c r="E903" s="799">
        <v>1</v>
      </c>
      <c r="F903" s="800" t="s">
        <v>2220</v>
      </c>
      <c r="G903" s="799" t="s">
        <v>1773</v>
      </c>
      <c r="H903" s="799" t="s">
        <v>1772</v>
      </c>
      <c r="I903" s="799" t="s">
        <v>439</v>
      </c>
      <c r="J903" s="799" t="s">
        <v>1773</v>
      </c>
      <c r="K903" s="799" t="s">
        <v>1772</v>
      </c>
      <c r="L903" s="799" t="s">
        <v>439</v>
      </c>
      <c r="M903" s="799">
        <v>1</v>
      </c>
      <c r="N903" s="799"/>
      <c r="O903" s="799"/>
      <c r="P903" s="799" t="s">
        <v>1774</v>
      </c>
      <c r="Q903" s="799" t="s">
        <v>1775</v>
      </c>
      <c r="R903" s="799">
        <v>1</v>
      </c>
      <c r="S903" s="799">
        <v>1</v>
      </c>
      <c r="T903" s="799"/>
      <c r="U903" s="799"/>
      <c r="V903" s="799">
        <v>1</v>
      </c>
      <c r="W903" s="799"/>
      <c r="X903" s="799"/>
      <c r="Y903" s="799">
        <v>1</v>
      </c>
      <c r="Z903" s="799"/>
      <c r="AA903" s="799"/>
      <c r="AB903" s="799"/>
      <c r="AC903" s="787">
        <v>1</v>
      </c>
      <c r="AD903" s="787"/>
      <c r="AE903" s="787"/>
      <c r="AF903" s="787"/>
      <c r="AG903" s="787"/>
      <c r="AH903" s="787"/>
      <c r="AI903" s="787"/>
      <c r="AJ903" s="787"/>
      <c r="AK903" s="787"/>
      <c r="AL903" s="799">
        <v>1</v>
      </c>
      <c r="AM903" s="799"/>
      <c r="AN903" s="799"/>
      <c r="AO903" s="799">
        <f>+VLOOKUP(LEFT(C903,2),$AR$2:$AS$5,2,FALSE)</f>
        <v>4.9029999999999996</v>
      </c>
      <c r="AP903" s="784"/>
      <c r="AQ903" s="784"/>
      <c r="AR903" s="784"/>
      <c r="AS903" s="784"/>
      <c r="AT903" s="784"/>
      <c r="AU903" s="784"/>
      <c r="AV903" s="784"/>
      <c r="AW903" s="784"/>
      <c r="AX903" s="784"/>
      <c r="AY903" s="784"/>
      <c r="AZ903" s="784"/>
      <c r="BA903" s="784"/>
      <c r="BB903" s="784"/>
      <c r="BC903" s="784"/>
      <c r="BE903" s="784" t="str">
        <f t="shared" si="412"/>
        <v>DA</v>
      </c>
      <c r="BF903" s="784" t="str">
        <f>+RIGHT(C903,1)</f>
        <v>0</v>
      </c>
      <c r="BG903" s="784" t="str">
        <f t="shared" si="415"/>
        <v>DA+0</v>
      </c>
    </row>
    <row r="904" spans="1:59" x14ac:dyDescent="0.2">
      <c r="A904" s="793"/>
      <c r="B904" s="787"/>
      <c r="C904" s="787"/>
      <c r="D904" s="819">
        <v>369.2</v>
      </c>
      <c r="E904" s="796"/>
      <c r="F904" s="796"/>
      <c r="G904" s="796"/>
      <c r="H904" s="796"/>
      <c r="I904" s="796"/>
      <c r="J904" s="796"/>
      <c r="K904" s="796"/>
      <c r="L904" s="796"/>
      <c r="M904" s="796"/>
      <c r="N904" s="796"/>
      <c r="O904" s="796"/>
      <c r="P904" s="787"/>
      <c r="Q904" s="787"/>
      <c r="R904" s="787"/>
      <c r="S904" s="796"/>
      <c r="T904" s="796"/>
      <c r="U904" s="796"/>
      <c r="V904" s="796"/>
      <c r="W904" s="796"/>
      <c r="X904" s="796"/>
      <c r="Y904" s="796"/>
      <c r="Z904" s="796"/>
      <c r="AA904" s="796"/>
      <c r="AB904" s="787">
        <v>1</v>
      </c>
      <c r="AC904" s="799"/>
      <c r="AD904" s="799"/>
      <c r="AE904" s="799"/>
      <c r="AF904" s="787"/>
      <c r="AG904" s="787" t="b">
        <f t="shared" si="413"/>
        <v>1</v>
      </c>
      <c r="AH904" s="787"/>
      <c r="AI904" s="787"/>
      <c r="AJ904" s="787"/>
      <c r="AK904" s="787"/>
      <c r="AL904" s="787"/>
      <c r="AM904" s="787"/>
      <c r="AN904" s="787"/>
      <c r="AO904" s="799"/>
      <c r="BE904" s="784" t="str">
        <f t="shared" si="412"/>
        <v/>
      </c>
    </row>
    <row r="905" spans="1:59" x14ac:dyDescent="0.2">
      <c r="A905" s="793">
        <f>+SUBTOTAL(3,$B$13:B905)</f>
        <v>447</v>
      </c>
      <c r="B905" s="787" t="s">
        <v>103</v>
      </c>
      <c r="C905" s="787" t="s">
        <v>865</v>
      </c>
      <c r="D905" s="819"/>
      <c r="E905" s="799">
        <v>1</v>
      </c>
      <c r="F905" s="800" t="s">
        <v>2221</v>
      </c>
      <c r="G905" s="799" t="s">
        <v>1773</v>
      </c>
      <c r="H905" s="799" t="s">
        <v>1772</v>
      </c>
      <c r="I905" s="799" t="s">
        <v>439</v>
      </c>
      <c r="J905" s="799" t="s">
        <v>1773</v>
      </c>
      <c r="K905" s="799" t="s">
        <v>1772</v>
      </c>
      <c r="L905" s="799" t="s">
        <v>439</v>
      </c>
      <c r="M905" s="799">
        <v>1</v>
      </c>
      <c r="N905" s="799"/>
      <c r="O905" s="799"/>
      <c r="P905" s="799" t="s">
        <v>1774</v>
      </c>
      <c r="Q905" s="799" t="s">
        <v>1775</v>
      </c>
      <c r="R905" s="799">
        <v>1</v>
      </c>
      <c r="S905" s="799">
        <v>1</v>
      </c>
      <c r="T905" s="799"/>
      <c r="U905" s="799"/>
      <c r="V905" s="799">
        <v>1</v>
      </c>
      <c r="W905" s="799"/>
      <c r="X905" s="799"/>
      <c r="Y905" s="796"/>
      <c r="Z905" s="796"/>
      <c r="AA905" s="796"/>
      <c r="AB905" s="799"/>
      <c r="AC905" s="787">
        <v>1</v>
      </c>
      <c r="AD905" s="787"/>
      <c r="AE905" s="787"/>
      <c r="AF905" s="787"/>
      <c r="AG905" s="787"/>
      <c r="AH905" s="787"/>
      <c r="AI905" s="787"/>
      <c r="AJ905" s="787"/>
      <c r="AK905" s="787"/>
      <c r="AL905" s="799">
        <v>1</v>
      </c>
      <c r="AM905" s="799"/>
      <c r="AN905" s="799"/>
      <c r="AO905" s="799">
        <f>+VLOOKUP(LEFT(C905,2),$AR$2:$AS$5,2,FALSE)</f>
        <v>9.2550000000000008</v>
      </c>
      <c r="BE905" s="784" t="str">
        <f t="shared" si="412"/>
        <v>DD</v>
      </c>
      <c r="BF905" s="784" t="str">
        <f>+RIGHT(C905,1)</f>
        <v>0</v>
      </c>
      <c r="BG905" s="784" t="str">
        <f t="shared" si="415"/>
        <v>DD+0</v>
      </c>
    </row>
    <row r="906" spans="1:59" x14ac:dyDescent="0.2">
      <c r="A906" s="793"/>
      <c r="B906" s="787"/>
      <c r="C906" s="787"/>
      <c r="D906" s="819">
        <v>200.9</v>
      </c>
      <c r="E906" s="796"/>
      <c r="F906" s="796"/>
      <c r="G906" s="796"/>
      <c r="H906" s="796"/>
      <c r="I906" s="796"/>
      <c r="J906" s="796"/>
      <c r="K906" s="796"/>
      <c r="L906" s="796"/>
      <c r="M906" s="796"/>
      <c r="N906" s="796"/>
      <c r="O906" s="796"/>
      <c r="P906" s="787"/>
      <c r="Q906" s="787"/>
      <c r="R906" s="787"/>
      <c r="S906" s="796"/>
      <c r="T906" s="796"/>
      <c r="U906" s="796"/>
      <c r="V906" s="796"/>
      <c r="W906" s="796"/>
      <c r="X906" s="796"/>
      <c r="Y906" s="796"/>
      <c r="Z906" s="796"/>
      <c r="AA906" s="796"/>
      <c r="AB906" s="787">
        <v>1</v>
      </c>
      <c r="AC906" s="799"/>
      <c r="AD906" s="799"/>
      <c r="AE906" s="799"/>
      <c r="AF906" s="787"/>
      <c r="AG906" s="787" t="b">
        <f t="shared" si="413"/>
        <v>1</v>
      </c>
      <c r="AH906" s="787"/>
      <c r="AI906" s="787"/>
      <c r="AJ906" s="787"/>
      <c r="AK906" s="787"/>
      <c r="AL906" s="787"/>
      <c r="AM906" s="787"/>
      <c r="AN906" s="787"/>
      <c r="AO906" s="799"/>
      <c r="BE906" s="784" t="str">
        <f t="shared" si="412"/>
        <v/>
      </c>
    </row>
    <row r="907" spans="1:59" x14ac:dyDescent="0.2">
      <c r="A907" s="793">
        <f>+SUBTOTAL(3,$B$13:B907)</f>
        <v>448</v>
      </c>
      <c r="B907" s="787" t="s">
        <v>104</v>
      </c>
      <c r="C907" s="787" t="s">
        <v>245</v>
      </c>
      <c r="D907" s="819"/>
      <c r="E907" s="799">
        <v>1</v>
      </c>
      <c r="F907" s="800" t="s">
        <v>2222</v>
      </c>
      <c r="G907" s="799" t="s">
        <v>1773</v>
      </c>
      <c r="H907" s="799" t="s">
        <v>1772</v>
      </c>
      <c r="I907" s="799" t="s">
        <v>439</v>
      </c>
      <c r="J907" s="799" t="s">
        <v>1773</v>
      </c>
      <c r="K907" s="799" t="s">
        <v>1772</v>
      </c>
      <c r="L907" s="799" t="s">
        <v>439</v>
      </c>
      <c r="M907" s="799">
        <v>1</v>
      </c>
      <c r="N907" s="799"/>
      <c r="O907" s="799"/>
      <c r="P907" s="799" t="s">
        <v>1774</v>
      </c>
      <c r="Q907" s="799" t="s">
        <v>1775</v>
      </c>
      <c r="R907" s="799">
        <v>1</v>
      </c>
      <c r="S907" s="799">
        <v>1</v>
      </c>
      <c r="T907" s="799"/>
      <c r="U907" s="799"/>
      <c r="V907" s="799">
        <v>1</v>
      </c>
      <c r="W907" s="799"/>
      <c r="X907" s="799"/>
      <c r="Y907" s="796"/>
      <c r="Z907" s="796"/>
      <c r="AA907" s="796"/>
      <c r="AB907" s="799"/>
      <c r="AC907" s="787">
        <v>1</v>
      </c>
      <c r="AD907" s="787"/>
      <c r="AE907" s="787"/>
      <c r="AF907" s="787"/>
      <c r="AG907" s="787"/>
      <c r="AH907" s="787"/>
      <c r="AI907" s="787"/>
      <c r="AJ907" s="787"/>
      <c r="AK907" s="787"/>
      <c r="AL907" s="799">
        <v>1</v>
      </c>
      <c r="AM907" s="799"/>
      <c r="AN907" s="799"/>
      <c r="AO907" s="799">
        <f>+VLOOKUP(LEFT(C907,2),$AR$2:$AS$5,2,FALSE)</f>
        <v>7.3659999999999997</v>
      </c>
      <c r="BE907" s="784" t="str">
        <f t="shared" si="412"/>
        <v>DB</v>
      </c>
      <c r="BF907" s="784" t="str">
        <f>+RIGHT(C907,1)</f>
        <v>0</v>
      </c>
      <c r="BG907" s="784" t="str">
        <f t="shared" si="415"/>
        <v>DB+0</v>
      </c>
    </row>
    <row r="908" spans="1:59" x14ac:dyDescent="0.2">
      <c r="A908" s="793"/>
      <c r="B908" s="787"/>
      <c r="C908" s="787"/>
      <c r="D908" s="819">
        <v>374.1</v>
      </c>
      <c r="E908" s="796"/>
      <c r="F908" s="796"/>
      <c r="G908" s="796"/>
      <c r="H908" s="796"/>
      <c r="I908" s="796"/>
      <c r="J908" s="796"/>
      <c r="K908" s="796"/>
      <c r="L908" s="796"/>
      <c r="M908" s="796"/>
      <c r="N908" s="796"/>
      <c r="O908" s="796"/>
      <c r="P908" s="787"/>
      <c r="Q908" s="787"/>
      <c r="R908" s="787"/>
      <c r="S908" s="796"/>
      <c r="T908" s="796"/>
      <c r="U908" s="796"/>
      <c r="V908" s="796"/>
      <c r="W908" s="796"/>
      <c r="X908" s="796"/>
      <c r="Y908" s="796"/>
      <c r="Z908" s="796"/>
      <c r="AA908" s="796"/>
      <c r="AB908" s="787">
        <v>1</v>
      </c>
      <c r="AC908" s="799"/>
      <c r="AD908" s="799"/>
      <c r="AE908" s="799"/>
      <c r="AF908" s="787"/>
      <c r="AG908" s="787" t="b">
        <f t="shared" si="413"/>
        <v>1</v>
      </c>
      <c r="AH908" s="787"/>
      <c r="AI908" s="787"/>
      <c r="AJ908" s="787"/>
      <c r="AK908" s="787"/>
      <c r="AL908" s="787"/>
      <c r="AM908" s="787"/>
      <c r="AN908" s="787"/>
      <c r="AO908" s="799"/>
      <c r="BE908" s="784" t="str">
        <f t="shared" si="412"/>
        <v/>
      </c>
    </row>
    <row r="909" spans="1:59" x14ac:dyDescent="0.2">
      <c r="A909" s="793">
        <f>+SUBTOTAL(3,$B$13:B909)</f>
        <v>449</v>
      </c>
      <c r="B909" s="787" t="s">
        <v>830</v>
      </c>
      <c r="C909" s="787" t="s">
        <v>20</v>
      </c>
      <c r="D909" s="819"/>
      <c r="E909" s="799">
        <v>1</v>
      </c>
      <c r="F909" s="800" t="s">
        <v>2223</v>
      </c>
      <c r="G909" s="799" t="s">
        <v>1773</v>
      </c>
      <c r="H909" s="799" t="s">
        <v>1772</v>
      </c>
      <c r="I909" s="799" t="s">
        <v>439</v>
      </c>
      <c r="J909" s="799" t="s">
        <v>1773</v>
      </c>
      <c r="K909" s="799" t="s">
        <v>1772</v>
      </c>
      <c r="L909" s="799" t="s">
        <v>439</v>
      </c>
      <c r="M909" s="799">
        <v>1</v>
      </c>
      <c r="N909" s="799"/>
      <c r="O909" s="799"/>
      <c r="P909" s="799" t="s">
        <v>1774</v>
      </c>
      <c r="Q909" s="799" t="s">
        <v>1775</v>
      </c>
      <c r="R909" s="799">
        <v>1</v>
      </c>
      <c r="S909" s="799">
        <v>1</v>
      </c>
      <c r="T909" s="799"/>
      <c r="U909" s="799"/>
      <c r="V909" s="799">
        <v>1</v>
      </c>
      <c r="W909" s="799"/>
      <c r="X909" s="799"/>
      <c r="Y909" s="799">
        <v>1</v>
      </c>
      <c r="Z909" s="799"/>
      <c r="AA909" s="799"/>
      <c r="AB909" s="799"/>
      <c r="AC909" s="787">
        <v>1</v>
      </c>
      <c r="AD909" s="787"/>
      <c r="AE909" s="787"/>
      <c r="AF909" s="787"/>
      <c r="AG909" s="787"/>
      <c r="AH909" s="787"/>
      <c r="AI909" s="787"/>
      <c r="AJ909" s="787"/>
      <c r="AK909" s="787"/>
      <c r="AL909" s="799">
        <v>1</v>
      </c>
      <c r="AM909" s="799"/>
      <c r="AN909" s="799"/>
      <c r="AO909" s="799">
        <f>+VLOOKUP(LEFT(C909,2),$AR$2:$AS$5,2,FALSE)</f>
        <v>4.9029999999999996</v>
      </c>
      <c r="AP909" s="784"/>
      <c r="AQ909" s="784"/>
      <c r="AR909" s="784"/>
      <c r="AS909" s="784"/>
      <c r="AT909" s="784"/>
      <c r="AU909" s="784"/>
      <c r="AV909" s="784"/>
      <c r="AW909" s="784"/>
      <c r="AX909" s="784"/>
      <c r="AY909" s="784"/>
      <c r="AZ909" s="784"/>
      <c r="BA909" s="784"/>
      <c r="BB909" s="784"/>
      <c r="BC909" s="784"/>
      <c r="BE909" s="784" t="str">
        <f t="shared" ref="BE909:BE972" si="429">+LEFT(C909,2)</f>
        <v>DA</v>
      </c>
      <c r="BF909" s="784" t="str">
        <f>+RIGHT(C909,1)</f>
        <v>3</v>
      </c>
      <c r="BG909" s="784" t="str">
        <f t="shared" si="415"/>
        <v>DA+3</v>
      </c>
    </row>
    <row r="910" spans="1:59" x14ac:dyDescent="0.2">
      <c r="A910" s="793"/>
      <c r="B910" s="787"/>
      <c r="C910" s="787"/>
      <c r="D910" s="819">
        <v>394.9</v>
      </c>
      <c r="E910" s="796"/>
      <c r="F910" s="796"/>
      <c r="G910" s="796"/>
      <c r="H910" s="796"/>
      <c r="I910" s="796"/>
      <c r="J910" s="796"/>
      <c r="K910" s="796"/>
      <c r="L910" s="796"/>
      <c r="M910" s="796"/>
      <c r="N910" s="796"/>
      <c r="O910" s="796"/>
      <c r="P910" s="787"/>
      <c r="Q910" s="787"/>
      <c r="R910" s="787"/>
      <c r="S910" s="796"/>
      <c r="T910" s="796"/>
      <c r="U910" s="796"/>
      <c r="V910" s="796"/>
      <c r="W910" s="796"/>
      <c r="X910" s="796"/>
      <c r="Y910" s="796"/>
      <c r="Z910" s="796"/>
      <c r="AA910" s="796"/>
      <c r="AB910" s="787">
        <v>1</v>
      </c>
      <c r="AC910" s="799"/>
      <c r="AD910" s="799"/>
      <c r="AE910" s="799"/>
      <c r="AF910" s="787"/>
      <c r="AG910" s="787" t="b">
        <f t="shared" ref="AG910:AG972" si="430">+ISBLANK(AH910)</f>
        <v>1</v>
      </c>
      <c r="AH910" s="787"/>
      <c r="AI910" s="787"/>
      <c r="AJ910" s="787"/>
      <c r="AK910" s="787"/>
      <c r="AL910" s="787"/>
      <c r="AM910" s="787"/>
      <c r="AN910" s="787"/>
      <c r="AO910" s="799"/>
      <c r="BE910" s="784" t="str">
        <f t="shared" si="429"/>
        <v/>
      </c>
    </row>
    <row r="911" spans="1:59" x14ac:dyDescent="0.2">
      <c r="A911" s="793">
        <f>+SUBTOTAL(3,$B$13:B911)</f>
        <v>450</v>
      </c>
      <c r="B911" s="787" t="s">
        <v>105</v>
      </c>
      <c r="C911" s="787" t="s">
        <v>239</v>
      </c>
      <c r="D911" s="819"/>
      <c r="E911" s="799">
        <v>1</v>
      </c>
      <c r="F911" s="800" t="s">
        <v>2224</v>
      </c>
      <c r="G911" s="799" t="s">
        <v>1773</v>
      </c>
      <c r="H911" s="799" t="s">
        <v>1772</v>
      </c>
      <c r="I911" s="799" t="s">
        <v>439</v>
      </c>
      <c r="J911" s="799" t="s">
        <v>1773</v>
      </c>
      <c r="K911" s="799" t="s">
        <v>1772</v>
      </c>
      <c r="L911" s="799" t="s">
        <v>439</v>
      </c>
      <c r="M911" s="799">
        <v>1</v>
      </c>
      <c r="N911" s="799"/>
      <c r="O911" s="799"/>
      <c r="P911" s="799" t="s">
        <v>1774</v>
      </c>
      <c r="Q911" s="799" t="s">
        <v>1775</v>
      </c>
      <c r="R911" s="799">
        <v>1</v>
      </c>
      <c r="S911" s="799">
        <v>1</v>
      </c>
      <c r="T911" s="799"/>
      <c r="U911" s="799"/>
      <c r="V911" s="799">
        <v>1</v>
      </c>
      <c r="W911" s="799"/>
      <c r="X911" s="799"/>
      <c r="Y911" s="796"/>
      <c r="Z911" s="796"/>
      <c r="AA911" s="796"/>
      <c r="AB911" s="799"/>
      <c r="AC911" s="787">
        <v>1</v>
      </c>
      <c r="AD911" s="787"/>
      <c r="AE911" s="787"/>
      <c r="AF911" s="787"/>
      <c r="AG911" s="787"/>
      <c r="AH911" s="787"/>
      <c r="AI911" s="787"/>
      <c r="AJ911" s="787"/>
      <c r="AK911" s="787"/>
      <c r="AL911" s="799">
        <v>1</v>
      </c>
      <c r="AM911" s="799"/>
      <c r="AN911" s="799"/>
      <c r="AO911" s="799">
        <f>+VLOOKUP(LEFT(C911,2),$AR$2:$AS$5,2,FALSE)</f>
        <v>8.3190000000000008</v>
      </c>
      <c r="BE911" s="784" t="str">
        <f t="shared" si="429"/>
        <v>DC</v>
      </c>
      <c r="BF911" s="784" t="str">
        <f>+RIGHT(C911,1)</f>
        <v>0</v>
      </c>
      <c r="BG911" s="784" t="str">
        <f t="shared" ref="BG911:BG973" si="431">+CONCATENATE(BE911,"+",BF911)</f>
        <v>DC+0</v>
      </c>
    </row>
    <row r="912" spans="1:59" x14ac:dyDescent="0.2">
      <c r="A912" s="793"/>
      <c r="B912" s="787"/>
      <c r="C912" s="787"/>
      <c r="D912" s="819">
        <v>388.4</v>
      </c>
      <c r="E912" s="796"/>
      <c r="F912" s="796"/>
      <c r="G912" s="796"/>
      <c r="H912" s="796"/>
      <c r="I912" s="796"/>
      <c r="J912" s="796"/>
      <c r="K912" s="796"/>
      <c r="L912" s="796"/>
      <c r="M912" s="796"/>
      <c r="N912" s="796"/>
      <c r="O912" s="796"/>
      <c r="P912" s="787"/>
      <c r="Q912" s="787"/>
      <c r="R912" s="787"/>
      <c r="S912" s="796"/>
      <c r="T912" s="796"/>
      <c r="U912" s="796"/>
      <c r="V912" s="796"/>
      <c r="W912" s="796"/>
      <c r="X912" s="796"/>
      <c r="Y912" s="796"/>
      <c r="Z912" s="796"/>
      <c r="AA912" s="796"/>
      <c r="AB912" s="787">
        <v>1</v>
      </c>
      <c r="AC912" s="799"/>
      <c r="AD912" s="799"/>
      <c r="AE912" s="799"/>
      <c r="AF912" s="787"/>
      <c r="AG912" s="787" t="b">
        <f t="shared" si="430"/>
        <v>1</v>
      </c>
      <c r="AH912" s="787"/>
      <c r="AI912" s="787"/>
      <c r="AJ912" s="787"/>
      <c r="AK912" s="787"/>
      <c r="AL912" s="787"/>
      <c r="AM912" s="787"/>
      <c r="AN912" s="787"/>
      <c r="AO912" s="799"/>
      <c r="BE912" s="784" t="str">
        <f t="shared" si="429"/>
        <v/>
      </c>
    </row>
    <row r="913" spans="1:59" x14ac:dyDescent="0.2">
      <c r="A913" s="793">
        <f>+SUBTOTAL(3,$B$13:B913)</f>
        <v>451</v>
      </c>
      <c r="B913" s="787" t="s">
        <v>831</v>
      </c>
      <c r="C913" s="787" t="s">
        <v>20</v>
      </c>
      <c r="D913" s="819"/>
      <c r="E913" s="799">
        <v>1</v>
      </c>
      <c r="F913" s="800" t="s">
        <v>2225</v>
      </c>
      <c r="G913" s="799" t="s">
        <v>1773</v>
      </c>
      <c r="H913" s="799" t="s">
        <v>1772</v>
      </c>
      <c r="I913" s="799" t="s">
        <v>439</v>
      </c>
      <c r="J913" s="799" t="s">
        <v>1773</v>
      </c>
      <c r="K913" s="799" t="s">
        <v>1772</v>
      </c>
      <c r="L913" s="799" t="s">
        <v>439</v>
      </c>
      <c r="M913" s="799">
        <v>1</v>
      </c>
      <c r="N913" s="799"/>
      <c r="O913" s="799"/>
      <c r="P913" s="799" t="s">
        <v>1774</v>
      </c>
      <c r="Q913" s="799" t="s">
        <v>1775</v>
      </c>
      <c r="R913" s="799">
        <v>1</v>
      </c>
      <c r="S913" s="799">
        <v>1</v>
      </c>
      <c r="T913" s="799"/>
      <c r="U913" s="799"/>
      <c r="V913" s="799">
        <v>1</v>
      </c>
      <c r="W913" s="799"/>
      <c r="X913" s="799"/>
      <c r="Y913" s="799">
        <v>1</v>
      </c>
      <c r="Z913" s="799"/>
      <c r="AA913" s="799"/>
      <c r="AB913" s="799"/>
      <c r="AC913" s="787">
        <v>1</v>
      </c>
      <c r="AD913" s="787"/>
      <c r="AE913" s="787"/>
      <c r="AF913" s="787"/>
      <c r="AG913" s="787"/>
      <c r="AH913" s="787"/>
      <c r="AI913" s="787"/>
      <c r="AJ913" s="787"/>
      <c r="AK913" s="787"/>
      <c r="AL913" s="799">
        <v>1</v>
      </c>
      <c r="AM913" s="799"/>
      <c r="AN913" s="799"/>
      <c r="AO913" s="799">
        <f>+VLOOKUP(LEFT(C913,2),$AR$2:$AS$5,2,FALSE)</f>
        <v>4.9029999999999996</v>
      </c>
      <c r="AP913" s="784"/>
      <c r="AQ913" s="784"/>
      <c r="AR913" s="784"/>
      <c r="AS913" s="784"/>
      <c r="AT913" s="784"/>
      <c r="AU913" s="784"/>
      <c r="AV913" s="784"/>
      <c r="AW913" s="784"/>
      <c r="AX913" s="784"/>
      <c r="AY913" s="784"/>
      <c r="AZ913" s="784"/>
      <c r="BA913" s="784"/>
      <c r="BB913" s="784"/>
      <c r="BC913" s="784"/>
      <c r="BE913" s="784" t="str">
        <f t="shared" si="429"/>
        <v>DA</v>
      </c>
      <c r="BF913" s="784" t="str">
        <f>+RIGHT(C913,1)</f>
        <v>3</v>
      </c>
      <c r="BG913" s="784" t="str">
        <f t="shared" si="431"/>
        <v>DA+3</v>
      </c>
    </row>
    <row r="914" spans="1:59" x14ac:dyDescent="0.2">
      <c r="A914" s="793"/>
      <c r="B914" s="787"/>
      <c r="C914" s="787"/>
      <c r="D914" s="819">
        <v>418.9</v>
      </c>
      <c r="E914" s="796"/>
      <c r="F914" s="796"/>
      <c r="G914" s="796"/>
      <c r="H914" s="796"/>
      <c r="I914" s="796"/>
      <c r="J914" s="796"/>
      <c r="K914" s="796"/>
      <c r="L914" s="796"/>
      <c r="M914" s="796"/>
      <c r="N914" s="796"/>
      <c r="O914" s="796"/>
      <c r="P914" s="787"/>
      <c r="Q914" s="787"/>
      <c r="R914" s="787"/>
      <c r="S914" s="796"/>
      <c r="T914" s="796"/>
      <c r="U914" s="796"/>
      <c r="V914" s="796"/>
      <c r="W914" s="796"/>
      <c r="X914" s="796"/>
      <c r="Y914" s="796"/>
      <c r="Z914" s="796"/>
      <c r="AA914" s="796"/>
      <c r="AB914" s="787">
        <v>1</v>
      </c>
      <c r="AC914" s="799"/>
      <c r="AD914" s="799"/>
      <c r="AE914" s="799"/>
      <c r="AF914" s="787"/>
      <c r="AG914" s="787" t="b">
        <f t="shared" si="430"/>
        <v>1</v>
      </c>
      <c r="AH914" s="787"/>
      <c r="AI914" s="787"/>
      <c r="AJ914" s="787"/>
      <c r="AK914" s="787"/>
      <c r="AL914" s="787"/>
      <c r="AM914" s="787"/>
      <c r="AN914" s="787"/>
      <c r="AO914" s="799"/>
      <c r="BE914" s="784" t="str">
        <f t="shared" si="429"/>
        <v/>
      </c>
    </row>
    <row r="915" spans="1:59" x14ac:dyDescent="0.2">
      <c r="A915" s="793">
        <f>+SUBTOTAL(3,$B$13:B915)</f>
        <v>452</v>
      </c>
      <c r="B915" s="787" t="s">
        <v>832</v>
      </c>
      <c r="C915" s="787" t="s">
        <v>20</v>
      </c>
      <c r="D915" s="819"/>
      <c r="E915" s="799">
        <v>1</v>
      </c>
      <c r="F915" s="800" t="s">
        <v>2226</v>
      </c>
      <c r="G915" s="799" t="s">
        <v>1773</v>
      </c>
      <c r="H915" s="799" t="s">
        <v>1772</v>
      </c>
      <c r="I915" s="799" t="s">
        <v>439</v>
      </c>
      <c r="J915" s="799" t="s">
        <v>1773</v>
      </c>
      <c r="K915" s="799" t="s">
        <v>1772</v>
      </c>
      <c r="L915" s="799" t="s">
        <v>439</v>
      </c>
      <c r="M915" s="799">
        <v>1</v>
      </c>
      <c r="N915" s="799"/>
      <c r="O915" s="799"/>
      <c r="P915" s="799" t="s">
        <v>1774</v>
      </c>
      <c r="Q915" s="799" t="s">
        <v>1775</v>
      </c>
      <c r="R915" s="799">
        <v>1</v>
      </c>
      <c r="S915" s="799">
        <v>1</v>
      </c>
      <c r="T915" s="799"/>
      <c r="U915" s="799"/>
      <c r="V915" s="799">
        <v>1</v>
      </c>
      <c r="W915" s="799"/>
      <c r="X915" s="799"/>
      <c r="Y915" s="799">
        <v>1</v>
      </c>
      <c r="Z915" s="799"/>
      <c r="AA915" s="799"/>
      <c r="AB915" s="799"/>
      <c r="AC915" s="787">
        <v>1</v>
      </c>
      <c r="AD915" s="787"/>
      <c r="AE915" s="787"/>
      <c r="AF915" s="787"/>
      <c r="AG915" s="787"/>
      <c r="AH915" s="787"/>
      <c r="AI915" s="787"/>
      <c r="AJ915" s="787"/>
      <c r="AK915" s="787"/>
      <c r="AL915" s="799">
        <v>1</v>
      </c>
      <c r="AM915" s="799"/>
      <c r="AN915" s="799"/>
      <c r="AO915" s="799">
        <f>+VLOOKUP(LEFT(C915,2),$AR$2:$AS$5,2,FALSE)</f>
        <v>4.9029999999999996</v>
      </c>
      <c r="AP915" s="784"/>
      <c r="AQ915" s="784"/>
      <c r="AR915" s="784"/>
      <c r="AS915" s="784"/>
      <c r="AT915" s="784"/>
      <c r="AU915" s="784"/>
      <c r="AV915" s="784"/>
      <c r="AW915" s="784"/>
      <c r="AX915" s="784"/>
      <c r="AY915" s="784"/>
      <c r="AZ915" s="784"/>
      <c r="BA915" s="784"/>
      <c r="BB915" s="784"/>
      <c r="BC915" s="784"/>
      <c r="BE915" s="784" t="str">
        <f t="shared" si="429"/>
        <v>DA</v>
      </c>
      <c r="BF915" s="784" t="str">
        <f>+RIGHT(C915,1)</f>
        <v>3</v>
      </c>
      <c r="BG915" s="784" t="str">
        <f t="shared" si="431"/>
        <v>DA+3</v>
      </c>
    </row>
    <row r="916" spans="1:59" x14ac:dyDescent="0.2">
      <c r="A916" s="793"/>
      <c r="B916" s="787"/>
      <c r="C916" s="787"/>
      <c r="D916" s="819">
        <v>418.6</v>
      </c>
      <c r="E916" s="796"/>
      <c r="F916" s="796"/>
      <c r="G916" s="796"/>
      <c r="H916" s="796"/>
      <c r="I916" s="796"/>
      <c r="J916" s="796"/>
      <c r="K916" s="796"/>
      <c r="L916" s="796"/>
      <c r="M916" s="796"/>
      <c r="N916" s="796"/>
      <c r="O916" s="796"/>
      <c r="P916" s="787"/>
      <c r="Q916" s="787"/>
      <c r="R916" s="787"/>
      <c r="S916" s="796"/>
      <c r="T916" s="796"/>
      <c r="U916" s="796"/>
      <c r="V916" s="796"/>
      <c r="W916" s="796"/>
      <c r="X916" s="796"/>
      <c r="Y916" s="796"/>
      <c r="Z916" s="796"/>
      <c r="AA916" s="796"/>
      <c r="AB916" s="787">
        <v>1</v>
      </c>
      <c r="AC916" s="799"/>
      <c r="AD916" s="799"/>
      <c r="AE916" s="799"/>
      <c r="AF916" s="787"/>
      <c r="AG916" s="787" t="b">
        <f t="shared" si="430"/>
        <v>1</v>
      </c>
      <c r="AH916" s="787"/>
      <c r="AI916" s="787"/>
      <c r="AJ916" s="787"/>
      <c r="AK916" s="787"/>
      <c r="AL916" s="787"/>
      <c r="AM916" s="787"/>
      <c r="AN916" s="787"/>
      <c r="AO916" s="799"/>
      <c r="BE916" s="784" t="str">
        <f t="shared" si="429"/>
        <v/>
      </c>
    </row>
    <row r="917" spans="1:59" x14ac:dyDescent="0.2">
      <c r="A917" s="793">
        <f>+SUBTOTAL(3,$B$13:B917)</f>
        <v>453</v>
      </c>
      <c r="B917" s="787" t="s">
        <v>833</v>
      </c>
      <c r="C917" s="787" t="s">
        <v>20</v>
      </c>
      <c r="D917" s="819"/>
      <c r="E917" s="799">
        <v>1</v>
      </c>
      <c r="F917" s="800" t="s">
        <v>2227</v>
      </c>
      <c r="G917" s="799" t="s">
        <v>1773</v>
      </c>
      <c r="H917" s="799" t="s">
        <v>1772</v>
      </c>
      <c r="I917" s="799" t="s">
        <v>439</v>
      </c>
      <c r="J917" s="799" t="s">
        <v>1773</v>
      </c>
      <c r="K917" s="799" t="s">
        <v>1772</v>
      </c>
      <c r="L917" s="799" t="s">
        <v>439</v>
      </c>
      <c r="M917" s="799">
        <v>1</v>
      </c>
      <c r="N917" s="799"/>
      <c r="O917" s="799"/>
      <c r="P917" s="799" t="s">
        <v>1774</v>
      </c>
      <c r="Q917" s="799" t="s">
        <v>1775</v>
      </c>
      <c r="R917" s="799">
        <v>1</v>
      </c>
      <c r="S917" s="799">
        <v>1</v>
      </c>
      <c r="T917" s="799"/>
      <c r="U917" s="799"/>
      <c r="V917" s="799">
        <v>1</v>
      </c>
      <c r="W917" s="799"/>
      <c r="X917" s="799"/>
      <c r="Y917" s="799">
        <v>1</v>
      </c>
      <c r="Z917" s="799"/>
      <c r="AA917" s="799"/>
      <c r="AB917" s="799"/>
      <c r="AC917" s="787">
        <v>1</v>
      </c>
      <c r="AD917" s="787"/>
      <c r="AE917" s="787"/>
      <c r="AF917" s="787"/>
      <c r="AG917" s="787"/>
      <c r="AH917" s="787"/>
      <c r="AI917" s="787"/>
      <c r="AJ917" s="787"/>
      <c r="AK917" s="787"/>
      <c r="AL917" s="799">
        <v>1</v>
      </c>
      <c r="AM917" s="799"/>
      <c r="AN917" s="799"/>
      <c r="AO917" s="799">
        <f>+VLOOKUP(LEFT(C917,2),$AR$2:$AS$5,2,FALSE)</f>
        <v>4.9029999999999996</v>
      </c>
      <c r="AP917" s="784"/>
      <c r="AQ917" s="784"/>
      <c r="AR917" s="784"/>
      <c r="AS917" s="784"/>
      <c r="AT917" s="784"/>
      <c r="AU917" s="784"/>
      <c r="AV917" s="784"/>
      <c r="AW917" s="784"/>
      <c r="AX917" s="784"/>
      <c r="AY917" s="784"/>
      <c r="AZ917" s="784"/>
      <c r="BA917" s="784"/>
      <c r="BB917" s="784"/>
      <c r="BC917" s="784"/>
      <c r="BE917" s="784" t="str">
        <f t="shared" si="429"/>
        <v>DA</v>
      </c>
      <c r="BF917" s="784" t="str">
        <f>+RIGHT(C917,1)</f>
        <v>3</v>
      </c>
      <c r="BG917" s="784" t="str">
        <f t="shared" si="431"/>
        <v>DA+3</v>
      </c>
    </row>
    <row r="918" spans="1:59" x14ac:dyDescent="0.2">
      <c r="A918" s="793"/>
      <c r="B918" s="787"/>
      <c r="C918" s="787"/>
      <c r="D918" s="819">
        <v>414</v>
      </c>
      <c r="E918" s="796"/>
      <c r="F918" s="796"/>
      <c r="G918" s="796"/>
      <c r="H918" s="796"/>
      <c r="I918" s="796"/>
      <c r="J918" s="796"/>
      <c r="K918" s="796"/>
      <c r="L918" s="796"/>
      <c r="M918" s="796"/>
      <c r="N918" s="796"/>
      <c r="O918" s="796"/>
      <c r="P918" s="787"/>
      <c r="Q918" s="787"/>
      <c r="R918" s="787"/>
      <c r="S918" s="796"/>
      <c r="T918" s="796"/>
      <c r="U918" s="796"/>
      <c r="V918" s="796"/>
      <c r="W918" s="796"/>
      <c r="X918" s="796"/>
      <c r="Y918" s="796"/>
      <c r="Z918" s="796"/>
      <c r="AA918" s="796"/>
      <c r="AB918" s="787">
        <v>1</v>
      </c>
      <c r="AC918" s="799"/>
      <c r="AD918" s="799"/>
      <c r="AE918" s="799"/>
      <c r="AF918" s="787"/>
      <c r="AG918" s="787" t="b">
        <f t="shared" si="430"/>
        <v>1</v>
      </c>
      <c r="AH918" s="787"/>
      <c r="AI918" s="787"/>
      <c r="AJ918" s="787"/>
      <c r="AK918" s="787"/>
      <c r="AL918" s="787"/>
      <c r="AM918" s="787"/>
      <c r="AN918" s="787"/>
      <c r="AO918" s="799"/>
      <c r="BE918" s="784" t="str">
        <f t="shared" si="429"/>
        <v/>
      </c>
    </row>
    <row r="919" spans="1:59" x14ac:dyDescent="0.2">
      <c r="A919" s="793">
        <f>+SUBTOTAL(3,$B$13:B919)</f>
        <v>454</v>
      </c>
      <c r="B919" s="787" t="s">
        <v>834</v>
      </c>
      <c r="C919" s="787" t="s">
        <v>20</v>
      </c>
      <c r="D919" s="819"/>
      <c r="E919" s="799">
        <v>1</v>
      </c>
      <c r="F919" s="800" t="s">
        <v>2228</v>
      </c>
      <c r="G919" s="799" t="s">
        <v>1773</v>
      </c>
      <c r="H919" s="799" t="s">
        <v>1772</v>
      </c>
      <c r="I919" s="799" t="s">
        <v>439</v>
      </c>
      <c r="J919" s="799" t="s">
        <v>1773</v>
      </c>
      <c r="K919" s="799" t="s">
        <v>1772</v>
      </c>
      <c r="L919" s="799" t="s">
        <v>439</v>
      </c>
      <c r="M919" s="799">
        <v>1</v>
      </c>
      <c r="N919" s="799"/>
      <c r="O919" s="799"/>
      <c r="P919" s="799" t="s">
        <v>1774</v>
      </c>
      <c r="Q919" s="799" t="s">
        <v>1775</v>
      </c>
      <c r="R919" s="799">
        <v>1</v>
      </c>
      <c r="S919" s="799">
        <v>1</v>
      </c>
      <c r="T919" s="799"/>
      <c r="U919" s="799"/>
      <c r="V919" s="799">
        <v>1</v>
      </c>
      <c r="W919" s="799"/>
      <c r="X919" s="799"/>
      <c r="Y919" s="799">
        <v>1</v>
      </c>
      <c r="Z919" s="799"/>
      <c r="AA919" s="799"/>
      <c r="AB919" s="799"/>
      <c r="AC919" s="787">
        <v>1</v>
      </c>
      <c r="AD919" s="787"/>
      <c r="AE919" s="787"/>
      <c r="AF919" s="787"/>
      <c r="AG919" s="787"/>
      <c r="AH919" s="787"/>
      <c r="AI919" s="787"/>
      <c r="AJ919" s="787"/>
      <c r="AK919" s="787"/>
      <c r="AL919" s="799">
        <v>1</v>
      </c>
      <c r="AM919" s="799"/>
      <c r="AN919" s="799"/>
      <c r="AO919" s="799">
        <f>+VLOOKUP(LEFT(C919,2),$AR$2:$AS$5,2,FALSE)</f>
        <v>4.9029999999999996</v>
      </c>
      <c r="AP919" s="784"/>
      <c r="AQ919" s="784"/>
      <c r="AR919" s="784"/>
      <c r="AS919" s="784"/>
      <c r="AT919" s="784"/>
      <c r="AU919" s="784"/>
      <c r="AV919" s="784"/>
      <c r="AW919" s="784"/>
      <c r="AX919" s="784"/>
      <c r="AY919" s="784"/>
      <c r="AZ919" s="784"/>
      <c r="BA919" s="784"/>
      <c r="BB919" s="784"/>
      <c r="BC919" s="784"/>
      <c r="BE919" s="784" t="str">
        <f t="shared" si="429"/>
        <v>DA</v>
      </c>
      <c r="BF919" s="784" t="str">
        <f>+RIGHT(C919,1)</f>
        <v>3</v>
      </c>
      <c r="BG919" s="784" t="str">
        <f t="shared" si="431"/>
        <v>DA+3</v>
      </c>
    </row>
    <row r="920" spans="1:59" x14ac:dyDescent="0.2">
      <c r="A920" s="793"/>
      <c r="B920" s="787"/>
      <c r="C920" s="787"/>
      <c r="D920" s="819">
        <v>419.6</v>
      </c>
      <c r="E920" s="796"/>
      <c r="F920" s="796"/>
      <c r="G920" s="796"/>
      <c r="H920" s="796"/>
      <c r="I920" s="796"/>
      <c r="J920" s="796"/>
      <c r="K920" s="796"/>
      <c r="L920" s="796"/>
      <c r="M920" s="796"/>
      <c r="N920" s="796"/>
      <c r="O920" s="796"/>
      <c r="P920" s="787"/>
      <c r="Q920" s="787"/>
      <c r="R920" s="787"/>
      <c r="S920" s="796"/>
      <c r="T920" s="796"/>
      <c r="U920" s="796"/>
      <c r="V920" s="796"/>
      <c r="W920" s="796"/>
      <c r="X920" s="796"/>
      <c r="Y920" s="796"/>
      <c r="Z920" s="796"/>
      <c r="AA920" s="796"/>
      <c r="AB920" s="787">
        <v>1</v>
      </c>
      <c r="AC920" s="799"/>
      <c r="AD920" s="799"/>
      <c r="AE920" s="799"/>
      <c r="AF920" s="787"/>
      <c r="AG920" s="787" t="b">
        <f t="shared" si="430"/>
        <v>1</v>
      </c>
      <c r="AH920" s="787"/>
      <c r="AI920" s="787"/>
      <c r="AJ920" s="787"/>
      <c r="AK920" s="787"/>
      <c r="AL920" s="787"/>
      <c r="AM920" s="787"/>
      <c r="AN920" s="787"/>
      <c r="AO920" s="799"/>
      <c r="BE920" s="784" t="str">
        <f t="shared" si="429"/>
        <v/>
      </c>
    </row>
    <row r="921" spans="1:59" x14ac:dyDescent="0.2">
      <c r="A921" s="793">
        <f>+SUBTOTAL(3,$B$13:B921)</f>
        <v>455</v>
      </c>
      <c r="B921" s="787" t="s">
        <v>835</v>
      </c>
      <c r="C921" s="787" t="s">
        <v>20</v>
      </c>
      <c r="D921" s="819"/>
      <c r="E921" s="799">
        <v>1</v>
      </c>
      <c r="F921" s="800" t="s">
        <v>2229</v>
      </c>
      <c r="G921" s="799" t="s">
        <v>1773</v>
      </c>
      <c r="H921" s="799" t="s">
        <v>1772</v>
      </c>
      <c r="I921" s="799" t="s">
        <v>439</v>
      </c>
      <c r="J921" s="799" t="s">
        <v>1773</v>
      </c>
      <c r="K921" s="799" t="s">
        <v>1772</v>
      </c>
      <c r="L921" s="799" t="s">
        <v>439</v>
      </c>
      <c r="M921" s="799">
        <v>1</v>
      </c>
      <c r="N921" s="799"/>
      <c r="O921" s="799"/>
      <c r="P921" s="799" t="s">
        <v>1774</v>
      </c>
      <c r="Q921" s="799" t="s">
        <v>1775</v>
      </c>
      <c r="R921" s="799">
        <v>1</v>
      </c>
      <c r="S921" s="799">
        <v>1</v>
      </c>
      <c r="T921" s="799"/>
      <c r="U921" s="799"/>
      <c r="V921" s="799">
        <v>1</v>
      </c>
      <c r="W921" s="799"/>
      <c r="X921" s="799"/>
      <c r="Y921" s="799">
        <v>1</v>
      </c>
      <c r="Z921" s="799"/>
      <c r="AA921" s="799"/>
      <c r="AB921" s="799"/>
      <c r="AC921" s="787">
        <v>1</v>
      </c>
      <c r="AD921" s="787"/>
      <c r="AE921" s="787"/>
      <c r="AF921" s="787"/>
      <c r="AG921" s="787"/>
      <c r="AH921" s="787"/>
      <c r="AI921" s="787"/>
      <c r="AJ921" s="787"/>
      <c r="AK921" s="787"/>
      <c r="AL921" s="799">
        <v>1</v>
      </c>
      <c r="AM921" s="799"/>
      <c r="AN921" s="799"/>
      <c r="AO921" s="799">
        <f>+VLOOKUP(LEFT(C921,2),$AR$2:$AS$5,2,FALSE)</f>
        <v>4.9029999999999996</v>
      </c>
      <c r="AP921" s="784"/>
      <c r="AQ921" s="784"/>
      <c r="AR921" s="784"/>
      <c r="AS921" s="784"/>
      <c r="AT921" s="784"/>
      <c r="AU921" s="784"/>
      <c r="AV921" s="784"/>
      <c r="AW921" s="784"/>
      <c r="AX921" s="784"/>
      <c r="AY921" s="784"/>
      <c r="AZ921" s="784"/>
      <c r="BA921" s="784"/>
      <c r="BB921" s="784"/>
      <c r="BC921" s="784"/>
      <c r="BE921" s="784" t="str">
        <f t="shared" si="429"/>
        <v>DA</v>
      </c>
      <c r="BF921" s="784" t="str">
        <f>+RIGHT(C921,1)</f>
        <v>3</v>
      </c>
      <c r="BG921" s="784" t="str">
        <f t="shared" si="431"/>
        <v>DA+3</v>
      </c>
    </row>
    <row r="922" spans="1:59" x14ac:dyDescent="0.2">
      <c r="A922" s="793"/>
      <c r="B922" s="787"/>
      <c r="C922" s="787"/>
      <c r="D922" s="819">
        <v>420.3</v>
      </c>
      <c r="E922" s="796"/>
      <c r="F922" s="796"/>
      <c r="G922" s="796"/>
      <c r="H922" s="796"/>
      <c r="I922" s="796"/>
      <c r="J922" s="796"/>
      <c r="K922" s="796"/>
      <c r="L922" s="796"/>
      <c r="M922" s="796"/>
      <c r="N922" s="796"/>
      <c r="O922" s="796"/>
      <c r="P922" s="787"/>
      <c r="Q922" s="787"/>
      <c r="R922" s="787"/>
      <c r="S922" s="796"/>
      <c r="T922" s="796"/>
      <c r="U922" s="796"/>
      <c r="V922" s="796"/>
      <c r="W922" s="796"/>
      <c r="X922" s="796"/>
      <c r="Y922" s="796"/>
      <c r="Z922" s="796"/>
      <c r="AA922" s="796"/>
      <c r="AB922" s="787">
        <v>1</v>
      </c>
      <c r="AC922" s="799"/>
      <c r="AD922" s="799"/>
      <c r="AE922" s="799"/>
      <c r="AF922" s="787"/>
      <c r="AG922" s="787" t="b">
        <f t="shared" si="430"/>
        <v>1</v>
      </c>
      <c r="AH922" s="787"/>
      <c r="AI922" s="787"/>
      <c r="AJ922" s="787"/>
      <c r="AK922" s="787"/>
      <c r="AL922" s="787"/>
      <c r="AM922" s="787"/>
      <c r="AN922" s="787"/>
      <c r="AO922" s="799"/>
      <c r="BE922" s="784" t="str">
        <f t="shared" si="429"/>
        <v/>
      </c>
    </row>
    <row r="923" spans="1:59" x14ac:dyDescent="0.2">
      <c r="A923" s="793">
        <f>+SUBTOTAL(3,$B$13:B923)</f>
        <v>456</v>
      </c>
      <c r="B923" s="787" t="s">
        <v>836</v>
      </c>
      <c r="C923" s="787" t="s">
        <v>20</v>
      </c>
      <c r="D923" s="819"/>
      <c r="E923" s="799">
        <v>1</v>
      </c>
      <c r="F923" s="800" t="s">
        <v>2230</v>
      </c>
      <c r="G923" s="799" t="s">
        <v>1773</v>
      </c>
      <c r="H923" s="799" t="s">
        <v>1772</v>
      </c>
      <c r="I923" s="799" t="s">
        <v>439</v>
      </c>
      <c r="J923" s="799" t="s">
        <v>1773</v>
      </c>
      <c r="K923" s="799" t="s">
        <v>1772</v>
      </c>
      <c r="L923" s="799" t="s">
        <v>439</v>
      </c>
      <c r="M923" s="799">
        <v>1</v>
      </c>
      <c r="N923" s="799"/>
      <c r="O923" s="799"/>
      <c r="P923" s="799" t="s">
        <v>1774</v>
      </c>
      <c r="Q923" s="799" t="s">
        <v>1775</v>
      </c>
      <c r="R923" s="799">
        <v>1</v>
      </c>
      <c r="S923" s="799">
        <v>1</v>
      </c>
      <c r="T923" s="799"/>
      <c r="U923" s="799"/>
      <c r="V923" s="799">
        <v>1</v>
      </c>
      <c r="W923" s="799"/>
      <c r="X923" s="799"/>
      <c r="Y923" s="799">
        <v>1</v>
      </c>
      <c r="Z923" s="799"/>
      <c r="AA923" s="799"/>
      <c r="AB923" s="799"/>
      <c r="AC923" s="787">
        <v>1</v>
      </c>
      <c r="AD923" s="787"/>
      <c r="AE923" s="787"/>
      <c r="AF923" s="787"/>
      <c r="AG923" s="787"/>
      <c r="AH923" s="787"/>
      <c r="AI923" s="787"/>
      <c r="AJ923" s="787"/>
      <c r="AK923" s="787"/>
      <c r="AL923" s="799">
        <v>1</v>
      </c>
      <c r="AM923" s="799"/>
      <c r="AN923" s="799"/>
      <c r="AO923" s="799">
        <f>+VLOOKUP(LEFT(C923,2),$AR$2:$AS$5,2,FALSE)</f>
        <v>4.9029999999999996</v>
      </c>
      <c r="AP923" s="784"/>
      <c r="AQ923" s="784"/>
      <c r="AR923" s="784"/>
      <c r="AS923" s="784"/>
      <c r="AT923" s="784"/>
      <c r="AU923" s="784"/>
      <c r="AV923" s="784"/>
      <c r="AW923" s="784"/>
      <c r="AX923" s="784"/>
      <c r="AY923" s="784"/>
      <c r="AZ923" s="784"/>
      <c r="BA923" s="784"/>
      <c r="BB923" s="784"/>
      <c r="BC923" s="784"/>
      <c r="BE923" s="784" t="str">
        <f t="shared" si="429"/>
        <v>DA</v>
      </c>
      <c r="BF923" s="784" t="str">
        <f>+RIGHT(C923,1)</f>
        <v>3</v>
      </c>
      <c r="BG923" s="784" t="str">
        <f t="shared" si="431"/>
        <v>DA+3</v>
      </c>
    </row>
    <row r="924" spans="1:59" x14ac:dyDescent="0.2">
      <c r="A924" s="793"/>
      <c r="B924" s="787"/>
      <c r="C924" s="787"/>
      <c r="D924" s="819">
        <v>419.6</v>
      </c>
      <c r="E924" s="796"/>
      <c r="F924" s="796"/>
      <c r="G924" s="796"/>
      <c r="H924" s="796"/>
      <c r="I924" s="796"/>
      <c r="J924" s="796"/>
      <c r="K924" s="796"/>
      <c r="L924" s="796"/>
      <c r="M924" s="796"/>
      <c r="N924" s="796"/>
      <c r="O924" s="796"/>
      <c r="P924" s="787"/>
      <c r="Q924" s="787"/>
      <c r="R924" s="787"/>
      <c r="S924" s="796"/>
      <c r="T924" s="796"/>
      <c r="U924" s="796"/>
      <c r="V924" s="796"/>
      <c r="W924" s="796"/>
      <c r="X924" s="796"/>
      <c r="Y924" s="796"/>
      <c r="Z924" s="796"/>
      <c r="AA924" s="796"/>
      <c r="AB924" s="787">
        <v>1</v>
      </c>
      <c r="AC924" s="799"/>
      <c r="AD924" s="799"/>
      <c r="AE924" s="799"/>
      <c r="AF924" s="787"/>
      <c r="AG924" s="787" t="b">
        <f t="shared" si="430"/>
        <v>1</v>
      </c>
      <c r="AH924" s="787"/>
      <c r="AI924" s="787"/>
      <c r="AJ924" s="787"/>
      <c r="AK924" s="787"/>
      <c r="AL924" s="787"/>
      <c r="AM924" s="787"/>
      <c r="AN924" s="787"/>
      <c r="AO924" s="799"/>
      <c r="BE924" s="784" t="str">
        <f t="shared" si="429"/>
        <v/>
      </c>
    </row>
    <row r="925" spans="1:59" x14ac:dyDescent="0.2">
      <c r="A925" s="793">
        <f>+SUBTOTAL(3,$B$13:B925)</f>
        <v>457</v>
      </c>
      <c r="B925" s="787" t="s">
        <v>837</v>
      </c>
      <c r="C925" s="787" t="s">
        <v>20</v>
      </c>
      <c r="D925" s="819"/>
      <c r="E925" s="799">
        <v>1</v>
      </c>
      <c r="F925" s="800" t="s">
        <v>2231</v>
      </c>
      <c r="G925" s="799" t="s">
        <v>1773</v>
      </c>
      <c r="H925" s="799" t="s">
        <v>1772</v>
      </c>
      <c r="I925" s="799" t="s">
        <v>439</v>
      </c>
      <c r="J925" s="799" t="s">
        <v>1773</v>
      </c>
      <c r="K925" s="799" t="s">
        <v>1772</v>
      </c>
      <c r="L925" s="799" t="s">
        <v>439</v>
      </c>
      <c r="M925" s="799">
        <v>1</v>
      </c>
      <c r="N925" s="799"/>
      <c r="O925" s="799"/>
      <c r="P925" s="799" t="s">
        <v>1774</v>
      </c>
      <c r="Q925" s="799" t="s">
        <v>1775</v>
      </c>
      <c r="R925" s="799">
        <v>1</v>
      </c>
      <c r="S925" s="799">
        <v>1</v>
      </c>
      <c r="T925" s="799"/>
      <c r="U925" s="799"/>
      <c r="V925" s="799">
        <v>1</v>
      </c>
      <c r="W925" s="799"/>
      <c r="X925" s="799"/>
      <c r="Y925" s="799">
        <v>1</v>
      </c>
      <c r="Z925" s="799"/>
      <c r="AA925" s="799"/>
      <c r="AB925" s="799"/>
      <c r="AC925" s="787">
        <v>1</v>
      </c>
      <c r="AD925" s="787"/>
      <c r="AE925" s="787"/>
      <c r="AF925" s="787"/>
      <c r="AG925" s="787"/>
      <c r="AH925" s="787"/>
      <c r="AI925" s="787"/>
      <c r="AJ925" s="787"/>
      <c r="AK925" s="787"/>
      <c r="AL925" s="799">
        <v>1</v>
      </c>
      <c r="AM925" s="799"/>
      <c r="AN925" s="799"/>
      <c r="AO925" s="799">
        <f>+VLOOKUP(LEFT(C925,2),$AR$2:$AS$5,2,FALSE)</f>
        <v>4.9029999999999996</v>
      </c>
      <c r="AP925" s="784"/>
      <c r="AQ925" s="784"/>
      <c r="AR925" s="784"/>
      <c r="AS925" s="784"/>
      <c r="AT925" s="784"/>
      <c r="AU925" s="784"/>
      <c r="AV925" s="784"/>
      <c r="AW925" s="784"/>
      <c r="AX925" s="784"/>
      <c r="AY925" s="784"/>
      <c r="AZ925" s="784"/>
      <c r="BA925" s="784"/>
      <c r="BB925" s="784"/>
      <c r="BC925" s="784"/>
      <c r="BE925" s="784" t="str">
        <f t="shared" si="429"/>
        <v>DA</v>
      </c>
      <c r="BF925" s="784" t="str">
        <f>+RIGHT(C925,1)</f>
        <v>3</v>
      </c>
      <c r="BG925" s="784" t="str">
        <f t="shared" si="431"/>
        <v>DA+3</v>
      </c>
    </row>
    <row r="926" spans="1:59" x14ac:dyDescent="0.2">
      <c r="A926" s="793"/>
      <c r="B926" s="787"/>
      <c r="C926" s="787"/>
      <c r="D926" s="819">
        <v>418.2</v>
      </c>
      <c r="E926" s="796"/>
      <c r="F926" s="796"/>
      <c r="G926" s="796"/>
      <c r="H926" s="796"/>
      <c r="I926" s="796"/>
      <c r="J926" s="796"/>
      <c r="K926" s="796"/>
      <c r="L926" s="796"/>
      <c r="M926" s="796"/>
      <c r="N926" s="796"/>
      <c r="O926" s="796"/>
      <c r="P926" s="787"/>
      <c r="Q926" s="787"/>
      <c r="R926" s="787"/>
      <c r="S926" s="796"/>
      <c r="T926" s="796"/>
      <c r="U926" s="796"/>
      <c r="V926" s="796"/>
      <c r="W926" s="796"/>
      <c r="X926" s="796"/>
      <c r="Y926" s="796"/>
      <c r="Z926" s="796"/>
      <c r="AA926" s="796"/>
      <c r="AB926" s="787">
        <v>1</v>
      </c>
      <c r="AC926" s="799"/>
      <c r="AD926" s="799"/>
      <c r="AE926" s="799"/>
      <c r="AF926" s="787"/>
      <c r="AG926" s="787" t="b">
        <f t="shared" si="430"/>
        <v>1</v>
      </c>
      <c r="AH926" s="787"/>
      <c r="AI926" s="787"/>
      <c r="AJ926" s="787"/>
      <c r="AK926" s="787"/>
      <c r="AL926" s="787"/>
      <c r="AM926" s="787"/>
      <c r="AN926" s="787"/>
      <c r="AO926" s="799"/>
      <c r="BE926" s="784" t="str">
        <f t="shared" si="429"/>
        <v/>
      </c>
    </row>
    <row r="927" spans="1:59" x14ac:dyDescent="0.2">
      <c r="A927" s="793">
        <f>+SUBTOTAL(3,$B$13:B927)</f>
        <v>458</v>
      </c>
      <c r="B927" s="787" t="s">
        <v>838</v>
      </c>
      <c r="C927" s="787" t="s">
        <v>20</v>
      </c>
      <c r="D927" s="819"/>
      <c r="E927" s="799">
        <v>1</v>
      </c>
      <c r="F927" s="800" t="s">
        <v>2232</v>
      </c>
      <c r="G927" s="799" t="s">
        <v>1773</v>
      </c>
      <c r="H927" s="799" t="s">
        <v>1772</v>
      </c>
      <c r="I927" s="799" t="s">
        <v>439</v>
      </c>
      <c r="J927" s="799" t="s">
        <v>1773</v>
      </c>
      <c r="K927" s="799" t="s">
        <v>1772</v>
      </c>
      <c r="L927" s="799" t="s">
        <v>439</v>
      </c>
      <c r="M927" s="799">
        <v>1</v>
      </c>
      <c r="N927" s="799"/>
      <c r="O927" s="799"/>
      <c r="P927" s="799" t="s">
        <v>1774</v>
      </c>
      <c r="Q927" s="799" t="s">
        <v>1775</v>
      </c>
      <c r="R927" s="799">
        <v>1</v>
      </c>
      <c r="S927" s="799">
        <v>1</v>
      </c>
      <c r="T927" s="799"/>
      <c r="U927" s="799"/>
      <c r="V927" s="799">
        <v>1</v>
      </c>
      <c r="W927" s="799"/>
      <c r="X927" s="799"/>
      <c r="Y927" s="799">
        <v>1</v>
      </c>
      <c r="Z927" s="799"/>
      <c r="AA927" s="799"/>
      <c r="AB927" s="799"/>
      <c r="AC927" s="787">
        <v>1</v>
      </c>
      <c r="AD927" s="787"/>
      <c r="AE927" s="787"/>
      <c r="AF927" s="787"/>
      <c r="AG927" s="787"/>
      <c r="AH927" s="787"/>
      <c r="AI927" s="787"/>
      <c r="AJ927" s="787"/>
      <c r="AK927" s="787"/>
      <c r="AL927" s="799">
        <v>1</v>
      </c>
      <c r="AM927" s="799"/>
      <c r="AN927" s="799"/>
      <c r="AO927" s="799">
        <f>+VLOOKUP(LEFT(C927,2),$AR$2:$AS$5,2,FALSE)</f>
        <v>4.9029999999999996</v>
      </c>
      <c r="AP927" s="784"/>
      <c r="AQ927" s="784"/>
      <c r="AR927" s="784"/>
      <c r="AS927" s="784"/>
      <c r="AT927" s="784"/>
      <c r="AU927" s="784"/>
      <c r="AV927" s="784"/>
      <c r="AW927" s="784"/>
      <c r="AX927" s="784"/>
      <c r="AY927" s="784"/>
      <c r="AZ927" s="784"/>
      <c r="BA927" s="784"/>
      <c r="BB927" s="784"/>
      <c r="BC927" s="784"/>
      <c r="BE927" s="784" t="str">
        <f t="shared" si="429"/>
        <v>DA</v>
      </c>
      <c r="BF927" s="784" t="str">
        <f>+RIGHT(C927,1)</f>
        <v>3</v>
      </c>
      <c r="BG927" s="784" t="str">
        <f t="shared" si="431"/>
        <v>DA+3</v>
      </c>
    </row>
    <row r="928" spans="1:59" x14ac:dyDescent="0.2">
      <c r="A928" s="793"/>
      <c r="B928" s="787"/>
      <c r="C928" s="787"/>
      <c r="D928" s="819">
        <v>414.1</v>
      </c>
      <c r="E928" s="796"/>
      <c r="F928" s="796"/>
      <c r="G928" s="796"/>
      <c r="H928" s="796"/>
      <c r="I928" s="796"/>
      <c r="J928" s="796"/>
      <c r="K928" s="796"/>
      <c r="L928" s="796"/>
      <c r="M928" s="796"/>
      <c r="N928" s="796"/>
      <c r="O928" s="796"/>
      <c r="P928" s="787"/>
      <c r="Q928" s="787"/>
      <c r="R928" s="787"/>
      <c r="S928" s="796"/>
      <c r="T928" s="796"/>
      <c r="U928" s="796"/>
      <c r="V928" s="796"/>
      <c r="W928" s="796"/>
      <c r="X928" s="796"/>
      <c r="Y928" s="796"/>
      <c r="Z928" s="796"/>
      <c r="AA928" s="796"/>
      <c r="AB928" s="787">
        <v>1</v>
      </c>
      <c r="AC928" s="799"/>
      <c r="AD928" s="799"/>
      <c r="AE928" s="799"/>
      <c r="AF928" s="787"/>
      <c r="AG928" s="787" t="b">
        <f t="shared" si="430"/>
        <v>1</v>
      </c>
      <c r="AH928" s="787"/>
      <c r="AI928" s="787"/>
      <c r="AJ928" s="787"/>
      <c r="AK928" s="787"/>
      <c r="AL928" s="787"/>
      <c r="AM928" s="787"/>
      <c r="AN928" s="787"/>
      <c r="AO928" s="799"/>
      <c r="BE928" s="784" t="str">
        <f t="shared" si="429"/>
        <v/>
      </c>
    </row>
    <row r="929" spans="1:59" x14ac:dyDescent="0.2">
      <c r="A929" s="793">
        <f>+SUBTOTAL(3,$B$13:B929)</f>
        <v>459</v>
      </c>
      <c r="B929" s="787" t="s">
        <v>839</v>
      </c>
      <c r="C929" s="787" t="s">
        <v>20</v>
      </c>
      <c r="D929" s="819"/>
      <c r="E929" s="799">
        <v>1</v>
      </c>
      <c r="F929" s="800" t="s">
        <v>2233</v>
      </c>
      <c r="G929" s="799" t="s">
        <v>1773</v>
      </c>
      <c r="H929" s="799" t="s">
        <v>1772</v>
      </c>
      <c r="I929" s="799" t="s">
        <v>439</v>
      </c>
      <c r="J929" s="799" t="s">
        <v>1773</v>
      </c>
      <c r="K929" s="799" t="s">
        <v>1772</v>
      </c>
      <c r="L929" s="799" t="s">
        <v>439</v>
      </c>
      <c r="M929" s="799">
        <v>1</v>
      </c>
      <c r="N929" s="799"/>
      <c r="O929" s="799"/>
      <c r="P929" s="799" t="s">
        <v>1774</v>
      </c>
      <c r="Q929" s="799" t="s">
        <v>1775</v>
      </c>
      <c r="R929" s="799">
        <v>1</v>
      </c>
      <c r="S929" s="799">
        <v>1</v>
      </c>
      <c r="T929" s="799"/>
      <c r="U929" s="799"/>
      <c r="V929" s="799">
        <v>1</v>
      </c>
      <c r="W929" s="799"/>
      <c r="X929" s="799"/>
      <c r="Y929" s="799">
        <v>1</v>
      </c>
      <c r="Z929" s="799"/>
      <c r="AA929" s="799"/>
      <c r="AB929" s="799"/>
      <c r="AC929" s="787">
        <v>1</v>
      </c>
      <c r="AD929" s="787"/>
      <c r="AE929" s="787"/>
      <c r="AF929" s="787"/>
      <c r="AG929" s="787"/>
      <c r="AH929" s="787"/>
      <c r="AI929" s="787"/>
      <c r="AJ929" s="787"/>
      <c r="AK929" s="787"/>
      <c r="AL929" s="799">
        <v>1</v>
      </c>
      <c r="AM929" s="799"/>
      <c r="AN929" s="799"/>
      <c r="AO929" s="799">
        <f>+VLOOKUP(LEFT(C929,2),$AR$2:$AS$5,2,FALSE)</f>
        <v>4.9029999999999996</v>
      </c>
      <c r="AP929" s="784"/>
      <c r="AQ929" s="784"/>
      <c r="AR929" s="784"/>
      <c r="AS929" s="784"/>
      <c r="AT929" s="784"/>
      <c r="AU929" s="784"/>
      <c r="AV929" s="784"/>
      <c r="AW929" s="784"/>
      <c r="AX929" s="784"/>
      <c r="AY929" s="784"/>
      <c r="AZ929" s="784"/>
      <c r="BA929" s="784"/>
      <c r="BB929" s="784"/>
      <c r="BC929" s="784"/>
      <c r="BE929" s="784" t="str">
        <f t="shared" si="429"/>
        <v>DA</v>
      </c>
      <c r="BF929" s="784" t="str">
        <f>+RIGHT(C929,1)</f>
        <v>3</v>
      </c>
      <c r="BG929" s="784" t="str">
        <f t="shared" si="431"/>
        <v>DA+3</v>
      </c>
    </row>
    <row r="930" spans="1:59" x14ac:dyDescent="0.2">
      <c r="A930" s="793"/>
      <c r="B930" s="787"/>
      <c r="C930" s="787"/>
      <c r="D930" s="819">
        <v>406.1</v>
      </c>
      <c r="E930" s="796"/>
      <c r="F930" s="796"/>
      <c r="G930" s="796"/>
      <c r="H930" s="796"/>
      <c r="I930" s="796"/>
      <c r="J930" s="796"/>
      <c r="K930" s="796"/>
      <c r="L930" s="796"/>
      <c r="M930" s="796"/>
      <c r="N930" s="796"/>
      <c r="O930" s="796"/>
      <c r="P930" s="787"/>
      <c r="Q930" s="787"/>
      <c r="R930" s="787"/>
      <c r="S930" s="796"/>
      <c r="T930" s="796"/>
      <c r="U930" s="796"/>
      <c r="V930" s="796"/>
      <c r="W930" s="796"/>
      <c r="X930" s="796"/>
      <c r="Y930" s="796"/>
      <c r="Z930" s="796"/>
      <c r="AA930" s="796"/>
      <c r="AB930" s="787">
        <v>1</v>
      </c>
      <c r="AC930" s="799"/>
      <c r="AD930" s="799"/>
      <c r="AE930" s="799"/>
      <c r="AF930" s="787"/>
      <c r="AG930" s="787" t="b">
        <f t="shared" si="430"/>
        <v>1</v>
      </c>
      <c r="AH930" s="787"/>
      <c r="AI930" s="787"/>
      <c r="AJ930" s="787"/>
      <c r="AK930" s="787"/>
      <c r="AL930" s="787"/>
      <c r="AM930" s="787"/>
      <c r="AN930" s="787"/>
      <c r="AO930" s="799"/>
      <c r="BE930" s="784" t="str">
        <f t="shared" si="429"/>
        <v/>
      </c>
    </row>
    <row r="931" spans="1:59" x14ac:dyDescent="0.2">
      <c r="A931" s="793">
        <f>+SUBTOTAL(3,$B$13:B931)</f>
        <v>460</v>
      </c>
      <c r="B931" s="787" t="s">
        <v>840</v>
      </c>
      <c r="C931" s="787" t="s">
        <v>20</v>
      </c>
      <c r="D931" s="819"/>
      <c r="E931" s="799">
        <v>1</v>
      </c>
      <c r="F931" s="800" t="s">
        <v>2234</v>
      </c>
      <c r="G931" s="799" t="s">
        <v>1773</v>
      </c>
      <c r="H931" s="799" t="s">
        <v>1772</v>
      </c>
      <c r="I931" s="799" t="s">
        <v>439</v>
      </c>
      <c r="J931" s="799" t="s">
        <v>1773</v>
      </c>
      <c r="K931" s="799" t="s">
        <v>1772</v>
      </c>
      <c r="L931" s="799" t="s">
        <v>439</v>
      </c>
      <c r="M931" s="799">
        <v>1</v>
      </c>
      <c r="N931" s="799"/>
      <c r="O931" s="799"/>
      <c r="P931" s="799" t="s">
        <v>1774</v>
      </c>
      <c r="Q931" s="799" t="s">
        <v>1775</v>
      </c>
      <c r="R931" s="799">
        <v>1</v>
      </c>
      <c r="S931" s="799">
        <v>1</v>
      </c>
      <c r="T931" s="799"/>
      <c r="U931" s="799"/>
      <c r="V931" s="799">
        <v>1</v>
      </c>
      <c r="W931" s="799"/>
      <c r="X931" s="799"/>
      <c r="Y931" s="799">
        <v>1</v>
      </c>
      <c r="Z931" s="799"/>
      <c r="AA931" s="799"/>
      <c r="AB931" s="799"/>
      <c r="AC931" s="787">
        <v>1</v>
      </c>
      <c r="AD931" s="787"/>
      <c r="AE931" s="787"/>
      <c r="AF931" s="787"/>
      <c r="AG931" s="787"/>
      <c r="AH931" s="787"/>
      <c r="AI931" s="787"/>
      <c r="AJ931" s="787"/>
      <c r="AK931" s="787"/>
      <c r="AL931" s="799">
        <v>1</v>
      </c>
      <c r="AM931" s="799"/>
      <c r="AN931" s="799"/>
      <c r="AO931" s="799">
        <f>+VLOOKUP(LEFT(C931,2),$AR$2:$AS$5,2,FALSE)</f>
        <v>4.9029999999999996</v>
      </c>
      <c r="AP931" s="784"/>
      <c r="AQ931" s="784"/>
      <c r="AR931" s="784"/>
      <c r="AS931" s="784"/>
      <c r="AT931" s="784"/>
      <c r="AU931" s="784"/>
      <c r="AV931" s="784"/>
      <c r="AW931" s="784"/>
      <c r="AX931" s="784"/>
      <c r="AY931" s="784"/>
      <c r="AZ931" s="784"/>
      <c r="BA931" s="784"/>
      <c r="BB931" s="784"/>
      <c r="BC931" s="784"/>
      <c r="BE931" s="784" t="str">
        <f t="shared" si="429"/>
        <v>DA</v>
      </c>
      <c r="BF931" s="784" t="str">
        <f>+RIGHT(C931,1)</f>
        <v>3</v>
      </c>
      <c r="BG931" s="784" t="str">
        <f t="shared" si="431"/>
        <v>DA+3</v>
      </c>
    </row>
    <row r="932" spans="1:59" x14ac:dyDescent="0.2">
      <c r="A932" s="793"/>
      <c r="B932" s="787"/>
      <c r="C932" s="787"/>
      <c r="D932" s="819">
        <v>408.6</v>
      </c>
      <c r="E932" s="796"/>
      <c r="F932" s="796"/>
      <c r="G932" s="796"/>
      <c r="H932" s="796"/>
      <c r="I932" s="796"/>
      <c r="J932" s="796"/>
      <c r="K932" s="796"/>
      <c r="L932" s="796"/>
      <c r="M932" s="796"/>
      <c r="N932" s="796"/>
      <c r="O932" s="796"/>
      <c r="P932" s="787"/>
      <c r="Q932" s="787"/>
      <c r="R932" s="787"/>
      <c r="S932" s="796"/>
      <c r="T932" s="796"/>
      <c r="U932" s="796"/>
      <c r="V932" s="796"/>
      <c r="W932" s="796"/>
      <c r="X932" s="796"/>
      <c r="Y932" s="796"/>
      <c r="Z932" s="796"/>
      <c r="AA932" s="796"/>
      <c r="AB932" s="787">
        <v>1</v>
      </c>
      <c r="AC932" s="799"/>
      <c r="AD932" s="799"/>
      <c r="AE932" s="799"/>
      <c r="AF932" s="787"/>
      <c r="AG932" s="787" t="b">
        <f t="shared" si="430"/>
        <v>1</v>
      </c>
      <c r="AH932" s="787"/>
      <c r="AI932" s="787"/>
      <c r="AJ932" s="787"/>
      <c r="AK932" s="787"/>
      <c r="AL932" s="787"/>
      <c r="AM932" s="787"/>
      <c r="AN932" s="787"/>
      <c r="AO932" s="799"/>
      <c r="BE932" s="784" t="str">
        <f t="shared" si="429"/>
        <v/>
      </c>
    </row>
    <row r="933" spans="1:59" x14ac:dyDescent="0.2">
      <c r="A933" s="793">
        <f>+SUBTOTAL(3,$B$13:B933)</f>
        <v>461</v>
      </c>
      <c r="B933" s="787" t="s">
        <v>841</v>
      </c>
      <c r="C933" s="787" t="s">
        <v>20</v>
      </c>
      <c r="D933" s="819"/>
      <c r="E933" s="799">
        <v>1</v>
      </c>
      <c r="F933" s="800" t="s">
        <v>2235</v>
      </c>
      <c r="G933" s="799" t="s">
        <v>1773</v>
      </c>
      <c r="H933" s="799" t="s">
        <v>1772</v>
      </c>
      <c r="I933" s="799" t="s">
        <v>439</v>
      </c>
      <c r="J933" s="799" t="s">
        <v>1773</v>
      </c>
      <c r="K933" s="799" t="s">
        <v>1772</v>
      </c>
      <c r="L933" s="799" t="s">
        <v>439</v>
      </c>
      <c r="M933" s="799">
        <v>1</v>
      </c>
      <c r="N933" s="799"/>
      <c r="O933" s="799"/>
      <c r="P933" s="799" t="s">
        <v>1774</v>
      </c>
      <c r="Q933" s="799" t="s">
        <v>1775</v>
      </c>
      <c r="R933" s="799">
        <v>1</v>
      </c>
      <c r="S933" s="799">
        <v>1</v>
      </c>
      <c r="T933" s="799"/>
      <c r="U933" s="799"/>
      <c r="V933" s="799">
        <v>1</v>
      </c>
      <c r="W933" s="799"/>
      <c r="X933" s="799"/>
      <c r="Y933" s="799">
        <v>1</v>
      </c>
      <c r="Z933" s="799"/>
      <c r="AA933" s="799"/>
      <c r="AB933" s="799"/>
      <c r="AC933" s="787">
        <v>1</v>
      </c>
      <c r="AD933" s="787"/>
      <c r="AE933" s="787"/>
      <c r="AF933" s="787"/>
      <c r="AG933" s="787"/>
      <c r="AH933" s="787"/>
      <c r="AI933" s="787"/>
      <c r="AJ933" s="787"/>
      <c r="AK933" s="787"/>
      <c r="AL933" s="799">
        <v>1</v>
      </c>
      <c r="AM933" s="799"/>
      <c r="AN933" s="799"/>
      <c r="AO933" s="799">
        <f>+VLOOKUP(LEFT(C933,2),$AR$2:$AS$5,2,FALSE)</f>
        <v>4.9029999999999996</v>
      </c>
      <c r="AP933" s="784"/>
      <c r="AQ933" s="784"/>
      <c r="AR933" s="784"/>
      <c r="AS933" s="784"/>
      <c r="AT933" s="784"/>
      <c r="AU933" s="784"/>
      <c r="AV933" s="784"/>
      <c r="AW933" s="784"/>
      <c r="AX933" s="784"/>
      <c r="AY933" s="784"/>
      <c r="AZ933" s="784"/>
      <c r="BA933" s="784"/>
      <c r="BB933" s="784"/>
      <c r="BC933" s="784"/>
      <c r="BE933" s="784" t="str">
        <f t="shared" si="429"/>
        <v>DA</v>
      </c>
      <c r="BF933" s="784" t="str">
        <f>+RIGHT(C933,1)</f>
        <v>3</v>
      </c>
      <c r="BG933" s="784" t="str">
        <f t="shared" si="431"/>
        <v>DA+3</v>
      </c>
    </row>
    <row r="934" spans="1:59" x14ac:dyDescent="0.2">
      <c r="A934" s="793"/>
      <c r="B934" s="787"/>
      <c r="C934" s="787"/>
      <c r="D934" s="819">
        <v>420.4</v>
      </c>
      <c r="E934" s="796"/>
      <c r="F934" s="796"/>
      <c r="G934" s="796"/>
      <c r="H934" s="796"/>
      <c r="I934" s="796"/>
      <c r="J934" s="796"/>
      <c r="K934" s="796"/>
      <c r="L934" s="796"/>
      <c r="M934" s="796"/>
      <c r="N934" s="796"/>
      <c r="O934" s="796"/>
      <c r="P934" s="787"/>
      <c r="Q934" s="787"/>
      <c r="R934" s="787"/>
      <c r="S934" s="796"/>
      <c r="T934" s="796"/>
      <c r="U934" s="796"/>
      <c r="V934" s="796"/>
      <c r="W934" s="796"/>
      <c r="X934" s="796"/>
      <c r="Y934" s="796"/>
      <c r="Z934" s="796"/>
      <c r="AA934" s="796"/>
      <c r="AB934" s="787">
        <v>1</v>
      </c>
      <c r="AC934" s="799"/>
      <c r="AD934" s="799"/>
      <c r="AE934" s="799"/>
      <c r="AF934" s="787"/>
      <c r="AG934" s="787" t="b">
        <f t="shared" si="430"/>
        <v>1</v>
      </c>
      <c r="AH934" s="787"/>
      <c r="AI934" s="787"/>
      <c r="AJ934" s="787"/>
      <c r="AK934" s="787"/>
      <c r="AL934" s="787"/>
      <c r="AM934" s="787"/>
      <c r="AN934" s="787"/>
      <c r="AO934" s="799"/>
      <c r="BE934" s="784" t="str">
        <f t="shared" si="429"/>
        <v/>
      </c>
    </row>
    <row r="935" spans="1:59" x14ac:dyDescent="0.2">
      <c r="A935" s="793">
        <f>+SUBTOTAL(3,$B$13:B935)</f>
        <v>462</v>
      </c>
      <c r="B935" s="787" t="s">
        <v>106</v>
      </c>
      <c r="C935" s="787" t="s">
        <v>249</v>
      </c>
      <c r="D935" s="819"/>
      <c r="E935" s="799">
        <v>1</v>
      </c>
      <c r="F935" s="800" t="s">
        <v>2236</v>
      </c>
      <c r="G935" s="799" t="s">
        <v>1773</v>
      </c>
      <c r="H935" s="799" t="s">
        <v>1772</v>
      </c>
      <c r="I935" s="799" t="s">
        <v>439</v>
      </c>
      <c r="J935" s="799" t="s">
        <v>1773</v>
      </c>
      <c r="K935" s="799" t="s">
        <v>1772</v>
      </c>
      <c r="L935" s="799" t="s">
        <v>439</v>
      </c>
      <c r="M935" s="799">
        <v>1</v>
      </c>
      <c r="N935" s="799"/>
      <c r="O935" s="799"/>
      <c r="P935" s="799" t="s">
        <v>1774</v>
      </c>
      <c r="Q935" s="799" t="s">
        <v>1775</v>
      </c>
      <c r="R935" s="799">
        <v>1</v>
      </c>
      <c r="S935" s="799">
        <v>1</v>
      </c>
      <c r="T935" s="799"/>
      <c r="U935" s="799"/>
      <c r="V935" s="799">
        <v>1</v>
      </c>
      <c r="W935" s="799"/>
      <c r="X935" s="799"/>
      <c r="Y935" s="796"/>
      <c r="Z935" s="796"/>
      <c r="AA935" s="796"/>
      <c r="AB935" s="799"/>
      <c r="AC935" s="787">
        <v>1</v>
      </c>
      <c r="AD935" s="787"/>
      <c r="AE935" s="787"/>
      <c r="AF935" s="787"/>
      <c r="AG935" s="787"/>
      <c r="AH935" s="787"/>
      <c r="AI935" s="787"/>
      <c r="AJ935" s="787"/>
      <c r="AK935" s="787"/>
      <c r="AL935" s="799">
        <v>1</v>
      </c>
      <c r="AM935" s="799"/>
      <c r="AN935" s="799"/>
      <c r="AO935" s="799">
        <f>+VLOOKUP(LEFT(C935,2),$AR$2:$AS$5,2,FALSE)</f>
        <v>7.3659999999999997</v>
      </c>
      <c r="BE935" s="784" t="str">
        <f t="shared" si="429"/>
        <v>DB</v>
      </c>
      <c r="BF935" s="784" t="str">
        <f>+RIGHT(C935,1)</f>
        <v>3</v>
      </c>
      <c r="BG935" s="784" t="str">
        <f t="shared" si="431"/>
        <v>DB+3</v>
      </c>
    </row>
    <row r="936" spans="1:59" x14ac:dyDescent="0.2">
      <c r="A936" s="793"/>
      <c r="B936" s="787"/>
      <c r="C936" s="787"/>
      <c r="D936" s="819">
        <v>398.6</v>
      </c>
      <c r="E936" s="796"/>
      <c r="F936" s="796"/>
      <c r="G936" s="796"/>
      <c r="H936" s="796"/>
      <c r="I936" s="796"/>
      <c r="J936" s="796"/>
      <c r="K936" s="796"/>
      <c r="L936" s="796"/>
      <c r="M936" s="796"/>
      <c r="N936" s="796"/>
      <c r="O936" s="796"/>
      <c r="P936" s="787"/>
      <c r="Q936" s="787"/>
      <c r="R936" s="787"/>
      <c r="S936" s="796"/>
      <c r="T936" s="796"/>
      <c r="U936" s="796"/>
      <c r="V936" s="796"/>
      <c r="W936" s="796"/>
      <c r="X936" s="796"/>
      <c r="Y936" s="796"/>
      <c r="Z936" s="796"/>
      <c r="AA936" s="796"/>
      <c r="AB936" s="787">
        <v>1</v>
      </c>
      <c r="AC936" s="799"/>
      <c r="AD936" s="799"/>
      <c r="AE936" s="799"/>
      <c r="AF936" s="787"/>
      <c r="AG936" s="787" t="b">
        <f t="shared" si="430"/>
        <v>1</v>
      </c>
      <c r="AH936" s="787"/>
      <c r="AI936" s="787"/>
      <c r="AJ936" s="787"/>
      <c r="AK936" s="787"/>
      <c r="AL936" s="787"/>
      <c r="AM936" s="787"/>
      <c r="AN936" s="787"/>
      <c r="AO936" s="799"/>
      <c r="BE936" s="784" t="str">
        <f t="shared" si="429"/>
        <v/>
      </c>
    </row>
    <row r="937" spans="1:59" x14ac:dyDescent="0.2">
      <c r="A937" s="793">
        <f>+SUBTOTAL(3,$B$13:B937)</f>
        <v>463</v>
      </c>
      <c r="B937" s="787" t="s">
        <v>842</v>
      </c>
      <c r="C937" s="787" t="s">
        <v>20</v>
      </c>
      <c r="D937" s="819"/>
      <c r="E937" s="799">
        <v>1</v>
      </c>
      <c r="F937" s="800" t="s">
        <v>2237</v>
      </c>
      <c r="G937" s="799" t="s">
        <v>1773</v>
      </c>
      <c r="H937" s="799" t="s">
        <v>1772</v>
      </c>
      <c r="I937" s="799" t="s">
        <v>439</v>
      </c>
      <c r="J937" s="799" t="s">
        <v>1773</v>
      </c>
      <c r="K937" s="799" t="s">
        <v>1772</v>
      </c>
      <c r="L937" s="799" t="s">
        <v>439</v>
      </c>
      <c r="M937" s="799">
        <v>1</v>
      </c>
      <c r="N937" s="799"/>
      <c r="O937" s="799"/>
      <c r="P937" s="799" t="s">
        <v>1774</v>
      </c>
      <c r="Q937" s="799" t="s">
        <v>1775</v>
      </c>
      <c r="R937" s="799">
        <v>1</v>
      </c>
      <c r="S937" s="799">
        <v>1</v>
      </c>
      <c r="T937" s="799"/>
      <c r="U937" s="799"/>
      <c r="V937" s="799">
        <v>1</v>
      </c>
      <c r="W937" s="799"/>
      <c r="X937" s="799"/>
      <c r="Y937" s="799">
        <v>1</v>
      </c>
      <c r="Z937" s="799"/>
      <c r="AA937" s="799"/>
      <c r="AB937" s="799"/>
      <c r="AC937" s="787">
        <v>1</v>
      </c>
      <c r="AD937" s="787"/>
      <c r="AE937" s="787"/>
      <c r="AF937" s="787"/>
      <c r="AG937" s="787"/>
      <c r="AH937" s="787"/>
      <c r="AI937" s="787"/>
      <c r="AJ937" s="787"/>
      <c r="AK937" s="787"/>
      <c r="AL937" s="799">
        <v>1</v>
      </c>
      <c r="AM937" s="799"/>
      <c r="AN937" s="799"/>
      <c r="AO937" s="799">
        <f>+VLOOKUP(LEFT(C937,2),$AR$2:$AS$5,2,FALSE)</f>
        <v>4.9029999999999996</v>
      </c>
      <c r="AP937" s="784"/>
      <c r="AQ937" s="784"/>
      <c r="AR937" s="784"/>
      <c r="AS937" s="784"/>
      <c r="AT937" s="784"/>
      <c r="AU937" s="784"/>
      <c r="AV937" s="784"/>
      <c r="AW937" s="784"/>
      <c r="AX937" s="784"/>
      <c r="AY937" s="784"/>
      <c r="AZ937" s="784"/>
      <c r="BA937" s="784"/>
      <c r="BB937" s="784"/>
      <c r="BC937" s="784"/>
      <c r="BE937" s="784" t="str">
        <f t="shared" si="429"/>
        <v>DA</v>
      </c>
      <c r="BF937" s="784" t="str">
        <f>+RIGHT(C937,1)</f>
        <v>3</v>
      </c>
      <c r="BG937" s="784" t="str">
        <f t="shared" si="431"/>
        <v>DA+3</v>
      </c>
    </row>
    <row r="938" spans="1:59" x14ac:dyDescent="0.2">
      <c r="A938" s="793"/>
      <c r="B938" s="787"/>
      <c r="C938" s="787"/>
      <c r="D938" s="819">
        <v>414.3</v>
      </c>
      <c r="E938" s="796"/>
      <c r="F938" s="796"/>
      <c r="G938" s="796"/>
      <c r="H938" s="796"/>
      <c r="I938" s="796"/>
      <c r="J938" s="796"/>
      <c r="K938" s="796"/>
      <c r="L938" s="796"/>
      <c r="M938" s="796"/>
      <c r="N938" s="796"/>
      <c r="O938" s="796"/>
      <c r="P938" s="787"/>
      <c r="Q938" s="787"/>
      <c r="R938" s="787"/>
      <c r="S938" s="796"/>
      <c r="T938" s="796"/>
      <c r="U938" s="796"/>
      <c r="V938" s="796"/>
      <c r="W938" s="796"/>
      <c r="X938" s="796"/>
      <c r="Y938" s="796"/>
      <c r="Z938" s="796"/>
      <c r="AA938" s="796"/>
      <c r="AB938" s="787">
        <v>1</v>
      </c>
      <c r="AC938" s="799"/>
      <c r="AD938" s="799"/>
      <c r="AE938" s="799"/>
      <c r="AF938" s="787"/>
      <c r="AG938" s="787" t="b">
        <f t="shared" si="430"/>
        <v>1</v>
      </c>
      <c r="AH938" s="787"/>
      <c r="AI938" s="787"/>
      <c r="AJ938" s="787"/>
      <c r="AK938" s="787"/>
      <c r="AL938" s="787"/>
      <c r="AM938" s="787"/>
      <c r="AN938" s="787"/>
      <c r="AO938" s="799"/>
      <c r="BE938" s="784" t="str">
        <f t="shared" si="429"/>
        <v/>
      </c>
    </row>
    <row r="939" spans="1:59" x14ac:dyDescent="0.2">
      <c r="A939" s="793">
        <f>+SUBTOTAL(3,$B$13:B939)</f>
        <v>464</v>
      </c>
      <c r="B939" s="787" t="s">
        <v>843</v>
      </c>
      <c r="C939" s="787" t="s">
        <v>20</v>
      </c>
      <c r="D939" s="819"/>
      <c r="E939" s="799">
        <v>1</v>
      </c>
      <c r="F939" s="800" t="s">
        <v>2238</v>
      </c>
      <c r="G939" s="799" t="s">
        <v>1773</v>
      </c>
      <c r="H939" s="799" t="s">
        <v>1772</v>
      </c>
      <c r="I939" s="799" t="s">
        <v>439</v>
      </c>
      <c r="J939" s="799" t="s">
        <v>1773</v>
      </c>
      <c r="K939" s="799" t="s">
        <v>1772</v>
      </c>
      <c r="L939" s="799" t="s">
        <v>439</v>
      </c>
      <c r="M939" s="799">
        <v>1</v>
      </c>
      <c r="N939" s="799"/>
      <c r="O939" s="799"/>
      <c r="P939" s="799" t="s">
        <v>1774</v>
      </c>
      <c r="Q939" s="799" t="s">
        <v>1775</v>
      </c>
      <c r="R939" s="799">
        <v>1</v>
      </c>
      <c r="S939" s="799">
        <v>1</v>
      </c>
      <c r="T939" s="799"/>
      <c r="U939" s="799"/>
      <c r="V939" s="799">
        <v>1</v>
      </c>
      <c r="W939" s="799"/>
      <c r="X939" s="799"/>
      <c r="Y939" s="799">
        <v>1</v>
      </c>
      <c r="Z939" s="799"/>
      <c r="AA939" s="799"/>
      <c r="AB939" s="799"/>
      <c r="AC939" s="787">
        <v>1</v>
      </c>
      <c r="AD939" s="787"/>
      <c r="AE939" s="787"/>
      <c r="AF939" s="787"/>
      <c r="AG939" s="787"/>
      <c r="AH939" s="787"/>
      <c r="AI939" s="787"/>
      <c r="AJ939" s="787"/>
      <c r="AK939" s="787"/>
      <c r="AL939" s="799">
        <v>1</v>
      </c>
      <c r="AM939" s="799"/>
      <c r="AN939" s="799"/>
      <c r="AO939" s="799">
        <f>+VLOOKUP(LEFT(C939,2),$AR$2:$AS$5,2,FALSE)</f>
        <v>4.9029999999999996</v>
      </c>
      <c r="AP939" s="784"/>
      <c r="AQ939" s="784"/>
      <c r="AR939" s="784"/>
      <c r="AS939" s="784"/>
      <c r="AT939" s="784"/>
      <c r="AU939" s="784"/>
      <c r="AV939" s="784"/>
      <c r="AW939" s="784"/>
      <c r="AX939" s="784"/>
      <c r="AY939" s="784"/>
      <c r="AZ939" s="784"/>
      <c r="BA939" s="784"/>
      <c r="BB939" s="784"/>
      <c r="BC939" s="784"/>
      <c r="BE939" s="784" t="str">
        <f t="shared" si="429"/>
        <v>DA</v>
      </c>
      <c r="BF939" s="784" t="str">
        <f>+RIGHT(C939,1)</f>
        <v>3</v>
      </c>
      <c r="BG939" s="784" t="str">
        <f t="shared" si="431"/>
        <v>DA+3</v>
      </c>
    </row>
    <row r="940" spans="1:59" x14ac:dyDescent="0.2">
      <c r="A940" s="793"/>
      <c r="B940" s="787"/>
      <c r="C940" s="787"/>
      <c r="D940" s="819">
        <v>413</v>
      </c>
      <c r="E940" s="796"/>
      <c r="F940" s="796"/>
      <c r="G940" s="796"/>
      <c r="H940" s="796"/>
      <c r="I940" s="796"/>
      <c r="J940" s="796"/>
      <c r="K940" s="796"/>
      <c r="L940" s="796"/>
      <c r="M940" s="796"/>
      <c r="N940" s="796"/>
      <c r="O940" s="796"/>
      <c r="P940" s="787"/>
      <c r="Q940" s="787"/>
      <c r="R940" s="787"/>
      <c r="S940" s="796"/>
      <c r="T940" s="796"/>
      <c r="U940" s="796"/>
      <c r="V940" s="796"/>
      <c r="W940" s="796"/>
      <c r="X940" s="796"/>
      <c r="Y940" s="796"/>
      <c r="Z940" s="796"/>
      <c r="AA940" s="796"/>
      <c r="AB940" s="787">
        <v>1</v>
      </c>
      <c r="AC940" s="799"/>
      <c r="AD940" s="799"/>
      <c r="AE940" s="799"/>
      <c r="AF940" s="787"/>
      <c r="AG940" s="787" t="b">
        <f t="shared" si="430"/>
        <v>1</v>
      </c>
      <c r="AH940" s="787"/>
      <c r="AI940" s="787"/>
      <c r="AJ940" s="787"/>
      <c r="AK940" s="787"/>
      <c r="AL940" s="787"/>
      <c r="AM940" s="787"/>
      <c r="AN940" s="787"/>
      <c r="AO940" s="799"/>
      <c r="BE940" s="784" t="str">
        <f t="shared" si="429"/>
        <v/>
      </c>
    </row>
    <row r="941" spans="1:59" x14ac:dyDescent="0.2">
      <c r="A941" s="793">
        <f>+SUBTOTAL(3,$B$13:B941)</f>
        <v>465</v>
      </c>
      <c r="B941" s="787" t="s">
        <v>844</v>
      </c>
      <c r="C941" s="787" t="s">
        <v>232</v>
      </c>
      <c r="D941" s="819"/>
      <c r="E941" s="799">
        <v>1</v>
      </c>
      <c r="F941" s="800" t="s">
        <v>2239</v>
      </c>
      <c r="G941" s="799" t="s">
        <v>1773</v>
      </c>
      <c r="H941" s="799" t="s">
        <v>1772</v>
      </c>
      <c r="I941" s="799" t="s">
        <v>439</v>
      </c>
      <c r="J941" s="799" t="s">
        <v>1773</v>
      </c>
      <c r="K941" s="799" t="s">
        <v>1772</v>
      </c>
      <c r="L941" s="799" t="s">
        <v>439</v>
      </c>
      <c r="M941" s="799">
        <v>1</v>
      </c>
      <c r="N941" s="799"/>
      <c r="O941" s="799"/>
      <c r="P941" s="799" t="s">
        <v>1774</v>
      </c>
      <c r="Q941" s="799" t="s">
        <v>1775</v>
      </c>
      <c r="R941" s="799">
        <v>1</v>
      </c>
      <c r="S941" s="799">
        <v>1</v>
      </c>
      <c r="T941" s="799"/>
      <c r="U941" s="799"/>
      <c r="V941" s="799">
        <v>1</v>
      </c>
      <c r="W941" s="799"/>
      <c r="X941" s="799"/>
      <c r="Y941" s="799">
        <v>1</v>
      </c>
      <c r="Z941" s="799"/>
      <c r="AA941" s="799"/>
      <c r="AB941" s="799"/>
      <c r="AC941" s="787">
        <v>1</v>
      </c>
      <c r="AD941" s="787"/>
      <c r="AE941" s="787"/>
      <c r="AF941" s="787"/>
      <c r="AG941" s="787"/>
      <c r="AH941" s="787"/>
      <c r="AI941" s="787"/>
      <c r="AJ941" s="787"/>
      <c r="AK941" s="787"/>
      <c r="AL941" s="799">
        <v>1</v>
      </c>
      <c r="AM941" s="799"/>
      <c r="AN941" s="799"/>
      <c r="AO941" s="799">
        <f>+VLOOKUP(LEFT(C941,2),$AR$2:$AS$5,2,FALSE)</f>
        <v>4.9029999999999996</v>
      </c>
      <c r="AP941" s="784"/>
      <c r="AQ941" s="784"/>
      <c r="AR941" s="784"/>
      <c r="AS941" s="784"/>
      <c r="AT941" s="784"/>
      <c r="AU941" s="784"/>
      <c r="AV941" s="784"/>
      <c r="AW941" s="784"/>
      <c r="AX941" s="784"/>
      <c r="AY941" s="784"/>
      <c r="AZ941" s="784"/>
      <c r="BA941" s="784"/>
      <c r="BB941" s="784"/>
      <c r="BC941" s="784"/>
      <c r="BE941" s="784" t="str">
        <f t="shared" si="429"/>
        <v>DA</v>
      </c>
      <c r="BF941" s="784" t="str">
        <f>+RIGHT(C941,1)</f>
        <v>6</v>
      </c>
      <c r="BG941" s="784" t="str">
        <f t="shared" si="431"/>
        <v>DA+6</v>
      </c>
    </row>
    <row r="942" spans="1:59" x14ac:dyDescent="0.2">
      <c r="A942" s="793"/>
      <c r="B942" s="787"/>
      <c r="C942" s="787"/>
      <c r="D942" s="819">
        <v>367.7</v>
      </c>
      <c r="E942" s="796"/>
      <c r="F942" s="796"/>
      <c r="G942" s="796"/>
      <c r="H942" s="796"/>
      <c r="I942" s="796"/>
      <c r="J942" s="796"/>
      <c r="K942" s="796"/>
      <c r="L942" s="796"/>
      <c r="M942" s="796"/>
      <c r="N942" s="796"/>
      <c r="O942" s="796"/>
      <c r="P942" s="787"/>
      <c r="Q942" s="787"/>
      <c r="R942" s="787"/>
      <c r="S942" s="796"/>
      <c r="T942" s="796"/>
      <c r="U942" s="796"/>
      <c r="V942" s="796"/>
      <c r="W942" s="796"/>
      <c r="X942" s="796"/>
      <c r="Y942" s="796"/>
      <c r="Z942" s="796"/>
      <c r="AA942" s="796"/>
      <c r="AB942" s="787">
        <v>1</v>
      </c>
      <c r="AC942" s="799"/>
      <c r="AD942" s="799"/>
      <c r="AE942" s="799"/>
      <c r="AF942" s="787"/>
      <c r="AG942" s="787" t="b">
        <f t="shared" si="430"/>
        <v>1</v>
      </c>
      <c r="AH942" s="787"/>
      <c r="AI942" s="787"/>
      <c r="AJ942" s="787"/>
      <c r="AK942" s="787"/>
      <c r="AL942" s="787"/>
      <c r="AM942" s="787"/>
      <c r="AN942" s="787"/>
      <c r="AO942" s="799"/>
      <c r="BE942" s="784" t="str">
        <f t="shared" si="429"/>
        <v/>
      </c>
    </row>
    <row r="943" spans="1:59" x14ac:dyDescent="0.2">
      <c r="A943" s="793">
        <f>+SUBTOTAL(3,$B$13:B943)</f>
        <v>466</v>
      </c>
      <c r="B943" s="787" t="s">
        <v>845</v>
      </c>
      <c r="C943" s="787" t="s">
        <v>20</v>
      </c>
      <c r="D943" s="819"/>
      <c r="E943" s="799">
        <v>1</v>
      </c>
      <c r="F943" s="800" t="s">
        <v>2240</v>
      </c>
      <c r="G943" s="799" t="s">
        <v>1773</v>
      </c>
      <c r="H943" s="799" t="s">
        <v>1772</v>
      </c>
      <c r="I943" s="799" t="s">
        <v>439</v>
      </c>
      <c r="J943" s="799" t="s">
        <v>1773</v>
      </c>
      <c r="K943" s="799" t="s">
        <v>1772</v>
      </c>
      <c r="L943" s="799" t="s">
        <v>439</v>
      </c>
      <c r="M943" s="799">
        <v>1</v>
      </c>
      <c r="N943" s="799"/>
      <c r="O943" s="799"/>
      <c r="P943" s="799" t="s">
        <v>1774</v>
      </c>
      <c r="Q943" s="799" t="s">
        <v>1775</v>
      </c>
      <c r="R943" s="799">
        <v>1</v>
      </c>
      <c r="S943" s="799">
        <v>1</v>
      </c>
      <c r="T943" s="799"/>
      <c r="U943" s="799"/>
      <c r="V943" s="799">
        <v>1</v>
      </c>
      <c r="W943" s="799"/>
      <c r="X943" s="799"/>
      <c r="Y943" s="799">
        <v>1</v>
      </c>
      <c r="Z943" s="799"/>
      <c r="AA943" s="799"/>
      <c r="AB943" s="799"/>
      <c r="AC943" s="787">
        <v>1</v>
      </c>
      <c r="AD943" s="787"/>
      <c r="AE943" s="787"/>
      <c r="AF943" s="787"/>
      <c r="AG943" s="787"/>
      <c r="AH943" s="787"/>
      <c r="AI943" s="787"/>
      <c r="AJ943" s="787"/>
      <c r="AK943" s="787"/>
      <c r="AL943" s="799">
        <v>1</v>
      </c>
      <c r="AM943" s="799"/>
      <c r="AN943" s="799"/>
      <c r="AO943" s="799">
        <f>+VLOOKUP(LEFT(C943,2),$AR$2:$AS$5,2,FALSE)</f>
        <v>4.9029999999999996</v>
      </c>
      <c r="AP943" s="784"/>
      <c r="AQ943" s="784"/>
      <c r="AR943" s="784"/>
      <c r="AS943" s="784"/>
      <c r="AT943" s="784"/>
      <c r="AU943" s="784"/>
      <c r="AV943" s="784"/>
      <c r="AW943" s="784"/>
      <c r="AX943" s="784"/>
      <c r="AY943" s="784"/>
      <c r="AZ943" s="784"/>
      <c r="BA943" s="784"/>
      <c r="BB943" s="784"/>
      <c r="BC943" s="784"/>
      <c r="BE943" s="784" t="str">
        <f t="shared" si="429"/>
        <v>DA</v>
      </c>
      <c r="BF943" s="784" t="str">
        <f>+RIGHT(C943,1)</f>
        <v>3</v>
      </c>
      <c r="BG943" s="784" t="str">
        <f t="shared" si="431"/>
        <v>DA+3</v>
      </c>
    </row>
    <row r="944" spans="1:59" x14ac:dyDescent="0.2">
      <c r="A944" s="793"/>
      <c r="B944" s="787"/>
      <c r="C944" s="787"/>
      <c r="D944" s="819">
        <v>429.4</v>
      </c>
      <c r="E944" s="796"/>
      <c r="F944" s="796"/>
      <c r="G944" s="796"/>
      <c r="H944" s="796"/>
      <c r="I944" s="796"/>
      <c r="J944" s="796"/>
      <c r="K944" s="796"/>
      <c r="L944" s="796"/>
      <c r="M944" s="796"/>
      <c r="N944" s="796"/>
      <c r="O944" s="796"/>
      <c r="P944" s="787"/>
      <c r="Q944" s="787"/>
      <c r="R944" s="787"/>
      <c r="S944" s="796"/>
      <c r="T944" s="796"/>
      <c r="U944" s="796"/>
      <c r="V944" s="796"/>
      <c r="W944" s="796"/>
      <c r="X944" s="796"/>
      <c r="Y944" s="796"/>
      <c r="Z944" s="796"/>
      <c r="AA944" s="796"/>
      <c r="AB944" s="787">
        <v>1</v>
      </c>
      <c r="AC944" s="799"/>
      <c r="AD944" s="799"/>
      <c r="AE944" s="799"/>
      <c r="AF944" s="787"/>
      <c r="AG944" s="787" t="b">
        <f t="shared" si="430"/>
        <v>1</v>
      </c>
      <c r="AH944" s="787"/>
      <c r="AI944" s="787"/>
      <c r="AJ944" s="787"/>
      <c r="AK944" s="787"/>
      <c r="AL944" s="787"/>
      <c r="AM944" s="787"/>
      <c r="AN944" s="787"/>
      <c r="AO944" s="799"/>
      <c r="BE944" s="784" t="str">
        <f t="shared" si="429"/>
        <v/>
      </c>
    </row>
    <row r="945" spans="1:59" x14ac:dyDescent="0.2">
      <c r="A945" s="793">
        <f>+SUBTOTAL(3,$B$13:B945)</f>
        <v>467</v>
      </c>
      <c r="B945" s="787" t="s">
        <v>846</v>
      </c>
      <c r="C945" s="787" t="s">
        <v>20</v>
      </c>
      <c r="D945" s="819"/>
      <c r="E945" s="799">
        <v>1</v>
      </c>
      <c r="F945" s="800" t="s">
        <v>2241</v>
      </c>
      <c r="G945" s="799" t="s">
        <v>1773</v>
      </c>
      <c r="H945" s="799" t="s">
        <v>1772</v>
      </c>
      <c r="I945" s="799" t="s">
        <v>439</v>
      </c>
      <c r="J945" s="799" t="s">
        <v>1773</v>
      </c>
      <c r="K945" s="799" t="s">
        <v>1772</v>
      </c>
      <c r="L945" s="799" t="s">
        <v>439</v>
      </c>
      <c r="M945" s="799">
        <v>1</v>
      </c>
      <c r="N945" s="799"/>
      <c r="O945" s="799"/>
      <c r="P945" s="799" t="s">
        <v>1774</v>
      </c>
      <c r="Q945" s="799" t="s">
        <v>1775</v>
      </c>
      <c r="R945" s="799">
        <v>1</v>
      </c>
      <c r="S945" s="799">
        <v>1</v>
      </c>
      <c r="T945" s="799"/>
      <c r="U945" s="799"/>
      <c r="V945" s="799">
        <v>1</v>
      </c>
      <c r="W945" s="799"/>
      <c r="X945" s="799"/>
      <c r="Y945" s="799">
        <v>1</v>
      </c>
      <c r="Z945" s="799"/>
      <c r="AA945" s="799"/>
      <c r="AB945" s="799"/>
      <c r="AC945" s="787">
        <v>1</v>
      </c>
      <c r="AD945" s="787"/>
      <c r="AE945" s="787"/>
      <c r="AF945" s="787"/>
      <c r="AG945" s="787"/>
      <c r="AH945" s="787"/>
      <c r="AI945" s="787"/>
      <c r="AJ945" s="787"/>
      <c r="AK945" s="787"/>
      <c r="AL945" s="799">
        <v>1</v>
      </c>
      <c r="AM945" s="799"/>
      <c r="AN945" s="799"/>
      <c r="AO945" s="799">
        <f>+VLOOKUP(LEFT(C945,2),$AR$2:$AS$5,2,FALSE)</f>
        <v>4.9029999999999996</v>
      </c>
      <c r="AP945" s="784"/>
      <c r="AQ945" s="784"/>
      <c r="AR945" s="784"/>
      <c r="AS945" s="784"/>
      <c r="AT945" s="784"/>
      <c r="AU945" s="784"/>
      <c r="AV945" s="784"/>
      <c r="AW945" s="784"/>
      <c r="AX945" s="784"/>
      <c r="AY945" s="784"/>
      <c r="AZ945" s="784"/>
      <c r="BA945" s="784"/>
      <c r="BB945" s="784"/>
      <c r="BC945" s="784"/>
      <c r="BE945" s="784" t="str">
        <f t="shared" si="429"/>
        <v>DA</v>
      </c>
      <c r="BF945" s="784" t="str">
        <f>+RIGHT(C945,1)</f>
        <v>3</v>
      </c>
      <c r="BG945" s="784" t="str">
        <f t="shared" si="431"/>
        <v>DA+3</v>
      </c>
    </row>
    <row r="946" spans="1:59" x14ac:dyDescent="0.2">
      <c r="A946" s="793"/>
      <c r="B946" s="787"/>
      <c r="C946" s="787"/>
      <c r="D946" s="819">
        <v>408</v>
      </c>
      <c r="E946" s="796"/>
      <c r="F946" s="796"/>
      <c r="G946" s="796"/>
      <c r="H946" s="796"/>
      <c r="I946" s="796"/>
      <c r="J946" s="796"/>
      <c r="K946" s="796"/>
      <c r="L946" s="796"/>
      <c r="M946" s="796"/>
      <c r="N946" s="796"/>
      <c r="O946" s="796"/>
      <c r="P946" s="787"/>
      <c r="Q946" s="787"/>
      <c r="R946" s="787"/>
      <c r="S946" s="796"/>
      <c r="T946" s="796"/>
      <c r="U946" s="796"/>
      <c r="V946" s="796"/>
      <c r="W946" s="796"/>
      <c r="X946" s="796"/>
      <c r="Y946" s="796"/>
      <c r="Z946" s="796"/>
      <c r="AA946" s="796"/>
      <c r="AB946" s="787">
        <v>1</v>
      </c>
      <c r="AC946" s="799"/>
      <c r="AD946" s="799"/>
      <c r="AE946" s="799"/>
      <c r="AF946" s="787"/>
      <c r="AG946" s="787" t="b">
        <f t="shared" si="430"/>
        <v>1</v>
      </c>
      <c r="AH946" s="787"/>
      <c r="AI946" s="787"/>
      <c r="AJ946" s="787"/>
      <c r="AK946" s="787"/>
      <c r="AL946" s="787"/>
      <c r="AM946" s="787"/>
      <c r="AN946" s="787"/>
      <c r="AO946" s="799"/>
      <c r="BE946" s="784" t="str">
        <f t="shared" si="429"/>
        <v/>
      </c>
    </row>
    <row r="947" spans="1:59" x14ac:dyDescent="0.2">
      <c r="A947" s="793">
        <f>+SUBTOTAL(3,$B$13:B947)</f>
        <v>468</v>
      </c>
      <c r="B947" s="787" t="s">
        <v>847</v>
      </c>
      <c r="C947" s="787" t="s">
        <v>231</v>
      </c>
      <c r="D947" s="819"/>
      <c r="E947" s="799">
        <v>1</v>
      </c>
      <c r="F947" s="800" t="s">
        <v>2242</v>
      </c>
      <c r="G947" s="799" t="s">
        <v>1773</v>
      </c>
      <c r="H947" s="799" t="s">
        <v>1772</v>
      </c>
      <c r="I947" s="799" t="s">
        <v>439</v>
      </c>
      <c r="J947" s="799" t="s">
        <v>1773</v>
      </c>
      <c r="K947" s="799" t="s">
        <v>1772</v>
      </c>
      <c r="L947" s="799" t="s">
        <v>439</v>
      </c>
      <c r="M947" s="799">
        <v>1</v>
      </c>
      <c r="N947" s="799"/>
      <c r="O947" s="799"/>
      <c r="P947" s="799" t="s">
        <v>1774</v>
      </c>
      <c r="Q947" s="799" t="s">
        <v>1775</v>
      </c>
      <c r="R947" s="799">
        <v>1</v>
      </c>
      <c r="S947" s="799">
        <v>1</v>
      </c>
      <c r="T947" s="799"/>
      <c r="U947" s="799"/>
      <c r="V947" s="799">
        <v>1</v>
      </c>
      <c r="W947" s="799"/>
      <c r="X947" s="799"/>
      <c r="Y947" s="799">
        <v>1</v>
      </c>
      <c r="Z947" s="799"/>
      <c r="AA947" s="799"/>
      <c r="AB947" s="799"/>
      <c r="AC947" s="787">
        <v>1</v>
      </c>
      <c r="AD947" s="787"/>
      <c r="AE947" s="787"/>
      <c r="AF947" s="787"/>
      <c r="AG947" s="787"/>
      <c r="AH947" s="787"/>
      <c r="AI947" s="787"/>
      <c r="AJ947" s="787"/>
      <c r="AK947" s="787"/>
      <c r="AL947" s="799">
        <v>1</v>
      </c>
      <c r="AM947" s="799"/>
      <c r="AN947" s="799"/>
      <c r="AO947" s="799">
        <f>+VLOOKUP(LEFT(C947,2),$AR$2:$AS$5,2,FALSE)</f>
        <v>4.9029999999999996</v>
      </c>
      <c r="AP947" s="784"/>
      <c r="AQ947" s="784"/>
      <c r="AR947" s="784"/>
      <c r="AS947" s="784"/>
      <c r="AT947" s="784"/>
      <c r="AU947" s="784"/>
      <c r="AV947" s="784"/>
      <c r="AW947" s="784"/>
      <c r="AX947" s="784"/>
      <c r="AY947" s="784"/>
      <c r="AZ947" s="784"/>
      <c r="BA947" s="784"/>
      <c r="BB947" s="784"/>
      <c r="BC947" s="784"/>
      <c r="BE947" s="784" t="str">
        <f t="shared" si="429"/>
        <v>DA</v>
      </c>
      <c r="BF947" s="784" t="str">
        <f>+RIGHT(C947,1)</f>
        <v>0</v>
      </c>
      <c r="BG947" s="784" t="str">
        <f t="shared" si="431"/>
        <v>DA+0</v>
      </c>
    </row>
    <row r="948" spans="1:59" x14ac:dyDescent="0.2">
      <c r="A948" s="793"/>
      <c r="B948" s="787"/>
      <c r="C948" s="787"/>
      <c r="D948" s="819">
        <v>404.9</v>
      </c>
      <c r="E948" s="796"/>
      <c r="F948" s="796"/>
      <c r="G948" s="796"/>
      <c r="H948" s="796"/>
      <c r="I948" s="796"/>
      <c r="J948" s="796"/>
      <c r="K948" s="796"/>
      <c r="L948" s="796"/>
      <c r="M948" s="796"/>
      <c r="N948" s="796"/>
      <c r="O948" s="796"/>
      <c r="P948" s="787"/>
      <c r="Q948" s="787"/>
      <c r="R948" s="787"/>
      <c r="S948" s="796"/>
      <c r="T948" s="796"/>
      <c r="U948" s="796"/>
      <c r="V948" s="796"/>
      <c r="W948" s="796"/>
      <c r="X948" s="796"/>
      <c r="Y948" s="796"/>
      <c r="Z948" s="796"/>
      <c r="AA948" s="796"/>
      <c r="AB948" s="787">
        <v>1</v>
      </c>
      <c r="AC948" s="799"/>
      <c r="AD948" s="799"/>
      <c r="AE948" s="799"/>
      <c r="AF948" s="787"/>
      <c r="AG948" s="787" t="b">
        <f t="shared" si="430"/>
        <v>1</v>
      </c>
      <c r="AH948" s="787"/>
      <c r="AI948" s="787"/>
      <c r="AJ948" s="787"/>
      <c r="AK948" s="787"/>
      <c r="AL948" s="787"/>
      <c r="AM948" s="787"/>
      <c r="AN948" s="787"/>
      <c r="AO948" s="799"/>
      <c r="BE948" s="784" t="str">
        <f t="shared" si="429"/>
        <v/>
      </c>
    </row>
    <row r="949" spans="1:59" x14ac:dyDescent="0.2">
      <c r="A949" s="793">
        <f>+SUBTOTAL(3,$B$13:B949)</f>
        <v>469</v>
      </c>
      <c r="B949" s="787" t="s">
        <v>848</v>
      </c>
      <c r="C949" s="787" t="s">
        <v>20</v>
      </c>
      <c r="D949" s="819"/>
      <c r="E949" s="799">
        <v>1</v>
      </c>
      <c r="F949" s="800" t="s">
        <v>2243</v>
      </c>
      <c r="G949" s="799" t="s">
        <v>1773</v>
      </c>
      <c r="H949" s="799" t="s">
        <v>1772</v>
      </c>
      <c r="I949" s="799" t="s">
        <v>439</v>
      </c>
      <c r="J949" s="799" t="s">
        <v>1773</v>
      </c>
      <c r="K949" s="799" t="s">
        <v>1772</v>
      </c>
      <c r="L949" s="799" t="s">
        <v>439</v>
      </c>
      <c r="M949" s="799">
        <v>1</v>
      </c>
      <c r="N949" s="799"/>
      <c r="O949" s="799"/>
      <c r="P949" s="799" t="s">
        <v>1774</v>
      </c>
      <c r="Q949" s="799" t="s">
        <v>1775</v>
      </c>
      <c r="R949" s="799">
        <v>1</v>
      </c>
      <c r="S949" s="799">
        <v>1</v>
      </c>
      <c r="T949" s="799"/>
      <c r="U949" s="799"/>
      <c r="V949" s="799">
        <v>1</v>
      </c>
      <c r="W949" s="799"/>
      <c r="X949" s="799"/>
      <c r="Y949" s="799">
        <v>1</v>
      </c>
      <c r="Z949" s="799"/>
      <c r="AA949" s="799"/>
      <c r="AB949" s="799"/>
      <c r="AC949" s="787">
        <v>1</v>
      </c>
      <c r="AD949" s="787"/>
      <c r="AE949" s="787"/>
      <c r="AF949" s="787"/>
      <c r="AG949" s="787"/>
      <c r="AH949" s="787"/>
      <c r="AI949" s="787"/>
      <c r="AJ949" s="787"/>
      <c r="AK949" s="787"/>
      <c r="AL949" s="799">
        <v>1</v>
      </c>
      <c r="AM949" s="799"/>
      <c r="AN949" s="799"/>
      <c r="AO949" s="799">
        <f>+VLOOKUP(LEFT(C949,2),$AR$2:$AS$5,2,FALSE)</f>
        <v>4.9029999999999996</v>
      </c>
      <c r="AP949" s="784"/>
      <c r="AQ949" s="784"/>
      <c r="AR949" s="784"/>
      <c r="AS949" s="784"/>
      <c r="AT949" s="784"/>
      <c r="AU949" s="784"/>
      <c r="AV949" s="784"/>
      <c r="AW949" s="784"/>
      <c r="AX949" s="784"/>
      <c r="AY949" s="784"/>
      <c r="AZ949" s="784"/>
      <c r="BA949" s="784"/>
      <c r="BB949" s="784"/>
      <c r="BC949" s="784"/>
      <c r="BE949" s="784" t="str">
        <f t="shared" si="429"/>
        <v>DA</v>
      </c>
      <c r="BF949" s="784" t="str">
        <f>+RIGHT(C949,1)</f>
        <v>3</v>
      </c>
      <c r="BG949" s="784" t="str">
        <f t="shared" si="431"/>
        <v>DA+3</v>
      </c>
    </row>
    <row r="950" spans="1:59" x14ac:dyDescent="0.2">
      <c r="A950" s="793"/>
      <c r="B950" s="787"/>
      <c r="C950" s="787"/>
      <c r="D950" s="819">
        <v>431.6</v>
      </c>
      <c r="E950" s="796"/>
      <c r="F950" s="796"/>
      <c r="G950" s="796"/>
      <c r="H950" s="796"/>
      <c r="I950" s="796"/>
      <c r="J950" s="796"/>
      <c r="K950" s="796"/>
      <c r="L950" s="796"/>
      <c r="M950" s="796"/>
      <c r="N950" s="796"/>
      <c r="O950" s="796"/>
      <c r="P950" s="787"/>
      <c r="Q950" s="787"/>
      <c r="R950" s="787"/>
      <c r="S950" s="796"/>
      <c r="T950" s="796"/>
      <c r="U950" s="796"/>
      <c r="V950" s="796"/>
      <c r="W950" s="796"/>
      <c r="X950" s="796"/>
      <c r="Y950" s="796"/>
      <c r="Z950" s="796"/>
      <c r="AA950" s="796"/>
      <c r="AB950" s="787">
        <v>1</v>
      </c>
      <c r="AC950" s="799"/>
      <c r="AD950" s="799"/>
      <c r="AE950" s="799"/>
      <c r="AF950" s="787"/>
      <c r="AG950" s="787" t="b">
        <f t="shared" si="430"/>
        <v>1</v>
      </c>
      <c r="AH950" s="787"/>
      <c r="AI950" s="787"/>
      <c r="AJ950" s="787"/>
      <c r="AK950" s="787"/>
      <c r="AL950" s="787"/>
      <c r="AM950" s="787"/>
      <c r="AN950" s="787"/>
      <c r="AO950" s="799"/>
      <c r="BE950" s="784" t="str">
        <f t="shared" si="429"/>
        <v/>
      </c>
    </row>
    <row r="951" spans="1:59" x14ac:dyDescent="0.2">
      <c r="A951" s="793">
        <f>+SUBTOTAL(3,$B$13:B951)</f>
        <v>470</v>
      </c>
      <c r="B951" s="787" t="s">
        <v>849</v>
      </c>
      <c r="C951" s="787" t="s">
        <v>20</v>
      </c>
      <c r="D951" s="819"/>
      <c r="E951" s="799">
        <v>1</v>
      </c>
      <c r="F951" s="800" t="s">
        <v>2244</v>
      </c>
      <c r="G951" s="799" t="s">
        <v>1773</v>
      </c>
      <c r="H951" s="799" t="s">
        <v>1772</v>
      </c>
      <c r="I951" s="799" t="s">
        <v>439</v>
      </c>
      <c r="J951" s="799" t="s">
        <v>1773</v>
      </c>
      <c r="K951" s="799" t="s">
        <v>1772</v>
      </c>
      <c r="L951" s="799" t="s">
        <v>439</v>
      </c>
      <c r="M951" s="799">
        <v>1</v>
      </c>
      <c r="N951" s="799"/>
      <c r="O951" s="799"/>
      <c r="P951" s="799" t="s">
        <v>1774</v>
      </c>
      <c r="Q951" s="799" t="s">
        <v>1775</v>
      </c>
      <c r="R951" s="799">
        <v>1</v>
      </c>
      <c r="S951" s="799">
        <v>1</v>
      </c>
      <c r="T951" s="799"/>
      <c r="U951" s="799"/>
      <c r="V951" s="799">
        <v>1</v>
      </c>
      <c r="W951" s="799"/>
      <c r="X951" s="799"/>
      <c r="Y951" s="799">
        <v>1</v>
      </c>
      <c r="Z951" s="799"/>
      <c r="AA951" s="799"/>
      <c r="AB951" s="799"/>
      <c r="AC951" s="787">
        <v>1</v>
      </c>
      <c r="AD951" s="787"/>
      <c r="AE951" s="787"/>
      <c r="AF951" s="787"/>
      <c r="AG951" s="787"/>
      <c r="AH951" s="787"/>
      <c r="AI951" s="787"/>
      <c r="AJ951" s="787"/>
      <c r="AK951" s="787"/>
      <c r="AL951" s="799">
        <v>1</v>
      </c>
      <c r="AM951" s="799"/>
      <c r="AN951" s="799"/>
      <c r="AO951" s="799">
        <f>+VLOOKUP(LEFT(C951,2),$AR$2:$AS$5,2,FALSE)</f>
        <v>4.9029999999999996</v>
      </c>
      <c r="AP951" s="784"/>
      <c r="AQ951" s="784"/>
      <c r="AR951" s="784"/>
      <c r="AS951" s="784"/>
      <c r="AT951" s="784"/>
      <c r="AU951" s="784"/>
      <c r="AV951" s="784"/>
      <c r="AW951" s="784"/>
      <c r="AX951" s="784"/>
      <c r="AY951" s="784"/>
      <c r="AZ951" s="784"/>
      <c r="BA951" s="784"/>
      <c r="BB951" s="784"/>
      <c r="BC951" s="784"/>
      <c r="BE951" s="784" t="str">
        <f t="shared" si="429"/>
        <v>DA</v>
      </c>
      <c r="BF951" s="784" t="str">
        <f>+RIGHT(C951,1)</f>
        <v>3</v>
      </c>
      <c r="BG951" s="784" t="str">
        <f t="shared" si="431"/>
        <v>DA+3</v>
      </c>
    </row>
    <row r="952" spans="1:59" x14ac:dyDescent="0.2">
      <c r="A952" s="793"/>
      <c r="B952" s="787"/>
      <c r="C952" s="787"/>
      <c r="D952" s="819">
        <v>408.4</v>
      </c>
      <c r="E952" s="796"/>
      <c r="F952" s="796"/>
      <c r="G952" s="796"/>
      <c r="H952" s="796"/>
      <c r="I952" s="796"/>
      <c r="J952" s="796"/>
      <c r="K952" s="796"/>
      <c r="L952" s="796"/>
      <c r="M952" s="796"/>
      <c r="N952" s="796"/>
      <c r="O952" s="796"/>
      <c r="P952" s="787"/>
      <c r="Q952" s="787"/>
      <c r="R952" s="787"/>
      <c r="S952" s="796"/>
      <c r="T952" s="796"/>
      <c r="U952" s="796"/>
      <c r="V952" s="796"/>
      <c r="W952" s="796"/>
      <c r="X952" s="796"/>
      <c r="Y952" s="796"/>
      <c r="Z952" s="796"/>
      <c r="AA952" s="796"/>
      <c r="AB952" s="787">
        <v>1</v>
      </c>
      <c r="AC952" s="799"/>
      <c r="AD952" s="799"/>
      <c r="AE952" s="799"/>
      <c r="AF952" s="787"/>
      <c r="AG952" s="787" t="b">
        <f t="shared" si="430"/>
        <v>1</v>
      </c>
      <c r="AH952" s="787"/>
      <c r="AI952" s="787"/>
      <c r="AJ952" s="787"/>
      <c r="AK952" s="787"/>
      <c r="AL952" s="787"/>
      <c r="AM952" s="787"/>
      <c r="AN952" s="787"/>
      <c r="AO952" s="799"/>
      <c r="BE952" s="784" t="str">
        <f t="shared" si="429"/>
        <v/>
      </c>
    </row>
    <row r="953" spans="1:59" x14ac:dyDescent="0.2">
      <c r="A953" s="793">
        <f>+SUBTOTAL(3,$B$13:B953)</f>
        <v>471</v>
      </c>
      <c r="B953" s="787" t="s">
        <v>850</v>
      </c>
      <c r="C953" s="787" t="s">
        <v>249</v>
      </c>
      <c r="D953" s="819"/>
      <c r="E953" s="799">
        <v>1</v>
      </c>
      <c r="F953" s="800" t="s">
        <v>2245</v>
      </c>
      <c r="G953" s="799" t="s">
        <v>1773</v>
      </c>
      <c r="H953" s="799" t="s">
        <v>1772</v>
      </c>
      <c r="I953" s="799" t="s">
        <v>439</v>
      </c>
      <c r="J953" s="799" t="s">
        <v>1773</v>
      </c>
      <c r="K953" s="799" t="s">
        <v>1772</v>
      </c>
      <c r="L953" s="799" t="s">
        <v>439</v>
      </c>
      <c r="M953" s="799">
        <v>1</v>
      </c>
      <c r="N953" s="799"/>
      <c r="O953" s="799"/>
      <c r="P953" s="799" t="s">
        <v>1774</v>
      </c>
      <c r="Q953" s="799" t="s">
        <v>1775</v>
      </c>
      <c r="R953" s="799">
        <v>1</v>
      </c>
      <c r="S953" s="799">
        <v>1</v>
      </c>
      <c r="T953" s="799"/>
      <c r="U953" s="799"/>
      <c r="V953" s="799">
        <v>1</v>
      </c>
      <c r="W953" s="799"/>
      <c r="X953" s="799"/>
      <c r="Y953" s="796"/>
      <c r="Z953" s="796"/>
      <c r="AA953" s="796"/>
      <c r="AB953" s="799"/>
      <c r="AC953" s="787">
        <v>1</v>
      </c>
      <c r="AD953" s="787"/>
      <c r="AE953" s="787"/>
      <c r="AF953" s="787"/>
      <c r="AG953" s="787"/>
      <c r="AH953" s="787"/>
      <c r="AI953" s="787"/>
      <c r="AJ953" s="787"/>
      <c r="AK953" s="787"/>
      <c r="AL953" s="799">
        <v>1</v>
      </c>
      <c r="AM953" s="799"/>
      <c r="AN953" s="799"/>
      <c r="AO953" s="799">
        <f>+VLOOKUP(LEFT(C953,2),$AR$2:$AS$5,2,FALSE)</f>
        <v>7.3659999999999997</v>
      </c>
      <c r="BE953" s="784" t="str">
        <f t="shared" si="429"/>
        <v>DB</v>
      </c>
      <c r="BF953" s="784" t="str">
        <f>+RIGHT(C953,1)</f>
        <v>3</v>
      </c>
      <c r="BG953" s="784" t="str">
        <f t="shared" si="431"/>
        <v>DB+3</v>
      </c>
    </row>
    <row r="954" spans="1:59" x14ac:dyDescent="0.2">
      <c r="A954" s="793"/>
      <c r="B954" s="787"/>
      <c r="C954" s="787"/>
      <c r="D954" s="819">
        <v>435.3</v>
      </c>
      <c r="E954" s="796"/>
      <c r="F954" s="796"/>
      <c r="G954" s="796"/>
      <c r="H954" s="796"/>
      <c r="I954" s="796"/>
      <c r="J954" s="796"/>
      <c r="K954" s="796"/>
      <c r="L954" s="796"/>
      <c r="M954" s="796"/>
      <c r="N954" s="796"/>
      <c r="O954" s="796"/>
      <c r="P954" s="787"/>
      <c r="Q954" s="787"/>
      <c r="R954" s="787"/>
      <c r="S954" s="796"/>
      <c r="T954" s="796"/>
      <c r="U954" s="796"/>
      <c r="V954" s="796"/>
      <c r="W954" s="796"/>
      <c r="X954" s="796"/>
      <c r="Y954" s="796"/>
      <c r="Z954" s="796"/>
      <c r="AA954" s="796"/>
      <c r="AB954" s="787">
        <v>1</v>
      </c>
      <c r="AC954" s="799"/>
      <c r="AD954" s="799"/>
      <c r="AE954" s="799"/>
      <c r="AF954" s="787"/>
      <c r="AG954" s="787" t="b">
        <f t="shared" si="430"/>
        <v>1</v>
      </c>
      <c r="AH954" s="787"/>
      <c r="AI954" s="787"/>
      <c r="AJ954" s="787"/>
      <c r="AK954" s="787"/>
      <c r="AL954" s="787"/>
      <c r="AM954" s="787"/>
      <c r="AN954" s="787"/>
      <c r="AO954" s="799"/>
      <c r="BE954" s="784" t="str">
        <f t="shared" si="429"/>
        <v/>
      </c>
    </row>
    <row r="955" spans="1:59" x14ac:dyDescent="0.2">
      <c r="A955" s="793">
        <f>+SUBTOTAL(3,$B$13:B955)</f>
        <v>472</v>
      </c>
      <c r="B955" s="787" t="s">
        <v>851</v>
      </c>
      <c r="C955" s="787" t="s">
        <v>20</v>
      </c>
      <c r="D955" s="819"/>
      <c r="E955" s="799">
        <v>1</v>
      </c>
      <c r="F955" s="800" t="s">
        <v>2246</v>
      </c>
      <c r="G955" s="799" t="s">
        <v>1773</v>
      </c>
      <c r="H955" s="799" t="s">
        <v>1772</v>
      </c>
      <c r="I955" s="799" t="s">
        <v>439</v>
      </c>
      <c r="J955" s="799" t="s">
        <v>1773</v>
      </c>
      <c r="K955" s="799" t="s">
        <v>1772</v>
      </c>
      <c r="L955" s="799" t="s">
        <v>439</v>
      </c>
      <c r="M955" s="799">
        <v>1</v>
      </c>
      <c r="N955" s="799"/>
      <c r="O955" s="799"/>
      <c r="P955" s="799" t="s">
        <v>1774</v>
      </c>
      <c r="Q955" s="799" t="s">
        <v>1775</v>
      </c>
      <c r="R955" s="799">
        <v>1</v>
      </c>
      <c r="S955" s="799">
        <v>1</v>
      </c>
      <c r="T955" s="799"/>
      <c r="U955" s="799"/>
      <c r="V955" s="799">
        <v>1</v>
      </c>
      <c r="W955" s="799"/>
      <c r="X955" s="799"/>
      <c r="Y955" s="799">
        <v>1</v>
      </c>
      <c r="Z955" s="799"/>
      <c r="AA955" s="799"/>
      <c r="AB955" s="799"/>
      <c r="AC955" s="787">
        <v>1</v>
      </c>
      <c r="AD955" s="787"/>
      <c r="AE955" s="787"/>
      <c r="AF955" s="787"/>
      <c r="AG955" s="787"/>
      <c r="AH955" s="787"/>
      <c r="AI955" s="787"/>
      <c r="AJ955" s="787"/>
      <c r="AK955" s="787"/>
      <c r="AL955" s="799">
        <v>1</v>
      </c>
      <c r="AM955" s="799"/>
      <c r="AN955" s="799"/>
      <c r="AO955" s="799">
        <f>+VLOOKUP(LEFT(C955,2),$AR$2:$AS$5,2,FALSE)</f>
        <v>4.9029999999999996</v>
      </c>
      <c r="AP955" s="784"/>
      <c r="AQ955" s="784"/>
      <c r="AR955" s="784"/>
      <c r="AS955" s="784"/>
      <c r="AT955" s="784"/>
      <c r="AU955" s="784"/>
      <c r="AV955" s="784"/>
      <c r="AW955" s="784"/>
      <c r="AX955" s="784"/>
      <c r="AY955" s="784"/>
      <c r="AZ955" s="784"/>
      <c r="BA955" s="784"/>
      <c r="BB955" s="784"/>
      <c r="BC955" s="784"/>
      <c r="BE955" s="784" t="str">
        <f t="shared" si="429"/>
        <v>DA</v>
      </c>
      <c r="BF955" s="784" t="str">
        <f>+RIGHT(C955,1)</f>
        <v>3</v>
      </c>
      <c r="BG955" s="784" t="str">
        <f t="shared" si="431"/>
        <v>DA+3</v>
      </c>
    </row>
    <row r="956" spans="1:59" x14ac:dyDescent="0.2">
      <c r="A956" s="793"/>
      <c r="B956" s="787"/>
      <c r="C956" s="787"/>
      <c r="D956" s="819">
        <v>403.9</v>
      </c>
      <c r="E956" s="796"/>
      <c r="F956" s="796"/>
      <c r="G956" s="796"/>
      <c r="H956" s="796"/>
      <c r="I956" s="796"/>
      <c r="J956" s="796"/>
      <c r="K956" s="796"/>
      <c r="L956" s="796"/>
      <c r="M956" s="796"/>
      <c r="N956" s="796"/>
      <c r="O956" s="796"/>
      <c r="P956" s="787"/>
      <c r="Q956" s="787"/>
      <c r="R956" s="787"/>
      <c r="S956" s="796"/>
      <c r="T956" s="796"/>
      <c r="U956" s="796"/>
      <c r="V956" s="796"/>
      <c r="W956" s="796"/>
      <c r="X956" s="796"/>
      <c r="Y956" s="796"/>
      <c r="Z956" s="796"/>
      <c r="AA956" s="796"/>
      <c r="AB956" s="787">
        <v>1</v>
      </c>
      <c r="AC956" s="799"/>
      <c r="AD956" s="799"/>
      <c r="AE956" s="799"/>
      <c r="AF956" s="787"/>
      <c r="AG956" s="787" t="b">
        <f t="shared" si="430"/>
        <v>1</v>
      </c>
      <c r="AH956" s="787"/>
      <c r="AI956" s="787"/>
      <c r="AJ956" s="787"/>
      <c r="AK956" s="787"/>
      <c r="AL956" s="787"/>
      <c r="AM956" s="787"/>
      <c r="AN956" s="787"/>
      <c r="AO956" s="799"/>
      <c r="BE956" s="784" t="str">
        <f t="shared" si="429"/>
        <v/>
      </c>
    </row>
    <row r="957" spans="1:59" x14ac:dyDescent="0.2">
      <c r="A957" s="793">
        <f>+SUBTOTAL(3,$B$13:B957)</f>
        <v>473</v>
      </c>
      <c r="B957" s="787" t="s">
        <v>852</v>
      </c>
      <c r="C957" s="787" t="s">
        <v>231</v>
      </c>
      <c r="D957" s="819"/>
      <c r="E957" s="799">
        <v>1</v>
      </c>
      <c r="F957" s="800" t="s">
        <v>2247</v>
      </c>
      <c r="G957" s="799" t="s">
        <v>1773</v>
      </c>
      <c r="H957" s="799" t="s">
        <v>1772</v>
      </c>
      <c r="I957" s="799" t="s">
        <v>439</v>
      </c>
      <c r="J957" s="799" t="s">
        <v>1773</v>
      </c>
      <c r="K957" s="799" t="s">
        <v>1772</v>
      </c>
      <c r="L957" s="799" t="s">
        <v>439</v>
      </c>
      <c r="M957" s="799">
        <v>1</v>
      </c>
      <c r="N957" s="799"/>
      <c r="O957" s="799"/>
      <c r="P957" s="799" t="s">
        <v>1774</v>
      </c>
      <c r="Q957" s="799" t="s">
        <v>1775</v>
      </c>
      <c r="R957" s="799">
        <v>1</v>
      </c>
      <c r="S957" s="799">
        <v>1</v>
      </c>
      <c r="T957" s="799"/>
      <c r="U957" s="799"/>
      <c r="V957" s="799">
        <v>1</v>
      </c>
      <c r="W957" s="799"/>
      <c r="X957" s="799"/>
      <c r="Y957" s="799">
        <v>1</v>
      </c>
      <c r="Z957" s="799"/>
      <c r="AA957" s="799"/>
      <c r="AB957" s="799"/>
      <c r="AC957" s="787">
        <v>1</v>
      </c>
      <c r="AD957" s="787"/>
      <c r="AE957" s="787"/>
      <c r="AF957" s="787"/>
      <c r="AG957" s="787"/>
      <c r="AH957" s="787"/>
      <c r="AI957" s="787"/>
      <c r="AJ957" s="787"/>
      <c r="AK957" s="787"/>
      <c r="AL957" s="799">
        <v>1</v>
      </c>
      <c r="AM957" s="799"/>
      <c r="AN957" s="799"/>
      <c r="AO957" s="799">
        <f>+VLOOKUP(LEFT(C957,2),$AR$2:$AS$5,2,FALSE)</f>
        <v>4.9029999999999996</v>
      </c>
      <c r="AP957" s="784"/>
      <c r="AQ957" s="784"/>
      <c r="AR957" s="784"/>
      <c r="AS957" s="784"/>
      <c r="AT957" s="784"/>
      <c r="AU957" s="784"/>
      <c r="AV957" s="784"/>
      <c r="AW957" s="784"/>
      <c r="AX957" s="784"/>
      <c r="AY957" s="784"/>
      <c r="AZ957" s="784"/>
      <c r="BA957" s="784"/>
      <c r="BB957" s="784"/>
      <c r="BC957" s="784"/>
      <c r="BE957" s="784" t="str">
        <f t="shared" si="429"/>
        <v>DA</v>
      </c>
      <c r="BF957" s="784" t="str">
        <f>+RIGHT(C957,1)</f>
        <v>0</v>
      </c>
      <c r="BG957" s="784" t="str">
        <f t="shared" si="431"/>
        <v>DA+0</v>
      </c>
    </row>
    <row r="958" spans="1:59" x14ac:dyDescent="0.2">
      <c r="A958" s="793"/>
      <c r="B958" s="787"/>
      <c r="C958" s="787"/>
      <c r="D958" s="819">
        <v>389.2</v>
      </c>
      <c r="E958" s="796"/>
      <c r="F958" s="796"/>
      <c r="G958" s="796"/>
      <c r="H958" s="796"/>
      <c r="I958" s="796"/>
      <c r="J958" s="796"/>
      <c r="K958" s="796"/>
      <c r="L958" s="796"/>
      <c r="M958" s="796"/>
      <c r="N958" s="796"/>
      <c r="O958" s="796"/>
      <c r="P958" s="787"/>
      <c r="Q958" s="787"/>
      <c r="R958" s="787"/>
      <c r="S958" s="796"/>
      <c r="T958" s="796"/>
      <c r="U958" s="796"/>
      <c r="V958" s="796"/>
      <c r="W958" s="796"/>
      <c r="X958" s="796"/>
      <c r="Y958" s="796"/>
      <c r="Z958" s="796"/>
      <c r="AA958" s="796"/>
      <c r="AB958" s="787">
        <v>1</v>
      </c>
      <c r="AC958" s="799"/>
      <c r="AD958" s="799"/>
      <c r="AE958" s="799"/>
      <c r="AF958" s="787"/>
      <c r="AG958" s="787" t="b">
        <f t="shared" si="430"/>
        <v>1</v>
      </c>
      <c r="AH958" s="787"/>
      <c r="AI958" s="787"/>
      <c r="AJ958" s="787"/>
      <c r="AK958" s="787"/>
      <c r="AL958" s="787"/>
      <c r="AM958" s="787"/>
      <c r="AN958" s="787"/>
      <c r="AO958" s="799"/>
      <c r="BE958" s="784" t="str">
        <f t="shared" si="429"/>
        <v/>
      </c>
    </row>
    <row r="959" spans="1:59" x14ac:dyDescent="0.2">
      <c r="A959" s="793">
        <f>+SUBTOTAL(3,$B$13:B959)</f>
        <v>474</v>
      </c>
      <c r="B959" s="787" t="s">
        <v>221</v>
      </c>
      <c r="C959" s="787" t="s">
        <v>20</v>
      </c>
      <c r="D959" s="819"/>
      <c r="E959" s="799">
        <v>1</v>
      </c>
      <c r="F959" s="800" t="s">
        <v>2248</v>
      </c>
      <c r="G959" s="799" t="s">
        <v>1773</v>
      </c>
      <c r="H959" s="799" t="s">
        <v>1772</v>
      </c>
      <c r="I959" s="799" t="s">
        <v>439</v>
      </c>
      <c r="J959" s="799" t="s">
        <v>1773</v>
      </c>
      <c r="K959" s="799" t="s">
        <v>1772</v>
      </c>
      <c r="L959" s="799" t="s">
        <v>439</v>
      </c>
      <c r="M959" s="799">
        <v>1</v>
      </c>
      <c r="N959" s="799"/>
      <c r="O959" s="799"/>
      <c r="P959" s="799" t="s">
        <v>1774</v>
      </c>
      <c r="Q959" s="799" t="s">
        <v>1775</v>
      </c>
      <c r="R959" s="799">
        <v>1</v>
      </c>
      <c r="S959" s="799">
        <v>1</v>
      </c>
      <c r="T959" s="799"/>
      <c r="U959" s="799"/>
      <c r="V959" s="799">
        <v>1</v>
      </c>
      <c r="W959" s="799"/>
      <c r="X959" s="799"/>
      <c r="Y959" s="799">
        <v>1</v>
      </c>
      <c r="Z959" s="799"/>
      <c r="AA959" s="799"/>
      <c r="AB959" s="799"/>
      <c r="AC959" s="787">
        <v>1</v>
      </c>
      <c r="AD959" s="787"/>
      <c r="AE959" s="787"/>
      <c r="AF959" s="787"/>
      <c r="AG959" s="787"/>
      <c r="AH959" s="787"/>
      <c r="AI959" s="787"/>
      <c r="AJ959" s="787"/>
      <c r="AK959" s="787"/>
      <c r="AL959" s="799">
        <v>1</v>
      </c>
      <c r="AM959" s="799"/>
      <c r="AN959" s="799"/>
      <c r="AO959" s="799">
        <f>+VLOOKUP(LEFT(C959,2),$AR$2:$AS$5,2,FALSE)</f>
        <v>4.9029999999999996</v>
      </c>
      <c r="AP959" s="784"/>
      <c r="AQ959" s="784"/>
      <c r="AR959" s="784"/>
      <c r="AS959" s="784"/>
      <c r="AT959" s="784"/>
      <c r="AU959" s="784"/>
      <c r="AV959" s="784"/>
      <c r="AW959" s="784"/>
      <c r="AX959" s="784"/>
      <c r="AY959" s="784"/>
      <c r="AZ959" s="784"/>
      <c r="BA959" s="784"/>
      <c r="BB959" s="784"/>
      <c r="BC959" s="784"/>
      <c r="BE959" s="784" t="str">
        <f t="shared" si="429"/>
        <v>DA</v>
      </c>
      <c r="BF959" s="784" t="str">
        <f>+RIGHT(C959,1)</f>
        <v>3</v>
      </c>
      <c r="BG959" s="784" t="str">
        <f t="shared" si="431"/>
        <v>DA+3</v>
      </c>
    </row>
    <row r="960" spans="1:59" x14ac:dyDescent="0.2">
      <c r="A960" s="793"/>
      <c r="B960" s="787"/>
      <c r="C960" s="787"/>
      <c r="D960" s="819">
        <v>400.1</v>
      </c>
      <c r="E960" s="796"/>
      <c r="F960" s="796"/>
      <c r="G960" s="796"/>
      <c r="H960" s="796"/>
      <c r="I960" s="796"/>
      <c r="J960" s="796"/>
      <c r="K960" s="796"/>
      <c r="L960" s="796"/>
      <c r="M960" s="796"/>
      <c r="N960" s="796"/>
      <c r="O960" s="796"/>
      <c r="P960" s="787"/>
      <c r="Q960" s="787"/>
      <c r="R960" s="787"/>
      <c r="S960" s="796"/>
      <c r="T960" s="796"/>
      <c r="U960" s="796"/>
      <c r="V960" s="796"/>
      <c r="W960" s="796"/>
      <c r="X960" s="796"/>
      <c r="Y960" s="796"/>
      <c r="Z960" s="796"/>
      <c r="AA960" s="796"/>
      <c r="AB960" s="787">
        <v>1</v>
      </c>
      <c r="AC960" s="799"/>
      <c r="AD960" s="799"/>
      <c r="AE960" s="799"/>
      <c r="AF960" s="787"/>
      <c r="AG960" s="787" t="b">
        <f t="shared" si="430"/>
        <v>1</v>
      </c>
      <c r="AH960" s="787"/>
      <c r="AI960" s="787"/>
      <c r="AJ960" s="787"/>
      <c r="AK960" s="787"/>
      <c r="AL960" s="787"/>
      <c r="AM960" s="787"/>
      <c r="AN960" s="787"/>
      <c r="AO960" s="799"/>
      <c r="BE960" s="784" t="str">
        <f t="shared" si="429"/>
        <v/>
      </c>
    </row>
    <row r="961" spans="1:59" x14ac:dyDescent="0.2">
      <c r="A961" s="793">
        <f>+SUBTOTAL(3,$B$13:B961)</f>
        <v>475</v>
      </c>
      <c r="B961" s="787" t="s">
        <v>853</v>
      </c>
      <c r="C961" s="787" t="s">
        <v>245</v>
      </c>
      <c r="D961" s="819"/>
      <c r="E961" s="799">
        <v>1</v>
      </c>
      <c r="F961" s="800" t="s">
        <v>2249</v>
      </c>
      <c r="G961" s="799" t="s">
        <v>1773</v>
      </c>
      <c r="H961" s="799" t="s">
        <v>1772</v>
      </c>
      <c r="I961" s="799" t="s">
        <v>439</v>
      </c>
      <c r="J961" s="799" t="s">
        <v>1773</v>
      </c>
      <c r="K961" s="799" t="s">
        <v>1772</v>
      </c>
      <c r="L961" s="799" t="s">
        <v>439</v>
      </c>
      <c r="M961" s="799">
        <v>1</v>
      </c>
      <c r="N961" s="799"/>
      <c r="O961" s="799"/>
      <c r="P961" s="799" t="s">
        <v>1774</v>
      </c>
      <c r="Q961" s="799" t="s">
        <v>1775</v>
      </c>
      <c r="R961" s="799">
        <v>1</v>
      </c>
      <c r="S961" s="799">
        <v>1</v>
      </c>
      <c r="T961" s="799"/>
      <c r="U961" s="799"/>
      <c r="V961" s="799">
        <v>1</v>
      </c>
      <c r="W961" s="799"/>
      <c r="X961" s="799"/>
      <c r="Y961" s="796"/>
      <c r="Z961" s="796"/>
      <c r="AA961" s="796"/>
      <c r="AB961" s="799"/>
      <c r="AC961" s="787">
        <v>1</v>
      </c>
      <c r="AD961" s="787"/>
      <c r="AE961" s="787"/>
      <c r="AF961" s="787"/>
      <c r="AG961" s="787"/>
      <c r="AH961" s="787"/>
      <c r="AI961" s="787"/>
      <c r="AJ961" s="787"/>
      <c r="AK961" s="787"/>
      <c r="AL961" s="799">
        <v>1</v>
      </c>
      <c r="AM961" s="799"/>
      <c r="AN961" s="799"/>
      <c r="AO961" s="799">
        <f>+VLOOKUP(LEFT(C961,2),$AR$2:$AS$5,2,FALSE)</f>
        <v>7.3659999999999997</v>
      </c>
      <c r="BE961" s="784" t="str">
        <f t="shared" si="429"/>
        <v>DB</v>
      </c>
      <c r="BF961" s="784" t="str">
        <f>+RIGHT(C961,1)</f>
        <v>0</v>
      </c>
      <c r="BG961" s="784" t="str">
        <f t="shared" si="431"/>
        <v>DB+0</v>
      </c>
    </row>
    <row r="962" spans="1:59" x14ac:dyDescent="0.2">
      <c r="A962" s="793"/>
      <c r="B962" s="787"/>
      <c r="C962" s="787"/>
      <c r="D962" s="819">
        <v>383.3</v>
      </c>
      <c r="E962" s="796"/>
      <c r="F962" s="796"/>
      <c r="G962" s="796"/>
      <c r="H962" s="796"/>
      <c r="I962" s="796"/>
      <c r="J962" s="796"/>
      <c r="K962" s="796"/>
      <c r="L962" s="796"/>
      <c r="M962" s="796"/>
      <c r="N962" s="796"/>
      <c r="O962" s="796"/>
      <c r="P962" s="787"/>
      <c r="Q962" s="787"/>
      <c r="R962" s="787"/>
      <c r="S962" s="796"/>
      <c r="T962" s="796"/>
      <c r="U962" s="796"/>
      <c r="V962" s="796"/>
      <c r="W962" s="796"/>
      <c r="X962" s="796"/>
      <c r="Y962" s="796"/>
      <c r="Z962" s="796"/>
      <c r="AA962" s="796"/>
      <c r="AB962" s="787">
        <v>1</v>
      </c>
      <c r="AC962" s="799"/>
      <c r="AD962" s="799"/>
      <c r="AE962" s="799"/>
      <c r="AF962" s="787"/>
      <c r="AG962" s="787" t="b">
        <f t="shared" si="430"/>
        <v>1</v>
      </c>
      <c r="AH962" s="787"/>
      <c r="AI962" s="787"/>
      <c r="AJ962" s="787"/>
      <c r="AK962" s="787"/>
      <c r="AL962" s="787"/>
      <c r="AM962" s="787"/>
      <c r="AN962" s="787"/>
      <c r="AO962" s="799"/>
      <c r="BE962" s="784" t="str">
        <f t="shared" si="429"/>
        <v/>
      </c>
    </row>
    <row r="963" spans="1:59" x14ac:dyDescent="0.2">
      <c r="A963" s="793">
        <f>+SUBTOTAL(3,$B$13:B963)</f>
        <v>476</v>
      </c>
      <c r="B963" s="787" t="s">
        <v>854</v>
      </c>
      <c r="C963" s="787" t="s">
        <v>231</v>
      </c>
      <c r="D963" s="819"/>
      <c r="E963" s="799">
        <v>1</v>
      </c>
      <c r="F963" s="800" t="s">
        <v>2250</v>
      </c>
      <c r="G963" s="799" t="s">
        <v>1773</v>
      </c>
      <c r="H963" s="799" t="s">
        <v>1772</v>
      </c>
      <c r="I963" s="799" t="s">
        <v>439</v>
      </c>
      <c r="J963" s="799" t="s">
        <v>1773</v>
      </c>
      <c r="K963" s="799" t="s">
        <v>1772</v>
      </c>
      <c r="L963" s="799" t="s">
        <v>439</v>
      </c>
      <c r="M963" s="799">
        <v>1</v>
      </c>
      <c r="N963" s="799"/>
      <c r="O963" s="799"/>
      <c r="P963" s="799" t="s">
        <v>1774</v>
      </c>
      <c r="Q963" s="799" t="s">
        <v>1775</v>
      </c>
      <c r="R963" s="799">
        <v>1</v>
      </c>
      <c r="S963" s="799">
        <v>1</v>
      </c>
      <c r="T963" s="799"/>
      <c r="U963" s="799"/>
      <c r="V963" s="799">
        <v>1</v>
      </c>
      <c r="W963" s="799"/>
      <c r="X963" s="799"/>
      <c r="Y963" s="799">
        <v>1</v>
      </c>
      <c r="Z963" s="799"/>
      <c r="AA963" s="799"/>
      <c r="AB963" s="799"/>
      <c r="AC963" s="787">
        <v>1</v>
      </c>
      <c r="AD963" s="787"/>
      <c r="AE963" s="787"/>
      <c r="AF963" s="787"/>
      <c r="AG963" s="787"/>
      <c r="AH963" s="787"/>
      <c r="AI963" s="787"/>
      <c r="AJ963" s="787"/>
      <c r="AK963" s="787"/>
      <c r="AL963" s="799">
        <v>1</v>
      </c>
      <c r="AM963" s="799"/>
      <c r="AN963" s="799"/>
      <c r="AO963" s="799">
        <f>+VLOOKUP(LEFT(C963,2),$AR$2:$AS$5,2,FALSE)</f>
        <v>4.9029999999999996</v>
      </c>
      <c r="AP963" s="784"/>
      <c r="AQ963" s="784"/>
      <c r="AR963" s="784"/>
      <c r="AS963" s="784"/>
      <c r="AT963" s="784"/>
      <c r="AU963" s="784"/>
      <c r="AV963" s="784"/>
      <c r="AW963" s="784"/>
      <c r="AX963" s="784"/>
      <c r="AY963" s="784"/>
      <c r="AZ963" s="784"/>
      <c r="BA963" s="784"/>
      <c r="BB963" s="784"/>
      <c r="BC963" s="784"/>
      <c r="BE963" s="784" t="str">
        <f t="shared" si="429"/>
        <v>DA</v>
      </c>
      <c r="BF963" s="784" t="str">
        <f>+RIGHT(C963,1)</f>
        <v>0</v>
      </c>
      <c r="BG963" s="784" t="str">
        <f t="shared" si="431"/>
        <v>DA+0</v>
      </c>
    </row>
    <row r="964" spans="1:59" x14ac:dyDescent="0.2">
      <c r="A964" s="793"/>
      <c r="B964" s="787"/>
      <c r="C964" s="787"/>
      <c r="D964" s="819">
        <v>379</v>
      </c>
      <c r="E964" s="796"/>
      <c r="F964" s="796"/>
      <c r="G964" s="796"/>
      <c r="H964" s="796"/>
      <c r="I964" s="796"/>
      <c r="J964" s="796"/>
      <c r="K964" s="796"/>
      <c r="L964" s="796"/>
      <c r="M964" s="796"/>
      <c r="N964" s="796"/>
      <c r="O964" s="796"/>
      <c r="P964" s="787"/>
      <c r="Q964" s="787"/>
      <c r="R964" s="787"/>
      <c r="S964" s="796"/>
      <c r="T964" s="796"/>
      <c r="U964" s="796"/>
      <c r="V964" s="796"/>
      <c r="W964" s="796"/>
      <c r="X964" s="796"/>
      <c r="Y964" s="796"/>
      <c r="Z964" s="796"/>
      <c r="AA964" s="796"/>
      <c r="AB964" s="787">
        <v>1</v>
      </c>
      <c r="AC964" s="799"/>
      <c r="AD964" s="799"/>
      <c r="AE964" s="799"/>
      <c r="AF964" s="787"/>
      <c r="AG964" s="787" t="b">
        <f t="shared" si="430"/>
        <v>1</v>
      </c>
      <c r="AH964" s="787"/>
      <c r="AI964" s="787"/>
      <c r="AJ964" s="787"/>
      <c r="AK964" s="787"/>
      <c r="AL964" s="787"/>
      <c r="AM964" s="787"/>
      <c r="AN964" s="787"/>
      <c r="AO964" s="799"/>
      <c r="BE964" s="784" t="str">
        <f t="shared" si="429"/>
        <v/>
      </c>
    </row>
    <row r="965" spans="1:59" x14ac:dyDescent="0.2">
      <c r="A965" s="793">
        <f>+SUBTOTAL(3,$B$13:B965)</f>
        <v>477</v>
      </c>
      <c r="B965" s="787" t="s">
        <v>855</v>
      </c>
      <c r="C965" s="787" t="s">
        <v>231</v>
      </c>
      <c r="D965" s="819"/>
      <c r="E965" s="799">
        <v>1</v>
      </c>
      <c r="F965" s="800" t="s">
        <v>2251</v>
      </c>
      <c r="G965" s="799" t="s">
        <v>1773</v>
      </c>
      <c r="H965" s="799" t="s">
        <v>1772</v>
      </c>
      <c r="I965" s="799" t="s">
        <v>439</v>
      </c>
      <c r="J965" s="799" t="s">
        <v>1773</v>
      </c>
      <c r="K965" s="799" t="s">
        <v>1772</v>
      </c>
      <c r="L965" s="799" t="s">
        <v>439</v>
      </c>
      <c r="M965" s="799">
        <v>1</v>
      </c>
      <c r="N965" s="799"/>
      <c r="O965" s="799"/>
      <c r="P965" s="799" t="s">
        <v>1774</v>
      </c>
      <c r="Q965" s="799" t="s">
        <v>1775</v>
      </c>
      <c r="R965" s="799">
        <v>1</v>
      </c>
      <c r="S965" s="799">
        <v>1</v>
      </c>
      <c r="T965" s="799"/>
      <c r="U965" s="799"/>
      <c r="V965" s="799">
        <v>1</v>
      </c>
      <c r="W965" s="799"/>
      <c r="X965" s="799"/>
      <c r="Y965" s="799">
        <v>1</v>
      </c>
      <c r="Z965" s="799"/>
      <c r="AA965" s="799"/>
      <c r="AB965" s="799"/>
      <c r="AC965" s="787">
        <v>1</v>
      </c>
      <c r="AD965" s="787"/>
      <c r="AE965" s="787"/>
      <c r="AF965" s="787"/>
      <c r="AG965" s="787"/>
      <c r="AH965" s="787"/>
      <c r="AI965" s="787"/>
      <c r="AJ965" s="787"/>
      <c r="AK965" s="787"/>
      <c r="AL965" s="799">
        <v>1</v>
      </c>
      <c r="AM965" s="799"/>
      <c r="AN965" s="799"/>
      <c r="AO965" s="799">
        <f>+VLOOKUP(LEFT(C965,2),$AR$2:$AS$5,2,FALSE)</f>
        <v>4.9029999999999996</v>
      </c>
      <c r="AP965" s="784"/>
      <c r="AQ965" s="784"/>
      <c r="AR965" s="784"/>
      <c r="AS965" s="784"/>
      <c r="AT965" s="784"/>
      <c r="AU965" s="784"/>
      <c r="AV965" s="784"/>
      <c r="AW965" s="784"/>
      <c r="AX965" s="784"/>
      <c r="AY965" s="784"/>
      <c r="AZ965" s="784"/>
      <c r="BA965" s="784"/>
      <c r="BB965" s="784"/>
      <c r="BC965" s="784"/>
      <c r="BE965" s="784" t="str">
        <f t="shared" si="429"/>
        <v>DA</v>
      </c>
      <c r="BF965" s="784" t="str">
        <f>+RIGHT(C965,1)</f>
        <v>0</v>
      </c>
      <c r="BG965" s="784" t="str">
        <f t="shared" si="431"/>
        <v>DA+0</v>
      </c>
    </row>
    <row r="966" spans="1:59" x14ac:dyDescent="0.2">
      <c r="A966" s="793"/>
      <c r="B966" s="787"/>
      <c r="C966" s="787"/>
      <c r="D966" s="819">
        <v>381.2</v>
      </c>
      <c r="E966" s="796"/>
      <c r="F966" s="796"/>
      <c r="G966" s="796"/>
      <c r="H966" s="796"/>
      <c r="I966" s="796"/>
      <c r="J966" s="796"/>
      <c r="K966" s="796"/>
      <c r="L966" s="796"/>
      <c r="M966" s="796"/>
      <c r="N966" s="796"/>
      <c r="O966" s="796"/>
      <c r="P966" s="787"/>
      <c r="Q966" s="787"/>
      <c r="R966" s="787"/>
      <c r="S966" s="796"/>
      <c r="T966" s="796"/>
      <c r="U966" s="796"/>
      <c r="V966" s="796"/>
      <c r="W966" s="796"/>
      <c r="X966" s="796"/>
      <c r="Y966" s="796"/>
      <c r="Z966" s="796"/>
      <c r="AA966" s="796"/>
      <c r="AB966" s="787">
        <v>1</v>
      </c>
      <c r="AC966" s="799"/>
      <c r="AD966" s="799"/>
      <c r="AE966" s="799"/>
      <c r="AF966" s="787"/>
      <c r="AG966" s="787" t="b">
        <f t="shared" si="430"/>
        <v>1</v>
      </c>
      <c r="AH966" s="787"/>
      <c r="AI966" s="787"/>
      <c r="AJ966" s="787"/>
      <c r="AK966" s="787"/>
      <c r="AL966" s="787"/>
      <c r="AM966" s="787"/>
      <c r="AN966" s="787"/>
      <c r="AO966" s="799"/>
      <c r="BE966" s="784" t="str">
        <f t="shared" si="429"/>
        <v/>
      </c>
    </row>
    <row r="967" spans="1:59" x14ac:dyDescent="0.2">
      <c r="A967" s="793">
        <f>+SUBTOTAL(3,$B$13:B967)</f>
        <v>478</v>
      </c>
      <c r="B967" s="787" t="s">
        <v>856</v>
      </c>
      <c r="C967" s="787" t="s">
        <v>231</v>
      </c>
      <c r="D967" s="819"/>
      <c r="E967" s="799">
        <v>1</v>
      </c>
      <c r="F967" s="800" t="s">
        <v>2252</v>
      </c>
      <c r="G967" s="799" t="s">
        <v>1773</v>
      </c>
      <c r="H967" s="799" t="s">
        <v>1772</v>
      </c>
      <c r="I967" s="799" t="s">
        <v>439</v>
      </c>
      <c r="J967" s="799" t="s">
        <v>1773</v>
      </c>
      <c r="K967" s="799" t="s">
        <v>1772</v>
      </c>
      <c r="L967" s="799" t="s">
        <v>439</v>
      </c>
      <c r="M967" s="799">
        <v>1</v>
      </c>
      <c r="N967" s="799"/>
      <c r="O967" s="799"/>
      <c r="P967" s="799" t="s">
        <v>1774</v>
      </c>
      <c r="Q967" s="799" t="s">
        <v>1775</v>
      </c>
      <c r="R967" s="799">
        <v>1</v>
      </c>
      <c r="S967" s="799">
        <v>1</v>
      </c>
      <c r="T967" s="799"/>
      <c r="U967" s="799"/>
      <c r="V967" s="799">
        <v>1</v>
      </c>
      <c r="W967" s="799"/>
      <c r="X967" s="799"/>
      <c r="Y967" s="799">
        <v>1</v>
      </c>
      <c r="Z967" s="799"/>
      <c r="AA967" s="799"/>
      <c r="AB967" s="799"/>
      <c r="AC967" s="787">
        <v>1</v>
      </c>
      <c r="AD967" s="787"/>
      <c r="AE967" s="787"/>
      <c r="AF967" s="787"/>
      <c r="AG967" s="787"/>
      <c r="AH967" s="787"/>
      <c r="AI967" s="787"/>
      <c r="AJ967" s="787"/>
      <c r="AK967" s="787"/>
      <c r="AL967" s="799">
        <v>1</v>
      </c>
      <c r="AM967" s="799"/>
      <c r="AN967" s="799"/>
      <c r="AO967" s="799">
        <f>+VLOOKUP(LEFT(C967,2),$AR$2:$AS$5,2,FALSE)</f>
        <v>4.9029999999999996</v>
      </c>
      <c r="AP967" s="784"/>
      <c r="AQ967" s="784"/>
      <c r="AR967" s="784"/>
      <c r="AS967" s="784"/>
      <c r="AT967" s="784"/>
      <c r="AU967" s="784"/>
      <c r="AV967" s="784"/>
      <c r="AW967" s="784"/>
      <c r="AX967" s="784"/>
      <c r="AY967" s="784"/>
      <c r="AZ967" s="784"/>
      <c r="BA967" s="784"/>
      <c r="BB967" s="784"/>
      <c r="BC967" s="784"/>
      <c r="BE967" s="784" t="str">
        <f t="shared" si="429"/>
        <v>DA</v>
      </c>
      <c r="BF967" s="784" t="str">
        <f>+RIGHT(C967,1)</f>
        <v>0</v>
      </c>
      <c r="BG967" s="784" t="str">
        <f t="shared" si="431"/>
        <v>DA+0</v>
      </c>
    </row>
    <row r="968" spans="1:59" x14ac:dyDescent="0.2">
      <c r="A968" s="793"/>
      <c r="B968" s="787"/>
      <c r="C968" s="787"/>
      <c r="D968" s="819">
        <v>384.7</v>
      </c>
      <c r="E968" s="796"/>
      <c r="F968" s="796"/>
      <c r="G968" s="796"/>
      <c r="H968" s="796"/>
      <c r="I968" s="796"/>
      <c r="J968" s="796"/>
      <c r="K968" s="796"/>
      <c r="L968" s="796"/>
      <c r="M968" s="796"/>
      <c r="N968" s="796"/>
      <c r="O968" s="796"/>
      <c r="P968" s="787"/>
      <c r="Q968" s="787"/>
      <c r="R968" s="787"/>
      <c r="S968" s="796"/>
      <c r="T968" s="796"/>
      <c r="U968" s="796"/>
      <c r="V968" s="796"/>
      <c r="W968" s="796"/>
      <c r="X968" s="796"/>
      <c r="Y968" s="796"/>
      <c r="Z968" s="796"/>
      <c r="AA968" s="796"/>
      <c r="AB968" s="787">
        <v>1</v>
      </c>
      <c r="AC968" s="799"/>
      <c r="AD968" s="799"/>
      <c r="AE968" s="799"/>
      <c r="AF968" s="787"/>
      <c r="AG968" s="787" t="b">
        <f t="shared" si="430"/>
        <v>1</v>
      </c>
      <c r="AH968" s="787"/>
      <c r="AI968" s="787"/>
      <c r="AJ968" s="787"/>
      <c r="AK968" s="787"/>
      <c r="AL968" s="787"/>
      <c r="AM968" s="787"/>
      <c r="AN968" s="787"/>
      <c r="AO968" s="799"/>
      <c r="BE968" s="784" t="str">
        <f t="shared" si="429"/>
        <v/>
      </c>
    </row>
    <row r="969" spans="1:59" x14ac:dyDescent="0.2">
      <c r="A969" s="793">
        <f>+SUBTOTAL(3,$B$13:B969)</f>
        <v>479</v>
      </c>
      <c r="B969" s="787" t="s">
        <v>857</v>
      </c>
      <c r="C969" s="787" t="s">
        <v>231</v>
      </c>
      <c r="D969" s="819"/>
      <c r="E969" s="799">
        <v>1</v>
      </c>
      <c r="F969" s="800" t="s">
        <v>2253</v>
      </c>
      <c r="G969" s="799" t="s">
        <v>1773</v>
      </c>
      <c r="H969" s="799" t="s">
        <v>1772</v>
      </c>
      <c r="I969" s="799" t="s">
        <v>439</v>
      </c>
      <c r="J969" s="799" t="s">
        <v>1773</v>
      </c>
      <c r="K969" s="799" t="s">
        <v>1772</v>
      </c>
      <c r="L969" s="799" t="s">
        <v>439</v>
      </c>
      <c r="M969" s="799">
        <v>1</v>
      </c>
      <c r="N969" s="799"/>
      <c r="O969" s="799"/>
      <c r="P969" s="799" t="s">
        <v>1774</v>
      </c>
      <c r="Q969" s="799" t="s">
        <v>1775</v>
      </c>
      <c r="R969" s="799">
        <v>1</v>
      </c>
      <c r="S969" s="799">
        <v>1</v>
      </c>
      <c r="T969" s="799"/>
      <c r="U969" s="799"/>
      <c r="V969" s="799">
        <v>1</v>
      </c>
      <c r="W969" s="799"/>
      <c r="X969" s="799"/>
      <c r="Y969" s="799">
        <v>1</v>
      </c>
      <c r="Z969" s="799"/>
      <c r="AA969" s="799"/>
      <c r="AB969" s="799"/>
      <c r="AC969" s="787">
        <v>1</v>
      </c>
      <c r="AD969" s="787"/>
      <c r="AE969" s="787"/>
      <c r="AF969" s="787"/>
      <c r="AG969" s="787"/>
      <c r="AH969" s="787"/>
      <c r="AI969" s="787"/>
      <c r="AJ969" s="787"/>
      <c r="AK969" s="787"/>
      <c r="AL969" s="799">
        <v>1</v>
      </c>
      <c r="AM969" s="799"/>
      <c r="AN969" s="799"/>
      <c r="AO969" s="799">
        <f>+VLOOKUP(LEFT(C969,2),$AR$2:$AS$5,2,FALSE)</f>
        <v>4.9029999999999996</v>
      </c>
      <c r="AP969" s="784"/>
      <c r="AQ969" s="784"/>
      <c r="AR969" s="784"/>
      <c r="AS969" s="784"/>
      <c r="AT969" s="784"/>
      <c r="AU969" s="784"/>
      <c r="AV969" s="784"/>
      <c r="AW969" s="784"/>
      <c r="AX969" s="784"/>
      <c r="AY969" s="784"/>
      <c r="AZ969" s="784"/>
      <c r="BA969" s="784"/>
      <c r="BB969" s="784"/>
      <c r="BC969" s="784"/>
      <c r="BE969" s="784" t="str">
        <f t="shared" si="429"/>
        <v>DA</v>
      </c>
      <c r="BF969" s="784" t="str">
        <f>+RIGHT(C969,1)</f>
        <v>0</v>
      </c>
      <c r="BG969" s="784" t="str">
        <f t="shared" si="431"/>
        <v>DA+0</v>
      </c>
    </row>
    <row r="970" spans="1:59" x14ac:dyDescent="0.2">
      <c r="A970" s="793"/>
      <c r="B970" s="787"/>
      <c r="C970" s="787"/>
      <c r="D970" s="819">
        <v>368.8</v>
      </c>
      <c r="E970" s="796"/>
      <c r="F970" s="796"/>
      <c r="G970" s="796"/>
      <c r="H970" s="796"/>
      <c r="I970" s="796"/>
      <c r="J970" s="796"/>
      <c r="K970" s="796"/>
      <c r="L970" s="796"/>
      <c r="M970" s="796"/>
      <c r="N970" s="796"/>
      <c r="O970" s="796"/>
      <c r="P970" s="787"/>
      <c r="Q970" s="787"/>
      <c r="R970" s="787"/>
      <c r="S970" s="796"/>
      <c r="T970" s="796"/>
      <c r="U970" s="796"/>
      <c r="V970" s="796"/>
      <c r="W970" s="796"/>
      <c r="X970" s="796"/>
      <c r="Y970" s="796"/>
      <c r="Z970" s="796"/>
      <c r="AA970" s="796"/>
      <c r="AB970" s="787">
        <v>1</v>
      </c>
      <c r="AC970" s="799"/>
      <c r="AD970" s="799"/>
      <c r="AE970" s="799"/>
      <c r="AF970" s="787"/>
      <c r="AG970" s="787" t="b">
        <f t="shared" si="430"/>
        <v>1</v>
      </c>
      <c r="AH970" s="787"/>
      <c r="AI970" s="787"/>
      <c r="AJ970" s="787"/>
      <c r="AK970" s="787"/>
      <c r="AL970" s="787"/>
      <c r="AM970" s="787"/>
      <c r="AN970" s="787"/>
      <c r="AO970" s="799"/>
      <c r="BE970" s="784" t="str">
        <f t="shared" si="429"/>
        <v/>
      </c>
    </row>
    <row r="971" spans="1:59" x14ac:dyDescent="0.2">
      <c r="A971" s="793">
        <f>+SUBTOTAL(3,$B$13:B971)</f>
        <v>480</v>
      </c>
      <c r="B971" s="787" t="s">
        <v>858</v>
      </c>
      <c r="C971" s="787" t="s">
        <v>231</v>
      </c>
      <c r="D971" s="819"/>
      <c r="E971" s="799">
        <v>1</v>
      </c>
      <c r="F971" s="800" t="s">
        <v>2254</v>
      </c>
      <c r="G971" s="799" t="s">
        <v>1773</v>
      </c>
      <c r="H971" s="799" t="s">
        <v>1772</v>
      </c>
      <c r="I971" s="799" t="s">
        <v>439</v>
      </c>
      <c r="J971" s="799" t="s">
        <v>1773</v>
      </c>
      <c r="K971" s="799" t="s">
        <v>1772</v>
      </c>
      <c r="L971" s="799" t="s">
        <v>439</v>
      </c>
      <c r="M971" s="799">
        <v>1</v>
      </c>
      <c r="N971" s="799"/>
      <c r="O971" s="799"/>
      <c r="P971" s="799" t="s">
        <v>1774</v>
      </c>
      <c r="Q971" s="799" t="s">
        <v>1775</v>
      </c>
      <c r="R971" s="799">
        <v>1</v>
      </c>
      <c r="S971" s="799">
        <v>1</v>
      </c>
      <c r="T971" s="799"/>
      <c r="U971" s="799"/>
      <c r="V971" s="799">
        <v>1</v>
      </c>
      <c r="W971" s="799"/>
      <c r="X971" s="799"/>
      <c r="Y971" s="799">
        <v>1</v>
      </c>
      <c r="Z971" s="799"/>
      <c r="AA971" s="799"/>
      <c r="AB971" s="799"/>
      <c r="AC971" s="787">
        <v>1</v>
      </c>
      <c r="AD971" s="787"/>
      <c r="AE971" s="787"/>
      <c r="AF971" s="787"/>
      <c r="AG971" s="787"/>
      <c r="AH971" s="787"/>
      <c r="AI971" s="787"/>
      <c r="AJ971" s="787"/>
      <c r="AK971" s="787"/>
      <c r="AL971" s="799">
        <v>1</v>
      </c>
      <c r="AM971" s="799"/>
      <c r="AN971" s="799"/>
      <c r="AO971" s="799">
        <f>+VLOOKUP(LEFT(C971,2),$AR$2:$AS$5,2,FALSE)</f>
        <v>4.9029999999999996</v>
      </c>
      <c r="AP971" s="784"/>
      <c r="AQ971" s="784"/>
      <c r="AR971" s="784"/>
      <c r="AS971" s="784"/>
      <c r="AT971" s="784"/>
      <c r="AU971" s="784"/>
      <c r="AV971" s="784"/>
      <c r="AW971" s="784"/>
      <c r="AX971" s="784"/>
      <c r="AY971" s="784"/>
      <c r="AZ971" s="784"/>
      <c r="BA971" s="784"/>
      <c r="BB971" s="784"/>
      <c r="BC971" s="784"/>
      <c r="BE971" s="784" t="str">
        <f t="shared" si="429"/>
        <v>DA</v>
      </c>
      <c r="BF971" s="784" t="str">
        <f>+RIGHT(C971,1)</f>
        <v>0</v>
      </c>
      <c r="BG971" s="784" t="str">
        <f t="shared" si="431"/>
        <v>DA+0</v>
      </c>
    </row>
    <row r="972" spans="1:59" x14ac:dyDescent="0.2">
      <c r="A972" s="793"/>
      <c r="B972" s="787"/>
      <c r="C972" s="787"/>
      <c r="D972" s="819">
        <v>365.5</v>
      </c>
      <c r="E972" s="796"/>
      <c r="F972" s="796"/>
      <c r="G972" s="796"/>
      <c r="H972" s="796"/>
      <c r="I972" s="796"/>
      <c r="J972" s="796"/>
      <c r="K972" s="796"/>
      <c r="L972" s="796"/>
      <c r="M972" s="796"/>
      <c r="N972" s="796"/>
      <c r="O972" s="796"/>
      <c r="P972" s="787"/>
      <c r="Q972" s="787"/>
      <c r="R972" s="787"/>
      <c r="S972" s="796"/>
      <c r="T972" s="796"/>
      <c r="U972" s="796"/>
      <c r="V972" s="796"/>
      <c r="W972" s="796"/>
      <c r="X972" s="796"/>
      <c r="Y972" s="796"/>
      <c r="Z972" s="796"/>
      <c r="AA972" s="796"/>
      <c r="AB972" s="787">
        <v>1</v>
      </c>
      <c r="AC972" s="799"/>
      <c r="AD972" s="799"/>
      <c r="AE972" s="799"/>
      <c r="AF972" s="787"/>
      <c r="AG972" s="787" t="b">
        <f t="shared" si="430"/>
        <v>1</v>
      </c>
      <c r="AH972" s="787"/>
      <c r="AI972" s="787"/>
      <c r="AJ972" s="787"/>
      <c r="AK972" s="787"/>
      <c r="AL972" s="787"/>
      <c r="AM972" s="787"/>
      <c r="AN972" s="787"/>
      <c r="AO972" s="799"/>
      <c r="BE972" s="784" t="str">
        <f t="shared" si="429"/>
        <v/>
      </c>
    </row>
    <row r="973" spans="1:59" x14ac:dyDescent="0.2">
      <c r="A973" s="793">
        <f>+SUBTOTAL(3,$B$13:B973)</f>
        <v>481</v>
      </c>
      <c r="B973" s="787" t="s">
        <v>859</v>
      </c>
      <c r="C973" s="787" t="s">
        <v>231</v>
      </c>
      <c r="D973" s="819"/>
      <c r="E973" s="799">
        <v>1</v>
      </c>
      <c r="F973" s="800" t="s">
        <v>2255</v>
      </c>
      <c r="G973" s="799" t="s">
        <v>1773</v>
      </c>
      <c r="H973" s="799" t="s">
        <v>1772</v>
      </c>
      <c r="I973" s="799" t="s">
        <v>439</v>
      </c>
      <c r="J973" s="799" t="s">
        <v>1773</v>
      </c>
      <c r="K973" s="799" t="s">
        <v>1772</v>
      </c>
      <c r="L973" s="799" t="s">
        <v>439</v>
      </c>
      <c r="M973" s="799">
        <v>1</v>
      </c>
      <c r="N973" s="799"/>
      <c r="O973" s="799"/>
      <c r="P973" s="799" t="s">
        <v>1774</v>
      </c>
      <c r="Q973" s="799" t="s">
        <v>1775</v>
      </c>
      <c r="R973" s="799">
        <v>1</v>
      </c>
      <c r="S973" s="799">
        <v>1</v>
      </c>
      <c r="T973" s="799"/>
      <c r="U973" s="799"/>
      <c r="V973" s="799">
        <v>1</v>
      </c>
      <c r="W973" s="799"/>
      <c r="X973" s="799"/>
      <c r="Y973" s="799">
        <v>1</v>
      </c>
      <c r="Z973" s="799"/>
      <c r="AA973" s="799"/>
      <c r="AB973" s="799"/>
      <c r="AC973" s="787">
        <v>1</v>
      </c>
      <c r="AD973" s="787"/>
      <c r="AE973" s="787"/>
      <c r="AF973" s="787"/>
      <c r="AG973" s="787"/>
      <c r="AH973" s="787"/>
      <c r="AI973" s="787"/>
      <c r="AJ973" s="787"/>
      <c r="AK973" s="787"/>
      <c r="AL973" s="799">
        <v>1</v>
      </c>
      <c r="AM973" s="799"/>
      <c r="AN973" s="799"/>
      <c r="AO973" s="799">
        <f>+VLOOKUP(LEFT(C973,2),$AR$2:$AS$5,2,FALSE)</f>
        <v>4.9029999999999996</v>
      </c>
      <c r="AP973" s="784"/>
      <c r="AQ973" s="784"/>
      <c r="AR973" s="784"/>
      <c r="AS973" s="784"/>
      <c r="AT973" s="784"/>
      <c r="AU973" s="784"/>
      <c r="AV973" s="784"/>
      <c r="AW973" s="784"/>
      <c r="AX973" s="784"/>
      <c r="AY973" s="784"/>
      <c r="AZ973" s="784"/>
      <c r="BA973" s="784"/>
      <c r="BB973" s="784"/>
      <c r="BC973" s="784"/>
      <c r="BE973" s="784" t="str">
        <f t="shared" ref="BE973:BE981" si="432">+LEFT(C973,2)</f>
        <v>DA</v>
      </c>
      <c r="BF973" s="784" t="str">
        <f>+RIGHT(C973,1)</f>
        <v>0</v>
      </c>
      <c r="BG973" s="784" t="str">
        <f t="shared" si="431"/>
        <v>DA+0</v>
      </c>
    </row>
    <row r="974" spans="1:59" x14ac:dyDescent="0.2">
      <c r="A974" s="793"/>
      <c r="B974" s="787"/>
      <c r="C974" s="787"/>
      <c r="D974" s="819">
        <v>392.4</v>
      </c>
      <c r="E974" s="796"/>
      <c r="F974" s="796"/>
      <c r="G974" s="796"/>
      <c r="H974" s="796"/>
      <c r="I974" s="796"/>
      <c r="J974" s="796"/>
      <c r="K974" s="796"/>
      <c r="L974" s="796"/>
      <c r="M974" s="796"/>
      <c r="N974" s="796"/>
      <c r="O974" s="796"/>
      <c r="P974" s="787"/>
      <c r="Q974" s="787"/>
      <c r="R974" s="787"/>
      <c r="S974" s="796"/>
      <c r="T974" s="796"/>
      <c r="U974" s="796"/>
      <c r="V974" s="796"/>
      <c r="W974" s="796"/>
      <c r="X974" s="796"/>
      <c r="Y974" s="796"/>
      <c r="Z974" s="796"/>
      <c r="AA974" s="796"/>
      <c r="AB974" s="787">
        <v>1</v>
      </c>
      <c r="AC974" s="799"/>
      <c r="AD974" s="799"/>
      <c r="AE974" s="799"/>
      <c r="AF974" s="787"/>
      <c r="AG974" s="787" t="b">
        <f t="shared" ref="AG974:AG980" si="433">+ISBLANK(AH974)</f>
        <v>1</v>
      </c>
      <c r="AH974" s="787"/>
      <c r="AI974" s="787"/>
      <c r="AJ974" s="787"/>
      <c r="AK974" s="787"/>
      <c r="AL974" s="787"/>
      <c r="AM974" s="787"/>
      <c r="AN974" s="787"/>
      <c r="AO974" s="799"/>
      <c r="BE974" s="784" t="str">
        <f t="shared" si="432"/>
        <v/>
      </c>
    </row>
    <row r="975" spans="1:59" x14ac:dyDescent="0.2">
      <c r="A975" s="793">
        <f>+SUBTOTAL(3,$B$13:B975)</f>
        <v>482</v>
      </c>
      <c r="B975" s="787" t="s">
        <v>860</v>
      </c>
      <c r="C975" s="787" t="s">
        <v>231</v>
      </c>
      <c r="D975" s="819"/>
      <c r="E975" s="799">
        <v>1</v>
      </c>
      <c r="F975" s="800" t="s">
        <v>2256</v>
      </c>
      <c r="G975" s="799" t="s">
        <v>1773</v>
      </c>
      <c r="H975" s="799" t="s">
        <v>1772</v>
      </c>
      <c r="I975" s="799" t="s">
        <v>439</v>
      </c>
      <c r="J975" s="799" t="s">
        <v>1773</v>
      </c>
      <c r="K975" s="799" t="s">
        <v>1772</v>
      </c>
      <c r="L975" s="799" t="s">
        <v>439</v>
      </c>
      <c r="M975" s="799">
        <v>1</v>
      </c>
      <c r="N975" s="799"/>
      <c r="O975" s="799"/>
      <c r="P975" s="799" t="s">
        <v>1774</v>
      </c>
      <c r="Q975" s="799" t="s">
        <v>1775</v>
      </c>
      <c r="R975" s="799">
        <v>1</v>
      </c>
      <c r="S975" s="799">
        <v>1</v>
      </c>
      <c r="T975" s="799"/>
      <c r="U975" s="799"/>
      <c r="V975" s="799">
        <v>1</v>
      </c>
      <c r="W975" s="799"/>
      <c r="X975" s="799"/>
      <c r="Y975" s="799">
        <v>1</v>
      </c>
      <c r="Z975" s="799"/>
      <c r="AA975" s="799"/>
      <c r="AB975" s="799"/>
      <c r="AC975" s="787">
        <v>1</v>
      </c>
      <c r="AD975" s="787"/>
      <c r="AE975" s="787"/>
      <c r="AF975" s="787"/>
      <c r="AG975" s="787"/>
      <c r="AH975" s="787"/>
      <c r="AI975" s="787"/>
      <c r="AJ975" s="787"/>
      <c r="AK975" s="787"/>
      <c r="AL975" s="799">
        <v>1</v>
      </c>
      <c r="AM975" s="799"/>
      <c r="AN975" s="799"/>
      <c r="AO975" s="799">
        <f>+VLOOKUP(LEFT(C975,2),$AR$2:$AS$5,2,FALSE)</f>
        <v>4.9029999999999996</v>
      </c>
      <c r="AP975" s="784"/>
      <c r="AQ975" s="784"/>
      <c r="AR975" s="784"/>
      <c r="AS975" s="784"/>
      <c r="AT975" s="784"/>
      <c r="AU975" s="784"/>
      <c r="AV975" s="784"/>
      <c r="AW975" s="784"/>
      <c r="AX975" s="784"/>
      <c r="AY975" s="784"/>
      <c r="AZ975" s="784"/>
      <c r="BA975" s="784"/>
      <c r="BB975" s="784"/>
      <c r="BC975" s="784"/>
      <c r="BE975" s="784" t="str">
        <f t="shared" si="432"/>
        <v>DA</v>
      </c>
      <c r="BF975" s="784" t="str">
        <f>+RIGHT(C975,1)</f>
        <v>0</v>
      </c>
      <c r="BG975" s="784" t="str">
        <f t="shared" ref="BG975:BG981" si="434">+CONCATENATE(BE975,"+",BF975)</f>
        <v>DA+0</v>
      </c>
    </row>
    <row r="976" spans="1:59" x14ac:dyDescent="0.2">
      <c r="A976" s="793"/>
      <c r="B976" s="787"/>
      <c r="C976" s="787"/>
      <c r="D976" s="819">
        <v>374.9</v>
      </c>
      <c r="E976" s="796"/>
      <c r="F976" s="796"/>
      <c r="G976" s="796"/>
      <c r="H976" s="796"/>
      <c r="I976" s="796"/>
      <c r="J976" s="796"/>
      <c r="K976" s="796"/>
      <c r="L976" s="796"/>
      <c r="M976" s="796"/>
      <c r="N976" s="796"/>
      <c r="O976" s="796"/>
      <c r="P976" s="787"/>
      <c r="Q976" s="787"/>
      <c r="R976" s="787"/>
      <c r="S976" s="796"/>
      <c r="T976" s="796"/>
      <c r="U976" s="796"/>
      <c r="V976" s="796"/>
      <c r="W976" s="796"/>
      <c r="X976" s="796"/>
      <c r="Y976" s="796"/>
      <c r="Z976" s="796"/>
      <c r="AA976" s="796"/>
      <c r="AB976" s="787">
        <v>1</v>
      </c>
      <c r="AC976" s="799"/>
      <c r="AD976" s="799"/>
      <c r="AE976" s="799"/>
      <c r="AF976" s="787"/>
      <c r="AG976" s="787" t="b">
        <f t="shared" si="433"/>
        <v>1</v>
      </c>
      <c r="AH976" s="787"/>
      <c r="AI976" s="787"/>
      <c r="AJ976" s="787"/>
      <c r="AK976" s="787"/>
      <c r="AL976" s="787"/>
      <c r="AM976" s="787"/>
      <c r="AN976" s="787"/>
      <c r="AO976" s="799"/>
      <c r="BE976" s="784" t="str">
        <f t="shared" si="432"/>
        <v/>
      </c>
    </row>
    <row r="977" spans="1:59" x14ac:dyDescent="0.2">
      <c r="A977" s="793">
        <f>+SUBTOTAL(3,$B$13:B977)</f>
        <v>483</v>
      </c>
      <c r="B977" s="787" t="s">
        <v>861</v>
      </c>
      <c r="C977" s="787" t="s">
        <v>20</v>
      </c>
      <c r="D977" s="819"/>
      <c r="E977" s="799">
        <v>1</v>
      </c>
      <c r="F977" s="800" t="s">
        <v>2257</v>
      </c>
      <c r="G977" s="799" t="s">
        <v>1773</v>
      </c>
      <c r="H977" s="799" t="s">
        <v>1772</v>
      </c>
      <c r="I977" s="799" t="s">
        <v>439</v>
      </c>
      <c r="J977" s="799" t="s">
        <v>1773</v>
      </c>
      <c r="K977" s="799" t="s">
        <v>1772</v>
      </c>
      <c r="L977" s="799" t="s">
        <v>439</v>
      </c>
      <c r="M977" s="799">
        <v>1</v>
      </c>
      <c r="N977" s="799"/>
      <c r="O977" s="799"/>
      <c r="P977" s="799" t="s">
        <v>1774</v>
      </c>
      <c r="Q977" s="799" t="s">
        <v>1775</v>
      </c>
      <c r="R977" s="799">
        <v>1</v>
      </c>
      <c r="S977" s="799">
        <v>1</v>
      </c>
      <c r="T977" s="799"/>
      <c r="U977" s="799"/>
      <c r="V977" s="799">
        <v>1</v>
      </c>
      <c r="W977" s="799"/>
      <c r="X977" s="799"/>
      <c r="Y977" s="799">
        <v>1</v>
      </c>
      <c r="Z977" s="799"/>
      <c r="AA977" s="799"/>
      <c r="AB977" s="799"/>
      <c r="AC977" s="787">
        <v>1</v>
      </c>
      <c r="AD977" s="787"/>
      <c r="AE977" s="787"/>
      <c r="AF977" s="787"/>
      <c r="AG977" s="787"/>
      <c r="AH977" s="787"/>
      <c r="AI977" s="787"/>
      <c r="AJ977" s="787"/>
      <c r="AK977" s="787"/>
      <c r="AL977" s="799">
        <v>1</v>
      </c>
      <c r="AM977" s="799"/>
      <c r="AN977" s="799"/>
      <c r="AO977" s="799">
        <f>+VLOOKUP(LEFT(C977,2),$AR$2:$AS$5,2,FALSE)</f>
        <v>4.9029999999999996</v>
      </c>
      <c r="AP977" s="784"/>
      <c r="AQ977" s="784"/>
      <c r="AR977" s="784"/>
      <c r="AS977" s="784"/>
      <c r="AT977" s="784"/>
      <c r="AU977" s="784"/>
      <c r="AV977" s="784"/>
      <c r="AW977" s="784"/>
      <c r="AX977" s="784"/>
      <c r="AY977" s="784"/>
      <c r="AZ977" s="784"/>
      <c r="BA977" s="784"/>
      <c r="BB977" s="784"/>
      <c r="BC977" s="784"/>
      <c r="BE977" s="784" t="str">
        <f t="shared" si="432"/>
        <v>DA</v>
      </c>
      <c r="BF977" s="784" t="str">
        <f>+RIGHT(C977,1)</f>
        <v>3</v>
      </c>
      <c r="BG977" s="784" t="str">
        <f t="shared" si="434"/>
        <v>DA+3</v>
      </c>
    </row>
    <row r="978" spans="1:59" x14ac:dyDescent="0.2">
      <c r="A978" s="793"/>
      <c r="B978" s="787"/>
      <c r="C978" s="787"/>
      <c r="D978" s="819">
        <v>379.5</v>
      </c>
      <c r="E978" s="796"/>
      <c r="F978" s="796"/>
      <c r="G978" s="796"/>
      <c r="H978" s="796"/>
      <c r="I978" s="796"/>
      <c r="J978" s="796"/>
      <c r="K978" s="796"/>
      <c r="L978" s="796"/>
      <c r="M978" s="796"/>
      <c r="N978" s="796"/>
      <c r="O978" s="796"/>
      <c r="P978" s="787"/>
      <c r="Q978" s="787"/>
      <c r="R978" s="787"/>
      <c r="S978" s="796"/>
      <c r="T978" s="796"/>
      <c r="U978" s="796"/>
      <c r="V978" s="796"/>
      <c r="W978" s="796"/>
      <c r="X978" s="796"/>
      <c r="Y978" s="796"/>
      <c r="Z978" s="796"/>
      <c r="AA978" s="796"/>
      <c r="AB978" s="787">
        <v>1</v>
      </c>
      <c r="AC978" s="799"/>
      <c r="AD978" s="799"/>
      <c r="AE978" s="799"/>
      <c r="AF978" s="787"/>
      <c r="AG978" s="787" t="b">
        <f t="shared" si="433"/>
        <v>1</v>
      </c>
      <c r="AH978" s="787"/>
      <c r="AI978" s="787"/>
      <c r="AJ978" s="787"/>
      <c r="AK978" s="787"/>
      <c r="AL978" s="787"/>
      <c r="AM978" s="787"/>
      <c r="AN978" s="787"/>
      <c r="AO978" s="799"/>
      <c r="BE978" s="784" t="str">
        <f t="shared" si="432"/>
        <v/>
      </c>
    </row>
    <row r="979" spans="1:59" x14ac:dyDescent="0.2">
      <c r="A979" s="793">
        <f>+SUBTOTAL(3,$B$13:B979)</f>
        <v>484</v>
      </c>
      <c r="B979" s="787" t="s">
        <v>862</v>
      </c>
      <c r="C979" s="787" t="s">
        <v>231</v>
      </c>
      <c r="D979" s="819"/>
      <c r="E979" s="799">
        <v>1</v>
      </c>
      <c r="F979" s="800" t="s">
        <v>2258</v>
      </c>
      <c r="G979" s="799" t="s">
        <v>1773</v>
      </c>
      <c r="H979" s="799" t="s">
        <v>1772</v>
      </c>
      <c r="I979" s="799" t="s">
        <v>439</v>
      </c>
      <c r="J979" s="799" t="s">
        <v>1773</v>
      </c>
      <c r="K979" s="799" t="s">
        <v>1772</v>
      </c>
      <c r="L979" s="799" t="s">
        <v>439</v>
      </c>
      <c r="M979" s="799">
        <v>1</v>
      </c>
      <c r="N979" s="799"/>
      <c r="O979" s="799"/>
      <c r="P979" s="799" t="s">
        <v>1774</v>
      </c>
      <c r="Q979" s="799" t="s">
        <v>1775</v>
      </c>
      <c r="R979" s="799">
        <v>1</v>
      </c>
      <c r="S979" s="799">
        <v>1</v>
      </c>
      <c r="T979" s="799"/>
      <c r="U979" s="799"/>
      <c r="V979" s="799">
        <v>1</v>
      </c>
      <c r="W979" s="799"/>
      <c r="X979" s="799"/>
      <c r="Y979" s="799">
        <v>1</v>
      </c>
      <c r="Z979" s="799"/>
      <c r="AA979" s="799"/>
      <c r="AB979" s="799"/>
      <c r="AC979" s="787">
        <v>1</v>
      </c>
      <c r="AD979" s="787"/>
      <c r="AE979" s="787"/>
      <c r="AF979" s="787"/>
      <c r="AG979" s="787"/>
      <c r="AH979" s="787"/>
      <c r="AI979" s="787"/>
      <c r="AJ979" s="787"/>
      <c r="AK979" s="787"/>
      <c r="AL979" s="799">
        <v>1</v>
      </c>
      <c r="AM979" s="799"/>
      <c r="AN979" s="799"/>
      <c r="AO979" s="799">
        <f>+VLOOKUP(LEFT(C979,2),$AR$2:$AS$5,2,FALSE)</f>
        <v>4.9029999999999996</v>
      </c>
      <c r="AP979" s="784"/>
      <c r="AQ979" s="784"/>
      <c r="AR979" s="784"/>
      <c r="AS979" s="784"/>
      <c r="AT979" s="784"/>
      <c r="AU979" s="784"/>
      <c r="AV979" s="784"/>
      <c r="AW979" s="784"/>
      <c r="AX979" s="784"/>
      <c r="AY979" s="784"/>
      <c r="AZ979" s="784"/>
      <c r="BA979" s="784"/>
      <c r="BB979" s="784"/>
      <c r="BC979" s="784"/>
      <c r="BE979" s="784" t="str">
        <f t="shared" si="432"/>
        <v>DA</v>
      </c>
      <c r="BF979" s="784" t="str">
        <f>+RIGHT(C979,1)</f>
        <v>0</v>
      </c>
      <c r="BG979" s="784" t="str">
        <f t="shared" si="434"/>
        <v>DA+0</v>
      </c>
    </row>
    <row r="980" spans="1:59" x14ac:dyDescent="0.2">
      <c r="A980" s="793"/>
      <c r="B980" s="787"/>
      <c r="C980" s="787"/>
      <c r="D980" s="819">
        <v>378.9</v>
      </c>
      <c r="E980" s="796"/>
      <c r="F980" s="796"/>
      <c r="G980" s="796"/>
      <c r="H980" s="796"/>
      <c r="I980" s="796"/>
      <c r="J980" s="796"/>
      <c r="K980" s="796"/>
      <c r="L980" s="796"/>
      <c r="M980" s="796"/>
      <c r="N980" s="796"/>
      <c r="O980" s="796"/>
      <c r="P980" s="787"/>
      <c r="Q980" s="787"/>
      <c r="R980" s="787"/>
      <c r="S980" s="796"/>
      <c r="T980" s="796"/>
      <c r="U980" s="796"/>
      <c r="V980" s="796"/>
      <c r="W980" s="796"/>
      <c r="X980" s="796"/>
      <c r="Y980" s="796"/>
      <c r="Z980" s="796"/>
      <c r="AA980" s="796"/>
      <c r="AB980" s="787">
        <v>1</v>
      </c>
      <c r="AC980" s="787"/>
      <c r="AD980" s="787"/>
      <c r="AE980" s="787"/>
      <c r="AF980" s="787"/>
      <c r="AG980" s="787" t="b">
        <f t="shared" si="433"/>
        <v>1</v>
      </c>
      <c r="AH980" s="787"/>
      <c r="AI980" s="787"/>
      <c r="AJ980" s="787"/>
      <c r="AK980" s="787"/>
      <c r="AL980" s="787"/>
      <c r="AM980" s="787"/>
      <c r="AN980" s="787"/>
      <c r="AO980" s="796"/>
      <c r="BE980" s="784" t="str">
        <f t="shared" si="432"/>
        <v/>
      </c>
    </row>
    <row r="981" spans="1:59" x14ac:dyDescent="0.2">
      <c r="A981" s="793">
        <f>+SUBTOTAL(3,$B$13:B981)</f>
        <v>485</v>
      </c>
      <c r="B981" s="787" t="s">
        <v>863</v>
      </c>
      <c r="C981" s="787" t="s">
        <v>245</v>
      </c>
      <c r="D981" s="829"/>
      <c r="E981" s="799">
        <v>1</v>
      </c>
      <c r="F981" s="800" t="s">
        <v>2259</v>
      </c>
      <c r="G981" s="799" t="s">
        <v>1773</v>
      </c>
      <c r="H981" s="799" t="s">
        <v>1772</v>
      </c>
      <c r="I981" s="799" t="s">
        <v>439</v>
      </c>
      <c r="J981" s="799" t="s">
        <v>1773</v>
      </c>
      <c r="K981" s="799" t="s">
        <v>1772</v>
      </c>
      <c r="L981" s="799" t="s">
        <v>439</v>
      </c>
      <c r="M981" s="799">
        <v>1</v>
      </c>
      <c r="N981" s="799"/>
      <c r="O981" s="799"/>
      <c r="P981" s="799" t="s">
        <v>1774</v>
      </c>
      <c r="Q981" s="799" t="s">
        <v>1775</v>
      </c>
      <c r="R981" s="799">
        <v>1</v>
      </c>
      <c r="S981" s="799">
        <v>1</v>
      </c>
      <c r="T981" s="799"/>
      <c r="U981" s="799"/>
      <c r="V981" s="799">
        <v>1</v>
      </c>
      <c r="W981" s="799"/>
      <c r="X981" s="799"/>
      <c r="Y981" s="796"/>
      <c r="Z981" s="796"/>
      <c r="AA981" s="796"/>
      <c r="AB981" s="787"/>
      <c r="AC981" s="787"/>
      <c r="AD981" s="787"/>
      <c r="AE981" s="787"/>
      <c r="AF981" s="787"/>
      <c r="AG981" s="787"/>
      <c r="AH981" s="787"/>
      <c r="AI981" s="787"/>
      <c r="AJ981" s="787"/>
      <c r="AK981" s="787"/>
      <c r="AL981" s="796"/>
      <c r="AM981" s="796"/>
      <c r="AN981" s="796"/>
      <c r="AO981" s="796"/>
      <c r="BE981" s="784" t="str">
        <f t="shared" si="432"/>
        <v>DB</v>
      </c>
      <c r="BF981" s="784" t="str">
        <f>+RIGHT(C981,1)</f>
        <v>0</v>
      </c>
      <c r="BG981" s="784" t="str">
        <f t="shared" si="434"/>
        <v>DB+0</v>
      </c>
    </row>
    <row r="982" spans="1:59" s="784" customFormat="1" x14ac:dyDescent="0.25">
      <c r="A982" s="1053" t="s">
        <v>1751</v>
      </c>
      <c r="B982" s="1053"/>
      <c r="C982" s="1053"/>
      <c r="D982" s="1053"/>
      <c r="E982" s="789">
        <f>+SUM(E11:E981)</f>
        <v>485</v>
      </c>
      <c r="F982" s="789">
        <f>+COUNTA(F11:F981)</f>
        <v>485</v>
      </c>
      <c r="G982" s="789"/>
      <c r="H982" s="789"/>
      <c r="I982" s="789"/>
      <c r="J982" s="789"/>
      <c r="K982" s="789"/>
      <c r="L982" s="789"/>
      <c r="M982" s="789">
        <f>+SUM(M11:M981)</f>
        <v>485</v>
      </c>
      <c r="N982" s="789"/>
      <c r="O982" s="789"/>
      <c r="P982" s="789"/>
      <c r="Q982" s="789"/>
      <c r="R982" s="789"/>
      <c r="S982" s="789">
        <f t="shared" ref="S982:AO982" si="435">+SUM(S11:S981)</f>
        <v>485</v>
      </c>
      <c r="T982" s="789"/>
      <c r="U982" s="789"/>
      <c r="V982" s="789">
        <f t="shared" si="435"/>
        <v>485</v>
      </c>
      <c r="W982" s="789"/>
      <c r="X982" s="789"/>
      <c r="Y982" s="789">
        <f t="shared" si="435"/>
        <v>397</v>
      </c>
      <c r="Z982" s="789"/>
      <c r="AA982" s="789"/>
      <c r="AB982" s="789">
        <f t="shared" si="435"/>
        <v>246</v>
      </c>
      <c r="AC982" s="789">
        <f t="shared" si="435"/>
        <v>164</v>
      </c>
      <c r="AD982" s="789"/>
      <c r="AE982" s="789"/>
      <c r="AF982" s="789">
        <f t="shared" si="435"/>
        <v>10033</v>
      </c>
      <c r="AG982" s="789"/>
      <c r="AH982" s="789"/>
      <c r="AI982" s="789"/>
      <c r="AJ982" s="789">
        <f t="shared" si="435"/>
        <v>0</v>
      </c>
      <c r="AK982" s="789">
        <f t="shared" si="435"/>
        <v>10033</v>
      </c>
      <c r="AL982" s="789">
        <f t="shared" si="435"/>
        <v>173</v>
      </c>
      <c r="AM982" s="789"/>
      <c r="AN982" s="789"/>
      <c r="AO982" s="789">
        <f t="shared" si="435"/>
        <v>932.15100000000177</v>
      </c>
      <c r="AP982" s="792"/>
      <c r="AQ982" s="792"/>
      <c r="AR982" s="792"/>
      <c r="AS982" s="792"/>
      <c r="AT982" s="792"/>
      <c r="AU982" s="792"/>
      <c r="AV982" s="792"/>
      <c r="AW982" s="792"/>
      <c r="AX982" s="792"/>
      <c r="AY982" s="792"/>
      <c r="AZ982" s="792"/>
      <c r="BA982" s="792"/>
      <c r="BB982" s="792"/>
      <c r="BC982" s="792"/>
    </row>
  </sheetData>
  <autoFilter ref="A9:BG982" xr:uid="{B47FB347-1337-41D2-91A4-E54F6B8242A5}">
    <filterColumn colId="6" showButton="0"/>
    <filterColumn colId="7" showButton="0"/>
    <filterColumn colId="9" showButton="0"/>
    <filterColumn colId="10" showButton="0"/>
    <filterColumn colId="31" showButton="0"/>
    <filterColumn colId="33" showButton="0"/>
    <filterColumn colId="34" showButton="0"/>
    <filterColumn colId="35" showButton="0"/>
  </autoFilter>
  <mergeCells count="43">
    <mergeCell ref="AB7:AO7"/>
    <mergeCell ref="AB8:AB9"/>
    <mergeCell ref="AC8:AE8"/>
    <mergeCell ref="AF8:AK8"/>
    <mergeCell ref="AL8:AO8"/>
    <mergeCell ref="V7:X7"/>
    <mergeCell ref="V8:V9"/>
    <mergeCell ref="Y7:AA7"/>
    <mergeCell ref="Y8:Y9"/>
    <mergeCell ref="Z8:Z9"/>
    <mergeCell ref="AA8:AA9"/>
    <mergeCell ref="BD8:BD9"/>
    <mergeCell ref="BE8:BE9"/>
    <mergeCell ref="BF8:BF9"/>
    <mergeCell ref="BG8:BG9"/>
    <mergeCell ref="A982:D982"/>
    <mergeCell ref="G8:I9"/>
    <mergeCell ref="J8:L9"/>
    <mergeCell ref="M8:M9"/>
    <mergeCell ref="P8:P10"/>
    <mergeCell ref="A8:A10"/>
    <mergeCell ref="B8:B10"/>
    <mergeCell ref="C8:C10"/>
    <mergeCell ref="D8:D9"/>
    <mergeCell ref="N8:N9"/>
    <mergeCell ref="O8:O9"/>
    <mergeCell ref="T8:T9"/>
    <mergeCell ref="AV2:AV5"/>
    <mergeCell ref="A6:D6"/>
    <mergeCell ref="G6:L6"/>
    <mergeCell ref="P6:R6"/>
    <mergeCell ref="E7:E9"/>
    <mergeCell ref="F7:F9"/>
    <mergeCell ref="P7:R7"/>
    <mergeCell ref="Q8:Q10"/>
    <mergeCell ref="R8:R10"/>
    <mergeCell ref="AR9:AT9"/>
    <mergeCell ref="G7:O7"/>
    <mergeCell ref="U8:U9"/>
    <mergeCell ref="S7:U7"/>
    <mergeCell ref="S8:S9"/>
    <mergeCell ref="W8:W9"/>
    <mergeCell ref="X8:X9"/>
  </mergeCells>
  <conditionalFormatting sqref="B983:B1048576 B1:B981">
    <cfRule type="duplicateValues" dxfId="149" priority="1"/>
  </conditionalFormatting>
  <pageMargins left="0.11811023622047245" right="0.11811023622047245" top="0.35433070866141736" bottom="0.19685039370078741" header="0.31496062992125984" footer="0.31496062992125984"/>
  <pageSetup scale="38" fitToHeight="1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31FCC-5B9F-412C-8427-E3BB56234955}">
  <sheetPr codeName="Sheet12">
    <tabColor theme="9"/>
  </sheetPr>
  <dimension ref="A1:BO367"/>
  <sheetViews>
    <sheetView zoomScale="84" zoomScaleNormal="90" workbookViewId="0">
      <selection activeCell="R5" sqref="R5:R11"/>
    </sheetView>
  </sheetViews>
  <sheetFormatPr defaultColWidth="4" defaultRowHeight="12.75" x14ac:dyDescent="0.2"/>
  <cols>
    <col min="1" max="1" width="2.85546875" style="9" customWidth="1"/>
    <col min="2" max="2" width="4.28515625" style="10" customWidth="1"/>
    <col min="3" max="3" width="4.28515625" style="53" customWidth="1"/>
    <col min="4" max="4" width="4.5703125" style="10" customWidth="1"/>
    <col min="5" max="17" width="4.28515625" style="10" customWidth="1"/>
    <col min="18" max="18" width="5.140625" style="10" customWidth="1"/>
    <col min="19" max="45" width="4.28515625" style="10" customWidth="1"/>
    <col min="46" max="46" width="4" style="10"/>
    <col min="47" max="47" width="4" style="10" customWidth="1"/>
    <col min="48" max="48" width="11.7109375" style="11" customWidth="1"/>
    <col min="49" max="49" width="4.28515625" style="11" customWidth="1"/>
    <col min="50" max="50" width="4.140625" style="11" customWidth="1"/>
    <col min="51" max="51" width="4.7109375" style="11" customWidth="1"/>
    <col min="52" max="52" width="2.85546875" style="11" customWidth="1"/>
    <col min="53" max="54" width="8.5703125" style="11" customWidth="1"/>
    <col min="55" max="55" width="9" style="11" customWidth="1"/>
    <col min="56" max="56" width="8.5703125" style="135" customWidth="1"/>
    <col min="57" max="57" width="7.7109375" style="10" customWidth="1"/>
    <col min="58" max="59" width="4" style="10" customWidth="1"/>
    <col min="60" max="60" width="17.140625" style="10" customWidth="1"/>
    <col min="61" max="61" width="7.42578125" style="10" customWidth="1"/>
    <col min="62" max="62" width="18.85546875" style="10" customWidth="1"/>
    <col min="63" max="63" width="17.28515625" style="10" bestFit="1" customWidth="1"/>
    <col min="64" max="65" width="4" style="10" customWidth="1"/>
    <col min="66" max="66" width="4" style="10"/>
    <col min="67" max="67" width="5.42578125" style="10" bestFit="1" customWidth="1"/>
    <col min="68" max="16384" width="4" style="10"/>
  </cols>
  <sheetData>
    <row r="1" spans="1:63" ht="12.75" customHeight="1" thickBot="1" x14ac:dyDescent="0.25">
      <c r="A1" s="206" t="s">
        <v>1257</v>
      </c>
      <c r="B1" s="118"/>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row>
    <row r="2" spans="1:63" ht="17.25" customHeight="1" x14ac:dyDescent="0.2">
      <c r="B2" s="120"/>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2"/>
      <c r="AU2" s="205"/>
    </row>
    <row r="3" spans="1:63" s="15" customFormat="1" ht="15.75" customHeight="1" x14ac:dyDescent="0.25">
      <c r="A3" s="16"/>
      <c r="B3" s="80"/>
      <c r="C3" s="1092" t="s">
        <v>910</v>
      </c>
      <c r="D3" s="1093"/>
      <c r="E3" s="1093"/>
      <c r="F3" s="1093"/>
      <c r="G3" s="1093"/>
      <c r="H3" s="1093"/>
      <c r="I3" s="1093"/>
      <c r="J3" s="1093"/>
      <c r="K3" s="1093"/>
      <c r="L3" s="1093"/>
      <c r="M3" s="1093"/>
      <c r="N3" s="1093"/>
      <c r="O3" s="1093"/>
      <c r="P3" s="1093"/>
      <c r="Q3" s="1093"/>
      <c r="R3" s="1094"/>
      <c r="S3" s="1098" t="s">
        <v>398</v>
      </c>
      <c r="T3" s="1099"/>
      <c r="U3" s="1099"/>
      <c r="V3" s="1099"/>
      <c r="W3" s="1099"/>
      <c r="X3" s="1099"/>
      <c r="Y3" s="1099"/>
      <c r="Z3" s="1100"/>
      <c r="AA3" s="149"/>
      <c r="AB3" s="149"/>
      <c r="AC3" s="149"/>
      <c r="AD3" s="149"/>
      <c r="AE3" s="149"/>
      <c r="AF3" s="149"/>
      <c r="AG3" s="149"/>
      <c r="AH3" s="149"/>
      <c r="AI3" s="149"/>
      <c r="AJ3" s="149"/>
      <c r="AK3" s="149"/>
      <c r="AL3" s="149"/>
      <c r="AM3" s="149"/>
      <c r="AN3" s="149"/>
      <c r="AO3" s="149"/>
      <c r="AP3" s="149"/>
      <c r="AQ3" s="149"/>
      <c r="AR3" s="149"/>
      <c r="AS3" s="149"/>
      <c r="AT3" s="81"/>
      <c r="AV3" s="11"/>
      <c r="AW3" s="11"/>
      <c r="AX3" s="11"/>
      <c r="AY3" s="11"/>
      <c r="AZ3" s="11"/>
      <c r="BA3" s="11"/>
      <c r="BB3" s="11"/>
      <c r="BC3" s="11"/>
      <c r="BD3" s="135"/>
    </row>
    <row r="4" spans="1:63" ht="15.75" customHeight="1" x14ac:dyDescent="0.2">
      <c r="B4" s="12"/>
      <c r="C4" s="123" t="s">
        <v>399</v>
      </c>
      <c r="D4" s="124"/>
      <c r="E4" s="124"/>
      <c r="F4" s="124"/>
      <c r="G4" s="124"/>
      <c r="H4" s="134"/>
      <c r="I4" s="1095">
        <f ca="1">+TODAY()</f>
        <v>46111</v>
      </c>
      <c r="J4" s="1096"/>
      <c r="K4" s="1096"/>
      <c r="L4" s="1096"/>
      <c r="M4" s="1096"/>
      <c r="N4" s="1096"/>
      <c r="O4" s="1096"/>
      <c r="P4" s="1096"/>
      <c r="Q4" s="1096"/>
      <c r="R4" s="1097"/>
      <c r="T4" s="13"/>
      <c r="U4" s="150"/>
      <c r="V4" s="151"/>
      <c r="W4" s="149"/>
      <c r="X4" s="149"/>
      <c r="Y4" s="149"/>
      <c r="Z4" s="149"/>
      <c r="AC4" s="149"/>
      <c r="AD4" s="149"/>
      <c r="AE4" s="149"/>
      <c r="AF4" s="149"/>
      <c r="AG4" s="149"/>
      <c r="AH4" s="149"/>
      <c r="AI4" s="149"/>
      <c r="AJ4" s="149"/>
      <c r="AK4" s="149"/>
      <c r="AL4" s="149"/>
      <c r="AM4" s="152"/>
      <c r="AN4" s="152"/>
      <c r="AO4" s="152"/>
      <c r="AP4" s="152"/>
      <c r="AQ4" s="152"/>
      <c r="AR4" s="152"/>
      <c r="AS4" s="153"/>
      <c r="AT4" s="14"/>
    </row>
    <row r="5" spans="1:63" s="15" customFormat="1" ht="15.75" customHeight="1" x14ac:dyDescent="0.25">
      <c r="A5" s="16"/>
      <c r="B5" s="17"/>
      <c r="C5" s="1086" t="s">
        <v>301</v>
      </c>
      <c r="D5" s="1088"/>
      <c r="E5" s="1086" t="s">
        <v>37</v>
      </c>
      <c r="F5" s="1087"/>
      <c r="G5" s="1087"/>
      <c r="H5" s="1088"/>
      <c r="I5" s="1086" t="s">
        <v>400</v>
      </c>
      <c r="J5" s="1088"/>
      <c r="K5" s="1086" t="s">
        <v>401</v>
      </c>
      <c r="L5" s="1088"/>
      <c r="M5" s="1086" t="s">
        <v>402</v>
      </c>
      <c r="N5" s="1087"/>
      <c r="O5" s="1088"/>
      <c r="P5" s="1086" t="s">
        <v>16</v>
      </c>
      <c r="Q5" s="1088"/>
      <c r="R5" s="871" t="s">
        <v>124</v>
      </c>
      <c r="T5" s="13"/>
      <c r="U5" s="13"/>
      <c r="W5" s="1086" t="s">
        <v>403</v>
      </c>
      <c r="X5" s="1087"/>
      <c r="Y5" s="1087"/>
      <c r="Z5" s="1088"/>
      <c r="AC5" s="149"/>
      <c r="AD5" s="149"/>
      <c r="AE5" s="149"/>
      <c r="AF5" s="149"/>
      <c r="AG5" s="149"/>
      <c r="AH5" s="149"/>
      <c r="AI5" s="149"/>
      <c r="AJ5" s="149"/>
      <c r="AK5" s="149"/>
      <c r="AL5" s="149"/>
      <c r="AM5" s="149"/>
      <c r="AN5" s="149"/>
      <c r="AO5" s="149"/>
      <c r="AP5" s="149"/>
      <c r="AQ5" s="149"/>
      <c r="AR5" s="154"/>
      <c r="AS5" s="155"/>
      <c r="AT5" s="18"/>
      <c r="AV5" s="1085" t="s">
        <v>404</v>
      </c>
      <c r="AW5" s="1085"/>
      <c r="AX5" s="1085"/>
      <c r="AY5" s="1085"/>
      <c r="AZ5" s="1085"/>
      <c r="BA5" s="1085"/>
      <c r="BB5" s="1085"/>
      <c r="BC5" s="1085"/>
      <c r="BD5" s="1085"/>
      <c r="BE5" s="1085"/>
    </row>
    <row r="6" spans="1:63" s="15" customFormat="1" ht="15.75" customHeight="1" x14ac:dyDescent="0.25">
      <c r="A6" s="16"/>
      <c r="B6" s="17"/>
      <c r="C6" s="1086">
        <v>1</v>
      </c>
      <c r="D6" s="1088"/>
      <c r="E6" s="1086" t="s">
        <v>10</v>
      </c>
      <c r="F6" s="1087"/>
      <c r="G6" s="1087"/>
      <c r="H6" s="1088"/>
      <c r="I6" s="1086" t="s">
        <v>405</v>
      </c>
      <c r="J6" s="1088"/>
      <c r="K6" s="1086">
        <v>485</v>
      </c>
      <c r="L6" s="1088"/>
      <c r="M6" s="1086">
        <f>BA18</f>
        <v>485</v>
      </c>
      <c r="N6" s="1087"/>
      <c r="O6" s="1088"/>
      <c r="P6" s="1089">
        <f>K6-M6</f>
        <v>0</v>
      </c>
      <c r="Q6" s="1091"/>
      <c r="R6" s="872">
        <f>BB18</f>
        <v>0</v>
      </c>
      <c r="U6" s="13"/>
      <c r="W6" s="1086" t="s">
        <v>406</v>
      </c>
      <c r="X6" s="1087"/>
      <c r="Y6" s="1087"/>
      <c r="Z6" s="1088"/>
      <c r="AC6" s="149"/>
      <c r="AD6" s="149"/>
      <c r="AE6" s="149"/>
      <c r="AF6" s="149"/>
      <c r="AG6" s="149"/>
      <c r="AH6" s="149"/>
      <c r="AI6" s="149"/>
      <c r="AJ6" s="149"/>
      <c r="AK6" s="149"/>
      <c r="AL6" s="149"/>
      <c r="AM6" s="149"/>
      <c r="AN6" s="149"/>
      <c r="AO6" s="149"/>
      <c r="AP6" s="156"/>
      <c r="AQ6" s="156"/>
      <c r="AR6" s="157"/>
      <c r="AS6" s="155"/>
      <c r="AT6" s="18"/>
      <c r="AV6" s="614"/>
      <c r="AW6" s="614"/>
      <c r="AX6" s="614"/>
      <c r="AY6" s="614"/>
      <c r="AZ6" s="614"/>
      <c r="BA6" s="614"/>
      <c r="BB6" s="614"/>
      <c r="BC6" s="614"/>
      <c r="BD6" s="615"/>
    </row>
    <row r="7" spans="1:63" s="15" customFormat="1" ht="15.75" customHeight="1" x14ac:dyDescent="0.25">
      <c r="A7" s="16"/>
      <c r="B7" s="17"/>
      <c r="C7" s="1086">
        <v>2</v>
      </c>
      <c r="D7" s="1088"/>
      <c r="E7" s="1089" t="s">
        <v>121</v>
      </c>
      <c r="F7" s="1090"/>
      <c r="G7" s="1090"/>
      <c r="H7" s="1091"/>
      <c r="I7" s="1086" t="s">
        <v>405</v>
      </c>
      <c r="J7" s="1088"/>
      <c r="K7" s="1089">
        <v>485</v>
      </c>
      <c r="L7" s="1091"/>
      <c r="M7" s="1086">
        <f>BC18</f>
        <v>485</v>
      </c>
      <c r="N7" s="1087"/>
      <c r="O7" s="1088"/>
      <c r="P7" s="1089">
        <f t="shared" ref="P7:P11" si="0">K7-M7</f>
        <v>0</v>
      </c>
      <c r="Q7" s="1091"/>
      <c r="R7" s="873">
        <v>0</v>
      </c>
      <c r="U7" s="20"/>
      <c r="W7" s="1086" t="s">
        <v>407</v>
      </c>
      <c r="X7" s="1087"/>
      <c r="Y7" s="1087"/>
      <c r="Z7" s="1088"/>
      <c r="AC7" s="149"/>
      <c r="AD7" s="149"/>
      <c r="AE7" s="156"/>
      <c r="AF7" s="156"/>
      <c r="AG7" s="156"/>
      <c r="AH7" s="156"/>
      <c r="AI7" s="149"/>
      <c r="AJ7" s="149"/>
      <c r="AK7" s="156"/>
      <c r="AL7" s="156"/>
      <c r="AM7" s="149"/>
      <c r="AN7" s="149"/>
      <c r="AO7" s="149"/>
      <c r="AP7" s="149"/>
      <c r="AQ7" s="149"/>
      <c r="AR7" s="158"/>
      <c r="AS7" s="155"/>
      <c r="AT7" s="18"/>
      <c r="AV7" s="19"/>
      <c r="AW7" s="19"/>
      <c r="AX7" s="19"/>
      <c r="AY7" s="19"/>
      <c r="AZ7" s="19"/>
      <c r="BA7" s="19"/>
      <c r="BB7" s="19"/>
      <c r="BC7" s="19"/>
      <c r="BD7" s="136" t="s">
        <v>408</v>
      </c>
    </row>
    <row r="8" spans="1:63" s="15" customFormat="1" ht="15.75" customHeight="1" x14ac:dyDescent="0.25">
      <c r="A8" s="16"/>
      <c r="B8" s="17"/>
      <c r="C8" s="1086">
        <v>3</v>
      </c>
      <c r="D8" s="1088"/>
      <c r="E8" s="1086" t="s">
        <v>409</v>
      </c>
      <c r="F8" s="1087"/>
      <c r="G8" s="1087"/>
      <c r="H8" s="1088"/>
      <c r="I8" s="1086" t="s">
        <v>405</v>
      </c>
      <c r="J8" s="1088"/>
      <c r="K8" s="1086">
        <v>485</v>
      </c>
      <c r="L8" s="1088"/>
      <c r="M8" s="1086">
        <f>BD18</f>
        <v>472</v>
      </c>
      <c r="N8" s="1087"/>
      <c r="O8" s="1088"/>
      <c r="P8" s="1089">
        <f>K8-M8</f>
        <v>13</v>
      </c>
      <c r="Q8" s="1091"/>
      <c r="R8" s="873">
        <v>3</v>
      </c>
      <c r="U8" s="498"/>
      <c r="W8" s="1086" t="s">
        <v>410</v>
      </c>
      <c r="X8" s="1087"/>
      <c r="Y8" s="1087"/>
      <c r="Z8" s="1088"/>
      <c r="AD8" s="149"/>
      <c r="AE8" s="156"/>
      <c r="AF8" s="156"/>
      <c r="AG8" s="156"/>
      <c r="AH8" s="156"/>
      <c r="AI8" s="149"/>
      <c r="AJ8" s="149"/>
      <c r="AK8" s="156"/>
      <c r="AL8" s="156"/>
      <c r="AM8" s="149"/>
      <c r="AN8" s="149"/>
      <c r="AO8" s="149"/>
      <c r="AP8" s="149"/>
      <c r="AQ8" s="149"/>
      <c r="AR8" s="158"/>
      <c r="AS8" s="155"/>
      <c r="AT8" s="18"/>
      <c r="AV8" s="19"/>
      <c r="AW8" s="19"/>
      <c r="AX8" s="19"/>
      <c r="AY8" s="19"/>
      <c r="AZ8" s="19"/>
      <c r="BA8" s="19"/>
      <c r="BB8" s="19"/>
      <c r="BC8" s="19"/>
      <c r="BD8" s="136"/>
    </row>
    <row r="9" spans="1:63" s="15" customFormat="1" x14ac:dyDescent="0.25">
      <c r="A9" s="16"/>
      <c r="B9" s="17"/>
      <c r="C9" s="1086">
        <v>4</v>
      </c>
      <c r="D9" s="1088"/>
      <c r="E9" s="1089" t="s">
        <v>1369</v>
      </c>
      <c r="F9" s="1090"/>
      <c r="G9" s="1090"/>
      <c r="H9" s="1091"/>
      <c r="I9" s="1086" t="s">
        <v>405</v>
      </c>
      <c r="J9" s="1088"/>
      <c r="K9" s="1089">
        <v>485</v>
      </c>
      <c r="L9" s="1091"/>
      <c r="M9" s="1086">
        <f>BE18</f>
        <v>386</v>
      </c>
      <c r="N9" s="1087"/>
      <c r="O9" s="1088"/>
      <c r="P9" s="1089">
        <f>K9-M9</f>
        <v>99</v>
      </c>
      <c r="Q9" s="1091"/>
      <c r="R9" s="873">
        <v>0</v>
      </c>
      <c r="U9" s="20"/>
      <c r="W9" s="1086" t="s">
        <v>413</v>
      </c>
      <c r="X9" s="1087"/>
      <c r="Y9" s="1087"/>
      <c r="Z9" s="1088"/>
      <c r="AC9" s="149"/>
      <c r="AD9" s="149"/>
      <c r="AE9" s="149"/>
      <c r="AF9" s="149"/>
      <c r="AG9" s="149"/>
      <c r="AH9" s="149"/>
      <c r="AI9" s="149"/>
      <c r="AJ9" s="149"/>
      <c r="AK9" s="149"/>
      <c r="AL9" s="149"/>
      <c r="AM9" s="149"/>
      <c r="AN9" s="149"/>
      <c r="AO9" s="149"/>
      <c r="AP9" s="149"/>
      <c r="AQ9" s="149"/>
      <c r="AR9" s="158"/>
      <c r="AS9" s="155"/>
      <c r="AT9" s="18"/>
      <c r="AV9" s="19"/>
      <c r="AW9" s="19"/>
      <c r="AX9" s="19"/>
      <c r="AY9" s="19"/>
      <c r="AZ9" s="19"/>
      <c r="BA9" s="19"/>
      <c r="BB9" s="19"/>
      <c r="BC9" s="19"/>
      <c r="BD9" s="136"/>
    </row>
    <row r="10" spans="1:63" s="15" customFormat="1" ht="15.75" customHeight="1" x14ac:dyDescent="0.25">
      <c r="A10" s="16"/>
      <c r="B10" s="17"/>
      <c r="C10" s="1086">
        <v>5</v>
      </c>
      <c r="D10" s="1088"/>
      <c r="E10" s="1086" t="s">
        <v>411</v>
      </c>
      <c r="F10" s="1087"/>
      <c r="G10" s="1087"/>
      <c r="H10" s="1088"/>
      <c r="I10" s="1086" t="s">
        <v>412</v>
      </c>
      <c r="J10" s="1088"/>
      <c r="K10" s="1101">
        <v>191.36</v>
      </c>
      <c r="L10" s="1102"/>
      <c r="M10" s="1103">
        <f>(BK18/1000)+BJ18/1000+33.766</f>
        <v>125.88229799999999</v>
      </c>
      <c r="N10" s="1104"/>
      <c r="O10" s="1105"/>
      <c r="P10" s="1106">
        <f t="shared" si="0"/>
        <v>65.477702000000022</v>
      </c>
      <c r="Q10" s="1107"/>
      <c r="R10" s="874">
        <v>11</v>
      </c>
      <c r="S10" s="762"/>
      <c r="AC10" s="149"/>
      <c r="AD10" s="149"/>
      <c r="AE10" s="149"/>
      <c r="AF10" s="149"/>
      <c r="AG10" s="149"/>
      <c r="AH10" s="149"/>
      <c r="AI10" s="149"/>
      <c r="AJ10" s="149"/>
      <c r="AK10" s="159"/>
      <c r="AL10" s="159"/>
      <c r="AM10" s="149"/>
      <c r="AN10" s="149"/>
      <c r="AO10" s="149"/>
      <c r="AP10" s="159"/>
      <c r="AQ10" s="159"/>
      <c r="AR10" s="158"/>
      <c r="AS10" s="155"/>
      <c r="AT10" s="18"/>
      <c r="AV10" s="19" t="s">
        <v>143</v>
      </c>
      <c r="AW10" s="19" t="s">
        <v>414</v>
      </c>
      <c r="AX10" s="19" t="s">
        <v>32</v>
      </c>
      <c r="AY10" s="19"/>
      <c r="AZ10" s="19"/>
      <c r="BA10" s="19"/>
      <c r="BB10" s="19"/>
      <c r="BC10" s="19"/>
      <c r="BD10" s="136"/>
    </row>
    <row r="11" spans="1:63" s="15" customFormat="1" ht="15.75" customHeight="1" x14ac:dyDescent="0.2">
      <c r="A11" s="16"/>
      <c r="B11" s="17"/>
      <c r="C11" s="1086">
        <v>6</v>
      </c>
      <c r="D11" s="1088"/>
      <c r="E11" s="1086" t="s">
        <v>415</v>
      </c>
      <c r="F11" s="1087"/>
      <c r="G11" s="1087"/>
      <c r="H11" s="1088"/>
      <c r="I11" s="1086" t="s">
        <v>412</v>
      </c>
      <c r="J11" s="1088"/>
      <c r="K11" s="1101">
        <v>191.36</v>
      </c>
      <c r="L11" s="1102"/>
      <c r="M11" s="1103">
        <f>BK18/1000+33.766</f>
        <v>117.83552999999998</v>
      </c>
      <c r="N11" s="1104"/>
      <c r="O11" s="1105"/>
      <c r="P11" s="1106">
        <f t="shared" si="0"/>
        <v>73.524470000000036</v>
      </c>
      <c r="Q11" s="1107"/>
      <c r="R11" s="875">
        <v>1</v>
      </c>
      <c r="S11" s="10"/>
      <c r="T11" s="160"/>
      <c r="U11" s="161"/>
      <c r="V11" s="147"/>
      <c r="W11" s="162"/>
      <c r="X11" s="162"/>
      <c r="Y11" s="162"/>
      <c r="Z11" s="162"/>
      <c r="AC11" s="149"/>
      <c r="AD11" s="149"/>
      <c r="AE11" s="149"/>
      <c r="AF11" s="149"/>
      <c r="AG11" s="149"/>
      <c r="AH11" s="149"/>
      <c r="AI11" s="149"/>
      <c r="AJ11" s="149"/>
      <c r="AK11" s="159"/>
      <c r="AL11" s="159"/>
      <c r="AM11" s="149"/>
      <c r="AN11" s="149"/>
      <c r="AO11" s="149"/>
      <c r="AP11" s="159"/>
      <c r="AQ11" s="159"/>
      <c r="AR11" s="158"/>
      <c r="AS11" s="155"/>
      <c r="AT11" s="18"/>
      <c r="AV11" s="19"/>
      <c r="AW11" s="19"/>
      <c r="AX11" s="19"/>
      <c r="AY11" s="19"/>
      <c r="AZ11" s="19"/>
      <c r="BA11" s="19"/>
      <c r="BB11" s="19"/>
      <c r="BC11" s="19" t="s">
        <v>417</v>
      </c>
      <c r="BD11" s="136"/>
    </row>
    <row r="12" spans="1:63" ht="15.75" customHeight="1" x14ac:dyDescent="0.2">
      <c r="B12" s="12"/>
      <c r="C12" s="123" t="s">
        <v>418</v>
      </c>
      <c r="D12" s="124"/>
      <c r="E12" s="124"/>
      <c r="F12" s="124"/>
      <c r="G12" s="124"/>
      <c r="H12" s="124"/>
      <c r="I12" s="124"/>
      <c r="J12" s="124"/>
      <c r="K12" s="124"/>
      <c r="L12" s="124"/>
      <c r="M12" s="124"/>
      <c r="N12" s="124"/>
      <c r="O12" s="124"/>
      <c r="P12" s="124"/>
      <c r="Q12" s="124"/>
      <c r="R12" s="125"/>
      <c r="S12" s="149"/>
      <c r="T12" s="149"/>
      <c r="U12" s="149"/>
      <c r="V12" s="162"/>
      <c r="W12" s="1086" t="s">
        <v>905</v>
      </c>
      <c r="X12" s="1087"/>
      <c r="Y12" s="1087"/>
      <c r="Z12" s="1088"/>
      <c r="AC12" s="149"/>
      <c r="AD12" s="149"/>
      <c r="AE12" s="149"/>
      <c r="AF12" s="149"/>
      <c r="AG12" s="149"/>
      <c r="AH12" s="149"/>
      <c r="AI12" s="149"/>
      <c r="AJ12" s="149"/>
      <c r="AK12" s="149"/>
      <c r="AL12" s="149"/>
      <c r="AM12" s="149"/>
      <c r="AN12" s="149"/>
      <c r="AO12" s="149"/>
      <c r="AP12" s="149"/>
      <c r="AQ12" s="149"/>
      <c r="AR12" s="149"/>
      <c r="AS12" s="153"/>
      <c r="AT12" s="14"/>
    </row>
    <row r="13" spans="1:63" ht="15.75" customHeight="1" x14ac:dyDescent="0.2">
      <c r="B13" s="12"/>
      <c r="C13" s="48"/>
      <c r="D13" s="153"/>
      <c r="E13" s="153"/>
      <c r="F13" s="153"/>
      <c r="G13" s="163"/>
      <c r="H13" s="153"/>
      <c r="M13" s="147"/>
      <c r="O13" s="153"/>
      <c r="P13" s="147" t="s">
        <v>290</v>
      </c>
      <c r="R13" s="24"/>
      <c r="T13" s="13"/>
      <c r="U13" s="150"/>
      <c r="W13" s="1128" t="s">
        <v>2301</v>
      </c>
      <c r="X13" s="1128"/>
      <c r="Y13" s="1128"/>
      <c r="Z13" s="1128"/>
      <c r="AA13" s="162"/>
      <c r="AB13" s="1122"/>
      <c r="AC13" s="1122"/>
      <c r="AD13" s="1122"/>
      <c r="AE13" s="1122"/>
      <c r="AF13" s="153"/>
      <c r="AG13" s="163"/>
      <c r="AH13" s="153"/>
      <c r="AM13" s="147"/>
      <c r="AO13" s="153"/>
      <c r="AP13" s="147"/>
      <c r="AR13" s="153"/>
      <c r="AS13" s="153"/>
      <c r="AT13" s="14"/>
      <c r="AV13" s="22"/>
      <c r="AW13" s="22"/>
      <c r="AX13" s="22"/>
      <c r="AY13" s="22"/>
      <c r="AZ13" s="22"/>
      <c r="BA13" s="22"/>
      <c r="BB13" s="22"/>
      <c r="BC13" s="22"/>
      <c r="BD13" s="137"/>
      <c r="BE13" s="22"/>
    </row>
    <row r="14" spans="1:63" ht="15.75" customHeight="1" x14ac:dyDescent="0.2">
      <c r="B14" s="12"/>
      <c r="C14" s="48"/>
      <c r="D14" s="186"/>
      <c r="E14" s="155" t="s">
        <v>1184</v>
      </c>
      <c r="F14" s="153"/>
      <c r="G14" s="164"/>
      <c r="H14" s="153"/>
      <c r="J14" s="23"/>
      <c r="K14" s="153"/>
      <c r="L14" s="23" t="s">
        <v>419</v>
      </c>
      <c r="M14" s="147"/>
      <c r="N14" s="153"/>
      <c r="P14" s="142" t="s">
        <v>420</v>
      </c>
      <c r="R14" s="24"/>
      <c r="T14" s="13"/>
      <c r="U14" s="13"/>
      <c r="V14" s="147"/>
      <c r="W14" s="1086" t="s">
        <v>421</v>
      </c>
      <c r="X14" s="1087"/>
      <c r="Y14" s="1087"/>
      <c r="Z14" s="1088"/>
      <c r="AA14" s="149"/>
      <c r="AB14" s="149"/>
      <c r="AC14" s="153"/>
      <c r="AD14" s="153"/>
      <c r="AE14" s="153"/>
      <c r="AF14" s="153"/>
      <c r="AG14" s="164"/>
      <c r="AH14" s="153"/>
      <c r="AJ14" s="23"/>
      <c r="AK14" s="153"/>
      <c r="AM14" s="147"/>
      <c r="AN14" s="153"/>
      <c r="AP14" s="142"/>
      <c r="AR14" s="153"/>
      <c r="AS14" s="153"/>
      <c r="AT14" s="14"/>
      <c r="AV14" s="25"/>
      <c r="AW14" s="25"/>
      <c r="AX14" s="25"/>
      <c r="AY14" s="25"/>
      <c r="AZ14" s="25"/>
      <c r="BA14" s="25"/>
      <c r="BB14" s="25"/>
      <c r="BC14" s="25"/>
      <c r="BD14" s="138"/>
      <c r="BE14" s="25"/>
    </row>
    <row r="15" spans="1:63" ht="15.75" customHeight="1" x14ac:dyDescent="0.2">
      <c r="B15" s="12"/>
      <c r="C15" s="48"/>
      <c r="D15" s="185"/>
      <c r="E15" s="155" t="s">
        <v>1183</v>
      </c>
      <c r="F15" s="153"/>
      <c r="G15" s="164"/>
      <c r="H15" s="153"/>
      <c r="I15" s="153"/>
      <c r="J15" s="23"/>
      <c r="K15" s="153"/>
      <c r="M15" s="147"/>
      <c r="N15" s="153"/>
      <c r="P15" s="142"/>
      <c r="R15" s="24"/>
      <c r="T15" s="13"/>
      <c r="U15" s="26"/>
      <c r="W15" s="1086" t="s">
        <v>422</v>
      </c>
      <c r="X15" s="1087"/>
      <c r="Y15" s="1087"/>
      <c r="Z15" s="1088"/>
      <c r="AA15" s="149"/>
      <c r="AB15" s="149"/>
      <c r="AC15" s="153"/>
      <c r="AD15" s="153"/>
      <c r="AE15" s="153"/>
      <c r="AF15" s="153"/>
      <c r="AG15" s="164"/>
      <c r="AH15" s="153"/>
      <c r="AJ15" s="23"/>
      <c r="AK15" s="153"/>
      <c r="AM15" s="147"/>
      <c r="AN15" s="153"/>
      <c r="AP15" s="142"/>
      <c r="AR15" s="153"/>
      <c r="AS15" s="153"/>
      <c r="AT15" s="14"/>
      <c r="AV15" s="25"/>
      <c r="AW15" s="25"/>
      <c r="AX15" s="25"/>
      <c r="AY15" s="25"/>
      <c r="AZ15" s="25"/>
      <c r="BA15" s="25"/>
      <c r="BB15" s="25"/>
      <c r="BC15" s="25"/>
      <c r="BD15" s="138"/>
      <c r="BE15" s="25"/>
    </row>
    <row r="16" spans="1:63" s="13" customFormat="1" ht="15" customHeight="1" x14ac:dyDescent="0.2">
      <c r="A16" s="11"/>
      <c r="B16" s="27"/>
      <c r="C16" s="49"/>
      <c r="D16" s="161" t="s">
        <v>423</v>
      </c>
      <c r="H16" s="23" t="s">
        <v>424</v>
      </c>
      <c r="K16" s="142" t="s">
        <v>425</v>
      </c>
      <c r="N16" s="165"/>
      <c r="Q16" s="166"/>
      <c r="R16" s="28"/>
      <c r="T16" s="10"/>
      <c r="U16" s="29" t="s">
        <v>32</v>
      </c>
      <c r="V16" s="10"/>
      <c r="W16" s="1086" t="s">
        <v>426</v>
      </c>
      <c r="X16" s="1087"/>
      <c r="Y16" s="1087"/>
      <c r="Z16" s="1088"/>
      <c r="AA16" s="162"/>
      <c r="AB16" s="162"/>
      <c r="AD16" s="161"/>
      <c r="AH16" s="23"/>
      <c r="AK16" s="142"/>
      <c r="AN16" s="165"/>
      <c r="AQ16" s="166"/>
      <c r="AS16" s="167"/>
      <c r="AT16" s="30"/>
      <c r="AV16" s="25" t="s">
        <v>427</v>
      </c>
      <c r="AW16" s="25"/>
      <c r="AX16" s="25"/>
      <c r="AY16" s="25"/>
      <c r="AZ16" s="25"/>
      <c r="BA16" s="25"/>
      <c r="BB16" s="25"/>
      <c r="BC16" s="25" t="s">
        <v>428</v>
      </c>
      <c r="BD16" s="138" t="s">
        <v>429</v>
      </c>
      <c r="BE16" s="25" t="s">
        <v>430</v>
      </c>
      <c r="BF16" s="23" t="s">
        <v>541</v>
      </c>
      <c r="BG16" s="23" t="s">
        <v>543</v>
      </c>
      <c r="BH16" s="23" t="s">
        <v>545</v>
      </c>
      <c r="BI16" s="13" t="s">
        <v>908</v>
      </c>
      <c r="BJ16" s="13" t="s">
        <v>906</v>
      </c>
      <c r="BK16" s="13" t="s">
        <v>905</v>
      </c>
    </row>
    <row r="17" spans="1:67" ht="15" customHeight="1" x14ac:dyDescent="0.2">
      <c r="B17" s="32"/>
      <c r="C17" s="50"/>
      <c r="D17" s="153" t="s">
        <v>912</v>
      </c>
      <c r="F17" s="168"/>
      <c r="G17" s="168"/>
      <c r="H17" s="142" t="s">
        <v>911</v>
      </c>
      <c r="I17" s="168"/>
      <c r="K17" s="142" t="s">
        <v>913</v>
      </c>
      <c r="L17" s="168"/>
      <c r="O17" s="168"/>
      <c r="Q17" s="169"/>
      <c r="R17" s="33"/>
      <c r="S17" s="168"/>
      <c r="T17" s="15"/>
      <c r="U17" s="34" t="s">
        <v>417</v>
      </c>
      <c r="V17" s="15"/>
      <c r="W17" s="1086" t="s">
        <v>431</v>
      </c>
      <c r="X17" s="1087"/>
      <c r="Y17" s="1087"/>
      <c r="Z17" s="1088"/>
      <c r="AA17" s="13"/>
      <c r="AB17" s="15"/>
      <c r="AC17" s="168"/>
      <c r="AD17" s="153"/>
      <c r="AF17" s="168"/>
      <c r="AG17" s="168"/>
      <c r="AH17" s="142"/>
      <c r="AI17" s="168"/>
      <c r="AK17" s="142"/>
      <c r="AL17" s="168"/>
      <c r="AO17" s="168"/>
      <c r="AQ17" s="169"/>
      <c r="AR17" s="168"/>
      <c r="AS17" s="13"/>
      <c r="AT17" s="35"/>
      <c r="AV17" s="25" t="s">
        <v>235</v>
      </c>
      <c r="AW17" s="25" t="s">
        <v>276</v>
      </c>
      <c r="AX17" s="25" t="s">
        <v>32</v>
      </c>
      <c r="AY17" s="25" t="s">
        <v>870</v>
      </c>
      <c r="AZ17" s="25" t="s">
        <v>543</v>
      </c>
      <c r="BA17" s="25" t="s">
        <v>432</v>
      </c>
      <c r="BB17" s="25" t="s">
        <v>1372</v>
      </c>
      <c r="BC17" s="25" t="s">
        <v>417</v>
      </c>
      <c r="BD17" s="138" t="s">
        <v>408</v>
      </c>
      <c r="BE17" s="25" t="s">
        <v>1024</v>
      </c>
      <c r="BF17" s="57" t="s">
        <v>542</v>
      </c>
      <c r="BG17" s="57" t="s">
        <v>543</v>
      </c>
      <c r="BI17" s="23" t="s">
        <v>904</v>
      </c>
      <c r="BJ17" s="23" t="s">
        <v>907</v>
      </c>
      <c r="BK17" s="23" t="s">
        <v>909</v>
      </c>
    </row>
    <row r="18" spans="1:67" ht="15" customHeight="1" x14ac:dyDescent="0.2">
      <c r="B18" s="27"/>
      <c r="C18" s="51"/>
      <c r="D18" s="36"/>
      <c r="E18" s="36"/>
      <c r="F18" s="36"/>
      <c r="G18" s="36"/>
      <c r="H18" s="36"/>
      <c r="I18" s="36"/>
      <c r="J18" s="36"/>
      <c r="K18" s="36"/>
      <c r="L18" s="36"/>
      <c r="M18" s="36"/>
      <c r="N18" s="37"/>
      <c r="O18" s="38"/>
      <c r="P18" s="36"/>
      <c r="Q18" s="36"/>
      <c r="R18" s="39"/>
      <c r="S18" s="168"/>
      <c r="T18" s="15"/>
      <c r="U18" s="23" t="s">
        <v>416</v>
      </c>
      <c r="V18" s="15"/>
      <c r="W18" s="1128" t="s">
        <v>2300</v>
      </c>
      <c r="X18" s="1128"/>
      <c r="Y18" s="1128"/>
      <c r="Z18" s="1128"/>
      <c r="AA18" s="13"/>
      <c r="AB18" s="13"/>
      <c r="AC18" s="168"/>
      <c r="AD18" s="168"/>
      <c r="AE18" s="168"/>
      <c r="AF18" s="168"/>
      <c r="AG18" s="168"/>
      <c r="AH18" s="168"/>
      <c r="AI18" s="168"/>
      <c r="AJ18" s="168"/>
      <c r="AK18" s="168"/>
      <c r="AL18" s="168"/>
      <c r="AM18" s="168"/>
      <c r="AO18" s="170"/>
      <c r="AP18" s="168"/>
      <c r="AQ18" s="168"/>
      <c r="AR18" s="168"/>
      <c r="AS18" s="13"/>
      <c r="AT18" s="30"/>
      <c r="AV18" s="10">
        <f>+SUM(AV22:AV283)</f>
        <v>200</v>
      </c>
      <c r="AW18" s="10">
        <f t="shared" ref="AW18:BK18" si="1">+SUM(AW22:AW283)</f>
        <v>223</v>
      </c>
      <c r="AX18" s="10">
        <f t="shared" si="1"/>
        <v>60</v>
      </c>
      <c r="AY18" s="10">
        <f t="shared" si="1"/>
        <v>2</v>
      </c>
      <c r="AZ18" s="10">
        <f t="shared" si="1"/>
        <v>0</v>
      </c>
      <c r="BA18" s="10">
        <f t="shared" si="1"/>
        <v>485</v>
      </c>
      <c r="BB18" s="10">
        <f t="shared" si="1"/>
        <v>0</v>
      </c>
      <c r="BC18" s="10">
        <f t="shared" si="1"/>
        <v>485</v>
      </c>
      <c r="BD18" s="10">
        <f t="shared" si="1"/>
        <v>472</v>
      </c>
      <c r="BE18" s="10">
        <f t="shared" si="1"/>
        <v>386</v>
      </c>
      <c r="BF18" s="10">
        <f t="shared" si="1"/>
        <v>0</v>
      </c>
      <c r="BG18" s="10">
        <f t="shared" si="1"/>
        <v>0</v>
      </c>
      <c r="BH18" s="10">
        <f t="shared" si="1"/>
        <v>191392.64300000004</v>
      </c>
      <c r="BI18" s="10">
        <f t="shared" si="1"/>
        <v>0</v>
      </c>
      <c r="BJ18" s="10">
        <f t="shared" si="1"/>
        <v>8046.768</v>
      </c>
      <c r="BK18" s="10">
        <f t="shared" si="1"/>
        <v>84069.529999999984</v>
      </c>
    </row>
    <row r="19" spans="1:67" ht="15" customHeight="1" thickBot="1" x14ac:dyDescent="0.25">
      <c r="B19" s="40"/>
      <c r="C19" s="52"/>
      <c r="D19" s="41"/>
      <c r="E19" s="41"/>
      <c r="F19" s="41"/>
      <c r="G19" s="41"/>
      <c r="H19" s="41"/>
      <c r="I19" s="41"/>
      <c r="J19" s="41"/>
      <c r="K19" s="41"/>
      <c r="L19" s="41"/>
      <c r="M19" s="41"/>
      <c r="N19" s="41"/>
      <c r="O19" s="41"/>
      <c r="P19" s="41"/>
      <c r="Q19" s="41"/>
      <c r="R19" s="41"/>
      <c r="S19" s="41"/>
      <c r="T19" s="42"/>
      <c r="U19" s="43"/>
      <c r="V19" s="42"/>
      <c r="W19" s="43"/>
      <c r="X19" s="42"/>
      <c r="Y19" s="43"/>
      <c r="Z19" s="42"/>
      <c r="AA19" s="43"/>
      <c r="AB19" s="42"/>
      <c r="AC19" s="43"/>
      <c r="AD19" s="42"/>
      <c r="AE19" s="43"/>
      <c r="AF19" s="42"/>
      <c r="AG19" s="43"/>
      <c r="AH19" s="42"/>
      <c r="AI19" s="43"/>
      <c r="AJ19" s="42"/>
      <c r="AK19" s="43"/>
      <c r="AL19" s="42"/>
      <c r="AM19" s="43"/>
      <c r="AN19" s="42"/>
      <c r="AO19" s="43"/>
      <c r="AP19" s="42"/>
      <c r="AQ19" s="43"/>
      <c r="AR19" s="44"/>
      <c r="AS19" s="43"/>
      <c r="AT19" s="45"/>
      <c r="AV19" s="31"/>
      <c r="AW19" s="31"/>
      <c r="AX19" s="31"/>
      <c r="AY19" s="31"/>
      <c r="AZ19" s="31"/>
      <c r="BA19" s="31"/>
      <c r="BB19" s="31"/>
      <c r="BC19" s="31"/>
      <c r="BD19" s="139"/>
      <c r="BE19" s="31"/>
    </row>
    <row r="20" spans="1:67" s="59" customFormat="1" ht="15" customHeight="1" x14ac:dyDescent="0.2">
      <c r="B20" s="63"/>
      <c r="C20" s="64">
        <v>0</v>
      </c>
      <c r="D20" s="64"/>
      <c r="E20" s="64">
        <v>1</v>
      </c>
      <c r="F20" s="64"/>
      <c r="G20" s="64">
        <v>2</v>
      </c>
      <c r="H20" s="64"/>
      <c r="I20" s="64">
        <v>3</v>
      </c>
      <c r="J20" s="64"/>
      <c r="K20" s="64">
        <v>4</v>
      </c>
      <c r="L20" s="64"/>
      <c r="M20" s="64">
        <v>5</v>
      </c>
      <c r="N20" s="64"/>
      <c r="O20" s="64">
        <v>6</v>
      </c>
      <c r="P20" s="64"/>
      <c r="Q20" s="64">
        <v>7</v>
      </c>
      <c r="R20" s="64"/>
      <c r="S20" s="64">
        <v>8</v>
      </c>
      <c r="T20" s="65"/>
      <c r="U20" s="66">
        <v>9</v>
      </c>
      <c r="V20" s="65"/>
      <c r="W20" s="66">
        <v>10</v>
      </c>
      <c r="X20" s="65"/>
      <c r="Y20" s="66">
        <v>11</v>
      </c>
      <c r="Z20" s="65"/>
      <c r="AA20" s="66">
        <v>12</v>
      </c>
      <c r="AB20" s="65"/>
      <c r="AC20" s="66">
        <v>13</v>
      </c>
      <c r="AD20" s="65"/>
      <c r="AE20" s="66">
        <v>14</v>
      </c>
      <c r="AF20" s="65"/>
      <c r="AG20" s="66">
        <v>15</v>
      </c>
      <c r="AH20" s="65"/>
      <c r="AI20" s="66">
        <v>16</v>
      </c>
      <c r="AJ20" s="65"/>
      <c r="AK20" s="66">
        <v>17</v>
      </c>
      <c r="AL20" s="65"/>
      <c r="AM20" s="66">
        <v>18</v>
      </c>
      <c r="AN20" s="65"/>
      <c r="AO20" s="66">
        <v>19</v>
      </c>
      <c r="AP20" s="65"/>
      <c r="AQ20" s="66">
        <v>20</v>
      </c>
      <c r="AR20" s="67"/>
      <c r="AS20" s="66">
        <v>21</v>
      </c>
      <c r="AT20" s="68"/>
      <c r="AV20" s="60"/>
      <c r="AW20" s="60"/>
      <c r="AX20" s="60"/>
      <c r="AY20" s="60"/>
      <c r="AZ20" s="60"/>
      <c r="BA20" s="60"/>
      <c r="BB20" s="60"/>
      <c r="BC20" s="60"/>
      <c r="BD20" s="140"/>
    </row>
    <row r="21" spans="1:67" ht="15" customHeight="1" x14ac:dyDescent="0.2">
      <c r="B21" s="54"/>
      <c r="C21" s="168" t="str">
        <f>+VLOOKUP(C20,'Visual chart Edit'!$A$6:$I$263,2,FALSE)</f>
        <v>Gty</v>
      </c>
      <c r="D21" s="168"/>
      <c r="E21" s="168" t="str">
        <f>+VLOOKUP(E20,'Visual chart Edit'!$A$6:$I$263,2,FALSE)</f>
        <v>1/0</v>
      </c>
      <c r="F21" s="168"/>
      <c r="G21" s="168" t="str">
        <f>+VLOOKUP(G20,'Visual chart Edit'!$A$8:$I$263,2,FALSE)</f>
        <v>1A/0</v>
      </c>
      <c r="H21" s="168"/>
      <c r="I21" s="168" t="str">
        <f>+VLOOKUP(I20,'Visual chart Edit'!$A$8:$I$263,2,FALSE)</f>
        <v>1A/1</v>
      </c>
      <c r="J21" s="168"/>
      <c r="K21" s="168" t="str">
        <f>+VLOOKUP(K20,'Visual chart Edit'!$A$8:$I$263,2,FALSE)</f>
        <v>1A/2</v>
      </c>
      <c r="L21" s="168"/>
      <c r="M21" s="168" t="str">
        <f>+VLOOKUP(M20,'Visual chart Edit'!$A$8:$I$263,2,FALSE)</f>
        <v>1A/3</v>
      </c>
      <c r="N21" s="168"/>
      <c r="O21" s="168" t="str">
        <f>+VLOOKUP(O20,'Visual chart Edit'!$A$8:$I$263,2,FALSE)</f>
        <v>1A/4</v>
      </c>
      <c r="P21" s="168"/>
      <c r="Q21" s="168" t="str">
        <f>+VLOOKUP(Q20,'Visual chart Edit'!$A$8:$I$263,2,FALSE)</f>
        <v>1A/5</v>
      </c>
      <c r="R21" s="168"/>
      <c r="S21" s="168" t="str">
        <f>+VLOOKUP(S20,'Visual chart Edit'!$A$8:$I$263,2,FALSE)</f>
        <v>1A/6</v>
      </c>
      <c r="T21" s="15"/>
      <c r="U21" s="168" t="str">
        <f>+VLOOKUP(U20,'Visual chart Edit'!$A$8:$I$263,2,FALSE)</f>
        <v>1A/7</v>
      </c>
      <c r="V21" s="15"/>
      <c r="W21" s="168" t="str">
        <f>+VLOOKUP(W20,'Visual chart Edit'!$A$8:$I$263,2,FALSE)</f>
        <v>1A/8</v>
      </c>
      <c r="X21" s="15"/>
      <c r="Y21" s="168" t="str">
        <f>+VLOOKUP(Y20,'Visual chart Edit'!$A$8:$I$263,2,FALSE)</f>
        <v>2/0</v>
      </c>
      <c r="Z21" s="15"/>
      <c r="AA21" s="168" t="str">
        <f>+VLOOKUP(AA20,'Visual chart Edit'!$A$8:$I$263,2,FALSE)</f>
        <v>2/1</v>
      </c>
      <c r="AB21" s="15"/>
      <c r="AC21" s="168" t="str">
        <f>+VLOOKUP(AC20,'Visual chart Edit'!$A$8:$I$263,2,FALSE)</f>
        <v>2/2</v>
      </c>
      <c r="AD21" s="15"/>
      <c r="AE21" s="168" t="str">
        <f>+VLOOKUP(AE20,'Visual chart Edit'!$A$8:$I$263,2,FALSE)</f>
        <v>2/3</v>
      </c>
      <c r="AF21" s="15"/>
      <c r="AG21" s="168" t="str">
        <f>+VLOOKUP(AG20,'Visual chart Edit'!$A$8:$I$263,2,FALSE)</f>
        <v>2/4</v>
      </c>
      <c r="AH21" s="15"/>
      <c r="AI21" s="168" t="str">
        <f>+VLOOKUP(AI20,'Visual chart Edit'!$A$8:$I$263,2,FALSE)</f>
        <v>2/5</v>
      </c>
      <c r="AJ21" s="15"/>
      <c r="AK21" s="168" t="str">
        <f>+VLOOKUP(AK20,'Visual chart Edit'!$A$8:$I$263,2,FALSE)</f>
        <v>2/6</v>
      </c>
      <c r="AL21" s="15"/>
      <c r="AM21" s="168" t="str">
        <f>+VLOOKUP(AM20,'Visual chart Edit'!$A$8:$I$263,2,FALSE)</f>
        <v>2/7</v>
      </c>
      <c r="AN21" s="15"/>
      <c r="AO21" s="168" t="str">
        <f>+VLOOKUP(AO20,'Visual chart Edit'!$A$8:$I$263,2,FALSE)</f>
        <v>2/8</v>
      </c>
      <c r="AP21" s="15"/>
      <c r="AQ21" s="168" t="str">
        <f>+VLOOKUP(AQ20,'Visual chart Edit'!$A$8:$I$263,2,FALSE)</f>
        <v>2/9</v>
      </c>
      <c r="AS21" s="168" t="str">
        <f>+VLOOKUP(AS20,'Visual chart Edit'!$A$8:$I$263,2,FALSE)</f>
        <v>3/0</v>
      </c>
      <c r="AT21" s="35"/>
    </row>
    <row r="22" spans="1:67" s="13" customFormat="1" ht="15" x14ac:dyDescent="0.25">
      <c r="A22" s="11"/>
      <c r="B22" s="56"/>
      <c r="C22" s="171"/>
      <c r="D22" s="13" t="s">
        <v>909</v>
      </c>
      <c r="F22" s="13" t="s">
        <v>1718</v>
      </c>
      <c r="H22" s="13" t="s">
        <v>909</v>
      </c>
      <c r="J22" s="13" t="s">
        <v>909</v>
      </c>
      <c r="L22" s="13" t="s">
        <v>909</v>
      </c>
      <c r="N22" s="13" t="s">
        <v>909</v>
      </c>
      <c r="P22" s="13" t="s">
        <v>909</v>
      </c>
      <c r="R22" s="13" t="s">
        <v>909</v>
      </c>
      <c r="T22" s="13" t="s">
        <v>909</v>
      </c>
      <c r="V22" s="13" t="s">
        <v>909</v>
      </c>
      <c r="X22" s="13" t="s">
        <v>909</v>
      </c>
      <c r="Z22" s="13" t="s">
        <v>909</v>
      </c>
      <c r="AB22" s="13" t="s">
        <v>909</v>
      </c>
      <c r="AD22" s="13" t="s">
        <v>909</v>
      </c>
      <c r="AF22" s="13" t="s">
        <v>909</v>
      </c>
      <c r="AH22" s="13" t="s">
        <v>909</v>
      </c>
      <c r="AJ22" s="13" t="s">
        <v>909</v>
      </c>
      <c r="AL22" s="13" t="s">
        <v>909</v>
      </c>
      <c r="AN22" s="13" t="s">
        <v>909</v>
      </c>
      <c r="AP22" s="13" t="s">
        <v>909</v>
      </c>
      <c r="AR22" s="13" t="s">
        <v>909</v>
      </c>
      <c r="AT22" s="30"/>
      <c r="AU22" s="47"/>
      <c r="AV22" s="11"/>
      <c r="AW22" s="11"/>
      <c r="AX22" s="11"/>
      <c r="AY22" s="11"/>
      <c r="AZ22" s="11"/>
      <c r="BA22" s="11"/>
      <c r="BB22" s="11"/>
      <c r="BC22" s="11"/>
      <c r="BD22" s="135"/>
      <c r="BI22" s="13">
        <f>+SUMIF(D22:AT22,".",D25:AT25)</f>
        <v>0</v>
      </c>
      <c r="BJ22" s="13">
        <f>+SUMIF(D22:AT22,"..",D25:AT25)</f>
        <v>0</v>
      </c>
      <c r="BK22" s="13">
        <f>+SUMIF(D22:AT22,",",D25:AT25)</f>
        <v>7371.9000000000005</v>
      </c>
    </row>
    <row r="23" spans="1:67" s="13" customFormat="1" ht="15" x14ac:dyDescent="0.25">
      <c r="A23" s="11"/>
      <c r="B23" s="131"/>
      <c r="C23" s="172" t="s">
        <v>433</v>
      </c>
      <c r="D23" s="149"/>
      <c r="E23" s="13" t="str">
        <f>+VLOOKUP(E21,'Visual chart Edit'!$B$7:$L$591,11,FALSE)</f>
        <v>E</v>
      </c>
      <c r="G23" s="13" t="str">
        <f>+VLOOKUP(G21,'Visual chart Edit'!$B$7:$L$591,11,FALSE)</f>
        <v>E</v>
      </c>
      <c r="I23" s="13" t="str">
        <f>+VLOOKUP(I21,'Visual chart Edit'!$B$7:$L$591,11,FALSE)</f>
        <v>E</v>
      </c>
      <c r="K23" s="13" t="str">
        <f>+VLOOKUP(K21,'Visual chart Edit'!$B$7:$L$591,11,FALSE)</f>
        <v>E</v>
      </c>
      <c r="M23" s="13" t="str">
        <f>+VLOOKUP(M21,'Visual chart Edit'!$B$7:$L$591,11,FALSE)</f>
        <v>E</v>
      </c>
      <c r="O23" s="13" t="str">
        <f>+VLOOKUP(O21,'Visual chart Edit'!$B$7:$L$591,11,FALSE)</f>
        <v>E</v>
      </c>
      <c r="Q23" s="13" t="str">
        <f>+VLOOKUP(Q21,'Visual chart Edit'!$B$7:$L$591,11,FALSE)</f>
        <v>E</v>
      </c>
      <c r="S23" s="13" t="str">
        <f>+VLOOKUP(S21,'Visual chart Edit'!$B$7:$L$591,11,FALSE)</f>
        <v>E</v>
      </c>
      <c r="U23" s="13" t="str">
        <f>+VLOOKUP(U21,'Visual chart Edit'!$B$7:$L$591,11,FALSE)</f>
        <v>E</v>
      </c>
      <c r="W23" s="13" t="str">
        <f>+VLOOKUP(W21,'Visual chart Edit'!$B$7:$L$591,11,FALSE)</f>
        <v>E</v>
      </c>
      <c r="Y23" s="13" t="str">
        <f>+VLOOKUP(Y21,'Visual chart Edit'!$B$7:$L$591,11,FALSE)</f>
        <v>E</v>
      </c>
      <c r="AA23" s="13" t="str">
        <f>+VLOOKUP(AA21,'Visual chart Edit'!$B$7:$L$591,11,FALSE)</f>
        <v>E</v>
      </c>
      <c r="AC23" s="13" t="str">
        <f>+VLOOKUP(AC21,'Visual chart Edit'!$B$7:$L$591,11,FALSE)</f>
        <v>E</v>
      </c>
      <c r="AE23" s="13" t="str">
        <f>+VLOOKUP(AE21,'Visual chart Edit'!$B$7:$L$591,11,FALSE)</f>
        <v>E</v>
      </c>
      <c r="AG23" s="13" t="str">
        <f>+VLOOKUP(AG21,'Visual chart Edit'!$B$7:$L$591,11,FALSE)</f>
        <v>E</v>
      </c>
      <c r="AI23" s="13" t="str">
        <f>+VLOOKUP(AI21,'Visual chart Edit'!$B$7:$L$591,11,FALSE)</f>
        <v>E</v>
      </c>
      <c r="AK23" s="13" t="str">
        <f>+VLOOKUP(AK21,'Visual chart Edit'!$B$7:$L$591,11,FALSE)</f>
        <v>E</v>
      </c>
      <c r="AM23" s="13" t="str">
        <f>+VLOOKUP(AM21,'Visual chart Edit'!$B$7:$L$591,11,FALSE)</f>
        <v>E</v>
      </c>
      <c r="AO23" s="13" t="str">
        <f>+VLOOKUP(AO21,'Visual chart Edit'!$B$7:$L$591,11,FALSE)</f>
        <v>E</v>
      </c>
      <c r="AQ23" s="13" t="str">
        <f>+VLOOKUP(AQ21,'Visual chart Edit'!$B$7:$L$591,11,FALSE)</f>
        <v>E</v>
      </c>
      <c r="AS23" s="13" t="str">
        <f>+VLOOKUP(AS21,'Visual chart Edit'!$B$7:$L$591,11,FALSE)</f>
        <v>E</v>
      </c>
      <c r="AT23" s="30"/>
      <c r="AU23" s="47"/>
      <c r="AV23" s="11"/>
      <c r="AW23" s="11"/>
      <c r="AX23" s="11"/>
      <c r="AY23" s="11"/>
      <c r="AZ23" s="11"/>
      <c r="BA23" s="11"/>
      <c r="BB23" s="11"/>
      <c r="BC23" s="11"/>
      <c r="BD23" s="135"/>
    </row>
    <row r="24" spans="1:67" s="13" customFormat="1" ht="3" customHeight="1" x14ac:dyDescent="0.25">
      <c r="A24" s="11"/>
      <c r="B24" s="131"/>
      <c r="C24" s="172" t="s">
        <v>434</v>
      </c>
      <c r="E24" s="21" t="str">
        <f>+VLOOKUP(E21,'Visual chart Edit'!$B$7:$M$491,12,FALSE)</f>
        <v>Done</v>
      </c>
      <c r="G24" s="21" t="str">
        <f>+VLOOKUP(G21,'Visual chart Edit'!$B$7:$M$491,12,FALSE)</f>
        <v>Done</v>
      </c>
      <c r="I24" s="21" t="str">
        <f>+VLOOKUP(I21,'Visual chart Edit'!$B$7:$M$491,12,FALSE)</f>
        <v>Done</v>
      </c>
      <c r="K24" s="21" t="str">
        <f>+VLOOKUP(K21,'Visual chart Edit'!$B$7:$M$491,12,FALSE)</f>
        <v>Done</v>
      </c>
      <c r="M24" s="21" t="str">
        <f>+VLOOKUP(M21,'Visual chart Edit'!$B$7:$M$491,12,FALSE)</f>
        <v>Done</v>
      </c>
      <c r="O24" s="21" t="str">
        <f>+VLOOKUP(O21,'Visual chart Edit'!$B$7:$M$491,12,FALSE)</f>
        <v>Done</v>
      </c>
      <c r="Q24" s="21" t="str">
        <f>+VLOOKUP(Q21,'Visual chart Edit'!$B$7:$M$491,12,FALSE)</f>
        <v>Done</v>
      </c>
      <c r="S24" s="21" t="str">
        <f>+VLOOKUP(S21,'Visual chart Edit'!$B$7:$M$491,12,FALSE)</f>
        <v>Done</v>
      </c>
      <c r="U24" s="21" t="str">
        <f>+VLOOKUP(U21,'Visual chart Edit'!$B$7:$M$491,12,FALSE)</f>
        <v>Done</v>
      </c>
      <c r="W24" s="21" t="str">
        <f>+VLOOKUP(W21,'Visual chart Edit'!$B$7:$M$491,12,FALSE)</f>
        <v>Done</v>
      </c>
      <c r="Y24" s="21" t="str">
        <f>+VLOOKUP(Y21,'Visual chart Edit'!$B$7:$M$491,12,FALSE)</f>
        <v>Done</v>
      </c>
      <c r="AA24" s="21" t="str">
        <f>+VLOOKUP(AA21,'Visual chart Edit'!$B$7:$M$491,12,FALSE)</f>
        <v>Done</v>
      </c>
      <c r="AC24" s="21" t="str">
        <f>+VLOOKUP(AC21,'Visual chart Edit'!$B$7:$M$491,12,FALSE)</f>
        <v>Done</v>
      </c>
      <c r="AE24" s="21" t="str">
        <f>+VLOOKUP(AE21,'Visual chart Edit'!$B$7:$M$491,12,FALSE)</f>
        <v>Done</v>
      </c>
      <c r="AG24" s="21" t="str">
        <f>+VLOOKUP(AG21,'Visual chart Edit'!$B$7:$M$491,12,FALSE)</f>
        <v>Done</v>
      </c>
      <c r="AI24" s="21" t="str">
        <f>+VLOOKUP(AI21,'Visual chart Edit'!$B$7:$M$491,12,FALSE)</f>
        <v>Done</v>
      </c>
      <c r="AK24" s="21" t="str">
        <f>+VLOOKUP(AK21,'Visual chart Edit'!$B$7:$M$491,12,FALSE)</f>
        <v>Done</v>
      </c>
      <c r="AM24" s="21" t="str">
        <f>+VLOOKUP(AM21,'Visual chart Edit'!$B$7:$M$491,12,FALSE)</f>
        <v>Done</v>
      </c>
      <c r="AO24" s="21" t="str">
        <f>+VLOOKUP(AO21,'Visual chart Edit'!$B$7:$M$491,12,FALSE)</f>
        <v>Done</v>
      </c>
      <c r="AQ24" s="21" t="str">
        <f>+VLOOKUP(AQ21,'Visual chart Edit'!$B$7:$M$491,12,FALSE)</f>
        <v>Done</v>
      </c>
      <c r="AS24" s="21" t="str">
        <f>+VLOOKUP(AS21,'Visual chart Edit'!$B$7:$M$491,12,FALSE)</f>
        <v>Done</v>
      </c>
      <c r="AT24" s="30"/>
      <c r="AU24" s="47"/>
      <c r="AV24" s="11"/>
      <c r="AW24" s="11"/>
      <c r="AX24" s="11"/>
      <c r="AY24" s="11"/>
      <c r="AZ24" s="11"/>
      <c r="BA24" s="11"/>
      <c r="BB24" s="11"/>
      <c r="BC24" s="11"/>
      <c r="BD24" s="135"/>
    </row>
    <row r="25" spans="1:67" s="13" customFormat="1" ht="15" customHeight="1" x14ac:dyDescent="0.25">
      <c r="A25" s="11"/>
      <c r="B25" s="131"/>
      <c r="C25" s="172"/>
      <c r="D25" s="13">
        <f>+VLOOKUP(E20,'Visual chart Edit'!$A$6:$I$263,9,FALSE)</f>
        <v>122</v>
      </c>
      <c r="E25" s="93" t="str">
        <f>+VLOOKUP(E21,'Visual chart Edit'!$B$7:$K$570,10,FALSE)</f>
        <v>DRY</v>
      </c>
      <c r="F25" s="13">
        <f>+VLOOKUP(G20,'Visual chart Edit'!$A$8:$I$263,9,FALSE)</f>
        <v>90</v>
      </c>
      <c r="G25" s="93" t="str">
        <f>+VLOOKUP(G21,'Visual chart Edit'!$B$7:$K$570,10,FALSE)</f>
        <v>DRY</v>
      </c>
      <c r="H25" s="13">
        <f>+VLOOKUP(I20,'Visual chart Edit'!$A$8:$I$263,9,FALSE)</f>
        <v>277.7</v>
      </c>
      <c r="I25" s="93" t="str">
        <f>+VLOOKUP(I21,'Visual chart Edit'!$B$7:$K$570,10,FALSE)</f>
        <v>DFR</v>
      </c>
      <c r="J25" s="13">
        <f>+VLOOKUP(K20,'Visual chart Edit'!$A$8:$I$263,9,FALSE)</f>
        <v>386</v>
      </c>
      <c r="K25" s="93" t="str">
        <f>+VLOOKUP(K21,'Visual chart Edit'!$B$7:$K$570,10,FALSE)</f>
        <v>DRY</v>
      </c>
      <c r="L25" s="13">
        <f>+VLOOKUP(M20,'Visual chart Edit'!$A$8:$I$263,9,FALSE)</f>
        <v>443.6</v>
      </c>
      <c r="M25" s="93" t="str">
        <f>+VLOOKUP(M21,'Visual chart Edit'!$B$7:$K$570,10,FALSE)</f>
        <v>DRY</v>
      </c>
      <c r="N25" s="13">
        <f>+VLOOKUP(O20,'Visual chart Edit'!$A$8:$I$263,9,FALSE)</f>
        <v>333.4</v>
      </c>
      <c r="O25" s="93" t="str">
        <f>+VLOOKUP(O21,'Visual chart Edit'!$B$7:$K$570,10,FALSE)</f>
        <v>DFR</v>
      </c>
      <c r="P25" s="13">
        <f>+VLOOKUP(Q20,'Visual chart Edit'!$A$8:$I$263,9,FALSE)</f>
        <v>431.9</v>
      </c>
      <c r="Q25" s="93" t="str">
        <f>+VLOOKUP(Q21,'Visual chart Edit'!$B$7:$K$570,10,FALSE)</f>
        <v>DRY</v>
      </c>
      <c r="R25" s="13">
        <f>+VLOOKUP(S20,'Visual chart Edit'!$A$8:$I$263,9,FALSE)</f>
        <v>348.7</v>
      </c>
      <c r="S25" s="93" t="str">
        <f>+VLOOKUP(S21,'Visual chart Edit'!$B$7:$K$570,10,FALSE)</f>
        <v>Sandy</v>
      </c>
      <c r="T25" s="13">
        <f>+VLOOKUP(U20,'Visual chart Edit'!$A$8:$I$263,9,FALSE)</f>
        <v>395.7</v>
      </c>
      <c r="U25" s="93" t="str">
        <f>+VLOOKUP(U21,'Visual chart Edit'!$B$7:$K$570,10,FALSE)</f>
        <v>Sandy</v>
      </c>
      <c r="V25" s="13">
        <f>+VLOOKUP(W20,'Visual chart Edit'!$A$8:$I$263,9,FALSE)</f>
        <v>415</v>
      </c>
      <c r="W25" s="93" t="str">
        <f>+VLOOKUP(W21,'Visual chart Edit'!$B$7:$K$570,10,FALSE)</f>
        <v>Sandy</v>
      </c>
      <c r="X25" s="13">
        <f>+VLOOKUP(Y20,'Visual chart Edit'!$A$8:$I$263,9,FALSE)</f>
        <v>394.3</v>
      </c>
      <c r="Y25" s="93" t="str">
        <f>+VLOOKUP(Y21,'Visual chart Edit'!$B$7:$K$570,10,FALSE)</f>
        <v>DRY</v>
      </c>
      <c r="Z25" s="13">
        <f>+VLOOKUP(AA20,'Visual chart Edit'!$A$8:$I$263,9,FALSE)</f>
        <v>405.3</v>
      </c>
      <c r="AA25" s="93" t="str">
        <f>+VLOOKUP(AA21,'Visual chart Edit'!$B$7:$K$570,10,FALSE)</f>
        <v>Sandy</v>
      </c>
      <c r="AB25" s="13">
        <f>+VLOOKUP(AC20,'Visual chart Edit'!$A$8:$I$263,9,FALSE)</f>
        <v>338.5</v>
      </c>
      <c r="AC25" s="93" t="str">
        <f>+VLOOKUP(AC21,'Visual chart Edit'!$B$7:$K$570,10,FALSE)</f>
        <v>Sandy</v>
      </c>
      <c r="AD25" s="13">
        <f>+VLOOKUP(AE20,'Visual chart Edit'!$A$8:$I$263,9,FALSE)</f>
        <v>406</v>
      </c>
      <c r="AE25" s="93" t="str">
        <f>+VLOOKUP(AE21,'Visual chart Edit'!$B$7:$K$570,10,FALSE)</f>
        <v>Sandy</v>
      </c>
      <c r="AF25" s="13">
        <f>+VLOOKUP(AG20,'Visual chart Edit'!$A$8:$I$263,9,FALSE)</f>
        <v>429</v>
      </c>
      <c r="AG25" s="93" t="str">
        <f>+VLOOKUP(AG21,'Visual chart Edit'!$B$7:$K$570,10,FALSE)</f>
        <v>Sandy</v>
      </c>
      <c r="AH25" s="13">
        <f>+VLOOKUP(AI20,'Visual chart Edit'!$A$8:$I$263,9,FALSE)</f>
        <v>411.6</v>
      </c>
      <c r="AI25" s="93" t="str">
        <f>+VLOOKUP(AI21,'Visual chart Edit'!$B$7:$K$570,10,FALSE)</f>
        <v>Sandy</v>
      </c>
      <c r="AJ25" s="13">
        <f>+VLOOKUP(AK20,'Visual chart Edit'!$A$8:$I$263,9,FALSE)</f>
        <v>425.7</v>
      </c>
      <c r="AK25" s="93" t="str">
        <f>+VLOOKUP(AK21,'Visual chart Edit'!$B$7:$K$570,10,FALSE)</f>
        <v>Sandy</v>
      </c>
      <c r="AL25" s="13">
        <f>+VLOOKUP(AM20,'Visual chart Edit'!$A$8:$I$263,9,FALSE)</f>
        <v>408.2</v>
      </c>
      <c r="AM25" s="93" t="str">
        <f>+VLOOKUP(AM21,'Visual chart Edit'!$B$7:$K$570,10,FALSE)</f>
        <v>Sandy</v>
      </c>
      <c r="AN25" s="13">
        <f>+VLOOKUP(AO20,'Visual chart Edit'!$A$8:$I$263,9,FALSE)</f>
        <v>354.6</v>
      </c>
      <c r="AO25" s="93" t="str">
        <f>+VLOOKUP(AO21,'Visual chart Edit'!$B$7:$K$570,10,FALSE)</f>
        <v>Sandy</v>
      </c>
      <c r="AP25" s="13">
        <f>+VLOOKUP(AQ20,'Visual chart Edit'!$A$8:$I$263,9,FALSE)</f>
        <v>308.7</v>
      </c>
      <c r="AQ25" s="93" t="str">
        <f>+VLOOKUP(AQ21,'Visual chart Edit'!$B$7:$K$570,10,FALSE)</f>
        <v>DRY</v>
      </c>
      <c r="AR25" s="13">
        <f>+VLOOKUP(AS20,'Visual chart Edit'!$A$8:$I$263,9,FALSE)</f>
        <v>336</v>
      </c>
      <c r="AS25" s="93" t="str">
        <f>+VLOOKUP(AS21,'Visual chart Edit'!$B$7:$K$570,10,FALSE)</f>
        <v>DRY</v>
      </c>
      <c r="AT25" s="30"/>
      <c r="AU25" s="47"/>
      <c r="AV25" s="11">
        <f>+COUNTIF(C24:AT25,"Sandy")</f>
        <v>11</v>
      </c>
      <c r="AW25" s="11">
        <f>+COUNTIF(C24:AT25,"DRY")</f>
        <v>8</v>
      </c>
      <c r="AX25" s="11">
        <f>+COUNTIF(C25:AT25,"DFR")</f>
        <v>2</v>
      </c>
      <c r="AY25" s="11">
        <f>+COUNTIF(C25:AS25,"WFR")</f>
        <v>0</v>
      </c>
      <c r="AZ25" s="11">
        <f>+COUNTIF(C25:AS25,"FS")</f>
        <v>0</v>
      </c>
      <c r="BA25" s="11">
        <f>+SUM(AV25:AZ25)</f>
        <v>21</v>
      </c>
      <c r="BB25" s="11">
        <f>+COUNTIF(E25:AS25,"WIP")</f>
        <v>0</v>
      </c>
      <c r="BC25" s="11">
        <f>+COUNTIF(D26:AT26,"C")</f>
        <v>21</v>
      </c>
      <c r="BD25" s="135">
        <f>+COUNTIF(D23:AT23,"E")</f>
        <v>21</v>
      </c>
      <c r="BE25" s="11">
        <f>+COUNTIF(D24:AT24,"Done")</f>
        <v>21</v>
      </c>
      <c r="BH25" s="13">
        <f>+SUM(D25:AT25)</f>
        <v>7461.9000000000005</v>
      </c>
    </row>
    <row r="26" spans="1:67" s="13" customFormat="1" ht="15" x14ac:dyDescent="0.25">
      <c r="A26" s="11"/>
      <c r="B26" s="131"/>
      <c r="C26" s="172" t="s">
        <v>436</v>
      </c>
      <c r="E26" s="21" t="s">
        <v>417</v>
      </c>
      <c r="G26" s="21" t="s">
        <v>417</v>
      </c>
      <c r="I26" s="21" t="s">
        <v>417</v>
      </c>
      <c r="K26" s="21" t="s">
        <v>417</v>
      </c>
      <c r="M26" s="21" t="s">
        <v>417</v>
      </c>
      <c r="O26" s="21" t="s">
        <v>417</v>
      </c>
      <c r="Q26" s="21" t="s">
        <v>417</v>
      </c>
      <c r="S26" s="21" t="s">
        <v>417</v>
      </c>
      <c r="U26" s="21" t="s">
        <v>417</v>
      </c>
      <c r="W26" s="21" t="s">
        <v>417</v>
      </c>
      <c r="Y26" s="21" t="s">
        <v>417</v>
      </c>
      <c r="AA26" s="21" t="s">
        <v>417</v>
      </c>
      <c r="AC26" s="21" t="s">
        <v>417</v>
      </c>
      <c r="AE26" s="21" t="s">
        <v>417</v>
      </c>
      <c r="AG26" s="21" t="s">
        <v>417</v>
      </c>
      <c r="AI26" s="21" t="s">
        <v>417</v>
      </c>
      <c r="AK26" s="21" t="s">
        <v>417</v>
      </c>
      <c r="AM26" s="21" t="s">
        <v>417</v>
      </c>
      <c r="AO26" s="21" t="s">
        <v>417</v>
      </c>
      <c r="AQ26" s="21" t="s">
        <v>417</v>
      </c>
      <c r="AS26" s="21" t="s">
        <v>417</v>
      </c>
      <c r="AT26" s="30"/>
      <c r="AU26" s="47"/>
      <c r="AV26" s="11"/>
      <c r="AW26" s="11"/>
      <c r="AX26" s="11"/>
      <c r="AY26" s="11"/>
      <c r="AZ26" s="11"/>
      <c r="BA26" s="11"/>
      <c r="BB26" s="11"/>
      <c r="BC26" s="11"/>
      <c r="BD26" s="135"/>
    </row>
    <row r="27" spans="1:67" s="13" customFormat="1" ht="15" x14ac:dyDescent="0.25">
      <c r="A27" s="11"/>
      <c r="B27" s="131"/>
      <c r="E27" s="13" t="str">
        <f>+VLOOKUP(E20,'Visual chart Edit'!$A$6:$I$263,3,FALSE)</f>
        <v>DD60+0</v>
      </c>
      <c r="G27" s="13" t="str">
        <f>+VLOOKUP(G20,'Visual chart Edit'!$A$8:$I$263,3,FALSE)</f>
        <v>DD60+0</v>
      </c>
      <c r="I27" s="13" t="str">
        <f>+VLOOKUP(I20,'Visual chart Edit'!$A$8:$I$263,3,FALSE)</f>
        <v>DA+6</v>
      </c>
      <c r="K27" s="13" t="str">
        <f>+VLOOKUP(K20,'Visual chart Edit'!$A$8:$I$263,3,FALSE)</f>
        <v>DA+0</v>
      </c>
      <c r="M27" s="13" t="str">
        <f>+VLOOKUP(M20,'Visual chart Edit'!$A$8:$I$263,3,FALSE)</f>
        <v>DA+0</v>
      </c>
      <c r="O27" s="13" t="str">
        <f>+VLOOKUP(O20,'Visual chart Edit'!$A$8:$I$263,3,FALSE)</f>
        <v>DA+3</v>
      </c>
      <c r="Q27" s="13" t="str">
        <f>+VLOOKUP(Q20,'Visual chart Edit'!$A$8:$I$263,3,FALSE)</f>
        <v>DA+0</v>
      </c>
      <c r="S27" s="13" t="str">
        <f>+VLOOKUP(S20,'Visual chart Edit'!$A$8:$I$263,3,FALSE)</f>
        <v>DA+0</v>
      </c>
      <c r="U27" s="13" t="str">
        <f>+VLOOKUP(U20,'Visual chart Edit'!$A$8:$I$263,3,FALSE)</f>
        <v>DA+3</v>
      </c>
      <c r="W27" s="13" t="str">
        <f>+VLOOKUP(W20,'Visual chart Edit'!$A$8:$I$263,3,FALSE)</f>
        <v>DA+0</v>
      </c>
      <c r="Y27" s="13" t="str">
        <f>+VLOOKUP(Y20,'Visual chart Edit'!$A$8:$I$263,3,FALSE)</f>
        <v>DC1+0</v>
      </c>
      <c r="AA27" s="13" t="str">
        <f>+VLOOKUP(AA20,'Visual chart Edit'!$A$8:$I$263,3,FALSE)</f>
        <v>DA+3</v>
      </c>
      <c r="AC27" s="13" t="str">
        <f>+VLOOKUP(AC20,'Visual chart Edit'!$A$8:$I$263,3,FALSE)</f>
        <v>DA+3</v>
      </c>
      <c r="AE27" s="13" t="str">
        <f>+VLOOKUP(AE20,'Visual chart Edit'!$A$8:$I$263,3,FALSE)</f>
        <v>DA+3</v>
      </c>
      <c r="AG27" s="13" t="str">
        <f>+VLOOKUP(AG20,'Visual chart Edit'!$A$8:$I$263,3,FALSE)</f>
        <v>DA+3</v>
      </c>
      <c r="AI27" s="13" t="str">
        <f>+VLOOKUP(AI20,'Visual chart Edit'!$A$8:$I$263,3,FALSE)</f>
        <v>DA+3</v>
      </c>
      <c r="AK27" s="13" t="str">
        <f>+VLOOKUP(AK20,'Visual chart Edit'!$A$8:$I$263,3,FALSE)</f>
        <v>DA+3</v>
      </c>
      <c r="AM27" s="13" t="str">
        <f>+VLOOKUP(AM20,'Visual chart Edit'!$A$8:$I$263,3,FALSE)</f>
        <v>DA+3</v>
      </c>
      <c r="AO27" s="13" t="str">
        <f>+VLOOKUP(AO20,'Visual chart Edit'!$A$8:$I$263,3,FALSE)</f>
        <v>DA+0</v>
      </c>
      <c r="AQ27" s="13" t="str">
        <f>+VLOOKUP(AQ20,'Visual chart Edit'!$A$8:$I$263,3,FALSE)</f>
        <v>DA+0</v>
      </c>
      <c r="AS27" s="13" t="str">
        <f>+VLOOKUP(AS20,'Visual chart Edit'!$A$8:$I$263,3,FALSE)</f>
        <v>DD60+6</v>
      </c>
      <c r="AT27" s="30"/>
      <c r="AU27" s="47"/>
      <c r="AV27" s="11"/>
      <c r="AW27" s="11"/>
      <c r="AX27" s="11"/>
      <c r="AY27" s="11"/>
      <c r="AZ27" s="11"/>
      <c r="BA27" s="11"/>
      <c r="BB27" s="11"/>
      <c r="BC27" s="11"/>
      <c r="BD27" s="135"/>
    </row>
    <row r="28" spans="1:67" s="13" customFormat="1" ht="15" x14ac:dyDescent="0.25">
      <c r="A28" s="11"/>
      <c r="B28" s="131"/>
      <c r="E28" s="173" t="str">
        <f>+VLOOKUP(E20,'Visual chart Edit'!$A$6:$I$263,8,FALSE)</f>
        <v>,,,</v>
      </c>
      <c r="G28" s="13" t="str">
        <f>+VLOOKUP(G20,'Visual chart Edit'!$A$8:$I$263,8,FALSE)</f>
        <v>,,,</v>
      </c>
      <c r="I28" s="13" t="str">
        <f>+VLOOKUP(I20,'Visual chart Edit'!$A$8:$I$263,8,FALSE)</f>
        <v>,,,</v>
      </c>
      <c r="K28" s="13" t="str">
        <f>+VLOOKUP(K20,'Visual chart Edit'!$A$8:$I$263,8,FALSE)</f>
        <v>,1,1,</v>
      </c>
      <c r="M28" s="13" t="str">
        <f>+VLOOKUP(M20,'Visual chart Edit'!$A$8:$I$263,8,FALSE)</f>
        <v>,,,</v>
      </c>
      <c r="O28" s="13" t="str">
        <f>+VLOOKUP(O20,'Visual chart Edit'!$A$8:$I$263,8,FALSE)</f>
        <v>,,1,</v>
      </c>
      <c r="Q28" s="13" t="str">
        <f>+VLOOKUP(Q20,'Visual chart Edit'!$A$8:$I$263,8,FALSE)</f>
        <v>1,1,,</v>
      </c>
      <c r="S28" s="13" t="str">
        <f>+VLOOKUP(S20,'Visual chart Edit'!$A$8:$I$263,8,FALSE)</f>
        <v>1,,,1</v>
      </c>
      <c r="U28" s="13" t="str">
        <f>+VLOOKUP(U20,'Visual chart Edit'!$A$8:$I$263,8,FALSE)</f>
        <v>,1,,</v>
      </c>
      <c r="W28" s="13" t="str">
        <f>+VLOOKUP(W20,'Visual chart Edit'!$A$8:$I$263,8,FALSE)</f>
        <v>,,,</v>
      </c>
      <c r="Y28" s="13" t="str">
        <f>+VLOOKUP(Y20,'Visual chart Edit'!$A$8:$I$263,8,FALSE)</f>
        <v>,,,</v>
      </c>
      <c r="AA28" s="13" t="str">
        <f>+VLOOKUP(AA20,'Visual chart Edit'!$A$8:$I$263,8,FALSE)</f>
        <v>,,,</v>
      </c>
      <c r="AC28" s="13" t="str">
        <f>+VLOOKUP(AC20,'Visual chart Edit'!$A$8:$I$263,8,FALSE)</f>
        <v>,,,1</v>
      </c>
      <c r="AE28" s="13" t="str">
        <f>+VLOOKUP(AE20,'Visual chart Edit'!$A$8:$I$263,8,FALSE)</f>
        <v>1,,1,1</v>
      </c>
      <c r="AG28" s="13" t="str">
        <f>+VLOOKUP(AG20,'Visual chart Edit'!$A$8:$I$263,8,FALSE)</f>
        <v>,,,</v>
      </c>
      <c r="AI28" s="13" t="str">
        <f>+VLOOKUP(AI20,'Visual chart Edit'!$A$8:$I$263,8,FALSE)</f>
        <v>,,1,1</v>
      </c>
      <c r="AK28" s="13" t="str">
        <f>+VLOOKUP(AK20,'Visual chart Edit'!$A$8:$I$263,8,FALSE)</f>
        <v>,,,1</v>
      </c>
      <c r="AM28" s="13" t="str">
        <f>+VLOOKUP(AM20,'Visual chart Edit'!$A$8:$I$263,8,FALSE)</f>
        <v>,,,</v>
      </c>
      <c r="AO28" s="13" t="str">
        <f>+VLOOKUP(AO20,'Visual chart Edit'!$A$8:$I$263,8,FALSE)</f>
        <v>,,,</v>
      </c>
      <c r="AQ28" s="13" t="str">
        <f>+VLOOKUP(AQ20,'Visual chart Edit'!$A$8:$I$263,8,FALSE)</f>
        <v>,,,</v>
      </c>
      <c r="AS28" s="13" t="str">
        <f>+VLOOKUP(AS20,'Visual chart Edit'!$A$8:$I$263,8,FALSE)</f>
        <v>,,,</v>
      </c>
      <c r="AT28" s="30"/>
      <c r="AU28" s="47"/>
      <c r="AV28" s="11"/>
      <c r="AW28" s="11"/>
      <c r="AX28" s="11"/>
      <c r="AY28" s="11"/>
      <c r="AZ28" s="11"/>
      <c r="BA28" s="11"/>
      <c r="BB28" s="11"/>
      <c r="BC28" s="11"/>
      <c r="BD28" s="135"/>
    </row>
    <row r="29" spans="1:67" s="13" customFormat="1" ht="15" x14ac:dyDescent="0.25">
      <c r="A29" s="11"/>
      <c r="B29" s="131"/>
      <c r="E29" s="173"/>
      <c r="AT29" s="30"/>
      <c r="AU29" s="47"/>
      <c r="AV29" s="11"/>
      <c r="AW29" s="11"/>
      <c r="AX29" s="11"/>
      <c r="AY29" s="11"/>
      <c r="AZ29" s="11"/>
      <c r="BA29" s="11"/>
      <c r="BB29" s="11"/>
      <c r="BC29" s="11"/>
      <c r="BD29" s="135"/>
    </row>
    <row r="30" spans="1:67" s="13" customFormat="1" ht="15" x14ac:dyDescent="0.25">
      <c r="A30" s="11"/>
      <c r="B30" s="131"/>
      <c r="C30" s="172" t="s">
        <v>437</v>
      </c>
      <c r="G30" s="47"/>
      <c r="I30" s="47"/>
      <c r="K30" s="47"/>
      <c r="M30" s="47"/>
      <c r="O30" s="47"/>
      <c r="Q30" s="47"/>
      <c r="S30" s="47"/>
      <c r="U30" s="47"/>
      <c r="W30" s="174"/>
      <c r="Y30" s="174"/>
      <c r="AA30" s="174"/>
      <c r="AC30" s="174"/>
      <c r="AE30" s="174"/>
      <c r="AG30" s="174"/>
      <c r="AI30" s="174"/>
      <c r="AK30" s="174"/>
      <c r="AM30" s="174"/>
      <c r="AO30" s="47"/>
      <c r="AQ30" s="47"/>
      <c r="AS30" s="47"/>
      <c r="AT30" s="30"/>
      <c r="AU30" s="47"/>
      <c r="AV30" s="11"/>
      <c r="AW30" s="11"/>
      <c r="AX30" s="11"/>
      <c r="AY30" s="11"/>
      <c r="AZ30" s="11"/>
      <c r="BA30" s="11"/>
      <c r="BB30" s="11"/>
      <c r="BC30" s="11"/>
      <c r="BD30" s="135"/>
    </row>
    <row r="31" spans="1:67" s="60" customFormat="1" ht="15" x14ac:dyDescent="0.25">
      <c r="B31" s="132"/>
      <c r="C31" s="73"/>
      <c r="D31" s="73"/>
      <c r="E31" s="73">
        <v>22</v>
      </c>
      <c r="F31" s="73"/>
      <c r="G31" s="74">
        <v>23</v>
      </c>
      <c r="H31" s="73"/>
      <c r="I31" s="73">
        <v>24</v>
      </c>
      <c r="J31" s="73"/>
      <c r="K31" s="74">
        <v>25</v>
      </c>
      <c r="L31" s="73"/>
      <c r="M31" s="73">
        <v>26</v>
      </c>
      <c r="N31" s="73"/>
      <c r="O31" s="74">
        <v>27</v>
      </c>
      <c r="P31" s="73"/>
      <c r="Q31" s="73">
        <v>28</v>
      </c>
      <c r="R31" s="73"/>
      <c r="S31" s="74">
        <v>29</v>
      </c>
      <c r="T31" s="73"/>
      <c r="U31" s="73">
        <v>30</v>
      </c>
      <c r="V31" s="73"/>
      <c r="W31" s="74">
        <v>31</v>
      </c>
      <c r="X31" s="73"/>
      <c r="Y31" s="73">
        <v>32</v>
      </c>
      <c r="Z31" s="73"/>
      <c r="AA31" s="74">
        <v>33</v>
      </c>
      <c r="AB31" s="73"/>
      <c r="AC31" s="73">
        <v>34</v>
      </c>
      <c r="AD31" s="73"/>
      <c r="AE31" s="74">
        <v>35</v>
      </c>
      <c r="AF31" s="73"/>
      <c r="AG31" s="73">
        <v>36</v>
      </c>
      <c r="AH31" s="73"/>
      <c r="AI31" s="74">
        <v>37</v>
      </c>
      <c r="AJ31" s="73"/>
      <c r="AK31" s="73">
        <v>38</v>
      </c>
      <c r="AL31" s="73"/>
      <c r="AM31" s="74">
        <v>39</v>
      </c>
      <c r="AN31" s="73"/>
      <c r="AO31" s="73">
        <v>40</v>
      </c>
      <c r="AP31" s="73"/>
      <c r="AQ31" s="74">
        <v>41</v>
      </c>
      <c r="AR31" s="73"/>
      <c r="AS31" s="73">
        <v>42</v>
      </c>
      <c r="AT31" s="75"/>
      <c r="AU31" s="61"/>
      <c r="BD31" s="140"/>
      <c r="BO31" s="13"/>
    </row>
    <row r="32" spans="1:67" s="13" customFormat="1" ht="15" x14ac:dyDescent="0.25">
      <c r="A32" s="11"/>
      <c r="B32" s="56"/>
      <c r="C32" s="172"/>
      <c r="E32" s="165" t="str">
        <f>+VLOOKUP(E31,'Visual chart Edit'!$A$8:$I$263,2,FALSE)</f>
        <v>4/0</v>
      </c>
      <c r="G32" s="165" t="str">
        <f>+VLOOKUP(G31,'Visual chart Edit'!$A$8:$I$263,2,FALSE)</f>
        <v>4/1</v>
      </c>
      <c r="I32" s="165" t="str">
        <f>+VLOOKUP(I31,'Visual chart Edit'!$A$8:$I$263,2,FALSE)</f>
        <v>4/2</v>
      </c>
      <c r="K32" s="165" t="str">
        <f>+VLOOKUP(K31,'Visual chart Edit'!$A$8:$I$263,2,FALSE)</f>
        <v>4/3</v>
      </c>
      <c r="M32" s="165" t="str">
        <f>+VLOOKUP(M31,'Visual chart Edit'!$A$8:$I$263,2,FALSE)</f>
        <v>4/4</v>
      </c>
      <c r="O32" s="165" t="str">
        <f>+VLOOKUP(O31,'Visual chart Edit'!$A$8:$I$263,2,FALSE)</f>
        <v>5/0</v>
      </c>
      <c r="Q32" s="165" t="str">
        <f>+VLOOKUP(Q31,'Visual chart Edit'!$A$8:$I$263,2,FALSE)</f>
        <v>6/0</v>
      </c>
      <c r="S32" s="165" t="str">
        <f>+VLOOKUP(S31,'Visual chart Edit'!$A$8:$I$263,2,FALSE)</f>
        <v>6/1</v>
      </c>
      <c r="U32" s="165" t="str">
        <f>+VLOOKUP(U31,'Visual chart Edit'!$A$8:$I$263,2,FALSE)</f>
        <v>6/2</v>
      </c>
      <c r="W32" s="165" t="str">
        <f>+VLOOKUP(W31,'Visual chart Edit'!$A$8:$I$263,2,FALSE)</f>
        <v>7/0</v>
      </c>
      <c r="Y32" s="165" t="str">
        <f>+VLOOKUP(Y31,'Visual chart Edit'!$A$8:$I$263,2,FALSE)</f>
        <v>8/0</v>
      </c>
      <c r="AA32" s="165" t="str">
        <f>+VLOOKUP(AA31,'Visual chart Edit'!$A$8:$I$263,2,FALSE)</f>
        <v>8/1</v>
      </c>
      <c r="AC32" s="165" t="str">
        <f>+VLOOKUP(AC31,'Visual chart Edit'!$A$8:$I$263,2,FALSE)</f>
        <v>8/2</v>
      </c>
      <c r="AE32" s="165" t="str">
        <f>+VLOOKUP(AE31,'Visual chart Edit'!$A$8:$I$263,2,FALSE)</f>
        <v>8/3</v>
      </c>
      <c r="AG32" s="165" t="str">
        <f>+VLOOKUP(AG31,'Visual chart Edit'!$A$8:$I$263,2,FALSE)</f>
        <v>8/4</v>
      </c>
      <c r="AI32" s="165" t="str">
        <f>+VLOOKUP(AI31,'Visual chart Edit'!$A$8:$I$263,2,FALSE)</f>
        <v>8/5</v>
      </c>
      <c r="AK32" s="165" t="str">
        <f>+VLOOKUP(AK31,'Visual chart Edit'!$A$8:$I$263,2,FALSE)</f>
        <v>8/6</v>
      </c>
      <c r="AM32" s="165" t="str">
        <f>+VLOOKUP(AM31,'Visual chart Edit'!$A$8:$I$263,2,FALSE)</f>
        <v>8/7</v>
      </c>
      <c r="AO32" s="165" t="str">
        <f>+VLOOKUP(AO31,'Visual chart Edit'!$A$8:$I$263,2,FALSE)</f>
        <v>8/8</v>
      </c>
      <c r="AQ32" s="165" t="str">
        <f>+VLOOKUP(AQ31,'Visual chart Edit'!$A$8:$I$263,2,FALSE)</f>
        <v>8/9</v>
      </c>
      <c r="AS32" s="165" t="str">
        <f>+VLOOKUP(AS31,'Visual chart Edit'!$A$8:$I$263,2,FALSE)</f>
        <v>8/10</v>
      </c>
      <c r="AT32" s="30"/>
      <c r="AU32" s="47"/>
      <c r="AV32" s="11"/>
      <c r="AW32" s="11"/>
      <c r="AX32" s="11"/>
      <c r="AY32" s="11"/>
      <c r="AZ32" s="11"/>
      <c r="BA32" s="11"/>
      <c r="BB32" s="11"/>
      <c r="BC32" s="11"/>
      <c r="BD32" s="135"/>
    </row>
    <row r="33" spans="1:67" s="13" customFormat="1" ht="15" x14ac:dyDescent="0.25">
      <c r="A33" s="11"/>
      <c r="B33" s="56"/>
      <c r="C33" s="172"/>
      <c r="D33" s="13" t="s">
        <v>909</v>
      </c>
      <c r="R33" s="13" t="s">
        <v>1718</v>
      </c>
      <c r="T33" s="13" t="s">
        <v>1718</v>
      </c>
      <c r="V33" s="13" t="s">
        <v>1718</v>
      </c>
      <c r="X33" s="13" t="s">
        <v>909</v>
      </c>
      <c r="AN33" s="13" t="s">
        <v>1718</v>
      </c>
      <c r="AP33" s="13" t="s">
        <v>1718</v>
      </c>
      <c r="AR33" s="13" t="s">
        <v>1718</v>
      </c>
      <c r="AT33" s="30"/>
      <c r="AU33" s="47"/>
      <c r="AV33" s="11"/>
      <c r="AW33" s="11"/>
      <c r="AX33" s="11"/>
      <c r="AY33" s="11"/>
      <c r="AZ33" s="11"/>
      <c r="BA33" s="11"/>
      <c r="BB33" s="11"/>
      <c r="BC33" s="11"/>
      <c r="BD33" s="135"/>
      <c r="BI33" s="13">
        <f>+SUMIF(D33:AT33,".",D36:AT36)</f>
        <v>0</v>
      </c>
      <c r="BJ33" s="13">
        <f>+SUMIF(D33:AT33,"..",D36:AT36)</f>
        <v>0</v>
      </c>
      <c r="BK33" s="13">
        <f>+SUMIF(D33:AT33,",",D36:AT36)</f>
        <v>437.3</v>
      </c>
    </row>
    <row r="34" spans="1:67" s="13" customFormat="1" ht="15" x14ac:dyDescent="0.25">
      <c r="A34" s="11"/>
      <c r="B34" s="131"/>
      <c r="C34" s="172" t="s">
        <v>433</v>
      </c>
      <c r="E34" s="13" t="str">
        <f>+VLOOKUP(E32,'Visual chart Edit'!$B$7:$L$591,11,FALSE)</f>
        <v>E</v>
      </c>
      <c r="G34" s="13" t="str">
        <f>+VLOOKUP(G32,'Visual chart Edit'!$B$7:$L$591,11,FALSE)</f>
        <v>E</v>
      </c>
      <c r="I34" s="13" t="str">
        <f>+VLOOKUP(I32,'Visual chart Edit'!$B$7:$L$591,11,FALSE)</f>
        <v>E</v>
      </c>
      <c r="K34" s="13" t="str">
        <f>+VLOOKUP(K32,'Visual chart Edit'!$B$7:$L$591,11,FALSE)</f>
        <v>E</v>
      </c>
      <c r="M34" s="13" t="str">
        <f>+VLOOKUP(M32,'Visual chart Edit'!$B$7:$L$591,11,FALSE)</f>
        <v>E</v>
      </c>
      <c r="O34" s="13" t="str">
        <f>+VLOOKUP(O32,'Visual chart Edit'!$B$7:$L$591,11,FALSE)</f>
        <v>E</v>
      </c>
      <c r="Q34" s="13" t="str">
        <f>+VLOOKUP(Q32,'Visual chart Edit'!$B$7:$L$591,11,FALSE)</f>
        <v>E</v>
      </c>
      <c r="S34" s="13" t="str">
        <f>+VLOOKUP(S32,'Visual chart Edit'!$B$7:$L$591,11,FALSE)</f>
        <v>E</v>
      </c>
      <c r="U34" s="13" t="str">
        <f>+VLOOKUP(U32,'Visual chart Edit'!$B$7:$L$591,11,FALSE)</f>
        <v>E</v>
      </c>
      <c r="W34" s="13" t="str">
        <f>+VLOOKUP(W32,'Visual chart Edit'!$B$7:$L$591,11,FALSE)</f>
        <v>E</v>
      </c>
      <c r="Y34" s="13" t="str">
        <f>+VLOOKUP(Y32,'Visual chart Edit'!$B$7:$L$591,11,FALSE)</f>
        <v>E</v>
      </c>
      <c r="AA34" s="13" t="str">
        <f>+VLOOKUP(AA32,'Visual chart Edit'!$B$7:$L$591,11,FALSE)</f>
        <v>E</v>
      </c>
      <c r="AC34" s="13" t="str">
        <f>+VLOOKUP(AC32,'Visual chart Edit'!$B$7:$L$591,11,FALSE)</f>
        <v>E</v>
      </c>
      <c r="AE34" s="13" t="str">
        <f>+VLOOKUP(AE32,'Visual chart Edit'!$B$7:$L$591,11,FALSE)</f>
        <v>E</v>
      </c>
      <c r="AG34" s="13" t="str">
        <f>+VLOOKUP(AG32,'Visual chart Edit'!$B$7:$L$591,11,FALSE)</f>
        <v>E</v>
      </c>
      <c r="AI34" s="13" t="str">
        <f>+VLOOKUP(AI32,'Visual chart Edit'!$B$7:$L$591,11,FALSE)</f>
        <v>E</v>
      </c>
      <c r="AK34" s="13" t="str">
        <f>+VLOOKUP(AK32,'Visual chart Edit'!$B$7:$L$591,11,FALSE)</f>
        <v>E</v>
      </c>
      <c r="AM34" s="13" t="str">
        <f>+VLOOKUP(AM32,'Visual chart Edit'!$B$7:$L$591,11,FALSE)</f>
        <v>E</v>
      </c>
      <c r="AO34" s="13" t="str">
        <f>+VLOOKUP(AO32,'Visual chart Edit'!$B$7:$L$591,11,FALSE)</f>
        <v>E</v>
      </c>
      <c r="AQ34" s="13" t="str">
        <f>+VLOOKUP(AQ32,'Visual chart Edit'!$B$7:$L$591,11,FALSE)</f>
        <v>E</v>
      </c>
      <c r="AS34" s="13" t="str">
        <f>+VLOOKUP(AS32,'Visual chart Edit'!$B$7:$L$591,11,FALSE)</f>
        <v>E</v>
      </c>
      <c r="AT34" s="30"/>
      <c r="AU34" s="47"/>
      <c r="AV34" s="11"/>
      <c r="AW34" s="11"/>
      <c r="AX34" s="11"/>
      <c r="AY34" s="11"/>
      <c r="AZ34" s="11"/>
      <c r="BA34" s="11"/>
      <c r="BB34" s="11"/>
      <c r="BC34" s="11"/>
      <c r="BD34" s="135"/>
    </row>
    <row r="35" spans="1:67" s="13" customFormat="1" ht="3" customHeight="1" x14ac:dyDescent="0.25">
      <c r="A35" s="11"/>
      <c r="B35" s="131"/>
      <c r="C35" s="172" t="s">
        <v>434</v>
      </c>
      <c r="E35" s="21" t="str">
        <f>+VLOOKUP(E32,'Visual chart Edit'!$B$7:$M$491,12,FALSE)</f>
        <v>Done</v>
      </c>
      <c r="G35" s="21" t="str">
        <f>+VLOOKUP(G32,'Visual chart Edit'!$B$7:$M$491,12,FALSE)</f>
        <v>Done</v>
      </c>
      <c r="I35" s="21" t="str">
        <f>+VLOOKUP(I32,'Visual chart Edit'!$B$7:$M$491,12,FALSE)</f>
        <v>Done</v>
      </c>
      <c r="K35" s="21" t="str">
        <f>+VLOOKUP(K32,'Visual chart Edit'!$B$7:$M$491,12,FALSE)</f>
        <v>Done</v>
      </c>
      <c r="M35" s="21" t="str">
        <f>+VLOOKUP(M32,'Visual chart Edit'!$B$7:$M$491,12,FALSE)</f>
        <v>Done</v>
      </c>
      <c r="O35" s="21" t="str">
        <f>+VLOOKUP(O32,'Visual chart Edit'!$B$7:$M$491,12,FALSE)</f>
        <v>Done</v>
      </c>
      <c r="Q35" s="21" t="str">
        <f>+VLOOKUP(Q32,'Visual chart Edit'!$B$7:$M$491,12,FALSE)</f>
        <v>Done</v>
      </c>
      <c r="S35" s="21" t="str">
        <f>+VLOOKUP(S32,'Visual chart Edit'!$B$7:$M$491,12,FALSE)</f>
        <v>Done</v>
      </c>
      <c r="U35" s="21" t="str">
        <f>+VLOOKUP(U32,'Visual chart Edit'!$B$7:$M$491,12,FALSE)</f>
        <v>Done</v>
      </c>
      <c r="W35" s="21" t="str">
        <f>+VLOOKUP(W32,'Visual chart Edit'!$B$7:$M$491,12,FALSE)</f>
        <v>Done</v>
      </c>
      <c r="Y35" s="21" t="str">
        <f>+VLOOKUP(Y32,'Visual chart Edit'!$B$7:$M$491,12,FALSE)</f>
        <v>Done</v>
      </c>
      <c r="AA35" s="21" t="str">
        <f>+VLOOKUP(AA32,'Visual chart Edit'!$B$7:$M$491,12,FALSE)</f>
        <v>Done</v>
      </c>
      <c r="AC35" s="21" t="str">
        <f>+VLOOKUP(AC32,'Visual chart Edit'!$B$7:$M$491,12,FALSE)</f>
        <v>Done</v>
      </c>
      <c r="AE35" s="21" t="str">
        <f>+VLOOKUP(AE32,'Visual chart Edit'!$B$7:$M$491,12,FALSE)</f>
        <v>Done</v>
      </c>
      <c r="AG35" s="21" t="str">
        <f>+VLOOKUP(AG32,'Visual chart Edit'!$B$7:$M$491,12,FALSE)</f>
        <v>Done</v>
      </c>
      <c r="AI35" s="21" t="str">
        <f>+VLOOKUP(AI32,'Visual chart Edit'!$B$7:$M$491,12,FALSE)</f>
        <v>Done</v>
      </c>
      <c r="AK35" s="21" t="str">
        <f>+VLOOKUP(AK32,'Visual chart Edit'!$B$7:$M$491,12,FALSE)</f>
        <v/>
      </c>
      <c r="AM35" s="21" t="str">
        <f>+VLOOKUP(AM32,'Visual chart Edit'!$B$7:$M$491,12,FALSE)</f>
        <v/>
      </c>
      <c r="AO35" s="21" t="str">
        <f>+VLOOKUP(AO32,'Visual chart Edit'!$B$7:$M$491,12,FALSE)</f>
        <v/>
      </c>
      <c r="AQ35" s="21" t="str">
        <f>+VLOOKUP(AQ32,'Visual chart Edit'!$B$7:$M$491,12,FALSE)</f>
        <v>Done</v>
      </c>
      <c r="AS35" s="21" t="str">
        <f>+VLOOKUP(AS32,'Visual chart Edit'!$B$7:$M$491,12,FALSE)</f>
        <v>Done</v>
      </c>
      <c r="AT35" s="30"/>
      <c r="AU35" s="47"/>
      <c r="AV35" s="11"/>
      <c r="AW35" s="11"/>
      <c r="AX35" s="11"/>
      <c r="AY35" s="11"/>
      <c r="AZ35" s="11"/>
      <c r="BA35" s="11"/>
      <c r="BB35" s="11"/>
      <c r="BC35" s="11"/>
      <c r="BD35" s="135"/>
    </row>
    <row r="36" spans="1:67" s="13" customFormat="1" ht="15" customHeight="1" x14ac:dyDescent="0.25">
      <c r="A36" s="11"/>
      <c r="B36" s="131"/>
      <c r="C36" s="172" t="s">
        <v>435</v>
      </c>
      <c r="D36" s="13">
        <f>+VLOOKUP(E31,'Visual chart Edit'!$A$8:$I$263,9,FALSE)</f>
        <v>226.5</v>
      </c>
      <c r="E36" s="93" t="str">
        <f>+VLOOKUP(E32,'Visual chart Edit'!$B$7:$K$570,10,FALSE)</f>
        <v>DRY</v>
      </c>
      <c r="F36" s="13">
        <f>+VLOOKUP(G31,'Visual chart Edit'!$A$8:$I$263,9,FALSE)</f>
        <v>343</v>
      </c>
      <c r="G36" s="93" t="str">
        <f>+VLOOKUP(G32,'Visual chart Edit'!$B$7:$K$570,10,FALSE)</f>
        <v>DRY</v>
      </c>
      <c r="H36" s="13">
        <f>+VLOOKUP(I31,'Visual chart Edit'!$A$8:$I$263,9,FALSE)</f>
        <v>358.4</v>
      </c>
      <c r="I36" s="93" t="str">
        <f>+VLOOKUP(I32,'Visual chart Edit'!$B$7:$K$570,10,FALSE)</f>
        <v>DRY</v>
      </c>
      <c r="J36" s="13">
        <f>+VLOOKUP(K31,'Visual chart Edit'!$A$8:$I$263,9,FALSE)</f>
        <v>381</v>
      </c>
      <c r="K36" s="93" t="str">
        <f>+VLOOKUP(K32,'Visual chart Edit'!$B$7:$K$570,10,FALSE)</f>
        <v>DRY</v>
      </c>
      <c r="L36" s="13">
        <f>+VLOOKUP(M31,'Visual chart Edit'!$A$8:$I$263,9,FALSE)</f>
        <v>367.6</v>
      </c>
      <c r="M36" s="93" t="str">
        <f>+VLOOKUP(M32,'Visual chart Edit'!$B$7:$K$570,10,FALSE)</f>
        <v>DRY</v>
      </c>
      <c r="N36" s="13">
        <f>+VLOOKUP(O31,'Visual chart Edit'!$A$8:$I$263,9,FALSE)</f>
        <v>423.1</v>
      </c>
      <c r="O36" s="93" t="str">
        <f>+VLOOKUP(O32,'Visual chart Edit'!$B$7:$K$570,10,FALSE)</f>
        <v>DRY</v>
      </c>
      <c r="P36" s="13">
        <f>+VLOOKUP(Q31,'Visual chart Edit'!$A$8:$I$263,9,FALSE)</f>
        <v>246</v>
      </c>
      <c r="Q36" s="93" t="str">
        <f>+VLOOKUP(Q32,'Visual chart Edit'!$B$7:$K$570,10,FALSE)</f>
        <v>DRY</v>
      </c>
      <c r="R36" s="13">
        <f>+VLOOKUP(S31,'Visual chart Edit'!$A$8:$I$263,9,FALSE)</f>
        <v>429.9</v>
      </c>
      <c r="S36" s="93" t="str">
        <f>+VLOOKUP(S32,'Visual chart Edit'!$B$7:$K$570,10,FALSE)</f>
        <v>DFR</v>
      </c>
      <c r="T36" s="13">
        <f>+VLOOKUP(U31,'Visual chart Edit'!$A$8:$I$263,9,FALSE)</f>
        <v>362.4</v>
      </c>
      <c r="U36" s="93" t="str">
        <f>+VLOOKUP(U32,'Visual chart Edit'!$B$7:$K$570,10,FALSE)</f>
        <v>DFR</v>
      </c>
      <c r="V36" s="13">
        <f>+VLOOKUP(W31,'Visual chart Edit'!$A$8:$I$263,9,FALSE)</f>
        <v>347.9</v>
      </c>
      <c r="W36" s="93" t="str">
        <f>+VLOOKUP(W32,'Visual chart Edit'!$B$7:$K$570,10,FALSE)</f>
        <v>DRY</v>
      </c>
      <c r="X36" s="13">
        <f>+VLOOKUP(Y31,'Visual chart Edit'!$A$8:$I$263,9,FALSE)</f>
        <v>210.8</v>
      </c>
      <c r="Y36" s="93" t="str">
        <f>+VLOOKUP(Y32,'Visual chart Edit'!$B$7:$K$570,10,FALSE)</f>
        <v>DRY</v>
      </c>
      <c r="Z36" s="13">
        <f>+VLOOKUP(AA31,'Visual chart Edit'!$A$8:$I$263,9,FALSE)</f>
        <v>409.2</v>
      </c>
      <c r="AA36" s="93" t="str">
        <f>+VLOOKUP(AA32,'Visual chart Edit'!$B$7:$K$570,10,FALSE)</f>
        <v>DRY</v>
      </c>
      <c r="AB36" s="13">
        <f>+VLOOKUP(AC31,'Visual chart Edit'!$A$8:$I$263,9,FALSE)</f>
        <v>413.6</v>
      </c>
      <c r="AC36" s="93" t="str">
        <f>+VLOOKUP(AC32,'Visual chart Edit'!$B$7:$K$570,10,FALSE)</f>
        <v>DRY</v>
      </c>
      <c r="AD36" s="13">
        <f>+VLOOKUP(AE31,'Visual chart Edit'!$A$8:$I$263,9,FALSE)</f>
        <v>393.2</v>
      </c>
      <c r="AE36" s="93" t="str">
        <f>+VLOOKUP(AE32,'Visual chart Edit'!$B$7:$K$570,10,FALSE)</f>
        <v>DRY</v>
      </c>
      <c r="AF36" s="13">
        <f>+VLOOKUP(AG31,'Visual chart Edit'!$A$8:$I$263,9,FALSE)</f>
        <v>416.5</v>
      </c>
      <c r="AG36" s="93" t="str">
        <f>+VLOOKUP(AG32,'Visual chart Edit'!$B$7:$K$570,10,FALSE)</f>
        <v>DRY</v>
      </c>
      <c r="AH36" s="13">
        <f>+VLOOKUP(AI31,'Visual chart Edit'!$A$8:$I$263,9,FALSE)</f>
        <v>394.6</v>
      </c>
      <c r="AI36" s="93" t="str">
        <f>+VLOOKUP(AI32,'Visual chart Edit'!$B$7:$K$570,10,FALSE)</f>
        <v>DRY</v>
      </c>
      <c r="AJ36" s="13">
        <f>+VLOOKUP(AK31,'Visual chart Edit'!$A$8:$I$263,9,FALSE)</f>
        <v>393.2</v>
      </c>
      <c r="AK36" s="93" t="str">
        <f>+VLOOKUP(AK32,'Visual chart Edit'!$B$7:$K$570,10,FALSE)</f>
        <v>DRY</v>
      </c>
      <c r="AL36" s="13">
        <f>+VLOOKUP(AM31,'Visual chart Edit'!$A$8:$I$263,9,FALSE)</f>
        <v>441.1</v>
      </c>
      <c r="AM36" s="93" t="str">
        <f>+VLOOKUP(AM32,'Visual chart Edit'!$B$7:$K$570,10,FALSE)</f>
        <v>DRY</v>
      </c>
      <c r="AN36" s="13">
        <f>+VLOOKUP(AO31,'Visual chart Edit'!$A$8:$I$263,9,FALSE)</f>
        <v>414.4</v>
      </c>
      <c r="AO36" s="93" t="str">
        <f>+VLOOKUP(AO32,'Visual chart Edit'!$B$7:$K$570,10,FALSE)</f>
        <v>DRY</v>
      </c>
      <c r="AP36" s="13">
        <f>+VLOOKUP(AQ31,'Visual chart Edit'!$A$8:$I$263,9,FALSE)</f>
        <v>395.863</v>
      </c>
      <c r="AQ36" s="93" t="str">
        <f>+VLOOKUP(AQ32,'Visual chart Edit'!$B$7:$K$570,10,FALSE)</f>
        <v>DFR</v>
      </c>
      <c r="AR36" s="13">
        <f>+VLOOKUP(AS31,'Visual chart Edit'!$A$8:$I$263,9,FALSE)</f>
        <v>413.404</v>
      </c>
      <c r="AS36" s="93" t="str">
        <f>+VLOOKUP(AS32,'Visual chart Edit'!$B$7:$K$570,10,FALSE)</f>
        <v>DFR</v>
      </c>
      <c r="AT36" s="30"/>
      <c r="AU36" s="47"/>
      <c r="AV36" s="11">
        <f>+COUNTIF(C35:AT36,"Sandy")</f>
        <v>0</v>
      </c>
      <c r="AW36" s="11">
        <f>+COUNTIF(C35:AT36,"DRY")</f>
        <v>17</v>
      </c>
      <c r="AX36" s="11">
        <f>+COUNTIF(C36:AT36,"DFR")</f>
        <v>4</v>
      </c>
      <c r="AY36" s="11">
        <f>+COUNTIF(C36:AS36,"WFR")</f>
        <v>0</v>
      </c>
      <c r="AZ36" s="11">
        <f>+COUNTIF(C36:AS36,"FS")</f>
        <v>0</v>
      </c>
      <c r="BA36" s="11">
        <f>+SUM(AV36:AZ36)</f>
        <v>21</v>
      </c>
      <c r="BB36" s="11">
        <f>+COUNTIF(E36:AS36,"WIP")</f>
        <v>0</v>
      </c>
      <c r="BC36" s="11">
        <f>+COUNTIF(D37:AT37,"C")</f>
        <v>21</v>
      </c>
      <c r="BD36" s="135">
        <f>+COUNTIF(D34:AT34,"E")</f>
        <v>21</v>
      </c>
      <c r="BE36" s="11">
        <f>+COUNTIF(D35:AT35,"Done")</f>
        <v>18</v>
      </c>
      <c r="BH36" s="13">
        <f>+SUM(D36:AT36)</f>
        <v>7781.6670000000013</v>
      </c>
    </row>
    <row r="37" spans="1:67" s="13" customFormat="1" ht="15" x14ac:dyDescent="0.25">
      <c r="A37" s="11"/>
      <c r="B37" s="131"/>
      <c r="C37" s="172" t="s">
        <v>436</v>
      </c>
      <c r="E37" s="21" t="s">
        <v>417</v>
      </c>
      <c r="G37" s="21" t="s">
        <v>417</v>
      </c>
      <c r="I37" s="21" t="s">
        <v>417</v>
      </c>
      <c r="K37" s="21" t="s">
        <v>417</v>
      </c>
      <c r="M37" s="21" t="s">
        <v>417</v>
      </c>
      <c r="O37" s="21" t="s">
        <v>417</v>
      </c>
      <c r="Q37" s="21" t="s">
        <v>417</v>
      </c>
      <c r="S37" s="21" t="s">
        <v>417</v>
      </c>
      <c r="U37" s="21" t="s">
        <v>417</v>
      </c>
      <c r="W37" s="21" t="s">
        <v>417</v>
      </c>
      <c r="Y37" s="21" t="s">
        <v>417</v>
      </c>
      <c r="AA37" s="21" t="s">
        <v>417</v>
      </c>
      <c r="AC37" s="21" t="s">
        <v>417</v>
      </c>
      <c r="AE37" s="21" t="s">
        <v>417</v>
      </c>
      <c r="AG37" s="21" t="s">
        <v>417</v>
      </c>
      <c r="AI37" s="21" t="s">
        <v>417</v>
      </c>
      <c r="AK37" s="21" t="s">
        <v>417</v>
      </c>
      <c r="AM37" s="21" t="s">
        <v>417</v>
      </c>
      <c r="AO37" s="21" t="s">
        <v>417</v>
      </c>
      <c r="AQ37" s="21" t="s">
        <v>417</v>
      </c>
      <c r="AS37" s="21" t="s">
        <v>417</v>
      </c>
      <c r="AT37" s="30"/>
      <c r="AU37" s="47"/>
      <c r="AV37" s="11"/>
      <c r="AW37" s="11"/>
      <c r="AX37" s="11"/>
      <c r="AY37" s="11"/>
      <c r="AZ37" s="11"/>
      <c r="BA37" s="11"/>
      <c r="BB37" s="11"/>
      <c r="BC37" s="11"/>
      <c r="BD37" s="135"/>
    </row>
    <row r="38" spans="1:67" s="13" customFormat="1" ht="15" x14ac:dyDescent="0.25">
      <c r="A38" s="11"/>
      <c r="B38" s="131"/>
      <c r="C38" s="172" t="s">
        <v>138</v>
      </c>
      <c r="E38" s="13" t="str">
        <f>+VLOOKUP(E31,'Visual chart Edit'!$A$8:$I$263,3,FALSE)</f>
        <v>DD60+6</v>
      </c>
      <c r="G38" s="13" t="str">
        <f>+VLOOKUP(G31,'Visual chart Edit'!$A$8:$I$263,3,FALSE)</f>
        <v>DA+0</v>
      </c>
      <c r="I38" s="13" t="str">
        <f>+VLOOKUP(I31,'Visual chart Edit'!$A$8:$I$263,3,FALSE)</f>
        <v>DA+0</v>
      </c>
      <c r="K38" s="13" t="str">
        <f>+VLOOKUP(K31,'Visual chart Edit'!$A$8:$I$263,3,FALSE)</f>
        <v>DA+0</v>
      </c>
      <c r="M38" s="13" t="str">
        <f>+VLOOKUP(M31,'Visual chart Edit'!$A$8:$I$263,3,FALSE)</f>
        <v>DA+0</v>
      </c>
      <c r="O38" s="13" t="str">
        <f>+VLOOKUP(O31,'Visual chart Edit'!$A$8:$I$263,3,FALSE)</f>
        <v>DB1+9</v>
      </c>
      <c r="Q38" s="13" t="str">
        <f>+VLOOKUP(Q31,'Visual chart Edit'!$A$8:$I$263,3,FALSE)</f>
        <v>DB2+9</v>
      </c>
      <c r="S38" s="13" t="str">
        <f>+VLOOKUP(S31,'Visual chart Edit'!$A$8:$I$263,3,FALSE)</f>
        <v>DA+0</v>
      </c>
      <c r="U38" s="13" t="str">
        <f>+VLOOKUP(U31,'Visual chart Edit'!$A$8:$I$263,3,FALSE)</f>
        <v>DA+0</v>
      </c>
      <c r="W38" s="13" t="str">
        <f>+VLOOKUP(W31,'Visual chart Edit'!$A$8:$I$263,3,FALSE)</f>
        <v>DB1+0</v>
      </c>
      <c r="Y38" s="13" t="str">
        <f>+VLOOKUP(Y31,'Visual chart Edit'!$A$8:$I$263,3,FALSE)</f>
        <v>DB1+0</v>
      </c>
      <c r="AA38" s="13" t="str">
        <f>+VLOOKUP(AA31,'Visual chart Edit'!$A$8:$I$263,3,FALSE)</f>
        <v>DA+3</v>
      </c>
      <c r="AC38" s="13" t="str">
        <f>+VLOOKUP(AC31,'Visual chart Edit'!$A$8:$I$263,3,FALSE)</f>
        <v>DA+3</v>
      </c>
      <c r="AE38" s="13" t="str">
        <f>+VLOOKUP(AE31,'Visual chart Edit'!$A$8:$I$263,3,FALSE)</f>
        <v>DA+0</v>
      </c>
      <c r="AG38" s="13" t="str">
        <f>+VLOOKUP(AG31,'Visual chart Edit'!$A$8:$I$263,3,FALSE)</f>
        <v>DA+3</v>
      </c>
      <c r="AI38" s="13" t="str">
        <f>+VLOOKUP(AI31,'Visual chart Edit'!$A$8:$I$263,3,FALSE)</f>
        <v>DA+3</v>
      </c>
      <c r="AK38" s="13" t="str">
        <f>+VLOOKUP(AK31,'Visual chart Edit'!$A$8:$I$263,3,FALSE)</f>
        <v>DA+3</v>
      </c>
      <c r="AM38" s="13" t="str">
        <f>+VLOOKUP(AM31,'Visual chart Edit'!$A$8:$I$263,3,FALSE)</f>
        <v>DB1+0</v>
      </c>
      <c r="AO38" s="13" t="str">
        <f>+VLOOKUP(AO31,'Visual chart Edit'!$A$8:$I$263,3,FALSE)</f>
        <v>DA+6</v>
      </c>
      <c r="AQ38" s="13" t="str">
        <f>+VLOOKUP(AQ31,'Visual chart Edit'!$A$8:$I$263,3,FALSE)</f>
        <v>DA+3</v>
      </c>
      <c r="AS38" s="13" t="str">
        <f>+VLOOKUP(AS31,'Visual chart Edit'!$A$8:$I$263,3,FALSE)</f>
        <v>DA+3</v>
      </c>
      <c r="AT38" s="30"/>
      <c r="AU38" s="47"/>
      <c r="AV38" s="11"/>
      <c r="AW38" s="11"/>
      <c r="AX38" s="11"/>
      <c r="AY38" s="11"/>
      <c r="AZ38" s="11"/>
      <c r="BA38" s="11"/>
      <c r="BB38" s="11"/>
      <c r="BC38" s="11"/>
      <c r="BD38" s="135"/>
    </row>
    <row r="39" spans="1:67" s="13" customFormat="1" ht="15" x14ac:dyDescent="0.25">
      <c r="A39" s="11"/>
      <c r="B39" s="131"/>
      <c r="C39" s="172" t="s">
        <v>416</v>
      </c>
      <c r="E39" s="13" t="str">
        <f>+VLOOKUP(E31,'Visual chart Edit'!$A$8:$I$263,8,FALSE)</f>
        <v>,,,</v>
      </c>
      <c r="G39" s="13" t="str">
        <f>+VLOOKUP(G31,'Visual chart Edit'!$A$8:$I$263,8,FALSE)</f>
        <v>,,,</v>
      </c>
      <c r="I39" s="13" t="str">
        <f>+VLOOKUP(I31,'Visual chart Edit'!$A$8:$I$263,8,FALSE)</f>
        <v>,,,</v>
      </c>
      <c r="K39" s="13" t="str">
        <f>+VLOOKUP(K31,'Visual chart Edit'!$A$8:$I$263,8,FALSE)</f>
        <v>,,,</v>
      </c>
      <c r="M39" s="13" t="str">
        <f>+VLOOKUP(M31,'Visual chart Edit'!$A$8:$I$263,8,FALSE)</f>
        <v>,,,</v>
      </c>
      <c r="O39" s="13" t="str">
        <f>+VLOOKUP(O31,'Visual chart Edit'!$A$8:$I$263,8,FALSE)</f>
        <v>5,5,5,5</v>
      </c>
      <c r="Q39" s="13" t="str">
        <f>+VLOOKUP(Q31,'Visual chart Edit'!$A$8:$I$263,8,FALSE)</f>
        <v>5,5,5,5</v>
      </c>
      <c r="S39" s="13" t="str">
        <f>+VLOOKUP(S31,'Visual chart Edit'!$A$8:$I$263,8,FALSE)</f>
        <v>,,,</v>
      </c>
      <c r="U39" s="13" t="str">
        <f>+VLOOKUP(U31,'Visual chart Edit'!$A$8:$I$263,8,FALSE)</f>
        <v>,,,</v>
      </c>
      <c r="W39" s="13" t="str">
        <f>+VLOOKUP(W31,'Visual chart Edit'!$A$8:$I$263,8,FALSE)</f>
        <v>2,3,3,2</v>
      </c>
      <c r="Y39" s="13" t="str">
        <f>+VLOOKUP(Y31,'Visual chart Edit'!$A$8:$I$263,8,FALSE)</f>
        <v>,,,</v>
      </c>
      <c r="AA39" s="13" t="str">
        <f>+VLOOKUP(AA31,'Visual chart Edit'!$A$8:$I$263,8,FALSE)</f>
        <v>,,,</v>
      </c>
      <c r="AC39" s="13" t="str">
        <f>+VLOOKUP(AC31,'Visual chart Edit'!$A$8:$I$263,8,FALSE)</f>
        <v>,,,</v>
      </c>
      <c r="AE39" s="13" t="str">
        <f>+VLOOKUP(AE31,'Visual chart Edit'!$A$8:$I$263,8,FALSE)</f>
        <v>,,,</v>
      </c>
      <c r="AG39" s="13" t="str">
        <f>+VLOOKUP(AG31,'Visual chart Edit'!$A$8:$I$263,8,FALSE)</f>
        <v>,,,</v>
      </c>
      <c r="AI39" s="13" t="str">
        <f>+VLOOKUP(AI31,'Visual chart Edit'!$A$8:$I$263,8,FALSE)</f>
        <v>,,,1</v>
      </c>
      <c r="AK39" s="13" t="str">
        <f>+VLOOKUP(AK31,'Visual chart Edit'!$A$8:$I$263,8,FALSE)</f>
        <v>,,,</v>
      </c>
      <c r="AM39" s="13" t="str">
        <f>+VLOOKUP(AM31,'Visual chart Edit'!$A$8:$I$263,8,FALSE)</f>
        <v>,,,</v>
      </c>
      <c r="AO39" s="13" t="str">
        <f>+VLOOKUP(AO31,'Visual chart Edit'!$A$8:$I$263,8,FALSE)</f>
        <v>,,,</v>
      </c>
      <c r="AQ39" s="13" t="str">
        <f>+VLOOKUP(AQ31,'Visual chart Edit'!$A$8:$I$263,8,FALSE)</f>
        <v>,,,</v>
      </c>
      <c r="AS39" s="13" t="str">
        <f>+VLOOKUP(AS31,'Visual chart Edit'!$A$8:$I$263,8,FALSE)</f>
        <v>,,,</v>
      </c>
      <c r="AT39" s="30"/>
      <c r="AU39" s="47"/>
      <c r="AV39" s="11"/>
      <c r="AW39" s="11"/>
      <c r="AX39" s="11"/>
      <c r="AY39" s="11"/>
      <c r="AZ39" s="11"/>
      <c r="BA39" s="11"/>
      <c r="BB39" s="11"/>
      <c r="BC39" s="11"/>
      <c r="BD39" s="135"/>
    </row>
    <row r="40" spans="1:67" s="13" customFormat="1" ht="15" x14ac:dyDescent="0.25">
      <c r="A40" s="11"/>
      <c r="B40" s="131"/>
      <c r="C40" s="172"/>
      <c r="AT40" s="30"/>
      <c r="AU40" s="47"/>
      <c r="AV40" s="11"/>
      <c r="AW40" s="11"/>
      <c r="AX40" s="11"/>
      <c r="AY40" s="11"/>
      <c r="AZ40" s="11"/>
      <c r="BA40" s="11"/>
      <c r="BB40" s="11"/>
      <c r="BC40" s="11"/>
      <c r="BD40" s="135"/>
    </row>
    <row r="41" spans="1:67" s="13" customFormat="1" ht="15" x14ac:dyDescent="0.25">
      <c r="A41" s="11"/>
      <c r="B41" s="131"/>
      <c r="C41" s="172" t="s">
        <v>437</v>
      </c>
      <c r="G41" s="47"/>
      <c r="I41" s="47"/>
      <c r="K41" s="47"/>
      <c r="M41" s="47"/>
      <c r="O41" s="47"/>
      <c r="Q41" s="47"/>
      <c r="S41" s="47"/>
      <c r="U41" s="47"/>
      <c r="W41" s="47"/>
      <c r="Y41" s="47"/>
      <c r="AA41" s="47"/>
      <c r="AC41" s="47"/>
      <c r="AE41" s="47"/>
      <c r="AG41" s="47"/>
      <c r="AI41" s="47"/>
      <c r="AK41" s="47"/>
      <c r="AM41" s="47"/>
      <c r="AO41" s="47"/>
      <c r="AQ41" s="47"/>
      <c r="AS41" s="174"/>
      <c r="AT41" s="30"/>
      <c r="AU41" s="47"/>
      <c r="AV41" s="11"/>
      <c r="AW41" s="11"/>
      <c r="AX41" s="11"/>
      <c r="AY41" s="11"/>
      <c r="AZ41" s="11"/>
      <c r="BA41" s="11"/>
      <c r="BB41" s="11"/>
      <c r="BC41" s="11"/>
      <c r="BD41" s="135"/>
    </row>
    <row r="42" spans="1:67" s="60" customFormat="1" ht="15" x14ac:dyDescent="0.25">
      <c r="B42" s="132"/>
      <c r="C42" s="73"/>
      <c r="D42" s="73"/>
      <c r="E42" s="73">
        <v>43</v>
      </c>
      <c r="F42" s="73"/>
      <c r="G42" s="74">
        <v>44</v>
      </c>
      <c r="H42" s="73"/>
      <c r="I42" s="73">
        <v>45</v>
      </c>
      <c r="J42" s="73"/>
      <c r="K42" s="74">
        <v>46</v>
      </c>
      <c r="L42" s="73"/>
      <c r="M42" s="73">
        <v>47</v>
      </c>
      <c r="N42" s="73"/>
      <c r="O42" s="74">
        <v>48</v>
      </c>
      <c r="P42" s="73"/>
      <c r="Q42" s="73">
        <v>49</v>
      </c>
      <c r="R42" s="73"/>
      <c r="S42" s="74">
        <v>50</v>
      </c>
      <c r="T42" s="73"/>
      <c r="U42" s="73">
        <v>51</v>
      </c>
      <c r="V42" s="73"/>
      <c r="W42" s="74">
        <v>52</v>
      </c>
      <c r="X42" s="73"/>
      <c r="Y42" s="73">
        <v>53</v>
      </c>
      <c r="Z42" s="73"/>
      <c r="AA42" s="74">
        <v>54</v>
      </c>
      <c r="AB42" s="73"/>
      <c r="AC42" s="73">
        <v>55</v>
      </c>
      <c r="AD42" s="73"/>
      <c r="AE42" s="74">
        <v>56</v>
      </c>
      <c r="AF42" s="73"/>
      <c r="AG42" s="73">
        <v>57</v>
      </c>
      <c r="AH42" s="73"/>
      <c r="AI42" s="74">
        <v>58</v>
      </c>
      <c r="AJ42" s="73"/>
      <c r="AK42" s="73">
        <v>59</v>
      </c>
      <c r="AL42" s="73"/>
      <c r="AM42" s="74">
        <v>60</v>
      </c>
      <c r="AN42" s="73"/>
      <c r="AO42" s="73">
        <v>61</v>
      </c>
      <c r="AP42" s="73"/>
      <c r="AQ42" s="74">
        <v>62</v>
      </c>
      <c r="AR42" s="73"/>
      <c r="AS42" s="73">
        <v>63</v>
      </c>
      <c r="AT42" s="75"/>
      <c r="BD42" s="140"/>
      <c r="BO42" s="13"/>
    </row>
    <row r="43" spans="1:67" s="13" customFormat="1" x14ac:dyDescent="0.25">
      <c r="A43" s="11"/>
      <c r="B43" s="56"/>
      <c r="C43" s="172"/>
      <c r="E43" s="165" t="str">
        <f>+VLOOKUP(E42,'Visual chart Edit'!$A$8:$I$263,2,FALSE)</f>
        <v>8/11</v>
      </c>
      <c r="G43" s="165" t="str">
        <f>+VLOOKUP(G42,'Visual chart Edit'!$A$8:$I$263,2,FALSE)</f>
        <v>8/12</v>
      </c>
      <c r="I43" s="165" t="str">
        <f>+VLOOKUP(I42,'Visual chart Edit'!$A$8:$I$263,2,FALSE)</f>
        <v>9/0</v>
      </c>
      <c r="K43" s="165" t="str">
        <f>+VLOOKUP(K42,'Visual chart Edit'!$A$8:$I$263,2,FALSE)</f>
        <v>10/0</v>
      </c>
      <c r="M43" s="165" t="str">
        <f>+VLOOKUP(M42,'Visual chart Edit'!$A$8:$I$263,2,FALSE)</f>
        <v>10/1</v>
      </c>
      <c r="O43" s="165" t="str">
        <f>+VLOOKUP(O42,'Visual chart Edit'!$A$8:$I$263,2,FALSE)</f>
        <v>10/2</v>
      </c>
      <c r="Q43" s="165" t="str">
        <f>+VLOOKUP(Q42,'Visual chart Edit'!$A$8:$I$263,2,FALSE)</f>
        <v>10/3</v>
      </c>
      <c r="S43" s="165" t="str">
        <f>+VLOOKUP(S42,'Visual chart Edit'!$A$8:$I$263,2,FALSE)</f>
        <v>10/4</v>
      </c>
      <c r="U43" s="165" t="str">
        <f>+VLOOKUP(U42,'Visual chart Edit'!$A$8:$I$263,2,FALSE)</f>
        <v>10/5</v>
      </c>
      <c r="W43" s="165" t="str">
        <f>+VLOOKUP(W42,'Visual chart Edit'!$A$8:$I$263,2,FALSE)</f>
        <v>10/6</v>
      </c>
      <c r="Y43" s="165" t="str">
        <f>+VLOOKUP(Y42,'Visual chart Edit'!$A$8:$I$263,2,FALSE)</f>
        <v>10/7</v>
      </c>
      <c r="AA43" s="165" t="str">
        <f>+VLOOKUP(AA42,'Visual chart Edit'!$A$8:$I$263,2,FALSE)</f>
        <v>10/8</v>
      </c>
      <c r="AC43" s="165" t="str">
        <f>+VLOOKUP(AC42,'Visual chart Edit'!$A$8:$I$263,2,FALSE)</f>
        <v>10/9</v>
      </c>
      <c r="AE43" s="165" t="str">
        <f>+VLOOKUP(AE42,'Visual chart Edit'!$A$8:$I$263,2,FALSE)</f>
        <v>10/10</v>
      </c>
      <c r="AG43" s="165" t="str">
        <f>+VLOOKUP(AG42,'Visual chart Edit'!$A$8:$I$263,2,FALSE)</f>
        <v>10/11</v>
      </c>
      <c r="AI43" s="165" t="str">
        <f>+VLOOKUP(AI42,'Visual chart Edit'!$A$8:$I$263,2,FALSE)</f>
        <v>10/12</v>
      </c>
      <c r="AK43" s="165" t="str">
        <f>+VLOOKUP(AK42,'Visual chart Edit'!$A$8:$I$263,2,FALSE)</f>
        <v>10/13</v>
      </c>
      <c r="AM43" s="165" t="str">
        <f>+VLOOKUP(AM42,'Visual chart Edit'!$A$8:$I$263,2,FALSE)</f>
        <v>10/14</v>
      </c>
      <c r="AO43" s="165" t="str">
        <f>+VLOOKUP(AO42,'Visual chart Edit'!$A$8:$I$263,2,FALSE)</f>
        <v>10/15</v>
      </c>
      <c r="AQ43" s="165" t="str">
        <f>+VLOOKUP(AQ42,'Visual chart Edit'!$A$8:$I$263,2,FALSE)</f>
        <v>10/16</v>
      </c>
      <c r="AS43" s="165" t="str">
        <f>+VLOOKUP(AS42,'Visual chart Edit'!$A$8:$I$263,2,FALSE)</f>
        <v>10/17</v>
      </c>
      <c r="AT43" s="30"/>
      <c r="AV43" s="11"/>
      <c r="AW43" s="11"/>
      <c r="AX43" s="11"/>
      <c r="AY43" s="11"/>
      <c r="AZ43" s="11"/>
      <c r="BA43" s="11"/>
      <c r="BB43" s="11"/>
      <c r="BC43" s="11"/>
      <c r="BD43" s="135"/>
    </row>
    <row r="44" spans="1:67" s="13" customFormat="1" x14ac:dyDescent="0.25">
      <c r="A44" s="11"/>
      <c r="B44" s="56"/>
      <c r="C44" s="172"/>
      <c r="D44" s="13" t="s">
        <v>1718</v>
      </c>
      <c r="F44" s="13" t="s">
        <v>1718</v>
      </c>
      <c r="H44" s="13" t="s">
        <v>1718</v>
      </c>
      <c r="J44" s="13" t="s">
        <v>1718</v>
      </c>
      <c r="L44" s="13" t="s">
        <v>907</v>
      </c>
      <c r="N44" s="13" t="s">
        <v>907</v>
      </c>
      <c r="P44" s="13" t="s">
        <v>907</v>
      </c>
      <c r="R44" s="13" t="s">
        <v>907</v>
      </c>
      <c r="T44" s="13" t="s">
        <v>907</v>
      </c>
      <c r="V44" s="13" t="s">
        <v>907</v>
      </c>
      <c r="X44" s="13" t="s">
        <v>907</v>
      </c>
      <c r="Z44" s="13" t="s">
        <v>907</v>
      </c>
      <c r="AB44" s="13" t="s">
        <v>907</v>
      </c>
      <c r="AD44" s="13" t="s">
        <v>907</v>
      </c>
      <c r="AF44" s="13" t="s">
        <v>907</v>
      </c>
      <c r="AH44" s="13" t="s">
        <v>907</v>
      </c>
      <c r="AJ44" s="13" t="s">
        <v>909</v>
      </c>
      <c r="AL44" s="13" t="s">
        <v>909</v>
      </c>
      <c r="AN44" s="13" t="s">
        <v>909</v>
      </c>
      <c r="AP44" s="13" t="s">
        <v>909</v>
      </c>
      <c r="AR44" s="13" t="s">
        <v>909</v>
      </c>
      <c r="AT44" s="30"/>
      <c r="AV44" s="11"/>
      <c r="AW44" s="11"/>
      <c r="AX44" s="11"/>
      <c r="AY44" s="11"/>
      <c r="AZ44" s="11"/>
      <c r="BA44" s="11"/>
      <c r="BB44" s="11"/>
      <c r="BC44" s="11"/>
      <c r="BD44" s="135"/>
      <c r="BI44" s="13">
        <f>+SUMIF(D44:AT44,".",D47:AT47)</f>
        <v>0</v>
      </c>
      <c r="BJ44" s="13">
        <f>+SUMIF(D44:AT44,"..",D47:AT47)</f>
        <v>4894.4679999999998</v>
      </c>
      <c r="BK44" s="13">
        <f>+SUMIF(D44:AT44,",",D47:AT47)</f>
        <v>2033</v>
      </c>
    </row>
    <row r="45" spans="1:67" s="13" customFormat="1" x14ac:dyDescent="0.25">
      <c r="A45" s="11"/>
      <c r="B45" s="131"/>
      <c r="C45" s="172" t="s">
        <v>433</v>
      </c>
      <c r="E45" s="13" t="str">
        <f>+VLOOKUP(E43,'Visual chart Edit'!$B$7:$L$591,11,FALSE)</f>
        <v>E</v>
      </c>
      <c r="G45" s="13" t="str">
        <f>+VLOOKUP(G43,'Visual chart Edit'!$B$7:$L$591,11,FALSE)</f>
        <v>E</v>
      </c>
      <c r="I45" s="13" t="str">
        <f>+VLOOKUP(I43,'Visual chart Edit'!$B$7:$L$591,11,FALSE)</f>
        <v>E</v>
      </c>
      <c r="K45" s="13" t="str">
        <f>+VLOOKUP(K43,'Visual chart Edit'!$B$7:$L$591,11,FALSE)</f>
        <v>E</v>
      </c>
      <c r="M45" s="13" t="str">
        <f>+VLOOKUP(M43,'Visual chart Edit'!$B$7:$L$591,11,FALSE)</f>
        <v>E</v>
      </c>
      <c r="O45" s="13" t="str">
        <f>+VLOOKUP(O43,'Visual chart Edit'!$B$7:$L$591,11,FALSE)</f>
        <v>E</v>
      </c>
      <c r="Q45" s="13" t="str">
        <f>+VLOOKUP(Q43,'Visual chart Edit'!$B$7:$L$591,11,FALSE)</f>
        <v>E</v>
      </c>
      <c r="S45" s="13" t="str">
        <f>+VLOOKUP(S43,'Visual chart Edit'!$B$7:$L$591,11,FALSE)</f>
        <v>E</v>
      </c>
      <c r="U45" s="13" t="str">
        <f>+VLOOKUP(U43,'Visual chart Edit'!$B$7:$L$591,11,FALSE)</f>
        <v>E</v>
      </c>
      <c r="W45" s="13" t="str">
        <f>+VLOOKUP(W43,'Visual chart Edit'!$B$7:$L$591,11,FALSE)</f>
        <v>E</v>
      </c>
      <c r="Y45" s="13" t="str">
        <f>+VLOOKUP(Y43,'Visual chart Edit'!$B$7:$L$591,11,FALSE)</f>
        <v>E</v>
      </c>
      <c r="AA45" s="13" t="str">
        <f>+VLOOKUP(AA43,'Visual chart Edit'!$B$7:$L$591,11,FALSE)</f>
        <v>E</v>
      </c>
      <c r="AC45" s="13" t="str">
        <f>+VLOOKUP(AC43,'Visual chart Edit'!$B$7:$L$591,11,FALSE)</f>
        <v>E</v>
      </c>
      <c r="AE45" s="13" t="str">
        <f>+VLOOKUP(AE43,'Visual chart Edit'!$B$7:$L$591,11,FALSE)</f>
        <v>E</v>
      </c>
      <c r="AG45" s="13" t="str">
        <f>+VLOOKUP(AG43,'Visual chart Edit'!$B$7:$L$591,11,FALSE)</f>
        <v>E</v>
      </c>
      <c r="AI45" s="13" t="str">
        <f>+VLOOKUP(AI43,'Visual chart Edit'!$B$7:$L$591,11,FALSE)</f>
        <v>E</v>
      </c>
      <c r="AK45" s="13" t="str">
        <f>+VLOOKUP(AK43,'Visual chart Edit'!$B$7:$L$591,11,FALSE)</f>
        <v>E</v>
      </c>
      <c r="AM45" s="13" t="str">
        <f>+VLOOKUP(AM43,'Visual chart Edit'!$B$7:$L$591,11,FALSE)</f>
        <v>E</v>
      </c>
      <c r="AO45" s="13" t="str">
        <f>+VLOOKUP(AO43,'Visual chart Edit'!$B$7:$L$591,11,FALSE)</f>
        <v>E</v>
      </c>
      <c r="AQ45" s="13" t="str">
        <f>+VLOOKUP(AQ43,'Visual chart Edit'!$B$7:$L$591,11,FALSE)</f>
        <v>E</v>
      </c>
      <c r="AS45" s="13" t="str">
        <f>+VLOOKUP(AS43,'Visual chart Edit'!$B$7:$L$591,11,FALSE)</f>
        <v>E</v>
      </c>
      <c r="AT45" s="30"/>
      <c r="AV45" s="11"/>
      <c r="AW45" s="11"/>
      <c r="AX45" s="11"/>
      <c r="AY45" s="11"/>
      <c r="AZ45" s="11"/>
      <c r="BA45" s="11"/>
      <c r="BB45" s="11"/>
      <c r="BC45" s="11"/>
      <c r="BD45" s="135"/>
    </row>
    <row r="46" spans="1:67" s="13" customFormat="1" ht="3" customHeight="1" x14ac:dyDescent="0.25">
      <c r="A46" s="11"/>
      <c r="B46" s="131"/>
      <c r="C46" s="172" t="s">
        <v>434</v>
      </c>
      <c r="E46" s="21" t="str">
        <f>+VLOOKUP(E43,'Visual chart Edit'!$B$7:$M$491,12,FALSE)</f>
        <v/>
      </c>
      <c r="G46" s="21" t="str">
        <f>+VLOOKUP(G43,'Visual chart Edit'!$B$7:$M$491,12,FALSE)</f>
        <v>Done</v>
      </c>
      <c r="I46" s="21" t="str">
        <f>+VLOOKUP(I43,'Visual chart Edit'!$B$7:$M$491,12,FALSE)</f>
        <v/>
      </c>
      <c r="K46" s="21" t="str">
        <f>+VLOOKUP(K43,'Visual chart Edit'!$B$7:$M$491,12,FALSE)</f>
        <v/>
      </c>
      <c r="M46" s="21" t="str">
        <f>+VLOOKUP(M43,'Visual chart Edit'!$B$7:$M$491,12,FALSE)</f>
        <v>Done</v>
      </c>
      <c r="O46" s="21" t="str">
        <f>+VLOOKUP(O43,'Visual chart Edit'!$B$7:$M$491,12,FALSE)</f>
        <v/>
      </c>
      <c r="Q46" s="21" t="str">
        <f>+VLOOKUP(Q43,'Visual chart Edit'!$B$7:$M$491,12,FALSE)</f>
        <v>Done</v>
      </c>
      <c r="S46" s="21" t="str">
        <f>+VLOOKUP(S43,'Visual chart Edit'!$B$7:$M$491,12,FALSE)</f>
        <v>Done</v>
      </c>
      <c r="U46" s="21" t="str">
        <f>+VLOOKUP(U43,'Visual chart Edit'!$B$7:$M$491,12,FALSE)</f>
        <v>Done</v>
      </c>
      <c r="W46" s="21" t="str">
        <f>+VLOOKUP(W43,'Visual chart Edit'!$B$7:$M$491,12,FALSE)</f>
        <v>Done</v>
      </c>
      <c r="Y46" s="21" t="str">
        <f>+VLOOKUP(Y43,'Visual chart Edit'!$B$7:$M$491,12,FALSE)</f>
        <v>Done</v>
      </c>
      <c r="AA46" s="21" t="str">
        <f>+VLOOKUP(AA43,'Visual chart Edit'!$B$7:$M$491,12,FALSE)</f>
        <v>Done</v>
      </c>
      <c r="AC46" s="21" t="str">
        <f>+VLOOKUP(AC43,'Visual chart Edit'!$B$7:$M$491,12,FALSE)</f>
        <v>Done</v>
      </c>
      <c r="AE46" s="21" t="str">
        <f>+VLOOKUP(AE43,'Visual chart Edit'!$B$7:$M$491,12,FALSE)</f>
        <v>Done</v>
      </c>
      <c r="AG46" s="21" t="str">
        <f>+VLOOKUP(AG43,'Visual chart Edit'!$B$7:$M$491,12,FALSE)</f>
        <v>Done</v>
      </c>
      <c r="AI46" s="21" t="str">
        <f>+VLOOKUP(AI43,'Visual chart Edit'!$B$7:$M$491,12,FALSE)</f>
        <v>Done</v>
      </c>
      <c r="AK46" s="21" t="str">
        <f>+VLOOKUP(AK43,'Visual chart Edit'!$B$7:$M$491,12,FALSE)</f>
        <v>Done</v>
      </c>
      <c r="AM46" s="21" t="str">
        <f>+VLOOKUP(AM43,'Visual chart Edit'!$B$7:$M$491,12,FALSE)</f>
        <v>Done</v>
      </c>
      <c r="AO46" s="21" t="str">
        <f>+VLOOKUP(AO43,'Visual chart Edit'!$B$7:$M$491,12,FALSE)</f>
        <v>Done</v>
      </c>
      <c r="AQ46" s="21" t="str">
        <f>+VLOOKUP(AQ43,'Visual chart Edit'!$B$7:$M$491,12,FALSE)</f>
        <v>Done</v>
      </c>
      <c r="AS46" s="21" t="str">
        <f>+VLOOKUP(AS43,'Visual chart Edit'!$B$7:$M$491,12,FALSE)</f>
        <v>Done</v>
      </c>
      <c r="AT46" s="30"/>
      <c r="AV46" s="11"/>
      <c r="AW46" s="11"/>
      <c r="AX46" s="11"/>
      <c r="AY46" s="11"/>
      <c r="AZ46" s="11"/>
      <c r="BA46" s="11"/>
      <c r="BB46" s="11"/>
      <c r="BC46" s="11"/>
      <c r="BD46" s="135"/>
    </row>
    <row r="47" spans="1:67" s="13" customFormat="1" ht="15" customHeight="1" x14ac:dyDescent="0.25">
      <c r="A47" s="11"/>
      <c r="B47" s="131"/>
      <c r="C47" s="172" t="s">
        <v>435</v>
      </c>
      <c r="D47" s="13">
        <f>+VLOOKUP(E42,'Visual chart Edit'!$A$8:$I$263,9,FALSE)</f>
        <v>402.6</v>
      </c>
      <c r="E47" s="93" t="str">
        <f>+VLOOKUP(E43,'Visual chart Edit'!$B$7:$K$570,10,FALSE)</f>
        <v>DRY</v>
      </c>
      <c r="F47" s="13">
        <f>+VLOOKUP(G42,'Visual chart Edit'!$A$8:$I$263,9,FALSE)</f>
        <v>372.1</v>
      </c>
      <c r="G47" s="93" t="str">
        <f>+VLOOKUP(G43,'Visual chart Edit'!$B$7:$K$570,10,FALSE)</f>
        <v>DRY</v>
      </c>
      <c r="H47" s="13">
        <f>+VLOOKUP(I42,'Visual chart Edit'!$A$8:$I$263,9,FALSE)</f>
        <v>457.7</v>
      </c>
      <c r="I47" s="93" t="str">
        <f>+VLOOKUP(I43,'Visual chart Edit'!$B$7:$K$570,10,FALSE)</f>
        <v>DRY</v>
      </c>
      <c r="J47" s="13">
        <f>+VLOOKUP(K42,'Visual chart Edit'!$A$8:$I$263,9,FALSE)</f>
        <v>233.1</v>
      </c>
      <c r="K47" s="93" t="str">
        <f>+VLOOKUP(K43,'Visual chart Edit'!$B$7:$K$570,10,FALSE)</f>
        <v>DFR</v>
      </c>
      <c r="L47" s="13">
        <f>+VLOOKUP(M42,'Visual chart Edit'!$A$8:$I$263,9,FALSE)</f>
        <v>443.7</v>
      </c>
      <c r="M47" s="93" t="str">
        <f>+VLOOKUP(M43,'Visual chart Edit'!$B$7:$K$570,10,FALSE)</f>
        <v>DRY</v>
      </c>
      <c r="N47" s="13">
        <f>+VLOOKUP(O42,'Visual chart Edit'!$A$8:$I$263,9,FALSE)</f>
        <v>383.2</v>
      </c>
      <c r="O47" s="93" t="str">
        <f>+VLOOKUP(O43,'Visual chart Edit'!$B$7:$K$570,10,FALSE)</f>
        <v>DFR</v>
      </c>
      <c r="P47" s="13">
        <f>+VLOOKUP(Q42,'Visual chart Edit'!$A$8:$I$263,9,FALSE)</f>
        <v>398.6</v>
      </c>
      <c r="Q47" s="93" t="str">
        <f>+VLOOKUP(Q43,'Visual chart Edit'!$B$7:$K$570,10,FALSE)</f>
        <v>DFR</v>
      </c>
      <c r="R47" s="13">
        <f>+VLOOKUP(S42,'Visual chart Edit'!$A$8:$I$263,9,FALSE)</f>
        <v>410.7</v>
      </c>
      <c r="S47" s="93" t="str">
        <f>+VLOOKUP(S43,'Visual chart Edit'!$B$7:$K$570,10,FALSE)</f>
        <v>DFR</v>
      </c>
      <c r="T47" s="13">
        <f>+VLOOKUP(U42,'Visual chart Edit'!$A$8:$I$263,9,FALSE)</f>
        <v>416.2</v>
      </c>
      <c r="U47" s="93" t="str">
        <f>+VLOOKUP(U43,'Visual chart Edit'!$B$7:$K$570,10,FALSE)</f>
        <v>DRY</v>
      </c>
      <c r="V47" s="13">
        <f>+VLOOKUP(W42,'Visual chart Edit'!$A$8:$I$263,9,FALSE)</f>
        <v>403.4</v>
      </c>
      <c r="W47" s="93" t="str">
        <f>+VLOOKUP(W43,'Visual chart Edit'!$B$7:$K$570,10,FALSE)</f>
        <v>DFR</v>
      </c>
      <c r="X47" s="13">
        <f>+VLOOKUP(Y42,'Visual chart Edit'!$A$8:$I$263,9,FALSE)</f>
        <v>373.84500000000003</v>
      </c>
      <c r="Y47" s="93" t="str">
        <f>+VLOOKUP(Y43,'Visual chart Edit'!$B$7:$K$570,10,FALSE)</f>
        <v>DRY</v>
      </c>
      <c r="Z47" s="13">
        <f>+VLOOKUP(AA42,'Visual chart Edit'!$A$8:$I$263,9,FALSE)</f>
        <v>411.82299999999998</v>
      </c>
      <c r="AA47" s="93" t="str">
        <f>+VLOOKUP(AA43,'Visual chart Edit'!$B$7:$K$570,10,FALSE)</f>
        <v>DFR</v>
      </c>
      <c r="AB47" s="13">
        <f>+VLOOKUP(AC42,'Visual chart Edit'!$A$8:$I$263,9,FALSE)</f>
        <v>414.2</v>
      </c>
      <c r="AC47" s="93" t="str">
        <f>+VLOOKUP(AC43,'Visual chart Edit'!$B$7:$K$570,10,FALSE)</f>
        <v>DRY</v>
      </c>
      <c r="AD47" s="13">
        <f>+VLOOKUP(AE42,'Visual chart Edit'!$A$8:$I$263,9,FALSE)</f>
        <v>402.3</v>
      </c>
      <c r="AE47" s="93" t="str">
        <f>+VLOOKUP(AE43,'Visual chart Edit'!$B$7:$K$570,10,FALSE)</f>
        <v>Sandy</v>
      </c>
      <c r="AF47" s="13">
        <f>+VLOOKUP(AG42,'Visual chart Edit'!$A$8:$I$263,9,FALSE)</f>
        <v>430.3</v>
      </c>
      <c r="AG47" s="93" t="str">
        <f>+VLOOKUP(AG43,'Visual chart Edit'!$B$7:$K$570,10,FALSE)</f>
        <v>DRY</v>
      </c>
      <c r="AH47" s="13">
        <f>+VLOOKUP(AI42,'Visual chart Edit'!$A$8:$I$263,9,FALSE)</f>
        <v>406.2</v>
      </c>
      <c r="AI47" s="93" t="str">
        <f>+VLOOKUP(AI43,'Visual chart Edit'!$B$7:$K$570,10,FALSE)</f>
        <v>DRY</v>
      </c>
      <c r="AJ47" s="13">
        <f>+VLOOKUP(AK42,'Visual chart Edit'!$A$8:$I$263,9,FALSE)</f>
        <v>405.3</v>
      </c>
      <c r="AK47" s="93" t="str">
        <f>+VLOOKUP(AK43,'Visual chart Edit'!$B$7:$K$570,10,FALSE)</f>
        <v>DRY</v>
      </c>
      <c r="AL47" s="13">
        <f>+VLOOKUP(AM42,'Visual chart Edit'!$A$8:$I$263,9,FALSE)</f>
        <v>427.1</v>
      </c>
      <c r="AM47" s="93" t="str">
        <f>+VLOOKUP(AM43,'Visual chart Edit'!$B$7:$K$570,10,FALSE)</f>
        <v>DRY</v>
      </c>
      <c r="AN47" s="13">
        <f>+VLOOKUP(AO42,'Visual chart Edit'!$A$8:$I$263,9,FALSE)</f>
        <v>400</v>
      </c>
      <c r="AO47" s="93" t="str">
        <f>+VLOOKUP(AO43,'Visual chart Edit'!$B$7:$K$570,10,FALSE)</f>
        <v>DRY</v>
      </c>
      <c r="AP47" s="13">
        <f>+VLOOKUP(AQ42,'Visual chart Edit'!$A$8:$I$263,9,FALSE)</f>
        <v>412.8</v>
      </c>
      <c r="AQ47" s="93" t="str">
        <f>+VLOOKUP(AQ43,'Visual chart Edit'!$B$7:$K$570,10,FALSE)</f>
        <v>DRY</v>
      </c>
      <c r="AR47" s="13">
        <f>+VLOOKUP(AS42,'Visual chart Edit'!$A$8:$I$263,9,FALSE)</f>
        <v>387.8</v>
      </c>
      <c r="AS47" s="93" t="str">
        <f>+VLOOKUP(AS43,'Visual chart Edit'!$B$7:$K$570,10,FALSE)</f>
        <v>DFR</v>
      </c>
      <c r="AT47" s="30"/>
      <c r="AV47" s="11">
        <f>+COUNTIF(C46:AT47,"Sandy")</f>
        <v>1</v>
      </c>
      <c r="AW47" s="11">
        <f>+COUNTIF(C46:AT47,"DRY")</f>
        <v>13</v>
      </c>
      <c r="AX47" s="11">
        <f>+COUNTIF(C47:AT47,"DFR")</f>
        <v>7</v>
      </c>
      <c r="AY47" s="11">
        <f>+COUNTIF(C47:AS47,"WFR")</f>
        <v>0</v>
      </c>
      <c r="AZ47" s="11">
        <f>+COUNTIF(C47:AS47,"FS")</f>
        <v>0</v>
      </c>
      <c r="BA47" s="11">
        <f>+SUM(AV47:AZ47)</f>
        <v>21</v>
      </c>
      <c r="BB47" s="11">
        <f>+COUNTIF(E47:AS47,"WIP")</f>
        <v>0</v>
      </c>
      <c r="BC47" s="11">
        <f>+COUNTIF(D48:AT48,"C")</f>
        <v>21</v>
      </c>
      <c r="BD47" s="135">
        <f>+COUNTIF(D45:AT45,"E")</f>
        <v>21</v>
      </c>
      <c r="BE47" s="11">
        <f>+COUNTIF(D46:AT46,"Done")</f>
        <v>17</v>
      </c>
      <c r="BH47" s="13">
        <f>+SUM(D47:AT47)</f>
        <v>8392.9680000000008</v>
      </c>
    </row>
    <row r="48" spans="1:67" s="13" customFormat="1" x14ac:dyDescent="0.25">
      <c r="A48" s="11"/>
      <c r="B48" s="131"/>
      <c r="C48" s="172" t="s">
        <v>436</v>
      </c>
      <c r="E48" s="21" t="s">
        <v>417</v>
      </c>
      <c r="G48" s="21" t="s">
        <v>417</v>
      </c>
      <c r="I48" s="21" t="s">
        <v>417</v>
      </c>
      <c r="K48" s="21" t="s">
        <v>417</v>
      </c>
      <c r="M48" s="21" t="s">
        <v>417</v>
      </c>
      <c r="O48" s="21" t="s">
        <v>417</v>
      </c>
      <c r="Q48" s="21" t="s">
        <v>417</v>
      </c>
      <c r="S48" s="21" t="s">
        <v>417</v>
      </c>
      <c r="U48" s="21" t="s">
        <v>417</v>
      </c>
      <c r="W48" s="21" t="s">
        <v>417</v>
      </c>
      <c r="Y48" s="21" t="s">
        <v>417</v>
      </c>
      <c r="AA48" s="21" t="s">
        <v>417</v>
      </c>
      <c r="AC48" s="21" t="s">
        <v>417</v>
      </c>
      <c r="AE48" s="21" t="s">
        <v>417</v>
      </c>
      <c r="AG48" s="21" t="s">
        <v>417</v>
      </c>
      <c r="AI48" s="21" t="s">
        <v>417</v>
      </c>
      <c r="AK48" s="21" t="s">
        <v>417</v>
      </c>
      <c r="AM48" s="21" t="s">
        <v>417</v>
      </c>
      <c r="AO48" s="21" t="s">
        <v>417</v>
      </c>
      <c r="AQ48" s="21" t="s">
        <v>417</v>
      </c>
      <c r="AS48" s="21" t="s">
        <v>417</v>
      </c>
      <c r="AT48" s="30"/>
      <c r="AV48" s="11"/>
      <c r="AW48" s="11"/>
      <c r="AX48" s="11"/>
      <c r="AY48" s="11"/>
      <c r="AZ48" s="11"/>
      <c r="BA48" s="11"/>
      <c r="BB48" s="11"/>
      <c r="BC48" s="11"/>
      <c r="BD48" s="135"/>
    </row>
    <row r="49" spans="1:67" s="13" customFormat="1" x14ac:dyDescent="0.25">
      <c r="A49" s="11"/>
      <c r="B49" s="131"/>
      <c r="C49" s="172" t="s">
        <v>138</v>
      </c>
      <c r="E49" s="13" t="str">
        <f>+VLOOKUP(E42,'Visual chart Edit'!$A$8:$I$263,3,FALSE)</f>
        <v>DA+0</v>
      </c>
      <c r="G49" s="13" t="str">
        <f>+VLOOKUP(G42,'Visual chart Edit'!$A$8:$I$263,3,FALSE)</f>
        <v>DA+0</v>
      </c>
      <c r="I49" s="13" t="str">
        <f>+VLOOKUP(I42,'Visual chart Edit'!$A$8:$I$263,3,FALSE)</f>
        <v>DD60+18</v>
      </c>
      <c r="K49" s="13" t="str">
        <f>+VLOOKUP(K42,'Visual chart Edit'!$A$8:$I$263,3,FALSE)</f>
        <v>DD60+25</v>
      </c>
      <c r="M49" s="13" t="str">
        <f>+VLOOKUP(M42,'Visual chart Edit'!$A$8:$I$263,3,FALSE)</f>
        <v>DA+0</v>
      </c>
      <c r="O49" s="13" t="str">
        <f>+VLOOKUP(O42,'Visual chart Edit'!$A$8:$I$263,3,FALSE)</f>
        <v>DA+0</v>
      </c>
      <c r="Q49" s="13" t="str">
        <f>+VLOOKUP(Q42,'Visual chart Edit'!$A$8:$I$263,3,FALSE)</f>
        <v>DA+0</v>
      </c>
      <c r="S49" s="13" t="str">
        <f>+VLOOKUP(S42,'Visual chart Edit'!$A$8:$I$263,3,FALSE)</f>
        <v>DA+3</v>
      </c>
      <c r="U49" s="13" t="str">
        <f>+VLOOKUP(U42,'Visual chart Edit'!$A$8:$I$263,3,FALSE)</f>
        <v>DA+3</v>
      </c>
      <c r="W49" s="13" t="str">
        <f>+VLOOKUP(W42,'Visual chart Edit'!$A$8:$I$263,3,FALSE)</f>
        <v>DA+0</v>
      </c>
      <c r="Y49" s="13" t="str">
        <f>+VLOOKUP(Y42,'Visual chart Edit'!$A$8:$I$263,3,FALSE)</f>
        <v>DA+3</v>
      </c>
      <c r="AA49" s="13" t="str">
        <f>+VLOOKUP(AA42,'Visual chart Edit'!$A$8:$I$263,3,FALSE)</f>
        <v>DA+3</v>
      </c>
      <c r="AC49" s="13" t="str">
        <f>+VLOOKUP(AC42,'Visual chart Edit'!$A$8:$I$263,3,FALSE)</f>
        <v>DA+0</v>
      </c>
      <c r="AE49" s="13" t="str">
        <f>+VLOOKUP(AE42,'Visual chart Edit'!$A$8:$I$263,3,FALSE)</f>
        <v>DA+3</v>
      </c>
      <c r="AG49" s="13" t="str">
        <f>+VLOOKUP(AG42,'Visual chart Edit'!$A$8:$I$263,3,FALSE)</f>
        <v>DA+3</v>
      </c>
      <c r="AI49" s="13" t="str">
        <f>+VLOOKUP(AI42,'Visual chart Edit'!$A$8:$I$263,3,FALSE)</f>
        <v>DB1+0</v>
      </c>
      <c r="AK49" s="13" t="str">
        <f>+VLOOKUP(AK42,'Visual chart Edit'!$A$8:$I$263,3,FALSE)</f>
        <v>DA+3</v>
      </c>
      <c r="AM49" s="13" t="str">
        <f>+VLOOKUP(AM42,'Visual chart Edit'!$A$8:$I$263,3,FALSE)</f>
        <v>DA+3</v>
      </c>
      <c r="AO49" s="13" t="str">
        <f>+VLOOKUP(AO42,'Visual chart Edit'!$A$8:$I$263,3,FALSE)</f>
        <v>DA+3</v>
      </c>
      <c r="AQ49" s="13" t="str">
        <f>+VLOOKUP(AQ42,'Visual chart Edit'!$A$8:$I$263,3,FALSE)</f>
        <v>DA+3</v>
      </c>
      <c r="AS49" s="13" t="str">
        <f>+VLOOKUP(AS42,'Visual chart Edit'!$A$8:$I$263,3,FALSE)</f>
        <v>DA+3</v>
      </c>
      <c r="AT49" s="30"/>
      <c r="AV49" s="11"/>
      <c r="AW49" s="11"/>
      <c r="AX49" s="11"/>
      <c r="AY49" s="11"/>
      <c r="AZ49" s="11"/>
      <c r="BA49" s="11"/>
      <c r="BB49" s="11"/>
      <c r="BC49" s="11"/>
      <c r="BD49" s="135"/>
    </row>
    <row r="50" spans="1:67" s="13" customFormat="1" x14ac:dyDescent="0.25">
      <c r="A50" s="11"/>
      <c r="B50" s="131"/>
      <c r="C50" s="172" t="s">
        <v>416</v>
      </c>
      <c r="E50" s="13" t="str">
        <f>+VLOOKUP(E42,'Visual chart Edit'!$A$8:$I$263,8,FALSE)</f>
        <v>,,,</v>
      </c>
      <c r="G50" s="13" t="str">
        <f>+VLOOKUP(G42,'Visual chart Edit'!$A$8:$I$263,8,FALSE)</f>
        <v>,,,</v>
      </c>
      <c r="I50" s="13" t="str">
        <f>+VLOOKUP(I42,'Visual chart Edit'!$A$8:$I$263,8,FALSE)</f>
        <v>,,,</v>
      </c>
      <c r="K50" s="13" t="str">
        <f>+VLOOKUP(K42,'Visual chart Edit'!$A$8:$I$263,8,FALSE)</f>
        <v>,,,</v>
      </c>
      <c r="M50" s="13" t="str">
        <f>+VLOOKUP(M42,'Visual chart Edit'!$A$8:$I$263,8,FALSE)</f>
        <v>,,,</v>
      </c>
      <c r="O50" s="13" t="str">
        <f>+VLOOKUP(O42,'Visual chart Edit'!$A$8:$I$263,8,FALSE)</f>
        <v>,,,</v>
      </c>
      <c r="Q50" s="13" t="str">
        <f>+VLOOKUP(Q42,'Visual chart Edit'!$A$8:$I$263,8,FALSE)</f>
        <v>,,,</v>
      </c>
      <c r="S50" s="13" t="str">
        <f>+VLOOKUP(S42,'Visual chart Edit'!$A$8:$I$263,8,FALSE)</f>
        <v>,,,</v>
      </c>
      <c r="U50" s="13" t="str">
        <f>+VLOOKUP(U42,'Visual chart Edit'!$A$8:$I$263,8,FALSE)</f>
        <v>,,,</v>
      </c>
      <c r="W50" s="13" t="str">
        <f>+VLOOKUP(W42,'Visual chart Edit'!$A$8:$I$263,8,FALSE)</f>
        <v>,,,</v>
      </c>
      <c r="Y50" s="13" t="str">
        <f>+VLOOKUP(Y42,'Visual chart Edit'!$A$8:$I$263,8,FALSE)</f>
        <v>,,,</v>
      </c>
      <c r="AA50" s="13" t="str">
        <f>+VLOOKUP(AA42,'Visual chart Edit'!$A$8:$I$263,8,FALSE)</f>
        <v>,,,</v>
      </c>
      <c r="AC50" s="13" t="str">
        <f>+VLOOKUP(AC42,'Visual chart Edit'!$A$8:$I$263,8,FALSE)</f>
        <v>,,,</v>
      </c>
      <c r="AE50" s="13" t="str">
        <f>+VLOOKUP(AE42,'Visual chart Edit'!$A$8:$I$263,8,FALSE)</f>
        <v>,,,</v>
      </c>
      <c r="AG50" s="13" t="str">
        <f>+VLOOKUP(AG42,'Visual chart Edit'!$A$8:$I$263,8,FALSE)</f>
        <v>,,,</v>
      </c>
      <c r="AI50" s="13" t="str">
        <f>+VLOOKUP(AI42,'Visual chart Edit'!$A$8:$I$263,8,FALSE)</f>
        <v>,,,</v>
      </c>
      <c r="AK50" s="13" t="str">
        <f>+VLOOKUP(AK42,'Visual chart Edit'!$A$8:$I$263,8,FALSE)</f>
        <v>,,,</v>
      </c>
      <c r="AM50" s="13" t="str">
        <f>+VLOOKUP(AM42,'Visual chart Edit'!$A$8:$I$263,8,FALSE)</f>
        <v>,,,</v>
      </c>
      <c r="AO50" s="13" t="str">
        <f>+VLOOKUP(AO42,'Visual chart Edit'!$A$8:$I$263,8,FALSE)</f>
        <v>,,,</v>
      </c>
      <c r="AQ50" s="13" t="str">
        <f>+VLOOKUP(AQ42,'Visual chart Edit'!$A$8:$I$263,8,FALSE)</f>
        <v>,,,</v>
      </c>
      <c r="AS50" s="13" t="str">
        <f>+VLOOKUP(AS42,'Visual chart Edit'!$A$8:$I$263,8,FALSE)</f>
        <v>,,,</v>
      </c>
      <c r="AT50" s="30"/>
      <c r="AV50" s="11"/>
      <c r="AW50" s="11"/>
      <c r="AX50" s="11"/>
      <c r="AY50" s="11"/>
      <c r="AZ50" s="11"/>
      <c r="BA50" s="11"/>
      <c r="BB50" s="11"/>
      <c r="BC50" s="11"/>
      <c r="BD50" s="135"/>
    </row>
    <row r="51" spans="1:67" s="13" customFormat="1" x14ac:dyDescent="0.25">
      <c r="A51" s="11"/>
      <c r="B51" s="131"/>
      <c r="C51" s="172"/>
      <c r="AT51" s="30"/>
      <c r="AV51" s="11"/>
      <c r="AW51" s="11"/>
      <c r="AX51" s="11"/>
      <c r="AY51" s="11"/>
      <c r="AZ51" s="11"/>
      <c r="BA51" s="11"/>
      <c r="BB51" s="11"/>
      <c r="BC51" s="11"/>
      <c r="BD51" s="135"/>
    </row>
    <row r="52" spans="1:67" s="13" customFormat="1" ht="15" x14ac:dyDescent="0.25">
      <c r="A52" s="11"/>
      <c r="B52" s="131"/>
      <c r="C52" s="172" t="s">
        <v>437</v>
      </c>
      <c r="G52" s="47"/>
      <c r="I52" s="47"/>
      <c r="K52" s="47"/>
      <c r="M52" s="47"/>
      <c r="O52" s="47"/>
      <c r="Q52" s="47"/>
      <c r="S52" s="47"/>
      <c r="U52" s="47"/>
      <c r="W52" s="174"/>
      <c r="Y52" s="47"/>
      <c r="AA52" s="47"/>
      <c r="AC52" s="174"/>
      <c r="AE52" s="47"/>
      <c r="AG52" s="47"/>
      <c r="AI52" s="47"/>
      <c r="AK52" s="47"/>
      <c r="AM52" s="47"/>
      <c r="AO52" s="47"/>
      <c r="AQ52" s="174"/>
      <c r="AS52" s="47"/>
      <c r="AT52" s="30"/>
      <c r="AV52" s="11"/>
      <c r="AW52" s="11"/>
      <c r="AX52" s="11"/>
      <c r="AY52" s="11"/>
      <c r="AZ52" s="11"/>
      <c r="BA52" s="11"/>
      <c r="BB52" s="11"/>
      <c r="BC52" s="11"/>
      <c r="BD52" s="135"/>
    </row>
    <row r="53" spans="1:67" s="60" customFormat="1" x14ac:dyDescent="0.25">
      <c r="B53" s="132"/>
      <c r="C53" s="73"/>
      <c r="D53" s="73"/>
      <c r="E53" s="73">
        <v>64</v>
      </c>
      <c r="F53" s="73"/>
      <c r="G53" s="73">
        <v>65</v>
      </c>
      <c r="H53" s="73"/>
      <c r="I53" s="73">
        <v>66</v>
      </c>
      <c r="J53" s="73"/>
      <c r="K53" s="73">
        <v>67</v>
      </c>
      <c r="L53" s="73"/>
      <c r="M53" s="73">
        <v>68</v>
      </c>
      <c r="N53" s="73"/>
      <c r="O53" s="73">
        <v>69</v>
      </c>
      <c r="P53" s="73"/>
      <c r="Q53" s="73">
        <v>70</v>
      </c>
      <c r="R53" s="73"/>
      <c r="S53" s="73">
        <v>71</v>
      </c>
      <c r="T53" s="73"/>
      <c r="U53" s="73">
        <v>72</v>
      </c>
      <c r="V53" s="73"/>
      <c r="W53" s="73">
        <v>73</v>
      </c>
      <c r="X53" s="73"/>
      <c r="Y53" s="73">
        <v>74</v>
      </c>
      <c r="Z53" s="73"/>
      <c r="AA53" s="73">
        <v>75</v>
      </c>
      <c r="AB53" s="73"/>
      <c r="AC53" s="73">
        <v>76</v>
      </c>
      <c r="AD53" s="73"/>
      <c r="AE53" s="73">
        <v>77</v>
      </c>
      <c r="AF53" s="73"/>
      <c r="AG53" s="73">
        <v>78</v>
      </c>
      <c r="AH53" s="73"/>
      <c r="AI53" s="73">
        <v>79</v>
      </c>
      <c r="AJ53" s="73"/>
      <c r="AK53" s="73">
        <v>80</v>
      </c>
      <c r="AL53" s="73"/>
      <c r="AM53" s="73">
        <v>81</v>
      </c>
      <c r="AN53" s="73"/>
      <c r="AO53" s="73">
        <v>82</v>
      </c>
      <c r="AP53" s="73"/>
      <c r="AQ53" s="73">
        <v>83</v>
      </c>
      <c r="AR53" s="73"/>
      <c r="AS53" s="73">
        <v>84</v>
      </c>
      <c r="AT53" s="75"/>
      <c r="BD53" s="140"/>
      <c r="BO53" s="13"/>
    </row>
    <row r="54" spans="1:67" s="13" customFormat="1" x14ac:dyDescent="0.25">
      <c r="A54" s="11"/>
      <c r="B54" s="56"/>
      <c r="C54" s="172"/>
      <c r="E54" s="165" t="str">
        <f>+VLOOKUP(E53,'Visual chart Edit'!$A$8:$I$263,2,FALSE)</f>
        <v>10/18</v>
      </c>
      <c r="G54" s="165" t="str">
        <f>+VLOOKUP(G53,'Visual chart Edit'!$A$8:$I$263,2,FALSE)</f>
        <v>10/19</v>
      </c>
      <c r="I54" s="165" t="str">
        <f>+VLOOKUP(I53,'Visual chart Edit'!$A$8:$I$263,2,FALSE)</f>
        <v>10/20</v>
      </c>
      <c r="K54" s="165" t="str">
        <f>+VLOOKUP(K53,'Visual chart Edit'!$A$8:$I$263,2,FALSE)</f>
        <v>10/21</v>
      </c>
      <c r="M54" s="165" t="str">
        <f>+VLOOKUP(M53,'Visual chart Edit'!$A$8:$I$263,2,FALSE)</f>
        <v>10/22</v>
      </c>
      <c r="O54" s="165" t="str">
        <f>+VLOOKUP(O53,'Visual chart Edit'!$A$8:$I$263,2,FALSE)</f>
        <v>10/23</v>
      </c>
      <c r="Q54" s="165" t="str">
        <f>+VLOOKUP(Q53,'Visual chart Edit'!$A$8:$I$263,2,FALSE)</f>
        <v>11/0</v>
      </c>
      <c r="S54" s="165" t="str">
        <f>+VLOOKUP(S53,'Visual chart Edit'!$A$8:$I$263,2,FALSE)</f>
        <v>11/1</v>
      </c>
      <c r="U54" s="165" t="str">
        <f>+VLOOKUP(U53,'Visual chart Edit'!$A$8:$I$263,2,FALSE)</f>
        <v>11/2</v>
      </c>
      <c r="W54" s="165" t="str">
        <f>+VLOOKUP(W53,'Visual chart Edit'!$A$8:$I$263,2,FALSE)</f>
        <v>11/3</v>
      </c>
      <c r="Y54" s="165" t="str">
        <f>+VLOOKUP(Y53,'Visual chart Edit'!$A$8:$I$263,2,FALSE)</f>
        <v>11/4</v>
      </c>
      <c r="AA54" s="165" t="str">
        <f>+VLOOKUP(AA53,'Visual chart Edit'!$A$8:$I$263,2,FALSE)</f>
        <v>11/5</v>
      </c>
      <c r="AC54" s="165" t="str">
        <f>+VLOOKUP(AC53,'Visual chart Edit'!$A$8:$I$263,2,FALSE)</f>
        <v>11A/0</v>
      </c>
      <c r="AE54" s="165" t="str">
        <f>+VLOOKUP(AE53,'Visual chart Edit'!$A$8:$I$263,2,FALSE)</f>
        <v>11A/1</v>
      </c>
      <c r="AG54" s="165" t="str">
        <f>+VLOOKUP(AG53,'Visual chart Edit'!$A$8:$I$263,2,FALSE)</f>
        <v>11A/2</v>
      </c>
      <c r="AI54" s="165" t="str">
        <f>+VLOOKUP(AI53,'Visual chart Edit'!$A$8:$I$263,2,FALSE)</f>
        <v>11A/3</v>
      </c>
      <c r="AK54" s="165" t="str">
        <f>+VLOOKUP(AK53,'Visual chart Edit'!$A$8:$I$263,2,FALSE)</f>
        <v>11A/4</v>
      </c>
      <c r="AM54" s="165" t="str">
        <f>+VLOOKUP(AM53,'Visual chart Edit'!$A$8:$I$263,2,FALSE)</f>
        <v>11A/5</v>
      </c>
      <c r="AO54" s="165" t="str">
        <f>+VLOOKUP(AO53,'Visual chart Edit'!$A$8:$I$263,2,FALSE)</f>
        <v>11A/6</v>
      </c>
      <c r="AQ54" s="165" t="str">
        <f>+VLOOKUP(AQ53,'Visual chart Edit'!$A$8:$I$263,2,FALSE)</f>
        <v>11A/7</v>
      </c>
      <c r="AS54" s="165" t="str">
        <f>+VLOOKUP(AS53,'Visual chart Edit'!$A$8:$I$263,2,FALSE)</f>
        <v>11A/8</v>
      </c>
      <c r="AT54" s="30"/>
      <c r="AV54" s="11"/>
      <c r="AW54" s="11"/>
      <c r="AX54" s="11"/>
      <c r="AY54" s="11"/>
      <c r="AZ54" s="11"/>
      <c r="BA54" s="11"/>
      <c r="BB54" s="11"/>
      <c r="BC54" s="11"/>
      <c r="BD54" s="135"/>
    </row>
    <row r="55" spans="1:67" s="13" customFormat="1" x14ac:dyDescent="0.25">
      <c r="A55" s="11"/>
      <c r="B55" s="56"/>
      <c r="C55" s="172"/>
      <c r="D55" s="13" t="s">
        <v>909</v>
      </c>
      <c r="F55" s="13" t="s">
        <v>909</v>
      </c>
      <c r="H55" s="13" t="s">
        <v>909</v>
      </c>
      <c r="J55" s="13" t="s">
        <v>909</v>
      </c>
      <c r="L55" s="13" t="s">
        <v>909</v>
      </c>
      <c r="N55" s="13" t="s">
        <v>909</v>
      </c>
      <c r="P55" s="13" t="s">
        <v>909</v>
      </c>
      <c r="AT55" s="30"/>
      <c r="AV55" s="11"/>
      <c r="AW55" s="11"/>
      <c r="AX55" s="11"/>
      <c r="AY55" s="11"/>
      <c r="AZ55" s="11"/>
      <c r="BA55" s="11"/>
      <c r="BB55" s="11"/>
      <c r="BC55" s="11"/>
      <c r="BD55" s="135"/>
      <c r="BI55" s="13">
        <f>+SUMIF(D55:AT55,".",D58:AT58)</f>
        <v>0</v>
      </c>
      <c r="BJ55" s="13">
        <f>+SUMIF(D55:AT55,"..",D58:AT58)</f>
        <v>0</v>
      </c>
      <c r="BK55" s="13">
        <f>+SUMIF(D55:AT55,",",D58:AT58)</f>
        <v>2913.6000000000004</v>
      </c>
    </row>
    <row r="56" spans="1:67" s="13" customFormat="1" x14ac:dyDescent="0.25">
      <c r="A56" s="11"/>
      <c r="B56" s="131"/>
      <c r="C56" s="172" t="s">
        <v>433</v>
      </c>
      <c r="E56" s="13" t="str">
        <f>+VLOOKUP(E54,'Visual chart Edit'!$B$7:$L$591,11,FALSE)</f>
        <v>E</v>
      </c>
      <c r="G56" s="13" t="str">
        <f>+VLOOKUP(G54,'Visual chart Edit'!$B$7:$L$591,11,FALSE)</f>
        <v>E</v>
      </c>
      <c r="I56" s="13" t="str">
        <f>+VLOOKUP(I54,'Visual chart Edit'!$B$7:$L$591,11,FALSE)</f>
        <v>E</v>
      </c>
      <c r="K56" s="13" t="str">
        <f>+VLOOKUP(K54,'Visual chart Edit'!$B$7:$L$591,11,FALSE)</f>
        <v>E</v>
      </c>
      <c r="M56" s="13" t="str">
        <f>+VLOOKUP(M54,'Visual chart Edit'!$B$7:$L$591,11,FALSE)</f>
        <v>E</v>
      </c>
      <c r="O56" s="13" t="str">
        <f>+VLOOKUP(O54,'Visual chart Edit'!$B$7:$L$591,11,FALSE)</f>
        <v>E</v>
      </c>
      <c r="Q56" s="13" t="str">
        <f>+VLOOKUP(Q54,'Visual chart Edit'!$B$7:$L$591,11,FALSE)</f>
        <v>E</v>
      </c>
      <c r="S56" s="13" t="str">
        <f>+VLOOKUP(S54,'Visual chart Edit'!$B$7:$L$591,11,FALSE)</f>
        <v>E</v>
      </c>
      <c r="U56" s="13" t="str">
        <f>+VLOOKUP(U54,'Visual chart Edit'!$B$7:$L$591,11,FALSE)</f>
        <v>E</v>
      </c>
      <c r="W56" s="13" t="str">
        <f>+VLOOKUP(W54,'Visual chart Edit'!$B$7:$L$591,11,FALSE)</f>
        <v>E</v>
      </c>
      <c r="Y56" s="13" t="str">
        <f>+VLOOKUP(Y54,'Visual chart Edit'!$B$7:$L$591,11,FALSE)</f>
        <v>E</v>
      </c>
      <c r="AA56" s="13" t="str">
        <f>+VLOOKUP(AA54,'Visual chart Edit'!$B$7:$L$591,11,FALSE)</f>
        <v>E</v>
      </c>
      <c r="AC56" s="13" t="str">
        <f>+VLOOKUP(AC54,'Visual chart Edit'!$B$7:$L$591,11,FALSE)</f>
        <v>E</v>
      </c>
      <c r="AE56" s="13" t="str">
        <f>+VLOOKUP(AE54,'Visual chart Edit'!$B$7:$L$591,11,FALSE)</f>
        <v>E</v>
      </c>
      <c r="AG56" s="13" t="str">
        <f>+VLOOKUP(AG54,'Visual chart Edit'!$B$7:$L$591,11,FALSE)</f>
        <v>E</v>
      </c>
      <c r="AI56" s="13" t="str">
        <f>+VLOOKUP(AI54,'Visual chart Edit'!$B$7:$L$591,11,FALSE)</f>
        <v>E</v>
      </c>
      <c r="AK56" s="13" t="str">
        <f>+VLOOKUP(AK54,'Visual chart Edit'!$B$7:$L$591,11,FALSE)</f>
        <v>E</v>
      </c>
      <c r="AM56" s="13" t="str">
        <f>+VLOOKUP(AM54,'Visual chart Edit'!$B$7:$L$591,11,FALSE)</f>
        <v>E</v>
      </c>
      <c r="AO56" s="13" t="str">
        <f>+VLOOKUP(AO54,'Visual chart Edit'!$B$7:$L$591,11,FALSE)</f>
        <v>E</v>
      </c>
      <c r="AQ56" s="13" t="str">
        <f>+VLOOKUP(AQ54,'Visual chart Edit'!$B$7:$L$591,11,FALSE)</f>
        <v>E</v>
      </c>
      <c r="AS56" s="13" t="str">
        <f>+VLOOKUP(AS54,'Visual chart Edit'!$B$7:$L$591,11,FALSE)</f>
        <v>E</v>
      </c>
      <c r="AT56" s="30"/>
      <c r="AV56" s="11"/>
      <c r="AW56" s="11"/>
      <c r="AX56" s="11"/>
      <c r="AY56" s="11"/>
      <c r="AZ56" s="11"/>
      <c r="BA56" s="11"/>
      <c r="BB56" s="11"/>
      <c r="BC56" s="11"/>
      <c r="BD56" s="135"/>
    </row>
    <row r="57" spans="1:67" s="13" customFormat="1" ht="3" customHeight="1" x14ac:dyDescent="0.25">
      <c r="A57" s="11"/>
      <c r="B57" s="131"/>
      <c r="C57" s="172" t="s">
        <v>434</v>
      </c>
      <c r="E57" s="21" t="str">
        <f>+VLOOKUP(E54,'Visual chart Edit'!$B$7:$M$491,12,FALSE)</f>
        <v>Done</v>
      </c>
      <c r="G57" s="21" t="str">
        <f>+VLOOKUP(G54,'Visual chart Edit'!$B$7:$M$491,12,FALSE)</f>
        <v>Done</v>
      </c>
      <c r="I57" s="21" t="str">
        <f>+VLOOKUP(I54,'Visual chart Edit'!$B$7:$M$491,12,FALSE)</f>
        <v>Done</v>
      </c>
      <c r="K57" s="21" t="str">
        <f>+VLOOKUP(K54,'Visual chart Edit'!$B$7:$M$491,12,FALSE)</f>
        <v>Done</v>
      </c>
      <c r="M57" s="21" t="str">
        <f>+VLOOKUP(M54,'Visual chart Edit'!$B$7:$M$491,12,FALSE)</f>
        <v>Done</v>
      </c>
      <c r="O57" s="21" t="str">
        <f>+VLOOKUP(O54,'Visual chart Edit'!$B$7:$M$491,12,FALSE)</f>
        <v>Done</v>
      </c>
      <c r="Q57" s="21" t="str">
        <f>+VLOOKUP(Q54,'Visual chart Edit'!$B$7:$M$491,12,FALSE)</f>
        <v>Done</v>
      </c>
      <c r="S57" s="21" t="str">
        <f>+VLOOKUP(S54,'Visual chart Edit'!$B$7:$M$491,12,FALSE)</f>
        <v>Done</v>
      </c>
      <c r="U57" s="21" t="str">
        <f>+VLOOKUP(U54,'Visual chart Edit'!$B$7:$M$491,12,FALSE)</f>
        <v>Done</v>
      </c>
      <c r="W57" s="21" t="str">
        <f>+VLOOKUP(W54,'Visual chart Edit'!$B$7:$M$491,12,FALSE)</f>
        <v/>
      </c>
      <c r="Y57" s="21" t="str">
        <f>+VLOOKUP(Y54,'Visual chart Edit'!$B$7:$M$491,12,FALSE)</f>
        <v/>
      </c>
      <c r="AA57" s="21" t="str">
        <f>+VLOOKUP(AA54,'Visual chart Edit'!$B$7:$M$491,12,FALSE)</f>
        <v>Done</v>
      </c>
      <c r="AC57" s="21" t="str">
        <f>+VLOOKUP(AC54,'Visual chart Edit'!$B$7:$M$491,12,FALSE)</f>
        <v>Done</v>
      </c>
      <c r="AE57" s="21" t="str">
        <f>+VLOOKUP(AE54,'Visual chart Edit'!$B$7:$M$491,12,FALSE)</f>
        <v/>
      </c>
      <c r="AG57" s="21" t="str">
        <f>+VLOOKUP(AG54,'Visual chart Edit'!$B$7:$M$491,12,FALSE)</f>
        <v/>
      </c>
      <c r="AI57" s="21" t="str">
        <f>+VLOOKUP(AI54,'Visual chart Edit'!$B$7:$M$491,12,FALSE)</f>
        <v/>
      </c>
      <c r="AK57" s="21" t="str">
        <f>+VLOOKUP(AK54,'Visual chart Edit'!$B$7:$M$491,12,FALSE)</f>
        <v/>
      </c>
      <c r="AM57" s="21" t="str">
        <f>+VLOOKUP(AM54,'Visual chart Edit'!$B$7:$M$491,12,FALSE)</f>
        <v/>
      </c>
      <c r="AO57" s="21" t="str">
        <f>+VLOOKUP(AO54,'Visual chart Edit'!$B$7:$M$491,12,FALSE)</f>
        <v/>
      </c>
      <c r="AQ57" s="21" t="str">
        <f>+VLOOKUP(AQ54,'Visual chart Edit'!$B$7:$M$491,12,FALSE)</f>
        <v/>
      </c>
      <c r="AS57" s="21" t="str">
        <f>+VLOOKUP(AS54,'Visual chart Edit'!$B$7:$M$491,12,FALSE)</f>
        <v>Done</v>
      </c>
      <c r="AT57" s="30"/>
      <c r="AV57" s="11"/>
      <c r="AW57" s="11"/>
      <c r="AX57" s="11"/>
      <c r="AY57" s="11"/>
      <c r="AZ57" s="11"/>
      <c r="BA57" s="11"/>
      <c r="BB57" s="11"/>
      <c r="BC57" s="11"/>
      <c r="BD57" s="135"/>
    </row>
    <row r="58" spans="1:67" s="13" customFormat="1" ht="15" customHeight="1" x14ac:dyDescent="0.25">
      <c r="A58" s="11"/>
      <c r="B58" s="131"/>
      <c r="C58" s="172" t="s">
        <v>435</v>
      </c>
      <c r="D58" s="13">
        <f>+VLOOKUP(E53,'Visual chart Edit'!$A$8:$I$263,9,FALSE)</f>
        <v>436.7</v>
      </c>
      <c r="E58" s="93" t="str">
        <f>+VLOOKUP(E54,'Visual chart Edit'!$B$7:$K$570,10,FALSE)</f>
        <v>DFR</v>
      </c>
      <c r="F58" s="13">
        <f>+VLOOKUP(G53,'Visual chart Edit'!$A$8:$I$263,9,FALSE)</f>
        <v>403.7</v>
      </c>
      <c r="G58" s="93" t="str">
        <f>+VLOOKUP(G54,'Visual chart Edit'!$B$7:$K$570,10,FALSE)</f>
        <v>DRY</v>
      </c>
      <c r="H58" s="13">
        <f>+VLOOKUP(I53,'Visual chart Edit'!$A$8:$I$263,9,FALSE)</f>
        <v>409.5</v>
      </c>
      <c r="I58" s="93" t="str">
        <f>+VLOOKUP(I54,'Visual chart Edit'!$B$7:$K$570,10,FALSE)</f>
        <v>DFR</v>
      </c>
      <c r="J58" s="13">
        <f>+VLOOKUP(K53,'Visual chart Edit'!$A$8:$I$263,9,FALSE)</f>
        <v>418.6</v>
      </c>
      <c r="K58" s="93" t="str">
        <f>+VLOOKUP(K54,'Visual chart Edit'!$B$7:$K$570,10,FALSE)</f>
        <v>DFR</v>
      </c>
      <c r="L58" s="13">
        <f>+VLOOKUP(M53,'Visual chart Edit'!$A$8:$I$263,9,FALSE)</f>
        <v>410.3</v>
      </c>
      <c r="M58" s="93" t="str">
        <f>+VLOOKUP(M54,'Visual chart Edit'!$B$7:$K$570,10,FALSE)</f>
        <v>Sandy</v>
      </c>
      <c r="N58" s="13">
        <f>+VLOOKUP(O53,'Visual chart Edit'!$A$8:$I$263,9,FALSE)</f>
        <v>384</v>
      </c>
      <c r="O58" s="93" t="str">
        <f>+VLOOKUP(O54,'Visual chart Edit'!$B$7:$K$570,10,FALSE)</f>
        <v>Sandy</v>
      </c>
      <c r="P58" s="13">
        <f>+VLOOKUP(Q53,'Visual chart Edit'!$A$8:$I$263,9,FALSE)</f>
        <v>450.8</v>
      </c>
      <c r="Q58" s="93" t="str">
        <f>+VLOOKUP(Q54,'Visual chart Edit'!$B$7:$K$570,10,FALSE)</f>
        <v>Sandy</v>
      </c>
      <c r="R58" s="13">
        <f>+VLOOKUP(S53,'Visual chart Edit'!$A$8:$I$263,9,FALSE)</f>
        <v>384.2</v>
      </c>
      <c r="S58" s="93" t="str">
        <f>+VLOOKUP(S54,'Visual chart Edit'!$B$7:$K$570,10,FALSE)</f>
        <v>Sandy</v>
      </c>
      <c r="T58" s="13">
        <f>+VLOOKUP(U53,'Visual chart Edit'!$A$8:$I$263,9,FALSE)</f>
        <v>338.6</v>
      </c>
      <c r="U58" s="93" t="str">
        <f>+VLOOKUP(U54,'Visual chart Edit'!$B$7:$K$570,10,FALSE)</f>
        <v>Sandy</v>
      </c>
      <c r="V58" s="13">
        <f>+VLOOKUP(W53,'Visual chart Edit'!$A$8:$I$263,9,FALSE)</f>
        <v>370.7</v>
      </c>
      <c r="W58" s="93" t="str">
        <f>+VLOOKUP(W54,'Visual chart Edit'!$B$7:$K$570,10,FALSE)</f>
        <v>Sandy</v>
      </c>
      <c r="X58" s="13">
        <f>+VLOOKUP(Y53,'Visual chart Edit'!$A$8:$I$263,9,FALSE)</f>
        <v>434.1</v>
      </c>
      <c r="Y58" s="93" t="str">
        <f>+VLOOKUP(Y54,'Visual chart Edit'!$B$7:$K$570,10,FALSE)</f>
        <v>Sandy</v>
      </c>
      <c r="Z58" s="13">
        <f>+VLOOKUP(AA53,'Visual chart Edit'!$A$8:$I$263,9,FALSE)</f>
        <v>368.1</v>
      </c>
      <c r="AA58" s="93" t="str">
        <f>+VLOOKUP(AA54,'Visual chart Edit'!$B$7:$K$570,10,FALSE)</f>
        <v>DFR</v>
      </c>
      <c r="AB58" s="13">
        <f>+VLOOKUP(AC53,'Visual chart Edit'!$A$8:$I$263,9,FALSE)</f>
        <v>342.3</v>
      </c>
      <c r="AC58" s="93" t="str">
        <f>+VLOOKUP(AC54,'Visual chart Edit'!$B$7:$K$570,10,FALSE)</f>
        <v>DRY</v>
      </c>
      <c r="AD58" s="13">
        <f>+VLOOKUP(AE53,'Visual chart Edit'!$A$8:$I$263,9,FALSE)</f>
        <v>405.1</v>
      </c>
      <c r="AE58" s="93" t="str">
        <f>+VLOOKUP(AE54,'Visual chart Edit'!$B$7:$K$570,10,FALSE)</f>
        <v>DRY</v>
      </c>
      <c r="AF58" s="13">
        <f>+VLOOKUP(AG53,'Visual chart Edit'!$A$8:$I$263,9,FALSE)</f>
        <v>412.2</v>
      </c>
      <c r="AG58" s="93" t="str">
        <f>+VLOOKUP(AG54,'Visual chart Edit'!$B$7:$K$570,10,FALSE)</f>
        <v>DRY</v>
      </c>
      <c r="AH58" s="13">
        <f>+VLOOKUP(AI53,'Visual chart Edit'!$A$8:$I$263,9,FALSE)</f>
        <v>412.2</v>
      </c>
      <c r="AI58" s="93" t="str">
        <f>+VLOOKUP(AI54,'Visual chart Edit'!$B$7:$K$570,10,FALSE)</f>
        <v>DRY</v>
      </c>
      <c r="AJ58" s="13">
        <f>+VLOOKUP(AK53,'Visual chart Edit'!$A$8:$I$263,9,FALSE)</f>
        <v>422.1</v>
      </c>
      <c r="AK58" s="93" t="str">
        <f>+VLOOKUP(AK54,'Visual chart Edit'!$B$7:$K$570,10,FALSE)</f>
        <v>DRY</v>
      </c>
      <c r="AL58" s="13">
        <f>+VLOOKUP(AM53,'Visual chart Edit'!$A$8:$I$263,9,FALSE)</f>
        <v>418.3</v>
      </c>
      <c r="AM58" s="93" t="str">
        <f>+VLOOKUP(AM54,'Visual chart Edit'!$B$7:$K$570,10,FALSE)</f>
        <v>DRY</v>
      </c>
      <c r="AN58" s="13">
        <f>+VLOOKUP(AO53,'Visual chart Edit'!$A$8:$I$263,9,FALSE)</f>
        <v>384.3</v>
      </c>
      <c r="AO58" s="93" t="str">
        <f>+VLOOKUP(AO54,'Visual chart Edit'!$B$7:$K$570,10,FALSE)</f>
        <v>DRY</v>
      </c>
      <c r="AP58" s="13">
        <f>+VLOOKUP(AQ53,'Visual chart Edit'!$A$8:$I$263,9,FALSE)</f>
        <v>434.2</v>
      </c>
      <c r="AQ58" s="93" t="str">
        <f>+VLOOKUP(AQ54,'Visual chart Edit'!$B$7:$K$570,10,FALSE)</f>
        <v>Sandy</v>
      </c>
      <c r="AR58" s="13">
        <f>+VLOOKUP(AS53,'Visual chart Edit'!$A$8:$I$263,9,FALSE)</f>
        <v>390.1</v>
      </c>
      <c r="AS58" s="93" t="str">
        <f>+VLOOKUP(AS54,'Visual chart Edit'!$B$7:$K$570,10,FALSE)</f>
        <v>Sandy</v>
      </c>
      <c r="AT58" s="30"/>
      <c r="AV58" s="11">
        <f>+COUNTIF(C57:AT58,"Sandy")</f>
        <v>9</v>
      </c>
      <c r="AW58" s="11">
        <f>+COUNTIF(C57:AT58,"DRY")</f>
        <v>8</v>
      </c>
      <c r="AX58" s="11">
        <f>+COUNTIF(C58:AT58,"DFR")</f>
        <v>4</v>
      </c>
      <c r="AY58" s="11">
        <f>+COUNTIF(C58:AS58,"WFR")</f>
        <v>0</v>
      </c>
      <c r="AZ58" s="11">
        <f>+COUNTIF(C58:AS58,"FS")</f>
        <v>0</v>
      </c>
      <c r="BA58" s="11">
        <f>+SUM(AV58:AZ58)</f>
        <v>21</v>
      </c>
      <c r="BB58" s="11">
        <f>+COUNTIF(E58:AS58,"WIP")</f>
        <v>0</v>
      </c>
      <c r="BC58" s="11">
        <f>+COUNTIF(D59:AT59,"C")</f>
        <v>21</v>
      </c>
      <c r="BD58" s="135">
        <f>+COUNTIF(D56:AT56,"E")</f>
        <v>21</v>
      </c>
      <c r="BE58" s="11">
        <f>+COUNTIF(D57:AT57,"Done")</f>
        <v>12</v>
      </c>
      <c r="BH58" s="13">
        <f>+SUM(D58:AT58)</f>
        <v>8430.1</v>
      </c>
    </row>
    <row r="59" spans="1:67" s="13" customFormat="1" x14ac:dyDescent="0.25">
      <c r="A59" s="11"/>
      <c r="B59" s="131"/>
      <c r="C59" s="172" t="s">
        <v>436</v>
      </c>
      <c r="E59" s="21" t="s">
        <v>417</v>
      </c>
      <c r="G59" s="21" t="s">
        <v>417</v>
      </c>
      <c r="I59" s="21" t="s">
        <v>417</v>
      </c>
      <c r="K59" s="21" t="s">
        <v>417</v>
      </c>
      <c r="M59" s="21" t="s">
        <v>417</v>
      </c>
      <c r="O59" s="21" t="s">
        <v>417</v>
      </c>
      <c r="Q59" s="21" t="s">
        <v>417</v>
      </c>
      <c r="S59" s="21" t="s">
        <v>417</v>
      </c>
      <c r="U59" s="21" t="s">
        <v>417</v>
      </c>
      <c r="W59" s="21" t="s">
        <v>417</v>
      </c>
      <c r="Y59" s="21" t="s">
        <v>417</v>
      </c>
      <c r="AA59" s="21" t="s">
        <v>417</v>
      </c>
      <c r="AC59" s="21" t="s">
        <v>417</v>
      </c>
      <c r="AE59" s="21" t="s">
        <v>417</v>
      </c>
      <c r="AG59" s="21" t="s">
        <v>417</v>
      </c>
      <c r="AI59" s="21" t="s">
        <v>417</v>
      </c>
      <c r="AK59" s="21" t="s">
        <v>417</v>
      </c>
      <c r="AM59" s="21" t="s">
        <v>417</v>
      </c>
      <c r="AO59" s="21" t="s">
        <v>417</v>
      </c>
      <c r="AQ59" s="21" t="s">
        <v>417</v>
      </c>
      <c r="AS59" s="21" t="s">
        <v>417</v>
      </c>
      <c r="AT59" s="30"/>
      <c r="AV59" s="11"/>
      <c r="AW59" s="11"/>
      <c r="AX59" s="11"/>
      <c r="AY59" s="11"/>
      <c r="AZ59" s="11"/>
      <c r="BA59" s="11"/>
      <c r="BB59" s="11"/>
      <c r="BC59" s="11"/>
      <c r="BD59" s="135"/>
    </row>
    <row r="60" spans="1:67" s="13" customFormat="1" x14ac:dyDescent="0.25">
      <c r="A60" s="11"/>
      <c r="B60" s="131"/>
      <c r="C60" s="172" t="s">
        <v>138</v>
      </c>
      <c r="E60" s="13" t="str">
        <f>+VLOOKUP(E53,'Visual chart Edit'!$A$8:$I$263,3,FALSE)</f>
        <v>DA+3</v>
      </c>
      <c r="G60" s="13" t="str">
        <f>+VLOOKUP(G53,'Visual chart Edit'!$A$8:$I$263,3,FALSE)</f>
        <v>DA+0</v>
      </c>
      <c r="I60" s="13" t="str">
        <f>+VLOOKUP(I53,'Visual chart Edit'!$A$8:$I$263,3,FALSE)</f>
        <v>DA+3</v>
      </c>
      <c r="K60" s="13" t="str">
        <f>+VLOOKUP(K53,'Visual chart Edit'!$A$8:$I$263,3,FALSE)</f>
        <v>DA+3</v>
      </c>
      <c r="M60" s="13" t="str">
        <f>+VLOOKUP(M53,'Visual chart Edit'!$A$8:$I$263,3,FALSE)</f>
        <v>DA+0</v>
      </c>
      <c r="O60" s="13" t="str">
        <f>+VLOOKUP(O53,'Visual chart Edit'!$A$8:$I$263,3,FALSE)</f>
        <v>DA+0</v>
      </c>
      <c r="Q60" s="13" t="str">
        <f>+VLOOKUP(Q53,'Visual chart Edit'!$A$8:$I$263,3,FALSE)</f>
        <v>DB1+0</v>
      </c>
      <c r="S60" s="13" t="str">
        <f>+VLOOKUP(S53,'Visual chart Edit'!$A$8:$I$263,3,FALSE)</f>
        <v>DA+0</v>
      </c>
      <c r="U60" s="13" t="str">
        <f>+VLOOKUP(U53,'Visual chart Edit'!$A$8:$I$263,3,FALSE)</f>
        <v>DA+0</v>
      </c>
      <c r="W60" s="13" t="str">
        <f>+VLOOKUP(W53,'Visual chart Edit'!$A$8:$I$263,3,FALSE)</f>
        <v>DA+0</v>
      </c>
      <c r="Y60" s="13" t="str">
        <f>+VLOOKUP(Y53,'Visual chart Edit'!$A$8:$I$263,3,FALSE)</f>
        <v>DA+0</v>
      </c>
      <c r="AA60" s="13" t="str">
        <f>+VLOOKUP(AA53,'Visual chart Edit'!$A$8:$I$263,3,FALSE)</f>
        <v>DA+0</v>
      </c>
      <c r="AC60" s="13" t="str">
        <f>+VLOOKUP(AC53,'Visual chart Edit'!$A$8:$I$263,3,FALSE)</f>
        <v>DB1+0</v>
      </c>
      <c r="AE60" s="13" t="str">
        <f>+VLOOKUP(AE53,'Visual chart Edit'!$A$8:$I$263,3,FALSE)</f>
        <v>DA+3</v>
      </c>
      <c r="AG60" s="13" t="str">
        <f>+VLOOKUP(AG53,'Visual chart Edit'!$A$8:$I$263,3,FALSE)</f>
        <v>DA+0</v>
      </c>
      <c r="AI60" s="13" t="str">
        <f>+VLOOKUP(AI53,'Visual chart Edit'!$A$8:$I$263,3,FALSE)</f>
        <v>DA+3</v>
      </c>
      <c r="AK60" s="13" t="str">
        <f>+VLOOKUP(AK53,'Visual chart Edit'!$A$8:$I$263,3,FALSE)</f>
        <v>DA+3</v>
      </c>
      <c r="AM60" s="13" t="str">
        <f>+VLOOKUP(AM53,'Visual chart Edit'!$A$8:$I$263,3,FALSE)</f>
        <v>DA+3</v>
      </c>
      <c r="AO60" s="13" t="str">
        <f>+VLOOKUP(AO53,'Visual chart Edit'!$A$8:$I$263,3,FALSE)</f>
        <v>DA+6</v>
      </c>
      <c r="AQ60" s="13" t="str">
        <f>+VLOOKUP(AQ53,'Visual chart Edit'!$A$8:$I$263,3,FALSE)</f>
        <v>DA+9</v>
      </c>
      <c r="AS60" s="13" t="str">
        <f>+VLOOKUP(AS53,'Visual chart Edit'!$A$8:$I$263,3,FALSE)</f>
        <v>DA+6</v>
      </c>
      <c r="AT60" s="30"/>
      <c r="AV60" s="11"/>
      <c r="AW60" s="11"/>
      <c r="AX60" s="11"/>
      <c r="AY60" s="11"/>
      <c r="AZ60" s="11"/>
      <c r="BA60" s="11"/>
      <c r="BB60" s="11"/>
      <c r="BC60" s="11"/>
      <c r="BD60" s="135"/>
    </row>
    <row r="61" spans="1:67" s="13" customFormat="1" x14ac:dyDescent="0.25">
      <c r="A61" s="11"/>
      <c r="B61" s="131"/>
      <c r="C61" s="172" t="s">
        <v>416</v>
      </c>
      <c r="E61" s="13" t="str">
        <f>+VLOOKUP(E53,'Visual chart Edit'!$A$8:$I$263,8,FALSE)</f>
        <v>,,,</v>
      </c>
      <c r="G61" s="13" t="str">
        <f>+VLOOKUP(G53,'Visual chart Edit'!$A$8:$I$263,8,FALSE)</f>
        <v>,,,</v>
      </c>
      <c r="I61" s="13" t="str">
        <f>+VLOOKUP(I53,'Visual chart Edit'!$A$8:$I$263,8,FALSE)</f>
        <v>,,,</v>
      </c>
      <c r="K61" s="13" t="str">
        <f>+VLOOKUP(K53,'Visual chart Edit'!$A$8:$I$263,8,FALSE)</f>
        <v>,,,</v>
      </c>
      <c r="M61" s="13" t="str">
        <f>+VLOOKUP(M53,'Visual chart Edit'!$A$8:$I$263,8,FALSE)</f>
        <v>1,3,,</v>
      </c>
      <c r="O61" s="13" t="str">
        <f>+VLOOKUP(O53,'Visual chart Edit'!$A$8:$I$263,8,FALSE)</f>
        <v>,2,,</v>
      </c>
      <c r="Q61" s="13" t="str">
        <f>+VLOOKUP(Q53,'Visual chart Edit'!$A$8:$I$263,8,FALSE)</f>
        <v>1,4,,3</v>
      </c>
      <c r="S61" s="13" t="str">
        <f>+VLOOKUP(S53,'Visual chart Edit'!$A$8:$I$263,8,FALSE)</f>
        <v>,,,</v>
      </c>
      <c r="U61" s="13" t="str">
        <f>+VLOOKUP(U53,'Visual chart Edit'!$A$8:$I$263,8,FALSE)</f>
        <v>2,1,,</v>
      </c>
      <c r="W61" s="13" t="str">
        <f>+VLOOKUP(W53,'Visual chart Edit'!$A$8:$I$263,8,FALSE)</f>
        <v>,,,1</v>
      </c>
      <c r="Y61" s="13" t="str">
        <f>+VLOOKUP(Y53,'Visual chart Edit'!$A$8:$I$263,8,FALSE)</f>
        <v>,,,</v>
      </c>
      <c r="AA61" s="13" t="str">
        <f>+VLOOKUP(AA53,'Visual chart Edit'!$A$8:$I$263,8,FALSE)</f>
        <v>,,,</v>
      </c>
      <c r="AC61" s="13" t="str">
        <f>+VLOOKUP(AC53,'Visual chart Edit'!$A$8:$I$263,8,FALSE)</f>
        <v>,,,</v>
      </c>
      <c r="AE61" s="13" t="str">
        <f>+VLOOKUP(AE53,'Visual chart Edit'!$A$8:$I$263,8,FALSE)</f>
        <v>,,,</v>
      </c>
      <c r="AG61" s="13" t="str">
        <f>+VLOOKUP(AG53,'Visual chart Edit'!$A$8:$I$263,8,FALSE)</f>
        <v>,,,</v>
      </c>
      <c r="AI61" s="13" t="str">
        <f>+VLOOKUP(AI53,'Visual chart Edit'!$A$8:$I$263,8,FALSE)</f>
        <v>,,,</v>
      </c>
      <c r="AK61" s="13" t="str">
        <f>+VLOOKUP(AK53,'Visual chart Edit'!$A$8:$I$263,8,FALSE)</f>
        <v>,,,</v>
      </c>
      <c r="AM61" s="13" t="str">
        <f>+VLOOKUP(AM53,'Visual chart Edit'!$A$8:$I$263,8,FALSE)</f>
        <v>,,,</v>
      </c>
      <c r="AO61" s="13" t="str">
        <f>+VLOOKUP(AO53,'Visual chart Edit'!$A$8:$I$263,8,FALSE)</f>
        <v>,,,</v>
      </c>
      <c r="AQ61" s="13" t="str">
        <f>+VLOOKUP(AQ53,'Visual chart Edit'!$A$8:$I$263,8,FALSE)</f>
        <v>,,,</v>
      </c>
      <c r="AS61" s="13" t="str">
        <f>+VLOOKUP(AS53,'Visual chart Edit'!$A$8:$I$263,8,FALSE)</f>
        <v>,2,4,1</v>
      </c>
      <c r="AT61" s="30"/>
      <c r="AV61" s="11"/>
      <c r="AW61" s="11"/>
      <c r="AX61" s="11"/>
      <c r="AY61" s="11"/>
      <c r="AZ61" s="11"/>
      <c r="BA61" s="11"/>
      <c r="BB61" s="11"/>
      <c r="BC61" s="11"/>
      <c r="BD61" s="135"/>
    </row>
    <row r="62" spans="1:67" s="13" customFormat="1" x14ac:dyDescent="0.25">
      <c r="A62" s="11"/>
      <c r="B62" s="131"/>
      <c r="C62" s="172"/>
      <c r="AT62" s="30"/>
      <c r="AV62" s="11"/>
      <c r="AW62" s="11"/>
      <c r="AX62" s="11"/>
      <c r="AY62" s="11"/>
      <c r="AZ62" s="11"/>
      <c r="BA62" s="11"/>
      <c r="BB62" s="11"/>
      <c r="BC62" s="11"/>
      <c r="BD62" s="135"/>
    </row>
    <row r="63" spans="1:67" s="13" customFormat="1" ht="15" x14ac:dyDescent="0.25">
      <c r="A63" s="11"/>
      <c r="B63" s="131"/>
      <c r="C63" s="172" t="s">
        <v>437</v>
      </c>
      <c r="G63" s="47"/>
      <c r="I63" s="174"/>
      <c r="M63" s="47"/>
      <c r="O63" s="47"/>
      <c r="Q63" s="47"/>
      <c r="S63" s="47"/>
      <c r="U63" s="47"/>
      <c r="Y63" s="47"/>
      <c r="AC63" s="47"/>
      <c r="AE63" s="47"/>
      <c r="AG63" s="175"/>
      <c r="AI63" s="175"/>
      <c r="AK63" s="174"/>
      <c r="AM63" s="174"/>
      <c r="AO63" s="47"/>
      <c r="AQ63" s="174"/>
      <c r="AS63" s="174"/>
      <c r="AT63" s="30"/>
      <c r="AV63" s="11"/>
      <c r="AW63" s="11"/>
      <c r="AX63" s="11"/>
      <c r="AY63" s="11"/>
      <c r="AZ63" s="11"/>
      <c r="BA63" s="11"/>
      <c r="BB63" s="11"/>
      <c r="BC63" s="11"/>
      <c r="BD63" s="135"/>
    </row>
    <row r="64" spans="1:67" s="60" customFormat="1" x14ac:dyDescent="0.25">
      <c r="B64" s="132"/>
      <c r="C64" s="73"/>
      <c r="D64" s="73"/>
      <c r="E64" s="73">
        <v>85</v>
      </c>
      <c r="F64" s="73"/>
      <c r="G64" s="73">
        <v>86</v>
      </c>
      <c r="H64" s="73"/>
      <c r="I64" s="73">
        <v>87</v>
      </c>
      <c r="J64" s="73"/>
      <c r="K64" s="73">
        <v>88</v>
      </c>
      <c r="L64" s="73"/>
      <c r="M64" s="73">
        <v>89</v>
      </c>
      <c r="N64" s="73"/>
      <c r="O64" s="73">
        <v>90</v>
      </c>
      <c r="P64" s="73"/>
      <c r="Q64" s="73">
        <v>91</v>
      </c>
      <c r="R64" s="73"/>
      <c r="S64" s="73">
        <v>92</v>
      </c>
      <c r="T64" s="73"/>
      <c r="U64" s="73">
        <v>93</v>
      </c>
      <c r="V64" s="73"/>
      <c r="W64" s="73">
        <v>94</v>
      </c>
      <c r="X64" s="73"/>
      <c r="Y64" s="73">
        <v>95</v>
      </c>
      <c r="Z64" s="73"/>
      <c r="AA64" s="73">
        <v>96</v>
      </c>
      <c r="AB64" s="73"/>
      <c r="AC64" s="73">
        <v>97</v>
      </c>
      <c r="AD64" s="73"/>
      <c r="AE64" s="73">
        <v>98</v>
      </c>
      <c r="AF64" s="73"/>
      <c r="AG64" s="73">
        <v>99</v>
      </c>
      <c r="AH64" s="73"/>
      <c r="AI64" s="73">
        <v>100</v>
      </c>
      <c r="AJ64" s="73"/>
      <c r="AK64" s="73">
        <v>101</v>
      </c>
      <c r="AL64" s="73"/>
      <c r="AM64" s="73">
        <v>102</v>
      </c>
      <c r="AN64" s="73"/>
      <c r="AO64" s="73">
        <v>103</v>
      </c>
      <c r="AP64" s="73"/>
      <c r="AQ64" s="73">
        <v>104</v>
      </c>
      <c r="AR64" s="73"/>
      <c r="AS64" s="73">
        <v>105</v>
      </c>
      <c r="AT64" s="75"/>
      <c r="BD64" s="140"/>
      <c r="BO64" s="13"/>
    </row>
    <row r="65" spans="1:67" s="13" customFormat="1" x14ac:dyDescent="0.25">
      <c r="A65" s="11"/>
      <c r="B65" s="56"/>
      <c r="C65" s="172"/>
      <c r="E65" s="165" t="str">
        <f>+VLOOKUP(E64,'Visual chart Edit'!$A$8:$I$263,2,FALSE)</f>
        <v>11A/9</v>
      </c>
      <c r="G65" s="165" t="str">
        <f>+VLOOKUP(G64,'Visual chart Edit'!$A$8:$I$263,2,FALSE)</f>
        <v>12/0</v>
      </c>
      <c r="I65" s="165" t="str">
        <f>+VLOOKUP(I64,'Visual chart Edit'!$A$8:$I$263,2,FALSE)</f>
        <v>13/0</v>
      </c>
      <c r="K65" s="165" t="str">
        <f>+VLOOKUP(K64,'Visual chart Edit'!$A$8:$I$263,2,FALSE)</f>
        <v>13/1</v>
      </c>
      <c r="M65" s="165" t="str">
        <f>+VLOOKUP(M64,'Visual chart Edit'!$A$8:$I$263,2,FALSE)</f>
        <v>13/2</v>
      </c>
      <c r="O65" s="165" t="str">
        <f>+VLOOKUP(O64,'Visual chart Edit'!$A$8:$I$263,2,FALSE)</f>
        <v>13/3</v>
      </c>
      <c r="Q65" s="165" t="str">
        <f>+VLOOKUP(Q64,'Visual chart Edit'!$A$8:$I$263,2,FALSE)</f>
        <v>13/4</v>
      </c>
      <c r="S65" s="165" t="str">
        <f>+VLOOKUP(S64,'Visual chart Edit'!$A$8:$I$263,2,FALSE)</f>
        <v>14/0</v>
      </c>
      <c r="U65" s="165" t="str">
        <f>+VLOOKUP(U64,'Visual chart Edit'!$A$8:$I$263,2,FALSE)</f>
        <v>14A/0</v>
      </c>
      <c r="W65" s="165" t="str">
        <f>+VLOOKUP(W64,'Visual chart Edit'!$A$8:$I$263,2,FALSE)</f>
        <v>14A/1</v>
      </c>
      <c r="Y65" s="165" t="str">
        <f>+VLOOKUP(Y64,'Visual chart Edit'!$A$8:$I$263,2,FALSE)</f>
        <v>14A/2</v>
      </c>
      <c r="AA65" s="165" t="str">
        <f>+VLOOKUP(AA64,'Visual chart Edit'!$A$8:$I$263,2,FALSE)</f>
        <v>15/0</v>
      </c>
      <c r="AC65" s="165" t="str">
        <f>+VLOOKUP(AC64,'Visual chart Edit'!$A$8:$I$263,2,FALSE)</f>
        <v>15/1</v>
      </c>
      <c r="AE65" s="165" t="str">
        <f>+VLOOKUP(AE64,'Visual chart Edit'!$A$8:$I$263,2,FALSE)</f>
        <v>16/0</v>
      </c>
      <c r="AG65" s="165" t="str">
        <f>+VLOOKUP(AG64,'Visual chart Edit'!$A$8:$I$263,2,FALSE)</f>
        <v>16/1</v>
      </c>
      <c r="AI65" s="165" t="str">
        <f>+VLOOKUP(AI64,'Visual chart Edit'!$A$8:$I$263,2,FALSE)</f>
        <v>16/2</v>
      </c>
      <c r="AK65" s="165" t="str">
        <f>+VLOOKUP(AK64,'Visual chart Edit'!$A$8:$I$263,2,FALSE)</f>
        <v>16/3</v>
      </c>
      <c r="AM65" s="165" t="str">
        <f>+VLOOKUP(AM64,'Visual chart Edit'!$A$8:$I$263,2,FALSE)</f>
        <v>16/4</v>
      </c>
      <c r="AO65" s="165" t="str">
        <f>+VLOOKUP(AO64,'Visual chart Edit'!$A$8:$I$263,2,FALSE)</f>
        <v>16/5</v>
      </c>
      <c r="AQ65" s="165" t="str">
        <f>+VLOOKUP(AQ64,'Visual chart Edit'!$A$8:$I$263,2,FALSE)</f>
        <v>17/0</v>
      </c>
      <c r="AS65" s="165" t="str">
        <f>+VLOOKUP(AS64,'Visual chart Edit'!$A$8:$I$263,2,FALSE)</f>
        <v>17/1</v>
      </c>
      <c r="AT65" s="30"/>
      <c r="AV65" s="11"/>
      <c r="AW65" s="11"/>
      <c r="AX65" s="11"/>
      <c r="AY65" s="11"/>
      <c r="AZ65" s="11"/>
      <c r="BA65" s="11"/>
      <c r="BB65" s="11"/>
      <c r="BC65" s="11"/>
      <c r="BD65" s="135"/>
    </row>
    <row r="66" spans="1:67" s="13" customFormat="1" x14ac:dyDescent="0.25">
      <c r="A66" s="11"/>
      <c r="B66" s="56"/>
      <c r="C66" s="172"/>
      <c r="J66" s="13" t="s">
        <v>1718</v>
      </c>
      <c r="L66" s="13" t="s">
        <v>1718</v>
      </c>
      <c r="N66" s="13" t="s">
        <v>1718</v>
      </c>
      <c r="P66" s="13" t="s">
        <v>1718</v>
      </c>
      <c r="R66" s="13" t="s">
        <v>1718</v>
      </c>
      <c r="T66" s="13" t="s">
        <v>1718</v>
      </c>
      <c r="AT66" s="30"/>
      <c r="AV66" s="11"/>
      <c r="AW66" s="11"/>
      <c r="AX66" s="11"/>
      <c r="AY66" s="11"/>
      <c r="AZ66" s="11"/>
      <c r="BA66" s="11"/>
      <c r="BB66" s="11"/>
      <c r="BC66" s="11"/>
      <c r="BD66" s="135"/>
      <c r="BI66" s="13">
        <f>+SUMIF(D66:AT66,".",D69:AT69)</f>
        <v>0</v>
      </c>
      <c r="BJ66" s="13">
        <f>+SUMIF(D66:AT66,"..",D69:AT69)</f>
        <v>0</v>
      </c>
      <c r="BK66" s="13">
        <f>+SUMIF(D66:AT66,",",D69:AT69)</f>
        <v>0</v>
      </c>
    </row>
    <row r="67" spans="1:67" s="13" customFormat="1" x14ac:dyDescent="0.25">
      <c r="A67" s="11"/>
      <c r="B67" s="131"/>
      <c r="C67" s="172" t="s">
        <v>433</v>
      </c>
      <c r="E67" s="13" t="str">
        <f>+VLOOKUP(E65,'Visual chart Edit'!$B$7:$L$591,11,FALSE)</f>
        <v>E</v>
      </c>
      <c r="G67" s="13" t="str">
        <f>+VLOOKUP(G65,'Visual chart Edit'!$B$7:$L$591,11,FALSE)</f>
        <v>E</v>
      </c>
      <c r="I67" s="13" t="str">
        <f>+VLOOKUP(I65,'Visual chart Edit'!$B$7:$L$591,11,FALSE)</f>
        <v>E</v>
      </c>
      <c r="K67" s="13" t="str">
        <f>+VLOOKUP(K65,'Visual chart Edit'!$B$7:$L$591,11,FALSE)</f>
        <v>E</v>
      </c>
      <c r="M67" s="13" t="str">
        <f>+VLOOKUP(M65,'Visual chart Edit'!$B$7:$L$591,11,FALSE)</f>
        <v>E</v>
      </c>
      <c r="O67" s="13" t="str">
        <f>+VLOOKUP(O65,'Visual chart Edit'!$B$7:$L$591,11,FALSE)</f>
        <v>E</v>
      </c>
      <c r="Q67" s="13" t="str">
        <f>+VLOOKUP(Q65,'Visual chart Edit'!$B$7:$L$591,11,FALSE)</f>
        <v>E</v>
      </c>
      <c r="S67" s="13" t="str">
        <f>+VLOOKUP(S65,'Visual chart Edit'!$B$7:$L$591,11,FALSE)</f>
        <v>E</v>
      </c>
      <c r="U67" s="13" t="str">
        <f>+VLOOKUP(U65,'Visual chart Edit'!$B$7:$L$591,11,FALSE)</f>
        <v>E</v>
      </c>
      <c r="W67" s="13" t="str">
        <f>+VLOOKUP(W65,'Visual chart Edit'!$B$7:$L$591,11,FALSE)</f>
        <v>E</v>
      </c>
      <c r="Y67" s="13" t="str">
        <f>+VLOOKUP(Y65,'Visual chart Edit'!$B$7:$L$591,11,FALSE)</f>
        <v>E</v>
      </c>
      <c r="AA67" s="13" t="str">
        <f>+VLOOKUP(AA65,'Visual chart Edit'!$B$7:$L$591,11,FALSE)</f>
        <v/>
      </c>
      <c r="AC67" s="13" t="str">
        <f>+VLOOKUP(AC65,'Visual chart Edit'!$B$7:$L$591,11,FALSE)</f>
        <v>E</v>
      </c>
      <c r="AE67" s="13" t="str">
        <f>+VLOOKUP(AE65,'Visual chart Edit'!$B$7:$L$591,11,FALSE)</f>
        <v>E</v>
      </c>
      <c r="AG67" s="13" t="str">
        <f>+VLOOKUP(AG65,'Visual chart Edit'!$B$7:$L$591,11,FALSE)</f>
        <v>E</v>
      </c>
      <c r="AI67" s="13" t="str">
        <f>+VLOOKUP(AI65,'Visual chart Edit'!$B$7:$L$591,11,FALSE)</f>
        <v>E</v>
      </c>
      <c r="AK67" s="13" t="str">
        <f>+VLOOKUP(AK65,'Visual chart Edit'!$B$7:$L$591,11,FALSE)</f>
        <v>E</v>
      </c>
      <c r="AM67" s="13" t="str">
        <f>+VLOOKUP(AM65,'Visual chart Edit'!$B$7:$L$591,11,FALSE)</f>
        <v>E</v>
      </c>
      <c r="AO67" s="13" t="str">
        <f>+VLOOKUP(AO65,'Visual chart Edit'!$B$7:$L$591,11,FALSE)</f>
        <v>E</v>
      </c>
      <c r="AQ67" s="13" t="str">
        <f>+VLOOKUP(AQ65,'Visual chart Edit'!$B$7:$L$591,11,FALSE)</f>
        <v>E</v>
      </c>
      <c r="AS67" s="13" t="str">
        <f>+VLOOKUP(AS65,'Visual chart Edit'!$B$7:$L$591,11,FALSE)</f>
        <v>E</v>
      </c>
      <c r="AT67" s="30"/>
      <c r="AV67" s="11"/>
      <c r="AW67" s="11"/>
      <c r="AX67" s="11"/>
      <c r="AY67" s="11"/>
      <c r="AZ67" s="11"/>
      <c r="BA67" s="11"/>
      <c r="BB67" s="11"/>
      <c r="BC67" s="11"/>
      <c r="BD67" s="135"/>
    </row>
    <row r="68" spans="1:67" s="13" customFormat="1" ht="3" customHeight="1" x14ac:dyDescent="0.25">
      <c r="A68" s="11"/>
      <c r="B68" s="131"/>
      <c r="C68" s="172" t="s">
        <v>434</v>
      </c>
      <c r="E68" s="21" t="str">
        <f>+VLOOKUP(E65,'Visual chart Edit'!$B$7:$M$491,12,FALSE)</f>
        <v>Done</v>
      </c>
      <c r="G68" s="21" t="str">
        <f>+VLOOKUP(G65,'Visual chart Edit'!$B$7:$M$491,12,FALSE)</f>
        <v>Done</v>
      </c>
      <c r="I68" s="21" t="str">
        <f>+VLOOKUP(I65,'Visual chart Edit'!$B$7:$M$491,12,FALSE)</f>
        <v/>
      </c>
      <c r="K68" s="21" t="str">
        <f>+VLOOKUP(K65,'Visual chart Edit'!$B$7:$M$491,12,FALSE)</f>
        <v/>
      </c>
      <c r="M68" s="21" t="str">
        <f>+VLOOKUP(M65,'Visual chart Edit'!$B$7:$M$491,12,FALSE)</f>
        <v/>
      </c>
      <c r="O68" s="21" t="str">
        <f>+VLOOKUP(O65,'Visual chart Edit'!$B$7:$M$491,12,FALSE)</f>
        <v/>
      </c>
      <c r="Q68" s="21" t="str">
        <f>+VLOOKUP(Q65,'Visual chart Edit'!$B$7:$M$491,12,FALSE)</f>
        <v/>
      </c>
      <c r="S68" s="21" t="str">
        <f>+VLOOKUP(S65,'Visual chart Edit'!$B$7:$M$491,12,FALSE)</f>
        <v/>
      </c>
      <c r="U68" s="21" t="str">
        <f>+VLOOKUP(U65,'Visual chart Edit'!$B$7:$M$491,12,FALSE)</f>
        <v/>
      </c>
      <c r="W68" s="21" t="str">
        <f>+VLOOKUP(W65,'Visual chart Edit'!$B$7:$M$491,12,FALSE)</f>
        <v/>
      </c>
      <c r="Y68" s="21" t="str">
        <f>+VLOOKUP(Y65,'Visual chart Edit'!$B$7:$M$491,12,FALSE)</f>
        <v/>
      </c>
      <c r="AA68" s="21" t="str">
        <f>+VLOOKUP(AA65,'Visual chart Edit'!$B$7:$M$491,12,FALSE)</f>
        <v/>
      </c>
      <c r="AC68" s="21" t="str">
        <f>+VLOOKUP(AC65,'Visual chart Edit'!$B$7:$M$491,12,FALSE)</f>
        <v>Done</v>
      </c>
      <c r="AE68" s="21" t="str">
        <f>+VLOOKUP(AE65,'Visual chart Edit'!$B$7:$M$491,12,FALSE)</f>
        <v/>
      </c>
      <c r="AG68" s="21" t="str">
        <f>+VLOOKUP(AG65,'Visual chart Edit'!$B$7:$M$491,12,FALSE)</f>
        <v>Done</v>
      </c>
      <c r="AI68" s="21" t="str">
        <f>+VLOOKUP(AI65,'Visual chart Edit'!$B$7:$M$491,12,FALSE)</f>
        <v>Done</v>
      </c>
      <c r="AK68" s="21" t="str">
        <f>+VLOOKUP(AK65,'Visual chart Edit'!$B$7:$M$491,12,FALSE)</f>
        <v>Done</v>
      </c>
      <c r="AM68" s="21" t="str">
        <f>+VLOOKUP(AM65,'Visual chart Edit'!$B$7:$M$491,12,FALSE)</f>
        <v>Done</v>
      </c>
      <c r="AO68" s="21" t="str">
        <f>+VLOOKUP(AO65,'Visual chart Edit'!$B$7:$M$491,12,FALSE)</f>
        <v>Done</v>
      </c>
      <c r="AQ68" s="21" t="str">
        <f>+VLOOKUP(AQ65,'Visual chart Edit'!$B$7:$M$491,12,FALSE)</f>
        <v>Done</v>
      </c>
      <c r="AS68" s="21" t="str">
        <f>+VLOOKUP(AS65,'Visual chart Edit'!$B$7:$M$491,12,FALSE)</f>
        <v>Done</v>
      </c>
      <c r="AT68" s="30"/>
      <c r="AV68" s="11"/>
      <c r="AW68" s="11"/>
      <c r="AX68" s="11"/>
      <c r="AY68" s="11"/>
      <c r="AZ68" s="11"/>
      <c r="BA68" s="11"/>
      <c r="BB68" s="11"/>
      <c r="BC68" s="11"/>
      <c r="BD68" s="135"/>
    </row>
    <row r="69" spans="1:67" s="13" customFormat="1" ht="15" customHeight="1" x14ac:dyDescent="0.25">
      <c r="A69" s="11"/>
      <c r="B69" s="131"/>
      <c r="C69" s="172" t="s">
        <v>435</v>
      </c>
      <c r="D69" s="13">
        <f>+VLOOKUP(E64,'Visual chart Edit'!$A$8:$I$263,9,FALSE)</f>
        <v>426.3</v>
      </c>
      <c r="E69" s="93" t="str">
        <f>+VLOOKUP(E65,'Visual chart Edit'!$B$7:$K$570,10,FALSE)</f>
        <v>DRY</v>
      </c>
      <c r="F69" s="13">
        <f>+VLOOKUP(G64,'Visual chart Edit'!$A$8:$I$263,9,FALSE)</f>
        <v>405.9</v>
      </c>
      <c r="G69" s="93" t="str">
        <f>+VLOOKUP(G65,'Visual chart Edit'!$B$7:$K$570,10,FALSE)</f>
        <v>DRY</v>
      </c>
      <c r="H69" s="13">
        <f>+VLOOKUP(I64,'Visual chart Edit'!$A$8:$I$263,9,FALSE)</f>
        <v>211.9</v>
      </c>
      <c r="I69" s="93" t="str">
        <f>+VLOOKUP(I65,'Visual chart Edit'!$B$7:$K$570,10,FALSE)</f>
        <v>DRY</v>
      </c>
      <c r="J69" s="13">
        <f>+VLOOKUP(K64,'Visual chart Edit'!$A$8:$I$263,9,FALSE)</f>
        <v>464.3</v>
      </c>
      <c r="K69" s="93" t="str">
        <f>+VLOOKUP(K65,'Visual chart Edit'!$B$7:$K$570,10,FALSE)</f>
        <v>DRY</v>
      </c>
      <c r="L69" s="13">
        <f>+VLOOKUP(M64,'Visual chart Edit'!$A$8:$I$263,9,FALSE)</f>
        <v>373.7</v>
      </c>
      <c r="M69" s="93" t="str">
        <f>+VLOOKUP(M65,'Visual chart Edit'!$B$7:$K$570,10,FALSE)</f>
        <v>DRY</v>
      </c>
      <c r="N69" s="13">
        <f>+VLOOKUP(O64,'Visual chart Edit'!$A$8:$I$263,9,FALSE)</f>
        <v>419.7</v>
      </c>
      <c r="O69" s="93" t="str">
        <f>+VLOOKUP(O65,'Visual chart Edit'!$B$7:$K$570,10,FALSE)</f>
        <v>Sandy</v>
      </c>
      <c r="P69" s="13">
        <f>+VLOOKUP(Q64,'Visual chart Edit'!$A$8:$I$263,9,FALSE)</f>
        <v>420.3</v>
      </c>
      <c r="Q69" s="93" t="str">
        <f>+VLOOKUP(Q65,'Visual chart Edit'!$B$7:$K$570,10,FALSE)</f>
        <v>DRY</v>
      </c>
      <c r="R69" s="13">
        <f>+VLOOKUP(S64,'Visual chart Edit'!$A$8:$I$263,9,FALSE)</f>
        <v>400</v>
      </c>
      <c r="S69" s="93" t="str">
        <f>+VLOOKUP(S65,'Visual chart Edit'!$B$7:$K$570,10,FALSE)</f>
        <v>Sandy</v>
      </c>
      <c r="T69" s="13">
        <f>+VLOOKUP(U64,'Visual chart Edit'!$A$8:$I$263,9,FALSE)</f>
        <v>381.4</v>
      </c>
      <c r="U69" s="93" t="str">
        <f>+VLOOKUP(U65,'Visual chart Edit'!$B$7:$K$570,10,FALSE)</f>
        <v>DRY</v>
      </c>
      <c r="V69" s="13">
        <f>+VLOOKUP(W64,'Visual chart Edit'!$A$8:$I$263,9,FALSE)</f>
        <v>412.76499999999999</v>
      </c>
      <c r="W69" s="93" t="str">
        <f>+VLOOKUP(W65,'Visual chart Edit'!$B$7:$K$570,10,FALSE)</f>
        <v>DRY</v>
      </c>
      <c r="X69" s="13">
        <f>+VLOOKUP(Y64,'Visual chart Edit'!$A$8:$I$263,9,FALSE)</f>
        <v>396.029</v>
      </c>
      <c r="Y69" s="93" t="str">
        <f>+VLOOKUP(Y65,'Visual chart Edit'!$B$7:$K$570,10,FALSE)</f>
        <v>DRY</v>
      </c>
      <c r="Z69" s="13">
        <f>+VLOOKUP(AA64,'Visual chart Edit'!$A$8:$I$263,9,FALSE)</f>
        <v>383.3</v>
      </c>
      <c r="AA69" s="93" t="str">
        <f>+VLOOKUP(AA65,'Visual chart Edit'!$B$7:$K$570,10,FALSE)</f>
        <v>DRY</v>
      </c>
      <c r="AB69" s="13">
        <f>+VLOOKUP(AC64,'Visual chart Edit'!$A$8:$I$263,9,FALSE)</f>
        <v>404.6</v>
      </c>
      <c r="AC69" s="93" t="str">
        <f>+VLOOKUP(AC65,'Visual chart Edit'!$B$7:$K$570,10,FALSE)</f>
        <v>DRY</v>
      </c>
      <c r="AD69" s="13">
        <f>+VLOOKUP(AE64,'Visual chart Edit'!$A$8:$I$263,9,FALSE)</f>
        <v>413.3</v>
      </c>
      <c r="AE69" s="93" t="str">
        <f>+VLOOKUP(AE65,'Visual chart Edit'!$B$7:$K$570,10,FALSE)</f>
        <v>DRY</v>
      </c>
      <c r="AF69" s="13">
        <f>+VLOOKUP(AG64,'Visual chart Edit'!$A$8:$I$263,9,FALSE)</f>
        <v>354.28300000000002</v>
      </c>
      <c r="AG69" s="93" t="str">
        <f>+VLOOKUP(AG65,'Visual chart Edit'!$B$7:$K$570,10,FALSE)</f>
        <v>DRY</v>
      </c>
      <c r="AH69" s="13">
        <f>+VLOOKUP(AI64,'Visual chart Edit'!$A$8:$I$263,9,FALSE)</f>
        <v>424.28</v>
      </c>
      <c r="AI69" s="93" t="str">
        <f>+VLOOKUP(AI65,'Visual chart Edit'!$B$7:$K$570,10,FALSE)</f>
        <v>DRY</v>
      </c>
      <c r="AJ69" s="13">
        <f>+VLOOKUP(AK64,'Visual chart Edit'!$A$8:$I$263,9,FALSE)</f>
        <v>340.3</v>
      </c>
      <c r="AK69" s="93" t="str">
        <f>+VLOOKUP(AK65,'Visual chart Edit'!$B$7:$K$570,10,FALSE)</f>
        <v>DRY</v>
      </c>
      <c r="AL69" s="13">
        <f>+VLOOKUP(AM64,'Visual chart Edit'!$A$8:$I$263,9,FALSE)</f>
        <v>394.7</v>
      </c>
      <c r="AM69" s="93" t="str">
        <f>+VLOOKUP(AM65,'Visual chart Edit'!$B$7:$K$570,10,FALSE)</f>
        <v>DRY</v>
      </c>
      <c r="AN69" s="13">
        <f>+VLOOKUP(AO64,'Visual chart Edit'!$A$8:$I$263,9,FALSE)</f>
        <v>435.863</v>
      </c>
      <c r="AO69" s="93" t="str">
        <f>+VLOOKUP(AO65,'Visual chart Edit'!$B$7:$K$570,10,FALSE)</f>
        <v>DRY</v>
      </c>
      <c r="AP69" s="13">
        <f>+VLOOKUP(AQ64,'Visual chart Edit'!$A$8:$I$263,9,FALSE)</f>
        <v>386.8</v>
      </c>
      <c r="AQ69" s="93" t="str">
        <f>+VLOOKUP(AQ65,'Visual chart Edit'!$B$7:$K$570,10,FALSE)</f>
        <v>DRY</v>
      </c>
      <c r="AR69" s="13">
        <f>+VLOOKUP(AS64,'Visual chart Edit'!$A$8:$I$263,9,FALSE)</f>
        <v>393.7</v>
      </c>
      <c r="AS69" s="93" t="str">
        <f>+VLOOKUP(AS65,'Visual chart Edit'!$B$7:$K$570,10,FALSE)</f>
        <v>DRY</v>
      </c>
      <c r="AT69" s="30"/>
      <c r="AV69" s="11">
        <f>+COUNTIF(C68:AT69,"Sandy")</f>
        <v>2</v>
      </c>
      <c r="AW69" s="11">
        <f>+COUNTIF(C68:AT69,"DRY")</f>
        <v>19</v>
      </c>
      <c r="AX69" s="11">
        <f>+COUNTIF(C69:AT69,"DFR")</f>
        <v>0</v>
      </c>
      <c r="AY69" s="11">
        <f>+COUNTIF(C69:AS69,"WFR")</f>
        <v>0</v>
      </c>
      <c r="AZ69" s="11">
        <f>+COUNTIF(C69:AS69,"FS")</f>
        <v>0</v>
      </c>
      <c r="BA69" s="11">
        <f>+SUM(AV69:AZ69)</f>
        <v>21</v>
      </c>
      <c r="BB69" s="11">
        <f>+COUNTIF(E69:AS69,"WIP")</f>
        <v>0</v>
      </c>
      <c r="BC69" s="11">
        <f>+COUNTIF(D70:AT70,"C")</f>
        <v>21</v>
      </c>
      <c r="BD69" s="135">
        <f>+COUNTIF(D67:AT67,"E")</f>
        <v>20</v>
      </c>
      <c r="BE69" s="11">
        <f>+COUNTIF(D68:AT68,"Done")</f>
        <v>10</v>
      </c>
      <c r="BH69" s="13">
        <f>+SUM(D69:AT69)</f>
        <v>8243.4200000000019</v>
      </c>
    </row>
    <row r="70" spans="1:67" s="13" customFormat="1" x14ac:dyDescent="0.25">
      <c r="A70" s="11"/>
      <c r="B70" s="131"/>
      <c r="C70" s="172" t="s">
        <v>436</v>
      </c>
      <c r="E70" s="21" t="s">
        <v>417</v>
      </c>
      <c r="G70" s="21" t="s">
        <v>417</v>
      </c>
      <c r="I70" s="21" t="s">
        <v>417</v>
      </c>
      <c r="K70" s="21" t="s">
        <v>417</v>
      </c>
      <c r="M70" s="21" t="s">
        <v>417</v>
      </c>
      <c r="O70" s="21" t="s">
        <v>417</v>
      </c>
      <c r="Q70" s="21" t="s">
        <v>417</v>
      </c>
      <c r="S70" s="21" t="s">
        <v>417</v>
      </c>
      <c r="U70" s="21" t="s">
        <v>417</v>
      </c>
      <c r="W70" s="21" t="s">
        <v>417</v>
      </c>
      <c r="Y70" s="21" t="s">
        <v>417</v>
      </c>
      <c r="AA70" s="21" t="s">
        <v>417</v>
      </c>
      <c r="AC70" s="21" t="s">
        <v>417</v>
      </c>
      <c r="AE70" s="21" t="s">
        <v>417</v>
      </c>
      <c r="AG70" s="21" t="s">
        <v>417</v>
      </c>
      <c r="AI70" s="21" t="s">
        <v>417</v>
      </c>
      <c r="AK70" s="21" t="s">
        <v>417</v>
      </c>
      <c r="AM70" s="21" t="s">
        <v>417</v>
      </c>
      <c r="AO70" s="21" t="s">
        <v>417</v>
      </c>
      <c r="AQ70" s="21" t="s">
        <v>417</v>
      </c>
      <c r="AS70" s="21" t="s">
        <v>417</v>
      </c>
      <c r="AT70" s="30"/>
      <c r="AV70" s="11"/>
      <c r="AW70" s="11"/>
      <c r="AX70" s="11"/>
      <c r="AY70" s="11"/>
      <c r="AZ70" s="11"/>
      <c r="BA70" s="11"/>
      <c r="BB70" s="11"/>
      <c r="BC70" s="11"/>
      <c r="BD70" s="135"/>
    </row>
    <row r="71" spans="1:67" s="13" customFormat="1" x14ac:dyDescent="0.25">
      <c r="A71" s="11"/>
      <c r="B71" s="131"/>
      <c r="C71" s="172" t="s">
        <v>138</v>
      </c>
      <c r="E71" s="13" t="str">
        <f>+VLOOKUP(E64,'Visual chart Edit'!$A$8:$I$263,3,FALSE)</f>
        <v>DA+3</v>
      </c>
      <c r="G71" s="13" t="str">
        <f>+VLOOKUP(G64,'Visual chart Edit'!$A$8:$I$263,3,FALSE)</f>
        <v>DD60+0</v>
      </c>
      <c r="I71" s="13" t="str">
        <f>+VLOOKUP(I64,'Visual chart Edit'!$A$8:$I$263,3,FALSE)</f>
        <v>DD60+3</v>
      </c>
      <c r="K71" s="13" t="str">
        <f>+VLOOKUP(K64,'Visual chart Edit'!$A$8:$I$263,3,FALSE)</f>
        <v>DA+9</v>
      </c>
      <c r="M71" s="13" t="str">
        <f>+VLOOKUP(M64,'Visual chart Edit'!$A$8:$I$263,3,FALSE)</f>
        <v>DA+3</v>
      </c>
      <c r="O71" s="13" t="str">
        <f>+VLOOKUP(O64,'Visual chart Edit'!$A$8:$I$263,3,FALSE)</f>
        <v>DA+3</v>
      </c>
      <c r="Q71" s="13" t="str">
        <f>+VLOOKUP(Q64,'Visual chart Edit'!$A$8:$I$263,3,FALSE)</f>
        <v>DA+3</v>
      </c>
      <c r="S71" s="13" t="str">
        <f>+VLOOKUP(S64,'Visual chart Edit'!$A$8:$I$263,3,FALSE)</f>
        <v>DC2+0</v>
      </c>
      <c r="U71" s="13" t="str">
        <f>+VLOOKUP(U64,'Visual chart Edit'!$A$8:$I$263,3,FALSE)</f>
        <v>DC1+0</v>
      </c>
      <c r="W71" s="13" t="str">
        <f>+VLOOKUP(W64,'Visual chart Edit'!$A$8:$I$263,3,FALSE)</f>
        <v>DA+3</v>
      </c>
      <c r="Y71" s="13" t="str">
        <f>+VLOOKUP(Y64,'Visual chart Edit'!$A$8:$I$263,3,FALSE)</f>
        <v>DA+0</v>
      </c>
      <c r="AA71" s="13" t="str">
        <f>+VLOOKUP(AA64,'Visual chart Edit'!$A$8:$I$263,3,FALSE)</f>
        <v>DC1+0</v>
      </c>
      <c r="AC71" s="13" t="str">
        <f>+VLOOKUP(AC64,'Visual chart Edit'!$A$8:$I$263,3,FALSE)</f>
        <v>DA+3</v>
      </c>
      <c r="AE71" s="13" t="str">
        <f>+VLOOKUP(AE64,'Visual chart Edit'!$A$8:$I$263,3,FALSE)</f>
        <v>DC1+0</v>
      </c>
      <c r="AG71" s="13" t="str">
        <f>+VLOOKUP(AG64,'Visual chart Edit'!$A$8:$I$263,3,FALSE)</f>
        <v>DA+0</v>
      </c>
      <c r="AI71" s="13" t="str">
        <f>+VLOOKUP(AI64,'Visual chart Edit'!$A$8:$I$263,3,FALSE)</f>
        <v>DA+0</v>
      </c>
      <c r="AK71" s="13" t="str">
        <f>+VLOOKUP(AK64,'Visual chart Edit'!$A$8:$I$263,3,FALSE)</f>
        <v>DA+3</v>
      </c>
      <c r="AM71" s="13" t="str">
        <f>+VLOOKUP(AM64,'Visual chart Edit'!$A$8:$I$263,3,FALSE)</f>
        <v>DA+0</v>
      </c>
      <c r="AO71" s="13" t="str">
        <f>+VLOOKUP(AO64,'Visual chart Edit'!$A$8:$I$263,3,FALSE)</f>
        <v>DA+3</v>
      </c>
      <c r="AQ71" s="13" t="str">
        <f>+VLOOKUP(AQ64,'Visual chart Edit'!$A$8:$I$263,3,FALSE)</f>
        <v>DB2+3</v>
      </c>
      <c r="AS71" s="13" t="str">
        <f>+VLOOKUP(AS64,'Visual chart Edit'!$A$8:$I$263,3,FALSE)</f>
        <v>DA+3</v>
      </c>
      <c r="AT71" s="30"/>
      <c r="AV71" s="11"/>
      <c r="AW71" s="11"/>
      <c r="AX71" s="11"/>
      <c r="AY71" s="11"/>
      <c r="AZ71" s="11"/>
      <c r="BA71" s="11"/>
      <c r="BB71" s="11"/>
      <c r="BC71" s="11"/>
      <c r="BD71" s="135"/>
    </row>
    <row r="72" spans="1:67" s="13" customFormat="1" x14ac:dyDescent="0.25">
      <c r="A72" s="11"/>
      <c r="B72" s="131"/>
      <c r="C72" s="172" t="s">
        <v>416</v>
      </c>
      <c r="E72" s="13" t="str">
        <f>+VLOOKUP(E64,'Visual chart Edit'!$A$8:$I$263,8,FALSE)</f>
        <v>,,,</v>
      </c>
      <c r="G72" s="13" t="str">
        <f>+VLOOKUP(G64,'Visual chart Edit'!$A$8:$I$263,8,FALSE)</f>
        <v>,,,</v>
      </c>
      <c r="I72" s="13" t="str">
        <f>+VLOOKUP(I64,'Visual chart Edit'!$A$8:$I$263,8,FALSE)</f>
        <v>,,,</v>
      </c>
      <c r="K72" s="13" t="str">
        <f>+VLOOKUP(K64,'Visual chart Edit'!$A$8:$I$263,8,FALSE)</f>
        <v>,,,</v>
      </c>
      <c r="M72" s="13" t="str">
        <f>+VLOOKUP(M64,'Visual chart Edit'!$A$8:$I$263,8,FALSE)</f>
        <v>,,,</v>
      </c>
      <c r="O72" s="13" t="str">
        <f>+VLOOKUP(O64,'Visual chart Edit'!$A$8:$I$263,8,FALSE)</f>
        <v>,,2,4</v>
      </c>
      <c r="Q72" s="13" t="str">
        <f>+VLOOKUP(Q64,'Visual chart Edit'!$A$8:$I$263,8,FALSE)</f>
        <v>,,,</v>
      </c>
      <c r="S72" s="13" t="str">
        <f>+VLOOKUP(S64,'Visual chart Edit'!$A$8:$I$263,8,FALSE)</f>
        <v>,,,</v>
      </c>
      <c r="U72" s="13" t="str">
        <f>+VLOOKUP(U64,'Visual chart Edit'!$A$8:$I$263,8,FALSE)</f>
        <v>,,,</v>
      </c>
      <c r="W72" s="13" t="str">
        <f>+VLOOKUP(W64,'Visual chart Edit'!$A$8:$I$263,8,FALSE)</f>
        <v>,,,</v>
      </c>
      <c r="Y72" s="13" t="str">
        <f>+VLOOKUP(Y64,'Visual chart Edit'!$A$8:$I$263,8,FALSE)</f>
        <v>,,,</v>
      </c>
      <c r="AA72" s="13" t="str">
        <f>+VLOOKUP(AA64,'Visual chart Edit'!$A$8:$I$263,8,FALSE)</f>
        <v>,,,</v>
      </c>
      <c r="AC72" s="13" t="str">
        <f>+VLOOKUP(AC64,'Visual chart Edit'!$A$8:$I$263,8,FALSE)</f>
        <v>,,,</v>
      </c>
      <c r="AE72" s="13" t="str">
        <f>+VLOOKUP(AE64,'Visual chart Edit'!$A$8:$I$263,8,FALSE)</f>
        <v>,,,</v>
      </c>
      <c r="AG72" s="13" t="str">
        <f>+VLOOKUP(AG64,'Visual chart Edit'!$A$8:$I$263,8,FALSE)</f>
        <v>,,,</v>
      </c>
      <c r="AI72" s="13" t="str">
        <f>+VLOOKUP(AI64,'Visual chart Edit'!$A$8:$I$263,8,FALSE)</f>
        <v>1,,,1</v>
      </c>
      <c r="AK72" s="13" t="str">
        <f>+VLOOKUP(AK64,'Visual chart Edit'!$A$8:$I$263,8,FALSE)</f>
        <v>,,,</v>
      </c>
      <c r="AM72" s="13" t="str">
        <f>+VLOOKUP(AM64,'Visual chart Edit'!$A$8:$I$263,8,FALSE)</f>
        <v>,1,,</v>
      </c>
      <c r="AO72" s="13" t="str">
        <f>+VLOOKUP(AO64,'Visual chart Edit'!$A$8:$I$263,8,FALSE)</f>
        <v>,,,</v>
      </c>
      <c r="AQ72" s="13" t="str">
        <f>+VLOOKUP(AQ64,'Visual chart Edit'!$A$8:$I$263,8,FALSE)</f>
        <v>,,,1</v>
      </c>
      <c r="AS72" s="13" t="str">
        <f>+VLOOKUP(AS64,'Visual chart Edit'!$A$8:$I$263,8,FALSE)</f>
        <v>,,,</v>
      </c>
      <c r="AT72" s="30"/>
      <c r="AV72" s="11"/>
      <c r="AW72" s="11"/>
      <c r="AX72" s="11"/>
      <c r="AY72" s="11"/>
      <c r="AZ72" s="11"/>
      <c r="BA72" s="11"/>
      <c r="BB72" s="11"/>
      <c r="BC72" s="11"/>
      <c r="BD72" s="135"/>
    </row>
    <row r="73" spans="1:67" s="13" customFormat="1" x14ac:dyDescent="0.25">
      <c r="A73" s="11"/>
      <c r="B73" s="131"/>
      <c r="C73" s="172"/>
      <c r="AT73" s="30"/>
      <c r="AV73" s="11"/>
      <c r="AW73" s="11"/>
      <c r="AX73" s="11"/>
      <c r="AY73" s="11"/>
      <c r="AZ73" s="11"/>
      <c r="BA73" s="11"/>
      <c r="BB73" s="11"/>
      <c r="BC73" s="11"/>
      <c r="BD73" s="135"/>
    </row>
    <row r="74" spans="1:67" s="13" customFormat="1" ht="15" x14ac:dyDescent="0.25">
      <c r="A74" s="11"/>
      <c r="B74" s="131"/>
      <c r="C74" s="172" t="s">
        <v>437</v>
      </c>
      <c r="G74" s="47"/>
      <c r="I74" s="47"/>
      <c r="K74" s="47"/>
      <c r="M74" s="47"/>
      <c r="O74" s="174"/>
      <c r="Q74" s="47"/>
      <c r="S74" s="47"/>
      <c r="U74" s="47"/>
      <c r="W74" s="47"/>
      <c r="Y74" s="47"/>
      <c r="AA74" s="47"/>
      <c r="AC74" s="47"/>
      <c r="AE74" s="47"/>
      <c r="AI74" s="174"/>
      <c r="AK74" s="92"/>
      <c r="AM74" s="47"/>
      <c r="AO74" s="174"/>
      <c r="AQ74" s="47"/>
      <c r="AS74" s="47"/>
      <c r="AT74" s="30"/>
      <c r="AV74" s="11"/>
      <c r="AW74" s="11"/>
      <c r="AX74" s="11"/>
      <c r="AY74" s="11"/>
      <c r="AZ74" s="11"/>
      <c r="BA74" s="11"/>
      <c r="BB74" s="11"/>
      <c r="BC74" s="11"/>
      <c r="BD74" s="135"/>
    </row>
    <row r="75" spans="1:67" s="60" customFormat="1" x14ac:dyDescent="0.25">
      <c r="B75" s="132"/>
      <c r="C75" s="73"/>
      <c r="D75" s="73"/>
      <c r="E75" s="73">
        <v>106</v>
      </c>
      <c r="F75" s="73"/>
      <c r="G75" s="73">
        <v>107</v>
      </c>
      <c r="H75" s="73"/>
      <c r="I75" s="73">
        <v>108</v>
      </c>
      <c r="J75" s="73"/>
      <c r="K75" s="73">
        <v>109</v>
      </c>
      <c r="L75" s="73"/>
      <c r="M75" s="73">
        <v>110</v>
      </c>
      <c r="N75" s="73"/>
      <c r="O75" s="73">
        <v>111</v>
      </c>
      <c r="P75" s="73"/>
      <c r="Q75" s="73">
        <v>112</v>
      </c>
      <c r="R75" s="73"/>
      <c r="S75" s="73">
        <v>113</v>
      </c>
      <c r="T75" s="73"/>
      <c r="U75" s="73">
        <v>114</v>
      </c>
      <c r="V75" s="73"/>
      <c r="W75" s="73">
        <v>115</v>
      </c>
      <c r="X75" s="73"/>
      <c r="Y75" s="73">
        <v>116</v>
      </c>
      <c r="Z75" s="73"/>
      <c r="AA75" s="73">
        <v>117</v>
      </c>
      <c r="AB75" s="73"/>
      <c r="AC75" s="73">
        <v>118</v>
      </c>
      <c r="AD75" s="73"/>
      <c r="AE75" s="73">
        <v>119</v>
      </c>
      <c r="AF75" s="73"/>
      <c r="AG75" s="73">
        <v>120</v>
      </c>
      <c r="AH75" s="73"/>
      <c r="AI75" s="73">
        <v>121</v>
      </c>
      <c r="AJ75" s="73"/>
      <c r="AK75" s="73">
        <v>122</v>
      </c>
      <c r="AL75" s="73"/>
      <c r="AM75" s="73">
        <v>123</v>
      </c>
      <c r="AN75" s="73"/>
      <c r="AO75" s="73">
        <v>124</v>
      </c>
      <c r="AP75" s="73"/>
      <c r="AQ75" s="73">
        <v>125</v>
      </c>
      <c r="AR75" s="73"/>
      <c r="AS75" s="73">
        <v>126</v>
      </c>
      <c r="AT75" s="75"/>
      <c r="BD75" s="140"/>
      <c r="BO75" s="13"/>
    </row>
    <row r="76" spans="1:67" s="13" customFormat="1" x14ac:dyDescent="0.25">
      <c r="A76" s="11"/>
      <c r="B76" s="56"/>
      <c r="C76" s="172"/>
      <c r="E76" s="165" t="str">
        <f>+VLOOKUP(E75,'Visual chart Edit'!$A$8:$I$263,2,FALSE)</f>
        <v>17/2</v>
      </c>
      <c r="G76" s="165" t="str">
        <f>+VLOOKUP(G75,'Visual chart Edit'!$A$8:$I$263,2,FALSE)</f>
        <v>17/3</v>
      </c>
      <c r="I76" s="165" t="str">
        <f>+VLOOKUP(I75,'Visual chart Edit'!$A$8:$I$263,2,FALSE)</f>
        <v>17/4</v>
      </c>
      <c r="K76" s="165" t="str">
        <f>+VLOOKUP(K75,'Visual chart Edit'!$A$8:$I$263,2,FALSE)</f>
        <v>17/5</v>
      </c>
      <c r="M76" s="165" t="str">
        <f>+VLOOKUP(M75,'Visual chart Edit'!$A$8:$I$263,2,FALSE)</f>
        <v>18/0</v>
      </c>
      <c r="O76" s="165" t="str">
        <f>+VLOOKUP(O75,'Visual chart Edit'!$A$8:$I$263,2,FALSE)</f>
        <v>18/1</v>
      </c>
      <c r="Q76" s="165" t="str">
        <f>+VLOOKUP(Q75,'Visual chart Edit'!$A$8:$I$263,2,FALSE)</f>
        <v>18/2</v>
      </c>
      <c r="S76" s="165" t="str">
        <f>+VLOOKUP(S75,'Visual chart Edit'!$A$8:$I$263,2,FALSE)</f>
        <v>18/3</v>
      </c>
      <c r="U76" s="165" t="str">
        <f>+VLOOKUP(U75,'Visual chart Edit'!$A$8:$I$263,2,FALSE)</f>
        <v>18/4</v>
      </c>
      <c r="W76" s="165" t="str">
        <f>+VLOOKUP(W75,'Visual chart Edit'!$A$8:$I$263,2,FALSE)</f>
        <v>19/0</v>
      </c>
      <c r="Y76" s="165" t="str">
        <f>+VLOOKUP(Y75,'Visual chart Edit'!$A$8:$I$263,2,FALSE)</f>
        <v>19/1</v>
      </c>
      <c r="AA76" s="165" t="str">
        <f>+VLOOKUP(AA75,'Visual chart Edit'!$A$8:$I$263,2,FALSE)</f>
        <v>19/2</v>
      </c>
      <c r="AC76" s="165" t="str">
        <f>+VLOOKUP(AC75,'Visual chart Edit'!$A$8:$I$263,2,FALSE)</f>
        <v>19/3</v>
      </c>
      <c r="AE76" s="165" t="str">
        <f>+VLOOKUP(AE75,'Visual chart Edit'!$A$8:$I$263,2,FALSE)</f>
        <v>19/4</v>
      </c>
      <c r="AG76" s="165" t="str">
        <f>+VLOOKUP(AG75,'Visual chart Edit'!$A$8:$I$263,2,FALSE)</f>
        <v>19/5</v>
      </c>
      <c r="AI76" s="165" t="str">
        <f>+VLOOKUP(AI75,'Visual chart Edit'!$A$8:$I$263,2,FALSE)</f>
        <v>20/0</v>
      </c>
      <c r="AK76" s="165" t="str">
        <f>+VLOOKUP(AK75,'Visual chart Edit'!$A$8:$I$263,2,FALSE)</f>
        <v>20/1</v>
      </c>
      <c r="AM76" s="165" t="str">
        <f>+VLOOKUP(AM75,'Visual chart Edit'!$A$8:$I$263,2,FALSE)</f>
        <v>20/2</v>
      </c>
      <c r="AO76" s="165" t="str">
        <f>+VLOOKUP(AO75,'Visual chart Edit'!$A$8:$I$263,2,FALSE)</f>
        <v>20/3</v>
      </c>
      <c r="AQ76" s="165" t="str">
        <f>+VLOOKUP(AQ75,'Visual chart Edit'!$A$8:$I$263,2,FALSE)</f>
        <v>21/0</v>
      </c>
      <c r="AS76" s="165" t="str">
        <f>+VLOOKUP(AS75,'Visual chart Edit'!$A$8:$I$263,2,FALSE)</f>
        <v>21/1</v>
      </c>
      <c r="AT76" s="30"/>
      <c r="AV76" s="11"/>
      <c r="AW76" s="11"/>
      <c r="AX76" s="11"/>
      <c r="AY76" s="11"/>
      <c r="AZ76" s="11"/>
      <c r="BA76" s="11"/>
      <c r="BB76" s="11"/>
      <c r="BC76" s="11"/>
      <c r="BD76" s="135"/>
    </row>
    <row r="77" spans="1:67" s="13" customFormat="1" x14ac:dyDescent="0.25">
      <c r="A77" s="11"/>
      <c r="B77" s="56"/>
      <c r="C77" s="172"/>
      <c r="AT77" s="30"/>
      <c r="AV77" s="11"/>
      <c r="AW77" s="11"/>
      <c r="AX77" s="11"/>
      <c r="AY77" s="11"/>
      <c r="AZ77" s="11"/>
      <c r="BA77" s="11"/>
      <c r="BB77" s="11"/>
      <c r="BC77" s="11"/>
      <c r="BD77" s="135"/>
      <c r="BI77" s="13">
        <f>+SUMIF(D77:AT77,".",D80:AT80)</f>
        <v>0</v>
      </c>
      <c r="BJ77" s="13">
        <f>+SUMIF(D77:AT77,"..",D80:AT80)</f>
        <v>0</v>
      </c>
      <c r="BK77" s="13">
        <f>+SUMIF(D77:AT77,",",D80:AT80)</f>
        <v>0</v>
      </c>
    </row>
    <row r="78" spans="1:67" s="13" customFormat="1" x14ac:dyDescent="0.25">
      <c r="A78" s="11"/>
      <c r="B78" s="131"/>
      <c r="C78" s="172" t="s">
        <v>433</v>
      </c>
      <c r="E78" s="13" t="str">
        <f>+VLOOKUP(E76,'Visual chart Edit'!$B$7:$L$591,11,FALSE)</f>
        <v>E</v>
      </c>
      <c r="G78" s="13" t="str">
        <f>+VLOOKUP(G76,'Visual chart Edit'!$B$7:$L$591,11,FALSE)</f>
        <v>E</v>
      </c>
      <c r="I78" s="13" t="str">
        <f>+VLOOKUP(I76,'Visual chart Edit'!$B$7:$L$591,11,FALSE)</f>
        <v>E</v>
      </c>
      <c r="K78" s="13" t="str">
        <f>+VLOOKUP(K76,'Visual chart Edit'!$B$7:$L$591,11,FALSE)</f>
        <v>E</v>
      </c>
      <c r="M78" s="13" t="str">
        <f>+VLOOKUP(M76,'Visual chart Edit'!$B$7:$L$591,11,FALSE)</f>
        <v>E</v>
      </c>
      <c r="O78" s="13" t="str">
        <f>+VLOOKUP(O76,'Visual chart Edit'!$B$7:$L$591,11,FALSE)</f>
        <v>E</v>
      </c>
      <c r="Q78" s="13" t="str">
        <f>+VLOOKUP(Q76,'Visual chart Edit'!$B$7:$L$591,11,FALSE)</f>
        <v>E</v>
      </c>
      <c r="S78" s="13" t="str">
        <f>+VLOOKUP(S76,'Visual chart Edit'!$B$7:$L$591,11,FALSE)</f>
        <v>E</v>
      </c>
      <c r="U78" s="13" t="str">
        <f>+VLOOKUP(U76,'Visual chart Edit'!$B$7:$L$591,11,FALSE)</f>
        <v>E</v>
      </c>
      <c r="W78" s="13" t="str">
        <f>+VLOOKUP(W76,'Visual chart Edit'!$B$7:$L$591,11,FALSE)</f>
        <v>E</v>
      </c>
      <c r="Y78" s="13" t="str">
        <f>+VLOOKUP(Y76,'Visual chart Edit'!$B$7:$L$591,11,FALSE)</f>
        <v>E</v>
      </c>
      <c r="AA78" s="13" t="str">
        <f>+VLOOKUP(AA76,'Visual chart Edit'!$B$7:$L$591,11,FALSE)</f>
        <v>E</v>
      </c>
      <c r="AC78" s="13" t="str">
        <f>+VLOOKUP(AC76,'Visual chart Edit'!$B$7:$L$591,11,FALSE)</f>
        <v>E</v>
      </c>
      <c r="AE78" s="13" t="str">
        <f>+VLOOKUP(AE76,'Visual chart Edit'!$B$7:$L$591,11,FALSE)</f>
        <v>E</v>
      </c>
      <c r="AG78" s="13" t="str">
        <f>+VLOOKUP(AG76,'Visual chart Edit'!$B$7:$L$591,11,FALSE)</f>
        <v>E</v>
      </c>
      <c r="AI78" s="13" t="str">
        <f>+VLOOKUP(AI76,'Visual chart Edit'!$B$7:$L$591,11,FALSE)</f>
        <v>E</v>
      </c>
      <c r="AK78" s="13" t="str">
        <f>+VLOOKUP(AK76,'Visual chart Edit'!$B$7:$L$591,11,FALSE)</f>
        <v/>
      </c>
      <c r="AM78" s="13" t="str">
        <f>+VLOOKUP(AM76,'Visual chart Edit'!$B$7:$L$591,11,FALSE)</f>
        <v>E</v>
      </c>
      <c r="AO78" s="13" t="str">
        <f>+VLOOKUP(AO76,'Visual chart Edit'!$B$7:$L$591,11,FALSE)</f>
        <v>E</v>
      </c>
      <c r="AQ78" s="13" t="str">
        <f>+VLOOKUP(AQ76,'Visual chart Edit'!$B$7:$L$591,11,FALSE)</f>
        <v>E</v>
      </c>
      <c r="AS78" s="13" t="str">
        <f>+VLOOKUP(AS76,'Visual chart Edit'!$B$7:$L$591,11,FALSE)</f>
        <v/>
      </c>
      <c r="AT78" s="30"/>
      <c r="AV78" s="11"/>
      <c r="AW78" s="11"/>
      <c r="AX78" s="11"/>
      <c r="AY78" s="11"/>
      <c r="AZ78" s="11"/>
      <c r="BA78" s="11"/>
      <c r="BB78" s="11"/>
      <c r="BC78" s="11"/>
      <c r="BD78" s="135"/>
    </row>
    <row r="79" spans="1:67" s="13" customFormat="1" ht="3" customHeight="1" x14ac:dyDescent="0.25">
      <c r="A79" s="11"/>
      <c r="B79" s="131"/>
      <c r="C79" s="172" t="s">
        <v>434</v>
      </c>
      <c r="E79" s="21" t="str">
        <f>+VLOOKUP(E76,'Visual chart Edit'!$B$7:$M$491,12,FALSE)</f>
        <v/>
      </c>
      <c r="G79" s="21" t="str">
        <f>+VLOOKUP(G76,'Visual chart Edit'!$B$7:$M$491,12,FALSE)</f>
        <v/>
      </c>
      <c r="I79" s="21" t="str">
        <f>+VLOOKUP(I76,'Visual chart Edit'!$B$7:$M$491,12,FALSE)</f>
        <v>Done</v>
      </c>
      <c r="K79" s="21" t="str">
        <f>+VLOOKUP(K76,'Visual chart Edit'!$B$7:$M$491,12,FALSE)</f>
        <v/>
      </c>
      <c r="M79" s="21" t="str">
        <f>+VLOOKUP(M76,'Visual chart Edit'!$B$7:$M$491,12,FALSE)</f>
        <v>Done</v>
      </c>
      <c r="O79" s="21" t="str">
        <f>+VLOOKUP(O76,'Visual chart Edit'!$B$7:$M$491,12,FALSE)</f>
        <v>Done</v>
      </c>
      <c r="Q79" s="21" t="str">
        <f>+VLOOKUP(Q76,'Visual chart Edit'!$B$7:$M$491,12,FALSE)</f>
        <v/>
      </c>
      <c r="S79" s="21" t="str">
        <f>+VLOOKUP(S76,'Visual chart Edit'!$B$7:$M$491,12,FALSE)</f>
        <v/>
      </c>
      <c r="U79" s="21" t="str">
        <f>+VLOOKUP(U76,'Visual chart Edit'!$B$7:$M$491,12,FALSE)</f>
        <v/>
      </c>
      <c r="W79" s="21" t="str">
        <f>+VLOOKUP(W76,'Visual chart Edit'!$B$7:$M$491,12,FALSE)</f>
        <v/>
      </c>
      <c r="Y79" s="21" t="str">
        <f>+VLOOKUP(Y76,'Visual chart Edit'!$B$7:$M$491,12,FALSE)</f>
        <v/>
      </c>
      <c r="AA79" s="21" t="str">
        <f>+VLOOKUP(AA76,'Visual chart Edit'!$B$7:$M$491,12,FALSE)</f>
        <v/>
      </c>
      <c r="AC79" s="21" t="str">
        <f>+VLOOKUP(AC76,'Visual chart Edit'!$B$7:$M$491,12,FALSE)</f>
        <v/>
      </c>
      <c r="AE79" s="21" t="str">
        <f>+VLOOKUP(AE76,'Visual chart Edit'!$B$7:$M$491,12,FALSE)</f>
        <v/>
      </c>
      <c r="AG79" s="21" t="str">
        <f>+VLOOKUP(AG76,'Visual chart Edit'!$B$7:$M$491,12,FALSE)</f>
        <v/>
      </c>
      <c r="AI79" s="21" t="str">
        <f>+VLOOKUP(AI76,'Visual chart Edit'!$B$7:$M$491,12,FALSE)</f>
        <v/>
      </c>
      <c r="AK79" s="21" t="str">
        <f>+VLOOKUP(AK76,'Visual chart Edit'!$B$7:$M$491,12,FALSE)</f>
        <v/>
      </c>
      <c r="AM79" s="21" t="str">
        <f>+VLOOKUP(AM76,'Visual chart Edit'!$B$7:$M$491,12,FALSE)</f>
        <v>Done</v>
      </c>
      <c r="AO79" s="21" t="str">
        <f>+VLOOKUP(AO76,'Visual chart Edit'!$B$7:$M$491,12,FALSE)</f>
        <v>Done</v>
      </c>
      <c r="AQ79" s="21" t="str">
        <f>+VLOOKUP(AQ76,'Visual chart Edit'!$B$7:$M$491,12,FALSE)</f>
        <v/>
      </c>
      <c r="AS79" s="21" t="str">
        <f>+VLOOKUP(AS76,'Visual chart Edit'!$B$7:$M$491,12,FALSE)</f>
        <v/>
      </c>
      <c r="AT79" s="30"/>
      <c r="AV79" s="11"/>
      <c r="AW79" s="11"/>
      <c r="AX79" s="11"/>
      <c r="AY79" s="11"/>
      <c r="AZ79" s="11"/>
      <c r="BA79" s="11"/>
      <c r="BB79" s="11"/>
      <c r="BC79" s="11"/>
      <c r="BD79" s="135"/>
    </row>
    <row r="80" spans="1:67" s="13" customFormat="1" ht="15" customHeight="1" x14ac:dyDescent="0.25">
      <c r="A80" s="11"/>
      <c r="B80" s="131"/>
      <c r="C80" s="172" t="s">
        <v>435</v>
      </c>
      <c r="D80" s="13">
        <f>+VLOOKUP(E75,'Visual chart Edit'!$A$8:$I$263,9,FALSE)</f>
        <v>415.9</v>
      </c>
      <c r="E80" s="93" t="str">
        <f>+VLOOKUP(E76,'Visual chart Edit'!$B$7:$K$570,10,FALSE)</f>
        <v>DRY</v>
      </c>
      <c r="F80" s="13">
        <f>+VLOOKUP(G75,'Visual chart Edit'!$A$8:$I$263,9,FALSE)</f>
        <v>422.8</v>
      </c>
      <c r="G80" s="93" t="str">
        <f>+VLOOKUP(G76,'Visual chart Edit'!$B$7:$K$570,10,FALSE)</f>
        <v>DRY</v>
      </c>
      <c r="H80" s="13">
        <f>+VLOOKUP(I75,'Visual chart Edit'!$A$8:$I$263,9,FALSE)</f>
        <v>409.9</v>
      </c>
      <c r="I80" s="93" t="str">
        <f>+VLOOKUP(I76,'Visual chart Edit'!$B$7:$K$570,10,FALSE)</f>
        <v>DRY</v>
      </c>
      <c r="J80" s="13">
        <f>+VLOOKUP(K75,'Visual chart Edit'!$A$8:$I$263,9,FALSE)</f>
        <v>425.3</v>
      </c>
      <c r="K80" s="93" t="str">
        <f>+VLOOKUP(K76,'Visual chart Edit'!$B$7:$K$570,10,FALSE)</f>
        <v>DRY</v>
      </c>
      <c r="L80" s="13">
        <f>+VLOOKUP(M75,'Visual chart Edit'!$A$8:$I$263,9,FALSE)</f>
        <v>383.4</v>
      </c>
      <c r="M80" s="93" t="str">
        <f>+VLOOKUP(M76,'Visual chart Edit'!$B$7:$K$570,10,FALSE)</f>
        <v>DRY</v>
      </c>
      <c r="N80" s="13">
        <f>+VLOOKUP(O75,'Visual chart Edit'!$A$8:$I$263,9,FALSE)</f>
        <v>372.8</v>
      </c>
      <c r="O80" s="93" t="str">
        <f>+VLOOKUP(O76,'Visual chart Edit'!$B$7:$K$570,10,FALSE)</f>
        <v>DRY</v>
      </c>
      <c r="P80" s="13">
        <f>+VLOOKUP(Q75,'Visual chart Edit'!$A$8:$I$263,9,FALSE)</f>
        <v>379.8</v>
      </c>
      <c r="Q80" s="93" t="str">
        <f>+VLOOKUP(Q76,'Visual chart Edit'!$B$7:$K$570,10,FALSE)</f>
        <v>DRY</v>
      </c>
      <c r="R80" s="13">
        <f>+VLOOKUP(S75,'Visual chart Edit'!$A$8:$I$263,9,FALSE)</f>
        <v>371</v>
      </c>
      <c r="S80" s="93" t="str">
        <f>+VLOOKUP(S76,'Visual chart Edit'!$B$7:$K$570,10,FALSE)</f>
        <v>DRY</v>
      </c>
      <c r="T80" s="13">
        <f>+VLOOKUP(U75,'Visual chart Edit'!$A$8:$I$263,9,FALSE)</f>
        <v>398.7</v>
      </c>
      <c r="U80" s="93" t="str">
        <f>+VLOOKUP(U76,'Visual chart Edit'!$B$7:$K$570,10,FALSE)</f>
        <v>DRY</v>
      </c>
      <c r="V80" s="13">
        <f>+VLOOKUP(W75,'Visual chart Edit'!$A$8:$I$263,9,FALSE)</f>
        <v>380.8</v>
      </c>
      <c r="W80" s="93" t="str">
        <f>+VLOOKUP(W76,'Visual chart Edit'!$B$7:$K$570,10,FALSE)</f>
        <v>DRY</v>
      </c>
      <c r="X80" s="13">
        <f>+VLOOKUP(Y75,'Visual chart Edit'!$A$8:$I$263,9,FALSE)</f>
        <v>366.9</v>
      </c>
      <c r="Y80" s="93" t="str">
        <f>+VLOOKUP(Y76,'Visual chart Edit'!$B$7:$K$570,10,FALSE)</f>
        <v>DRY</v>
      </c>
      <c r="Z80" s="13">
        <f>+VLOOKUP(AA75,'Visual chart Edit'!$A$8:$I$263,9,FALSE)</f>
        <v>372.5</v>
      </c>
      <c r="AA80" s="93" t="str">
        <f>+VLOOKUP(AA76,'Visual chart Edit'!$B$7:$K$570,10,FALSE)</f>
        <v>DRY</v>
      </c>
      <c r="AB80" s="13">
        <f>+VLOOKUP(AC75,'Visual chart Edit'!$A$8:$I$263,9,FALSE)</f>
        <v>376.5</v>
      </c>
      <c r="AC80" s="93" t="str">
        <f>+VLOOKUP(AC76,'Visual chart Edit'!$B$7:$K$570,10,FALSE)</f>
        <v>DRY</v>
      </c>
      <c r="AD80" s="13">
        <f>+VLOOKUP(AE75,'Visual chart Edit'!$A$8:$I$263,9,FALSE)</f>
        <v>384.3</v>
      </c>
      <c r="AE80" s="93" t="str">
        <f>+VLOOKUP(AE76,'Visual chart Edit'!$B$7:$K$570,10,FALSE)</f>
        <v>DRY</v>
      </c>
      <c r="AF80" s="13">
        <f>+VLOOKUP(AG75,'Visual chart Edit'!$A$8:$I$263,9,FALSE)</f>
        <v>375.4</v>
      </c>
      <c r="AG80" s="93" t="str">
        <f>+VLOOKUP(AG76,'Visual chart Edit'!$B$7:$K$570,10,FALSE)</f>
        <v>DRY</v>
      </c>
      <c r="AH80" s="13">
        <f>+VLOOKUP(AI75,'Visual chart Edit'!$A$8:$I$263,9,FALSE)</f>
        <v>381.2</v>
      </c>
      <c r="AI80" s="93" t="str">
        <f>+VLOOKUP(AI76,'Visual chart Edit'!$B$7:$K$570,10,FALSE)</f>
        <v>Sandy</v>
      </c>
      <c r="AJ80" s="13">
        <f>+VLOOKUP(AK75,'Visual chart Edit'!$A$8:$I$263,9,FALSE)</f>
        <v>386.8</v>
      </c>
      <c r="AK80" s="93" t="str">
        <f>+VLOOKUP(AK76,'Visual chart Edit'!$B$7:$K$570,10,FALSE)</f>
        <v>Sandy</v>
      </c>
      <c r="AL80" s="13">
        <f>+VLOOKUP(AM75,'Visual chart Edit'!$A$8:$I$263,9,FALSE)</f>
        <v>387</v>
      </c>
      <c r="AM80" s="93" t="str">
        <f>+VLOOKUP(AM76,'Visual chart Edit'!$B$7:$K$570,10,FALSE)</f>
        <v>DRY</v>
      </c>
      <c r="AN80" s="13">
        <f>+VLOOKUP(AO75,'Visual chart Edit'!$A$8:$I$263,9,FALSE)</f>
        <v>348.5</v>
      </c>
      <c r="AO80" s="93" t="str">
        <f>+VLOOKUP(AO76,'Visual chart Edit'!$B$7:$K$570,10,FALSE)</f>
        <v>DRY</v>
      </c>
      <c r="AP80" s="13">
        <f>+VLOOKUP(AQ75,'Visual chart Edit'!$A$8:$I$263,9,FALSE)</f>
        <v>355</v>
      </c>
      <c r="AQ80" s="93" t="str">
        <f>+VLOOKUP(AQ76,'Visual chart Edit'!$B$7:$K$570,10,FALSE)</f>
        <v>DRY</v>
      </c>
      <c r="AR80" s="13">
        <f>+VLOOKUP(AS75,'Visual chart Edit'!$A$8:$I$263,9,FALSE)</f>
        <v>414.9</v>
      </c>
      <c r="AS80" s="93" t="str">
        <f>+VLOOKUP(AS76,'Visual chart Edit'!$B$7:$K$570,10,FALSE)</f>
        <v>DRY</v>
      </c>
      <c r="AT80" s="30"/>
      <c r="AV80" s="11">
        <f>+COUNTIF(C79:AT80,"Sandy")</f>
        <v>2</v>
      </c>
      <c r="AW80" s="11">
        <f>+COUNTIF(C79:AT80,"DRY")</f>
        <v>19</v>
      </c>
      <c r="AX80" s="11">
        <f>+COUNTIF(C80:AT80,"DFR")</f>
        <v>0</v>
      </c>
      <c r="AY80" s="11">
        <f>+COUNTIF(C80:AS80,"WFR")</f>
        <v>0</v>
      </c>
      <c r="AZ80" s="11">
        <f>+COUNTIF(C80:AS80,"FS")</f>
        <v>0</v>
      </c>
      <c r="BA80" s="11">
        <f>+SUM(AV80:AZ80)</f>
        <v>21</v>
      </c>
      <c r="BB80" s="11">
        <f>+COUNTIF(E80:AS80,"WIP")</f>
        <v>0</v>
      </c>
      <c r="BC80" s="11">
        <f>+COUNTIF(D81:AT81,"C")</f>
        <v>21</v>
      </c>
      <c r="BD80" s="135">
        <f>+COUNTIF(D78:AT78,"E")</f>
        <v>19</v>
      </c>
      <c r="BE80" s="11">
        <f>+COUNTIF(D79:AT79,"Done")</f>
        <v>5</v>
      </c>
      <c r="BH80" s="13">
        <f>+SUM(D80:AT80)</f>
        <v>8109.4</v>
      </c>
    </row>
    <row r="81" spans="1:67" s="13" customFormat="1" x14ac:dyDescent="0.25">
      <c r="A81" s="11"/>
      <c r="B81" s="131"/>
      <c r="C81" s="172" t="s">
        <v>436</v>
      </c>
      <c r="E81" s="21" t="s">
        <v>417</v>
      </c>
      <c r="G81" s="21" t="s">
        <v>417</v>
      </c>
      <c r="I81" s="21" t="s">
        <v>417</v>
      </c>
      <c r="K81" s="21" t="s">
        <v>417</v>
      </c>
      <c r="M81" s="21" t="s">
        <v>417</v>
      </c>
      <c r="O81" s="21" t="s">
        <v>417</v>
      </c>
      <c r="Q81" s="21" t="s">
        <v>417</v>
      </c>
      <c r="S81" s="21" t="s">
        <v>417</v>
      </c>
      <c r="U81" s="21" t="s">
        <v>417</v>
      </c>
      <c r="W81" s="21" t="s">
        <v>417</v>
      </c>
      <c r="Y81" s="21" t="s">
        <v>417</v>
      </c>
      <c r="AA81" s="21" t="s">
        <v>417</v>
      </c>
      <c r="AC81" s="21" t="s">
        <v>417</v>
      </c>
      <c r="AE81" s="21" t="s">
        <v>417</v>
      </c>
      <c r="AG81" s="21" t="s">
        <v>417</v>
      </c>
      <c r="AI81" s="21" t="s">
        <v>417</v>
      </c>
      <c r="AK81" s="21" t="s">
        <v>417</v>
      </c>
      <c r="AM81" s="21" t="s">
        <v>417</v>
      </c>
      <c r="AO81" s="21" t="s">
        <v>417</v>
      </c>
      <c r="AQ81" s="21" t="s">
        <v>417</v>
      </c>
      <c r="AS81" s="21" t="s">
        <v>417</v>
      </c>
      <c r="AT81" s="30"/>
      <c r="AV81" s="11"/>
      <c r="AW81" s="11"/>
      <c r="AX81" s="11"/>
      <c r="AY81" s="11"/>
      <c r="AZ81" s="11"/>
      <c r="BA81" s="11"/>
      <c r="BB81" s="11"/>
      <c r="BC81" s="11"/>
      <c r="BD81" s="135"/>
    </row>
    <row r="82" spans="1:67" s="13" customFormat="1" x14ac:dyDescent="0.25">
      <c r="A82" s="11"/>
      <c r="B82" s="131"/>
      <c r="C82" s="172" t="s">
        <v>138</v>
      </c>
      <c r="E82" s="13" t="str">
        <f>+VLOOKUP(E75,'Visual chart Edit'!$A$8:$I$263,3,FALSE)</f>
        <v>DA+6</v>
      </c>
      <c r="G82" s="13" t="str">
        <f>+VLOOKUP(G75,'Visual chart Edit'!$A$8:$I$263,3,FALSE)</f>
        <v>DA+0</v>
      </c>
      <c r="I82" s="13" t="str">
        <f>+VLOOKUP(I75,'Visual chart Edit'!$A$8:$I$263,3,FALSE)</f>
        <v>DA+3</v>
      </c>
      <c r="K82" s="13" t="str">
        <f>+VLOOKUP(K75,'Visual chart Edit'!$A$8:$I$263,3,FALSE)</f>
        <v>DA+3</v>
      </c>
      <c r="M82" s="13" t="str">
        <f>+VLOOKUP(M75,'Visual chart Edit'!$A$8:$I$263,3,FALSE)</f>
        <v>DC2+0</v>
      </c>
      <c r="O82" s="13" t="str">
        <f>+VLOOKUP(O75,'Visual chart Edit'!$A$8:$I$263,3,FALSE)</f>
        <v>DA+0</v>
      </c>
      <c r="Q82" s="13" t="str">
        <f>+VLOOKUP(Q75,'Visual chart Edit'!$A$8:$I$263,3,FALSE)</f>
        <v>DA+0</v>
      </c>
      <c r="S82" s="13" t="str">
        <f>+VLOOKUP(S75,'Visual chart Edit'!$A$8:$I$263,3,FALSE)</f>
        <v>DA+0</v>
      </c>
      <c r="U82" s="13" t="str">
        <f>+VLOOKUP(U75,'Visual chart Edit'!$A$8:$I$263,3,FALSE)</f>
        <v>DA+0</v>
      </c>
      <c r="W82" s="13" t="str">
        <f>+VLOOKUP(W75,'Visual chart Edit'!$A$8:$I$263,3,FALSE)</f>
        <v>DC2+0</v>
      </c>
      <c r="Y82" s="13" t="str">
        <f>+VLOOKUP(Y75,'Visual chart Edit'!$A$8:$I$263,3,FALSE)</f>
        <v>DA+0</v>
      </c>
      <c r="AA82" s="13" t="str">
        <f>+VLOOKUP(AA75,'Visual chart Edit'!$A$8:$I$263,3,FALSE)</f>
        <v>DA+0</v>
      </c>
      <c r="AC82" s="13" t="str">
        <f>+VLOOKUP(AC75,'Visual chart Edit'!$A$8:$I$263,3,FALSE)</f>
        <v>DA+0</v>
      </c>
      <c r="AE82" s="13" t="str">
        <f>+VLOOKUP(AE75,'Visual chart Edit'!$A$8:$I$263,3,FALSE)</f>
        <v>DA+0</v>
      </c>
      <c r="AG82" s="13" t="str">
        <f>+VLOOKUP(AG75,'Visual chart Edit'!$A$8:$I$263,3,FALSE)</f>
        <v>DA+0</v>
      </c>
      <c r="AI82" s="13" t="str">
        <f>+VLOOKUP(AI75,'Visual chart Edit'!$A$8:$I$263,3,FALSE)</f>
        <v>DB2+0</v>
      </c>
      <c r="AK82" s="13" t="str">
        <f>+VLOOKUP(AK75,'Visual chart Edit'!$A$8:$I$263,3,FALSE)</f>
        <v>DA+0</v>
      </c>
      <c r="AM82" s="13" t="str">
        <f>+VLOOKUP(AM75,'Visual chart Edit'!$A$8:$I$263,3,FALSE)</f>
        <v>DA+0</v>
      </c>
      <c r="AO82" s="13" t="str">
        <f>+VLOOKUP(AO75,'Visual chart Edit'!$A$8:$I$263,3,FALSE)</f>
        <v>DA+0</v>
      </c>
      <c r="AQ82" s="13" t="str">
        <f>+VLOOKUP(AQ75,'Visual chart Edit'!$A$8:$I$263,3,FALSE)</f>
        <v>DB2+0</v>
      </c>
      <c r="AS82" s="13" t="str">
        <f>+VLOOKUP(AS75,'Visual chart Edit'!$A$8:$I$263,3,FALSE)</f>
        <v>DA+6</v>
      </c>
      <c r="AT82" s="30"/>
      <c r="AV82" s="11"/>
      <c r="AW82" s="11"/>
      <c r="AX82" s="11"/>
      <c r="AY82" s="11"/>
      <c r="AZ82" s="11"/>
      <c r="BA82" s="11"/>
      <c r="BB82" s="11"/>
      <c r="BC82" s="11"/>
      <c r="BD82" s="135"/>
    </row>
    <row r="83" spans="1:67" s="13" customFormat="1" x14ac:dyDescent="0.25">
      <c r="A83" s="11"/>
      <c r="B83" s="131"/>
      <c r="C83" s="172" t="s">
        <v>416</v>
      </c>
      <c r="E83" s="13" t="str">
        <f>+VLOOKUP(E75,'Visual chart Edit'!$A$8:$I$263,8,FALSE)</f>
        <v>,,,</v>
      </c>
      <c r="G83" s="13" t="str">
        <f>+VLOOKUP(G75,'Visual chart Edit'!$A$8:$I$263,8,FALSE)</f>
        <v>,,,</v>
      </c>
      <c r="I83" s="13" t="str">
        <f>+VLOOKUP(I75,'Visual chart Edit'!$A$8:$I$263,8,FALSE)</f>
        <v>,,,</v>
      </c>
      <c r="K83" s="13" t="str">
        <f>+VLOOKUP(K75,'Visual chart Edit'!$A$8:$I$263,8,FALSE)</f>
        <v>,,,</v>
      </c>
      <c r="M83" s="13" t="str">
        <f>+VLOOKUP(M75,'Visual chart Edit'!$A$8:$I$263,8,FALSE)</f>
        <v>,,,</v>
      </c>
      <c r="O83" s="13" t="str">
        <f>+VLOOKUP(O75,'Visual chart Edit'!$A$8:$I$263,8,FALSE)</f>
        <v>,,,</v>
      </c>
      <c r="Q83" s="13" t="str">
        <f>+VLOOKUP(Q75,'Visual chart Edit'!$A$8:$I$263,8,FALSE)</f>
        <v>,,,</v>
      </c>
      <c r="S83" s="13" t="str">
        <f>+VLOOKUP(S75,'Visual chart Edit'!$A$8:$I$263,8,FALSE)</f>
        <v>,,,</v>
      </c>
      <c r="U83" s="13" t="str">
        <f>+VLOOKUP(U75,'Visual chart Edit'!$A$8:$I$263,8,FALSE)</f>
        <v>,,,</v>
      </c>
      <c r="W83" s="13" t="str">
        <f>+VLOOKUP(W75,'Visual chart Edit'!$A$8:$I$263,8,FALSE)</f>
        <v>,,,</v>
      </c>
      <c r="Y83" s="13" t="str">
        <f>+VLOOKUP(Y75,'Visual chart Edit'!$A$8:$I$263,8,FALSE)</f>
        <v>,,,</v>
      </c>
      <c r="AA83" s="13" t="str">
        <f>+VLOOKUP(AA75,'Visual chart Edit'!$A$8:$I$263,8,FALSE)</f>
        <v>,,,</v>
      </c>
      <c r="AC83" s="13" t="str">
        <f>+VLOOKUP(AC75,'Visual chart Edit'!$A$8:$I$263,8,FALSE)</f>
        <v>,,,</v>
      </c>
      <c r="AE83" s="13" t="str">
        <f>+VLOOKUP(AE75,'Visual chart Edit'!$A$8:$I$263,8,FALSE)</f>
        <v>,,,</v>
      </c>
      <c r="AG83" s="13" t="str">
        <f>+VLOOKUP(AG75,'Visual chart Edit'!$A$8:$I$263,8,FALSE)</f>
        <v>,,,</v>
      </c>
      <c r="AI83" s="13" t="str">
        <f>+VLOOKUP(AI75,'Visual chart Edit'!$A$8:$I$263,8,FALSE)</f>
        <v>,,,</v>
      </c>
      <c r="AK83" s="13" t="str">
        <f>+VLOOKUP(AK75,'Visual chart Edit'!$A$8:$I$263,8,FALSE)</f>
        <v>,,,</v>
      </c>
      <c r="AM83" s="13" t="str">
        <f>+VLOOKUP(AM75,'Visual chart Edit'!$A$8:$I$263,8,FALSE)</f>
        <v>,,,</v>
      </c>
      <c r="AO83" s="13" t="str">
        <f>+VLOOKUP(AO75,'Visual chart Edit'!$A$8:$I$263,8,FALSE)</f>
        <v>,,,</v>
      </c>
      <c r="AQ83" s="13" t="str">
        <f>+VLOOKUP(AQ75,'Visual chart Edit'!$A$8:$I$263,8,FALSE)</f>
        <v>,,,</v>
      </c>
      <c r="AS83" s="13" t="str">
        <f>+VLOOKUP(AS75,'Visual chart Edit'!$A$8:$I$263,8,FALSE)</f>
        <v>,,,</v>
      </c>
      <c r="AT83" s="30"/>
      <c r="AV83" s="11"/>
      <c r="AW83" s="11"/>
      <c r="AX83" s="11"/>
      <c r="AY83" s="11"/>
      <c r="AZ83" s="11"/>
      <c r="BA83" s="11"/>
      <c r="BB83" s="11"/>
      <c r="BC83" s="11"/>
      <c r="BD83" s="135"/>
    </row>
    <row r="84" spans="1:67" s="13" customFormat="1" x14ac:dyDescent="0.25">
      <c r="A84" s="11"/>
      <c r="B84" s="131"/>
      <c r="C84" s="172"/>
      <c r="AT84" s="30"/>
      <c r="AV84" s="11"/>
      <c r="AW84" s="11"/>
      <c r="AX84" s="11"/>
      <c r="AY84" s="11"/>
      <c r="AZ84" s="11"/>
      <c r="BA84" s="11"/>
      <c r="BB84" s="11"/>
      <c r="BC84" s="11"/>
      <c r="BD84" s="135"/>
    </row>
    <row r="85" spans="1:67" s="13" customFormat="1" ht="15" x14ac:dyDescent="0.25">
      <c r="A85" s="11"/>
      <c r="B85" s="131"/>
      <c r="C85" s="172" t="s">
        <v>437</v>
      </c>
      <c r="G85" s="47"/>
      <c r="I85" s="47"/>
      <c r="K85" s="47"/>
      <c r="M85" s="47"/>
      <c r="O85" s="47"/>
      <c r="Q85" s="47"/>
      <c r="S85" s="47"/>
      <c r="U85" s="47"/>
      <c r="W85" s="174"/>
      <c r="X85" s="176"/>
      <c r="Y85" s="176"/>
      <c r="Z85" s="176"/>
      <c r="AA85" s="176"/>
      <c r="AB85" s="176"/>
      <c r="AC85" s="176"/>
      <c r="AD85" s="176"/>
      <c r="AE85" s="176"/>
      <c r="AF85" s="176"/>
      <c r="AG85" s="176"/>
      <c r="AH85" s="176"/>
      <c r="AI85" s="176"/>
      <c r="AJ85" s="176"/>
      <c r="AK85" s="176"/>
      <c r="AL85" s="176"/>
      <c r="AM85" s="176"/>
      <c r="AN85" s="176"/>
      <c r="AO85" s="176"/>
      <c r="AP85" s="176"/>
      <c r="AQ85" s="176"/>
      <c r="AR85" s="176"/>
      <c r="AS85" s="176"/>
      <c r="AT85" s="126"/>
      <c r="AV85" s="11"/>
      <c r="AW85" s="11"/>
      <c r="AX85" s="11"/>
      <c r="AY85" s="11"/>
      <c r="AZ85" s="11"/>
      <c r="BA85" s="11"/>
      <c r="BB85" s="11"/>
      <c r="BC85" s="11"/>
      <c r="BD85" s="135"/>
    </row>
    <row r="86" spans="1:67" s="60" customFormat="1" x14ac:dyDescent="0.25">
      <c r="B86" s="132"/>
      <c r="C86" s="73"/>
      <c r="D86" s="73"/>
      <c r="E86" s="73">
        <v>127</v>
      </c>
      <c r="F86" s="73"/>
      <c r="G86" s="73">
        <v>128</v>
      </c>
      <c r="H86" s="73"/>
      <c r="I86" s="73">
        <v>129</v>
      </c>
      <c r="J86" s="73"/>
      <c r="K86" s="73">
        <v>130</v>
      </c>
      <c r="L86" s="73"/>
      <c r="M86" s="73">
        <v>131</v>
      </c>
      <c r="N86" s="73"/>
      <c r="O86" s="73">
        <v>132</v>
      </c>
      <c r="P86" s="73"/>
      <c r="Q86" s="73">
        <v>133</v>
      </c>
      <c r="R86" s="73"/>
      <c r="S86" s="73">
        <v>134</v>
      </c>
      <c r="T86" s="73"/>
      <c r="U86" s="73">
        <v>135</v>
      </c>
      <c r="V86" s="73"/>
      <c r="W86" s="73">
        <v>136</v>
      </c>
      <c r="X86" s="73"/>
      <c r="Y86" s="73">
        <v>137</v>
      </c>
      <c r="Z86" s="73"/>
      <c r="AA86" s="73">
        <v>138</v>
      </c>
      <c r="AB86" s="73"/>
      <c r="AC86" s="73">
        <v>139</v>
      </c>
      <c r="AD86" s="73"/>
      <c r="AE86" s="73">
        <v>140</v>
      </c>
      <c r="AF86" s="73"/>
      <c r="AG86" s="73">
        <v>141</v>
      </c>
      <c r="AH86" s="73"/>
      <c r="AI86" s="73">
        <v>142</v>
      </c>
      <c r="AJ86" s="73"/>
      <c r="AK86" s="73">
        <v>143</v>
      </c>
      <c r="AL86" s="73"/>
      <c r="AM86" s="73">
        <v>144</v>
      </c>
      <c r="AN86" s="73"/>
      <c r="AO86" s="73">
        <v>145</v>
      </c>
      <c r="AP86" s="73"/>
      <c r="AQ86" s="73">
        <v>146</v>
      </c>
      <c r="AR86" s="73"/>
      <c r="AS86" s="73">
        <v>147</v>
      </c>
      <c r="AT86" s="75"/>
      <c r="BD86" s="140"/>
      <c r="BO86" s="13"/>
    </row>
    <row r="87" spans="1:67" s="13" customFormat="1" x14ac:dyDescent="0.25">
      <c r="A87" s="11"/>
      <c r="B87" s="56"/>
      <c r="C87" s="172"/>
      <c r="E87" s="165" t="str">
        <f>+VLOOKUP(E86,'Visual chart Edit'!$A$8:$I$263,2,FALSE)</f>
        <v>21/2</v>
      </c>
      <c r="G87" s="165" t="str">
        <f>+VLOOKUP(G86,'Visual chart Edit'!$A$8:$I$263,2,FALSE)</f>
        <v>21/3</v>
      </c>
      <c r="I87" s="165" t="str">
        <f>+VLOOKUP(I86,'Visual chart Edit'!$A$8:$I$263,2,FALSE)</f>
        <v>21/4</v>
      </c>
      <c r="K87" s="165" t="str">
        <f>+VLOOKUP(K86,'Visual chart Edit'!$A$8:$I$263,2,FALSE)</f>
        <v>21/5</v>
      </c>
      <c r="M87" s="165" t="str">
        <f>+VLOOKUP(M86,'Visual chart Edit'!$A$8:$I$263,2,FALSE)</f>
        <v>21/6</v>
      </c>
      <c r="O87" s="165" t="str">
        <f>+VLOOKUP(O86,'Visual chart Edit'!$A$8:$I$263,2,FALSE)</f>
        <v>21/7</v>
      </c>
      <c r="Q87" s="165" t="str">
        <f>+VLOOKUP(Q86,'Visual chart Edit'!$A$8:$I$263,2,FALSE)</f>
        <v>21/8</v>
      </c>
      <c r="S87" s="165" t="str">
        <f>+VLOOKUP(S86,'Visual chart Edit'!$A$8:$I$263,2,FALSE)</f>
        <v>21/9</v>
      </c>
      <c r="U87" s="165" t="str">
        <f>+VLOOKUP(U86,'Visual chart Edit'!$A$8:$I$263,2,FALSE)</f>
        <v>21/10</v>
      </c>
      <c r="W87" s="165" t="str">
        <f>+VLOOKUP(W86,'Visual chart Edit'!$A$8:$I$263,2,FALSE)</f>
        <v>22/0</v>
      </c>
      <c r="Y87" s="165" t="str">
        <f>+VLOOKUP(Y86,'Visual chart Edit'!$A$8:$I$263,2,FALSE)</f>
        <v>22/1</v>
      </c>
      <c r="AA87" s="165" t="str">
        <f>+VLOOKUP(AA86,'Visual chart Edit'!$A$8:$I$263,2,FALSE)</f>
        <v>22/2</v>
      </c>
      <c r="AC87" s="165" t="str">
        <f>+VLOOKUP(AC86,'Visual chart Edit'!$A$8:$I$263,2,FALSE)</f>
        <v>22/3</v>
      </c>
      <c r="AE87" s="165" t="str">
        <f>+VLOOKUP(AE86,'Visual chart Edit'!$A$8:$I$263,2,FALSE)</f>
        <v>22/4</v>
      </c>
      <c r="AG87" s="165" t="str">
        <f>+VLOOKUP(AG86,'Visual chart Edit'!$A$8:$I$263,2,FALSE)</f>
        <v>22/5</v>
      </c>
      <c r="AI87" s="165" t="str">
        <f>+VLOOKUP(AI86,'Visual chart Edit'!$A$8:$I$263,2,FALSE)</f>
        <v>22/6</v>
      </c>
      <c r="AK87" s="165" t="str">
        <f>+VLOOKUP(AK86,'Visual chart Edit'!$A$8:$I$263,2,FALSE)</f>
        <v>22/7</v>
      </c>
      <c r="AM87" s="165" t="str">
        <f>+VLOOKUP(AM86,'Visual chart Edit'!$A$8:$I$263,2,FALSE)</f>
        <v>22/8</v>
      </c>
      <c r="AO87" s="165" t="str">
        <f>+VLOOKUP(AO86,'Visual chart Edit'!$A$8:$I$263,2,FALSE)</f>
        <v>22/9</v>
      </c>
      <c r="AQ87" s="165" t="str">
        <f>+VLOOKUP(AQ86,'Visual chart Edit'!$A$8:$I$263,2,FALSE)</f>
        <v>22/10</v>
      </c>
      <c r="AS87" s="165" t="str">
        <f>+VLOOKUP(AS86,'Visual chart Edit'!$A$8:$I$263,2,FALSE)</f>
        <v>22/11</v>
      </c>
      <c r="AT87" s="30"/>
      <c r="AV87" s="11"/>
      <c r="AW87" s="11"/>
      <c r="AX87" s="11"/>
      <c r="AY87" s="11"/>
      <c r="AZ87" s="11"/>
      <c r="BA87" s="11"/>
      <c r="BB87" s="11"/>
      <c r="BC87" s="11"/>
      <c r="BD87" s="135"/>
    </row>
    <row r="88" spans="1:67" s="13" customFormat="1" x14ac:dyDescent="0.25">
      <c r="A88" s="11"/>
      <c r="B88" s="56"/>
      <c r="C88" s="172"/>
      <c r="AT88" s="30"/>
      <c r="AV88" s="11"/>
      <c r="AW88" s="11"/>
      <c r="AX88" s="11"/>
      <c r="AY88" s="11"/>
      <c r="AZ88" s="11"/>
      <c r="BA88" s="11"/>
      <c r="BB88" s="11"/>
      <c r="BC88" s="11"/>
      <c r="BD88" s="135"/>
      <c r="BI88" s="13">
        <f>+SUMIF(D88:AT88,".",D91:AT91)</f>
        <v>0</v>
      </c>
      <c r="BJ88" s="13">
        <f>+SUMIF(D88:AT88,"..",D91:AT91)</f>
        <v>0</v>
      </c>
      <c r="BK88" s="13">
        <f>+SUMIF(D88:AT88,",",D91:AT91)</f>
        <v>0</v>
      </c>
    </row>
    <row r="89" spans="1:67" s="13" customFormat="1" x14ac:dyDescent="0.25">
      <c r="A89" s="11"/>
      <c r="B89" s="131"/>
      <c r="C89" s="172" t="s">
        <v>433</v>
      </c>
      <c r="E89" s="13" t="str">
        <f>+VLOOKUP(E87,'Visual chart Edit'!$B$7:$L$591,11,FALSE)</f>
        <v/>
      </c>
      <c r="G89" s="13" t="str">
        <f>+VLOOKUP(G87,'Visual chart Edit'!$B$7:$L$591,11,FALSE)</f>
        <v>E</v>
      </c>
      <c r="I89" s="13" t="str">
        <f>+VLOOKUP(I87,'Visual chart Edit'!$B$7:$L$591,11,FALSE)</f>
        <v>E</v>
      </c>
      <c r="K89" s="13" t="str">
        <f>+VLOOKUP(K87,'Visual chart Edit'!$B$7:$L$591,11,FALSE)</f>
        <v>E</v>
      </c>
      <c r="M89" s="13" t="str">
        <f>+VLOOKUP(M87,'Visual chart Edit'!$B$7:$L$591,11,FALSE)</f>
        <v/>
      </c>
      <c r="O89" s="13" t="str">
        <f>+VLOOKUP(O87,'Visual chart Edit'!$B$7:$L$591,11,FALSE)</f>
        <v/>
      </c>
      <c r="Q89" s="13" t="str">
        <f>+VLOOKUP(Q87,'Visual chart Edit'!$B$7:$L$591,11,FALSE)</f>
        <v/>
      </c>
      <c r="S89" s="13" t="str">
        <f>+VLOOKUP(S87,'Visual chart Edit'!$B$7:$L$591,11,FALSE)</f>
        <v>E</v>
      </c>
      <c r="U89" s="13" t="str">
        <f>+VLOOKUP(U87,'Visual chart Edit'!$B$7:$L$591,11,FALSE)</f>
        <v/>
      </c>
      <c r="W89" s="13" t="str">
        <f>+VLOOKUP(W87,'Visual chart Edit'!$B$7:$L$591,11,FALSE)</f>
        <v/>
      </c>
      <c r="Y89" s="13" t="str">
        <f>+VLOOKUP(Y87,'Visual chart Edit'!$B$7:$L$591,11,FALSE)</f>
        <v/>
      </c>
      <c r="AA89" s="13" t="str">
        <f>+VLOOKUP(AA87,'Visual chart Edit'!$B$7:$L$591,11,FALSE)</f>
        <v>E</v>
      </c>
      <c r="AC89" s="13" t="str">
        <f>+VLOOKUP(AC87,'Visual chart Edit'!$B$7:$L$591,11,FALSE)</f>
        <v>E</v>
      </c>
      <c r="AE89" s="13" t="str">
        <f>+VLOOKUP(AE87,'Visual chart Edit'!$B$7:$L$591,11,FALSE)</f>
        <v/>
      </c>
      <c r="AG89" s="13" t="str">
        <f>+VLOOKUP(AG87,'Visual chart Edit'!$B$7:$L$591,11,FALSE)</f>
        <v>E</v>
      </c>
      <c r="AI89" s="13" t="str">
        <f>+VLOOKUP(AI87,'Visual chart Edit'!$B$7:$L$591,11,FALSE)</f>
        <v>E</v>
      </c>
      <c r="AK89" s="13" t="str">
        <f>+VLOOKUP(AK87,'Visual chart Edit'!$B$7:$L$591,11,FALSE)</f>
        <v>E</v>
      </c>
      <c r="AM89" s="13" t="str">
        <f>+VLOOKUP(AM87,'Visual chart Edit'!$B$7:$L$591,11,FALSE)</f>
        <v>E</v>
      </c>
      <c r="AO89" s="13" t="str">
        <f>+VLOOKUP(AO87,'Visual chart Edit'!$B$7:$L$591,11,FALSE)</f>
        <v>E</v>
      </c>
      <c r="AQ89" s="13" t="str">
        <f>+VLOOKUP(AQ87,'Visual chart Edit'!$B$7:$L$591,11,FALSE)</f>
        <v>E</v>
      </c>
      <c r="AS89" s="13" t="str">
        <f>+VLOOKUP(AS87,'Visual chart Edit'!$B$7:$L$591,11,FALSE)</f>
        <v>E</v>
      </c>
      <c r="AT89" s="30"/>
      <c r="AV89" s="11"/>
      <c r="AW89" s="11"/>
      <c r="AX89" s="11"/>
      <c r="AY89" s="11"/>
      <c r="AZ89" s="11"/>
      <c r="BA89" s="11"/>
      <c r="BB89" s="11"/>
      <c r="BC89" s="11"/>
      <c r="BD89" s="135"/>
    </row>
    <row r="90" spans="1:67" s="13" customFormat="1" ht="3" customHeight="1" x14ac:dyDescent="0.25">
      <c r="A90" s="11"/>
      <c r="B90" s="131"/>
      <c r="C90" s="172" t="s">
        <v>434</v>
      </c>
      <c r="E90" s="21" t="str">
        <f>+VLOOKUP(E87,'Visual chart Edit'!$B$7:$M$491,12,FALSE)</f>
        <v/>
      </c>
      <c r="G90" s="21" t="str">
        <f>+VLOOKUP(G87,'Visual chart Edit'!$B$7:$M$491,12,FALSE)</f>
        <v/>
      </c>
      <c r="I90" s="21" t="str">
        <f>+VLOOKUP(I87,'Visual chart Edit'!$B$7:$M$491,12,FALSE)</f>
        <v>Done</v>
      </c>
      <c r="K90" s="21" t="str">
        <f>+VLOOKUP(K87,'Visual chart Edit'!$B$7:$M$491,12,FALSE)</f>
        <v>Done</v>
      </c>
      <c r="M90" s="21" t="str">
        <f>+VLOOKUP(M87,'Visual chart Edit'!$B$7:$M$491,12,FALSE)</f>
        <v/>
      </c>
      <c r="O90" s="21" t="str">
        <f>+VLOOKUP(O87,'Visual chart Edit'!$B$7:$M$491,12,FALSE)</f>
        <v/>
      </c>
      <c r="Q90" s="21" t="str">
        <f>+VLOOKUP(Q87,'Visual chart Edit'!$B$7:$M$491,12,FALSE)</f>
        <v/>
      </c>
      <c r="S90" s="21" t="str">
        <f>+VLOOKUP(S87,'Visual chart Edit'!$B$7:$M$491,12,FALSE)</f>
        <v/>
      </c>
      <c r="U90" s="21" t="str">
        <f>+VLOOKUP(U87,'Visual chart Edit'!$B$7:$M$491,12,FALSE)</f>
        <v/>
      </c>
      <c r="W90" s="21" t="str">
        <f>+VLOOKUP(W87,'Visual chart Edit'!$B$7:$M$491,12,FALSE)</f>
        <v/>
      </c>
      <c r="Y90" s="21" t="str">
        <f>+VLOOKUP(Y87,'Visual chart Edit'!$B$7:$M$491,12,FALSE)</f>
        <v/>
      </c>
      <c r="AA90" s="21" t="str">
        <f>+VLOOKUP(AA87,'Visual chart Edit'!$B$7:$M$491,12,FALSE)</f>
        <v/>
      </c>
      <c r="AC90" s="21" t="str">
        <f>+VLOOKUP(AC87,'Visual chart Edit'!$B$7:$M$491,12,FALSE)</f>
        <v/>
      </c>
      <c r="AE90" s="21" t="str">
        <f>+VLOOKUP(AE87,'Visual chart Edit'!$B$7:$M$491,12,FALSE)</f>
        <v/>
      </c>
      <c r="AG90" s="21" t="str">
        <f>+VLOOKUP(AG87,'Visual chart Edit'!$B$7:$M$491,12,FALSE)</f>
        <v/>
      </c>
      <c r="AI90" s="21" t="str">
        <f>+VLOOKUP(AI87,'Visual chart Edit'!$B$7:$M$491,12,FALSE)</f>
        <v/>
      </c>
      <c r="AK90" s="21" t="str">
        <f>+VLOOKUP(AK87,'Visual chart Edit'!$B$7:$M$491,12,FALSE)</f>
        <v/>
      </c>
      <c r="AM90" s="21" t="str">
        <f>+VLOOKUP(AM87,'Visual chart Edit'!$B$7:$M$491,12,FALSE)</f>
        <v/>
      </c>
      <c r="AO90" s="21" t="str">
        <f>+VLOOKUP(AO87,'Visual chart Edit'!$B$7:$M$491,12,FALSE)</f>
        <v/>
      </c>
      <c r="AQ90" s="21" t="str">
        <f>+VLOOKUP(AQ87,'Visual chart Edit'!$B$7:$M$491,12,FALSE)</f>
        <v/>
      </c>
      <c r="AS90" s="21" t="str">
        <f>+VLOOKUP(AS87,'Visual chart Edit'!$B$7:$M$491,12,FALSE)</f>
        <v/>
      </c>
      <c r="AT90" s="30"/>
      <c r="AV90" s="11"/>
      <c r="AW90" s="11"/>
      <c r="AX90" s="11"/>
      <c r="AY90" s="11"/>
      <c r="AZ90" s="11"/>
      <c r="BA90" s="11"/>
      <c r="BB90" s="11"/>
      <c r="BC90" s="11"/>
      <c r="BD90" s="135"/>
    </row>
    <row r="91" spans="1:67" s="13" customFormat="1" ht="15" customHeight="1" x14ac:dyDescent="0.25">
      <c r="A91" s="11"/>
      <c r="B91" s="131"/>
      <c r="C91" s="172" t="s">
        <v>435</v>
      </c>
      <c r="D91" s="13">
        <f>+VLOOKUP(E86,'Visual chart Edit'!$A$8:$I$263,9,FALSE)</f>
        <v>407.2</v>
      </c>
      <c r="E91" s="93" t="str">
        <f>+VLOOKUP(E87,'Visual chart Edit'!$B$7:$K$570,10,FALSE)</f>
        <v>Sandy</v>
      </c>
      <c r="F91" s="13">
        <f>+VLOOKUP(G86,'Visual chart Edit'!$A$8:$I$263,9,FALSE)</f>
        <v>432.2</v>
      </c>
      <c r="G91" s="93" t="str">
        <f>+VLOOKUP(G87,'Visual chart Edit'!$B$7:$K$570,10,FALSE)</f>
        <v>Sandy</v>
      </c>
      <c r="H91" s="13">
        <f>+VLOOKUP(I86,'Visual chart Edit'!$A$8:$I$263,9,FALSE)</f>
        <v>401.9</v>
      </c>
      <c r="I91" s="93" t="str">
        <f>+VLOOKUP(I87,'Visual chart Edit'!$B$7:$K$570,10,FALSE)</f>
        <v>Sandy</v>
      </c>
      <c r="J91" s="13">
        <f>+VLOOKUP(K86,'Visual chart Edit'!$A$8:$I$263,9,FALSE)</f>
        <v>434.2</v>
      </c>
      <c r="K91" s="93" t="str">
        <f>+VLOOKUP(K87,'Visual chart Edit'!$B$7:$K$570,10,FALSE)</f>
        <v>DFR</v>
      </c>
      <c r="L91" s="13">
        <f>+VLOOKUP(M86,'Visual chart Edit'!$A$8:$I$263,9,FALSE)</f>
        <v>405.5</v>
      </c>
      <c r="M91" s="93" t="str">
        <f>+VLOOKUP(M87,'Visual chart Edit'!$B$7:$K$570,10,FALSE)</f>
        <v>DRY</v>
      </c>
      <c r="N91" s="13">
        <f>+VLOOKUP(O86,'Visual chart Edit'!$A$8:$I$263,9,FALSE)</f>
        <v>426</v>
      </c>
      <c r="O91" s="93" t="str">
        <f>+VLOOKUP(O87,'Visual chart Edit'!$B$7:$K$570,10,FALSE)</f>
        <v>DFR</v>
      </c>
      <c r="P91" s="13">
        <f>+VLOOKUP(Q86,'Visual chart Edit'!$A$8:$I$263,9,FALSE)</f>
        <v>406.9</v>
      </c>
      <c r="Q91" s="93" t="str">
        <f>+VLOOKUP(Q87,'Visual chart Edit'!$B$7:$K$570,10,FALSE)</f>
        <v>DRY</v>
      </c>
      <c r="R91" s="13">
        <f>+VLOOKUP(S86,'Visual chart Edit'!$A$8:$I$263,9,FALSE)</f>
        <v>433.3</v>
      </c>
      <c r="S91" s="93" t="str">
        <f>+VLOOKUP(S87,'Visual chart Edit'!$B$7:$K$570,10,FALSE)</f>
        <v>DFR</v>
      </c>
      <c r="T91" s="13">
        <f>+VLOOKUP(U86,'Visual chart Edit'!$A$8:$I$263,9,FALSE)</f>
        <v>372.9</v>
      </c>
      <c r="U91" s="93" t="str">
        <f>+VLOOKUP(U87,'Visual chart Edit'!$B$7:$K$570,10,FALSE)</f>
        <v>DRY</v>
      </c>
      <c r="V91" s="13">
        <f>+VLOOKUP(W86,'Visual chart Edit'!$A$8:$I$263,9,FALSE)</f>
        <v>443.5</v>
      </c>
      <c r="W91" s="93" t="str">
        <f>+VLOOKUP(W87,'Visual chart Edit'!$B$7:$K$570,10,FALSE)</f>
        <v>DRY</v>
      </c>
      <c r="X91" s="13">
        <f>+VLOOKUP(Y86,'Visual chart Edit'!$A$8:$I$263,9,FALSE)</f>
        <v>456.3</v>
      </c>
      <c r="Y91" s="93" t="str">
        <f>+VLOOKUP(Y87,'Visual chart Edit'!$B$7:$K$570,10,FALSE)</f>
        <v>Sandy</v>
      </c>
      <c r="Z91" s="13">
        <f>+VLOOKUP(AA86,'Visual chart Edit'!$A$8:$I$263,9,FALSE)</f>
        <v>379.2</v>
      </c>
      <c r="AA91" s="93" t="str">
        <f>+VLOOKUP(AA87,'Visual chart Edit'!$B$7:$K$570,10,FALSE)</f>
        <v>Sandy</v>
      </c>
      <c r="AB91" s="13">
        <f>+VLOOKUP(AC86,'Visual chart Edit'!$A$8:$I$263,9,FALSE)</f>
        <v>382.6</v>
      </c>
      <c r="AC91" s="93" t="str">
        <f>+VLOOKUP(AC87,'Visual chart Edit'!$B$7:$K$570,10,FALSE)</f>
        <v>Sandy</v>
      </c>
      <c r="AD91" s="13">
        <f>+VLOOKUP(AE86,'Visual chart Edit'!$A$8:$I$263,9,FALSE)</f>
        <v>435.6</v>
      </c>
      <c r="AE91" s="93" t="str">
        <f>+VLOOKUP(AE87,'Visual chart Edit'!$B$7:$K$570,10,FALSE)</f>
        <v>Sandy</v>
      </c>
      <c r="AF91" s="13">
        <f>+VLOOKUP(AG86,'Visual chart Edit'!$A$8:$I$263,9,FALSE)</f>
        <v>402.1</v>
      </c>
      <c r="AG91" s="93" t="str">
        <f>+VLOOKUP(AG87,'Visual chart Edit'!$B$7:$K$570,10,FALSE)</f>
        <v>DRY</v>
      </c>
      <c r="AH91" s="13">
        <f>+VLOOKUP(AI86,'Visual chart Edit'!$A$8:$I$263,9,FALSE)</f>
        <v>417.3</v>
      </c>
      <c r="AI91" s="93" t="str">
        <f>+VLOOKUP(AI87,'Visual chart Edit'!$B$7:$K$570,10,FALSE)</f>
        <v>Sandy</v>
      </c>
      <c r="AJ91" s="13">
        <f>+VLOOKUP(AK86,'Visual chart Edit'!$A$8:$I$263,9,FALSE)</f>
        <v>347.7</v>
      </c>
      <c r="AK91" s="93" t="str">
        <f>+VLOOKUP(AK87,'Visual chart Edit'!$B$7:$K$570,10,FALSE)</f>
        <v>Sandy</v>
      </c>
      <c r="AL91" s="13">
        <f>+VLOOKUP(AM86,'Visual chart Edit'!$A$8:$I$263,9,FALSE)</f>
        <v>356.3</v>
      </c>
      <c r="AM91" s="93" t="str">
        <f>+VLOOKUP(AM87,'Visual chart Edit'!$B$7:$K$570,10,FALSE)</f>
        <v>Sandy</v>
      </c>
      <c r="AN91" s="13">
        <f>+VLOOKUP(AO86,'Visual chart Edit'!$A$8:$I$263,9,FALSE)</f>
        <v>389.2</v>
      </c>
      <c r="AO91" s="93" t="str">
        <f>+VLOOKUP(AO87,'Visual chart Edit'!$B$7:$K$570,10,FALSE)</f>
        <v>Sandy</v>
      </c>
      <c r="AP91" s="13">
        <f>+VLOOKUP(AQ86,'Visual chart Edit'!$A$8:$I$263,9,FALSE)</f>
        <v>343.8</v>
      </c>
      <c r="AQ91" s="93" t="str">
        <f>+VLOOKUP(AQ87,'Visual chart Edit'!$B$7:$K$570,10,FALSE)</f>
        <v>Sandy</v>
      </c>
      <c r="AR91" s="13">
        <f>+VLOOKUP(AS86,'Visual chart Edit'!$A$8:$I$263,9,FALSE)</f>
        <v>395.5</v>
      </c>
      <c r="AS91" s="93" t="str">
        <f>+VLOOKUP(AS87,'Visual chart Edit'!$B$7:$K$570,10,FALSE)</f>
        <v>Sandy</v>
      </c>
      <c r="AT91" s="30"/>
      <c r="AV91" s="11">
        <f>+COUNTIF(C90:AT91,"Sandy")</f>
        <v>13</v>
      </c>
      <c r="AW91" s="11">
        <f>+COUNTIF(C90:AT91,"DRY")</f>
        <v>5</v>
      </c>
      <c r="AX91" s="11">
        <f>+COUNTIF(C91:AT91,"DFR")</f>
        <v>3</v>
      </c>
      <c r="AY91" s="11">
        <f>+COUNTIF(C91:AS91,"WFR")</f>
        <v>0</v>
      </c>
      <c r="AZ91" s="11">
        <f>+COUNTIF(C91:AS91,"FS")</f>
        <v>0</v>
      </c>
      <c r="BA91" s="11">
        <f>+SUM(AV91:AZ91)</f>
        <v>21</v>
      </c>
      <c r="BB91" s="11">
        <f>+COUNTIF(E91:AS91,"WIP")</f>
        <v>0</v>
      </c>
      <c r="BC91" s="11">
        <f>+COUNTIF(D92:AT92,"C")</f>
        <v>21</v>
      </c>
      <c r="BD91" s="135">
        <f>+COUNTIF(D89:AT89,"E")</f>
        <v>13</v>
      </c>
      <c r="BE91" s="11">
        <f>+COUNTIF(D90:AT90,"Done")</f>
        <v>2</v>
      </c>
      <c r="BH91" s="13">
        <f>+SUM(D91:AT91)</f>
        <v>8469.2000000000007</v>
      </c>
    </row>
    <row r="92" spans="1:67" s="13" customFormat="1" x14ac:dyDescent="0.25">
      <c r="A92" s="11"/>
      <c r="B92" s="131"/>
      <c r="C92" s="172" t="s">
        <v>436</v>
      </c>
      <c r="E92" s="21" t="s">
        <v>417</v>
      </c>
      <c r="G92" s="21" t="s">
        <v>417</v>
      </c>
      <c r="I92" s="21" t="s">
        <v>417</v>
      </c>
      <c r="K92" s="21" t="s">
        <v>417</v>
      </c>
      <c r="M92" s="21" t="s">
        <v>417</v>
      </c>
      <c r="O92" s="21" t="s">
        <v>417</v>
      </c>
      <c r="Q92" s="21" t="s">
        <v>417</v>
      </c>
      <c r="S92" s="21" t="s">
        <v>417</v>
      </c>
      <c r="U92" s="21" t="s">
        <v>417</v>
      </c>
      <c r="W92" s="21" t="s">
        <v>417</v>
      </c>
      <c r="Y92" s="21" t="s">
        <v>417</v>
      </c>
      <c r="AA92" s="21" t="s">
        <v>417</v>
      </c>
      <c r="AC92" s="21" t="s">
        <v>417</v>
      </c>
      <c r="AE92" s="21" t="s">
        <v>417</v>
      </c>
      <c r="AG92" s="21" t="s">
        <v>417</v>
      </c>
      <c r="AI92" s="21" t="s">
        <v>417</v>
      </c>
      <c r="AK92" s="21" t="s">
        <v>417</v>
      </c>
      <c r="AM92" s="21" t="s">
        <v>417</v>
      </c>
      <c r="AO92" s="21" t="s">
        <v>417</v>
      </c>
      <c r="AQ92" s="21" t="s">
        <v>417</v>
      </c>
      <c r="AS92" s="21" t="s">
        <v>417</v>
      </c>
      <c r="AT92" s="30"/>
      <c r="AV92" s="11"/>
      <c r="AW92" s="11"/>
      <c r="AX92" s="11"/>
      <c r="AY92" s="11"/>
      <c r="AZ92" s="11"/>
      <c r="BA92" s="11"/>
      <c r="BB92" s="11"/>
      <c r="BC92" s="11"/>
      <c r="BD92" s="135"/>
    </row>
    <row r="93" spans="1:67" s="13" customFormat="1" x14ac:dyDescent="0.25">
      <c r="A93" s="11"/>
      <c r="B93" s="131"/>
      <c r="C93" s="172" t="s">
        <v>138</v>
      </c>
      <c r="E93" s="13" t="str">
        <f>+VLOOKUP(E86,'Visual chart Edit'!$A$8:$I$263,3,FALSE)</f>
        <v>DA+0</v>
      </c>
      <c r="G93" s="13" t="str">
        <f>+VLOOKUP(G86,'Visual chart Edit'!$A$8:$I$263,3,FALSE)</f>
        <v>DA+6</v>
      </c>
      <c r="I93" s="13" t="str">
        <f>+VLOOKUP(I86,'Visual chart Edit'!$A$8:$I$263,3,FALSE)</f>
        <v>DA+3</v>
      </c>
      <c r="K93" s="13" t="str">
        <f>+VLOOKUP(K86,'Visual chart Edit'!$A$8:$I$263,3,FALSE)</f>
        <v>DA+6</v>
      </c>
      <c r="M93" s="13" t="str">
        <f>+VLOOKUP(M86,'Visual chart Edit'!$A$8:$I$263,3,FALSE)</f>
        <v>DA+3</v>
      </c>
      <c r="O93" s="13" t="str">
        <f>+VLOOKUP(O86,'Visual chart Edit'!$A$8:$I$263,3,FALSE)</f>
        <v>DA+3</v>
      </c>
      <c r="Q93" s="13" t="str">
        <f>+VLOOKUP(Q86,'Visual chart Edit'!$A$8:$I$263,3,FALSE)</f>
        <v>DA+6</v>
      </c>
      <c r="S93" s="13" t="str">
        <f>+VLOOKUP(S86,'Visual chart Edit'!$A$8:$I$263,3,FALSE)</f>
        <v>DA+3</v>
      </c>
      <c r="U93" s="13" t="str">
        <f>+VLOOKUP(U86,'Visual chart Edit'!$A$8:$I$263,3,FALSE)</f>
        <v>DA+6</v>
      </c>
      <c r="W93" s="13" t="str">
        <f>+VLOOKUP(W86,'Visual chart Edit'!$A$8:$I$263,3,FALSE)</f>
        <v>DB2+3</v>
      </c>
      <c r="Y93" s="13" t="str">
        <f>+VLOOKUP(Y86,'Visual chart Edit'!$A$8:$I$263,3,FALSE)</f>
        <v>DA+9</v>
      </c>
      <c r="AA93" s="13" t="str">
        <f>+VLOOKUP(AA86,'Visual chart Edit'!$A$8:$I$263,3,FALSE)</f>
        <v>DA+6</v>
      </c>
      <c r="AC93" s="13" t="str">
        <f>+VLOOKUP(AC86,'Visual chart Edit'!$A$8:$I$263,3,FALSE)</f>
        <v>DA+9</v>
      </c>
      <c r="AE93" s="13" t="str">
        <f>+VLOOKUP(AE86,'Visual chart Edit'!$A$8:$I$263,3,FALSE)</f>
        <v>DA+9</v>
      </c>
      <c r="AG93" s="13" t="str">
        <f>+VLOOKUP(AG86,'Visual chart Edit'!$A$8:$I$263,3,FALSE)</f>
        <v>DA+9</v>
      </c>
      <c r="AI93" s="13" t="str">
        <f>+VLOOKUP(AI86,'Visual chart Edit'!$A$8:$I$263,3,FALSE)</f>
        <v>DA+0</v>
      </c>
      <c r="AK93" s="13" t="str">
        <f>+VLOOKUP(AK86,'Visual chart Edit'!$A$8:$I$263,3,FALSE)</f>
        <v>DA+0</v>
      </c>
      <c r="AM93" s="13" t="str">
        <f>+VLOOKUP(AM86,'Visual chart Edit'!$A$8:$I$263,3,FALSE)</f>
        <v>DB1+0</v>
      </c>
      <c r="AO93" s="13" t="str">
        <f>+VLOOKUP(AO86,'Visual chart Edit'!$A$8:$I$263,3,FALSE)</f>
        <v>DA+6</v>
      </c>
      <c r="AQ93" s="13" t="str">
        <f>+VLOOKUP(AQ86,'Visual chart Edit'!$A$8:$I$263,3,FALSE)</f>
        <v>DA+6</v>
      </c>
      <c r="AS93" s="13" t="str">
        <f>+VLOOKUP(AS86,'Visual chart Edit'!$A$8:$I$263,3,FALSE)</f>
        <v>DA+6</v>
      </c>
      <c r="AT93" s="30"/>
      <c r="AV93" s="11"/>
      <c r="AW93" s="11"/>
      <c r="AX93" s="11"/>
      <c r="AY93" s="11"/>
      <c r="AZ93" s="11"/>
      <c r="BA93" s="11"/>
      <c r="BB93" s="11"/>
      <c r="BC93" s="11"/>
      <c r="BD93" s="135"/>
    </row>
    <row r="94" spans="1:67" s="13" customFormat="1" x14ac:dyDescent="0.25">
      <c r="A94" s="11"/>
      <c r="B94" s="131"/>
      <c r="C94" s="172" t="s">
        <v>416</v>
      </c>
      <c r="E94" s="13" t="str">
        <f>+VLOOKUP(E86,'Visual chart Edit'!$A$8:$I$263,8,FALSE)</f>
        <v>,,,</v>
      </c>
      <c r="G94" s="13" t="str">
        <f>+VLOOKUP(G86,'Visual chart Edit'!$A$8:$I$263,8,FALSE)</f>
        <v>,,,</v>
      </c>
      <c r="I94" s="13" t="str">
        <f>+VLOOKUP(I86,'Visual chart Edit'!$A$8:$I$263,8,FALSE)</f>
        <v>,1,2,1</v>
      </c>
      <c r="K94" s="13" t="str">
        <f>+VLOOKUP(K86,'Visual chart Edit'!$A$8:$I$263,8,FALSE)</f>
        <v>,,,</v>
      </c>
      <c r="M94" s="13" t="str">
        <f>+VLOOKUP(M86,'Visual chart Edit'!$A$8:$I$263,8,FALSE)</f>
        <v>,,,</v>
      </c>
      <c r="O94" s="13" t="str">
        <f>+VLOOKUP(O86,'Visual chart Edit'!$A$8:$I$263,8,FALSE)</f>
        <v>,,,</v>
      </c>
      <c r="Q94" s="13" t="str">
        <f>+VLOOKUP(Q86,'Visual chart Edit'!$A$8:$I$263,8,FALSE)</f>
        <v>,,,</v>
      </c>
      <c r="S94" s="13" t="str">
        <f>+VLOOKUP(S86,'Visual chart Edit'!$A$8:$I$263,8,FALSE)</f>
        <v>,,,</v>
      </c>
      <c r="U94" s="13" t="str">
        <f>+VLOOKUP(U86,'Visual chart Edit'!$A$8:$I$263,8,FALSE)</f>
        <v>,,,</v>
      </c>
      <c r="W94" s="13" t="str">
        <f>+VLOOKUP(W86,'Visual chart Edit'!$A$8:$I$263,8,FALSE)</f>
        <v>,,,</v>
      </c>
      <c r="Y94" s="13" t="str">
        <f>+VLOOKUP(Y86,'Visual chart Edit'!$A$8:$I$263,8,FALSE)</f>
        <v>,,,</v>
      </c>
      <c r="AA94" s="13" t="str">
        <f>+VLOOKUP(AA86,'Visual chart Edit'!$A$8:$I$263,8,FALSE)</f>
        <v>,,,2</v>
      </c>
      <c r="AC94" s="13" t="str">
        <f>+VLOOKUP(AC86,'Visual chart Edit'!$A$8:$I$263,8,FALSE)</f>
        <v>,,,1</v>
      </c>
      <c r="AE94" s="13" t="str">
        <f>+VLOOKUP(AE86,'Visual chart Edit'!$A$8:$I$263,8,FALSE)</f>
        <v>,,,</v>
      </c>
      <c r="AG94" s="13" t="str">
        <f>+VLOOKUP(AG86,'Visual chart Edit'!$A$8:$I$263,8,FALSE)</f>
        <v>2,2,2,2</v>
      </c>
      <c r="AI94" s="13" t="str">
        <f>+VLOOKUP(AI86,'Visual chart Edit'!$A$8:$I$263,8,FALSE)</f>
        <v>,,,1</v>
      </c>
      <c r="AK94" s="13" t="str">
        <f>+VLOOKUP(AK86,'Visual chart Edit'!$A$8:$I$263,8,FALSE)</f>
        <v>,1,,1</v>
      </c>
      <c r="AM94" s="13" t="str">
        <f>+VLOOKUP(AM86,'Visual chart Edit'!$A$8:$I$263,8,FALSE)</f>
        <v>,2,1,1</v>
      </c>
      <c r="AO94" s="13" t="str">
        <f>+VLOOKUP(AO86,'Visual chart Edit'!$A$8:$I$263,8,FALSE)</f>
        <v>,,,</v>
      </c>
      <c r="AQ94" s="13" t="str">
        <f>+VLOOKUP(AQ86,'Visual chart Edit'!$A$8:$I$263,8,FALSE)</f>
        <v>1,2,,</v>
      </c>
      <c r="AS94" s="13" t="str">
        <f>+VLOOKUP(AS86,'Visual chart Edit'!$A$8:$I$263,8,FALSE)</f>
        <v>,2,,</v>
      </c>
      <c r="AT94" s="30"/>
      <c r="AV94" s="11"/>
      <c r="AW94" s="11"/>
      <c r="AX94" s="11"/>
      <c r="AY94" s="11"/>
      <c r="AZ94" s="11"/>
      <c r="BA94" s="11"/>
      <c r="BB94" s="11"/>
      <c r="BC94" s="11"/>
      <c r="BD94" s="135"/>
    </row>
    <row r="95" spans="1:67" s="13" customFormat="1" x14ac:dyDescent="0.25">
      <c r="A95" s="11"/>
      <c r="B95" s="131"/>
      <c r="C95" s="172"/>
      <c r="AT95" s="30"/>
      <c r="AV95" s="11"/>
      <c r="AW95" s="11"/>
      <c r="AX95" s="11"/>
      <c r="AY95" s="11"/>
      <c r="AZ95" s="11"/>
      <c r="BA95" s="11"/>
      <c r="BB95" s="11"/>
      <c r="BC95" s="11"/>
      <c r="BD95" s="135"/>
    </row>
    <row r="96" spans="1:67" s="13" customFormat="1" ht="15" x14ac:dyDescent="0.25">
      <c r="A96" s="11"/>
      <c r="B96" s="131"/>
      <c r="C96" s="172" t="s">
        <v>437</v>
      </c>
      <c r="G96" s="47"/>
      <c r="I96" s="47"/>
      <c r="K96" s="47"/>
      <c r="M96" s="47"/>
      <c r="O96" s="47"/>
      <c r="Q96" s="47"/>
      <c r="S96" s="47"/>
      <c r="U96" s="174"/>
      <c r="W96" s="174"/>
      <c r="Y96" s="174"/>
      <c r="AA96" s="174"/>
      <c r="AC96" s="174"/>
      <c r="AE96" s="47"/>
      <c r="AG96" s="47"/>
      <c r="AI96" s="174"/>
      <c r="AK96" s="47"/>
      <c r="AO96" s="47"/>
      <c r="AQ96" s="47"/>
      <c r="AS96" s="47"/>
      <c r="AT96" s="30"/>
      <c r="AV96" s="11"/>
      <c r="AW96" s="11"/>
      <c r="AX96" s="11"/>
      <c r="AY96" s="11"/>
      <c r="AZ96" s="11"/>
      <c r="BA96" s="11"/>
      <c r="BB96" s="11"/>
      <c r="BC96" s="11"/>
      <c r="BD96" s="135"/>
    </row>
    <row r="97" spans="1:67" s="60" customFormat="1" x14ac:dyDescent="0.25">
      <c r="B97" s="132"/>
      <c r="C97" s="73"/>
      <c r="D97" s="73"/>
      <c r="E97" s="73">
        <v>148</v>
      </c>
      <c r="F97" s="73"/>
      <c r="G97" s="73">
        <v>149</v>
      </c>
      <c r="H97" s="73"/>
      <c r="I97" s="73">
        <v>150</v>
      </c>
      <c r="J97" s="73"/>
      <c r="K97" s="73">
        <v>151</v>
      </c>
      <c r="L97" s="73"/>
      <c r="M97" s="73">
        <v>152</v>
      </c>
      <c r="N97" s="73"/>
      <c r="O97" s="73">
        <v>153</v>
      </c>
      <c r="P97" s="73"/>
      <c r="Q97" s="73">
        <v>154</v>
      </c>
      <c r="R97" s="73"/>
      <c r="S97" s="73">
        <v>155</v>
      </c>
      <c r="T97" s="73"/>
      <c r="U97" s="73">
        <v>156</v>
      </c>
      <c r="V97" s="73"/>
      <c r="W97" s="73">
        <v>157</v>
      </c>
      <c r="X97" s="73"/>
      <c r="Y97" s="73">
        <v>158</v>
      </c>
      <c r="Z97" s="73"/>
      <c r="AA97" s="73">
        <v>159</v>
      </c>
      <c r="AB97" s="73"/>
      <c r="AC97" s="73">
        <v>160</v>
      </c>
      <c r="AD97" s="73"/>
      <c r="AE97" s="73">
        <v>161</v>
      </c>
      <c r="AF97" s="73"/>
      <c r="AG97" s="73">
        <v>162</v>
      </c>
      <c r="AH97" s="73"/>
      <c r="AI97" s="73">
        <v>163</v>
      </c>
      <c r="AJ97" s="73"/>
      <c r="AK97" s="73">
        <v>164</v>
      </c>
      <c r="AL97" s="73"/>
      <c r="AM97" s="73">
        <v>165</v>
      </c>
      <c r="AN97" s="73"/>
      <c r="AO97" s="73">
        <v>166</v>
      </c>
      <c r="AP97" s="73"/>
      <c r="AQ97" s="73">
        <v>167</v>
      </c>
      <c r="AR97" s="73"/>
      <c r="AS97" s="73">
        <v>168</v>
      </c>
      <c r="AT97" s="75"/>
      <c r="BD97" s="140"/>
      <c r="BO97" s="13"/>
    </row>
    <row r="98" spans="1:67" s="13" customFormat="1" x14ac:dyDescent="0.25">
      <c r="A98" s="11"/>
      <c r="B98" s="56"/>
      <c r="C98" s="172"/>
      <c r="E98" s="165" t="str">
        <f>+VLOOKUP(E97,'Visual chart Edit'!$A$8:$I$263,2,FALSE)</f>
        <v>22/12</v>
      </c>
      <c r="G98" s="165" t="str">
        <f>+VLOOKUP(G97,'Visual chart Edit'!$A$8:$I$263,2,FALSE)</f>
        <v>22/13</v>
      </c>
      <c r="I98" s="165" t="str">
        <f>+VLOOKUP(I97,'Visual chart Edit'!$A$8:$I$263,2,FALSE)</f>
        <v>23/0</v>
      </c>
      <c r="K98" s="165" t="str">
        <f>+VLOOKUP(K97,'Visual chart Edit'!$A$8:$I$263,2,FALSE)</f>
        <v>24/0</v>
      </c>
      <c r="M98" s="165" t="str">
        <f>+VLOOKUP(M97,'Visual chart Edit'!$A$8:$I$263,2,FALSE)</f>
        <v>25/0</v>
      </c>
      <c r="O98" s="165" t="str">
        <f>+VLOOKUP(O97,'Visual chart Edit'!$A$8:$I$263,2,FALSE)</f>
        <v>25/1</v>
      </c>
      <c r="Q98" s="165" t="str">
        <f>+VLOOKUP(Q97,'Visual chart Edit'!$A$8:$I$263,2,FALSE)</f>
        <v>25/2</v>
      </c>
      <c r="S98" s="165" t="str">
        <f>+VLOOKUP(S97,'Visual chart Edit'!$A$8:$I$263,2,FALSE)</f>
        <v>25/3</v>
      </c>
      <c r="U98" s="165" t="str">
        <f>+VLOOKUP(U97,'Visual chart Edit'!$A$8:$I$263,2,FALSE)</f>
        <v>25/4</v>
      </c>
      <c r="W98" s="165" t="str">
        <f>+VLOOKUP(W97,'Visual chart Edit'!$A$8:$I$263,2,FALSE)</f>
        <v>26/0</v>
      </c>
      <c r="Y98" s="165" t="str">
        <f>+VLOOKUP(Y97,'Visual chart Edit'!$A$8:$I$263,2,FALSE)</f>
        <v>26/1</v>
      </c>
      <c r="AA98" s="165" t="str">
        <f>+VLOOKUP(AA97,'Visual chart Edit'!$A$8:$I$263,2,FALSE)</f>
        <v>26/2</v>
      </c>
      <c r="AC98" s="165" t="str">
        <f>+VLOOKUP(AC97,'Visual chart Edit'!$A$8:$I$263,2,FALSE)</f>
        <v>26/3</v>
      </c>
      <c r="AE98" s="165" t="str">
        <f>+VLOOKUP(AE97,'Visual chart Edit'!$A$8:$I$263,2,FALSE)</f>
        <v>26/4</v>
      </c>
      <c r="AG98" s="165" t="str">
        <f>+VLOOKUP(AG97,'Visual chart Edit'!$A$8:$I$263,2,FALSE)</f>
        <v>26/5</v>
      </c>
      <c r="AI98" s="165" t="str">
        <f>+VLOOKUP(AI97,'Visual chart Edit'!$A$8:$I$263,2,FALSE)</f>
        <v>26/6</v>
      </c>
      <c r="AK98" s="165" t="str">
        <f>+VLOOKUP(AK97,'Visual chart Edit'!$A$8:$I$263,2,FALSE)</f>
        <v>26/7</v>
      </c>
      <c r="AM98" s="165" t="str">
        <f>+VLOOKUP(AM97,'Visual chart Edit'!$A$8:$I$263,2,FALSE)</f>
        <v>26/8</v>
      </c>
      <c r="AO98" s="165" t="str">
        <f>+VLOOKUP(AO97,'Visual chart Edit'!$A$8:$I$263,2,FALSE)</f>
        <v>27/0</v>
      </c>
      <c r="AQ98" s="165" t="str">
        <f>+VLOOKUP(AQ97,'Visual chart Edit'!$A$8:$I$263,2,FALSE)</f>
        <v>27/1</v>
      </c>
      <c r="AS98" s="165" t="str">
        <f>+VLOOKUP(AS97,'Visual chart Edit'!$A$8:$I$263,2,FALSE)</f>
        <v>27/2</v>
      </c>
      <c r="AT98" s="30"/>
      <c r="AV98" s="11"/>
      <c r="AW98" s="11"/>
      <c r="AX98" s="11"/>
      <c r="AY98" s="11"/>
      <c r="AZ98" s="11"/>
      <c r="BA98" s="11"/>
      <c r="BB98" s="11"/>
      <c r="BC98" s="11"/>
      <c r="BD98" s="135"/>
    </row>
    <row r="99" spans="1:67" s="13" customFormat="1" x14ac:dyDescent="0.25">
      <c r="A99" s="11"/>
      <c r="B99" s="56"/>
      <c r="C99" s="172"/>
      <c r="AT99" s="30"/>
      <c r="AV99" s="11"/>
      <c r="AW99" s="11"/>
      <c r="AX99" s="11"/>
      <c r="AY99" s="11"/>
      <c r="AZ99" s="11"/>
      <c r="BA99" s="11"/>
      <c r="BB99" s="11"/>
      <c r="BC99" s="11"/>
      <c r="BD99" s="135"/>
      <c r="BI99" s="13">
        <f>+SUMIF(D99:AT99,".",D102:AT102)</f>
        <v>0</v>
      </c>
      <c r="BJ99" s="13">
        <f>+SUMIF(D99:AT99,"..",D102:AT102)</f>
        <v>0</v>
      </c>
      <c r="BK99" s="13">
        <f>+SUMIF(D99:AT99,",",D102:AT102)</f>
        <v>0</v>
      </c>
    </row>
    <row r="100" spans="1:67" s="13" customFormat="1" x14ac:dyDescent="0.25">
      <c r="A100" s="11"/>
      <c r="B100" s="131"/>
      <c r="C100" s="172" t="s">
        <v>433</v>
      </c>
      <c r="E100" s="13" t="str">
        <f>+VLOOKUP(E98,'Visual chart Edit'!$B$7:$L$591,11,FALSE)</f>
        <v/>
      </c>
      <c r="G100" s="13" t="str">
        <f>+VLOOKUP(G98,'Visual chart Edit'!$B$7:$L$591,11,FALSE)</f>
        <v>E</v>
      </c>
      <c r="I100" s="13" t="str">
        <f>+VLOOKUP(I98,'Visual chart Edit'!$B$7:$L$591,11,FALSE)</f>
        <v/>
      </c>
      <c r="K100" s="13" t="str">
        <f>+VLOOKUP(K98,'Visual chart Edit'!$B$7:$L$591,11,FALSE)</f>
        <v>E</v>
      </c>
      <c r="M100" s="13" t="str">
        <f>+VLOOKUP(M98,'Visual chart Edit'!$B$7:$L$591,11,FALSE)</f>
        <v>E</v>
      </c>
      <c r="O100" s="13" t="str">
        <f>+VLOOKUP(O98,'Visual chart Edit'!$B$7:$L$591,11,FALSE)</f>
        <v>E</v>
      </c>
      <c r="Q100" s="13" t="str">
        <f>+VLOOKUP(Q98,'Visual chart Edit'!$B$7:$L$591,11,FALSE)</f>
        <v>E</v>
      </c>
      <c r="S100" s="13" t="str">
        <f>+VLOOKUP(S98,'Visual chart Edit'!$B$7:$L$591,11,FALSE)</f>
        <v>E</v>
      </c>
      <c r="U100" s="13" t="str">
        <f>+VLOOKUP(U98,'Visual chart Edit'!$B$7:$L$591,11,FALSE)</f>
        <v>E</v>
      </c>
      <c r="W100" s="13" t="str">
        <f>+VLOOKUP(W98,'Visual chart Edit'!$B$7:$L$591,11,FALSE)</f>
        <v>E</v>
      </c>
      <c r="Y100" s="13" t="str">
        <f>+VLOOKUP(Y98,'Visual chart Edit'!$B$7:$L$591,11,FALSE)</f>
        <v>E</v>
      </c>
      <c r="AA100" s="13" t="str">
        <f>+VLOOKUP(AA98,'Visual chart Edit'!$B$7:$L$591,11,FALSE)</f>
        <v>E</v>
      </c>
      <c r="AC100" s="13" t="str">
        <f>+VLOOKUP(AC98,'Visual chart Edit'!$B$7:$L$591,11,FALSE)</f>
        <v>E</v>
      </c>
      <c r="AE100" s="13" t="str">
        <f>+VLOOKUP(AE98,'Visual chart Edit'!$B$7:$L$591,11,FALSE)</f>
        <v>E</v>
      </c>
      <c r="AG100" s="13" t="str">
        <f>+VLOOKUP(AG98,'Visual chart Edit'!$B$7:$L$591,11,FALSE)</f>
        <v>E</v>
      </c>
      <c r="AI100" s="13" t="str">
        <f>+VLOOKUP(AI98,'Visual chart Edit'!$B$7:$L$591,11,FALSE)</f>
        <v>E</v>
      </c>
      <c r="AK100" s="13" t="str">
        <f>+VLOOKUP(AK98,'Visual chart Edit'!$B$7:$L$591,11,FALSE)</f>
        <v>E</v>
      </c>
      <c r="AM100" s="13" t="str">
        <f>+VLOOKUP(AM98,'Visual chart Edit'!$B$7:$L$591,11,FALSE)</f>
        <v>E</v>
      </c>
      <c r="AO100" s="13" t="str">
        <f>+VLOOKUP(AO98,'Visual chart Edit'!$B$7:$L$591,11,FALSE)</f>
        <v>E</v>
      </c>
      <c r="AQ100" s="13" t="str">
        <f>+VLOOKUP(AQ98,'Visual chart Edit'!$B$7:$L$591,11,FALSE)</f>
        <v>E</v>
      </c>
      <c r="AS100" s="13" t="str">
        <f>+VLOOKUP(AS98,'Visual chart Edit'!$B$7:$L$591,11,FALSE)</f>
        <v>E</v>
      </c>
      <c r="AT100" s="30"/>
      <c r="AV100" s="11"/>
      <c r="AW100" s="11"/>
      <c r="AX100" s="11"/>
      <c r="AY100" s="11"/>
      <c r="AZ100" s="11"/>
      <c r="BA100" s="11"/>
      <c r="BB100" s="11"/>
      <c r="BC100" s="11"/>
      <c r="BD100" s="135"/>
    </row>
    <row r="101" spans="1:67" s="13" customFormat="1" ht="3" customHeight="1" x14ac:dyDescent="0.25">
      <c r="A101" s="11"/>
      <c r="B101" s="131"/>
      <c r="C101" s="172" t="s">
        <v>434</v>
      </c>
      <c r="E101" s="21" t="str">
        <f>+VLOOKUP(E98,'Visual chart Edit'!$B$7:$M$491,12,FALSE)</f>
        <v/>
      </c>
      <c r="G101" s="21" t="str">
        <f>+VLOOKUP(G98,'Visual chart Edit'!$B$7:$M$491,12,FALSE)</f>
        <v>Done</v>
      </c>
      <c r="I101" s="21" t="str">
        <f>+VLOOKUP(I98,'Visual chart Edit'!$B$7:$M$491,12,FALSE)</f>
        <v/>
      </c>
      <c r="K101" s="21" t="str">
        <f>+VLOOKUP(K98,'Visual chart Edit'!$B$7:$M$491,12,FALSE)</f>
        <v/>
      </c>
      <c r="M101" s="21" t="str">
        <f>+VLOOKUP(M98,'Visual chart Edit'!$B$7:$M$491,12,FALSE)</f>
        <v/>
      </c>
      <c r="O101" s="21" t="str">
        <f>+VLOOKUP(O98,'Visual chart Edit'!$B$7:$M$491,12,FALSE)</f>
        <v>Done</v>
      </c>
      <c r="Q101" s="21" t="str">
        <f>+VLOOKUP(Q98,'Visual chart Edit'!$B$7:$M$491,12,FALSE)</f>
        <v>Done</v>
      </c>
      <c r="S101" s="21" t="str">
        <f>+VLOOKUP(S98,'Visual chart Edit'!$B$7:$M$491,12,FALSE)</f>
        <v/>
      </c>
      <c r="U101" s="21" t="str">
        <f>+VLOOKUP(U98,'Visual chart Edit'!$B$7:$M$491,12,FALSE)</f>
        <v>Done</v>
      </c>
      <c r="W101" s="21" t="str">
        <f>+VLOOKUP(W98,'Visual chart Edit'!$B$7:$M$491,12,FALSE)</f>
        <v/>
      </c>
      <c r="Y101" s="21" t="str">
        <f>+VLOOKUP(Y98,'Visual chart Edit'!$B$7:$M$491,12,FALSE)</f>
        <v/>
      </c>
      <c r="AA101" s="21" t="str">
        <f>+VLOOKUP(AA98,'Visual chart Edit'!$B$7:$M$491,12,FALSE)</f>
        <v/>
      </c>
      <c r="AC101" s="21" t="str">
        <f>+VLOOKUP(AC98,'Visual chart Edit'!$B$7:$M$491,12,FALSE)</f>
        <v/>
      </c>
      <c r="AE101" s="21" t="str">
        <f>+VLOOKUP(AE98,'Visual chart Edit'!$B$7:$M$491,12,FALSE)</f>
        <v/>
      </c>
      <c r="AG101" s="21" t="str">
        <f>+VLOOKUP(AG98,'Visual chart Edit'!$B$7:$M$491,12,FALSE)</f>
        <v/>
      </c>
      <c r="AI101" s="21" t="str">
        <f>+VLOOKUP(AI98,'Visual chart Edit'!$B$7:$M$491,12,FALSE)</f>
        <v/>
      </c>
      <c r="AK101" s="21" t="str">
        <f>+VLOOKUP(AK98,'Visual chart Edit'!$B$7:$M$491,12,FALSE)</f>
        <v/>
      </c>
      <c r="AM101" s="21" t="str">
        <f>+VLOOKUP(AM98,'Visual chart Edit'!$B$7:$M$491,12,FALSE)</f>
        <v>Done</v>
      </c>
      <c r="AO101" s="21" t="str">
        <f>+VLOOKUP(AO98,'Visual chart Edit'!$B$7:$M$491,12,FALSE)</f>
        <v/>
      </c>
      <c r="AQ101" s="21" t="str">
        <f>+VLOOKUP(AQ98,'Visual chart Edit'!$B$7:$M$491,12,FALSE)</f>
        <v>Done</v>
      </c>
      <c r="AS101" s="21" t="str">
        <f>+VLOOKUP(AS98,'Visual chart Edit'!$B$7:$M$491,12,FALSE)</f>
        <v>Done</v>
      </c>
      <c r="AT101" s="30"/>
      <c r="AV101" s="11"/>
      <c r="AW101" s="11"/>
      <c r="AX101" s="11"/>
      <c r="AY101" s="11"/>
      <c r="AZ101" s="11"/>
      <c r="BA101" s="11"/>
      <c r="BB101" s="11"/>
      <c r="BC101" s="11"/>
      <c r="BD101" s="135"/>
    </row>
    <row r="102" spans="1:67" s="13" customFormat="1" ht="15" customHeight="1" x14ac:dyDescent="0.25">
      <c r="A102" s="11"/>
      <c r="B102" s="131"/>
      <c r="C102" s="172" t="s">
        <v>435</v>
      </c>
      <c r="D102" s="13">
        <f>+VLOOKUP(E97,'Visual chart Edit'!$A$8:$I$263,9,FALSE)</f>
        <v>408</v>
      </c>
      <c r="E102" s="93" t="str">
        <f>+VLOOKUP(E98,'Visual chart Edit'!$B$7:$K$570,10,FALSE)</f>
        <v>Sandy</v>
      </c>
      <c r="F102" s="13">
        <f>+VLOOKUP(G97,'Visual chart Edit'!$A$8:$I$263,9,FALSE)</f>
        <v>318</v>
      </c>
      <c r="G102" s="93" t="str">
        <f>+VLOOKUP(G98,'Visual chart Edit'!$B$7:$K$570,10,FALSE)</f>
        <v>Sandy</v>
      </c>
      <c r="H102" s="13">
        <f>+VLOOKUP(I97,'Visual chart Edit'!$A$8:$I$263,9,FALSE)</f>
        <v>447.3</v>
      </c>
      <c r="I102" s="93" t="str">
        <f>+VLOOKUP(I98,'Visual chart Edit'!$B$7:$K$570,10,FALSE)</f>
        <v>DRY</v>
      </c>
      <c r="J102" s="13">
        <f>+VLOOKUP(K97,'Visual chart Edit'!$A$8:$I$263,9,FALSE)</f>
        <v>222.2</v>
      </c>
      <c r="K102" s="93" t="str">
        <f>+VLOOKUP(K98,'Visual chart Edit'!$B$7:$K$570,10,FALSE)</f>
        <v>DRY</v>
      </c>
      <c r="L102" s="13">
        <f>+VLOOKUP(M97,'Visual chart Edit'!$A$8:$I$263,9,FALSE)</f>
        <v>433.9</v>
      </c>
      <c r="M102" s="93" t="str">
        <f>+VLOOKUP(M98,'Visual chart Edit'!$B$7:$K$570,10,FALSE)</f>
        <v>DRY</v>
      </c>
      <c r="N102" s="13">
        <f>+VLOOKUP(O97,'Visual chart Edit'!$A$8:$I$263,9,FALSE)</f>
        <v>422.3</v>
      </c>
      <c r="O102" s="93" t="str">
        <f>+VLOOKUP(O98,'Visual chart Edit'!$B$7:$K$570,10,FALSE)</f>
        <v>DRY</v>
      </c>
      <c r="P102" s="13">
        <f>+VLOOKUP(Q97,'Visual chart Edit'!$A$8:$I$263,9,FALSE)</f>
        <v>370.7</v>
      </c>
      <c r="Q102" s="93" t="str">
        <f>+VLOOKUP(Q98,'Visual chart Edit'!$B$7:$K$570,10,FALSE)</f>
        <v>DRY</v>
      </c>
      <c r="R102" s="13">
        <f>+VLOOKUP(S97,'Visual chart Edit'!$A$8:$I$263,9,FALSE)</f>
        <v>345.7</v>
      </c>
      <c r="S102" s="93" t="str">
        <f>+VLOOKUP(S98,'Visual chart Edit'!$B$7:$K$570,10,FALSE)</f>
        <v>Sandy</v>
      </c>
      <c r="T102" s="13">
        <f>+VLOOKUP(U97,'Visual chart Edit'!$A$8:$I$263,9,FALSE)</f>
        <v>391.1</v>
      </c>
      <c r="U102" s="93" t="str">
        <f>+VLOOKUP(U98,'Visual chart Edit'!$B$7:$K$570,10,FALSE)</f>
        <v>Sandy</v>
      </c>
      <c r="V102" s="13">
        <f>+VLOOKUP(W97,'Visual chart Edit'!$A$8:$I$263,9,FALSE)</f>
        <v>440.4</v>
      </c>
      <c r="W102" s="93" t="str">
        <f>+VLOOKUP(W98,'Visual chart Edit'!$B$7:$K$570,10,FALSE)</f>
        <v>DFR</v>
      </c>
      <c r="X102" s="13">
        <f>+VLOOKUP(Y97,'Visual chart Edit'!$A$8:$I$263,9,FALSE)</f>
        <v>391.4</v>
      </c>
      <c r="Y102" s="93" t="str">
        <f>+VLOOKUP(Y98,'Visual chart Edit'!$B$7:$K$570,10,FALSE)</f>
        <v>DRY</v>
      </c>
      <c r="Z102" s="13">
        <f>+VLOOKUP(AA97,'Visual chart Edit'!$A$8:$I$263,9,FALSE)</f>
        <v>406.5</v>
      </c>
      <c r="AA102" s="93" t="str">
        <f>+VLOOKUP(AA98,'Visual chart Edit'!$B$7:$K$570,10,FALSE)</f>
        <v>DFR</v>
      </c>
      <c r="AB102" s="13">
        <f>+VLOOKUP(AC97,'Visual chart Edit'!$A$8:$I$263,9,FALSE)</f>
        <v>418</v>
      </c>
      <c r="AC102" s="93" t="str">
        <f>+VLOOKUP(AC98,'Visual chart Edit'!$B$7:$K$570,10,FALSE)</f>
        <v>DRY</v>
      </c>
      <c r="AD102" s="13">
        <f>+VLOOKUP(AE97,'Visual chart Edit'!$A$8:$I$263,9,FALSE)</f>
        <v>422.6</v>
      </c>
      <c r="AE102" s="93" t="str">
        <f>+VLOOKUP(AE98,'Visual chart Edit'!$B$7:$K$570,10,FALSE)</f>
        <v>Sandy</v>
      </c>
      <c r="AF102" s="13">
        <f>+VLOOKUP(AG97,'Visual chart Edit'!$A$8:$I$263,9,FALSE)</f>
        <v>410</v>
      </c>
      <c r="AG102" s="93" t="str">
        <f>+VLOOKUP(AG98,'Visual chart Edit'!$B$7:$K$570,10,FALSE)</f>
        <v>Sandy</v>
      </c>
      <c r="AH102" s="13">
        <f>+VLOOKUP(AI97,'Visual chart Edit'!$A$8:$I$263,9,FALSE)</f>
        <v>363.4</v>
      </c>
      <c r="AI102" s="93" t="str">
        <f>+VLOOKUP(AI98,'Visual chart Edit'!$B$7:$K$570,10,FALSE)</f>
        <v>Sandy</v>
      </c>
      <c r="AJ102" s="13">
        <f>+VLOOKUP(AK97,'Visual chart Edit'!$A$8:$I$263,9,FALSE)</f>
        <v>421.9</v>
      </c>
      <c r="AK102" s="93" t="str">
        <f>+VLOOKUP(AK98,'Visual chart Edit'!$B$7:$K$570,10,FALSE)</f>
        <v>DFR</v>
      </c>
      <c r="AL102" s="13">
        <f>+VLOOKUP(AM97,'Visual chart Edit'!$A$8:$I$263,9,FALSE)</f>
        <v>416.7</v>
      </c>
      <c r="AM102" s="93" t="str">
        <f>+VLOOKUP(AM98,'Visual chart Edit'!$B$7:$K$570,10,FALSE)</f>
        <v>DFR</v>
      </c>
      <c r="AN102" s="13">
        <f>+VLOOKUP(AO97,'Visual chart Edit'!$A$8:$I$263,9,FALSE)</f>
        <v>413.8</v>
      </c>
      <c r="AO102" s="93" t="str">
        <f>+VLOOKUP(AO98,'Visual chart Edit'!$B$7:$K$570,10,FALSE)</f>
        <v>DFR</v>
      </c>
      <c r="AP102" s="13">
        <f>+VLOOKUP(AQ97,'Visual chart Edit'!$A$8:$I$263,9,FALSE)</f>
        <v>399.8</v>
      </c>
      <c r="AQ102" s="93" t="str">
        <f>+VLOOKUP(AQ98,'Visual chart Edit'!$B$7:$K$570,10,FALSE)</f>
        <v>DFR</v>
      </c>
      <c r="AR102" s="13">
        <f>+VLOOKUP(AS97,'Visual chart Edit'!$A$8:$I$263,9,FALSE)</f>
        <v>425.2</v>
      </c>
      <c r="AS102" s="93" t="str">
        <f>+VLOOKUP(AS98,'Visual chart Edit'!$B$7:$K$570,10,FALSE)</f>
        <v>DFR</v>
      </c>
      <c r="AT102" s="30"/>
      <c r="AV102" s="11">
        <f>+COUNTIF(C101:AT102,"Sandy")</f>
        <v>7</v>
      </c>
      <c r="AW102" s="11">
        <f>+COUNTIF(C101:AT102,"DRY")</f>
        <v>7</v>
      </c>
      <c r="AX102" s="11">
        <f>+COUNTIF(C102:AT102,"DFR")</f>
        <v>7</v>
      </c>
      <c r="AY102" s="11">
        <f>+COUNTIF(C102:AS102,"WFR")</f>
        <v>0</v>
      </c>
      <c r="AZ102" s="11">
        <f>+COUNTIF(C102:AS102,"FS")</f>
        <v>0</v>
      </c>
      <c r="BA102" s="11">
        <f>+SUM(AV102:AZ102)</f>
        <v>21</v>
      </c>
      <c r="BB102" s="11">
        <f>+COUNTIF(E102:AS102,"WIP")</f>
        <v>0</v>
      </c>
      <c r="BC102" s="11">
        <f>+COUNTIF(D103:AT103,"C")</f>
        <v>21</v>
      </c>
      <c r="BD102" s="135">
        <f>+COUNTIF(D100:AT100,"E")</f>
        <v>19</v>
      </c>
      <c r="BE102" s="11">
        <f>+COUNTIF(D101:AT101,"Done")</f>
        <v>7</v>
      </c>
      <c r="BH102" s="13">
        <f>+SUM(D102:AT102)</f>
        <v>8288.9</v>
      </c>
    </row>
    <row r="103" spans="1:67" s="13" customFormat="1" x14ac:dyDescent="0.25">
      <c r="A103" s="11"/>
      <c r="B103" s="131"/>
      <c r="C103" s="172" t="s">
        <v>436</v>
      </c>
      <c r="E103" s="21" t="s">
        <v>417</v>
      </c>
      <c r="G103" s="21" t="s">
        <v>417</v>
      </c>
      <c r="I103" s="21" t="s">
        <v>417</v>
      </c>
      <c r="K103" s="21" t="s">
        <v>417</v>
      </c>
      <c r="M103" s="21" t="s">
        <v>417</v>
      </c>
      <c r="O103" s="21" t="s">
        <v>417</v>
      </c>
      <c r="Q103" s="21" t="s">
        <v>417</v>
      </c>
      <c r="S103" s="21" t="s">
        <v>417</v>
      </c>
      <c r="U103" s="21" t="s">
        <v>417</v>
      </c>
      <c r="W103" s="21" t="s">
        <v>417</v>
      </c>
      <c r="Y103" s="21" t="s">
        <v>417</v>
      </c>
      <c r="AA103" s="21" t="s">
        <v>417</v>
      </c>
      <c r="AC103" s="21" t="s">
        <v>417</v>
      </c>
      <c r="AE103" s="21" t="s">
        <v>417</v>
      </c>
      <c r="AG103" s="21" t="s">
        <v>417</v>
      </c>
      <c r="AI103" s="21" t="s">
        <v>417</v>
      </c>
      <c r="AK103" s="21" t="s">
        <v>417</v>
      </c>
      <c r="AM103" s="21" t="s">
        <v>417</v>
      </c>
      <c r="AO103" s="21" t="s">
        <v>417</v>
      </c>
      <c r="AQ103" s="21" t="s">
        <v>417</v>
      </c>
      <c r="AS103" s="21" t="s">
        <v>417</v>
      </c>
      <c r="AT103" s="30"/>
      <c r="AV103" s="11"/>
      <c r="AW103" s="11"/>
      <c r="AX103" s="11"/>
      <c r="AY103" s="11"/>
      <c r="AZ103" s="11"/>
      <c r="BA103" s="11"/>
      <c r="BB103" s="11"/>
      <c r="BC103" s="11"/>
      <c r="BD103" s="135"/>
    </row>
    <row r="104" spans="1:67" s="13" customFormat="1" x14ac:dyDescent="0.25">
      <c r="A104" s="11"/>
      <c r="B104" s="131"/>
      <c r="C104" s="172" t="s">
        <v>138</v>
      </c>
      <c r="E104" s="13" t="str">
        <f>+VLOOKUP(E97,'Visual chart Edit'!$A$8:$I$263,3,FALSE)</f>
        <v>DA+3</v>
      </c>
      <c r="G104" s="13" t="str">
        <f>+VLOOKUP(G97,'Visual chart Edit'!$A$8:$I$263,3,FALSE)</f>
        <v>DA+6</v>
      </c>
      <c r="I104" s="13" t="str">
        <f>+VLOOKUP(I97,'Visual chart Edit'!$A$8:$I$263,3,FALSE)</f>
        <v>DD45+3</v>
      </c>
      <c r="K104" s="13" t="str">
        <f>+VLOOKUP(K97,'Visual chart Edit'!$A$8:$I$263,3,FALSE)</f>
        <v>DD45+3</v>
      </c>
      <c r="M104" s="13" t="str">
        <f>+VLOOKUP(M97,'Visual chart Edit'!$A$8:$I$263,3,FALSE)</f>
        <v>DC1+6</v>
      </c>
      <c r="O104" s="13" t="str">
        <f>+VLOOKUP(O97,'Visual chart Edit'!$A$8:$I$263,3,FALSE)</f>
        <v>DA+3</v>
      </c>
      <c r="Q104" s="13" t="str">
        <f>+VLOOKUP(Q97,'Visual chart Edit'!$A$8:$I$263,3,FALSE)</f>
        <v>DA+0</v>
      </c>
      <c r="S104" s="13" t="str">
        <f>+VLOOKUP(S97,'Visual chart Edit'!$A$8:$I$263,3,FALSE)</f>
        <v>DA+0</v>
      </c>
      <c r="U104" s="13" t="str">
        <f>+VLOOKUP(U97,'Visual chart Edit'!$A$8:$I$263,3,FALSE)</f>
        <v>DA+0</v>
      </c>
      <c r="W104" s="13" t="str">
        <f>+VLOOKUP(W97,'Visual chart Edit'!$A$8:$I$263,3,FALSE)</f>
        <v>DB1+0</v>
      </c>
      <c r="Y104" s="13" t="str">
        <f>+VLOOKUP(Y97,'Visual chart Edit'!$A$8:$I$263,3,FALSE)</f>
        <v>DA+0</v>
      </c>
      <c r="AA104" s="13" t="str">
        <f>+VLOOKUP(AA97,'Visual chart Edit'!$A$8:$I$263,3,FALSE)</f>
        <v>DA+3</v>
      </c>
      <c r="AC104" s="13" t="str">
        <f>+VLOOKUP(AC97,'Visual chart Edit'!$A$8:$I$263,3,FALSE)</f>
        <v>DA+0</v>
      </c>
      <c r="AE104" s="13" t="str">
        <f>+VLOOKUP(AE97,'Visual chart Edit'!$A$8:$I$263,3,FALSE)</f>
        <v>DA+6</v>
      </c>
      <c r="AG104" s="13" t="str">
        <f>+VLOOKUP(AG97,'Visual chart Edit'!$A$8:$I$263,3,FALSE)</f>
        <v>DA+6</v>
      </c>
      <c r="AI104" s="13" t="str">
        <f>+VLOOKUP(AI97,'Visual chart Edit'!$A$8:$I$263,3,FALSE)</f>
        <v>DA+6</v>
      </c>
      <c r="AK104" s="13" t="str">
        <f>+VLOOKUP(AK97,'Visual chart Edit'!$A$8:$I$263,3,FALSE)</f>
        <v>DA+0</v>
      </c>
      <c r="AM104" s="13" t="str">
        <f>+VLOOKUP(AM97,'Visual chart Edit'!$A$8:$I$263,3,FALSE)</f>
        <v>DA+6</v>
      </c>
      <c r="AO104" s="13" t="str">
        <f>+VLOOKUP(AO97,'Visual chart Edit'!$A$8:$I$263,3,FALSE)</f>
        <v>DC1+0</v>
      </c>
      <c r="AQ104" s="13" t="str">
        <f>+VLOOKUP(AQ97,'Visual chart Edit'!$A$8:$I$263,3,FALSE)</f>
        <v>DA+3</v>
      </c>
      <c r="AS104" s="13" t="str">
        <f>+VLOOKUP(AS97,'Visual chart Edit'!$A$8:$I$263,3,FALSE)</f>
        <v>DA+3</v>
      </c>
      <c r="AT104" s="30"/>
      <c r="AV104" s="11"/>
      <c r="AW104" s="11"/>
      <c r="AX104" s="11"/>
      <c r="AY104" s="11"/>
      <c r="AZ104" s="11"/>
      <c r="BA104" s="11"/>
      <c r="BB104" s="11"/>
      <c r="BC104" s="11"/>
      <c r="BD104" s="135"/>
    </row>
    <row r="105" spans="1:67" s="13" customFormat="1" x14ac:dyDescent="0.25">
      <c r="A105" s="11"/>
      <c r="B105" s="131"/>
      <c r="C105" s="172" t="s">
        <v>416</v>
      </c>
      <c r="E105" s="13" t="str">
        <f>+VLOOKUP(E97,'Visual chart Edit'!$A$8:$I$263,8,FALSE)</f>
        <v>1,2,,</v>
      </c>
      <c r="G105" s="13" t="str">
        <f>+VLOOKUP(G97,'Visual chart Edit'!$A$8:$I$263,8,FALSE)</f>
        <v>,,1,</v>
      </c>
      <c r="I105" s="13" t="str">
        <f>+VLOOKUP(I97,'Visual chart Edit'!$A$8:$I$263,8,FALSE)</f>
        <v>2,2,2,2</v>
      </c>
      <c r="K105" s="13" t="str">
        <f>+VLOOKUP(K97,'Visual chart Edit'!$A$8:$I$263,8,FALSE)</f>
        <v>2,2,2,2</v>
      </c>
      <c r="M105" s="13" t="str">
        <f>+VLOOKUP(M97,'Visual chart Edit'!$A$8:$I$263,8,FALSE)</f>
        <v>,,,</v>
      </c>
      <c r="O105" s="13" t="str">
        <f>+VLOOKUP(O97,'Visual chart Edit'!$A$8:$I$263,8,FALSE)</f>
        <v>,,,</v>
      </c>
      <c r="Q105" s="13" t="str">
        <f>+VLOOKUP(Q97,'Visual chart Edit'!$A$8:$I$263,8,FALSE)</f>
        <v>,,,</v>
      </c>
      <c r="S105" s="13" t="str">
        <f>+VLOOKUP(S97,'Visual chart Edit'!$A$8:$I$263,8,FALSE)</f>
        <v>1,2,,2</v>
      </c>
      <c r="U105" s="13" t="str">
        <f>+VLOOKUP(U97,'Visual chart Edit'!$A$8:$I$263,8,FALSE)</f>
        <v>1,1,,1</v>
      </c>
      <c r="W105" s="13" t="str">
        <f>+VLOOKUP(W97,'Visual chart Edit'!$A$8:$I$263,8,FALSE)</f>
        <v>,,,</v>
      </c>
      <c r="Y105" s="13" t="str">
        <f>+VLOOKUP(Y97,'Visual chart Edit'!$A$8:$I$263,8,FALSE)</f>
        <v>,,,</v>
      </c>
      <c r="AA105" s="13" t="str">
        <f>+VLOOKUP(AA97,'Visual chart Edit'!$A$8:$I$263,8,FALSE)</f>
        <v>,,,</v>
      </c>
      <c r="AC105" s="13" t="str">
        <f>+VLOOKUP(AC97,'Visual chart Edit'!$A$8:$I$263,8,FALSE)</f>
        <v>,,,</v>
      </c>
      <c r="AE105" s="13" t="str">
        <f>+VLOOKUP(AE97,'Visual chart Edit'!$A$8:$I$263,8,FALSE)</f>
        <v>1,,,</v>
      </c>
      <c r="AG105" s="13" t="str">
        <f>+VLOOKUP(AG97,'Visual chart Edit'!$A$8:$I$263,8,FALSE)</f>
        <v>1,1,,</v>
      </c>
      <c r="AI105" s="13" t="str">
        <f>+VLOOKUP(AI97,'Visual chart Edit'!$A$8:$I$263,8,FALSE)</f>
        <v>,1,1,</v>
      </c>
      <c r="AK105" s="13" t="str">
        <f>+VLOOKUP(AK97,'Visual chart Edit'!$A$8:$I$263,8,FALSE)</f>
        <v>,,,</v>
      </c>
      <c r="AM105" s="13" t="str">
        <f>+VLOOKUP(AM97,'Visual chart Edit'!$A$8:$I$263,8,FALSE)</f>
        <v>,,,</v>
      </c>
      <c r="AO105" s="13" t="str">
        <f>+VLOOKUP(AO97,'Visual chart Edit'!$A$8:$I$263,8,FALSE)</f>
        <v>,,,</v>
      </c>
      <c r="AQ105" s="13" t="str">
        <f>+VLOOKUP(AQ97,'Visual chart Edit'!$A$8:$I$263,8,FALSE)</f>
        <v>,,,</v>
      </c>
      <c r="AS105" s="13" t="str">
        <f>+VLOOKUP(AS97,'Visual chart Edit'!$A$8:$I$263,8,FALSE)</f>
        <v>,,,</v>
      </c>
      <c r="AT105" s="30"/>
      <c r="AV105" s="11"/>
      <c r="AW105" s="11"/>
      <c r="AX105" s="11"/>
      <c r="AY105" s="11"/>
      <c r="AZ105" s="11"/>
      <c r="BA105" s="11"/>
      <c r="BB105" s="11"/>
      <c r="BC105" s="11"/>
      <c r="BD105" s="135"/>
    </row>
    <row r="106" spans="1:67" s="13" customFormat="1" x14ac:dyDescent="0.25">
      <c r="A106" s="11"/>
      <c r="B106" s="131"/>
      <c r="C106" s="172"/>
      <c r="AT106" s="30"/>
      <c r="AV106" s="11"/>
      <c r="AW106" s="11"/>
      <c r="AX106" s="11"/>
      <c r="AY106" s="11"/>
      <c r="AZ106" s="11"/>
      <c r="BA106" s="11"/>
      <c r="BB106" s="11"/>
      <c r="BC106" s="11"/>
      <c r="BD106" s="135"/>
    </row>
    <row r="107" spans="1:67" s="13" customFormat="1" ht="15" x14ac:dyDescent="0.25">
      <c r="A107" s="11"/>
      <c r="B107" s="131"/>
      <c r="C107" s="172" t="s">
        <v>437</v>
      </c>
      <c r="E107" s="177"/>
      <c r="G107" s="47"/>
      <c r="I107" s="47"/>
      <c r="K107" s="47"/>
      <c r="M107" s="174"/>
      <c r="O107" s="47"/>
      <c r="Q107" s="174"/>
      <c r="S107" s="47"/>
      <c r="U107" s="47"/>
      <c r="W107" s="47"/>
      <c r="Y107" s="174"/>
      <c r="AA107" s="47"/>
      <c r="AC107" s="174"/>
      <c r="AE107" s="174"/>
      <c r="AG107" s="174"/>
      <c r="AI107" s="174"/>
      <c r="AK107" s="47"/>
      <c r="AM107" s="174"/>
      <c r="AO107" s="47"/>
      <c r="AQ107" s="47"/>
      <c r="AS107" s="174"/>
      <c r="AT107" s="30"/>
      <c r="AV107" s="11"/>
      <c r="AW107" s="11"/>
      <c r="AX107" s="11"/>
      <c r="AY107" s="11"/>
      <c r="AZ107" s="11"/>
      <c r="BA107" s="11"/>
      <c r="BB107" s="11"/>
      <c r="BC107" s="11"/>
      <c r="BD107" s="135"/>
    </row>
    <row r="108" spans="1:67" s="60" customFormat="1" x14ac:dyDescent="0.25">
      <c r="B108" s="132"/>
      <c r="C108" s="73"/>
      <c r="D108" s="73"/>
      <c r="E108" s="73">
        <v>169</v>
      </c>
      <c r="F108" s="73"/>
      <c r="G108" s="73">
        <v>170</v>
      </c>
      <c r="H108" s="73"/>
      <c r="I108" s="73">
        <v>171</v>
      </c>
      <c r="J108" s="73"/>
      <c r="K108" s="73">
        <v>172</v>
      </c>
      <c r="L108" s="73"/>
      <c r="M108" s="73">
        <v>173</v>
      </c>
      <c r="N108" s="73"/>
      <c r="O108" s="73">
        <v>174</v>
      </c>
      <c r="P108" s="73"/>
      <c r="Q108" s="73">
        <v>175</v>
      </c>
      <c r="R108" s="73"/>
      <c r="S108" s="73">
        <v>176</v>
      </c>
      <c r="T108" s="73"/>
      <c r="U108" s="73">
        <v>177</v>
      </c>
      <c r="V108" s="73"/>
      <c r="W108" s="73">
        <v>178</v>
      </c>
      <c r="X108" s="73"/>
      <c r="Y108" s="73">
        <v>179</v>
      </c>
      <c r="Z108" s="73"/>
      <c r="AA108" s="73">
        <v>180</v>
      </c>
      <c r="AB108" s="73"/>
      <c r="AC108" s="73">
        <v>181</v>
      </c>
      <c r="AD108" s="73"/>
      <c r="AE108" s="73">
        <v>182</v>
      </c>
      <c r="AF108" s="73"/>
      <c r="AG108" s="73">
        <v>183</v>
      </c>
      <c r="AH108" s="73"/>
      <c r="AI108" s="73">
        <v>184</v>
      </c>
      <c r="AJ108" s="73"/>
      <c r="AK108" s="73">
        <v>185</v>
      </c>
      <c r="AL108" s="73"/>
      <c r="AM108" s="73">
        <v>186</v>
      </c>
      <c r="AN108" s="73"/>
      <c r="AO108" s="73">
        <v>187</v>
      </c>
      <c r="AP108" s="73"/>
      <c r="AQ108" s="73">
        <v>188</v>
      </c>
      <c r="AR108" s="73"/>
      <c r="AS108" s="73">
        <v>189</v>
      </c>
      <c r="AT108" s="75"/>
      <c r="BD108" s="140"/>
      <c r="BO108" s="13"/>
    </row>
    <row r="109" spans="1:67" s="13" customFormat="1" x14ac:dyDescent="0.25">
      <c r="A109" s="11"/>
      <c r="B109" s="56"/>
      <c r="C109" s="172"/>
      <c r="E109" s="165" t="str">
        <f>+VLOOKUP(E108,'Visual chart Edit'!$A$8:$I$263,2,FALSE)</f>
        <v>27/3</v>
      </c>
      <c r="G109" s="165" t="str">
        <f>+VLOOKUP(G108,'Visual chart Edit'!$A$8:$I$263,2,FALSE)</f>
        <v>27/4</v>
      </c>
      <c r="I109" s="165" t="str">
        <f>+VLOOKUP(I108,'Visual chart Edit'!$A$8:$I$263,2,FALSE)</f>
        <v>27/5</v>
      </c>
      <c r="K109" s="165" t="str">
        <f>+VLOOKUP(K108,'Visual chart Edit'!$A$8:$I$263,2,FALSE)</f>
        <v>27/6</v>
      </c>
      <c r="M109" s="165" t="str">
        <f>+VLOOKUP(M108,'Visual chart Edit'!$A$8:$I$263,2,FALSE)</f>
        <v>27/7</v>
      </c>
      <c r="O109" s="165" t="str">
        <f>+VLOOKUP(O108,'Visual chart Edit'!$A$8:$I$263,2,FALSE)</f>
        <v>27/8</v>
      </c>
      <c r="Q109" s="165" t="str">
        <f>+VLOOKUP(Q108,'Visual chart Edit'!$A$8:$I$263,2,FALSE)</f>
        <v>27/9</v>
      </c>
      <c r="S109" s="165" t="str">
        <f>+VLOOKUP(S108,'Visual chart Edit'!$A$8:$I$263,2,FALSE)</f>
        <v>27/10</v>
      </c>
      <c r="U109" s="165" t="str">
        <f>+VLOOKUP(U108,'Visual chart Edit'!$A$8:$I$263,2,FALSE)</f>
        <v>27/11</v>
      </c>
      <c r="W109" s="165" t="str">
        <f>+VLOOKUP(W108,'Visual chart Edit'!$A$8:$I$263,2,FALSE)</f>
        <v>27/12</v>
      </c>
      <c r="Y109" s="165" t="str">
        <f>+VLOOKUP(Y108,'Visual chart Edit'!$A$8:$I$263,2,FALSE)</f>
        <v>28/0</v>
      </c>
      <c r="AA109" s="165" t="str">
        <f>+VLOOKUP(AA108,'Visual chart Edit'!$A$8:$I$263,2,FALSE)</f>
        <v>28/1</v>
      </c>
      <c r="AC109" s="165" t="str">
        <f>+VLOOKUP(AC108,'Visual chart Edit'!$A$8:$I$263,2,FALSE)</f>
        <v>28/2</v>
      </c>
      <c r="AE109" s="165" t="str">
        <f>+VLOOKUP(AE108,'Visual chart Edit'!$A$8:$I$263,2,FALSE)</f>
        <v>28/3</v>
      </c>
      <c r="AG109" s="165" t="str">
        <f>+VLOOKUP(AG108,'Visual chart Edit'!$A$8:$I$263,2,FALSE)</f>
        <v>28/4</v>
      </c>
      <c r="AI109" s="165" t="str">
        <f>+VLOOKUP(AI108,'Visual chart Edit'!$A$8:$I$263,2,FALSE)</f>
        <v>28/5</v>
      </c>
      <c r="AK109" s="165" t="str">
        <f>+VLOOKUP(AK108,'Visual chart Edit'!$A$8:$I$263,2,FALSE)</f>
        <v>28/6</v>
      </c>
      <c r="AM109" s="165" t="str">
        <f>+VLOOKUP(AM108,'Visual chart Edit'!$A$8:$I$263,2,FALSE)</f>
        <v>28/7</v>
      </c>
      <c r="AO109" s="165" t="str">
        <f>+VLOOKUP(AO108,'Visual chart Edit'!$A$8:$I$263,2,FALSE)</f>
        <v>28/8</v>
      </c>
      <c r="AQ109" s="165" t="str">
        <f>+VLOOKUP(AQ108,'Visual chart Edit'!$A$8:$I$263,2,FALSE)</f>
        <v>29/0</v>
      </c>
      <c r="AS109" s="165" t="str">
        <f>+VLOOKUP(AS108,'Visual chart Edit'!$A$8:$I$263,2,FALSE)</f>
        <v>29/1</v>
      </c>
      <c r="AT109" s="30"/>
      <c r="AV109" s="11"/>
      <c r="AW109" s="11"/>
      <c r="AX109" s="11"/>
      <c r="AY109" s="11"/>
      <c r="AZ109" s="11"/>
      <c r="BA109" s="11"/>
      <c r="BB109" s="11"/>
      <c r="BC109" s="11"/>
      <c r="BD109" s="135"/>
    </row>
    <row r="110" spans="1:67" s="13" customFormat="1" x14ac:dyDescent="0.25">
      <c r="A110" s="11"/>
      <c r="B110" s="56"/>
      <c r="C110" s="172"/>
      <c r="AT110" s="30"/>
      <c r="AV110" s="11"/>
      <c r="AW110" s="11"/>
      <c r="AX110" s="11"/>
      <c r="AY110" s="11"/>
      <c r="AZ110" s="11"/>
      <c r="BA110" s="11"/>
      <c r="BB110" s="11"/>
      <c r="BC110" s="11"/>
      <c r="BD110" s="135"/>
      <c r="BI110" s="13">
        <f>+SUMIF(D110:AT110,".",D113:AT113)</f>
        <v>0</v>
      </c>
      <c r="BJ110" s="13">
        <f>+SUMIF(D110:AT110,"..",D113:AT113)</f>
        <v>0</v>
      </c>
      <c r="BK110" s="13">
        <f>+SUMIF(D110:AT110,",",D113:AT113)</f>
        <v>0</v>
      </c>
    </row>
    <row r="111" spans="1:67" s="13" customFormat="1" x14ac:dyDescent="0.25">
      <c r="A111" s="11"/>
      <c r="B111" s="131"/>
      <c r="C111" s="172" t="s">
        <v>433</v>
      </c>
      <c r="E111" s="13" t="str">
        <f>+VLOOKUP(E109,'Visual chart Edit'!$B$7:$L$591,11,FALSE)</f>
        <v>E</v>
      </c>
      <c r="G111" s="13" t="str">
        <f>+VLOOKUP(G109,'Visual chart Edit'!$B$7:$L$591,11,FALSE)</f>
        <v>E</v>
      </c>
      <c r="I111" s="13" t="str">
        <f>+VLOOKUP(I109,'Visual chart Edit'!$B$7:$L$591,11,FALSE)</f>
        <v>E</v>
      </c>
      <c r="K111" s="13" t="str">
        <f>+VLOOKUP(K109,'Visual chart Edit'!$B$7:$L$591,11,FALSE)</f>
        <v>E</v>
      </c>
      <c r="M111" s="13" t="str">
        <f>+VLOOKUP(M109,'Visual chart Edit'!$B$7:$L$591,11,FALSE)</f>
        <v>E</v>
      </c>
      <c r="O111" s="13" t="str">
        <f>+VLOOKUP(O109,'Visual chart Edit'!$B$7:$L$591,11,FALSE)</f>
        <v>E</v>
      </c>
      <c r="Q111" s="13" t="str">
        <f>+VLOOKUP(Q109,'Visual chart Edit'!$B$7:$L$591,11,FALSE)</f>
        <v>E</v>
      </c>
      <c r="S111" s="13" t="str">
        <f>+VLOOKUP(S109,'Visual chart Edit'!$B$7:$L$591,11,FALSE)</f>
        <v>E</v>
      </c>
      <c r="U111" s="13" t="str">
        <f>+VLOOKUP(U109,'Visual chart Edit'!$B$7:$L$591,11,FALSE)</f>
        <v>E</v>
      </c>
      <c r="W111" s="13" t="str">
        <f>+VLOOKUP(W109,'Visual chart Edit'!$B$7:$L$591,11,FALSE)</f>
        <v>E</v>
      </c>
      <c r="Y111" s="13" t="str">
        <f>+VLOOKUP(Y109,'Visual chart Edit'!$B$7:$L$591,11,FALSE)</f>
        <v>E</v>
      </c>
      <c r="AA111" s="13" t="str">
        <f>+VLOOKUP(AA109,'Visual chart Edit'!$B$7:$L$591,11,FALSE)</f>
        <v>E</v>
      </c>
      <c r="AC111" s="13" t="str">
        <f>+VLOOKUP(AC109,'Visual chart Edit'!$B$7:$L$591,11,FALSE)</f>
        <v>E</v>
      </c>
      <c r="AE111" s="13" t="str">
        <f>+VLOOKUP(AE109,'Visual chart Edit'!$B$7:$L$591,11,FALSE)</f>
        <v>E</v>
      </c>
      <c r="AG111" s="13" t="str">
        <f>+VLOOKUP(AG109,'Visual chart Edit'!$B$7:$L$591,11,FALSE)</f>
        <v>E</v>
      </c>
      <c r="AI111" s="13" t="str">
        <f>+VLOOKUP(AI109,'Visual chart Edit'!$B$7:$L$591,11,FALSE)</f>
        <v>E</v>
      </c>
      <c r="AK111" s="13" t="str">
        <f>+VLOOKUP(AK109,'Visual chart Edit'!$B$7:$L$591,11,FALSE)</f>
        <v>E</v>
      </c>
      <c r="AM111" s="13" t="str">
        <f>+VLOOKUP(AM109,'Visual chart Edit'!$B$7:$L$591,11,FALSE)</f>
        <v>E</v>
      </c>
      <c r="AO111" s="13" t="str">
        <f>+VLOOKUP(AO109,'Visual chart Edit'!$B$7:$L$591,11,FALSE)</f>
        <v>E</v>
      </c>
      <c r="AQ111" s="13" t="str">
        <f>+VLOOKUP(AQ109,'Visual chart Edit'!$B$7:$L$591,11,FALSE)</f>
        <v>E</v>
      </c>
      <c r="AS111" s="13" t="str">
        <f>+VLOOKUP(AS109,'Visual chart Edit'!$B$7:$L$591,11,FALSE)</f>
        <v>E</v>
      </c>
      <c r="AT111" s="30"/>
      <c r="AV111" s="11"/>
      <c r="AW111" s="11"/>
      <c r="AX111" s="11"/>
      <c r="AY111" s="11"/>
      <c r="AZ111" s="11"/>
      <c r="BA111" s="11"/>
      <c r="BB111" s="11"/>
      <c r="BC111" s="11"/>
      <c r="BD111" s="135"/>
    </row>
    <row r="112" spans="1:67" s="13" customFormat="1" ht="3" customHeight="1" x14ac:dyDescent="0.25">
      <c r="A112" s="11"/>
      <c r="B112" s="131"/>
      <c r="C112" s="172" t="s">
        <v>434</v>
      </c>
      <c r="E112" s="21" t="str">
        <f>+VLOOKUP(E109,'Visual chart Edit'!$B$7:$M$491,12,FALSE)</f>
        <v>Done</v>
      </c>
      <c r="G112" s="21" t="str">
        <f>+VLOOKUP(G109,'Visual chart Edit'!$B$7:$M$491,12,FALSE)</f>
        <v>Done</v>
      </c>
      <c r="I112" s="21" t="str">
        <f>+VLOOKUP(I109,'Visual chart Edit'!$B$7:$M$491,12,FALSE)</f>
        <v>Done</v>
      </c>
      <c r="K112" s="21" t="str">
        <f>+VLOOKUP(K109,'Visual chart Edit'!$B$7:$M$491,12,FALSE)</f>
        <v>Done</v>
      </c>
      <c r="M112" s="21" t="str">
        <f>+VLOOKUP(M109,'Visual chart Edit'!$B$7:$M$491,12,FALSE)</f>
        <v>Done</v>
      </c>
      <c r="O112" s="21" t="str">
        <f>+VLOOKUP(O109,'Visual chart Edit'!$B$7:$M$491,12,FALSE)</f>
        <v>Done</v>
      </c>
      <c r="Q112" s="21" t="str">
        <f>+VLOOKUP(Q109,'Visual chart Edit'!$B$7:$M$491,12,FALSE)</f>
        <v/>
      </c>
      <c r="S112" s="21" t="str">
        <f>+VLOOKUP(S109,'Visual chart Edit'!$B$7:$M$491,12,FALSE)</f>
        <v/>
      </c>
      <c r="U112" s="21" t="str">
        <f>+VLOOKUP(U109,'Visual chart Edit'!$B$7:$M$491,12,FALSE)</f>
        <v>Done</v>
      </c>
      <c r="W112" s="21" t="str">
        <f>+VLOOKUP(W109,'Visual chart Edit'!$B$7:$M$491,12,FALSE)</f>
        <v>Done</v>
      </c>
      <c r="Y112" s="21" t="str">
        <f>+VLOOKUP(Y109,'Visual chart Edit'!$B$7:$M$491,12,FALSE)</f>
        <v>Done</v>
      </c>
      <c r="AA112" s="21" t="str">
        <f>+VLOOKUP(AA109,'Visual chart Edit'!$B$7:$M$491,12,FALSE)</f>
        <v>Done</v>
      </c>
      <c r="AC112" s="21" t="str">
        <f>+VLOOKUP(AC109,'Visual chart Edit'!$B$7:$M$491,12,FALSE)</f>
        <v>Done</v>
      </c>
      <c r="AE112" s="21" t="str">
        <f>+VLOOKUP(AE109,'Visual chart Edit'!$B$7:$M$491,12,FALSE)</f>
        <v/>
      </c>
      <c r="AG112" s="21" t="str">
        <f>+VLOOKUP(AG109,'Visual chart Edit'!$B$7:$M$491,12,FALSE)</f>
        <v/>
      </c>
      <c r="AI112" s="21" t="str">
        <f>+VLOOKUP(AI109,'Visual chart Edit'!$B$7:$M$491,12,FALSE)</f>
        <v>Done</v>
      </c>
      <c r="AK112" s="21" t="str">
        <f>+VLOOKUP(AK109,'Visual chart Edit'!$B$7:$M$491,12,FALSE)</f>
        <v>Done</v>
      </c>
      <c r="AM112" s="21" t="str">
        <f>+VLOOKUP(AM109,'Visual chart Edit'!$B$7:$M$491,12,FALSE)</f>
        <v>Done</v>
      </c>
      <c r="AO112" s="21" t="str">
        <f>+VLOOKUP(AO109,'Visual chart Edit'!$B$7:$M$491,12,FALSE)</f>
        <v/>
      </c>
      <c r="AQ112" s="21" t="str">
        <f>+VLOOKUP(AQ109,'Visual chart Edit'!$B$7:$M$491,12,FALSE)</f>
        <v>Done</v>
      </c>
      <c r="AS112" s="21" t="str">
        <f>+VLOOKUP(AS109,'Visual chart Edit'!$B$7:$M$491,12,FALSE)</f>
        <v/>
      </c>
      <c r="AT112" s="30"/>
      <c r="AV112" s="11"/>
      <c r="AW112" s="11"/>
      <c r="AX112" s="11"/>
      <c r="AY112" s="11"/>
      <c r="AZ112" s="11"/>
      <c r="BA112" s="11"/>
      <c r="BB112" s="11"/>
      <c r="BC112" s="11"/>
      <c r="BD112" s="135"/>
    </row>
    <row r="113" spans="1:67" s="13" customFormat="1" ht="15" customHeight="1" x14ac:dyDescent="0.25">
      <c r="A113" s="11"/>
      <c r="B113" s="131"/>
      <c r="C113" s="172" t="s">
        <v>435</v>
      </c>
      <c r="D113" s="13">
        <f>+VLOOKUP(E108,'Visual chart Edit'!$A$8:$I$263,9,FALSE)</f>
        <v>398.6</v>
      </c>
      <c r="E113" s="93" t="str">
        <f>+VLOOKUP(E109,'Visual chart Edit'!$B$7:$K$570,10,FALSE)</f>
        <v>DFR</v>
      </c>
      <c r="F113" s="13">
        <f>+VLOOKUP(G108,'Visual chart Edit'!$A$8:$I$263,9,FALSE)</f>
        <v>430.7</v>
      </c>
      <c r="G113" s="93" t="str">
        <f>+VLOOKUP(G109,'Visual chart Edit'!$B$7:$K$570,10,FALSE)</f>
        <v>DFR</v>
      </c>
      <c r="H113" s="13">
        <f>+VLOOKUP(I108,'Visual chart Edit'!$A$8:$I$263,9,FALSE)</f>
        <v>410</v>
      </c>
      <c r="I113" s="93" t="str">
        <f>+VLOOKUP(I109,'Visual chart Edit'!$B$7:$K$570,10,FALSE)</f>
        <v>DRY</v>
      </c>
      <c r="J113" s="13">
        <f>+VLOOKUP(K108,'Visual chart Edit'!$A$8:$I$263,9,FALSE)</f>
        <v>402.6</v>
      </c>
      <c r="K113" s="93" t="str">
        <f>+VLOOKUP(K109,'Visual chart Edit'!$B$7:$K$570,10,FALSE)</f>
        <v>Sandy</v>
      </c>
      <c r="L113" s="13">
        <f>+VLOOKUP(M108,'Visual chart Edit'!$A$8:$I$263,9,FALSE)</f>
        <v>343.5</v>
      </c>
      <c r="M113" s="93" t="str">
        <f>+VLOOKUP(M109,'Visual chart Edit'!$B$7:$K$570,10,FALSE)</f>
        <v>DFR</v>
      </c>
      <c r="N113" s="13">
        <f>+VLOOKUP(O108,'Visual chart Edit'!$A$8:$I$263,9,FALSE)</f>
        <v>392</v>
      </c>
      <c r="O113" s="93" t="str">
        <f>+VLOOKUP(O109,'Visual chart Edit'!$B$7:$K$570,10,FALSE)</f>
        <v>DFR</v>
      </c>
      <c r="P113" s="13">
        <f>+VLOOKUP(Q108,'Visual chart Edit'!$A$8:$I$263,9,FALSE)</f>
        <v>381.1</v>
      </c>
      <c r="Q113" s="93" t="str">
        <f>+VLOOKUP(Q109,'Visual chart Edit'!$B$7:$K$570,10,FALSE)</f>
        <v>DFR</v>
      </c>
      <c r="R113" s="13">
        <f>+VLOOKUP(S108,'Visual chart Edit'!$A$8:$I$263,9,FALSE)</f>
        <v>366.3</v>
      </c>
      <c r="S113" s="93" t="str">
        <f>+VLOOKUP(S109,'Visual chart Edit'!$B$7:$K$570,10,FALSE)</f>
        <v>DFR</v>
      </c>
      <c r="T113" s="13">
        <f>+VLOOKUP(U108,'Visual chart Edit'!$A$8:$I$263,9,FALSE)</f>
        <v>420.1</v>
      </c>
      <c r="U113" s="93" t="str">
        <f>+VLOOKUP(U109,'Visual chart Edit'!$B$7:$K$570,10,FALSE)</f>
        <v>DRY</v>
      </c>
      <c r="V113" s="13">
        <f>+VLOOKUP(W108,'Visual chart Edit'!$A$8:$I$263,9,FALSE)</f>
        <v>420.8</v>
      </c>
      <c r="W113" s="93" t="str">
        <f>+VLOOKUP(W109,'Visual chart Edit'!$B$7:$K$570,10,FALSE)</f>
        <v>Sandy</v>
      </c>
      <c r="X113" s="13">
        <f>+VLOOKUP(Y108,'Visual chart Edit'!$A$8:$I$263,9,FALSE)</f>
        <v>406.6</v>
      </c>
      <c r="Y113" s="93" t="str">
        <f>+VLOOKUP(Y109,'Visual chart Edit'!$B$7:$K$570,10,FALSE)</f>
        <v>DFR</v>
      </c>
      <c r="Z113" s="13">
        <f>+VLOOKUP(AA108,'Visual chart Edit'!$A$8:$I$263,9,FALSE)</f>
        <v>379.6</v>
      </c>
      <c r="AA113" s="93" t="str">
        <f>+VLOOKUP(AA109,'Visual chart Edit'!$B$7:$K$570,10,FALSE)</f>
        <v>DRY</v>
      </c>
      <c r="AB113" s="13">
        <f>+VLOOKUP(AC108,'Visual chart Edit'!$A$8:$I$263,9,FALSE)</f>
        <v>385</v>
      </c>
      <c r="AC113" s="93" t="str">
        <f>+VLOOKUP(AC109,'Visual chart Edit'!$B$7:$K$570,10,FALSE)</f>
        <v>DFR</v>
      </c>
      <c r="AD113" s="13">
        <f>+VLOOKUP(AE108,'Visual chart Edit'!$A$8:$I$263,9,FALSE)</f>
        <v>369</v>
      </c>
      <c r="AE113" s="93" t="str">
        <f>+VLOOKUP(AE109,'Visual chart Edit'!$B$7:$K$570,10,FALSE)</f>
        <v>DFR</v>
      </c>
      <c r="AF113" s="13">
        <f>+VLOOKUP(AG108,'Visual chart Edit'!$A$8:$I$263,9,FALSE)</f>
        <v>409</v>
      </c>
      <c r="AG113" s="93" t="str">
        <f>+VLOOKUP(AG109,'Visual chart Edit'!$B$7:$K$570,10,FALSE)</f>
        <v>Sandy</v>
      </c>
      <c r="AH113" s="13">
        <f>+VLOOKUP(AI108,'Visual chart Edit'!$A$8:$I$263,9,FALSE)</f>
        <v>422</v>
      </c>
      <c r="AI113" s="93" t="str">
        <f>+VLOOKUP(AI109,'Visual chart Edit'!$B$7:$K$570,10,FALSE)</f>
        <v>Sandy</v>
      </c>
      <c r="AJ113" s="13">
        <f>+VLOOKUP(AK108,'Visual chart Edit'!$A$8:$I$263,9,FALSE)</f>
        <v>370</v>
      </c>
      <c r="AK113" s="93" t="str">
        <f>+VLOOKUP(AK109,'Visual chart Edit'!$B$7:$K$570,10,FALSE)</f>
        <v>Sandy</v>
      </c>
      <c r="AL113" s="13">
        <f>+VLOOKUP(AM108,'Visual chart Edit'!$A$8:$I$263,9,FALSE)</f>
        <v>464</v>
      </c>
      <c r="AM113" s="93" t="str">
        <f>+VLOOKUP(AM109,'Visual chart Edit'!$B$7:$K$570,10,FALSE)</f>
        <v>Sandy</v>
      </c>
      <c r="AN113" s="13">
        <f>+VLOOKUP(AO108,'Visual chart Edit'!$A$8:$I$263,9,FALSE)</f>
        <v>375</v>
      </c>
      <c r="AO113" s="93" t="str">
        <f>+VLOOKUP(AO109,'Visual chart Edit'!$B$7:$K$570,10,FALSE)</f>
        <v>Sandy</v>
      </c>
      <c r="AP113" s="13">
        <f>+VLOOKUP(AQ108,'Visual chart Edit'!$A$8:$I$263,9,FALSE)</f>
        <v>465.5</v>
      </c>
      <c r="AQ113" s="93" t="str">
        <f>+VLOOKUP(AQ109,'Visual chart Edit'!$B$7:$K$570,10,FALSE)</f>
        <v>DRY</v>
      </c>
      <c r="AR113" s="13">
        <f>+VLOOKUP(AS108,'Visual chart Edit'!$A$8:$I$263,9,FALSE)</f>
        <v>365.6</v>
      </c>
      <c r="AS113" s="93" t="str">
        <f>+VLOOKUP(AS109,'Visual chart Edit'!$B$7:$K$570,10,FALSE)</f>
        <v>DRY</v>
      </c>
      <c r="AT113" s="30"/>
      <c r="AV113" s="11">
        <f>+COUNTIF(C112:AT113,"Sandy")</f>
        <v>7</v>
      </c>
      <c r="AW113" s="11">
        <f>+COUNTIF(C112:AT113,"DRY")</f>
        <v>5</v>
      </c>
      <c r="AX113" s="11">
        <f>+COUNTIF(C113:AT113,"DFR")</f>
        <v>9</v>
      </c>
      <c r="AY113" s="11">
        <f>+COUNTIF(C113:AS113,"WFR")</f>
        <v>0</v>
      </c>
      <c r="AZ113" s="11">
        <f>+COUNTIF(C113:AS113,"FS")</f>
        <v>0</v>
      </c>
      <c r="BA113" s="11">
        <f>+SUM(AV113:AZ113)</f>
        <v>21</v>
      </c>
      <c r="BB113" s="11">
        <f>+COUNTIF(E113:AS113,"WIP")</f>
        <v>0</v>
      </c>
      <c r="BC113" s="11">
        <f>+COUNTIF(D114:AT114,"C")</f>
        <v>21</v>
      </c>
      <c r="BD113" s="135">
        <f>+COUNTIF(D111:AT111,"E")</f>
        <v>21</v>
      </c>
      <c r="BE113" s="11">
        <f>+COUNTIF(D112:AT112,"Done")</f>
        <v>15</v>
      </c>
      <c r="BH113" s="13">
        <f>+SUM(D113:AT113)</f>
        <v>8377</v>
      </c>
    </row>
    <row r="114" spans="1:67" s="13" customFormat="1" x14ac:dyDescent="0.25">
      <c r="A114" s="11"/>
      <c r="B114" s="131"/>
      <c r="C114" s="172" t="s">
        <v>436</v>
      </c>
      <c r="E114" s="21" t="s">
        <v>417</v>
      </c>
      <c r="G114" s="21" t="s">
        <v>417</v>
      </c>
      <c r="I114" s="21" t="s">
        <v>417</v>
      </c>
      <c r="K114" s="21" t="s">
        <v>417</v>
      </c>
      <c r="M114" s="21" t="s">
        <v>417</v>
      </c>
      <c r="O114" s="21" t="s">
        <v>417</v>
      </c>
      <c r="Q114" s="21" t="s">
        <v>417</v>
      </c>
      <c r="S114" s="21" t="s">
        <v>417</v>
      </c>
      <c r="U114" s="21" t="s">
        <v>417</v>
      </c>
      <c r="W114" s="21" t="s">
        <v>417</v>
      </c>
      <c r="Y114" s="21" t="s">
        <v>417</v>
      </c>
      <c r="AA114" s="21" t="s">
        <v>417</v>
      </c>
      <c r="AC114" s="21" t="s">
        <v>417</v>
      </c>
      <c r="AE114" s="21" t="s">
        <v>417</v>
      </c>
      <c r="AG114" s="21" t="s">
        <v>417</v>
      </c>
      <c r="AI114" s="21" t="s">
        <v>417</v>
      </c>
      <c r="AK114" s="21" t="s">
        <v>417</v>
      </c>
      <c r="AM114" s="21" t="s">
        <v>417</v>
      </c>
      <c r="AO114" s="21" t="s">
        <v>417</v>
      </c>
      <c r="AQ114" s="21" t="s">
        <v>417</v>
      </c>
      <c r="AS114" s="21" t="s">
        <v>417</v>
      </c>
      <c r="AT114" s="30"/>
      <c r="AV114" s="11"/>
      <c r="AW114" s="11"/>
      <c r="AX114" s="11"/>
      <c r="AY114" s="11"/>
      <c r="AZ114" s="11"/>
      <c r="BA114" s="11"/>
      <c r="BB114" s="11"/>
      <c r="BC114" s="11"/>
      <c r="BD114" s="135"/>
    </row>
    <row r="115" spans="1:67" s="13" customFormat="1" x14ac:dyDescent="0.25">
      <c r="A115" s="11"/>
      <c r="B115" s="131"/>
      <c r="C115" s="172" t="s">
        <v>138</v>
      </c>
      <c r="E115" s="13" t="str">
        <f>+VLOOKUP(E108,'Visual chart Edit'!$A$8:$I$263,3,FALSE)</f>
        <v>DA+3</v>
      </c>
      <c r="G115" s="13" t="str">
        <f>+VLOOKUP(G108,'Visual chart Edit'!$A$8:$I$263,3,FALSE)</f>
        <v>DA+3</v>
      </c>
      <c r="I115" s="13" t="str">
        <f>+VLOOKUP(I108,'Visual chart Edit'!$A$8:$I$263,3,FALSE)</f>
        <v>DA+0</v>
      </c>
      <c r="K115" s="13" t="str">
        <f>+VLOOKUP(K108,'Visual chart Edit'!$A$8:$I$263,3,FALSE)</f>
        <v>DA+0</v>
      </c>
      <c r="M115" s="13" t="str">
        <f>+VLOOKUP(M108,'Visual chart Edit'!$A$8:$I$263,3,FALSE)</f>
        <v>DB1+0</v>
      </c>
      <c r="O115" s="13" t="str">
        <f>+VLOOKUP(O108,'Visual chart Edit'!$A$8:$I$263,3,FALSE)</f>
        <v>DA+0</v>
      </c>
      <c r="Q115" s="13" t="str">
        <f>+VLOOKUP(Q108,'Visual chart Edit'!$A$8:$I$263,3,FALSE)</f>
        <v>DA+0</v>
      </c>
      <c r="S115" s="13" t="str">
        <f>+VLOOKUP(S108,'Visual chart Edit'!$A$8:$I$263,3,FALSE)</f>
        <v>DA+3</v>
      </c>
      <c r="U115" s="13" t="str">
        <f>+VLOOKUP(U108,'Visual chart Edit'!$A$8:$I$263,3,FALSE)</f>
        <v>DA+3</v>
      </c>
      <c r="W115" s="13" t="str">
        <f>+VLOOKUP(W108,'Visual chart Edit'!$A$8:$I$263,3,FALSE)</f>
        <v>DA+3</v>
      </c>
      <c r="Y115" s="13" t="str">
        <f>+VLOOKUP(Y108,'Visual chart Edit'!$A$8:$I$263,3,FALSE)</f>
        <v>DB2+0</v>
      </c>
      <c r="AA115" s="13" t="str">
        <f>+VLOOKUP(AA108,'Visual chart Edit'!$A$8:$I$263,3,FALSE)</f>
        <v>DA+0</v>
      </c>
      <c r="AC115" s="13" t="str">
        <f>+VLOOKUP(AC108,'Visual chart Edit'!$A$8:$I$263,3,FALSE)</f>
        <v>DA+0</v>
      </c>
      <c r="AE115" s="13" t="str">
        <f>+VLOOKUP(AE108,'Visual chart Edit'!$A$8:$I$263,3,FALSE)</f>
        <v>DA+0</v>
      </c>
      <c r="AG115" s="13" t="str">
        <f>+VLOOKUP(AG108,'Visual chart Edit'!$A$8:$I$263,3,FALSE)</f>
        <v>DA+0</v>
      </c>
      <c r="AI115" s="13" t="str">
        <f>+VLOOKUP(AI108,'Visual chart Edit'!$A$8:$I$263,3,FALSE)</f>
        <v>DA+9</v>
      </c>
      <c r="AK115" s="13" t="str">
        <f>+VLOOKUP(AK108,'Visual chart Edit'!$A$8:$I$263,3,FALSE)</f>
        <v>DA+6</v>
      </c>
      <c r="AM115" s="13" t="str">
        <f>+VLOOKUP(AM108,'Visual chart Edit'!$A$8:$I$263,3,FALSE)</f>
        <v>DA+3</v>
      </c>
      <c r="AO115" s="13" t="str">
        <f>+VLOOKUP(AO108,'Visual chart Edit'!$A$8:$I$263,3,FALSE)</f>
        <v>DA+3</v>
      </c>
      <c r="AQ115" s="13" t="str">
        <f>+VLOOKUP(AQ108,'Visual chart Edit'!$A$8:$I$263,3,FALSE)</f>
        <v>DB1+0</v>
      </c>
      <c r="AS115" s="13" t="str">
        <f>+VLOOKUP(AS108,'Visual chart Edit'!$A$8:$I$263,3,FALSE)</f>
        <v>DA+3</v>
      </c>
      <c r="AT115" s="30"/>
      <c r="AV115" s="11"/>
      <c r="AW115" s="11"/>
      <c r="AX115" s="11"/>
      <c r="AY115" s="11"/>
      <c r="AZ115" s="11"/>
      <c r="BA115" s="11"/>
      <c r="BB115" s="11"/>
      <c r="BC115" s="11"/>
      <c r="BD115" s="135"/>
    </row>
    <row r="116" spans="1:67" s="13" customFormat="1" x14ac:dyDescent="0.25">
      <c r="A116" s="11"/>
      <c r="B116" s="131"/>
      <c r="C116" s="172" t="s">
        <v>416</v>
      </c>
      <c r="E116" s="13" t="str">
        <f>+VLOOKUP(E108,'Visual chart Edit'!$A$8:$I$263,8,FALSE)</f>
        <v>,,,</v>
      </c>
      <c r="G116" s="13" t="str">
        <f>+VLOOKUP(G108,'Visual chart Edit'!$A$8:$I$263,8,FALSE)</f>
        <v>,,,</v>
      </c>
      <c r="I116" s="13" t="str">
        <f>+VLOOKUP(I108,'Visual chart Edit'!$A$8:$I$263,8,FALSE)</f>
        <v>,,,</v>
      </c>
      <c r="K116" s="13" t="str">
        <f>+VLOOKUP(K108,'Visual chart Edit'!$A$8:$I$263,8,FALSE)</f>
        <v>,,,</v>
      </c>
      <c r="M116" s="13" t="str">
        <f>+VLOOKUP(M108,'Visual chart Edit'!$A$8:$I$263,8,FALSE)</f>
        <v>,,,</v>
      </c>
      <c r="O116" s="13" t="str">
        <f>+VLOOKUP(O108,'Visual chart Edit'!$A$8:$I$263,8,FALSE)</f>
        <v>,,,</v>
      </c>
      <c r="Q116" s="13" t="str">
        <f>+VLOOKUP(Q108,'Visual chart Edit'!$A$8:$I$263,8,FALSE)</f>
        <v>,,,</v>
      </c>
      <c r="S116" s="13" t="str">
        <f>+VLOOKUP(S108,'Visual chart Edit'!$A$8:$I$263,8,FALSE)</f>
        <v>,,,</v>
      </c>
      <c r="U116" s="13" t="str">
        <f>+VLOOKUP(U108,'Visual chart Edit'!$A$8:$I$263,8,FALSE)</f>
        <v>,,,</v>
      </c>
      <c r="W116" s="13" t="str">
        <f>+VLOOKUP(W108,'Visual chart Edit'!$A$8:$I$263,8,FALSE)</f>
        <v>,,,</v>
      </c>
      <c r="Y116" s="13" t="str">
        <f>+VLOOKUP(Y108,'Visual chart Edit'!$A$8:$I$263,8,FALSE)</f>
        <v>,,,</v>
      </c>
      <c r="AA116" s="13" t="str">
        <f>+VLOOKUP(AA108,'Visual chart Edit'!$A$8:$I$263,8,FALSE)</f>
        <v>,,,</v>
      </c>
      <c r="AC116" s="13" t="str">
        <f>+VLOOKUP(AC108,'Visual chart Edit'!$A$8:$I$263,8,FALSE)</f>
        <v>,,,</v>
      </c>
      <c r="AE116" s="13" t="str">
        <f>+VLOOKUP(AE108,'Visual chart Edit'!$A$8:$I$263,8,FALSE)</f>
        <v>,,,</v>
      </c>
      <c r="AG116" s="13" t="str">
        <f>+VLOOKUP(AG108,'Visual chart Edit'!$A$8:$I$263,8,FALSE)</f>
        <v>,,,</v>
      </c>
      <c r="AI116" s="13" t="str">
        <f>+VLOOKUP(AI108,'Visual chart Edit'!$A$8:$I$263,8,FALSE)</f>
        <v>,2,,</v>
      </c>
      <c r="AK116" s="13" t="str">
        <f>+VLOOKUP(AK108,'Visual chart Edit'!$A$8:$I$263,8,FALSE)</f>
        <v>1,4,3,</v>
      </c>
      <c r="AM116" s="13" t="str">
        <f>+VLOOKUP(AM108,'Visual chart Edit'!$A$8:$I$263,8,FALSE)</f>
        <v>1,3,2,</v>
      </c>
      <c r="AO116" s="13" t="str">
        <f>+VLOOKUP(AO108,'Visual chart Edit'!$A$8:$I$263,8,FALSE)</f>
        <v>,,5,3</v>
      </c>
      <c r="AQ116" s="13" t="str">
        <f>+VLOOKUP(AQ108,'Visual chart Edit'!$A$8:$I$263,8,FALSE)</f>
        <v>,,,</v>
      </c>
      <c r="AS116" s="13" t="str">
        <f>+VLOOKUP(AS108,'Visual chart Edit'!$A$8:$I$263,8,FALSE)</f>
        <v>,,,</v>
      </c>
      <c r="AT116" s="30"/>
      <c r="AV116" s="11"/>
      <c r="AW116" s="11"/>
      <c r="AX116" s="11"/>
      <c r="AY116" s="11"/>
      <c r="AZ116" s="11"/>
      <c r="BA116" s="11"/>
      <c r="BB116" s="11"/>
      <c r="BC116" s="11"/>
      <c r="BD116" s="135"/>
    </row>
    <row r="117" spans="1:67" s="13" customFormat="1" x14ac:dyDescent="0.25">
      <c r="A117" s="11"/>
      <c r="B117" s="131"/>
      <c r="C117" s="172"/>
      <c r="AT117" s="30"/>
      <c r="AV117" s="11"/>
      <c r="AW117" s="11"/>
      <c r="AX117" s="11"/>
      <c r="AY117" s="11"/>
      <c r="AZ117" s="11"/>
      <c r="BA117" s="11"/>
      <c r="BB117" s="11"/>
      <c r="BC117" s="11"/>
      <c r="BD117" s="135"/>
    </row>
    <row r="118" spans="1:67" s="13" customFormat="1" ht="15" x14ac:dyDescent="0.25">
      <c r="A118" s="11"/>
      <c r="B118" s="131"/>
      <c r="C118" s="172" t="s">
        <v>437</v>
      </c>
      <c r="G118" s="47"/>
      <c r="I118" s="47"/>
      <c r="K118" s="47"/>
      <c r="M118" s="47"/>
      <c r="O118" s="47"/>
      <c r="Q118" s="47"/>
      <c r="S118" s="47"/>
      <c r="U118" s="47"/>
      <c r="W118" s="47"/>
      <c r="Y118" s="47"/>
      <c r="AA118" s="47"/>
      <c r="AC118" s="47"/>
      <c r="AE118" s="47"/>
      <c r="AG118" s="47"/>
      <c r="AI118" s="47"/>
      <c r="AK118" s="47"/>
      <c r="AM118" s="47"/>
      <c r="AO118" s="47"/>
      <c r="AQ118" s="47"/>
      <c r="AS118" s="47"/>
      <c r="AT118" s="30"/>
      <c r="AV118" s="11"/>
      <c r="AW118" s="11"/>
      <c r="AX118" s="11"/>
      <c r="AY118" s="11"/>
      <c r="AZ118" s="11"/>
      <c r="BA118" s="11"/>
      <c r="BB118" s="11"/>
      <c r="BC118" s="11"/>
      <c r="BD118" s="135"/>
    </row>
    <row r="119" spans="1:67" s="60" customFormat="1" x14ac:dyDescent="0.25">
      <c r="B119" s="132"/>
      <c r="C119" s="73"/>
      <c r="D119" s="73"/>
      <c r="E119" s="73">
        <v>190</v>
      </c>
      <c r="F119" s="73"/>
      <c r="G119" s="73">
        <v>191</v>
      </c>
      <c r="H119" s="73"/>
      <c r="I119" s="73">
        <v>192</v>
      </c>
      <c r="J119" s="73"/>
      <c r="K119" s="73">
        <v>193</v>
      </c>
      <c r="L119" s="73"/>
      <c r="M119" s="73">
        <v>194</v>
      </c>
      <c r="N119" s="73"/>
      <c r="O119" s="73">
        <v>195</v>
      </c>
      <c r="P119" s="73"/>
      <c r="Q119" s="73">
        <v>196</v>
      </c>
      <c r="R119" s="73"/>
      <c r="S119" s="73">
        <v>197</v>
      </c>
      <c r="T119" s="73"/>
      <c r="U119" s="73">
        <v>198</v>
      </c>
      <c r="V119" s="73"/>
      <c r="W119" s="73">
        <v>199</v>
      </c>
      <c r="X119" s="73"/>
      <c r="Y119" s="73">
        <v>200</v>
      </c>
      <c r="Z119" s="73"/>
      <c r="AA119" s="73">
        <v>201</v>
      </c>
      <c r="AB119" s="73"/>
      <c r="AC119" s="73">
        <v>202</v>
      </c>
      <c r="AD119" s="73"/>
      <c r="AE119" s="73">
        <v>203</v>
      </c>
      <c r="AF119" s="73"/>
      <c r="AG119" s="73">
        <v>204</v>
      </c>
      <c r="AH119" s="73"/>
      <c r="AI119" s="73">
        <v>205</v>
      </c>
      <c r="AJ119" s="73"/>
      <c r="AK119" s="73">
        <v>206</v>
      </c>
      <c r="AL119" s="73"/>
      <c r="AM119" s="73">
        <v>207</v>
      </c>
      <c r="AN119" s="73"/>
      <c r="AO119" s="73">
        <v>208</v>
      </c>
      <c r="AP119" s="73"/>
      <c r="AQ119" s="73">
        <v>209</v>
      </c>
      <c r="AR119" s="73"/>
      <c r="AS119" s="73">
        <v>210</v>
      </c>
      <c r="AT119" s="75"/>
      <c r="BD119" s="140"/>
      <c r="BO119" s="13"/>
    </row>
    <row r="120" spans="1:67" s="13" customFormat="1" x14ac:dyDescent="0.25">
      <c r="A120" s="11"/>
      <c r="B120" s="56"/>
      <c r="C120" s="172"/>
      <c r="E120" s="165" t="str">
        <f>+VLOOKUP(E119,'Visual chart Edit'!$A$8:$I$263,2,FALSE)</f>
        <v>29/2</v>
      </c>
      <c r="G120" s="165" t="str">
        <f>+VLOOKUP(G119,'Visual chart Edit'!$A$8:$I$263,2,FALSE)</f>
        <v>29/3</v>
      </c>
      <c r="I120" s="165" t="str">
        <f>+VLOOKUP(I119,'Visual chart Edit'!$A$8:$I$263,2,FALSE)</f>
        <v>29/4</v>
      </c>
      <c r="K120" s="165" t="str">
        <f>+VLOOKUP(K119,'Visual chart Edit'!$A$8:$I$263,2,FALSE)</f>
        <v>30/0</v>
      </c>
      <c r="M120" s="165" t="str">
        <f>+VLOOKUP(M119,'Visual chart Edit'!$A$8:$I$263,2,FALSE)</f>
        <v>30/1</v>
      </c>
      <c r="O120" s="165" t="str">
        <f>+VLOOKUP(O119,'Visual chart Edit'!$A$8:$I$263,2,FALSE)</f>
        <v>30/2</v>
      </c>
      <c r="Q120" s="165" t="str">
        <f>+VLOOKUP(Q119,'Visual chart Edit'!$A$8:$I$263,2,FALSE)</f>
        <v>30/3</v>
      </c>
      <c r="S120" s="165" t="str">
        <f>+VLOOKUP(S119,'Visual chart Edit'!$A$8:$I$263,2,FALSE)</f>
        <v>30/4</v>
      </c>
      <c r="U120" s="165" t="str">
        <f>+VLOOKUP(U119,'Visual chart Edit'!$A$8:$I$263,2,FALSE)</f>
        <v>30/5</v>
      </c>
      <c r="W120" s="165" t="str">
        <f>+VLOOKUP(W119,'Visual chart Edit'!$A$8:$I$263,2,FALSE)</f>
        <v>30/6</v>
      </c>
      <c r="Y120" s="165" t="str">
        <f>+VLOOKUP(Y119,'Visual chart Edit'!$A$8:$I$263,2,FALSE)</f>
        <v>31/0</v>
      </c>
      <c r="AA120" s="165" t="str">
        <f>+VLOOKUP(AA119,'Visual chart Edit'!$A$8:$I$263,2,FALSE)</f>
        <v>31/1</v>
      </c>
      <c r="AC120" s="165" t="str">
        <f>+VLOOKUP(AC119,'Visual chart Edit'!$A$8:$I$263,2,FALSE)</f>
        <v>31/2</v>
      </c>
      <c r="AE120" s="165" t="str">
        <f>+VLOOKUP(AE119,'Visual chart Edit'!$A$8:$I$263,2,FALSE)</f>
        <v>32/0</v>
      </c>
      <c r="AG120" s="165" t="str">
        <f>+VLOOKUP(AG119,'Visual chart Edit'!$A$8:$I$263,2,FALSE)</f>
        <v>32/1</v>
      </c>
      <c r="AI120" s="165" t="str">
        <f>+VLOOKUP(AI119,'Visual chart Edit'!$A$8:$I$263,2,FALSE)</f>
        <v>32/2</v>
      </c>
      <c r="AK120" s="165" t="str">
        <f>+VLOOKUP(AK119,'Visual chart Edit'!$A$8:$I$263,2,FALSE)</f>
        <v>32/3</v>
      </c>
      <c r="AM120" s="165" t="str">
        <f>+VLOOKUP(AM119,'Visual chart Edit'!$A$8:$I$263,2,FALSE)</f>
        <v>32/4</v>
      </c>
      <c r="AO120" s="165" t="str">
        <f>+VLOOKUP(AO119,'Visual chart Edit'!$A$8:$I$263,2,FALSE)</f>
        <v>33/0</v>
      </c>
      <c r="AQ120" s="165" t="str">
        <f>+VLOOKUP(AQ119,'Visual chart Edit'!$A$8:$I$263,2,FALSE)</f>
        <v>33/1</v>
      </c>
      <c r="AS120" s="165" t="str">
        <f>+VLOOKUP(AS119,'Visual chart Edit'!$A$8:$I$263,2,FALSE)</f>
        <v>34/0</v>
      </c>
      <c r="AT120" s="30"/>
      <c r="AV120" s="11"/>
      <c r="AW120" s="11"/>
      <c r="AX120" s="11"/>
      <c r="AY120" s="11"/>
      <c r="AZ120" s="11"/>
      <c r="BA120" s="11"/>
      <c r="BB120" s="11"/>
      <c r="BC120" s="11"/>
      <c r="BD120" s="135"/>
    </row>
    <row r="121" spans="1:67" s="13" customFormat="1" x14ac:dyDescent="0.25">
      <c r="A121" s="11"/>
      <c r="B121" s="56"/>
      <c r="C121" s="172"/>
      <c r="AT121" s="30"/>
      <c r="AV121" s="11"/>
      <c r="AW121" s="11"/>
      <c r="AX121" s="11"/>
      <c r="AY121" s="11"/>
      <c r="AZ121" s="11"/>
      <c r="BA121" s="11"/>
      <c r="BB121" s="11"/>
      <c r="BC121" s="11"/>
      <c r="BD121" s="135"/>
      <c r="BI121" s="13">
        <f>+SUMIF(D121:AT121,".",D124:AT124)</f>
        <v>0</v>
      </c>
      <c r="BJ121" s="13">
        <f>+SUMIF(D121:AT121,"..",D124:AT124)</f>
        <v>0</v>
      </c>
      <c r="BK121" s="13">
        <f>+SUMIF(D121:AT121,",",D124:AT124)</f>
        <v>0</v>
      </c>
    </row>
    <row r="122" spans="1:67" s="13" customFormat="1" x14ac:dyDescent="0.25">
      <c r="A122" s="11"/>
      <c r="B122" s="131"/>
      <c r="C122" s="172" t="s">
        <v>433</v>
      </c>
      <c r="E122" s="13" t="str">
        <f>+VLOOKUP(E120,'Visual chart Edit'!$B$7:$L$591,11,FALSE)</f>
        <v>E</v>
      </c>
      <c r="G122" s="13" t="str">
        <f>+VLOOKUP(G120,'Visual chart Edit'!$B$7:$L$591,11,FALSE)</f>
        <v>E</v>
      </c>
      <c r="I122" s="13" t="str">
        <f>+VLOOKUP(I120,'Visual chart Edit'!$B$7:$L$591,11,FALSE)</f>
        <v>E</v>
      </c>
      <c r="K122" s="13" t="str">
        <f>+VLOOKUP(K120,'Visual chart Edit'!$B$7:$L$591,11,FALSE)</f>
        <v>E</v>
      </c>
      <c r="M122" s="13" t="str">
        <f>+VLOOKUP(M120,'Visual chart Edit'!$B$7:$L$591,11,FALSE)</f>
        <v>E</v>
      </c>
      <c r="O122" s="13" t="str">
        <f>+VLOOKUP(O120,'Visual chart Edit'!$B$7:$L$591,11,FALSE)</f>
        <v>E</v>
      </c>
      <c r="Q122" s="13" t="str">
        <f>+VLOOKUP(Q120,'Visual chart Edit'!$B$7:$L$591,11,FALSE)</f>
        <v>E</v>
      </c>
      <c r="S122" s="13" t="str">
        <f>+VLOOKUP(S120,'Visual chart Edit'!$B$7:$L$591,11,FALSE)</f>
        <v>E</v>
      </c>
      <c r="U122" s="13" t="str">
        <f>+VLOOKUP(U120,'Visual chart Edit'!$B$7:$L$591,11,FALSE)</f>
        <v>E</v>
      </c>
      <c r="W122" s="13" t="str">
        <f>+VLOOKUP(W120,'Visual chart Edit'!$B$7:$L$591,11,FALSE)</f>
        <v>E</v>
      </c>
      <c r="Y122" s="13" t="str">
        <f>+VLOOKUP(Y120,'Visual chart Edit'!$B$7:$L$591,11,FALSE)</f>
        <v>E</v>
      </c>
      <c r="AA122" s="13" t="str">
        <f>+VLOOKUP(AA120,'Visual chart Edit'!$B$7:$L$591,11,FALSE)</f>
        <v>E</v>
      </c>
      <c r="AC122" s="13" t="str">
        <f>+VLOOKUP(AC120,'Visual chart Edit'!$B$7:$L$591,11,FALSE)</f>
        <v>E</v>
      </c>
      <c r="AE122" s="13" t="str">
        <f>+VLOOKUP(AE120,'Visual chart Edit'!$B$7:$L$591,11,FALSE)</f>
        <v>E</v>
      </c>
      <c r="AG122" s="13" t="str">
        <f>+VLOOKUP(AG120,'Visual chart Edit'!$B$7:$L$591,11,FALSE)</f>
        <v>E</v>
      </c>
      <c r="AI122" s="13" t="str">
        <f>+VLOOKUP(AI120,'Visual chart Edit'!$B$7:$L$591,11,FALSE)</f>
        <v>E</v>
      </c>
      <c r="AK122" s="13" t="str">
        <f>+VLOOKUP(AK120,'Visual chart Edit'!$B$7:$L$591,11,FALSE)</f>
        <v>E</v>
      </c>
      <c r="AM122" s="13" t="str">
        <f>+VLOOKUP(AM120,'Visual chart Edit'!$B$7:$L$591,11,FALSE)</f>
        <v>E</v>
      </c>
      <c r="AO122" s="13" t="str">
        <f>+VLOOKUP(AO120,'Visual chart Edit'!$B$7:$L$591,11,FALSE)</f>
        <v>E</v>
      </c>
      <c r="AQ122" s="13" t="str">
        <f>+VLOOKUP(AQ120,'Visual chart Edit'!$B$7:$L$591,11,FALSE)</f>
        <v>E</v>
      </c>
      <c r="AS122" s="13" t="str">
        <f>+VLOOKUP(AS120,'Visual chart Edit'!$B$7:$L$591,11,FALSE)</f>
        <v>E</v>
      </c>
      <c r="AT122" s="30"/>
      <c r="AV122" s="11"/>
      <c r="AW122" s="11"/>
      <c r="AX122" s="11"/>
      <c r="AY122" s="11"/>
      <c r="AZ122" s="11"/>
      <c r="BA122" s="11"/>
      <c r="BB122" s="11"/>
      <c r="BC122" s="11"/>
      <c r="BD122" s="135"/>
    </row>
    <row r="123" spans="1:67" s="13" customFormat="1" ht="3" customHeight="1" x14ac:dyDescent="0.25">
      <c r="A123" s="11"/>
      <c r="B123" s="131"/>
      <c r="C123" s="172" t="s">
        <v>434</v>
      </c>
      <c r="E123" s="21" t="str">
        <f>+VLOOKUP(E120,'Visual chart Edit'!$B$7:$M$491,12,FALSE)</f>
        <v>Done</v>
      </c>
      <c r="G123" s="21" t="str">
        <f>+VLOOKUP(G120,'Visual chart Edit'!$B$7:$M$491,12,FALSE)</f>
        <v/>
      </c>
      <c r="I123" s="21" t="str">
        <f>+VLOOKUP(I120,'Visual chart Edit'!$B$7:$M$491,12,FALSE)</f>
        <v>Done</v>
      </c>
      <c r="K123" s="21" t="str">
        <f>+VLOOKUP(K120,'Visual chart Edit'!$B$7:$M$491,12,FALSE)</f>
        <v/>
      </c>
      <c r="M123" s="21" t="str">
        <f>+VLOOKUP(M120,'Visual chart Edit'!$B$7:$M$491,12,FALSE)</f>
        <v>Done</v>
      </c>
      <c r="O123" s="21" t="str">
        <f>+VLOOKUP(O120,'Visual chart Edit'!$B$7:$M$491,12,FALSE)</f>
        <v>Done</v>
      </c>
      <c r="Q123" s="21" t="str">
        <f>+VLOOKUP(Q120,'Visual chart Edit'!$B$7:$M$491,12,FALSE)</f>
        <v>Done</v>
      </c>
      <c r="S123" s="21" t="str">
        <f>+VLOOKUP(S120,'Visual chart Edit'!$B$7:$M$491,12,FALSE)</f>
        <v>Done</v>
      </c>
      <c r="U123" s="21" t="str">
        <f>+VLOOKUP(U120,'Visual chart Edit'!$B$7:$M$491,12,FALSE)</f>
        <v>Done</v>
      </c>
      <c r="W123" s="21" t="str">
        <f>+VLOOKUP(W120,'Visual chart Edit'!$B$7:$M$491,12,FALSE)</f>
        <v/>
      </c>
      <c r="Y123" s="21" t="str">
        <f>+VLOOKUP(Y120,'Visual chart Edit'!$B$7:$M$491,12,FALSE)</f>
        <v/>
      </c>
      <c r="AA123" s="21" t="str">
        <f>+VLOOKUP(AA120,'Visual chart Edit'!$B$7:$M$491,12,FALSE)</f>
        <v>Done</v>
      </c>
      <c r="AC123" s="21" t="str">
        <f>+VLOOKUP(AC120,'Visual chart Edit'!$B$7:$M$491,12,FALSE)</f>
        <v>Done</v>
      </c>
      <c r="AE123" s="21" t="str">
        <f>+VLOOKUP(AE120,'Visual chart Edit'!$B$7:$M$491,12,FALSE)</f>
        <v>Done</v>
      </c>
      <c r="AG123" s="21" t="str">
        <f>+VLOOKUP(AG120,'Visual chart Edit'!$B$7:$M$491,12,FALSE)</f>
        <v>Done</v>
      </c>
      <c r="AI123" s="21" t="str">
        <f>+VLOOKUP(AI120,'Visual chart Edit'!$B$7:$M$491,12,FALSE)</f>
        <v>Done</v>
      </c>
      <c r="AK123" s="21" t="str">
        <f>+VLOOKUP(AK120,'Visual chart Edit'!$B$7:$M$491,12,FALSE)</f>
        <v>Done</v>
      </c>
      <c r="AM123" s="21" t="str">
        <f>+VLOOKUP(AM120,'Visual chart Edit'!$B$7:$M$491,12,FALSE)</f>
        <v>Done</v>
      </c>
      <c r="AO123" s="21" t="str">
        <f>+VLOOKUP(AO120,'Visual chart Edit'!$B$7:$M$491,12,FALSE)</f>
        <v>Done</v>
      </c>
      <c r="AQ123" s="21" t="str">
        <f>+VLOOKUP(AQ120,'Visual chart Edit'!$B$7:$M$491,12,FALSE)</f>
        <v>Done</v>
      </c>
      <c r="AS123" s="21" t="str">
        <f>+VLOOKUP(AS120,'Visual chart Edit'!$B$7:$M$491,12,FALSE)</f>
        <v>Done</v>
      </c>
      <c r="AT123" s="30"/>
      <c r="AV123" s="11"/>
      <c r="AW123" s="11"/>
      <c r="AX123" s="11"/>
      <c r="AY123" s="11"/>
      <c r="AZ123" s="11"/>
      <c r="BA123" s="11"/>
      <c r="BB123" s="11"/>
      <c r="BC123" s="11"/>
      <c r="BD123" s="135"/>
    </row>
    <row r="124" spans="1:67" s="13" customFormat="1" ht="15" customHeight="1" x14ac:dyDescent="0.25">
      <c r="A124" s="11"/>
      <c r="B124" s="131"/>
      <c r="C124" s="172" t="s">
        <v>435</v>
      </c>
      <c r="D124" s="13">
        <f>+VLOOKUP(E119,'Visual chart Edit'!$A$8:$I$263,9,FALSE)</f>
        <v>424</v>
      </c>
      <c r="E124" s="93" t="str">
        <f>+VLOOKUP(E120,'Visual chart Edit'!$B$7:$K$570,10,FALSE)</f>
        <v>DRY</v>
      </c>
      <c r="F124" s="13">
        <f>+VLOOKUP(G119,'Visual chart Edit'!$A$8:$I$263,9,FALSE)</f>
        <v>399</v>
      </c>
      <c r="G124" s="93" t="str">
        <f>+VLOOKUP(G120,'Visual chart Edit'!$B$7:$K$570,10,FALSE)</f>
        <v>Sandy</v>
      </c>
      <c r="H124" s="13">
        <f>+VLOOKUP(I119,'Visual chart Edit'!$A$8:$I$263,9,FALSE)</f>
        <v>440</v>
      </c>
      <c r="I124" s="93" t="str">
        <f>+VLOOKUP(I120,'Visual chart Edit'!$B$7:$K$570,10,FALSE)</f>
        <v>DRY</v>
      </c>
      <c r="J124" s="13">
        <f>+VLOOKUP(K119,'Visual chart Edit'!$A$8:$I$263,9,FALSE)</f>
        <v>382.1</v>
      </c>
      <c r="K124" s="93" t="str">
        <f>+VLOOKUP(K120,'Visual chart Edit'!$B$7:$K$570,10,FALSE)</f>
        <v>DRY</v>
      </c>
      <c r="L124" s="13">
        <f>+VLOOKUP(M119,'Visual chart Edit'!$A$8:$I$263,9,FALSE)</f>
        <v>388.9</v>
      </c>
      <c r="M124" s="93" t="str">
        <f>+VLOOKUP(M120,'Visual chart Edit'!$B$7:$K$570,10,FALSE)</f>
        <v>Sandy</v>
      </c>
      <c r="N124" s="13">
        <f>+VLOOKUP(O119,'Visual chart Edit'!$A$8:$I$263,9,FALSE)</f>
        <v>445</v>
      </c>
      <c r="O124" s="93" t="str">
        <f>+VLOOKUP(O120,'Visual chart Edit'!$B$7:$K$570,10,FALSE)</f>
        <v>Sandy</v>
      </c>
      <c r="P124" s="13">
        <f>+VLOOKUP(Q119,'Visual chart Edit'!$A$8:$I$263,9,FALSE)</f>
        <v>395</v>
      </c>
      <c r="Q124" s="93" t="str">
        <f>+VLOOKUP(Q120,'Visual chart Edit'!$B$7:$K$570,10,FALSE)</f>
        <v>Sandy</v>
      </c>
      <c r="R124" s="13">
        <f>+VLOOKUP(S119,'Visual chart Edit'!$A$8:$I$263,9,FALSE)</f>
        <v>387</v>
      </c>
      <c r="S124" s="93" t="str">
        <f>+VLOOKUP(S120,'Visual chart Edit'!$B$7:$K$570,10,FALSE)</f>
        <v>DRY</v>
      </c>
      <c r="T124" s="13">
        <f>+VLOOKUP(U119,'Visual chart Edit'!$A$8:$I$263,9,FALSE)</f>
        <v>442</v>
      </c>
      <c r="U124" s="93" t="str">
        <f>+VLOOKUP(U120,'Visual chart Edit'!$B$7:$K$570,10,FALSE)</f>
        <v>DRY</v>
      </c>
      <c r="V124" s="13">
        <f>+VLOOKUP(W119,'Visual chart Edit'!$A$8:$I$263,9,FALSE)</f>
        <v>314</v>
      </c>
      <c r="W124" s="93" t="str">
        <f>+VLOOKUP(W120,'Visual chart Edit'!$B$7:$K$570,10,FALSE)</f>
        <v>DRY</v>
      </c>
      <c r="X124" s="13">
        <f>+VLOOKUP(Y119,'Visual chart Edit'!$A$8:$I$263,9,FALSE)</f>
        <v>347.4</v>
      </c>
      <c r="Y124" s="93" t="str">
        <f>+VLOOKUP(Y120,'Visual chart Edit'!$B$7:$K$570,10,FALSE)</f>
        <v>Sandy</v>
      </c>
      <c r="Z124" s="13">
        <f>+VLOOKUP(AA119,'Visual chart Edit'!$A$8:$I$263,9,FALSE)</f>
        <v>383.6</v>
      </c>
      <c r="AA124" s="93" t="str">
        <f>+VLOOKUP(AA120,'Visual chart Edit'!$B$7:$K$570,10,FALSE)</f>
        <v>DRY</v>
      </c>
      <c r="AB124" s="13">
        <f>+VLOOKUP(AC119,'Visual chart Edit'!$A$8:$I$263,9,FALSE)</f>
        <v>366</v>
      </c>
      <c r="AC124" s="93" t="str">
        <f>+VLOOKUP(AC120,'Visual chart Edit'!$B$7:$K$570,10,FALSE)</f>
        <v>DRY</v>
      </c>
      <c r="AD124" s="13">
        <f>+VLOOKUP(AE119,'Visual chart Edit'!$A$8:$I$263,9,FALSE)</f>
        <v>332.9</v>
      </c>
      <c r="AE124" s="93" t="str">
        <f>+VLOOKUP(AE120,'Visual chart Edit'!$B$7:$K$570,10,FALSE)</f>
        <v>DRY</v>
      </c>
      <c r="AF124" s="13">
        <f>+VLOOKUP(AG119,'Visual chart Edit'!$A$8:$I$263,9,FALSE)</f>
        <v>402.7</v>
      </c>
      <c r="AG124" s="93" t="str">
        <f>+VLOOKUP(AG120,'Visual chart Edit'!$B$7:$K$570,10,FALSE)</f>
        <v>Sandy</v>
      </c>
      <c r="AH124" s="13">
        <f>+VLOOKUP(AI119,'Visual chart Edit'!$A$8:$I$263,9,FALSE)</f>
        <v>428.8</v>
      </c>
      <c r="AI124" s="93" t="str">
        <f>+VLOOKUP(AI120,'Visual chart Edit'!$B$7:$K$570,10,FALSE)</f>
        <v>DRY</v>
      </c>
      <c r="AJ124" s="13">
        <f>+VLOOKUP(AK119,'Visual chart Edit'!$A$8:$I$263,9,FALSE)</f>
        <v>410.9</v>
      </c>
      <c r="AK124" s="93" t="str">
        <f>+VLOOKUP(AK120,'Visual chart Edit'!$B$7:$K$570,10,FALSE)</f>
        <v>Sandy</v>
      </c>
      <c r="AL124" s="13">
        <f>+VLOOKUP(AM119,'Visual chart Edit'!$A$8:$I$263,9,FALSE)</f>
        <v>381.1</v>
      </c>
      <c r="AM124" s="93" t="str">
        <f>+VLOOKUP(AM120,'Visual chart Edit'!$B$7:$K$570,10,FALSE)</f>
        <v>Sandy</v>
      </c>
      <c r="AN124" s="13">
        <f>+VLOOKUP(AO119,'Visual chart Edit'!$A$8:$I$263,9,FALSE)</f>
        <v>451.5</v>
      </c>
      <c r="AO124" s="93" t="str">
        <f>+VLOOKUP(AO120,'Visual chart Edit'!$B$7:$K$570,10,FALSE)</f>
        <v>DRY</v>
      </c>
      <c r="AP124" s="13">
        <f>+VLOOKUP(AQ119,'Visual chart Edit'!$A$8:$I$263,9,FALSE)</f>
        <v>379.6</v>
      </c>
      <c r="AQ124" s="93" t="str">
        <f>+VLOOKUP(AQ120,'Visual chart Edit'!$B$7:$K$570,10,FALSE)</f>
        <v>DRY</v>
      </c>
      <c r="AR124" s="13">
        <f>+VLOOKUP(AS119,'Visual chart Edit'!$A$8:$I$263,9,FALSE)</f>
        <v>292.5</v>
      </c>
      <c r="AS124" s="93" t="str">
        <f>+VLOOKUP(AS120,'Visual chart Edit'!$B$7:$K$570,10,FALSE)</f>
        <v>DRY</v>
      </c>
      <c r="AT124" s="30"/>
      <c r="AV124" s="11">
        <f>+COUNTIF(C123:AT124,"Sandy")</f>
        <v>8</v>
      </c>
      <c r="AW124" s="11">
        <f>+COUNTIF(C123:AT124,"DRY")</f>
        <v>13</v>
      </c>
      <c r="AX124" s="11">
        <f>+COUNTIF(C124:AT124,"DFR")</f>
        <v>0</v>
      </c>
      <c r="AY124" s="11">
        <f>+COUNTIF(C124:AS124,"WFR")</f>
        <v>0</v>
      </c>
      <c r="AZ124" s="11">
        <f>+COUNTIF(C124:AS124,"FS")</f>
        <v>0</v>
      </c>
      <c r="BA124" s="11">
        <f>+SUM(AV124:AZ124)</f>
        <v>21</v>
      </c>
      <c r="BB124" s="11">
        <f>+COUNTIF(E124:AS124,"WIP")</f>
        <v>0</v>
      </c>
      <c r="BC124" s="11">
        <f>+COUNTIF(D125:AT125,"C")</f>
        <v>21</v>
      </c>
      <c r="BD124" s="135">
        <f>+COUNTIF(D122:AT122,"E")</f>
        <v>21</v>
      </c>
      <c r="BE124" s="11">
        <f>+COUNTIF(D123:AT123,"Done")</f>
        <v>17</v>
      </c>
      <c r="BH124" s="13">
        <f>+SUM(D124:AT124)</f>
        <v>8194</v>
      </c>
    </row>
    <row r="125" spans="1:67" s="13" customFormat="1" x14ac:dyDescent="0.25">
      <c r="A125" s="11"/>
      <c r="B125" s="131"/>
      <c r="C125" s="172" t="s">
        <v>436</v>
      </c>
      <c r="E125" s="21" t="s">
        <v>417</v>
      </c>
      <c r="G125" s="21" t="s">
        <v>417</v>
      </c>
      <c r="I125" s="21" t="s">
        <v>417</v>
      </c>
      <c r="K125" s="21" t="s">
        <v>417</v>
      </c>
      <c r="M125" s="21" t="s">
        <v>417</v>
      </c>
      <c r="O125" s="21" t="s">
        <v>417</v>
      </c>
      <c r="Q125" s="21" t="s">
        <v>417</v>
      </c>
      <c r="S125" s="21" t="s">
        <v>417</v>
      </c>
      <c r="U125" s="21" t="s">
        <v>417</v>
      </c>
      <c r="W125" s="21" t="s">
        <v>417</v>
      </c>
      <c r="Y125" s="21" t="s">
        <v>417</v>
      </c>
      <c r="AA125" s="21" t="s">
        <v>417</v>
      </c>
      <c r="AC125" s="21" t="s">
        <v>417</v>
      </c>
      <c r="AE125" s="21" t="s">
        <v>417</v>
      </c>
      <c r="AG125" s="21" t="s">
        <v>417</v>
      </c>
      <c r="AI125" s="21" t="s">
        <v>417</v>
      </c>
      <c r="AK125" s="21" t="s">
        <v>417</v>
      </c>
      <c r="AM125" s="21" t="s">
        <v>417</v>
      </c>
      <c r="AO125" s="21" t="s">
        <v>417</v>
      </c>
      <c r="AQ125" s="21" t="s">
        <v>417</v>
      </c>
      <c r="AS125" s="21" t="s">
        <v>417</v>
      </c>
      <c r="AT125" s="30"/>
      <c r="AV125" s="11"/>
      <c r="AW125" s="11"/>
      <c r="AX125" s="11"/>
      <c r="AY125" s="11"/>
      <c r="AZ125" s="11"/>
      <c r="BA125" s="11"/>
      <c r="BB125" s="11"/>
      <c r="BC125" s="11"/>
      <c r="BD125" s="135"/>
    </row>
    <row r="126" spans="1:67" s="13" customFormat="1" x14ac:dyDescent="0.25">
      <c r="A126" s="11"/>
      <c r="B126" s="131"/>
      <c r="C126" s="172" t="s">
        <v>138</v>
      </c>
      <c r="E126" s="13" t="str">
        <f>+VLOOKUP(E119,'Visual chart Edit'!$A$8:$I$263,3,FALSE)</f>
        <v>DA+3</v>
      </c>
      <c r="G126" s="13" t="str">
        <f>+VLOOKUP(G119,'Visual chart Edit'!$A$8:$I$263,3,FALSE)</f>
        <v>DA+0</v>
      </c>
      <c r="I126" s="13" t="str">
        <f>+VLOOKUP(I119,'Visual chart Edit'!$A$8:$I$263,3,FALSE)</f>
        <v>DA+6</v>
      </c>
      <c r="K126" s="13" t="str">
        <f>+VLOOKUP(K119,'Visual chart Edit'!$A$8:$I$263,3,FALSE)</f>
        <v>DC1+0</v>
      </c>
      <c r="M126" s="13" t="str">
        <f>+VLOOKUP(M119,'Visual chart Edit'!$A$8:$I$263,3,FALSE)</f>
        <v>DA+0</v>
      </c>
      <c r="O126" s="13" t="str">
        <f>+VLOOKUP(O119,'Visual chart Edit'!$A$8:$I$263,3,FALSE)</f>
        <v>DA+0</v>
      </c>
      <c r="Q126" s="13" t="str">
        <f>+VLOOKUP(Q119,'Visual chart Edit'!$A$8:$I$263,3,FALSE)</f>
        <v>DA+3</v>
      </c>
      <c r="S126" s="13" t="str">
        <f>+VLOOKUP(S119,'Visual chart Edit'!$A$8:$I$263,3,FALSE)</f>
        <v>DA+3</v>
      </c>
      <c r="U126" s="13" t="str">
        <f>+VLOOKUP(U119,'Visual chart Edit'!$A$8:$I$263,3,FALSE)</f>
        <v>DA+3</v>
      </c>
      <c r="W126" s="13" t="str">
        <f>+VLOOKUP(W119,'Visual chart Edit'!$A$8:$I$263,3,FALSE)</f>
        <v>DA+0</v>
      </c>
      <c r="Y126" s="13" t="str">
        <f>+VLOOKUP(Y119,'Visual chart Edit'!$A$8:$I$263,3,FALSE)</f>
        <v>DB2+0</v>
      </c>
      <c r="AA126" s="13" t="str">
        <f>+VLOOKUP(AA119,'Visual chart Edit'!$A$8:$I$263,3,FALSE)</f>
        <v>DA+0</v>
      </c>
      <c r="AC126" s="13" t="str">
        <f>+VLOOKUP(AC119,'Visual chart Edit'!$A$8:$I$263,3,FALSE)</f>
        <v>DA+0</v>
      </c>
      <c r="AE126" s="13" t="str">
        <f>+VLOOKUP(AE119,'Visual chart Edit'!$A$8:$I$263,3,FALSE)</f>
        <v>DC1+0</v>
      </c>
      <c r="AG126" s="13" t="str">
        <f>+VLOOKUP(AG119,'Visual chart Edit'!$A$8:$I$263,3,FALSE)</f>
        <v>DA+3</v>
      </c>
      <c r="AI126" s="13" t="str">
        <f>+VLOOKUP(AI119,'Visual chart Edit'!$A$8:$I$263,3,FALSE)</f>
        <v>DA+3</v>
      </c>
      <c r="AK126" s="13" t="str">
        <f>+VLOOKUP(AK119,'Visual chart Edit'!$A$8:$I$263,3,FALSE)</f>
        <v>DA+0</v>
      </c>
      <c r="AM126" s="13" t="str">
        <f>+VLOOKUP(AM119,'Visual chart Edit'!$A$8:$I$263,3,FALSE)</f>
        <v>DA+0</v>
      </c>
      <c r="AO126" s="13" t="str">
        <f>+VLOOKUP(AO119,'Visual chart Edit'!$A$8:$I$263,3,FALSE)</f>
        <v>DC1+0</v>
      </c>
      <c r="AQ126" s="13" t="str">
        <f>+VLOOKUP(AQ119,'Visual chart Edit'!$A$8:$I$263,3,FALSE)</f>
        <v>DA+0</v>
      </c>
      <c r="AS126" s="13" t="str">
        <f>+VLOOKUP(AS119,'Visual chart Edit'!$A$8:$I$263,3,FALSE)</f>
        <v>DB2+0</v>
      </c>
      <c r="AT126" s="30"/>
      <c r="AV126" s="11"/>
      <c r="AW126" s="11"/>
      <c r="AX126" s="11"/>
      <c r="AY126" s="11"/>
      <c r="AZ126" s="11"/>
      <c r="BA126" s="11"/>
      <c r="BB126" s="11"/>
      <c r="BC126" s="11"/>
      <c r="BD126" s="135"/>
    </row>
    <row r="127" spans="1:67" s="13" customFormat="1" x14ac:dyDescent="0.25">
      <c r="A127" s="11"/>
      <c r="B127" s="131"/>
      <c r="C127" s="172" t="s">
        <v>416</v>
      </c>
      <c r="E127" s="13" t="str">
        <f>+VLOOKUP(E119,'Visual chart Edit'!$A$8:$I$263,8,FALSE)</f>
        <v>,,,</v>
      </c>
      <c r="G127" s="13" t="str">
        <f>+VLOOKUP(G119,'Visual chart Edit'!$A$8:$I$263,8,FALSE)</f>
        <v>,,,</v>
      </c>
      <c r="I127" s="13" t="str">
        <f>+VLOOKUP(I119,'Visual chart Edit'!$A$8:$I$263,8,FALSE)</f>
        <v>,,,</v>
      </c>
      <c r="K127" s="13" t="str">
        <f>+VLOOKUP(K119,'Visual chart Edit'!$A$8:$I$263,8,FALSE)</f>
        <v>,,,</v>
      </c>
      <c r="M127" s="13" t="str">
        <f>+VLOOKUP(M119,'Visual chart Edit'!$A$8:$I$263,8,FALSE)</f>
        <v>2,,,</v>
      </c>
      <c r="O127" s="13" t="str">
        <f>+VLOOKUP(O119,'Visual chart Edit'!$A$8:$I$263,8,FALSE)</f>
        <v>1,2,,</v>
      </c>
      <c r="Q127" s="13" t="str">
        <f>+VLOOKUP(Q119,'Visual chart Edit'!$A$8:$I$263,8,FALSE)</f>
        <v>1,2,,</v>
      </c>
      <c r="S127" s="13" t="str">
        <f>+VLOOKUP(S119,'Visual chart Edit'!$A$8:$I$263,8,FALSE)</f>
        <v>,,,</v>
      </c>
      <c r="U127" s="13" t="str">
        <f>+VLOOKUP(U119,'Visual chart Edit'!$A$8:$I$263,8,FALSE)</f>
        <v>,,,</v>
      </c>
      <c r="W127" s="13" t="str">
        <f>+VLOOKUP(W119,'Visual chart Edit'!$A$8:$I$263,8,FALSE)</f>
        <v>,,,</v>
      </c>
      <c r="Y127" s="13" t="str">
        <f>+VLOOKUP(Y119,'Visual chart Edit'!$A$8:$I$263,8,FALSE)</f>
        <v>,,,</v>
      </c>
      <c r="AA127" s="13" t="str">
        <f>+VLOOKUP(AA119,'Visual chart Edit'!$A$8:$I$263,8,FALSE)</f>
        <v>,,,</v>
      </c>
      <c r="AC127" s="13" t="str">
        <f>+VLOOKUP(AC119,'Visual chart Edit'!$A$8:$I$263,8,FALSE)</f>
        <v>,,,</v>
      </c>
      <c r="AE127" s="13" t="str">
        <f>+VLOOKUP(AE119,'Visual chart Edit'!$A$8:$I$263,8,FALSE)</f>
        <v>,,,</v>
      </c>
      <c r="AG127" s="13" t="str">
        <f>+VLOOKUP(AG119,'Visual chart Edit'!$A$8:$I$263,8,FALSE)</f>
        <v>,,,</v>
      </c>
      <c r="AI127" s="13" t="str">
        <f>+VLOOKUP(AI119,'Visual chart Edit'!$A$8:$I$263,8,FALSE)</f>
        <v>,,,</v>
      </c>
      <c r="AK127" s="13" t="str">
        <f>+VLOOKUP(AK119,'Visual chart Edit'!$A$8:$I$263,8,FALSE)</f>
        <v>,,,</v>
      </c>
      <c r="AM127" s="13" t="str">
        <f>+VLOOKUP(AM119,'Visual chart Edit'!$A$8:$I$263,8,FALSE)</f>
        <v>,,,</v>
      </c>
      <c r="AO127" s="13" t="str">
        <f>+VLOOKUP(AO119,'Visual chart Edit'!$A$8:$I$263,8,FALSE)</f>
        <v>1,,,</v>
      </c>
      <c r="AQ127" s="13" t="str">
        <f>+VLOOKUP(AQ119,'Visual chart Edit'!$A$8:$I$263,8,FALSE)</f>
        <v>,1,1,</v>
      </c>
      <c r="AS127" s="13" t="str">
        <f>+VLOOKUP(AS119,'Visual chart Edit'!$A$8:$I$263,8,FALSE)</f>
        <v>,,,</v>
      </c>
      <c r="AT127" s="30"/>
      <c r="AV127" s="11"/>
      <c r="AW127" s="11"/>
      <c r="AX127" s="11"/>
      <c r="AY127" s="11"/>
      <c r="AZ127" s="11"/>
      <c r="BA127" s="11"/>
      <c r="BB127" s="11"/>
      <c r="BC127" s="11"/>
      <c r="BD127" s="135"/>
    </row>
    <row r="128" spans="1:67" s="13" customFormat="1" x14ac:dyDescent="0.25">
      <c r="A128" s="11"/>
      <c r="B128" s="131"/>
      <c r="C128" s="172"/>
      <c r="AT128" s="30"/>
      <c r="AV128" s="11"/>
      <c r="AW128" s="11"/>
      <c r="AX128" s="11"/>
      <c r="AY128" s="11"/>
      <c r="AZ128" s="11"/>
      <c r="BA128" s="11"/>
      <c r="BB128" s="11"/>
      <c r="BC128" s="11"/>
      <c r="BD128" s="135"/>
    </row>
    <row r="129" spans="1:67" s="13" customFormat="1" ht="15" x14ac:dyDescent="0.25">
      <c r="A129" s="11"/>
      <c r="B129" s="131"/>
      <c r="C129" s="172" t="s">
        <v>437</v>
      </c>
      <c r="G129" s="47"/>
      <c r="I129" s="47"/>
      <c r="K129" s="47"/>
      <c r="M129" s="47"/>
      <c r="O129" s="47"/>
      <c r="Q129" s="47"/>
      <c r="S129" s="47"/>
      <c r="U129" s="47"/>
      <c r="W129" s="175"/>
      <c r="Y129" s="47"/>
      <c r="AA129" s="47"/>
      <c r="AC129" s="47"/>
      <c r="AE129" s="174"/>
      <c r="AG129" s="47"/>
      <c r="AI129" s="174"/>
      <c r="AK129" s="47"/>
      <c r="AM129" s="47"/>
      <c r="AO129" s="174"/>
      <c r="AQ129" s="177"/>
      <c r="AS129" s="47"/>
      <c r="AT129" s="30"/>
      <c r="AV129" s="11"/>
      <c r="AW129" s="11"/>
      <c r="AX129" s="11"/>
      <c r="AY129" s="11"/>
      <c r="AZ129" s="11"/>
      <c r="BA129" s="11"/>
      <c r="BB129" s="11"/>
      <c r="BC129" s="11"/>
      <c r="BD129" s="135"/>
    </row>
    <row r="130" spans="1:67" s="60" customFormat="1" x14ac:dyDescent="0.25">
      <c r="B130" s="132"/>
      <c r="C130" s="73"/>
      <c r="D130" s="73"/>
      <c r="E130" s="73">
        <v>211</v>
      </c>
      <c r="F130" s="73"/>
      <c r="G130" s="73">
        <v>212</v>
      </c>
      <c r="H130" s="73"/>
      <c r="I130" s="73">
        <v>213</v>
      </c>
      <c r="J130" s="73"/>
      <c r="K130" s="73">
        <v>214</v>
      </c>
      <c r="L130" s="73"/>
      <c r="M130" s="73">
        <v>215</v>
      </c>
      <c r="N130" s="73"/>
      <c r="O130" s="73">
        <v>216</v>
      </c>
      <c r="P130" s="73"/>
      <c r="Q130" s="73">
        <v>217</v>
      </c>
      <c r="R130" s="73"/>
      <c r="S130" s="73">
        <v>218</v>
      </c>
      <c r="T130" s="73"/>
      <c r="U130" s="73">
        <v>219</v>
      </c>
      <c r="V130" s="73"/>
      <c r="W130" s="73">
        <v>220</v>
      </c>
      <c r="X130" s="73"/>
      <c r="Y130" s="73">
        <v>221</v>
      </c>
      <c r="Z130" s="73"/>
      <c r="AA130" s="73">
        <v>222</v>
      </c>
      <c r="AB130" s="73"/>
      <c r="AC130" s="73">
        <v>223</v>
      </c>
      <c r="AD130" s="73"/>
      <c r="AE130" s="73">
        <v>224</v>
      </c>
      <c r="AF130" s="73"/>
      <c r="AG130" s="73">
        <v>225</v>
      </c>
      <c r="AH130" s="73"/>
      <c r="AI130" s="73">
        <v>226</v>
      </c>
      <c r="AJ130" s="73"/>
      <c r="AK130" s="73">
        <v>227</v>
      </c>
      <c r="AL130" s="73"/>
      <c r="AM130" s="73">
        <v>228</v>
      </c>
      <c r="AN130" s="73"/>
      <c r="AO130" s="73">
        <v>229</v>
      </c>
      <c r="AP130" s="73"/>
      <c r="AQ130" s="73">
        <v>230</v>
      </c>
      <c r="AR130" s="73"/>
      <c r="AS130" s="73">
        <v>231</v>
      </c>
      <c r="AT130" s="75"/>
      <c r="BD130" s="140"/>
      <c r="BO130" s="13"/>
    </row>
    <row r="131" spans="1:67" s="13" customFormat="1" x14ac:dyDescent="0.25">
      <c r="A131" s="11"/>
      <c r="B131" s="56"/>
      <c r="C131" s="172"/>
      <c r="E131" s="165" t="str">
        <f>+VLOOKUP(E130,'Visual chart Edit'!$A$8:$I$263,2,FALSE)</f>
        <v>34/1</v>
      </c>
      <c r="G131" s="165" t="str">
        <f>+VLOOKUP(G130,'Visual chart Edit'!$A$8:$I$263,2,FALSE)</f>
        <v>34/2</v>
      </c>
      <c r="I131" s="165" t="str">
        <f>+VLOOKUP(I130,'Visual chart Edit'!$A$8:$I$263,2,FALSE)</f>
        <v>34/3</v>
      </c>
      <c r="K131" s="165" t="str">
        <f>+VLOOKUP(K130,'Visual chart Edit'!$A$8:$I$263,2,FALSE)</f>
        <v>34/4</v>
      </c>
      <c r="M131" s="165" t="str">
        <f>+VLOOKUP(M130,'Visual chart Edit'!$A$8:$I$263,2,FALSE)</f>
        <v>35/0</v>
      </c>
      <c r="O131" s="165" t="str">
        <f>+VLOOKUP(O130,'Visual chart Edit'!$A$8:$I$263,2,FALSE)</f>
        <v>35/1</v>
      </c>
      <c r="Q131" s="165" t="str">
        <f>+VLOOKUP(Q130,'Visual chart Edit'!$A$8:$I$263,2,FALSE)</f>
        <v>35/2</v>
      </c>
      <c r="S131" s="165" t="str">
        <f>+VLOOKUP(S130,'Visual chart Edit'!$A$8:$I$263,2,FALSE)</f>
        <v>35/3</v>
      </c>
      <c r="U131" s="165" t="str">
        <f>+VLOOKUP(U130,'Visual chart Edit'!$A$8:$I$263,2,FALSE)</f>
        <v>35/4</v>
      </c>
      <c r="W131" s="165" t="str">
        <f>+VLOOKUP(W130,'Visual chart Edit'!$A$8:$I$263,2,FALSE)</f>
        <v>35/5</v>
      </c>
      <c r="Y131" s="165" t="str">
        <f>+VLOOKUP(Y130,'Visual chart Edit'!$A$8:$I$263,2,FALSE)</f>
        <v>36/0</v>
      </c>
      <c r="AA131" s="165" t="str">
        <f>+VLOOKUP(AA130,'Visual chart Edit'!$A$8:$I$263,2,FALSE)</f>
        <v>36/1</v>
      </c>
      <c r="AC131" s="165" t="str">
        <f>+VLOOKUP(AC130,'Visual chart Edit'!$A$8:$I$263,2,FALSE)</f>
        <v>36/2</v>
      </c>
      <c r="AE131" s="165" t="str">
        <f>+VLOOKUP(AE130,'Visual chart Edit'!$A$8:$I$263,2,FALSE)</f>
        <v>36/3</v>
      </c>
      <c r="AG131" s="165" t="str">
        <f>+VLOOKUP(AG130,'Visual chart Edit'!$A$8:$I$263,2,FALSE)</f>
        <v>36/4</v>
      </c>
      <c r="AI131" s="165" t="str">
        <f>+VLOOKUP(AI130,'Visual chart Edit'!$A$8:$I$263,2,FALSE)</f>
        <v>37/0</v>
      </c>
      <c r="AK131" s="165" t="str">
        <f>+VLOOKUP(AK130,'Visual chart Edit'!$A$8:$I$263,2,FALSE)</f>
        <v>37/1</v>
      </c>
      <c r="AM131" s="165" t="str">
        <f>+VLOOKUP(AM130,'Visual chart Edit'!$A$8:$I$263,2,FALSE)</f>
        <v>37/2</v>
      </c>
      <c r="AO131" s="165" t="str">
        <f>+VLOOKUP(AO130,'Visual chart Edit'!$A$8:$I$263,2,FALSE)</f>
        <v>37/3</v>
      </c>
      <c r="AQ131" s="165" t="str">
        <f>+VLOOKUP(AQ130,'Visual chart Edit'!$A$8:$I$263,2,FALSE)</f>
        <v>38/0</v>
      </c>
      <c r="AS131" s="165" t="str">
        <f>+VLOOKUP(AS130,'Visual chart Edit'!$A$8:$I$263,2,FALSE)</f>
        <v>38/1</v>
      </c>
      <c r="AT131" s="30"/>
      <c r="AV131" s="11"/>
      <c r="AW131" s="11"/>
      <c r="AX131" s="11"/>
      <c r="AY131" s="11"/>
      <c r="AZ131" s="11"/>
      <c r="BA131" s="11"/>
      <c r="BB131" s="11"/>
      <c r="BC131" s="11"/>
      <c r="BD131" s="135"/>
    </row>
    <row r="132" spans="1:67" s="13" customFormat="1" x14ac:dyDescent="0.25">
      <c r="A132" s="11"/>
      <c r="B132" s="56"/>
      <c r="C132" s="172"/>
      <c r="AT132" s="30"/>
      <c r="AV132" s="11"/>
      <c r="AW132" s="11"/>
      <c r="AX132" s="11"/>
      <c r="AY132" s="11"/>
      <c r="AZ132" s="11"/>
      <c r="BA132" s="11"/>
      <c r="BB132" s="11"/>
      <c r="BC132" s="11"/>
      <c r="BD132" s="135"/>
      <c r="BI132" s="13">
        <f>+SUMIF(D132:AT132,".",D135:AT135)</f>
        <v>0</v>
      </c>
      <c r="BJ132" s="13">
        <f>+SUMIF(D132:AT132,"..",D135:AT135)</f>
        <v>0</v>
      </c>
      <c r="BK132" s="13">
        <f>+SUMIF(D132:AT132,",",D135:AT135)</f>
        <v>0</v>
      </c>
    </row>
    <row r="133" spans="1:67" s="13" customFormat="1" x14ac:dyDescent="0.25">
      <c r="A133" s="11"/>
      <c r="B133" s="131"/>
      <c r="C133" s="172" t="s">
        <v>433</v>
      </c>
      <c r="E133" s="13" t="str">
        <f>+VLOOKUP(E131,'Visual chart Edit'!$B$7:$L$591,11,FALSE)</f>
        <v>E</v>
      </c>
      <c r="G133" s="13" t="str">
        <f>+VLOOKUP(G131,'Visual chart Edit'!$B$7:$L$591,11,FALSE)</f>
        <v>E</v>
      </c>
      <c r="I133" s="13" t="str">
        <f>+VLOOKUP(I131,'Visual chart Edit'!$B$7:$L$591,11,FALSE)</f>
        <v>E</v>
      </c>
      <c r="K133" s="13" t="str">
        <f>+VLOOKUP(K131,'Visual chart Edit'!$B$7:$L$591,11,FALSE)</f>
        <v>E</v>
      </c>
      <c r="M133" s="13" t="str">
        <f>+VLOOKUP(M131,'Visual chart Edit'!$B$7:$L$591,11,FALSE)</f>
        <v>E</v>
      </c>
      <c r="O133" s="13" t="str">
        <f>+VLOOKUP(O131,'Visual chart Edit'!$B$7:$L$591,11,FALSE)</f>
        <v>E</v>
      </c>
      <c r="Q133" s="13" t="str">
        <f>+VLOOKUP(Q131,'Visual chart Edit'!$B$7:$L$591,11,FALSE)</f>
        <v>E</v>
      </c>
      <c r="S133" s="13" t="str">
        <f>+VLOOKUP(S131,'Visual chart Edit'!$B$7:$L$591,11,FALSE)</f>
        <v>E</v>
      </c>
      <c r="U133" s="13" t="str">
        <f>+VLOOKUP(U131,'Visual chart Edit'!$B$7:$L$591,11,FALSE)</f>
        <v>E</v>
      </c>
      <c r="W133" s="13" t="str">
        <f>+VLOOKUP(W131,'Visual chart Edit'!$B$7:$L$591,11,FALSE)</f>
        <v>E</v>
      </c>
      <c r="Y133" s="13" t="str">
        <f>+VLOOKUP(Y131,'Visual chart Edit'!$B$7:$L$591,11,FALSE)</f>
        <v>E</v>
      </c>
      <c r="AA133" s="13" t="str">
        <f>+VLOOKUP(AA131,'Visual chart Edit'!$B$7:$L$591,11,FALSE)</f>
        <v>E</v>
      </c>
      <c r="AC133" s="13" t="str">
        <f>+VLOOKUP(AC131,'Visual chart Edit'!$B$7:$L$591,11,FALSE)</f>
        <v>E</v>
      </c>
      <c r="AE133" s="13" t="str">
        <f>+VLOOKUP(AE131,'Visual chart Edit'!$B$7:$L$591,11,FALSE)</f>
        <v>E</v>
      </c>
      <c r="AG133" s="13" t="str">
        <f>+VLOOKUP(AG131,'Visual chart Edit'!$B$7:$L$591,11,FALSE)</f>
        <v>E</v>
      </c>
      <c r="AI133" s="13" t="str">
        <f>+VLOOKUP(AI131,'Visual chart Edit'!$B$7:$L$591,11,FALSE)</f>
        <v>E</v>
      </c>
      <c r="AK133" s="13" t="str">
        <f>+VLOOKUP(AK131,'Visual chart Edit'!$B$7:$L$591,11,FALSE)</f>
        <v>E</v>
      </c>
      <c r="AM133" s="13" t="str">
        <f>+VLOOKUP(AM131,'Visual chart Edit'!$B$7:$L$591,11,FALSE)</f>
        <v>E</v>
      </c>
      <c r="AO133" s="13" t="str">
        <f>+VLOOKUP(AO131,'Visual chart Edit'!$B$7:$L$591,11,FALSE)</f>
        <v>E</v>
      </c>
      <c r="AQ133" s="13" t="str">
        <f>+VLOOKUP(AQ131,'Visual chart Edit'!$B$7:$L$591,11,FALSE)</f>
        <v>E</v>
      </c>
      <c r="AS133" s="13" t="str">
        <f>+VLOOKUP(AS131,'Visual chart Edit'!$B$7:$L$591,11,FALSE)</f>
        <v>E</v>
      </c>
      <c r="AT133" s="30"/>
      <c r="AV133" s="11"/>
      <c r="AW133" s="11"/>
      <c r="AX133" s="11"/>
      <c r="AY133" s="11"/>
      <c r="AZ133" s="11"/>
      <c r="BA133" s="11"/>
      <c r="BB133" s="11"/>
      <c r="BC133" s="11"/>
      <c r="BD133" s="135"/>
    </row>
    <row r="134" spans="1:67" s="13" customFormat="1" ht="3" customHeight="1" x14ac:dyDescent="0.25">
      <c r="A134" s="11"/>
      <c r="B134" s="131"/>
      <c r="C134" s="172" t="s">
        <v>434</v>
      </c>
      <c r="E134" s="21" t="str">
        <f>+VLOOKUP(E131,'Visual chart Edit'!$B$7:$M$491,12,FALSE)</f>
        <v>Done</v>
      </c>
      <c r="G134" s="21" t="str">
        <f>+VLOOKUP(G131,'Visual chart Edit'!$B$7:$M$491,12,FALSE)</f>
        <v>Done</v>
      </c>
      <c r="I134" s="21" t="str">
        <f>+VLOOKUP(I131,'Visual chart Edit'!$B$7:$M$491,12,FALSE)</f>
        <v>Done</v>
      </c>
      <c r="K134" s="21" t="str">
        <f>+VLOOKUP(K131,'Visual chart Edit'!$B$7:$M$491,12,FALSE)</f>
        <v/>
      </c>
      <c r="M134" s="21" t="str">
        <f>+VLOOKUP(M131,'Visual chart Edit'!$B$7:$M$491,12,FALSE)</f>
        <v>Done</v>
      </c>
      <c r="O134" s="21" t="str">
        <f>+VLOOKUP(O131,'Visual chart Edit'!$B$7:$M$491,12,FALSE)</f>
        <v>Done</v>
      </c>
      <c r="Q134" s="21" t="str">
        <f>+VLOOKUP(Q131,'Visual chart Edit'!$B$7:$M$491,12,FALSE)</f>
        <v>Done</v>
      </c>
      <c r="S134" s="21" t="str">
        <f>+VLOOKUP(S131,'Visual chart Edit'!$B$7:$M$491,12,FALSE)</f>
        <v>Done</v>
      </c>
      <c r="U134" s="21" t="str">
        <f>+VLOOKUP(U131,'Visual chart Edit'!$B$7:$M$491,12,FALSE)</f>
        <v>Done</v>
      </c>
      <c r="W134" s="21" t="str">
        <f>+VLOOKUP(W131,'Visual chart Edit'!$B$7:$M$491,12,FALSE)</f>
        <v>Done</v>
      </c>
      <c r="Y134" s="21" t="str">
        <f>+VLOOKUP(Y131,'Visual chart Edit'!$B$7:$M$491,12,FALSE)</f>
        <v>Done</v>
      </c>
      <c r="AA134" s="21" t="str">
        <f>+VLOOKUP(AA131,'Visual chart Edit'!$B$7:$M$491,12,FALSE)</f>
        <v>Done</v>
      </c>
      <c r="AC134" s="21" t="str">
        <f>+VLOOKUP(AC131,'Visual chart Edit'!$B$7:$M$491,12,FALSE)</f>
        <v>Done</v>
      </c>
      <c r="AE134" s="21" t="str">
        <f>+VLOOKUP(AE131,'Visual chart Edit'!$B$7:$M$491,12,FALSE)</f>
        <v>Done</v>
      </c>
      <c r="AG134" s="21" t="str">
        <f>+VLOOKUP(AG131,'Visual chart Edit'!$B$7:$M$491,12,FALSE)</f>
        <v>Done</v>
      </c>
      <c r="AI134" s="21" t="str">
        <f>+VLOOKUP(AI131,'Visual chart Edit'!$B$7:$M$491,12,FALSE)</f>
        <v/>
      </c>
      <c r="AK134" s="21" t="str">
        <f>+VLOOKUP(AK131,'Visual chart Edit'!$B$7:$M$491,12,FALSE)</f>
        <v/>
      </c>
      <c r="AM134" s="21" t="str">
        <f>+VLOOKUP(AM131,'Visual chart Edit'!$B$7:$M$491,12,FALSE)</f>
        <v/>
      </c>
      <c r="AO134" s="21" t="str">
        <f>+VLOOKUP(AO131,'Visual chart Edit'!$B$7:$M$491,12,FALSE)</f>
        <v/>
      </c>
      <c r="AQ134" s="21" t="str">
        <f>+VLOOKUP(AQ131,'Visual chart Edit'!$B$7:$M$491,12,FALSE)</f>
        <v>Done</v>
      </c>
      <c r="AS134" s="21" t="str">
        <f>+VLOOKUP(AS131,'Visual chart Edit'!$B$7:$M$491,12,FALSE)</f>
        <v/>
      </c>
      <c r="AT134" s="30"/>
      <c r="AV134" s="11"/>
      <c r="AW134" s="11"/>
      <c r="AX134" s="11"/>
      <c r="AY134" s="11"/>
      <c r="AZ134" s="11"/>
      <c r="BA134" s="11"/>
      <c r="BB134" s="11"/>
      <c r="BC134" s="11"/>
      <c r="BD134" s="135"/>
    </row>
    <row r="135" spans="1:67" s="13" customFormat="1" ht="15" customHeight="1" x14ac:dyDescent="0.25">
      <c r="A135" s="11"/>
      <c r="B135" s="131"/>
      <c r="C135" s="172" t="s">
        <v>435</v>
      </c>
      <c r="D135" s="13">
        <f>+VLOOKUP(E130,'Visual chart Edit'!$A$8:$I$263,9,FALSE)</f>
        <v>432.6</v>
      </c>
      <c r="E135" s="93" t="str">
        <f>+VLOOKUP(E131,'Visual chart Edit'!$B$7:$K$570,10,FALSE)</f>
        <v>Sandy</v>
      </c>
      <c r="F135" s="13">
        <f>+VLOOKUP(G130,'Visual chart Edit'!$A$8:$I$263,9,FALSE)</f>
        <v>407.5</v>
      </c>
      <c r="G135" s="93" t="str">
        <f>+VLOOKUP(G131,'Visual chart Edit'!$B$7:$K$570,10,FALSE)</f>
        <v>Sandy</v>
      </c>
      <c r="H135" s="13">
        <f>+VLOOKUP(I130,'Visual chart Edit'!$A$8:$I$263,9,FALSE)</f>
        <v>377</v>
      </c>
      <c r="I135" s="93" t="str">
        <f>+VLOOKUP(I131,'Visual chart Edit'!$B$7:$K$570,10,FALSE)</f>
        <v>Sandy</v>
      </c>
      <c r="J135" s="13">
        <f>+VLOOKUP(K130,'Visual chart Edit'!$A$8:$I$263,9,FALSE)</f>
        <v>451.6</v>
      </c>
      <c r="K135" s="93" t="str">
        <f>+VLOOKUP(K131,'Visual chart Edit'!$B$7:$K$570,10,FALSE)</f>
        <v>Sandy</v>
      </c>
      <c r="L135" s="13">
        <f>+VLOOKUP(M130,'Visual chart Edit'!$A$8:$I$263,9,FALSE)</f>
        <v>379.3</v>
      </c>
      <c r="M135" s="93" t="str">
        <f>+VLOOKUP(M131,'Visual chart Edit'!$B$7:$K$570,10,FALSE)</f>
        <v>Sandy</v>
      </c>
      <c r="N135" s="13">
        <f>+VLOOKUP(O130,'Visual chart Edit'!$A$8:$I$263,9,FALSE)</f>
        <v>265.60000000000002</v>
      </c>
      <c r="O135" s="93" t="str">
        <f>+VLOOKUP(O131,'Visual chart Edit'!$B$7:$K$570,10,FALSE)</f>
        <v>Sandy</v>
      </c>
      <c r="P135" s="13">
        <f>+VLOOKUP(Q130,'Visual chart Edit'!$A$8:$I$263,9,FALSE)</f>
        <v>492.4</v>
      </c>
      <c r="Q135" s="93" t="str">
        <f>+VLOOKUP(Q131,'Visual chart Edit'!$B$7:$K$570,10,FALSE)</f>
        <v>Sandy</v>
      </c>
      <c r="R135" s="13">
        <f>+VLOOKUP(S130,'Visual chart Edit'!$A$8:$I$263,9,FALSE)</f>
        <v>522.20000000000005</v>
      </c>
      <c r="S135" s="93" t="str">
        <f>+VLOOKUP(S131,'Visual chart Edit'!$B$7:$K$570,10,FALSE)</f>
        <v>Sandy</v>
      </c>
      <c r="T135" s="13">
        <f>+VLOOKUP(U130,'Visual chart Edit'!$A$8:$I$263,9,FALSE)</f>
        <v>418.9</v>
      </c>
      <c r="U135" s="93" t="str">
        <f>+VLOOKUP(U131,'Visual chart Edit'!$B$7:$K$570,10,FALSE)</f>
        <v>DRY</v>
      </c>
      <c r="V135" s="13">
        <f>+VLOOKUP(W130,'Visual chart Edit'!$A$8:$I$263,9,FALSE)</f>
        <v>421.7</v>
      </c>
      <c r="W135" s="93" t="str">
        <f>+VLOOKUP(W131,'Visual chart Edit'!$B$7:$K$570,10,FALSE)</f>
        <v>Sandy</v>
      </c>
      <c r="X135" s="13">
        <f>+VLOOKUP(Y130,'Visual chart Edit'!$A$8:$I$263,9,FALSE)</f>
        <v>342.7</v>
      </c>
      <c r="Y135" s="93" t="str">
        <f>+VLOOKUP(Y131,'Visual chart Edit'!$B$7:$K$570,10,FALSE)</f>
        <v>Sandy</v>
      </c>
      <c r="Z135" s="13">
        <f>+VLOOKUP(AA130,'Visual chart Edit'!$A$8:$I$263,9,FALSE)</f>
        <v>386.4</v>
      </c>
      <c r="AA135" s="93" t="str">
        <f>+VLOOKUP(AA131,'Visual chart Edit'!$B$7:$K$570,10,FALSE)</f>
        <v>Sandy</v>
      </c>
      <c r="AB135" s="13">
        <f>+VLOOKUP(AC130,'Visual chart Edit'!$A$8:$I$263,9,FALSE)</f>
        <v>309.39999999999998</v>
      </c>
      <c r="AC135" s="93" t="str">
        <f>+VLOOKUP(AC131,'Visual chart Edit'!$B$7:$K$570,10,FALSE)</f>
        <v>Sandy</v>
      </c>
      <c r="AD135" s="13">
        <f>+VLOOKUP(AE130,'Visual chart Edit'!$A$8:$I$263,9,FALSE)</f>
        <v>357.8</v>
      </c>
      <c r="AE135" s="93" t="str">
        <f>+VLOOKUP(AE131,'Visual chart Edit'!$B$7:$K$570,10,FALSE)</f>
        <v>Sandy</v>
      </c>
      <c r="AF135" s="13">
        <f>+VLOOKUP(AG130,'Visual chart Edit'!$A$8:$I$263,9,FALSE)</f>
        <v>480.4</v>
      </c>
      <c r="AG135" s="93" t="str">
        <f>+VLOOKUP(AG131,'Visual chart Edit'!$B$7:$K$570,10,FALSE)</f>
        <v>Sandy</v>
      </c>
      <c r="AH135" s="13">
        <f>+VLOOKUP(AI130,'Visual chart Edit'!$A$8:$I$263,9,FALSE)</f>
        <v>350.5</v>
      </c>
      <c r="AI135" s="93" t="str">
        <f>+VLOOKUP(AI131,'Visual chart Edit'!$B$7:$K$570,10,FALSE)</f>
        <v>Sandy</v>
      </c>
      <c r="AJ135" s="13">
        <f>+VLOOKUP(AK130,'Visual chart Edit'!$A$8:$I$263,9,FALSE)</f>
        <v>443.3</v>
      </c>
      <c r="AK135" s="93" t="str">
        <f>+VLOOKUP(AK131,'Visual chart Edit'!$B$7:$K$570,10,FALSE)</f>
        <v>Sandy</v>
      </c>
      <c r="AL135" s="13">
        <f>+VLOOKUP(AM130,'Visual chart Edit'!$A$8:$I$263,9,FALSE)</f>
        <v>356.7</v>
      </c>
      <c r="AM135" s="93" t="str">
        <f>+VLOOKUP(AM131,'Visual chart Edit'!$B$7:$K$570,10,FALSE)</f>
        <v>Sandy</v>
      </c>
      <c r="AN135" s="13">
        <f>+VLOOKUP(AO130,'Visual chart Edit'!$A$8:$I$263,9,FALSE)</f>
        <v>339.9</v>
      </c>
      <c r="AO135" s="93" t="str">
        <f>+VLOOKUP(AO131,'Visual chart Edit'!$B$7:$K$570,10,FALSE)</f>
        <v>Sandy</v>
      </c>
      <c r="AP135" s="13">
        <f>+VLOOKUP(AQ130,'Visual chart Edit'!$A$8:$I$263,9,FALSE)</f>
        <v>500.3</v>
      </c>
      <c r="AQ135" s="93" t="str">
        <f>+VLOOKUP(AQ131,'Visual chart Edit'!$B$7:$K$570,10,FALSE)</f>
        <v>Sandy</v>
      </c>
      <c r="AR135" s="13">
        <f>+VLOOKUP(AS130,'Visual chart Edit'!$A$8:$I$263,9,FALSE)</f>
        <v>421.4</v>
      </c>
      <c r="AS135" s="93" t="str">
        <f>+VLOOKUP(AS131,'Visual chart Edit'!$B$7:$K$570,10,FALSE)</f>
        <v>Sandy</v>
      </c>
      <c r="AT135" s="30"/>
      <c r="AV135" s="11">
        <f>+COUNTIF(C134:AT135,"Sandy")</f>
        <v>20</v>
      </c>
      <c r="AW135" s="11">
        <f>+COUNTIF(C134:AT135,"DRY")</f>
        <v>1</v>
      </c>
      <c r="AX135" s="11">
        <f>+COUNTIF(C135:AT135,"DFR")</f>
        <v>0</v>
      </c>
      <c r="AY135" s="11">
        <f>+COUNTIF(C135:AS135,"WFR")</f>
        <v>0</v>
      </c>
      <c r="AZ135" s="11">
        <f>+COUNTIF(C135:AS135,"FS")</f>
        <v>0</v>
      </c>
      <c r="BA135" s="11">
        <f>+SUM(AV135:AZ135)</f>
        <v>21</v>
      </c>
      <c r="BB135" s="11">
        <f>+COUNTIF(E135:AS135,"WIP")</f>
        <v>0</v>
      </c>
      <c r="BC135" s="11">
        <f>+COUNTIF(D136:AT136,"C")</f>
        <v>21</v>
      </c>
      <c r="BD135" s="135">
        <f>+COUNTIF(D133:AT133,"E")</f>
        <v>21</v>
      </c>
      <c r="BE135" s="11">
        <f>+COUNTIF(D134:AT134,"Done")</f>
        <v>15</v>
      </c>
      <c r="BH135" s="13">
        <f>+SUM(D135:AT135)</f>
        <v>8457.5999999999985</v>
      </c>
    </row>
    <row r="136" spans="1:67" s="13" customFormat="1" x14ac:dyDescent="0.25">
      <c r="A136" s="11"/>
      <c r="B136" s="131"/>
      <c r="C136" s="172" t="s">
        <v>436</v>
      </c>
      <c r="E136" s="21" t="s">
        <v>417</v>
      </c>
      <c r="G136" s="21" t="s">
        <v>417</v>
      </c>
      <c r="I136" s="21" t="s">
        <v>417</v>
      </c>
      <c r="K136" s="21" t="s">
        <v>417</v>
      </c>
      <c r="M136" s="21" t="s">
        <v>417</v>
      </c>
      <c r="O136" s="21" t="s">
        <v>417</v>
      </c>
      <c r="Q136" s="21" t="s">
        <v>417</v>
      </c>
      <c r="S136" s="21" t="s">
        <v>417</v>
      </c>
      <c r="U136" s="21" t="s">
        <v>417</v>
      </c>
      <c r="W136" s="21" t="s">
        <v>417</v>
      </c>
      <c r="Y136" s="21" t="s">
        <v>417</v>
      </c>
      <c r="AA136" s="21" t="s">
        <v>417</v>
      </c>
      <c r="AC136" s="21" t="s">
        <v>417</v>
      </c>
      <c r="AE136" s="21" t="s">
        <v>417</v>
      </c>
      <c r="AG136" s="21" t="s">
        <v>417</v>
      </c>
      <c r="AI136" s="21" t="s">
        <v>417</v>
      </c>
      <c r="AK136" s="21" t="s">
        <v>417</v>
      </c>
      <c r="AM136" s="21" t="s">
        <v>417</v>
      </c>
      <c r="AO136" s="21" t="s">
        <v>417</v>
      </c>
      <c r="AQ136" s="21" t="s">
        <v>417</v>
      </c>
      <c r="AS136" s="21" t="s">
        <v>417</v>
      </c>
      <c r="AT136" s="30"/>
      <c r="AV136" s="11"/>
      <c r="AW136" s="11"/>
      <c r="AX136" s="11"/>
      <c r="AY136" s="11"/>
      <c r="AZ136" s="11"/>
      <c r="BA136" s="11"/>
      <c r="BB136" s="11"/>
      <c r="BC136" s="11"/>
      <c r="BD136" s="135"/>
    </row>
    <row r="137" spans="1:67" s="13" customFormat="1" x14ac:dyDescent="0.25">
      <c r="A137" s="11"/>
      <c r="B137" s="131"/>
      <c r="C137" s="172" t="s">
        <v>138</v>
      </c>
      <c r="E137" s="13" t="str">
        <f>+VLOOKUP(E130,'Visual chart Edit'!$A$8:$I$263,3,FALSE)</f>
        <v>DA+9</v>
      </c>
      <c r="G137" s="13" t="str">
        <f>+VLOOKUP(G130,'Visual chart Edit'!$A$8:$I$263,3,FALSE)</f>
        <v>DA+6</v>
      </c>
      <c r="I137" s="13" t="str">
        <f>+VLOOKUP(I130,'Visual chart Edit'!$A$8:$I$263,3,FALSE)</f>
        <v>DA+0</v>
      </c>
      <c r="K137" s="13" t="str">
        <f>+VLOOKUP(K130,'Visual chart Edit'!$A$8:$I$263,3,FALSE)</f>
        <v>DA+0</v>
      </c>
      <c r="M137" s="13" t="str">
        <f>+VLOOKUP(M130,'Visual chart Edit'!$A$8:$I$263,3,FALSE)</f>
        <v>DB2+6</v>
      </c>
      <c r="O137" s="13" t="str">
        <f>+VLOOKUP(O130,'Visual chart Edit'!$A$8:$I$263,3,FALSE)</f>
        <v>DA+9</v>
      </c>
      <c r="Q137" s="13" t="str">
        <f>+VLOOKUP(Q130,'Visual chart Edit'!$A$8:$I$263,3,FALSE)</f>
        <v>DB1+0</v>
      </c>
      <c r="S137" s="13" t="str">
        <f>+VLOOKUP(S130,'Visual chart Edit'!$A$8:$I$263,3,FALSE)</f>
        <v>DB1+6</v>
      </c>
      <c r="U137" s="13" t="str">
        <f>+VLOOKUP(U130,'Visual chart Edit'!$A$8:$I$263,3,FALSE)</f>
        <v>DA+0</v>
      </c>
      <c r="W137" s="13" t="str">
        <f>+VLOOKUP(W130,'Visual chart Edit'!$A$8:$I$263,3,FALSE)</f>
        <v>DA+0</v>
      </c>
      <c r="Y137" s="13" t="str">
        <f>+VLOOKUP(Y130,'Visual chart Edit'!$A$8:$I$263,3,FALSE)</f>
        <v>DB2+0</v>
      </c>
      <c r="AA137" s="13" t="str">
        <f>+VLOOKUP(AA130,'Visual chart Edit'!$A$8:$I$263,3,FALSE)</f>
        <v>DA+3</v>
      </c>
      <c r="AC137" s="13" t="str">
        <f>+VLOOKUP(AC130,'Visual chart Edit'!$A$8:$I$263,3,FALSE)</f>
        <v>DA+0</v>
      </c>
      <c r="AE137" s="13" t="str">
        <f>+VLOOKUP(AE130,'Visual chart Edit'!$A$8:$I$263,3,FALSE)</f>
        <v>DA+0</v>
      </c>
      <c r="AG137" s="13" t="str">
        <f>+VLOOKUP(AG130,'Visual chart Edit'!$A$8:$I$263,3,FALSE)</f>
        <v>DA+6</v>
      </c>
      <c r="AI137" s="13" t="str">
        <f>+VLOOKUP(AI130,'Visual chart Edit'!$A$8:$I$263,3,FALSE)</f>
        <v>DB2+0</v>
      </c>
      <c r="AK137" s="13" t="str">
        <f>+VLOOKUP(AK130,'Visual chart Edit'!$A$8:$I$263,3,FALSE)</f>
        <v>DA+9</v>
      </c>
      <c r="AM137" s="13" t="str">
        <f>+VLOOKUP(AM130,'Visual chart Edit'!$A$8:$I$263,3,FALSE)</f>
        <v>DA+3</v>
      </c>
      <c r="AO137" s="13" t="str">
        <f>+VLOOKUP(AO130,'Visual chart Edit'!$A$8:$I$263,3,FALSE)</f>
        <v>DA+0</v>
      </c>
      <c r="AQ137" s="13" t="str">
        <f>+VLOOKUP(AQ130,'Visual chart Edit'!$A$8:$I$263,3,FALSE)</f>
        <v>DB2+6</v>
      </c>
      <c r="AS137" s="13" t="str">
        <f>+VLOOKUP(AS130,'Visual chart Edit'!$A$8:$I$263,3,FALSE)</f>
        <v>DA+0</v>
      </c>
      <c r="AT137" s="30"/>
      <c r="AV137" s="11"/>
      <c r="AW137" s="11"/>
      <c r="AX137" s="11"/>
      <c r="AY137" s="11"/>
      <c r="AZ137" s="11"/>
      <c r="BA137" s="11"/>
      <c r="BB137" s="11"/>
      <c r="BC137" s="11"/>
      <c r="BD137" s="135"/>
    </row>
    <row r="138" spans="1:67" s="13" customFormat="1" x14ac:dyDescent="0.25">
      <c r="A138" s="11"/>
      <c r="B138" s="131"/>
      <c r="C138" s="172" t="s">
        <v>416</v>
      </c>
      <c r="E138" s="13" t="str">
        <f>+VLOOKUP(E130,'Visual chart Edit'!$A$8:$I$263,8,FALSE)</f>
        <v>,,,</v>
      </c>
      <c r="G138" s="13" t="str">
        <f>+VLOOKUP(G130,'Visual chart Edit'!$A$8:$I$263,8,FALSE)</f>
        <v>,,,2</v>
      </c>
      <c r="I138" s="13" t="str">
        <f>+VLOOKUP(I130,'Visual chart Edit'!$A$8:$I$263,8,FALSE)</f>
        <v>,3,,</v>
      </c>
      <c r="K138" s="13" t="str">
        <f>+VLOOKUP(K130,'Visual chart Edit'!$A$8:$I$263,8,FALSE)</f>
        <v>,3,1,</v>
      </c>
      <c r="M138" s="13" t="str">
        <f>+VLOOKUP(M130,'Visual chart Edit'!$A$8:$I$263,8,FALSE)</f>
        <v>2,,,</v>
      </c>
      <c r="O138" s="13" t="str">
        <f>+VLOOKUP(O130,'Visual chart Edit'!$A$8:$I$263,8,FALSE)</f>
        <v>2,,,2</v>
      </c>
      <c r="Q138" s="13" t="str">
        <f>+VLOOKUP(Q130,'Visual chart Edit'!$A$8:$I$263,8,FALSE)</f>
        <v>1,1,,</v>
      </c>
      <c r="S138" s="13" t="str">
        <f>+VLOOKUP(S130,'Visual chart Edit'!$A$8:$I$263,8,FALSE)</f>
        <v>1,,,</v>
      </c>
      <c r="U138" s="13" t="str">
        <f>+VLOOKUP(U130,'Visual chart Edit'!$A$8:$I$263,8,FALSE)</f>
        <v>,,,</v>
      </c>
      <c r="W138" s="13" t="str">
        <f>+VLOOKUP(W130,'Visual chart Edit'!$A$8:$I$263,8,FALSE)</f>
        <v>,,4,4</v>
      </c>
      <c r="Y138" s="13" t="str">
        <f>+VLOOKUP(Y130,'Visual chart Edit'!$A$8:$I$263,8,FALSE)</f>
        <v>,,,</v>
      </c>
      <c r="AA138" s="13" t="str">
        <f>+VLOOKUP(AA130,'Visual chart Edit'!$A$8:$I$263,8,FALSE)</f>
        <v>,,,</v>
      </c>
      <c r="AC138" s="13" t="str">
        <f>+VLOOKUP(AC130,'Visual chart Edit'!$A$8:$I$263,8,FALSE)</f>
        <v>1,1,,</v>
      </c>
      <c r="AE138" s="13" t="str">
        <f>+VLOOKUP(AE130,'Visual chart Edit'!$A$8:$I$263,8,FALSE)</f>
        <v>,2,,</v>
      </c>
      <c r="AG138" s="13" t="str">
        <f>+VLOOKUP(AG130,'Visual chart Edit'!$A$8:$I$263,8,FALSE)</f>
        <v>2,3,,5</v>
      </c>
      <c r="AI138" s="13" t="str">
        <f>+VLOOKUP(AI130,'Visual chart Edit'!$A$8:$I$263,8,FALSE)</f>
        <v>,,,1</v>
      </c>
      <c r="AK138" s="13" t="str">
        <f>+VLOOKUP(AK130,'Visual chart Edit'!$A$8:$I$263,8,FALSE)</f>
        <v>2,2,2,1</v>
      </c>
      <c r="AM138" s="13" t="str">
        <f>+VLOOKUP(AM130,'Visual chart Edit'!$A$8:$I$263,8,FALSE)</f>
        <v>,,,</v>
      </c>
      <c r="AO138" s="13" t="str">
        <f>+VLOOKUP(AO130,'Visual chart Edit'!$A$8:$I$263,8,FALSE)</f>
        <v>,,,</v>
      </c>
      <c r="AQ138" s="13" t="str">
        <f>+VLOOKUP(AQ130,'Visual chart Edit'!$A$8:$I$263,8,FALSE)</f>
        <v>,,,</v>
      </c>
      <c r="AS138" s="13" t="str">
        <f>+VLOOKUP(AS130,'Visual chart Edit'!$A$8:$I$263,8,FALSE)</f>
        <v>,,,</v>
      </c>
      <c r="AT138" s="30"/>
      <c r="AV138" s="11"/>
      <c r="AW138" s="11"/>
      <c r="AX138" s="11"/>
      <c r="AY138" s="11"/>
      <c r="AZ138" s="11"/>
      <c r="BA138" s="11"/>
      <c r="BB138" s="11"/>
      <c r="BC138" s="11"/>
      <c r="BD138" s="135"/>
    </row>
    <row r="139" spans="1:67" s="13" customFormat="1" x14ac:dyDescent="0.25">
      <c r="A139" s="11"/>
      <c r="B139" s="131"/>
      <c r="C139" s="172"/>
      <c r="AT139" s="30"/>
      <c r="AV139" s="11"/>
      <c r="AW139" s="11"/>
      <c r="AX139" s="11"/>
      <c r="AY139" s="11"/>
      <c r="AZ139" s="11"/>
      <c r="BA139" s="11"/>
      <c r="BB139" s="11"/>
      <c r="BC139" s="11"/>
      <c r="BD139" s="135"/>
    </row>
    <row r="140" spans="1:67" s="13" customFormat="1" ht="15" x14ac:dyDescent="0.25">
      <c r="A140" s="11"/>
      <c r="B140" s="131"/>
      <c r="C140" s="172" t="s">
        <v>437</v>
      </c>
      <c r="E140" s="174"/>
      <c r="G140" s="174"/>
      <c r="I140" s="174"/>
      <c r="K140" s="174"/>
      <c r="M140" s="47"/>
      <c r="O140" s="47"/>
      <c r="Q140" s="47"/>
      <c r="S140" s="47"/>
      <c r="U140" s="174"/>
      <c r="W140" s="47"/>
      <c r="Y140" s="47"/>
      <c r="AA140" s="47"/>
      <c r="AC140" s="47"/>
      <c r="AE140" s="47"/>
      <c r="AG140" s="47"/>
      <c r="AI140" s="47"/>
      <c r="AQ140" s="47"/>
      <c r="AT140" s="30"/>
      <c r="AV140" s="11"/>
      <c r="AW140" s="11"/>
      <c r="AX140" s="11"/>
      <c r="AY140" s="11"/>
      <c r="AZ140" s="11"/>
      <c r="BA140" s="11"/>
      <c r="BB140" s="11"/>
      <c r="BC140" s="11"/>
      <c r="BD140" s="135"/>
    </row>
    <row r="141" spans="1:67" s="60" customFormat="1" x14ac:dyDescent="0.25">
      <c r="B141" s="132"/>
      <c r="C141" s="73"/>
      <c r="D141" s="73"/>
      <c r="E141" s="73">
        <v>232</v>
      </c>
      <c r="F141" s="73"/>
      <c r="G141" s="73">
        <v>233</v>
      </c>
      <c r="H141" s="73"/>
      <c r="I141" s="73">
        <v>234</v>
      </c>
      <c r="J141" s="73"/>
      <c r="K141" s="73">
        <v>235</v>
      </c>
      <c r="L141" s="73"/>
      <c r="M141" s="73">
        <v>236</v>
      </c>
      <c r="N141" s="73"/>
      <c r="O141" s="73">
        <v>237</v>
      </c>
      <c r="P141" s="73"/>
      <c r="Q141" s="73">
        <v>238</v>
      </c>
      <c r="R141" s="73"/>
      <c r="S141" s="73">
        <v>239</v>
      </c>
      <c r="T141" s="73"/>
      <c r="U141" s="73">
        <v>240</v>
      </c>
      <c r="V141" s="73"/>
      <c r="W141" s="73">
        <v>241</v>
      </c>
      <c r="X141" s="73"/>
      <c r="Y141" s="73">
        <v>242</v>
      </c>
      <c r="Z141" s="73"/>
      <c r="AA141" s="73">
        <v>243</v>
      </c>
      <c r="AB141" s="73"/>
      <c r="AC141" s="73">
        <v>244</v>
      </c>
      <c r="AD141" s="73"/>
      <c r="AE141" s="73">
        <v>245</v>
      </c>
      <c r="AF141" s="73"/>
      <c r="AG141" s="73">
        <v>246</v>
      </c>
      <c r="AH141" s="73"/>
      <c r="AI141" s="73">
        <v>247</v>
      </c>
      <c r="AJ141" s="73"/>
      <c r="AK141" s="73">
        <v>248</v>
      </c>
      <c r="AL141" s="73"/>
      <c r="AM141" s="73">
        <v>249</v>
      </c>
      <c r="AN141" s="73"/>
      <c r="AO141" s="73">
        <v>250</v>
      </c>
      <c r="AP141" s="73"/>
      <c r="AQ141" s="73">
        <v>251</v>
      </c>
      <c r="AR141" s="73"/>
      <c r="AS141" s="73">
        <v>252</v>
      </c>
      <c r="AT141" s="75"/>
      <c r="BD141" s="140"/>
      <c r="BO141" s="13"/>
    </row>
    <row r="142" spans="1:67" s="13" customFormat="1" x14ac:dyDescent="0.25">
      <c r="A142" s="11"/>
      <c r="B142" s="56"/>
      <c r="C142" s="172"/>
      <c r="E142" s="165" t="str">
        <f>+VLOOKUP(E141,'Visual chart Edit'!$A$8:$I$263,2,FALSE)</f>
        <v>38/2</v>
      </c>
      <c r="G142" s="165" t="str">
        <f>+VLOOKUP(G141,'Visual chart Edit'!$A$8:$I$263,2,FALSE)</f>
        <v>38/3</v>
      </c>
      <c r="I142" s="165" t="str">
        <f>+VLOOKUP(I141,'Visual chart Edit'!$A$8:$I$263,2,FALSE)</f>
        <v>38/4</v>
      </c>
      <c r="K142" s="165" t="str">
        <f>+VLOOKUP(K141,'Visual chart Edit'!$A$8:$I$263,2,FALSE)</f>
        <v>39/0</v>
      </c>
      <c r="M142" s="165" t="str">
        <f>+VLOOKUP(M141,'Visual chart Edit'!$A$8:$I$263,2,FALSE)</f>
        <v>39/1</v>
      </c>
      <c r="O142" s="165" t="str">
        <f>+VLOOKUP(O141,'Visual chart Edit'!$A$8:$I$263,2,FALSE)</f>
        <v>40/0</v>
      </c>
      <c r="Q142" s="165" t="str">
        <f>+VLOOKUP(Q141,'Visual chart Edit'!$A$8:$I$263,2,FALSE)</f>
        <v>40/1</v>
      </c>
      <c r="S142" s="165" t="str">
        <f>+VLOOKUP(S141,'Visual chart Edit'!$A$8:$I$263,2,FALSE)</f>
        <v>40/2</v>
      </c>
      <c r="U142" s="165" t="str">
        <f>+VLOOKUP(U141,'Visual chart Edit'!$A$8:$I$263,2,FALSE)</f>
        <v>40/3</v>
      </c>
      <c r="W142" s="165" t="str">
        <f>+VLOOKUP(W141,'Visual chart Edit'!$A$8:$I$263,2,FALSE)</f>
        <v>41/0</v>
      </c>
      <c r="Y142" s="165" t="str">
        <f>+VLOOKUP(Y141,'Visual chart Edit'!$A$8:$I$263,2,FALSE)</f>
        <v>41/1</v>
      </c>
      <c r="AA142" s="165" t="str">
        <f>+VLOOKUP(AA141,'Visual chart Edit'!$A$8:$I$263,2,FALSE)</f>
        <v>41/2</v>
      </c>
      <c r="AC142" s="165" t="str">
        <f>+VLOOKUP(AC141,'Visual chart Edit'!$A$8:$I$263,2,FALSE)</f>
        <v>42/0</v>
      </c>
      <c r="AE142" s="165" t="str">
        <f>+VLOOKUP(AE141,'Visual chart Edit'!$A$8:$I$263,2,FALSE)</f>
        <v>42/1</v>
      </c>
      <c r="AG142" s="165" t="str">
        <f>+VLOOKUP(AG141,'Visual chart Edit'!$A$8:$I$263,2,FALSE)</f>
        <v>42/2</v>
      </c>
      <c r="AI142" s="165" t="str">
        <f>+VLOOKUP(AI141,'Visual chart Edit'!$A$8:$I$263,2,FALSE)</f>
        <v>42/3</v>
      </c>
      <c r="AK142" s="165" t="str">
        <f>+VLOOKUP(AK141,'Visual chart Edit'!$A$8:$I$263,2,FALSE)</f>
        <v>42/4</v>
      </c>
      <c r="AM142" s="165" t="str">
        <f>+VLOOKUP(AM141,'Visual chart Edit'!$A$8:$I$263,2,FALSE)</f>
        <v>42/5</v>
      </c>
      <c r="AO142" s="165" t="str">
        <f>+VLOOKUP(AO141,'Visual chart Edit'!$A$8:$I$263,2,FALSE)</f>
        <v>42/6</v>
      </c>
      <c r="AQ142" s="165" t="str">
        <f>+VLOOKUP(AQ141,'Visual chart Edit'!$A$8:$I$263,2,FALSE)</f>
        <v>43/0</v>
      </c>
      <c r="AS142" s="165" t="str">
        <f>+VLOOKUP(AS141,'Visual chart Edit'!$A$8:$I$263,2,FALSE)</f>
        <v>43/1</v>
      </c>
      <c r="AT142" s="30"/>
      <c r="AV142" s="11"/>
      <c r="AW142" s="11"/>
      <c r="AX142" s="11"/>
      <c r="AY142" s="11"/>
      <c r="AZ142" s="11"/>
      <c r="BA142" s="11"/>
      <c r="BB142" s="11"/>
      <c r="BC142" s="11"/>
      <c r="BD142" s="135"/>
    </row>
    <row r="143" spans="1:67" s="13" customFormat="1" x14ac:dyDescent="0.25">
      <c r="A143" s="11"/>
      <c r="B143" s="56"/>
      <c r="C143" s="172"/>
      <c r="AT143" s="30"/>
      <c r="AV143" s="11"/>
      <c r="AW143" s="11"/>
      <c r="AX143" s="11"/>
      <c r="AY143" s="11"/>
      <c r="AZ143" s="11"/>
      <c r="BA143" s="11"/>
      <c r="BB143" s="11"/>
      <c r="BC143" s="11"/>
      <c r="BD143" s="135"/>
      <c r="BI143" s="13">
        <f>+SUMIF(D143:AT143,".",D146:AT146)</f>
        <v>0</v>
      </c>
      <c r="BJ143" s="13">
        <f>+SUMIF(D143:AT143,"..",D146:AT146)</f>
        <v>0</v>
      </c>
      <c r="BK143" s="13">
        <f>+SUMIF(D143:AT143,",",D146:AT146)</f>
        <v>0</v>
      </c>
    </row>
    <row r="144" spans="1:67" s="13" customFormat="1" x14ac:dyDescent="0.25">
      <c r="A144" s="11"/>
      <c r="B144" s="131"/>
      <c r="C144" s="172" t="s">
        <v>433</v>
      </c>
      <c r="E144" s="13" t="str">
        <f>+VLOOKUP(E142,'Visual chart Edit'!$B$7:$L$591,11,FALSE)</f>
        <v>E</v>
      </c>
      <c r="G144" s="13" t="str">
        <f>+VLOOKUP(G142,'Visual chart Edit'!$B$7:$L$591,11,FALSE)</f>
        <v>E</v>
      </c>
      <c r="I144" s="13" t="str">
        <f>+VLOOKUP(I142,'Visual chart Edit'!$B$7:$L$591,11,FALSE)</f>
        <v>E</v>
      </c>
      <c r="K144" s="13" t="str">
        <f>+VLOOKUP(K142,'Visual chart Edit'!$B$7:$L$591,11,FALSE)</f>
        <v>E</v>
      </c>
      <c r="M144" s="13" t="str">
        <f>+VLOOKUP(M142,'Visual chart Edit'!$B$7:$L$591,11,FALSE)</f>
        <v>E</v>
      </c>
      <c r="O144" s="13" t="str">
        <f>+VLOOKUP(O142,'Visual chart Edit'!$B$7:$L$591,11,FALSE)</f>
        <v>E</v>
      </c>
      <c r="Q144" s="13" t="str">
        <f>+VLOOKUP(Q142,'Visual chart Edit'!$B$7:$L$591,11,FALSE)</f>
        <v>E</v>
      </c>
      <c r="S144" s="13" t="str">
        <f>+VLOOKUP(S142,'Visual chart Edit'!$B$7:$L$591,11,FALSE)</f>
        <v>E</v>
      </c>
      <c r="U144" s="13" t="str">
        <f>+VLOOKUP(U142,'Visual chart Edit'!$B$7:$L$591,11,FALSE)</f>
        <v>E</v>
      </c>
      <c r="W144" s="13" t="str">
        <f>+VLOOKUP(W142,'Visual chart Edit'!$B$7:$L$591,11,FALSE)</f>
        <v>E</v>
      </c>
      <c r="Y144" s="13" t="str">
        <f>+VLOOKUP(Y142,'Visual chart Edit'!$B$7:$L$591,11,FALSE)</f>
        <v>E</v>
      </c>
      <c r="AA144" s="13" t="str">
        <f>+VLOOKUP(AA142,'Visual chart Edit'!$B$7:$L$591,11,FALSE)</f>
        <v>E</v>
      </c>
      <c r="AC144" s="13" t="str">
        <f>+VLOOKUP(AC142,'Visual chart Edit'!$B$7:$L$591,11,FALSE)</f>
        <v>E</v>
      </c>
      <c r="AE144" s="13" t="str">
        <f>+VLOOKUP(AE142,'Visual chart Edit'!$B$7:$L$591,11,FALSE)</f>
        <v>E</v>
      </c>
      <c r="AG144" s="13" t="str">
        <f>+VLOOKUP(AG142,'Visual chart Edit'!$B$7:$L$591,11,FALSE)</f>
        <v>E</v>
      </c>
      <c r="AI144" s="13" t="str">
        <f>+VLOOKUP(AI142,'Visual chart Edit'!$B$7:$L$591,11,FALSE)</f>
        <v>E</v>
      </c>
      <c r="AK144" s="13" t="str">
        <f>+VLOOKUP(AK142,'Visual chart Edit'!$B$7:$L$591,11,FALSE)</f>
        <v>E</v>
      </c>
      <c r="AM144" s="13" t="str">
        <f>+VLOOKUP(AM142,'Visual chart Edit'!$B$7:$L$591,11,FALSE)</f>
        <v>E</v>
      </c>
      <c r="AO144" s="13" t="str">
        <f>+VLOOKUP(AO142,'Visual chart Edit'!$B$7:$L$591,11,FALSE)</f>
        <v>E</v>
      </c>
      <c r="AQ144" s="13" t="str">
        <f>+VLOOKUP(AQ142,'Visual chart Edit'!$B$7:$L$591,11,FALSE)</f>
        <v>E</v>
      </c>
      <c r="AS144" s="13" t="str">
        <f>+VLOOKUP(AS142,'Visual chart Edit'!$B$7:$L$591,11,FALSE)</f>
        <v>E</v>
      </c>
      <c r="AT144" s="30"/>
      <c r="AV144" s="11"/>
      <c r="AW144" s="11"/>
      <c r="AX144" s="11"/>
      <c r="AY144" s="11"/>
      <c r="AZ144" s="11"/>
      <c r="BA144" s="11"/>
      <c r="BB144" s="11"/>
      <c r="BC144" s="11"/>
      <c r="BD144" s="135"/>
    </row>
    <row r="145" spans="1:63" s="13" customFormat="1" ht="3" customHeight="1" x14ac:dyDescent="0.25">
      <c r="A145" s="11"/>
      <c r="B145" s="131"/>
      <c r="C145" s="172" t="s">
        <v>434</v>
      </c>
      <c r="E145" s="21" t="str">
        <f>+VLOOKUP(E142,'Visual chart Edit'!$B$7:$M$491,12,FALSE)</f>
        <v/>
      </c>
      <c r="G145" s="21" t="str">
        <f>+VLOOKUP(G142,'Visual chart Edit'!$B$7:$M$491,12,FALSE)</f>
        <v>Done</v>
      </c>
      <c r="I145" s="21" t="str">
        <f>+VLOOKUP(I142,'Visual chart Edit'!$B$7:$M$491,12,FALSE)</f>
        <v>Done</v>
      </c>
      <c r="K145" s="21" t="str">
        <f>+VLOOKUP(K142,'Visual chart Edit'!$B$7:$M$491,12,FALSE)</f>
        <v>Done</v>
      </c>
      <c r="M145" s="21" t="str">
        <f>+VLOOKUP(M142,'Visual chart Edit'!$B$7:$M$491,12,FALSE)</f>
        <v>Done</v>
      </c>
      <c r="O145" s="21" t="str">
        <f>+VLOOKUP(O142,'Visual chart Edit'!$B$7:$M$491,12,FALSE)</f>
        <v>Done</v>
      </c>
      <c r="Q145" s="21" t="str">
        <f>+VLOOKUP(Q142,'Visual chart Edit'!$B$7:$M$491,12,FALSE)</f>
        <v>Done</v>
      </c>
      <c r="S145" s="21" t="str">
        <f>+VLOOKUP(S142,'Visual chart Edit'!$B$7:$M$491,12,FALSE)</f>
        <v>Done</v>
      </c>
      <c r="U145" s="21" t="str">
        <f>+VLOOKUP(U142,'Visual chart Edit'!$B$7:$M$491,12,FALSE)</f>
        <v>Done</v>
      </c>
      <c r="W145" s="21" t="str">
        <f>+VLOOKUP(W142,'Visual chart Edit'!$B$7:$M$491,12,FALSE)</f>
        <v>Done</v>
      </c>
      <c r="Y145" s="21" t="str">
        <f>+VLOOKUP(Y142,'Visual chart Edit'!$B$7:$M$491,12,FALSE)</f>
        <v>Done</v>
      </c>
      <c r="AA145" s="21" t="str">
        <f>+VLOOKUP(AA142,'Visual chart Edit'!$B$7:$M$491,12,FALSE)</f>
        <v>Done</v>
      </c>
      <c r="AC145" s="21" t="str">
        <f>+VLOOKUP(AC142,'Visual chart Edit'!$B$7:$M$491,12,FALSE)</f>
        <v>Done</v>
      </c>
      <c r="AE145" s="21" t="str">
        <f>+VLOOKUP(AE142,'Visual chart Edit'!$B$7:$M$491,12,FALSE)</f>
        <v>Done</v>
      </c>
      <c r="AG145" s="21" t="str">
        <f>+VLOOKUP(AG142,'Visual chart Edit'!$B$7:$M$491,12,FALSE)</f>
        <v>Done</v>
      </c>
      <c r="AI145" s="21" t="str">
        <f>+VLOOKUP(AI142,'Visual chart Edit'!$B$7:$M$491,12,FALSE)</f>
        <v>Done</v>
      </c>
      <c r="AK145" s="21" t="str">
        <f>+VLOOKUP(AK142,'Visual chart Edit'!$B$7:$M$491,12,FALSE)</f>
        <v>Done</v>
      </c>
      <c r="AM145" s="21" t="str">
        <f>+VLOOKUP(AM142,'Visual chart Edit'!$B$7:$M$491,12,FALSE)</f>
        <v>Done</v>
      </c>
      <c r="AO145" s="21" t="str">
        <f>+VLOOKUP(AO142,'Visual chart Edit'!$B$7:$M$491,12,FALSE)</f>
        <v>Done</v>
      </c>
      <c r="AQ145" s="21" t="str">
        <f>+VLOOKUP(AQ142,'Visual chart Edit'!$B$7:$M$491,12,FALSE)</f>
        <v>Done</v>
      </c>
      <c r="AS145" s="21" t="str">
        <f>+VLOOKUP(AS142,'Visual chart Edit'!$B$7:$M$491,12,FALSE)</f>
        <v>Done</v>
      </c>
      <c r="AT145" s="30"/>
      <c r="AV145" s="11"/>
      <c r="AW145" s="11"/>
      <c r="AX145" s="11"/>
      <c r="AY145" s="11"/>
      <c r="AZ145" s="11"/>
      <c r="BA145" s="11"/>
      <c r="BB145" s="11"/>
      <c r="BC145" s="11"/>
      <c r="BD145" s="135"/>
    </row>
    <row r="146" spans="1:63" s="13" customFormat="1" ht="15" customHeight="1" x14ac:dyDescent="0.25">
      <c r="A146" s="11"/>
      <c r="B146" s="131"/>
      <c r="C146" s="172" t="s">
        <v>435</v>
      </c>
      <c r="D146" s="13">
        <f>+VLOOKUP(E141,'Visual chart Edit'!$A$8:$I$263,9,FALSE)</f>
        <v>419</v>
      </c>
      <c r="E146" s="93" t="str">
        <f>+VLOOKUP(E142,'Visual chart Edit'!$B$7:$K$570,10,FALSE)</f>
        <v>Sandy</v>
      </c>
      <c r="F146" s="13">
        <f>+VLOOKUP(G141,'Visual chart Edit'!$A$8:$I$263,9,FALSE)</f>
        <v>420.3</v>
      </c>
      <c r="G146" s="93" t="str">
        <f>+VLOOKUP(G142,'Visual chart Edit'!$B$7:$K$570,10,FALSE)</f>
        <v>Sandy</v>
      </c>
      <c r="H146" s="13">
        <f>+VLOOKUP(I141,'Visual chart Edit'!$A$8:$I$263,9,FALSE)</f>
        <v>414.9</v>
      </c>
      <c r="I146" s="93" t="str">
        <f>+VLOOKUP(I142,'Visual chart Edit'!$B$7:$K$570,10,FALSE)</f>
        <v>Sandy</v>
      </c>
      <c r="J146" s="13">
        <f>+VLOOKUP(K141,'Visual chart Edit'!$A$8:$I$263,9,FALSE)</f>
        <v>425.5</v>
      </c>
      <c r="K146" s="93" t="str">
        <f>+VLOOKUP(K142,'Visual chart Edit'!$B$7:$K$570,10,FALSE)</f>
        <v>Sandy</v>
      </c>
      <c r="L146" s="13">
        <f>+VLOOKUP(M141,'Visual chart Edit'!$A$8:$I$263,9,FALSE)</f>
        <v>412.63799999999998</v>
      </c>
      <c r="M146" s="93" t="str">
        <f>+VLOOKUP(M142,'Visual chart Edit'!$B$7:$K$570,10,FALSE)</f>
        <v>Sandy</v>
      </c>
      <c r="N146" s="13">
        <f>+VLOOKUP(O141,'Visual chart Edit'!$A$8:$I$263,9,FALSE)</f>
        <v>322.61</v>
      </c>
      <c r="O146" s="93" t="str">
        <f>+VLOOKUP(O142,'Visual chart Edit'!$B$7:$K$570,10,FALSE)</f>
        <v>Sandy</v>
      </c>
      <c r="P146" s="13">
        <f>+VLOOKUP(Q141,'Visual chart Edit'!$A$8:$I$263,9,FALSE)</f>
        <v>396.2</v>
      </c>
      <c r="Q146" s="93" t="str">
        <f>+VLOOKUP(Q142,'Visual chart Edit'!$B$7:$K$570,10,FALSE)</f>
        <v>Sandy</v>
      </c>
      <c r="R146" s="13">
        <f>+VLOOKUP(S141,'Visual chart Edit'!$A$8:$I$263,9,FALSE)</f>
        <v>425.8</v>
      </c>
      <c r="S146" s="93" t="str">
        <f>+VLOOKUP(S142,'Visual chart Edit'!$B$7:$K$570,10,FALSE)</f>
        <v>Sandy</v>
      </c>
      <c r="T146" s="13">
        <f>+VLOOKUP(U141,'Visual chart Edit'!$A$8:$I$263,9,FALSE)</f>
        <v>401.7</v>
      </c>
      <c r="U146" s="93" t="str">
        <f>+VLOOKUP(U142,'Visual chart Edit'!$B$7:$K$570,10,FALSE)</f>
        <v>Sandy</v>
      </c>
      <c r="V146" s="13">
        <f>+VLOOKUP(W141,'Visual chart Edit'!$A$8:$I$263,9,FALSE)</f>
        <v>436.3</v>
      </c>
      <c r="W146" s="93" t="str">
        <f>+VLOOKUP(W142,'Visual chart Edit'!$B$7:$K$570,10,FALSE)</f>
        <v>Sandy</v>
      </c>
      <c r="X146" s="13">
        <f>+VLOOKUP(Y141,'Visual chart Edit'!$A$8:$I$263,9,FALSE)</f>
        <v>340.8</v>
      </c>
      <c r="Y146" s="93" t="str">
        <f>+VLOOKUP(Y142,'Visual chart Edit'!$B$7:$K$570,10,FALSE)</f>
        <v>Sandy</v>
      </c>
      <c r="Z146" s="13">
        <f>+VLOOKUP(AA141,'Visual chart Edit'!$A$8:$I$263,9,FALSE)</f>
        <v>447.8</v>
      </c>
      <c r="AA146" s="93" t="str">
        <f>+VLOOKUP(AA142,'Visual chart Edit'!$B$7:$K$570,10,FALSE)</f>
        <v>Sandy</v>
      </c>
      <c r="AB146" s="13">
        <f>+VLOOKUP(AC141,'Visual chart Edit'!$A$8:$I$263,9,FALSE)</f>
        <v>382.3</v>
      </c>
      <c r="AC146" s="93" t="str">
        <f>+VLOOKUP(AC142,'Visual chart Edit'!$B$7:$K$570,10,FALSE)</f>
        <v>Sandy</v>
      </c>
      <c r="AD146" s="13">
        <f>+VLOOKUP(AE141,'Visual chart Edit'!$A$8:$I$263,9,FALSE)</f>
        <v>384.7</v>
      </c>
      <c r="AE146" s="93" t="str">
        <f>+VLOOKUP(AE142,'Visual chart Edit'!$B$7:$K$570,10,FALSE)</f>
        <v>Sandy</v>
      </c>
      <c r="AF146" s="13">
        <f>+VLOOKUP(AG141,'Visual chart Edit'!$A$8:$I$263,9,FALSE)</f>
        <v>407.4</v>
      </c>
      <c r="AG146" s="93" t="str">
        <f>+VLOOKUP(AG142,'Visual chart Edit'!$B$7:$K$570,10,FALSE)</f>
        <v>Sandy</v>
      </c>
      <c r="AH146" s="13">
        <f>+VLOOKUP(AI141,'Visual chart Edit'!$A$8:$I$263,9,FALSE)</f>
        <v>414.2</v>
      </c>
      <c r="AI146" s="93" t="str">
        <f>+VLOOKUP(AI142,'Visual chart Edit'!$B$7:$K$570,10,FALSE)</f>
        <v>Sandy</v>
      </c>
      <c r="AJ146" s="13">
        <f>+VLOOKUP(AK141,'Visual chart Edit'!$A$8:$I$263,9,FALSE)</f>
        <v>256.39999999999998</v>
      </c>
      <c r="AK146" s="93" t="str">
        <f>+VLOOKUP(AK142,'Visual chart Edit'!$B$7:$K$570,10,FALSE)</f>
        <v>Sandy</v>
      </c>
      <c r="AL146" s="13">
        <f>+VLOOKUP(AM141,'Visual chart Edit'!$A$8:$I$263,9,FALSE)</f>
        <v>403.8</v>
      </c>
      <c r="AM146" s="93" t="str">
        <f>+VLOOKUP(AM142,'Visual chart Edit'!$B$7:$K$570,10,FALSE)</f>
        <v>Sandy</v>
      </c>
      <c r="AN146" s="13">
        <f>+VLOOKUP(AO141,'Visual chart Edit'!$A$8:$I$263,9,FALSE)</f>
        <v>396.7</v>
      </c>
      <c r="AO146" s="93" t="str">
        <f>+VLOOKUP(AO142,'Visual chart Edit'!$B$7:$K$570,10,FALSE)</f>
        <v>Sandy</v>
      </c>
      <c r="AP146" s="13">
        <f>+VLOOKUP(AQ141,'Visual chart Edit'!$A$8:$I$263,9,FALSE)</f>
        <v>403.9</v>
      </c>
      <c r="AQ146" s="93" t="str">
        <f>+VLOOKUP(AQ142,'Visual chart Edit'!$B$7:$K$570,10,FALSE)</f>
        <v>Sandy</v>
      </c>
      <c r="AR146" s="13">
        <f>+VLOOKUP(AS141,'Visual chart Edit'!$A$8:$I$263,9,FALSE)</f>
        <v>346</v>
      </c>
      <c r="AS146" s="93" t="str">
        <f>+VLOOKUP(AS142,'Visual chart Edit'!$B$7:$K$570,10,FALSE)</f>
        <v>Sandy</v>
      </c>
      <c r="AT146" s="30"/>
      <c r="AV146" s="11">
        <f>+COUNTIF(C145:AT146,"Sandy")</f>
        <v>21</v>
      </c>
      <c r="AW146" s="11">
        <f>+COUNTIF(C145:AT146,"DRY")</f>
        <v>0</v>
      </c>
      <c r="AX146" s="11">
        <f>+COUNTIF(C146:AT146,"DFR")</f>
        <v>0</v>
      </c>
      <c r="AY146" s="11">
        <f>+COUNTIF(C146:AS146,"WFR")</f>
        <v>0</v>
      </c>
      <c r="AZ146" s="11">
        <f>+COUNTIF(C146:AS146,"FS")</f>
        <v>0</v>
      </c>
      <c r="BA146" s="11">
        <f>+SUM(AV146:AZ146)</f>
        <v>21</v>
      </c>
      <c r="BB146" s="11">
        <f>+COUNTIF(E146:AS146,"WIP")</f>
        <v>0</v>
      </c>
      <c r="BC146" s="11">
        <f>+COUNTIF(D147:AT147,"C")</f>
        <v>21</v>
      </c>
      <c r="BD146" s="135">
        <f>+COUNTIF(D144:AT144,"E")</f>
        <v>21</v>
      </c>
      <c r="BE146" s="11">
        <f>+COUNTIF(D145:AT145,"Done")</f>
        <v>20</v>
      </c>
      <c r="BH146" s="13">
        <f>+SUM(D146:AT146)</f>
        <v>8258.9479999999985</v>
      </c>
    </row>
    <row r="147" spans="1:63" s="13" customFormat="1" x14ac:dyDescent="0.25">
      <c r="A147" s="11"/>
      <c r="B147" s="131"/>
      <c r="C147" s="172" t="s">
        <v>436</v>
      </c>
      <c r="E147" s="21" t="s">
        <v>417</v>
      </c>
      <c r="G147" s="21" t="s">
        <v>417</v>
      </c>
      <c r="I147" s="21" t="s">
        <v>417</v>
      </c>
      <c r="K147" s="21" t="s">
        <v>417</v>
      </c>
      <c r="M147" s="21" t="s">
        <v>417</v>
      </c>
      <c r="O147" s="21" t="s">
        <v>417</v>
      </c>
      <c r="Q147" s="21" t="s">
        <v>417</v>
      </c>
      <c r="S147" s="21" t="s">
        <v>417</v>
      </c>
      <c r="U147" s="21" t="s">
        <v>417</v>
      </c>
      <c r="W147" s="21" t="s">
        <v>417</v>
      </c>
      <c r="Y147" s="21" t="s">
        <v>417</v>
      </c>
      <c r="AA147" s="21" t="s">
        <v>417</v>
      </c>
      <c r="AC147" s="21" t="s">
        <v>417</v>
      </c>
      <c r="AE147" s="21" t="s">
        <v>417</v>
      </c>
      <c r="AG147" s="21" t="s">
        <v>417</v>
      </c>
      <c r="AI147" s="21" t="s">
        <v>417</v>
      </c>
      <c r="AK147" s="21" t="s">
        <v>417</v>
      </c>
      <c r="AM147" s="21" t="s">
        <v>417</v>
      </c>
      <c r="AO147" s="21" t="s">
        <v>417</v>
      </c>
      <c r="AQ147" s="21" t="s">
        <v>417</v>
      </c>
      <c r="AS147" s="21" t="s">
        <v>417</v>
      </c>
      <c r="AT147" s="30"/>
      <c r="AV147" s="11"/>
      <c r="AW147" s="11"/>
      <c r="AX147" s="11"/>
      <c r="AY147" s="11"/>
      <c r="AZ147" s="11"/>
      <c r="BA147" s="11"/>
      <c r="BB147" s="11"/>
      <c r="BC147" s="11"/>
      <c r="BD147" s="135"/>
    </row>
    <row r="148" spans="1:63" s="13" customFormat="1" x14ac:dyDescent="0.25">
      <c r="A148" s="11"/>
      <c r="B148" s="131"/>
      <c r="C148" s="172" t="s">
        <v>138</v>
      </c>
      <c r="E148" s="13" t="str">
        <f>+VLOOKUP(E141,'Visual chart Edit'!$A$8:$I$263,3,FALSE)</f>
        <v>DA+6</v>
      </c>
      <c r="G148" s="13" t="str">
        <f>+VLOOKUP(G141,'Visual chart Edit'!$A$8:$I$263,3,FALSE)</f>
        <v>DA+9</v>
      </c>
      <c r="I148" s="13" t="str">
        <f>+VLOOKUP(I141,'Visual chart Edit'!$A$8:$I$263,3,FALSE)</f>
        <v>DA+9</v>
      </c>
      <c r="K148" s="13" t="str">
        <f>+VLOOKUP(K141,'Visual chart Edit'!$A$8:$I$263,3,FALSE)</f>
        <v>DB2+6</v>
      </c>
      <c r="M148" s="13" t="str">
        <f>+VLOOKUP(M141,'Visual chart Edit'!$A$8:$I$263,3,FALSE)</f>
        <v>DA+0</v>
      </c>
      <c r="O148" s="13" t="str">
        <f>+VLOOKUP(O141,'Visual chart Edit'!$A$8:$I$263,3,FALSE)</f>
        <v>DC2+0</v>
      </c>
      <c r="Q148" s="13" t="str">
        <f>+VLOOKUP(Q141,'Visual chart Edit'!$A$8:$I$263,3,FALSE)</f>
        <v>DA+6</v>
      </c>
      <c r="S148" s="13" t="str">
        <f>+VLOOKUP(S141,'Visual chart Edit'!$A$8:$I$263,3,FALSE)</f>
        <v>DA+3</v>
      </c>
      <c r="U148" s="13" t="str">
        <f>+VLOOKUP(U141,'Visual chart Edit'!$A$8:$I$263,3,FALSE)</f>
        <v>DA+3</v>
      </c>
      <c r="W148" s="13" t="str">
        <f>+VLOOKUP(W141,'Visual chart Edit'!$A$8:$I$263,3,FALSE)</f>
        <v>DC1+6</v>
      </c>
      <c r="Y148" s="13" t="str">
        <f>+VLOOKUP(Y141,'Visual chart Edit'!$A$8:$I$263,3,FALSE)</f>
        <v>DB1+9</v>
      </c>
      <c r="AA148" s="13" t="str">
        <f>+VLOOKUP(AA141,'Visual chart Edit'!$A$8:$I$263,3,FALSE)</f>
        <v>DA+0</v>
      </c>
      <c r="AC148" s="13" t="str">
        <f>+VLOOKUP(AC141,'Visual chart Edit'!$A$8:$I$263,3,FALSE)</f>
        <v>DC1+0</v>
      </c>
      <c r="AE148" s="13" t="str">
        <f>+VLOOKUP(AE141,'Visual chart Edit'!$A$8:$I$263,3,FALSE)</f>
        <v>DA+6</v>
      </c>
      <c r="AG148" s="13" t="str">
        <f>+VLOOKUP(AG141,'Visual chart Edit'!$A$8:$I$263,3,FALSE)</f>
        <v>DA+6</v>
      </c>
      <c r="AI148" s="13" t="str">
        <f>+VLOOKUP(AI141,'Visual chart Edit'!$A$8:$I$263,3,FALSE)</f>
        <v>DA+0</v>
      </c>
      <c r="AK148" s="13" t="str">
        <f>+VLOOKUP(AK141,'Visual chart Edit'!$A$8:$I$263,3,FALSE)</f>
        <v>DA+0</v>
      </c>
      <c r="AM148" s="13" t="str">
        <f>+VLOOKUP(AM141,'Visual chart Edit'!$A$8:$I$263,3,FALSE)</f>
        <v>DA+9</v>
      </c>
      <c r="AO148" s="13" t="str">
        <f>+VLOOKUP(AO141,'Visual chart Edit'!$A$8:$I$263,3,FALSE)</f>
        <v>DA+0</v>
      </c>
      <c r="AQ148" s="13" t="str">
        <f>+VLOOKUP(AQ141,'Visual chart Edit'!$A$8:$I$263,3,FALSE)</f>
        <v>DB1+0</v>
      </c>
      <c r="AS148" s="13" t="str">
        <f>+VLOOKUP(AS141,'Visual chart Edit'!$A$8:$I$263,3,FALSE)</f>
        <v>DA+3</v>
      </c>
      <c r="AT148" s="30"/>
      <c r="AV148" s="11"/>
      <c r="AW148" s="11"/>
      <c r="AX148" s="11"/>
      <c r="AY148" s="11"/>
      <c r="AZ148" s="11"/>
      <c r="BA148" s="11"/>
      <c r="BB148" s="11"/>
      <c r="BC148" s="11"/>
      <c r="BD148" s="135"/>
    </row>
    <row r="149" spans="1:63" s="13" customFormat="1" x14ac:dyDescent="0.25">
      <c r="A149" s="11"/>
      <c r="B149" s="131"/>
      <c r="C149" s="172" t="s">
        <v>416</v>
      </c>
      <c r="E149" s="13" t="str">
        <f>+VLOOKUP(E141,'Visual chart Edit'!$A$8:$I$263,8,FALSE)</f>
        <v>,,,</v>
      </c>
      <c r="G149" s="13" t="str">
        <f>+VLOOKUP(G141,'Visual chart Edit'!$A$8:$I$263,8,FALSE)</f>
        <v>2,2,2,2</v>
      </c>
      <c r="I149" s="13" t="str">
        <f>+VLOOKUP(I141,'Visual chart Edit'!$A$8:$I$263,8,FALSE)</f>
        <v>1,1,,1</v>
      </c>
      <c r="K149" s="13" t="str">
        <f>+VLOOKUP(K141,'Visual chart Edit'!$A$8:$I$263,8,FALSE)</f>
        <v>,,,</v>
      </c>
      <c r="M149" s="13" t="str">
        <f>+VLOOKUP(M141,'Visual chart Edit'!$A$8:$I$263,8,FALSE)</f>
        <v>,,,</v>
      </c>
      <c r="O149" s="13" t="str">
        <f>+VLOOKUP(O141,'Visual chart Edit'!$A$8:$I$263,8,FALSE)</f>
        <v>1,1,,</v>
      </c>
      <c r="Q149" s="13" t="str">
        <f>+VLOOKUP(Q141,'Visual chart Edit'!$A$8:$I$263,8,FALSE)</f>
        <v>1,2,,</v>
      </c>
      <c r="S149" s="13" t="str">
        <f>+VLOOKUP(S141,'Visual chart Edit'!$A$8:$I$263,8,FALSE)</f>
        <v>,,,</v>
      </c>
      <c r="U149" s="13" t="str">
        <f>+VLOOKUP(U141,'Visual chart Edit'!$A$8:$I$263,8,FALSE)</f>
        <v>1,2,,</v>
      </c>
      <c r="W149" s="13" t="str">
        <f>+VLOOKUP(W141,'Visual chart Edit'!$A$8:$I$263,8,FALSE)</f>
        <v>3,1,,1</v>
      </c>
      <c r="Y149" s="13" t="str">
        <f>+VLOOKUP(Y141,'Visual chart Edit'!$A$8:$I$263,8,FALSE)</f>
        <v>4,5,6,6</v>
      </c>
      <c r="AA149" s="13" t="str">
        <f>+VLOOKUP(AA141,'Visual chart Edit'!$A$8:$I$263,8,FALSE)</f>
        <v>,,1,1</v>
      </c>
      <c r="AC149" s="13" t="str">
        <f>+VLOOKUP(AC141,'Visual chart Edit'!$A$8:$I$263,8,FALSE)</f>
        <v>1,,,2</v>
      </c>
      <c r="AE149" s="13" t="str">
        <f>+VLOOKUP(AE141,'Visual chart Edit'!$A$8:$I$263,8,FALSE)</f>
        <v>1,,,</v>
      </c>
      <c r="AG149" s="13" t="str">
        <f>+VLOOKUP(AG141,'Visual chart Edit'!$A$8:$I$263,8,FALSE)</f>
        <v>,,1,3</v>
      </c>
      <c r="AI149" s="13" t="str">
        <f>+VLOOKUP(AI141,'Visual chart Edit'!$A$8:$I$263,8,FALSE)</f>
        <v>,,,</v>
      </c>
      <c r="AK149" s="13" t="str">
        <f>+VLOOKUP(AK141,'Visual chart Edit'!$A$8:$I$263,8,FALSE)</f>
        <v>,,,</v>
      </c>
      <c r="AM149" s="13" t="str">
        <f>+VLOOKUP(AM141,'Visual chart Edit'!$A$8:$I$263,8,FALSE)</f>
        <v>,,,1</v>
      </c>
      <c r="AO149" s="13" t="str">
        <f>+VLOOKUP(AO141,'Visual chart Edit'!$A$8:$I$263,8,FALSE)</f>
        <v>2,1,,2</v>
      </c>
      <c r="AQ149" s="13" t="str">
        <f>+VLOOKUP(AQ141,'Visual chart Edit'!$A$8:$I$263,8,FALSE)</f>
        <v>,,,</v>
      </c>
      <c r="AS149" s="13" t="str">
        <f>+VLOOKUP(AS141,'Visual chart Edit'!$A$8:$I$263,8,FALSE)</f>
        <v>,,3,3</v>
      </c>
      <c r="AT149" s="30"/>
      <c r="AV149" s="11"/>
      <c r="AW149" s="11"/>
      <c r="AX149" s="11"/>
      <c r="AY149" s="11"/>
      <c r="AZ149" s="11"/>
      <c r="BA149" s="11"/>
      <c r="BB149" s="11"/>
      <c r="BC149" s="11"/>
      <c r="BD149" s="135"/>
    </row>
    <row r="150" spans="1:63" s="13" customFormat="1" ht="15" x14ac:dyDescent="0.25">
      <c r="A150" s="11"/>
      <c r="B150" s="131"/>
      <c r="C150" s="172" t="s">
        <v>437</v>
      </c>
      <c r="G150" s="47"/>
      <c r="I150" s="47"/>
      <c r="K150" s="47"/>
      <c r="M150" s="47"/>
      <c r="O150" s="47"/>
      <c r="Q150" s="47"/>
      <c r="S150" s="47"/>
      <c r="U150" s="47"/>
      <c r="W150" s="47"/>
      <c r="Y150" s="174"/>
      <c r="AA150" s="47"/>
      <c r="AC150" s="47"/>
      <c r="AE150" s="47"/>
      <c r="AG150" s="47"/>
      <c r="AI150" s="47"/>
      <c r="AK150" s="47"/>
      <c r="AM150" s="47"/>
      <c r="AO150" s="47"/>
      <c r="AQ150" s="47"/>
      <c r="AS150" s="47"/>
      <c r="AT150" s="30"/>
      <c r="AV150" s="11"/>
      <c r="AW150" s="11"/>
      <c r="AX150" s="11"/>
      <c r="AY150" s="11"/>
      <c r="AZ150" s="11"/>
      <c r="BA150" s="11"/>
      <c r="BB150" s="11"/>
      <c r="BC150" s="11"/>
      <c r="BD150" s="135"/>
    </row>
    <row r="151" spans="1:63" s="13" customFormat="1" ht="15" x14ac:dyDescent="0.25">
      <c r="A151" s="11"/>
      <c r="B151" s="56"/>
      <c r="C151" s="178"/>
      <c r="D151" s="60"/>
      <c r="E151" s="60">
        <v>253</v>
      </c>
      <c r="F151" s="60"/>
      <c r="G151" s="179">
        <v>254</v>
      </c>
      <c r="H151" s="60"/>
      <c r="I151" s="60">
        <v>255</v>
      </c>
      <c r="J151" s="60"/>
      <c r="K151" s="179">
        <v>256</v>
      </c>
      <c r="L151" s="60"/>
      <c r="M151" s="60">
        <v>257</v>
      </c>
      <c r="N151" s="60"/>
      <c r="O151" s="179">
        <v>258</v>
      </c>
      <c r="P151" s="60"/>
      <c r="Q151" s="60">
        <v>259</v>
      </c>
      <c r="R151" s="60"/>
      <c r="S151" s="179">
        <v>260</v>
      </c>
      <c r="T151" s="60"/>
      <c r="U151" s="60">
        <v>261</v>
      </c>
      <c r="V151" s="60"/>
      <c r="W151" s="179">
        <v>262</v>
      </c>
      <c r="X151" s="60"/>
      <c r="Y151" s="60">
        <v>263</v>
      </c>
      <c r="Z151" s="60"/>
      <c r="AA151" s="179">
        <v>264</v>
      </c>
      <c r="AB151" s="60"/>
      <c r="AC151" s="60">
        <v>265</v>
      </c>
      <c r="AD151" s="60"/>
      <c r="AE151" s="179">
        <v>266</v>
      </c>
      <c r="AF151" s="60"/>
      <c r="AG151" s="60">
        <v>267</v>
      </c>
      <c r="AH151" s="60"/>
      <c r="AI151" s="179">
        <v>268</v>
      </c>
      <c r="AJ151" s="60"/>
      <c r="AK151" s="60">
        <v>269</v>
      </c>
      <c r="AL151" s="60"/>
      <c r="AM151" s="179">
        <v>270</v>
      </c>
      <c r="AN151" s="60"/>
      <c r="AO151" s="60">
        <v>271</v>
      </c>
      <c r="AP151" s="60"/>
      <c r="AQ151" s="179">
        <v>272</v>
      </c>
      <c r="AR151" s="60"/>
      <c r="AS151" s="60">
        <v>273</v>
      </c>
      <c r="AT151" s="30"/>
      <c r="AU151" s="47"/>
      <c r="AV151" s="11"/>
      <c r="AW151" s="11"/>
      <c r="AX151" s="11"/>
      <c r="AY151" s="11"/>
      <c r="AZ151" s="11"/>
      <c r="BA151" s="11"/>
      <c r="BB151" s="11"/>
      <c r="BC151" s="11"/>
      <c r="BD151" s="135"/>
    </row>
    <row r="152" spans="1:63" s="13" customFormat="1" ht="15" x14ac:dyDescent="0.25">
      <c r="A152" s="11"/>
      <c r="B152" s="56"/>
      <c r="C152" s="23"/>
      <c r="E152" s="165" t="str">
        <f>+VLOOKUP(E151,'Visual chart Edit'!$A$8:$I$272,2,FALSE)</f>
        <v>43/2</v>
      </c>
      <c r="G152" s="165" t="str">
        <f>+VLOOKUP(G151,'Visual chart Edit'!$A$8:$I$272,2,FALSE)</f>
        <v>43/3</v>
      </c>
      <c r="I152" s="165" t="str">
        <f>+VLOOKUP(I151,'Visual chart Edit'!$A$8:$I$272,2,FALSE)</f>
        <v>43/4</v>
      </c>
      <c r="K152" s="165" t="str">
        <f>+VLOOKUP(K151,'Visual chart Edit'!$A$8:$I$272,2,FALSE)</f>
        <v>43/5</v>
      </c>
      <c r="M152" s="165" t="str">
        <f>+VLOOKUP(M151,'Visual chart Edit'!$A$8:$I$272,2,FALSE)</f>
        <v>43/6</v>
      </c>
      <c r="O152" s="165" t="str">
        <f>+VLOOKUP(O151,'Visual chart Edit'!$A$8:$I$272,2,FALSE)</f>
        <v>43/7</v>
      </c>
      <c r="Q152" s="165" t="str">
        <f>+VLOOKUP(Q151,'Visual chart Edit'!$A$8:$I$272,2,FALSE)</f>
        <v>43/8</v>
      </c>
      <c r="S152" s="165" t="str">
        <f>+VLOOKUP(S151,'Visual chart Edit'!$A$8:$I$272,2,FALSE)</f>
        <v>43/9</v>
      </c>
      <c r="U152" s="165" t="str">
        <f>+VLOOKUP(U151,'Visual chart Edit'!$A$8:$I$272,2,FALSE)</f>
        <v>43/10</v>
      </c>
      <c r="W152" s="165" t="str">
        <f>+VLOOKUP(W151,'Visual chart Edit'!$A$8:$I$600,2,FALSE)</f>
        <v>43/11</v>
      </c>
      <c r="Y152" s="165" t="str">
        <f>+VLOOKUP(Y151,'Visual chart Edit'!$A$8:$I$600,2,FALSE)</f>
        <v>44/0</v>
      </c>
      <c r="AA152" s="165" t="str">
        <f>+VLOOKUP(AA151,'Visual chart Edit'!$A$8:$I$600,2,FALSE)</f>
        <v>44/1</v>
      </c>
      <c r="AC152" s="165" t="str">
        <f>+VLOOKUP(AC151,'Visual chart Edit'!$A$8:$I$600,2,FALSE)</f>
        <v>44/2</v>
      </c>
      <c r="AE152" s="165" t="str">
        <f>+VLOOKUP(AE151,'Visual chart Edit'!$A$8:$I$600,2,FALSE)</f>
        <v>44/3</v>
      </c>
      <c r="AG152" s="165" t="str">
        <f>+VLOOKUP(AG151,'Visual chart Edit'!$A$8:$I$600,2,FALSE)</f>
        <v>44/4</v>
      </c>
      <c r="AI152" s="165" t="str">
        <f>+VLOOKUP(AI151,'Visual chart Edit'!$A$8:$I$600,2,FALSE)</f>
        <v>44/5</v>
      </c>
      <c r="AK152" s="165" t="str">
        <f>+VLOOKUP(AK151,'Visual chart Edit'!$A$8:$I$600,2,FALSE)</f>
        <v>44/6</v>
      </c>
      <c r="AM152" s="165" t="str">
        <f>+VLOOKUP(AM151,'Visual chart Edit'!$A$8:$I$600,2,FALSE)</f>
        <v>44/7</v>
      </c>
      <c r="AO152" s="165" t="str">
        <f>+VLOOKUP(AO151,'Visual chart Edit'!$A$8:$I$600,2,FALSE)</f>
        <v>44/8</v>
      </c>
      <c r="AQ152" s="165" t="str">
        <f>+VLOOKUP(AQ151,'Visual chart Edit'!$A$8:$I$600,2,FALSE)</f>
        <v>44/9</v>
      </c>
      <c r="AS152" s="165" t="str">
        <f>+VLOOKUP(AS151,'Visual chart Edit'!$A$8:$I$600,2,FALSE)</f>
        <v>44/10</v>
      </c>
      <c r="AT152" s="30"/>
      <c r="AU152" s="47"/>
      <c r="AV152" s="11"/>
      <c r="AW152" s="11"/>
      <c r="AX152" s="11"/>
      <c r="AY152" s="11"/>
      <c r="AZ152" s="11"/>
      <c r="BA152" s="11"/>
      <c r="BB152" s="11"/>
      <c r="BC152" s="11"/>
      <c r="BD152" s="135"/>
    </row>
    <row r="153" spans="1:63" s="13" customFormat="1" ht="15" x14ac:dyDescent="0.25">
      <c r="A153" s="11"/>
      <c r="B153" s="62"/>
      <c r="C153" s="172"/>
      <c r="Z153" s="13" t="s">
        <v>907</v>
      </c>
      <c r="AB153" s="13" t="s">
        <v>907</v>
      </c>
      <c r="AD153" s="13" t="s">
        <v>907</v>
      </c>
      <c r="AF153" s="13" t="s">
        <v>907</v>
      </c>
      <c r="AH153" s="13" t="s">
        <v>907</v>
      </c>
      <c r="AJ153" s="13" t="s">
        <v>907</v>
      </c>
      <c r="AL153" s="13" t="s">
        <v>907</v>
      </c>
      <c r="AN153" s="13" t="s">
        <v>907</v>
      </c>
      <c r="AP153" s="13" t="s">
        <v>909</v>
      </c>
      <c r="AR153" s="13" t="s">
        <v>909</v>
      </c>
      <c r="AT153" s="30"/>
      <c r="AU153" s="47"/>
      <c r="AV153" s="11"/>
      <c r="AW153" s="11"/>
      <c r="AX153" s="11"/>
      <c r="AY153" s="11"/>
      <c r="AZ153" s="11"/>
      <c r="BA153" s="11"/>
      <c r="BB153" s="11"/>
      <c r="BC153" s="11"/>
      <c r="BD153" s="135"/>
      <c r="BI153" s="13">
        <f>+SUMIF(D153:AT153,".",D156:AT156)</f>
        <v>0</v>
      </c>
      <c r="BJ153" s="13">
        <f>+SUMIF(D153:AT153,"..",D156:AT156)</f>
        <v>3152.3</v>
      </c>
      <c r="BK153" s="13">
        <f>+SUMIF(D153:AT153,",",D156:AT156)</f>
        <v>795</v>
      </c>
    </row>
    <row r="154" spans="1:63" s="13" customFormat="1" ht="15" x14ac:dyDescent="0.25">
      <c r="A154" s="11"/>
      <c r="B154" s="131"/>
      <c r="C154" s="172" t="s">
        <v>433</v>
      </c>
      <c r="E154" s="13" t="str">
        <f>+VLOOKUP(E152,'Visual chart Edit'!$B$7:$L$591,11,FALSE)</f>
        <v>E</v>
      </c>
      <c r="G154" s="13" t="str">
        <f>+VLOOKUP(G152,'Visual chart Edit'!$B$7:$L$591,11,FALSE)</f>
        <v>E</v>
      </c>
      <c r="I154" s="13" t="str">
        <f>+VLOOKUP(I152,'Visual chart Edit'!$B$7:$L$591,11,FALSE)</f>
        <v>E</v>
      </c>
      <c r="K154" s="13" t="str">
        <f>+VLOOKUP(K152,'Visual chart Edit'!$B$7:$L$591,11,FALSE)</f>
        <v>E</v>
      </c>
      <c r="M154" s="13" t="str">
        <f>+VLOOKUP(M152,'Visual chart Edit'!$B$7:$L$591,11,FALSE)</f>
        <v>E</v>
      </c>
      <c r="O154" s="13" t="str">
        <f>+VLOOKUP(O152,'Visual chart Edit'!$B$7:$L$591,11,FALSE)</f>
        <v>E</v>
      </c>
      <c r="Q154" s="13" t="str">
        <f>+VLOOKUP(Q152,'Visual chart Edit'!$B$7:$L$591,11,FALSE)</f>
        <v>E</v>
      </c>
      <c r="S154" s="13" t="str">
        <f>+VLOOKUP(S152,'Visual chart Edit'!$B$7:$L$591,11,FALSE)</f>
        <v>E</v>
      </c>
      <c r="U154" s="13" t="str">
        <f>+VLOOKUP(U152,'Visual chart Edit'!$B$7:$L$591,11,FALSE)</f>
        <v>E</v>
      </c>
      <c r="W154" s="13" t="str">
        <f>+VLOOKUP(W152,'Visual chart Edit'!$B$7:$L$591,11,FALSE)</f>
        <v>E</v>
      </c>
      <c r="Y154" s="13" t="str">
        <f>+VLOOKUP(Y152,'Visual chart Edit'!$B$7:$L$591,11,FALSE)</f>
        <v>E</v>
      </c>
      <c r="AA154" s="13" t="str">
        <f>+VLOOKUP(AA152,'Visual chart Edit'!$B$7:$L$591,11,FALSE)</f>
        <v>E</v>
      </c>
      <c r="AC154" s="13" t="str">
        <f>+VLOOKUP(AC152,'Visual chart Edit'!$B$7:$L$591,11,FALSE)</f>
        <v>E</v>
      </c>
      <c r="AE154" s="13" t="str">
        <f>+VLOOKUP(AE152,'Visual chart Edit'!$B$7:$L$591,11,FALSE)</f>
        <v>E</v>
      </c>
      <c r="AG154" s="13" t="str">
        <f>+VLOOKUP(AG152,'Visual chart Edit'!$B$7:$L$591,11,FALSE)</f>
        <v>E</v>
      </c>
      <c r="AI154" s="13" t="str">
        <f>+VLOOKUP(AI152,'Visual chart Edit'!$B$7:$L$591,11,FALSE)</f>
        <v>E</v>
      </c>
      <c r="AK154" s="13" t="str">
        <f>+VLOOKUP(AK152,'Visual chart Edit'!$B$7:$L$591,11,FALSE)</f>
        <v>E</v>
      </c>
      <c r="AM154" s="13" t="str">
        <f>+VLOOKUP(AM152,'Visual chart Edit'!$B$7:$L$591,11,FALSE)</f>
        <v>E</v>
      </c>
      <c r="AO154" s="13" t="str">
        <f>+VLOOKUP(AO152,'Visual chart Edit'!$B$7:$L$591,11,FALSE)</f>
        <v>E</v>
      </c>
      <c r="AQ154" s="13" t="str">
        <f>+VLOOKUP(AQ152,'Visual chart Edit'!$B$7:$L$591,11,FALSE)</f>
        <v>E</v>
      </c>
      <c r="AS154" s="13" t="str">
        <f>+VLOOKUP(AS152,'Visual chart Edit'!$B$7:$L$591,11,FALSE)</f>
        <v>E</v>
      </c>
      <c r="AT154" s="30"/>
      <c r="AU154" s="47"/>
      <c r="AV154" s="11"/>
      <c r="AW154" s="11"/>
      <c r="AX154" s="11"/>
      <c r="AY154" s="11"/>
      <c r="AZ154" s="11"/>
      <c r="BA154" s="11"/>
      <c r="BB154" s="11"/>
      <c r="BC154" s="11"/>
      <c r="BD154" s="135"/>
    </row>
    <row r="155" spans="1:63" s="13" customFormat="1" ht="3" customHeight="1" x14ac:dyDescent="0.25">
      <c r="A155" s="11"/>
      <c r="B155" s="131"/>
      <c r="C155" s="172"/>
      <c r="E155" s="21" t="str">
        <f>+VLOOKUP(E152,'Visual chart Edit'!$B$7:$M$491,12,FALSE)</f>
        <v>Done</v>
      </c>
      <c r="G155" s="21" t="str">
        <f>+VLOOKUP(G152,'Visual chart Edit'!$B$7:$M$491,12,FALSE)</f>
        <v>Done</v>
      </c>
      <c r="I155" s="21" t="str">
        <f>+VLOOKUP(I152,'Visual chart Edit'!$B$7:$M$491,12,FALSE)</f>
        <v>Done</v>
      </c>
      <c r="K155" s="21" t="str">
        <f>+VLOOKUP(K152,'Visual chart Edit'!$B$7:$M$491,12,FALSE)</f>
        <v>Done</v>
      </c>
      <c r="M155" s="21" t="str">
        <f>+VLOOKUP(M152,'Visual chart Edit'!$B$7:$M$491,12,FALSE)</f>
        <v>Done</v>
      </c>
      <c r="O155" s="21" t="str">
        <f>+VLOOKUP(O152,'Visual chart Edit'!$B$7:$M$491,12,FALSE)</f>
        <v>Done</v>
      </c>
      <c r="Q155" s="21" t="str">
        <f>+VLOOKUP(Q152,'Visual chart Edit'!$B$7:$M$491,12,FALSE)</f>
        <v/>
      </c>
      <c r="S155" s="21" t="str">
        <f>+VLOOKUP(S152,'Visual chart Edit'!$B$7:$M$491,12,FALSE)</f>
        <v/>
      </c>
      <c r="U155" s="21" t="str">
        <f>+VLOOKUP(U152,'Visual chart Edit'!$B$7:$M$491,12,FALSE)</f>
        <v/>
      </c>
      <c r="W155" s="21" t="str">
        <f>+VLOOKUP(W152,'Visual chart Edit'!$B$7:$M$491,12,FALSE)</f>
        <v/>
      </c>
      <c r="Y155" s="21" t="str">
        <f>+VLOOKUP(Y152,'Visual chart Edit'!$B$7:$M$491,12,FALSE)</f>
        <v>Done</v>
      </c>
      <c r="AA155" s="21" t="str">
        <f>+VLOOKUP(AA152,'Visual chart Edit'!$B$7:$M$491,12,FALSE)</f>
        <v>Done</v>
      </c>
      <c r="AC155" s="21" t="str">
        <f>+VLOOKUP(AC152,'Visual chart Edit'!$B$7:$M$491,12,FALSE)</f>
        <v>Done</v>
      </c>
      <c r="AE155" s="21" t="str">
        <f>+VLOOKUP(AE152,'Visual chart Edit'!$B$7:$M$491,12,FALSE)</f>
        <v>Done</v>
      </c>
      <c r="AG155" s="21" t="str">
        <f>+VLOOKUP(AG152,'Visual chart Edit'!$B$7:$M$491,12,FALSE)</f>
        <v>Done</v>
      </c>
      <c r="AI155" s="21" t="str">
        <f>+VLOOKUP(AI152,'Visual chart Edit'!$B$7:$M$491,12,FALSE)</f>
        <v>Done</v>
      </c>
      <c r="AK155" s="21" t="str">
        <f>+VLOOKUP(AK152,'Visual chart Edit'!$B$7:$M$491,12,FALSE)</f>
        <v>Done</v>
      </c>
      <c r="AM155" s="21" t="str">
        <f>+VLOOKUP(AM152,'Visual chart Edit'!$B$7:$M$491,12,FALSE)</f>
        <v>Done</v>
      </c>
      <c r="AO155" s="21" t="str">
        <f>+VLOOKUP(AO152,'Visual chart Edit'!$B$7:$M$491,12,FALSE)</f>
        <v>Done</v>
      </c>
      <c r="AQ155" s="21" t="str">
        <f>+VLOOKUP(AQ152,'Visual chart Edit'!$B$7:$M$491,12,FALSE)</f>
        <v>Done</v>
      </c>
      <c r="AS155" s="21" t="str">
        <f>+VLOOKUP(AS152,'Visual chart Edit'!$B$7:$M$491,12,FALSE)</f>
        <v>Done</v>
      </c>
      <c r="AT155" s="30"/>
      <c r="AU155" s="47"/>
      <c r="AV155" s="11"/>
      <c r="AW155" s="11"/>
      <c r="AX155" s="11"/>
      <c r="AY155" s="11"/>
      <c r="AZ155" s="11"/>
      <c r="BA155" s="11"/>
      <c r="BB155" s="11"/>
      <c r="BC155" s="11"/>
      <c r="BD155" s="135"/>
    </row>
    <row r="156" spans="1:63" s="13" customFormat="1" ht="15" customHeight="1" x14ac:dyDescent="0.25">
      <c r="A156" s="11"/>
      <c r="B156" s="131"/>
      <c r="C156" s="172"/>
      <c r="D156" s="13">
        <f>+VLOOKUP(E151,'Visual chart Edit'!$A$8:$I$272,9,FALSE)</f>
        <v>475.8</v>
      </c>
      <c r="E156" s="93" t="str">
        <f>+VLOOKUP(E152,'Visual chart Edit'!$B$7:$K$570,10,FALSE)</f>
        <v>Sandy</v>
      </c>
      <c r="F156" s="13">
        <f>+VLOOKUP(G151,'Visual chart Edit'!$A$8:$I$272,9,FALSE)</f>
        <v>363.7</v>
      </c>
      <c r="G156" s="93" t="str">
        <f>+VLOOKUP(G152,'Visual chart Edit'!$B$7:$K$570,10,FALSE)</f>
        <v>DRY</v>
      </c>
      <c r="H156" s="13">
        <f>+VLOOKUP(I151,'Visual chart Edit'!$A$8:$I$272,9,FALSE)</f>
        <v>431.8</v>
      </c>
      <c r="I156" s="93" t="str">
        <f>+VLOOKUP(I152,'Visual chart Edit'!$B$7:$K$570,10,FALSE)</f>
        <v>Sandy</v>
      </c>
      <c r="J156" s="13">
        <f>+VLOOKUP(K151,'Visual chart Edit'!$A$8:$I$272,9,FALSE)</f>
        <v>405.3</v>
      </c>
      <c r="K156" s="93" t="str">
        <f>+VLOOKUP(K152,'Visual chart Edit'!$B$7:$K$570,10,FALSE)</f>
        <v>DRY</v>
      </c>
      <c r="L156" s="13">
        <f>+VLOOKUP(M151,'Visual chart Edit'!$A$8:$I$272,9,FALSE)</f>
        <v>427.8</v>
      </c>
      <c r="M156" s="93" t="str">
        <f>+VLOOKUP(M152,'Visual chart Edit'!$B$7:$K$570,10,FALSE)</f>
        <v>Sandy</v>
      </c>
      <c r="N156" s="13">
        <f>+VLOOKUP(O151,'Visual chart Edit'!$A$8:$I$272,9,FALSE)</f>
        <v>389.8</v>
      </c>
      <c r="O156" s="93" t="str">
        <f>+VLOOKUP(O152,'Visual chart Edit'!$B$7:$K$570,10,FALSE)</f>
        <v>Sandy</v>
      </c>
      <c r="P156" s="13">
        <f>+VLOOKUP(Q151,'Visual chart Edit'!$A$8:$I$272,9,FALSE)</f>
        <v>449.5</v>
      </c>
      <c r="Q156" s="93" t="str">
        <f>+VLOOKUP(Q152,'Visual chart Edit'!$B$7:$K$570,10,FALSE)</f>
        <v>Sandy</v>
      </c>
      <c r="R156" s="13">
        <f>+VLOOKUP(S151,'Visual chart Edit'!$A$8:$I$272,9,FALSE)</f>
        <v>388</v>
      </c>
      <c r="S156" s="93" t="str">
        <f>+VLOOKUP(S152,'Visual chart Edit'!$B$7:$K$570,10,FALSE)</f>
        <v>Sandy</v>
      </c>
      <c r="T156" s="13">
        <f>+VLOOKUP(U151,'Visual chart Edit'!$A$8:$I$272,9,FALSE)</f>
        <v>346.3</v>
      </c>
      <c r="U156" s="93" t="str">
        <f>+VLOOKUP(U152,'Visual chart Edit'!$B$7:$K$570,10,FALSE)</f>
        <v>Sandy</v>
      </c>
      <c r="V156" s="13">
        <f>+VLOOKUP(W151,'Visual chart Edit'!$A$8:$I$272,9,FALSE)</f>
        <v>444.8</v>
      </c>
      <c r="W156" s="93" t="str">
        <f>+VLOOKUP(W152,'Visual chart Edit'!$B$7:$K$570,10,FALSE)</f>
        <v>Sandy</v>
      </c>
      <c r="X156" s="13">
        <f>+VLOOKUP(Y151,'Visual chart Edit'!$A$8:$I$572,9,FALSE)</f>
        <v>383.9</v>
      </c>
      <c r="Y156" s="93" t="str">
        <f>+VLOOKUP(Y152,'Visual chart Edit'!$B$7:$K$570,10,FALSE)</f>
        <v>Sandy</v>
      </c>
      <c r="Z156" s="13">
        <f>+VLOOKUP(AA151,'Visual chart Edit'!$A$8:$I$572,9,FALSE)</f>
        <v>384.3</v>
      </c>
      <c r="AA156" s="93" t="str">
        <f>+VLOOKUP(AA152,'Visual chart Edit'!$B$7:$K$570,10,FALSE)</f>
        <v>Sandy</v>
      </c>
      <c r="AB156" s="13">
        <f>+VLOOKUP(AC151,'Visual chart Edit'!$A$8:$I$572,9,FALSE)</f>
        <v>359</v>
      </c>
      <c r="AC156" s="93" t="str">
        <f>+VLOOKUP(AC152,'Visual chart Edit'!$B$7:$K$570,10,FALSE)</f>
        <v>Sandy</v>
      </c>
      <c r="AD156" s="13">
        <f>+VLOOKUP(AE151,'Visual chart Edit'!$A$8:$I$572,9,FALSE)</f>
        <v>334</v>
      </c>
      <c r="AE156" s="93" t="str">
        <f>+VLOOKUP(AE152,'Visual chart Edit'!$B$7:$K$570,10,FALSE)</f>
        <v>Sandy</v>
      </c>
      <c r="AF156" s="13">
        <f>+VLOOKUP(AG151,'Visual chart Edit'!$A$8:$I$572,9,FALSE)</f>
        <v>395</v>
      </c>
      <c r="AG156" s="93" t="str">
        <f>+VLOOKUP(AG152,'Visual chart Edit'!$B$7:$K$570,10,FALSE)</f>
        <v>Sandy</v>
      </c>
      <c r="AH156" s="13">
        <f>+VLOOKUP(AI151,'Visual chart Edit'!$A$8:$I$572,9,FALSE)</f>
        <v>355</v>
      </c>
      <c r="AI156" s="93" t="str">
        <f>+VLOOKUP(AI152,'Visual chart Edit'!$B$7:$K$570,10,FALSE)</f>
        <v>Sandy</v>
      </c>
      <c r="AJ156" s="13">
        <f>+VLOOKUP(AK151,'Visual chart Edit'!$A$8:$I$572,9,FALSE)</f>
        <v>485</v>
      </c>
      <c r="AK156" s="93" t="str">
        <f>+VLOOKUP(AK152,'Visual chart Edit'!$B$7:$K$570,10,FALSE)</f>
        <v>Sandy</v>
      </c>
      <c r="AL156" s="13">
        <f>+VLOOKUP(AM151,'Visual chart Edit'!$A$8:$I$572,9,FALSE)</f>
        <v>473</v>
      </c>
      <c r="AM156" s="93" t="str">
        <f>+VLOOKUP(AM152,'Visual chart Edit'!$B$7:$K$570,10,FALSE)</f>
        <v>Sandy</v>
      </c>
      <c r="AN156" s="13">
        <f>+VLOOKUP(AO151,'Visual chart Edit'!$A$8:$I$572,9,FALSE)</f>
        <v>367</v>
      </c>
      <c r="AO156" s="93" t="str">
        <f>+VLOOKUP(AO152,'Visual chart Edit'!$B$7:$K$570,10,FALSE)</f>
        <v>Sandy</v>
      </c>
      <c r="AP156" s="13">
        <f>+VLOOKUP(AQ151,'Visual chart Edit'!$A$8:$I$572,9,FALSE)</f>
        <v>430</v>
      </c>
      <c r="AQ156" s="93" t="str">
        <f>+VLOOKUP(AQ152,'Visual chart Edit'!$B$7:$K$570,10,FALSE)</f>
        <v>Sandy</v>
      </c>
      <c r="AR156" s="13">
        <f>+VLOOKUP(AS151,'Visual chart Edit'!$A$8:$I$572,9,FALSE)</f>
        <v>365</v>
      </c>
      <c r="AS156" s="93" t="str">
        <f>+VLOOKUP(AS152,'Visual chart Edit'!$B$7:$K$570,10,FALSE)</f>
        <v>Sandy</v>
      </c>
      <c r="AT156" s="30"/>
      <c r="AU156" s="47"/>
      <c r="AV156" s="11">
        <f>+COUNTIF(C155:AT156,"Sandy")</f>
        <v>19</v>
      </c>
      <c r="AW156" s="11">
        <f>+COUNTIF(C155:AT156,"DRY")</f>
        <v>2</v>
      </c>
      <c r="AX156" s="11">
        <f>+COUNTIF(C156:AT156,"DFR")</f>
        <v>0</v>
      </c>
      <c r="AY156" s="11">
        <f>+COUNTIF(C156:AS156,"WFR")</f>
        <v>0</v>
      </c>
      <c r="AZ156" s="11">
        <f>+COUNTIF(C156:AS156,"FS")</f>
        <v>0</v>
      </c>
      <c r="BA156" s="11">
        <f>+SUM(AV156:AZ156)</f>
        <v>21</v>
      </c>
      <c r="BB156" s="11">
        <f>+COUNTIF(E156:AS156,"WIP")</f>
        <v>0</v>
      </c>
      <c r="BC156" s="11">
        <f>+COUNTIF(D157:AT157,"C")</f>
        <v>21</v>
      </c>
      <c r="BD156" s="135">
        <f>+COUNTIF(D154:AT154,"E")</f>
        <v>21</v>
      </c>
      <c r="BE156" s="11">
        <f>+COUNTIF(D155:AT155,"Done")</f>
        <v>17</v>
      </c>
      <c r="BH156" s="13">
        <f>+SUM(D156:AT156)</f>
        <v>8454</v>
      </c>
    </row>
    <row r="157" spans="1:63" s="13" customFormat="1" ht="15" x14ac:dyDescent="0.25">
      <c r="A157" s="11"/>
      <c r="B157" s="131"/>
      <c r="C157" s="172"/>
      <c r="E157" s="21" t="s">
        <v>417</v>
      </c>
      <c r="G157" s="21" t="s">
        <v>417</v>
      </c>
      <c r="I157" s="21" t="s">
        <v>417</v>
      </c>
      <c r="K157" s="21" t="s">
        <v>417</v>
      </c>
      <c r="M157" s="21" t="s">
        <v>417</v>
      </c>
      <c r="O157" s="21" t="s">
        <v>417</v>
      </c>
      <c r="Q157" s="21" t="s">
        <v>417</v>
      </c>
      <c r="S157" s="21" t="s">
        <v>417</v>
      </c>
      <c r="U157" s="21" t="s">
        <v>417</v>
      </c>
      <c r="W157" s="21" t="s">
        <v>417</v>
      </c>
      <c r="Y157" s="21" t="s">
        <v>417</v>
      </c>
      <c r="AA157" s="21" t="s">
        <v>417</v>
      </c>
      <c r="AC157" s="21" t="s">
        <v>417</v>
      </c>
      <c r="AE157" s="21" t="s">
        <v>417</v>
      </c>
      <c r="AG157" s="21" t="s">
        <v>417</v>
      </c>
      <c r="AI157" s="21" t="s">
        <v>417</v>
      </c>
      <c r="AK157" s="21" t="s">
        <v>417</v>
      </c>
      <c r="AM157" s="21" t="s">
        <v>417</v>
      </c>
      <c r="AO157" s="21" t="s">
        <v>417</v>
      </c>
      <c r="AQ157" s="21" t="s">
        <v>417</v>
      </c>
      <c r="AS157" s="21" t="s">
        <v>417</v>
      </c>
      <c r="AT157" s="30"/>
      <c r="AU157" s="47"/>
      <c r="AV157" s="11"/>
      <c r="AW157" s="11"/>
      <c r="AX157" s="11"/>
      <c r="AY157" s="11"/>
      <c r="AZ157" s="11"/>
      <c r="BA157" s="11"/>
      <c r="BB157" s="11"/>
      <c r="BC157" s="11"/>
      <c r="BD157" s="135"/>
    </row>
    <row r="158" spans="1:63" s="13" customFormat="1" ht="15" x14ac:dyDescent="0.25">
      <c r="A158" s="11"/>
      <c r="B158" s="131"/>
      <c r="E158" s="13" t="str">
        <f>+VLOOKUP(E151,'Visual chart Edit'!$A$8:$I$269,3,FALSE)</f>
        <v>DA+0</v>
      </c>
      <c r="G158" s="13" t="str">
        <f>+VLOOKUP(G151,'Visual chart Edit'!$A$8:$I$269,3,FALSE)</f>
        <v>DA+0</v>
      </c>
      <c r="I158" s="13" t="str">
        <f>+VLOOKUP(I151,'Visual chart Edit'!$A$8:$I$269,3,FALSE)</f>
        <v>DA+3</v>
      </c>
      <c r="K158" s="13" t="str">
        <f>+VLOOKUP(K151,'Visual chart Edit'!$A$8:$I$269,3,FALSE)</f>
        <v>DA+3</v>
      </c>
      <c r="M158" s="13" t="str">
        <f>+VLOOKUP(M151,'Visual chart Edit'!$A$8:$I$269,3,FALSE)</f>
        <v>DA+3</v>
      </c>
      <c r="O158" s="13" t="str">
        <f>+VLOOKUP(O151,'Visual chart Edit'!$A$8:$I$269,3,FALSE)</f>
        <v>DA+3</v>
      </c>
      <c r="Q158" s="13" t="str">
        <f>+VLOOKUP(Q151,'Visual chart Edit'!$A$8:$I$269,3,FALSE)</f>
        <v>DA+9</v>
      </c>
      <c r="S158" s="13" t="str">
        <f>+VLOOKUP(S151,'Visual chart Edit'!$A$8:$I$269,3,FALSE)</f>
        <v>DA+9</v>
      </c>
      <c r="U158" s="13" t="str">
        <f>+VLOOKUP(U151,'Visual chart Edit'!$A$8:$I$269,3,FALSE)</f>
        <v>DA+3</v>
      </c>
      <c r="W158" s="13" t="str">
        <f>+VLOOKUP(W151,'Visual chart Edit'!$A$8:$I$569,3,FALSE)</f>
        <v>DA+3</v>
      </c>
      <c r="Y158" s="13" t="str">
        <f>+VLOOKUP(Y151,'Visual chart Edit'!$A$8:$I$569,3,FALSE)</f>
        <v>DB1+3</v>
      </c>
      <c r="AA158" s="13" t="str">
        <f>+VLOOKUP(AA151,'Visual chart Edit'!$A$8:$I$569,3,FALSE)</f>
        <v>DA+0</v>
      </c>
      <c r="AC158" s="13" t="str">
        <f>+VLOOKUP(AC151,'Visual chart Edit'!$A$8:$I$569,3,FALSE)</f>
        <v>DA+0</v>
      </c>
      <c r="AE158" s="13" t="str">
        <f>+VLOOKUP(AE151,'Visual chart Edit'!$A$8:$I$569,3,FALSE)</f>
        <v>DA+0</v>
      </c>
      <c r="AG158" s="13" t="str">
        <f>+VLOOKUP(AG151,'Visual chart Edit'!$A$8:$I$569,3,FALSE)</f>
        <v>DA+9</v>
      </c>
      <c r="AI158" s="13" t="str">
        <f>+VLOOKUP(AI151,'Visual chart Edit'!$A$8:$I$569,3,FALSE)</f>
        <v>DA+9</v>
      </c>
      <c r="AK158" s="13" t="str">
        <f>+VLOOKUP(AK151,'Visual chart Edit'!$A$8:$I$569,3,FALSE)</f>
        <v>DB1+3</v>
      </c>
      <c r="AM158" s="13" t="str">
        <f>+VLOOKUP(AM151,'Visual chart Edit'!$A$8:$I$569,3,FALSE)</f>
        <v>DA+9</v>
      </c>
      <c r="AO158" s="13" t="str">
        <f>+VLOOKUP(AO151,'Visual chart Edit'!$A$8:$I$569,3,FALSE)</f>
        <v>DCT+0</v>
      </c>
      <c r="AQ158" s="13" t="str">
        <f>+VLOOKUP(AQ151,'Visual chart Edit'!$A$8:$I$569,3,FALSE)</f>
        <v>DA+9</v>
      </c>
      <c r="AS158" s="13" t="str">
        <f>+VLOOKUP(AS151,'Visual chart Edit'!$A$8:$I$569,3,FALSE)</f>
        <v>DB1+9</v>
      </c>
      <c r="AT158" s="30"/>
      <c r="AU158" s="47"/>
      <c r="AV158" s="11"/>
      <c r="AW158" s="11"/>
      <c r="AX158" s="11"/>
      <c r="AY158" s="11"/>
      <c r="AZ158" s="11"/>
      <c r="BA158" s="11"/>
      <c r="BB158" s="11"/>
      <c r="BC158" s="11"/>
      <c r="BD158" s="135"/>
    </row>
    <row r="159" spans="1:63" s="13" customFormat="1" ht="15" x14ac:dyDescent="0.25">
      <c r="A159" s="11"/>
      <c r="B159" s="131"/>
      <c r="C159" s="173"/>
      <c r="E159" s="13" t="str">
        <f>+VLOOKUP(E151,'Visual chart Edit'!$A$8:$I$269,8,FALSE)</f>
        <v>1,,,1</v>
      </c>
      <c r="G159" s="13" t="str">
        <f>+VLOOKUP(G151,'Visual chart Edit'!$A$8:$I$269,8,FALSE)</f>
        <v>,1,,</v>
      </c>
      <c r="I159" s="13" t="str">
        <f>+VLOOKUP(I151,'Visual chart Edit'!$A$8:$I$269,8,FALSE)</f>
        <v>1,1,,</v>
      </c>
      <c r="K159" s="13" t="str">
        <f>+VLOOKUP(K151,'Visual chart Edit'!$A$8:$I$269,8,FALSE)</f>
        <v>,,,</v>
      </c>
      <c r="M159" s="13" t="str">
        <f>+VLOOKUP(M151,'Visual chart Edit'!$A$8:$I$269,8,FALSE)</f>
        <v>,,,</v>
      </c>
      <c r="O159" s="13" t="str">
        <f>+VLOOKUP(O151,'Visual chart Edit'!$A$8:$I$269,8,FALSE)</f>
        <v>,,,</v>
      </c>
      <c r="Q159" s="13" t="str">
        <f>+VLOOKUP(Q151,'Visual chart Edit'!$A$8:$I$269,8,FALSE)</f>
        <v>1,,,</v>
      </c>
      <c r="S159" s="13" t="str">
        <f>+VLOOKUP(S151,'Visual chart Edit'!$A$8:$I$269,8,FALSE)</f>
        <v>,,,</v>
      </c>
      <c r="U159" s="13" t="str">
        <f>+VLOOKUP(U151,'Visual chart Edit'!$A$8:$I$269,8,FALSE)</f>
        <v>3,3,,</v>
      </c>
      <c r="W159" s="13" t="str">
        <f>+VLOOKUP(W151,'Visual chart Edit'!$A$8:$I$569,8,FALSE)</f>
        <v>2,3,,1</v>
      </c>
      <c r="Y159" s="13" t="str">
        <f>+VLOOKUP(Y151,'Visual chart Edit'!$A$8:$I$569,8,FALSE)</f>
        <v>0,1,1,0</v>
      </c>
      <c r="AA159" s="13" t="str">
        <f>+VLOOKUP(AA151,'Visual chart Edit'!$A$8:$I$569,8,FALSE)</f>
        <v>0,0,1,0</v>
      </c>
      <c r="AC159" s="13" t="str">
        <f>+VLOOKUP(AC151,'Visual chart Edit'!$A$8:$I$569,8,FALSE)</f>
        <v>0,0,0,0</v>
      </c>
      <c r="AE159" s="13" t="str">
        <f>+VLOOKUP(AE151,'Visual chart Edit'!$A$8:$I$569,8,FALSE)</f>
        <v>2,0,0,1</v>
      </c>
      <c r="AG159" s="13" t="str">
        <f>+VLOOKUP(AG151,'Visual chart Edit'!$A$8:$I$569,8,FALSE)</f>
        <v>4,3,3,3</v>
      </c>
      <c r="AI159" s="13" t="str">
        <f>+VLOOKUP(AI151,'Visual chart Edit'!$A$8:$I$569,8,FALSE)</f>
        <v>1,3,0,0</v>
      </c>
      <c r="AK159" s="13" t="str">
        <f>+VLOOKUP(AK151,'Visual chart Edit'!$A$8:$I$569,8,FALSE)</f>
        <v>1,0,0,1</v>
      </c>
      <c r="AM159" s="13" t="str">
        <f>+VLOOKUP(AM151,'Visual chart Edit'!$A$8:$I$569,8,FALSE)</f>
        <v>0,0,0,0</v>
      </c>
      <c r="AO159" s="13" t="str">
        <f>+VLOOKUP(AO151,'Visual chart Edit'!$A$8:$I$569,8,FALSE)</f>
        <v>1,2,0,1</v>
      </c>
      <c r="AQ159" s="13" t="str">
        <f>+VLOOKUP(AQ151,'Visual chart Edit'!$A$8:$I$569,8,FALSE)</f>
        <v>4,0,2,6</v>
      </c>
      <c r="AS159" s="13" t="str">
        <f>+VLOOKUP(AS151,'Visual chart Edit'!$A$8:$I$569,8,FALSE)</f>
        <v>0,1,0,0</v>
      </c>
      <c r="AT159" s="30"/>
      <c r="AU159" s="47"/>
      <c r="AV159" s="11"/>
      <c r="AW159" s="11"/>
      <c r="AX159" s="11"/>
      <c r="AY159" s="11"/>
      <c r="AZ159" s="11"/>
      <c r="BA159" s="11"/>
      <c r="BB159" s="11"/>
      <c r="BC159" s="11"/>
      <c r="BD159" s="135"/>
    </row>
    <row r="160" spans="1:63" s="13" customFormat="1" ht="15" x14ac:dyDescent="0.25">
      <c r="A160" s="11"/>
      <c r="B160" s="131"/>
      <c r="C160" s="172" t="s">
        <v>437</v>
      </c>
      <c r="G160" s="47"/>
      <c r="I160" s="47"/>
      <c r="K160" s="47"/>
      <c r="M160" s="47"/>
      <c r="O160" s="47"/>
      <c r="Q160" s="47"/>
      <c r="S160" s="47"/>
      <c r="U160" s="47"/>
      <c r="W160" s="47"/>
      <c r="Y160" s="174"/>
      <c r="AA160" s="174"/>
      <c r="AC160" s="174"/>
      <c r="AE160" s="174"/>
      <c r="AG160" s="174"/>
      <c r="AI160" s="174"/>
      <c r="AK160" s="174"/>
      <c r="AM160" s="174"/>
      <c r="AO160" s="174"/>
      <c r="AQ160" s="47"/>
      <c r="AS160" s="47"/>
      <c r="AT160" s="30"/>
      <c r="AU160" s="47"/>
      <c r="AV160" s="11"/>
      <c r="AW160" s="11"/>
      <c r="AX160" s="11"/>
      <c r="AY160" s="11"/>
      <c r="AZ160" s="11"/>
      <c r="BA160" s="11"/>
      <c r="BB160" s="11"/>
      <c r="BC160" s="11"/>
      <c r="BD160" s="135"/>
    </row>
    <row r="161" spans="1:63" s="13" customFormat="1" ht="15" x14ac:dyDescent="0.25">
      <c r="A161" s="11"/>
      <c r="B161" s="56"/>
      <c r="C161" s="69"/>
      <c r="D161" s="70"/>
      <c r="E161" s="70"/>
      <c r="F161" s="70"/>
      <c r="G161" s="71"/>
      <c r="H161" s="70"/>
      <c r="I161" s="71"/>
      <c r="J161" s="70"/>
      <c r="K161" s="71"/>
      <c r="L161" s="70"/>
      <c r="M161" s="71"/>
      <c r="N161" s="70"/>
      <c r="O161" s="71"/>
      <c r="P161" s="70"/>
      <c r="Q161" s="71"/>
      <c r="R161" s="70"/>
      <c r="S161" s="71"/>
      <c r="T161" s="70"/>
      <c r="U161" s="71"/>
      <c r="V161" s="70"/>
      <c r="W161" s="71"/>
      <c r="X161" s="70"/>
      <c r="Y161" s="71"/>
      <c r="Z161" s="70"/>
      <c r="AA161" s="71"/>
      <c r="AB161" s="70"/>
      <c r="AC161" s="71"/>
      <c r="AD161" s="70"/>
      <c r="AE161" s="71"/>
      <c r="AF161" s="70"/>
      <c r="AG161" s="71"/>
      <c r="AH161" s="70"/>
      <c r="AI161" s="71"/>
      <c r="AJ161" s="70"/>
      <c r="AK161" s="71"/>
      <c r="AL161" s="70"/>
      <c r="AM161" s="71"/>
      <c r="AN161" s="70"/>
      <c r="AO161" s="71"/>
      <c r="AP161" s="70"/>
      <c r="AQ161" s="71"/>
      <c r="AR161" s="70"/>
      <c r="AS161" s="71"/>
      <c r="AT161" s="72"/>
      <c r="AU161" s="47"/>
      <c r="AV161" s="11"/>
      <c r="AW161" s="11"/>
      <c r="AX161" s="11"/>
      <c r="AY161" s="11"/>
      <c r="AZ161" s="11"/>
      <c r="BA161" s="11"/>
      <c r="BB161" s="11"/>
      <c r="BC161" s="11"/>
      <c r="BD161" s="135"/>
    </row>
    <row r="162" spans="1:63" s="13" customFormat="1" ht="15" x14ac:dyDescent="0.25">
      <c r="A162" s="11"/>
      <c r="B162" s="56"/>
      <c r="C162" s="172"/>
      <c r="D162" s="60"/>
      <c r="E162" s="60">
        <v>274</v>
      </c>
      <c r="F162" s="60"/>
      <c r="G162" s="179">
        <v>275</v>
      </c>
      <c r="H162" s="60"/>
      <c r="I162" s="60">
        <v>276</v>
      </c>
      <c r="J162" s="60"/>
      <c r="K162" s="179">
        <v>277</v>
      </c>
      <c r="L162" s="60"/>
      <c r="M162" s="60">
        <v>278</v>
      </c>
      <c r="N162" s="60"/>
      <c r="O162" s="179">
        <v>279</v>
      </c>
      <c r="P162" s="60"/>
      <c r="Q162" s="60">
        <v>280</v>
      </c>
      <c r="R162" s="60"/>
      <c r="S162" s="179">
        <v>281</v>
      </c>
      <c r="T162" s="60"/>
      <c r="U162" s="60">
        <v>282</v>
      </c>
      <c r="V162" s="60"/>
      <c r="W162" s="179">
        <v>283</v>
      </c>
      <c r="X162" s="60"/>
      <c r="Y162" s="60">
        <v>284</v>
      </c>
      <c r="Z162" s="60"/>
      <c r="AA162" s="179">
        <v>285</v>
      </c>
      <c r="AB162" s="60"/>
      <c r="AC162" s="60">
        <v>286</v>
      </c>
      <c r="AD162" s="60"/>
      <c r="AE162" s="179">
        <v>287</v>
      </c>
      <c r="AF162" s="60"/>
      <c r="AG162" s="60">
        <v>288</v>
      </c>
      <c r="AH162" s="60"/>
      <c r="AI162" s="179">
        <v>289</v>
      </c>
      <c r="AJ162" s="60"/>
      <c r="AK162" s="60">
        <v>290</v>
      </c>
      <c r="AL162" s="60"/>
      <c r="AM162" s="179">
        <v>291</v>
      </c>
      <c r="AN162" s="60"/>
      <c r="AO162" s="60">
        <v>292</v>
      </c>
      <c r="AP162" s="60"/>
      <c r="AQ162" s="179">
        <v>293</v>
      </c>
      <c r="AR162" s="60"/>
      <c r="AS162" s="60">
        <v>294</v>
      </c>
      <c r="AT162" s="30"/>
      <c r="AU162" s="47"/>
      <c r="AV162" s="11"/>
      <c r="AW162" s="11"/>
      <c r="AX162" s="11"/>
      <c r="AY162" s="11"/>
      <c r="AZ162" s="11"/>
      <c r="BA162" s="11"/>
      <c r="BB162" s="11"/>
      <c r="BC162" s="11"/>
      <c r="BD162" s="135"/>
    </row>
    <row r="163" spans="1:63" s="13" customFormat="1" ht="15" x14ac:dyDescent="0.25">
      <c r="A163" s="11"/>
      <c r="B163" s="56"/>
      <c r="C163" s="172"/>
      <c r="E163" s="165" t="str">
        <f>+VLOOKUP(E162,'Visual chart Edit'!$A$8:$I$600,2,FALSE)</f>
        <v>44/11</v>
      </c>
      <c r="G163" s="165" t="str">
        <f>+VLOOKUP(G162,'Visual chart Edit'!$A$8:$I$600,2,FALSE)</f>
        <v>45/0</v>
      </c>
      <c r="I163" s="165" t="str">
        <f>+VLOOKUP(I162,'Visual chart Edit'!$A$8:$I$600,2,FALSE)</f>
        <v>45/1</v>
      </c>
      <c r="K163" s="165" t="str">
        <f>+VLOOKUP(K162,'Visual chart Edit'!$A$8:$I$600,2,FALSE)</f>
        <v>46/0</v>
      </c>
      <c r="M163" s="165" t="str">
        <f>+VLOOKUP(M162,'Visual chart Edit'!$A$8:$I$600,2,FALSE)</f>
        <v>47/0</v>
      </c>
      <c r="O163" s="165" t="str">
        <f>+VLOOKUP(O162,'Visual chart Edit'!$A$8:$I$600,2,FALSE)</f>
        <v>47/1</v>
      </c>
      <c r="Q163" s="165" t="str">
        <f>+VLOOKUP(Q162,'Visual chart Edit'!$A$8:$I$600,2,FALSE)</f>
        <v>47/2</v>
      </c>
      <c r="S163" s="165" t="str">
        <f>+VLOOKUP(S162,'Visual chart Edit'!$A$8:$I$600,2,FALSE)</f>
        <v>47/3</v>
      </c>
      <c r="U163" s="165" t="str">
        <f>+VLOOKUP(U162,'Visual chart Edit'!$A$8:$I$600,2,FALSE)</f>
        <v>47/4</v>
      </c>
      <c r="W163" s="165" t="str">
        <f>+VLOOKUP(W162,'Visual chart Edit'!$A$8:$I$600,2,FALSE)</f>
        <v>47/5</v>
      </c>
      <c r="Y163" s="165" t="str">
        <f>+VLOOKUP(Y162,'Visual chart Edit'!$A$8:$I$600,2,FALSE)</f>
        <v>47/6</v>
      </c>
      <c r="AA163" s="165" t="str">
        <f>+VLOOKUP(AA162,'Visual chart Edit'!$A$8:$I$600,2,FALSE)</f>
        <v>47/7</v>
      </c>
      <c r="AC163" s="165" t="str">
        <f>+VLOOKUP(AC162,'Visual chart Edit'!$A$8:$I$600,2,FALSE)</f>
        <v>47/8</v>
      </c>
      <c r="AE163" s="165" t="str">
        <f>+VLOOKUP(AE162,'Visual chart Edit'!$A$8:$I$600,2,FALSE)</f>
        <v>47/9</v>
      </c>
      <c r="AG163" s="165" t="str">
        <f>+VLOOKUP(AG162,'Visual chart Edit'!$A$8:$I$600,2,FALSE)</f>
        <v>47/10</v>
      </c>
      <c r="AI163" s="165" t="str">
        <f>+VLOOKUP(AI162,'Visual chart Edit'!$A$8:$I$600,2,FALSE)</f>
        <v>48/0</v>
      </c>
      <c r="AK163" s="165" t="str">
        <f>+VLOOKUP(AK162,'Visual chart Edit'!$A$8:$I$600,2,FALSE)</f>
        <v>48/1</v>
      </c>
      <c r="AM163" s="165" t="str">
        <f>+VLOOKUP(AM162,'Visual chart Edit'!$A$8:$I$600,2,FALSE)</f>
        <v>49/0</v>
      </c>
      <c r="AO163" s="165" t="str">
        <f>+VLOOKUP(AO162,'Visual chart Edit'!$A$8:$I$600,2,FALSE)</f>
        <v>49/1</v>
      </c>
      <c r="AQ163" s="165" t="str">
        <f>+VLOOKUP(AQ162,'Visual chart Edit'!$A$8:$I$600,2,FALSE)</f>
        <v>49/2</v>
      </c>
      <c r="AS163" s="165" t="str">
        <f>+VLOOKUP(AS162,'Visual chart Edit'!$A$8:$I$600,2,FALSE)</f>
        <v>49/3</v>
      </c>
      <c r="AT163" s="30"/>
      <c r="AU163" s="47"/>
      <c r="AV163" s="11"/>
      <c r="AW163" s="11"/>
      <c r="AX163" s="11"/>
      <c r="AY163" s="11"/>
      <c r="AZ163" s="11"/>
      <c r="BA163" s="11"/>
      <c r="BB163" s="11"/>
      <c r="BC163" s="11"/>
      <c r="BD163" s="135"/>
    </row>
    <row r="164" spans="1:63" s="13" customFormat="1" ht="15" x14ac:dyDescent="0.25">
      <c r="A164" s="11"/>
      <c r="B164" s="56"/>
      <c r="C164" s="172"/>
      <c r="D164" s="13" t="s">
        <v>909</v>
      </c>
      <c r="F164" s="13" t="s">
        <v>909</v>
      </c>
      <c r="H164" s="13" t="s">
        <v>909</v>
      </c>
      <c r="J164" s="13" t="s">
        <v>909</v>
      </c>
      <c r="L164" s="13" t="s">
        <v>909</v>
      </c>
      <c r="N164" s="13" t="s">
        <v>909</v>
      </c>
      <c r="P164" s="13" t="s">
        <v>909</v>
      </c>
      <c r="R164" s="13" t="s">
        <v>909</v>
      </c>
      <c r="T164" s="13" t="s">
        <v>909</v>
      </c>
      <c r="V164" s="13" t="s">
        <v>909</v>
      </c>
      <c r="X164" s="13" t="s">
        <v>909</v>
      </c>
      <c r="Z164" s="13" t="s">
        <v>909</v>
      </c>
      <c r="AB164" s="13" t="s">
        <v>909</v>
      </c>
      <c r="AD164" s="13" t="s">
        <v>909</v>
      </c>
      <c r="AF164" s="13" t="s">
        <v>909</v>
      </c>
      <c r="AH164" s="13" t="s">
        <v>909</v>
      </c>
      <c r="AJ164" s="13" t="s">
        <v>909</v>
      </c>
      <c r="AL164" s="13" t="s">
        <v>909</v>
      </c>
      <c r="AN164" s="13" t="s">
        <v>909</v>
      </c>
      <c r="AP164" s="13" t="s">
        <v>909</v>
      </c>
      <c r="AR164" s="13" t="s">
        <v>909</v>
      </c>
      <c r="AT164" s="30"/>
      <c r="AU164" s="47"/>
      <c r="AV164" s="11"/>
      <c r="AW164" s="11"/>
      <c r="AX164" s="11"/>
      <c r="AY164" s="11"/>
      <c r="AZ164" s="11"/>
      <c r="BA164" s="11"/>
      <c r="BB164" s="11"/>
      <c r="BC164" s="11"/>
      <c r="BD164" s="135"/>
      <c r="BI164" s="13">
        <f>+SUMIF(D164:AT164,".",D167:AT167)</f>
        <v>0</v>
      </c>
      <c r="BJ164" s="13">
        <f>+SUMIF(D164:AT164,"..",D167:AT167)</f>
        <v>0</v>
      </c>
      <c r="BK164" s="13">
        <f>+SUMIF(D164:AT164,",",D167:AT167)</f>
        <v>8120.7699999999995</v>
      </c>
    </row>
    <row r="165" spans="1:63" s="13" customFormat="1" ht="15" x14ac:dyDescent="0.25">
      <c r="A165" s="11"/>
      <c r="B165" s="131"/>
      <c r="C165" s="172" t="s">
        <v>433</v>
      </c>
      <c r="E165" s="13" t="str">
        <f>+VLOOKUP(E163,'Visual chart Edit'!$B$7:$L$591,11,FALSE)</f>
        <v>E</v>
      </c>
      <c r="G165" s="13" t="str">
        <f>+VLOOKUP(G163,'Visual chart Edit'!$B$7:$L$591,11,FALSE)</f>
        <v>E</v>
      </c>
      <c r="I165" s="13" t="str">
        <f>+VLOOKUP(I163,'Visual chart Edit'!$B$7:$L$591,11,FALSE)</f>
        <v>E</v>
      </c>
      <c r="K165" s="13" t="str">
        <f>+VLOOKUP(K163,'Visual chart Edit'!$B$7:$L$591,11,FALSE)</f>
        <v>E</v>
      </c>
      <c r="M165" s="13" t="str">
        <f>+VLOOKUP(M163,'Visual chart Edit'!$B$7:$L$591,11,FALSE)</f>
        <v>E</v>
      </c>
      <c r="O165" s="13" t="str">
        <f>+VLOOKUP(O163,'Visual chart Edit'!$B$7:$L$591,11,FALSE)</f>
        <v>E</v>
      </c>
      <c r="Q165" s="13" t="str">
        <f>+VLOOKUP(Q163,'Visual chart Edit'!$B$7:$L$591,11,FALSE)</f>
        <v>E</v>
      </c>
      <c r="S165" s="13" t="str">
        <f>+VLOOKUP(S163,'Visual chart Edit'!$B$7:$L$591,11,FALSE)</f>
        <v>E</v>
      </c>
      <c r="U165" s="13" t="str">
        <f>+VLOOKUP(U163,'Visual chart Edit'!$B$7:$L$591,11,FALSE)</f>
        <v>E</v>
      </c>
      <c r="W165" s="13" t="str">
        <f>+VLOOKUP(W163,'Visual chart Edit'!$B$7:$L$591,11,FALSE)</f>
        <v>E</v>
      </c>
      <c r="Y165" s="13" t="str">
        <f>+VLOOKUP(Y163,'Visual chart Edit'!$B$7:$L$591,11,FALSE)</f>
        <v>E</v>
      </c>
      <c r="AA165" s="13" t="str">
        <f>+VLOOKUP(AA163,'Visual chart Edit'!$B$7:$L$591,11,FALSE)</f>
        <v>E</v>
      </c>
      <c r="AC165" s="13" t="str">
        <f>+VLOOKUP(AC163,'Visual chart Edit'!$B$7:$L$591,11,FALSE)</f>
        <v>E</v>
      </c>
      <c r="AE165" s="13" t="str">
        <f>+VLOOKUP(AE163,'Visual chart Edit'!$B$7:$L$591,11,FALSE)</f>
        <v>E</v>
      </c>
      <c r="AG165" s="13" t="str">
        <f>+VLOOKUP(AG163,'Visual chart Edit'!$B$7:$L$591,11,FALSE)</f>
        <v>E</v>
      </c>
      <c r="AI165" s="13" t="str">
        <f>+VLOOKUP(AI163,'Visual chart Edit'!$B$7:$L$591,11,FALSE)</f>
        <v>E</v>
      </c>
      <c r="AK165" s="13" t="str">
        <f>+VLOOKUP(AK163,'Visual chart Edit'!$B$7:$L$591,11,FALSE)</f>
        <v>E</v>
      </c>
      <c r="AM165" s="13" t="str">
        <f>+VLOOKUP(AM163,'Visual chart Edit'!$B$7:$L$591,11,FALSE)</f>
        <v>E</v>
      </c>
      <c r="AO165" s="13" t="str">
        <f>+VLOOKUP(AO163,'Visual chart Edit'!$B$7:$L$591,11,FALSE)</f>
        <v>E</v>
      </c>
      <c r="AQ165" s="13" t="str">
        <f>+VLOOKUP(AQ163,'Visual chart Edit'!$B$7:$L$591,11,FALSE)</f>
        <v>E</v>
      </c>
      <c r="AS165" s="13" t="str">
        <f>+VLOOKUP(AS163,'Visual chart Edit'!$B$7:$L$591,11,FALSE)</f>
        <v>E</v>
      </c>
      <c r="AT165" s="30"/>
      <c r="AU165" s="47"/>
      <c r="AV165" s="11"/>
      <c r="AW165" s="11"/>
      <c r="AX165" s="11"/>
      <c r="AY165" s="11"/>
      <c r="AZ165" s="11"/>
      <c r="BA165" s="11"/>
      <c r="BB165" s="11"/>
      <c r="BC165" s="11"/>
      <c r="BD165" s="135"/>
    </row>
    <row r="166" spans="1:63" s="13" customFormat="1" ht="3" customHeight="1" x14ac:dyDescent="0.25">
      <c r="A166" s="11"/>
      <c r="B166" s="131"/>
      <c r="C166" s="172" t="s">
        <v>434</v>
      </c>
      <c r="E166" s="21" t="str">
        <f>+VLOOKUP(E163,'Visual chart Edit'!$B$7:$M$491,12,FALSE)</f>
        <v>Done</v>
      </c>
      <c r="G166" s="21" t="str">
        <f>+VLOOKUP(G163,'Visual chart Edit'!$B$7:$M$491,12,FALSE)</f>
        <v>Done</v>
      </c>
      <c r="I166" s="21" t="str">
        <f>+VLOOKUP(I163,'Visual chart Edit'!$B$7:$M$491,12,FALSE)</f>
        <v>Done</v>
      </c>
      <c r="K166" s="21" t="str">
        <f>+VLOOKUP(K163,'Visual chart Edit'!$B$7:$M$491,12,FALSE)</f>
        <v>Done</v>
      </c>
      <c r="M166" s="21" t="str">
        <f>+VLOOKUP(M163,'Visual chart Edit'!$B$7:$M$491,12,FALSE)</f>
        <v>Done</v>
      </c>
      <c r="O166" s="21" t="str">
        <f>+VLOOKUP(O163,'Visual chart Edit'!$B$7:$M$491,12,FALSE)</f>
        <v>Done</v>
      </c>
      <c r="Q166" s="21" t="str">
        <f>+VLOOKUP(Q163,'Visual chart Edit'!$B$7:$M$491,12,FALSE)</f>
        <v>Done</v>
      </c>
      <c r="S166" s="21" t="str">
        <f>+VLOOKUP(S163,'Visual chart Edit'!$B$7:$M$491,12,FALSE)</f>
        <v>Done</v>
      </c>
      <c r="U166" s="21" t="str">
        <f>+VLOOKUP(U163,'Visual chart Edit'!$B$7:$M$491,12,FALSE)</f>
        <v>Done</v>
      </c>
      <c r="W166" s="21" t="str">
        <f>+VLOOKUP(W163,'Visual chart Edit'!$B$7:$M$491,12,FALSE)</f>
        <v/>
      </c>
      <c r="Y166" s="21" t="str">
        <f>+VLOOKUP(Y163,'Visual chart Edit'!$B$7:$M$491,12,FALSE)</f>
        <v>Done</v>
      </c>
      <c r="AA166" s="21" t="str">
        <f>+VLOOKUP(AA163,'Visual chart Edit'!$B$7:$M$491,12,FALSE)</f>
        <v>Done</v>
      </c>
      <c r="AC166" s="21" t="str">
        <f>+VLOOKUP(AC163,'Visual chart Edit'!$B$7:$M$491,12,FALSE)</f>
        <v>Done</v>
      </c>
      <c r="AE166" s="21" t="str">
        <f>+VLOOKUP(AE163,'Visual chart Edit'!$B$7:$M$491,12,FALSE)</f>
        <v>Done</v>
      </c>
      <c r="AG166" s="21" t="str">
        <f>+VLOOKUP(AG163,'Visual chart Edit'!$B$7:$M$491,12,FALSE)</f>
        <v>Done</v>
      </c>
      <c r="AI166" s="21" t="str">
        <f>+VLOOKUP(AI163,'Visual chart Edit'!$B$7:$M$491,12,FALSE)</f>
        <v>Done</v>
      </c>
      <c r="AK166" s="21" t="str">
        <f>+VLOOKUP(AK163,'Visual chart Edit'!$B$7:$M$491,12,FALSE)</f>
        <v>Done</v>
      </c>
      <c r="AM166" s="21" t="str">
        <f>+VLOOKUP(AM163,'Visual chart Edit'!$B$7:$M$491,12,FALSE)</f>
        <v>Done</v>
      </c>
      <c r="AO166" s="21" t="str">
        <f>+VLOOKUP(AO163,'Visual chart Edit'!$B$7:$M$491,12,FALSE)</f>
        <v>Done</v>
      </c>
      <c r="AQ166" s="21" t="str">
        <f>+VLOOKUP(AQ163,'Visual chart Edit'!$B$7:$M$491,12,FALSE)</f>
        <v>Done</v>
      </c>
      <c r="AS166" s="21" t="str">
        <f>+VLOOKUP(AS163,'Visual chart Edit'!$B$7:$M$491,12,FALSE)</f>
        <v>Done</v>
      </c>
      <c r="AT166" s="30"/>
      <c r="AU166" s="47"/>
      <c r="AV166" s="11"/>
      <c r="AW166" s="11"/>
      <c r="AX166" s="11"/>
      <c r="AY166" s="11"/>
      <c r="AZ166" s="11"/>
      <c r="BA166" s="11"/>
      <c r="BB166" s="11"/>
      <c r="BC166" s="11"/>
      <c r="BD166" s="135"/>
    </row>
    <row r="167" spans="1:63" s="13" customFormat="1" ht="15" customHeight="1" x14ac:dyDescent="0.25">
      <c r="A167" s="11"/>
      <c r="B167" s="131"/>
      <c r="C167" s="172" t="s">
        <v>435</v>
      </c>
      <c r="D167" s="13">
        <f>+VLOOKUP(E162,'Visual chart Edit'!$A$8:$I$572,9,FALSE)</f>
        <v>428</v>
      </c>
      <c r="E167" s="93" t="str">
        <f>+VLOOKUP(E163,'Visual chart Edit'!$B$7:$K$570,10,FALSE)</f>
        <v>Sandy</v>
      </c>
      <c r="F167" s="13">
        <f>+VLOOKUP(G162,'Visual chart Edit'!$A$8:$I$572,9,FALSE)</f>
        <v>327.2</v>
      </c>
      <c r="G167" s="93" t="str">
        <f>+VLOOKUP(G163,'Visual chart Edit'!$B$7:$K$570,10,FALSE)</f>
        <v>Sandy</v>
      </c>
      <c r="H167" s="13">
        <f>+VLOOKUP(I162,'Visual chart Edit'!$A$8:$I$572,9,FALSE)</f>
        <v>294.92</v>
      </c>
      <c r="I167" s="93" t="str">
        <f>+VLOOKUP(I163,'Visual chart Edit'!$B$7:$K$570,10,FALSE)</f>
        <v>Sandy</v>
      </c>
      <c r="J167" s="13">
        <f>+VLOOKUP(K162,'Visual chart Edit'!$A$8:$I$572,9,FALSE)</f>
        <v>406.54</v>
      </c>
      <c r="K167" s="93" t="str">
        <f>+VLOOKUP(K163,'Visual chart Edit'!$B$7:$K$570,10,FALSE)</f>
        <v>Sandy</v>
      </c>
      <c r="L167" s="13">
        <f>+VLOOKUP(M162,'Visual chart Edit'!$A$8:$I$572,9,FALSE)</f>
        <v>199.08</v>
      </c>
      <c r="M167" s="93" t="str">
        <f>+VLOOKUP(M163,'Visual chart Edit'!$B$7:$K$570,10,FALSE)</f>
        <v>Sandy</v>
      </c>
      <c r="N167" s="13">
        <f>+VLOOKUP(O162,'Visual chart Edit'!$A$8:$I$572,9,FALSE)</f>
        <v>441.2</v>
      </c>
      <c r="O167" s="93" t="str">
        <f>+VLOOKUP(O163,'Visual chart Edit'!$B$7:$K$570,10,FALSE)</f>
        <v>Sandy</v>
      </c>
      <c r="P167" s="13">
        <f>+VLOOKUP(Q162,'Visual chart Edit'!$A$8:$I$572,9,FALSE)</f>
        <v>365.93</v>
      </c>
      <c r="Q167" s="93" t="str">
        <f>+VLOOKUP(Q163,'Visual chart Edit'!$B$7:$K$570,10,FALSE)</f>
        <v>Sandy</v>
      </c>
      <c r="R167" s="13">
        <f>+VLOOKUP(S162,'Visual chart Edit'!$A$8:$I$572,9,FALSE)</f>
        <v>417.4</v>
      </c>
      <c r="S167" s="93" t="str">
        <f>+VLOOKUP(S163,'Visual chart Edit'!$B$7:$K$570,10,FALSE)</f>
        <v>Sandy</v>
      </c>
      <c r="T167" s="13">
        <f>+VLOOKUP(U162,'Visual chart Edit'!$A$8:$I$572,9,FALSE)</f>
        <v>358.4</v>
      </c>
      <c r="U167" s="93" t="str">
        <f>+VLOOKUP(U163,'Visual chart Edit'!$B$7:$K$570,10,FALSE)</f>
        <v>Sandy</v>
      </c>
      <c r="V167" s="13">
        <f>+VLOOKUP(W162,'Visual chart Edit'!$A$8:$I$572,9,FALSE)</f>
        <v>461.2</v>
      </c>
      <c r="W167" s="93" t="str">
        <f>+VLOOKUP(W163,'Visual chart Edit'!$B$7:$K$570,10,FALSE)</f>
        <v>Sandy</v>
      </c>
      <c r="X167" s="13">
        <f>+VLOOKUP(Y162,'Visual chart Edit'!$A$8:$I$572,9,FALSE)</f>
        <v>377.3</v>
      </c>
      <c r="Y167" s="93" t="str">
        <f>+VLOOKUP(Y163,'Visual chart Edit'!$B$7:$K$570,10,FALSE)</f>
        <v>Sandy</v>
      </c>
      <c r="Z167" s="13">
        <f>+VLOOKUP(AA162,'Visual chart Edit'!$A$8:$I$572,9,FALSE)</f>
        <v>431.5</v>
      </c>
      <c r="AA167" s="93" t="str">
        <f>+VLOOKUP(AA163,'Visual chart Edit'!$B$7:$K$570,10,FALSE)</f>
        <v>Sandy</v>
      </c>
      <c r="AB167" s="13">
        <f>+VLOOKUP(AC162,'Visual chart Edit'!$A$8:$I$572,9,FALSE)</f>
        <v>398.8</v>
      </c>
      <c r="AC167" s="93" t="str">
        <f>+VLOOKUP(AC163,'Visual chart Edit'!$B$7:$K$570,10,FALSE)</f>
        <v>Sandy</v>
      </c>
      <c r="AD167" s="13">
        <f>+VLOOKUP(AE162,'Visual chart Edit'!$A$8:$I$572,9,FALSE)</f>
        <v>405.9</v>
      </c>
      <c r="AE167" s="93" t="str">
        <f>+VLOOKUP(AE163,'Visual chart Edit'!$B$7:$K$570,10,FALSE)</f>
        <v>Sandy</v>
      </c>
      <c r="AF167" s="13">
        <f>+VLOOKUP(AG162,'Visual chart Edit'!$A$8:$I$572,9,FALSE)</f>
        <v>433.7</v>
      </c>
      <c r="AG167" s="93" t="str">
        <f>+VLOOKUP(AG163,'Visual chart Edit'!$B$7:$K$570,10,FALSE)</f>
        <v>Sandy</v>
      </c>
      <c r="AH167" s="13">
        <f>+VLOOKUP(AI162,'Visual chart Edit'!$A$8:$I$572,9,FALSE)</f>
        <v>386.2</v>
      </c>
      <c r="AI167" s="93" t="str">
        <f>+VLOOKUP(AI163,'Visual chart Edit'!$B$7:$K$570,10,FALSE)</f>
        <v>Sandy</v>
      </c>
      <c r="AJ167" s="13">
        <f>+VLOOKUP(AK162,'Visual chart Edit'!$A$8:$I$572,9,FALSE)</f>
        <v>428.9</v>
      </c>
      <c r="AK167" s="93" t="str">
        <f>+VLOOKUP(AK163,'Visual chart Edit'!$B$7:$K$570,10,FALSE)</f>
        <v>Sandy</v>
      </c>
      <c r="AL167" s="13">
        <f>+VLOOKUP(AM162,'Visual chart Edit'!$A$8:$I$572,9,FALSE)</f>
        <v>402.9</v>
      </c>
      <c r="AM167" s="93" t="str">
        <f>+VLOOKUP(AM163,'Visual chart Edit'!$B$7:$K$570,10,FALSE)</f>
        <v>Sandy</v>
      </c>
      <c r="AN167" s="13">
        <f>+VLOOKUP(AO162,'Visual chart Edit'!$A$8:$I$572,9,FALSE)</f>
        <v>379.1</v>
      </c>
      <c r="AO167" s="93" t="str">
        <f>+VLOOKUP(AO163,'Visual chart Edit'!$B$7:$K$570,10,FALSE)</f>
        <v>Sandy</v>
      </c>
      <c r="AP167" s="13">
        <f>+VLOOKUP(AQ162,'Visual chart Edit'!$A$8:$I$572,9,FALSE)</f>
        <v>386.6</v>
      </c>
      <c r="AQ167" s="93" t="str">
        <f>+VLOOKUP(AQ163,'Visual chart Edit'!$B$7:$K$570,10,FALSE)</f>
        <v>Sandy</v>
      </c>
      <c r="AR167" s="13">
        <f>+VLOOKUP(AS162,'Visual chart Edit'!$A$8:$I$572,9,FALSE)</f>
        <v>390</v>
      </c>
      <c r="AS167" s="93" t="str">
        <f>+VLOOKUP(AS163,'Visual chart Edit'!$B$7:$K$570,10,FALSE)</f>
        <v>Sandy</v>
      </c>
      <c r="AT167" s="30"/>
      <c r="AU167" s="47"/>
      <c r="AV167" s="11">
        <f>+COUNTIF(C166:AT167,"Sandy")</f>
        <v>21</v>
      </c>
      <c r="AW167" s="11">
        <f>+COUNTIF(C166:AT167,"DRY")</f>
        <v>0</v>
      </c>
      <c r="AX167" s="11">
        <f>+COUNTIF(C167:AT167,"DFR")</f>
        <v>0</v>
      </c>
      <c r="AY167" s="11">
        <f>+COUNTIF(C167:AS167,"WFR")</f>
        <v>0</v>
      </c>
      <c r="AZ167" s="11">
        <f>+COUNTIF(C167:AS167,"FS")</f>
        <v>0</v>
      </c>
      <c r="BA167" s="11">
        <f>+SUM(AV167:AZ167)</f>
        <v>21</v>
      </c>
      <c r="BB167" s="11">
        <f>+COUNTIF(E167:AS167,"WIP")</f>
        <v>0</v>
      </c>
      <c r="BC167" s="11">
        <f>+COUNTIF(D168:AT168,"C")</f>
        <v>21</v>
      </c>
      <c r="BD167" s="135">
        <f>+COUNTIF(D165:AT165,"E")</f>
        <v>21</v>
      </c>
      <c r="BE167" s="11">
        <f>+COUNTIF(D166:AT166,"Done")</f>
        <v>20</v>
      </c>
      <c r="BH167" s="13">
        <f>+SUM(D167:AT167)</f>
        <v>8120.7699999999995</v>
      </c>
    </row>
    <row r="168" spans="1:63" s="13" customFormat="1" ht="15" x14ac:dyDescent="0.25">
      <c r="A168" s="11"/>
      <c r="B168" s="131"/>
      <c r="C168" s="172" t="s">
        <v>436</v>
      </c>
      <c r="E168" s="21" t="s">
        <v>417</v>
      </c>
      <c r="G168" s="21" t="s">
        <v>417</v>
      </c>
      <c r="I168" s="21" t="s">
        <v>417</v>
      </c>
      <c r="K168" s="21" t="s">
        <v>417</v>
      </c>
      <c r="M168" s="21" t="s">
        <v>417</v>
      </c>
      <c r="O168" s="21" t="s">
        <v>417</v>
      </c>
      <c r="Q168" s="21" t="s">
        <v>417</v>
      </c>
      <c r="S168" s="21" t="s">
        <v>417</v>
      </c>
      <c r="U168" s="21" t="s">
        <v>417</v>
      </c>
      <c r="W168" s="21" t="s">
        <v>417</v>
      </c>
      <c r="Y168" s="21" t="s">
        <v>417</v>
      </c>
      <c r="AA168" s="21" t="s">
        <v>417</v>
      </c>
      <c r="AC168" s="21" t="s">
        <v>417</v>
      </c>
      <c r="AE168" s="21" t="s">
        <v>417</v>
      </c>
      <c r="AG168" s="21" t="s">
        <v>417</v>
      </c>
      <c r="AI168" s="21" t="s">
        <v>417</v>
      </c>
      <c r="AK168" s="21" t="s">
        <v>417</v>
      </c>
      <c r="AM168" s="21" t="s">
        <v>417</v>
      </c>
      <c r="AO168" s="21" t="s">
        <v>417</v>
      </c>
      <c r="AQ168" s="21" t="s">
        <v>417</v>
      </c>
      <c r="AS168" s="21" t="s">
        <v>417</v>
      </c>
      <c r="AT168" s="30"/>
      <c r="AU168" s="47"/>
      <c r="AV168" s="11"/>
      <c r="AW168" s="11"/>
      <c r="AX168" s="11"/>
      <c r="AY168" s="11"/>
      <c r="AZ168" s="11"/>
      <c r="BA168" s="11"/>
      <c r="BB168" s="11"/>
      <c r="BC168" s="11"/>
      <c r="BD168" s="135"/>
    </row>
    <row r="169" spans="1:63" s="13" customFormat="1" ht="15" x14ac:dyDescent="0.25">
      <c r="A169" s="11"/>
      <c r="B169" s="131"/>
      <c r="C169" s="172" t="s">
        <v>138</v>
      </c>
      <c r="E169" s="13" t="str">
        <f>+VLOOKUP(E162,'Visual chart Edit'!$A$8:$I$569,3,FALSE)</f>
        <v>DA+0</v>
      </c>
      <c r="G169" s="13" t="str">
        <f>+VLOOKUP(G162,'Visual chart Edit'!$A$8:$I$569,3,FALSE)</f>
        <v>DC2+0</v>
      </c>
      <c r="I169" s="13" t="str">
        <f>+VLOOKUP(I162,'Visual chart Edit'!$A$8:$I$569,3,FALSE)</f>
        <v>DA+9</v>
      </c>
      <c r="K169" s="13" t="str">
        <f>+VLOOKUP(K162,'Visual chart Edit'!$A$8:$I$569,3,FALSE)</f>
        <v>DD60+25</v>
      </c>
      <c r="M169" s="13" t="str">
        <f>+VLOOKUP(M162,'Visual chart Edit'!$A$8:$I$569,3,FALSE)</f>
        <v>DD60+25</v>
      </c>
      <c r="O169" s="13" t="str">
        <f>+VLOOKUP(O162,'Visual chart Edit'!$A$8:$I$569,3,FALSE)</f>
        <v>DA+3</v>
      </c>
      <c r="Q169" s="13" t="str">
        <f>+VLOOKUP(Q162,'Visual chart Edit'!$A$8:$I$569,3,FALSE)</f>
        <v>DA+9</v>
      </c>
      <c r="S169" s="13" t="str">
        <f>+VLOOKUP(S162,'Visual chart Edit'!$A$8:$I$569,3,FALSE)</f>
        <v>DA+9</v>
      </c>
      <c r="U169" s="13" t="str">
        <f>+VLOOKUP(U162,'Visual chart Edit'!$A$8:$I$569,3,FALSE)</f>
        <v>DA+3</v>
      </c>
      <c r="W169" s="13" t="str">
        <f>+VLOOKUP(W162,'Visual chart Edit'!$A$8:$I$569,3,FALSE)</f>
        <v>DA+0</v>
      </c>
      <c r="Y169" s="13" t="str">
        <f>+VLOOKUP(Y162,'Visual chart Edit'!$A$8:$I$569,3,FALSE)</f>
        <v>DA+3</v>
      </c>
      <c r="AA169" s="13" t="str">
        <f>+VLOOKUP(AA162,'Visual chart Edit'!$A$8:$I$569,3,FALSE)</f>
        <v>DA+3</v>
      </c>
      <c r="AC169" s="13" t="str">
        <f>+VLOOKUP(AC162,'Visual chart Edit'!$A$8:$I$569,3,FALSE)</f>
        <v>DA+0</v>
      </c>
      <c r="AE169" s="13" t="str">
        <f>+VLOOKUP(AE162,'Visual chart Edit'!$A$8:$I$569,3,FALSE)</f>
        <v>DA+3</v>
      </c>
      <c r="AG169" s="13" t="str">
        <f>+VLOOKUP(AG162,'Visual chart Edit'!$A$8:$I$569,3,FALSE)</f>
        <v>DA+6</v>
      </c>
      <c r="AI169" s="13" t="str">
        <f>+VLOOKUP(AI162,'Visual chart Edit'!$A$8:$I$569,3,FALSE)</f>
        <v>DC2+0</v>
      </c>
      <c r="AK169" s="13" t="str">
        <f>+VLOOKUP(AK162,'Visual chart Edit'!$A$8:$I$569,3,FALSE)</f>
        <v>DA+9</v>
      </c>
      <c r="AM169" s="13" t="str">
        <f>+VLOOKUP(AM162,'Visual chart Edit'!$A$8:$I$569,3,FALSE)</f>
        <v>DD45+0</v>
      </c>
      <c r="AO169" s="13" t="str">
        <f>+VLOOKUP(AO162,'Visual chart Edit'!$A$8:$I$569,3,FALSE)</f>
        <v>DA+0</v>
      </c>
      <c r="AQ169" s="13" t="str">
        <f>+VLOOKUP(AQ162,'Visual chart Edit'!$A$8:$I$569,3,FALSE)</f>
        <v>DA+3</v>
      </c>
      <c r="AS169" s="13" t="str">
        <f>+VLOOKUP(AS162,'Visual chart Edit'!$A$8:$I$569,3,FALSE)</f>
        <v>DA+3</v>
      </c>
      <c r="AT169" s="30"/>
      <c r="AU169" s="47"/>
      <c r="AV169" s="11"/>
      <c r="AW169" s="11"/>
      <c r="AX169" s="11"/>
      <c r="AY169" s="11"/>
      <c r="AZ169" s="11"/>
      <c r="BA169" s="11"/>
      <c r="BB169" s="11"/>
      <c r="BC169" s="11"/>
      <c r="BD169" s="135"/>
    </row>
    <row r="170" spans="1:63" s="13" customFormat="1" x14ac:dyDescent="0.25">
      <c r="A170" s="11"/>
      <c r="B170" s="131"/>
      <c r="C170" s="172" t="s">
        <v>416</v>
      </c>
      <c r="E170" s="13" t="str">
        <f>+VLOOKUP(E162,'Visual chart Edit'!$A$8:$I$569,8,FALSE)</f>
        <v>0,1,0,0</v>
      </c>
      <c r="G170" s="13" t="str">
        <f>+VLOOKUP(G162,'Visual chart Edit'!$A$8:$I$569,8,FALSE)</f>
        <v>0,1,0,0</v>
      </c>
      <c r="I170" s="13" t="str">
        <f>+VLOOKUP(I162,'Visual chart Edit'!$A$8:$I$569,8,FALSE)</f>
        <v>0,0,6,6</v>
      </c>
      <c r="K170" s="13" t="str">
        <f>+VLOOKUP(K162,'Visual chart Edit'!$A$8:$I$569,8,FALSE)</f>
        <v>0,6,6,2</v>
      </c>
      <c r="M170" s="13" t="str">
        <f>+VLOOKUP(M162,'Visual chart Edit'!$A$8:$I$569,8,FALSE)</f>
        <v>5,5,5,5</v>
      </c>
      <c r="O170" s="13" t="str">
        <f>+VLOOKUP(O162,'Visual chart Edit'!$A$8:$I$569,8,FALSE)</f>
        <v>2,0,2,5</v>
      </c>
      <c r="Q170" s="13" t="str">
        <f>+VLOOKUP(Q162,'Visual chart Edit'!$A$8:$I$569,8,FALSE)</f>
        <v>0,0,0,0</v>
      </c>
      <c r="S170" s="13" t="str">
        <f>+VLOOKUP(S162,'Visual chart Edit'!$A$8:$I$569,8,FALSE)</f>
        <v>1,2,0,0</v>
      </c>
      <c r="U170" s="13" t="str">
        <f>+VLOOKUP(U162,'Visual chart Edit'!$A$8:$I$569,8,FALSE)</f>
        <v>,,,</v>
      </c>
      <c r="W170" s="13" t="str">
        <f>+VLOOKUP(W162,'Visual chart Edit'!$A$8:$I$569,8,FALSE)</f>
        <v>0,1,0,0</v>
      </c>
      <c r="Y170" s="13" t="str">
        <f>+VLOOKUP(Y162,'Visual chart Edit'!$A$8:$I$569,8,FALSE)</f>
        <v>0,0,0,0</v>
      </c>
      <c r="AA170" s="13" t="str">
        <f>+VLOOKUP(AA162,'Visual chart Edit'!$A$8:$I$569,8,FALSE)</f>
        <v>0,0,0,0</v>
      </c>
      <c r="AC170" s="13" t="str">
        <f>+VLOOKUP(AC162,'Visual chart Edit'!$A$8:$I$569,8,FALSE)</f>
        <v>1,0,0,0</v>
      </c>
      <c r="AE170" s="13" t="str">
        <f>+VLOOKUP(AE162,'Visual chart Edit'!$A$8:$I$569,8,FALSE)</f>
        <v>0,0,0,0</v>
      </c>
      <c r="AG170" s="13" t="str">
        <f>+VLOOKUP(AG162,'Visual chart Edit'!$A$8:$I$569,8,FALSE)</f>
        <v>0,0,0,0</v>
      </c>
      <c r="AI170" s="13" t="str">
        <f>+VLOOKUP(AI162,'Visual chart Edit'!$A$8:$I$569,8,FALSE)</f>
        <v>0,0,0,0</v>
      </c>
      <c r="AK170" s="13" t="str">
        <f>+VLOOKUP(AK162,'Visual chart Edit'!$A$8:$I$569,8,FALSE)</f>
        <v>0,0,0,0</v>
      </c>
      <c r="AM170" s="13" t="str">
        <f>+VLOOKUP(AM162,'Visual chart Edit'!$A$8:$I$569,8,FALSE)</f>
        <v>0,0,0,0</v>
      </c>
      <c r="AO170" s="13" t="str">
        <f>+VLOOKUP(AO162,'Visual chart Edit'!$A$8:$I$569,8,FALSE)</f>
        <v>0,0,0,0</v>
      </c>
      <c r="AQ170" s="13" t="str">
        <f>+VLOOKUP(AQ162,'Visual chart Edit'!$A$8:$I$569,8,FALSE)</f>
        <v>0,0,0,0</v>
      </c>
      <c r="AS170" s="13" t="str">
        <f>+VLOOKUP(AS162,'Visual chart Edit'!$A$8:$I$569,8,FALSE)</f>
        <v>0,0,0,0</v>
      </c>
      <c r="AT170" s="30"/>
      <c r="AV170" s="11"/>
      <c r="AW170" s="11"/>
      <c r="AX170" s="11"/>
      <c r="AY170" s="11"/>
      <c r="AZ170" s="11"/>
      <c r="BA170" s="11"/>
      <c r="BB170" s="11"/>
      <c r="BC170" s="11"/>
      <c r="BD170" s="135"/>
    </row>
    <row r="171" spans="1:63" s="13" customFormat="1" ht="15" x14ac:dyDescent="0.25">
      <c r="A171" s="11"/>
      <c r="B171" s="131"/>
      <c r="C171" s="172" t="s">
        <v>437</v>
      </c>
      <c r="G171" s="47"/>
      <c r="I171" s="47"/>
      <c r="K171" s="47"/>
      <c r="M171" s="47"/>
      <c r="O171" s="47"/>
      <c r="Q171" s="47"/>
      <c r="S171" s="174"/>
      <c r="U171" s="47"/>
      <c r="W171" s="47"/>
      <c r="Y171" s="47"/>
      <c r="AA171" s="47"/>
      <c r="AC171" s="47"/>
      <c r="AE171" s="47"/>
      <c r="AG171" s="47"/>
      <c r="AI171" s="47"/>
      <c r="AK171" s="47"/>
      <c r="AM171" s="174"/>
      <c r="AO171" s="47"/>
      <c r="AQ171" s="47"/>
      <c r="AS171" s="47"/>
      <c r="AT171" s="30"/>
      <c r="AV171" s="11"/>
      <c r="AW171" s="11"/>
      <c r="AX171" s="11"/>
      <c r="AY171" s="11"/>
      <c r="AZ171" s="11"/>
      <c r="BA171" s="11"/>
      <c r="BB171" s="11"/>
      <c r="BC171" s="11"/>
      <c r="BD171" s="135"/>
    </row>
    <row r="172" spans="1:63" s="13" customFormat="1" ht="15" x14ac:dyDescent="0.25">
      <c r="A172" s="11"/>
      <c r="B172" s="56"/>
      <c r="C172" s="69"/>
      <c r="D172" s="70"/>
      <c r="E172" s="70"/>
      <c r="F172" s="70"/>
      <c r="G172" s="71"/>
      <c r="H172" s="70"/>
      <c r="I172" s="71"/>
      <c r="J172" s="70"/>
      <c r="K172" s="71"/>
      <c r="L172" s="70"/>
      <c r="M172" s="71"/>
      <c r="N172" s="70"/>
      <c r="O172" s="71"/>
      <c r="P172" s="70"/>
      <c r="Q172" s="71"/>
      <c r="R172" s="70"/>
      <c r="S172" s="71"/>
      <c r="T172" s="70"/>
      <c r="U172" s="71"/>
      <c r="V172" s="70"/>
      <c r="W172" s="71"/>
      <c r="X172" s="70"/>
      <c r="Y172" s="71"/>
      <c r="Z172" s="70"/>
      <c r="AA172" s="71"/>
      <c r="AB172" s="70"/>
      <c r="AC172" s="71"/>
      <c r="AD172" s="70"/>
      <c r="AE172" s="71"/>
      <c r="AF172" s="70"/>
      <c r="AG172" s="71"/>
      <c r="AH172" s="70"/>
      <c r="AI172" s="71"/>
      <c r="AJ172" s="70"/>
      <c r="AK172" s="71"/>
      <c r="AL172" s="70"/>
      <c r="AM172" s="71"/>
      <c r="AN172" s="70"/>
      <c r="AO172" s="71"/>
      <c r="AP172" s="70"/>
      <c r="AQ172" s="71"/>
      <c r="AR172" s="70"/>
      <c r="AS172" s="71"/>
      <c r="AT172" s="72"/>
      <c r="AV172" s="11"/>
      <c r="AW172" s="11"/>
      <c r="AX172" s="11"/>
      <c r="AY172" s="11"/>
      <c r="AZ172" s="11"/>
      <c r="BA172" s="11"/>
      <c r="BB172" s="11"/>
      <c r="BC172" s="11"/>
      <c r="BD172" s="135"/>
    </row>
    <row r="173" spans="1:63" s="13" customFormat="1" x14ac:dyDescent="0.25">
      <c r="A173" s="11"/>
      <c r="B173" s="56"/>
      <c r="C173" s="172"/>
      <c r="D173" s="60"/>
      <c r="E173" s="60">
        <v>295</v>
      </c>
      <c r="F173" s="60"/>
      <c r="G173" s="179">
        <v>296</v>
      </c>
      <c r="H173" s="60"/>
      <c r="I173" s="60">
        <v>297</v>
      </c>
      <c r="J173" s="60"/>
      <c r="K173" s="179">
        <v>298</v>
      </c>
      <c r="L173" s="60"/>
      <c r="M173" s="60">
        <v>299</v>
      </c>
      <c r="N173" s="60"/>
      <c r="O173" s="179">
        <v>300</v>
      </c>
      <c r="P173" s="60"/>
      <c r="Q173" s="60">
        <v>301</v>
      </c>
      <c r="R173" s="60"/>
      <c r="S173" s="179">
        <v>302</v>
      </c>
      <c r="T173" s="60"/>
      <c r="U173" s="60">
        <v>303</v>
      </c>
      <c r="V173" s="60"/>
      <c r="W173" s="179">
        <v>304</v>
      </c>
      <c r="X173" s="60"/>
      <c r="Y173" s="60">
        <v>305</v>
      </c>
      <c r="Z173" s="60"/>
      <c r="AA173" s="179">
        <v>306</v>
      </c>
      <c r="AB173" s="60"/>
      <c r="AC173" s="60">
        <v>307</v>
      </c>
      <c r="AD173" s="60"/>
      <c r="AE173" s="179">
        <v>308</v>
      </c>
      <c r="AF173" s="60"/>
      <c r="AG173" s="60">
        <v>309</v>
      </c>
      <c r="AH173" s="60"/>
      <c r="AI173" s="179">
        <v>310</v>
      </c>
      <c r="AJ173" s="60"/>
      <c r="AK173" s="60">
        <v>311</v>
      </c>
      <c r="AL173" s="60"/>
      <c r="AM173" s="179">
        <v>312</v>
      </c>
      <c r="AN173" s="60"/>
      <c r="AO173" s="60">
        <v>313</v>
      </c>
      <c r="AP173" s="60"/>
      <c r="AQ173" s="179">
        <v>314</v>
      </c>
      <c r="AR173" s="60"/>
      <c r="AS173" s="60">
        <v>315</v>
      </c>
      <c r="AT173" s="30"/>
      <c r="AV173" s="11"/>
      <c r="AW173" s="11"/>
      <c r="AX173" s="11"/>
      <c r="AY173" s="11"/>
      <c r="AZ173" s="11"/>
      <c r="BA173" s="11"/>
      <c r="BB173" s="11"/>
      <c r="BC173" s="11"/>
      <c r="BD173" s="135"/>
    </row>
    <row r="174" spans="1:63" s="13" customFormat="1" x14ac:dyDescent="0.25">
      <c r="A174" s="11"/>
      <c r="B174" s="56"/>
      <c r="C174" s="172"/>
      <c r="E174" s="165" t="str">
        <f>+VLOOKUP(E173,'Visual chart Edit'!$A$8:$I$600,2,FALSE)</f>
        <v>49/4</v>
      </c>
      <c r="G174" s="165" t="str">
        <f>+VLOOKUP(G173,'Visual chart Edit'!$A$8:$I$600,2,FALSE)</f>
        <v>49/5</v>
      </c>
      <c r="I174" s="165" t="str">
        <f>+VLOOKUP(I173,'Visual chart Edit'!$A$8:$I$600,2,FALSE)</f>
        <v>49/6</v>
      </c>
      <c r="K174" s="165" t="str">
        <f>+VLOOKUP(K173,'Visual chart Edit'!$A$8:$I$600,2,FALSE)</f>
        <v>49/7</v>
      </c>
      <c r="M174" s="165" t="str">
        <f>+VLOOKUP(M173,'Visual chart Edit'!$A$8:$I$600,2,FALSE)</f>
        <v>50/0</v>
      </c>
      <c r="O174" s="165" t="str">
        <f>+VLOOKUP(O173,'Visual chart Edit'!$A$8:$I$600,2,FALSE)</f>
        <v>50/1</v>
      </c>
      <c r="Q174" s="165" t="str">
        <f>+VLOOKUP(Q173,'Visual chart Edit'!$A$8:$I$600,2,FALSE)</f>
        <v>50/2</v>
      </c>
      <c r="S174" s="165" t="str">
        <f>+VLOOKUP(S173,'Visual chart Edit'!$A$8:$I$600,2,FALSE)</f>
        <v>50/3</v>
      </c>
      <c r="U174" s="165" t="str">
        <f>+VLOOKUP(U173,'Visual chart Edit'!$A$8:$I$600,2,FALSE)</f>
        <v>50/4</v>
      </c>
      <c r="W174" s="165" t="str">
        <f>+VLOOKUP(W173,'Visual chart Edit'!$A$8:$I$600,2,FALSE)</f>
        <v>50/5</v>
      </c>
      <c r="Y174" s="165" t="str">
        <f>+VLOOKUP(Y173,'Visual chart Edit'!$A$8:$I$600,2,FALSE)</f>
        <v>50/6</v>
      </c>
      <c r="AA174" s="165" t="str">
        <f>+VLOOKUP(AA173,'Visual chart Edit'!$A$8:$I$600,2,FALSE)</f>
        <v>50/7</v>
      </c>
      <c r="AC174" s="165" t="str">
        <f>+VLOOKUP(AC173,'Visual chart Edit'!$A$8:$I$600,2,FALSE)</f>
        <v>50/8</v>
      </c>
      <c r="AE174" s="165" t="str">
        <f>+VLOOKUP(AE173,'Visual chart Edit'!$A$8:$I$600,2,FALSE)</f>
        <v>50/9</v>
      </c>
      <c r="AG174" s="165" t="str">
        <f>+VLOOKUP(AG173,'Visual chart Edit'!$A$8:$I$600,2,FALSE)</f>
        <v>50/10</v>
      </c>
      <c r="AI174" s="165" t="str">
        <f>+VLOOKUP(AI173,'Visual chart Edit'!$A$8:$I$600,2,FALSE)</f>
        <v>51/0</v>
      </c>
      <c r="AK174" s="165" t="str">
        <f>+VLOOKUP(AK173,'Visual chart Edit'!$A$8:$I$600,2,FALSE)</f>
        <v>51/1</v>
      </c>
      <c r="AM174" s="165" t="str">
        <f>+VLOOKUP(AM173,'Visual chart Edit'!$A$8:$I$600,2,FALSE)</f>
        <v>51/2</v>
      </c>
      <c r="AO174" s="165" t="str">
        <f>+VLOOKUP(AO173,'Visual chart Edit'!$A$8:$I$600,2,FALSE)</f>
        <v>52/0</v>
      </c>
      <c r="AQ174" s="165" t="str">
        <f>+VLOOKUP(AQ173,'Visual chart Edit'!$A$8:$I$600,2,FALSE)</f>
        <v>52/1</v>
      </c>
      <c r="AS174" s="165" t="str">
        <f>+VLOOKUP(AS173,'Visual chart Edit'!$A$8:$I$600,2,FALSE)</f>
        <v>52/2</v>
      </c>
      <c r="AT174" s="30"/>
      <c r="AV174" s="11"/>
      <c r="AW174" s="11"/>
      <c r="AX174" s="11"/>
      <c r="AY174" s="11"/>
      <c r="AZ174" s="11"/>
      <c r="BA174" s="11"/>
      <c r="BB174" s="11"/>
      <c r="BC174" s="11"/>
      <c r="BD174" s="135"/>
    </row>
    <row r="175" spans="1:63" s="13" customFormat="1" x14ac:dyDescent="0.25">
      <c r="A175" s="11"/>
      <c r="B175" s="56"/>
      <c r="C175" s="172"/>
      <c r="D175" s="13" t="s">
        <v>909</v>
      </c>
      <c r="F175" s="13" t="s">
        <v>909</v>
      </c>
      <c r="H175" s="13" t="s">
        <v>909</v>
      </c>
      <c r="J175" s="13" t="s">
        <v>909</v>
      </c>
      <c r="L175" s="13" t="s">
        <v>909</v>
      </c>
      <c r="N175" s="13" t="s">
        <v>909</v>
      </c>
      <c r="P175" s="13" t="s">
        <v>909</v>
      </c>
      <c r="R175" s="13" t="s">
        <v>909</v>
      </c>
      <c r="T175" s="13" t="s">
        <v>909</v>
      </c>
      <c r="V175" s="13" t="s">
        <v>909</v>
      </c>
      <c r="X175" s="13" t="s">
        <v>909</v>
      </c>
      <c r="Z175" s="13" t="s">
        <v>909</v>
      </c>
      <c r="AB175" s="13" t="s">
        <v>909</v>
      </c>
      <c r="AD175" s="13" t="s">
        <v>909</v>
      </c>
      <c r="AF175" s="13" t="s">
        <v>909</v>
      </c>
      <c r="AH175" s="13" t="s">
        <v>909</v>
      </c>
      <c r="AJ175" s="13" t="s">
        <v>909</v>
      </c>
      <c r="AL175" s="13" t="s">
        <v>909</v>
      </c>
      <c r="AN175" s="13" t="s">
        <v>909</v>
      </c>
      <c r="AT175" s="30"/>
      <c r="AV175" s="11"/>
      <c r="AW175" s="11"/>
      <c r="AX175" s="11"/>
      <c r="AY175" s="11"/>
      <c r="AZ175" s="11"/>
      <c r="BA175" s="11"/>
      <c r="BB175" s="11"/>
      <c r="BC175" s="11"/>
      <c r="BD175" s="135"/>
      <c r="BI175" s="13">
        <f>+SUMIF(D175:AT175,".",D178:AT178)</f>
        <v>0</v>
      </c>
      <c r="BJ175" s="13">
        <f>+SUMIF(D175:AT175,"..",D178:AT178)</f>
        <v>0</v>
      </c>
      <c r="BK175" s="13">
        <f>+SUMIF(D175:AT175,",",D178:AT178)</f>
        <v>7564.3</v>
      </c>
    </row>
    <row r="176" spans="1:63" s="13" customFormat="1" x14ac:dyDescent="0.25">
      <c r="A176" s="11"/>
      <c r="B176" s="131"/>
      <c r="C176" s="172" t="s">
        <v>433</v>
      </c>
      <c r="E176" s="13" t="str">
        <f>+VLOOKUP(E174,'Visual chart Edit'!$B$7:$L$591,11,FALSE)</f>
        <v>E</v>
      </c>
      <c r="G176" s="13" t="str">
        <f>+VLOOKUP(G174,'Visual chart Edit'!$B$7:$L$591,11,FALSE)</f>
        <v>E</v>
      </c>
      <c r="I176" s="13" t="str">
        <f>+VLOOKUP(I174,'Visual chart Edit'!$B$7:$L$591,11,FALSE)</f>
        <v>E</v>
      </c>
      <c r="K176" s="13" t="str">
        <f>+VLOOKUP(K174,'Visual chart Edit'!$B$7:$L$591,11,FALSE)</f>
        <v>E</v>
      </c>
      <c r="M176" s="13" t="str">
        <f>+VLOOKUP(M174,'Visual chart Edit'!$B$7:$L$591,11,FALSE)</f>
        <v>E</v>
      </c>
      <c r="O176" s="13" t="str">
        <f>+VLOOKUP(O174,'Visual chart Edit'!$B$7:$L$591,11,FALSE)</f>
        <v>E</v>
      </c>
      <c r="Q176" s="13" t="str">
        <f>+VLOOKUP(Q174,'Visual chart Edit'!$B$7:$L$591,11,FALSE)</f>
        <v>E</v>
      </c>
      <c r="S176" s="13" t="str">
        <f>+VLOOKUP(S174,'Visual chart Edit'!$B$7:$L$591,11,FALSE)</f>
        <v>E</v>
      </c>
      <c r="U176" s="13" t="str">
        <f>+VLOOKUP(U174,'Visual chart Edit'!$B$7:$L$591,11,FALSE)</f>
        <v>E</v>
      </c>
      <c r="W176" s="13" t="str">
        <f>+VLOOKUP(W174,'Visual chart Edit'!$B$7:$L$591,11,FALSE)</f>
        <v>E</v>
      </c>
      <c r="Y176" s="13" t="str">
        <f>+VLOOKUP(Y174,'Visual chart Edit'!$B$7:$L$591,11,FALSE)</f>
        <v>E</v>
      </c>
      <c r="AA176" s="13" t="str">
        <f>+VLOOKUP(AA174,'Visual chart Edit'!$B$7:$L$591,11,FALSE)</f>
        <v>E</v>
      </c>
      <c r="AC176" s="13" t="str">
        <f>+VLOOKUP(AC174,'Visual chart Edit'!$B$7:$L$591,11,FALSE)</f>
        <v>E</v>
      </c>
      <c r="AE176" s="13" t="str">
        <f>+VLOOKUP(AE174,'Visual chart Edit'!$B$7:$L$591,11,FALSE)</f>
        <v>E</v>
      </c>
      <c r="AG176" s="13" t="str">
        <f>+VLOOKUP(AG174,'Visual chart Edit'!$B$7:$L$591,11,FALSE)</f>
        <v>E</v>
      </c>
      <c r="AI176" s="13" t="str">
        <f>+VLOOKUP(AI174,'Visual chart Edit'!$B$7:$L$591,11,FALSE)</f>
        <v>E</v>
      </c>
      <c r="AK176" s="13" t="str">
        <f>+VLOOKUP(AK174,'Visual chart Edit'!$B$7:$L$591,11,FALSE)</f>
        <v>E</v>
      </c>
      <c r="AM176" s="13" t="str">
        <f>+VLOOKUP(AM174,'Visual chart Edit'!$B$7:$L$591,11,FALSE)</f>
        <v>E</v>
      </c>
      <c r="AO176" s="13" t="str">
        <f>+VLOOKUP(AO174,'Visual chart Edit'!$B$7:$L$591,11,FALSE)</f>
        <v>E</v>
      </c>
      <c r="AQ176" s="13" t="str">
        <f>+VLOOKUP(AQ174,'Visual chart Edit'!$B$7:$L$591,11,FALSE)</f>
        <v>E</v>
      </c>
      <c r="AS176" s="13" t="str">
        <f>+VLOOKUP(AS174,'Visual chart Edit'!$B$7:$L$591,11,FALSE)</f>
        <v>E</v>
      </c>
      <c r="AT176" s="30"/>
      <c r="AV176" s="11"/>
      <c r="AW176" s="11"/>
      <c r="AX176" s="11"/>
      <c r="AY176" s="11"/>
      <c r="AZ176" s="11"/>
      <c r="BA176" s="11"/>
      <c r="BB176" s="11"/>
      <c r="BC176" s="11"/>
      <c r="BD176" s="135"/>
    </row>
    <row r="177" spans="1:63" s="13" customFormat="1" ht="3" customHeight="1" x14ac:dyDescent="0.25">
      <c r="A177" s="11"/>
      <c r="B177" s="131"/>
      <c r="C177" s="172" t="s">
        <v>434</v>
      </c>
      <c r="E177" s="21" t="str">
        <f>+VLOOKUP(E174,'Visual chart Edit'!$B$7:$M$491,12,FALSE)</f>
        <v>Done</v>
      </c>
      <c r="G177" s="21" t="str">
        <f>+VLOOKUP(G174,'Visual chart Edit'!$B$7:$M$491,12,FALSE)</f>
        <v>Done</v>
      </c>
      <c r="I177" s="21" t="str">
        <f>+VLOOKUP(I174,'Visual chart Edit'!$B$7:$M$491,12,FALSE)</f>
        <v>Done</v>
      </c>
      <c r="K177" s="21" t="str">
        <f>+VLOOKUP(K174,'Visual chart Edit'!$B$7:$M$491,12,FALSE)</f>
        <v>Done</v>
      </c>
      <c r="M177" s="21" t="str">
        <f>+VLOOKUP(M174,'Visual chart Edit'!$B$7:$M$491,12,FALSE)</f>
        <v>Done</v>
      </c>
      <c r="O177" s="21" t="str">
        <f>+VLOOKUP(O174,'Visual chart Edit'!$B$7:$M$491,12,FALSE)</f>
        <v>Done</v>
      </c>
      <c r="Q177" s="21" t="str">
        <f>+VLOOKUP(Q174,'Visual chart Edit'!$B$7:$M$491,12,FALSE)</f>
        <v>Done</v>
      </c>
      <c r="S177" s="21" t="str">
        <f>+VLOOKUP(S174,'Visual chart Edit'!$B$7:$M$491,12,FALSE)</f>
        <v>Done</v>
      </c>
      <c r="U177" s="21" t="str">
        <f>+VLOOKUP(U174,'Visual chart Edit'!$B$7:$M$491,12,FALSE)</f>
        <v>Done</v>
      </c>
      <c r="W177" s="21" t="str">
        <f>+VLOOKUP(W174,'Visual chart Edit'!$B$7:$M$491,12,FALSE)</f>
        <v>Done</v>
      </c>
      <c r="Y177" s="21" t="str">
        <f>+VLOOKUP(Y174,'Visual chart Edit'!$B$7:$M$491,12,FALSE)</f>
        <v>Done</v>
      </c>
      <c r="AA177" s="21" t="str">
        <f>+VLOOKUP(AA174,'Visual chart Edit'!$B$7:$M$491,12,FALSE)</f>
        <v>Done</v>
      </c>
      <c r="AC177" s="21" t="str">
        <f>+VLOOKUP(AC174,'Visual chart Edit'!$B$7:$M$491,12,FALSE)</f>
        <v>Done</v>
      </c>
      <c r="AE177" s="21" t="str">
        <f>+VLOOKUP(AE174,'Visual chart Edit'!$B$7:$M$491,12,FALSE)</f>
        <v>Done</v>
      </c>
      <c r="AG177" s="21" t="str">
        <f>+VLOOKUP(AG174,'Visual chart Edit'!$B$7:$M$491,12,FALSE)</f>
        <v>Done</v>
      </c>
      <c r="AI177" s="21" t="str">
        <f>+VLOOKUP(AI174,'Visual chart Edit'!$B$7:$M$491,12,FALSE)</f>
        <v>Done</v>
      </c>
      <c r="AK177" s="21" t="str">
        <f>+VLOOKUP(AK174,'Visual chart Edit'!$B$7:$M$491,12,FALSE)</f>
        <v>Done</v>
      </c>
      <c r="AM177" s="21" t="str">
        <f>+VLOOKUP(AM174,'Visual chart Edit'!$B$7:$M$491,12,FALSE)</f>
        <v>Done</v>
      </c>
      <c r="AO177" s="21" t="str">
        <f>+VLOOKUP(AO174,'Visual chart Edit'!$B$7:$M$491,12,FALSE)</f>
        <v>Done</v>
      </c>
      <c r="AQ177" s="21" t="str">
        <f>+VLOOKUP(AQ174,'Visual chart Edit'!$B$7:$M$491,12,FALSE)</f>
        <v>Done</v>
      </c>
      <c r="AS177" s="21" t="str">
        <f>+VLOOKUP(AS174,'Visual chart Edit'!$B$7:$M$491,12,FALSE)</f>
        <v>Done</v>
      </c>
      <c r="AT177" s="30"/>
      <c r="AV177" s="11"/>
      <c r="AW177" s="11"/>
      <c r="AX177" s="11"/>
      <c r="AY177" s="11"/>
      <c r="AZ177" s="11"/>
      <c r="BA177" s="11"/>
      <c r="BB177" s="11"/>
      <c r="BC177" s="11"/>
      <c r="BD177" s="135"/>
    </row>
    <row r="178" spans="1:63" s="13" customFormat="1" ht="15" customHeight="1" x14ac:dyDescent="0.25">
      <c r="A178" s="11"/>
      <c r="B178" s="131"/>
      <c r="C178" s="172" t="s">
        <v>435</v>
      </c>
      <c r="D178" s="13">
        <f>+VLOOKUP(E173,'Visual chart Edit'!$A$8:$I$572,9,FALSE)</f>
        <v>421.7</v>
      </c>
      <c r="E178" s="93" t="str">
        <f>+VLOOKUP(E174,'Visual chart Edit'!$B$7:$K$570,10,FALSE)</f>
        <v>Sandy</v>
      </c>
      <c r="F178" s="13">
        <f>+VLOOKUP(G173,'Visual chart Edit'!$A$8:$I$572,9,FALSE)</f>
        <v>396.6</v>
      </c>
      <c r="G178" s="93" t="str">
        <f>+VLOOKUP(G174,'Visual chart Edit'!$B$7:$K$570,10,FALSE)</f>
        <v>Sandy</v>
      </c>
      <c r="H178" s="13">
        <f>+VLOOKUP(I173,'Visual chart Edit'!$A$8:$I$572,9,FALSE)</f>
        <v>412.8</v>
      </c>
      <c r="I178" s="93" t="str">
        <f>+VLOOKUP(I174,'Visual chart Edit'!$B$7:$K$570,10,FALSE)</f>
        <v>Sandy</v>
      </c>
      <c r="J178" s="13">
        <f>+VLOOKUP(K173,'Visual chart Edit'!$A$8:$I$572,9,FALSE)</f>
        <v>340.2</v>
      </c>
      <c r="K178" s="93" t="str">
        <f>+VLOOKUP(K174,'Visual chart Edit'!$B$7:$K$570,10,FALSE)</f>
        <v>Sandy</v>
      </c>
      <c r="L178" s="13">
        <f>+VLOOKUP(M173,'Visual chart Edit'!$A$8:$I$572,9,FALSE)</f>
        <v>500.2</v>
      </c>
      <c r="M178" s="93" t="str">
        <f>+VLOOKUP(M174,'Visual chart Edit'!$B$7:$K$570,10,FALSE)</f>
        <v>Sandy</v>
      </c>
      <c r="N178" s="13">
        <f>+VLOOKUP(O173,'Visual chart Edit'!$A$8:$I$572,9,FALSE)</f>
        <v>469.1</v>
      </c>
      <c r="O178" s="93" t="str">
        <f>+VLOOKUP(O174,'Visual chart Edit'!$B$7:$K$570,10,FALSE)</f>
        <v>Sandy</v>
      </c>
      <c r="P178" s="13">
        <f>+VLOOKUP(Q173,'Visual chart Edit'!$A$8:$I$572,9,FALSE)</f>
        <v>367.1</v>
      </c>
      <c r="Q178" s="93" t="str">
        <f>+VLOOKUP(Q174,'Visual chart Edit'!$B$7:$K$570,10,FALSE)</f>
        <v>Sandy</v>
      </c>
      <c r="R178" s="13">
        <f>+VLOOKUP(S173,'Visual chart Edit'!$A$8:$I$572,9,FALSE)</f>
        <v>470.4</v>
      </c>
      <c r="S178" s="93" t="str">
        <f>+VLOOKUP(S174,'Visual chart Edit'!$B$7:$K$570,10,FALSE)</f>
        <v>Sandy</v>
      </c>
      <c r="T178" s="13">
        <f>+VLOOKUP(U173,'Visual chart Edit'!$A$8:$I$572,9,FALSE)</f>
        <v>354.8</v>
      </c>
      <c r="U178" s="93" t="str">
        <f>+VLOOKUP(U174,'Visual chart Edit'!$B$7:$K$570,10,FALSE)</f>
        <v>Sandy</v>
      </c>
      <c r="V178" s="13">
        <f>+VLOOKUP(W173,'Visual chart Edit'!$A$8:$I$572,9,FALSE)</f>
        <v>442.1</v>
      </c>
      <c r="W178" s="93" t="str">
        <f>+VLOOKUP(W174,'Visual chart Edit'!$B$7:$K$570,10,FALSE)</f>
        <v>Sandy</v>
      </c>
      <c r="X178" s="13">
        <f>+VLOOKUP(Y173,'Visual chart Edit'!$A$8:$I$572,9,FALSE)</f>
        <v>364.4</v>
      </c>
      <c r="Y178" s="93" t="str">
        <f>+VLOOKUP(Y174,'Visual chart Edit'!$B$7:$K$570,10,FALSE)</f>
        <v>Sandy</v>
      </c>
      <c r="Z178" s="13">
        <f>+VLOOKUP(AA173,'Visual chart Edit'!$A$8:$I$572,9,FALSE)</f>
        <v>470.8</v>
      </c>
      <c r="AA178" s="93" t="str">
        <f>+VLOOKUP(AA174,'Visual chart Edit'!$B$7:$K$570,10,FALSE)</f>
        <v>Sandy</v>
      </c>
      <c r="AB178" s="13">
        <f>+VLOOKUP(AC173,'Visual chart Edit'!$A$8:$I$572,9,FALSE)</f>
        <v>345</v>
      </c>
      <c r="AC178" s="93" t="str">
        <f>+VLOOKUP(AC174,'Visual chart Edit'!$B$7:$K$570,10,FALSE)</f>
        <v>Sandy</v>
      </c>
      <c r="AD178" s="13">
        <f>+VLOOKUP(AE173,'Visual chart Edit'!$A$8:$I$572,9,FALSE)</f>
        <v>364.4</v>
      </c>
      <c r="AE178" s="93" t="str">
        <f>+VLOOKUP(AE174,'Visual chart Edit'!$B$7:$K$570,10,FALSE)</f>
        <v>Sandy</v>
      </c>
      <c r="AF178" s="13">
        <f>+VLOOKUP(AG173,'Visual chart Edit'!$A$8:$I$572,9,FALSE)</f>
        <v>394.6</v>
      </c>
      <c r="AG178" s="93" t="str">
        <f>+VLOOKUP(AG174,'Visual chart Edit'!$B$7:$K$570,10,FALSE)</f>
        <v>Sandy</v>
      </c>
      <c r="AH178" s="13">
        <f>+VLOOKUP(AI173,'Visual chart Edit'!$A$8:$I$572,9,FALSE)</f>
        <v>401.4</v>
      </c>
      <c r="AI178" s="93" t="str">
        <f>+VLOOKUP(AI174,'Visual chart Edit'!$B$7:$K$570,10,FALSE)</f>
        <v>Sandy</v>
      </c>
      <c r="AJ178" s="13">
        <f>+VLOOKUP(AK173,'Visual chart Edit'!$A$8:$I$572,9,FALSE)</f>
        <v>356.6</v>
      </c>
      <c r="AK178" s="93" t="str">
        <f>+VLOOKUP(AK174,'Visual chart Edit'!$B$7:$K$570,10,FALSE)</f>
        <v>Sandy</v>
      </c>
      <c r="AL178" s="13">
        <f>+VLOOKUP(AM173,'Visual chart Edit'!$A$8:$I$572,9,FALSE)</f>
        <v>307.10000000000002</v>
      </c>
      <c r="AM178" s="93" t="str">
        <f>+VLOOKUP(AM174,'Visual chart Edit'!$B$7:$K$570,10,FALSE)</f>
        <v>Sandy</v>
      </c>
      <c r="AN178" s="13">
        <f>+VLOOKUP(AO173,'Visual chart Edit'!$A$8:$I$572,9,FALSE)</f>
        <v>385</v>
      </c>
      <c r="AO178" s="93" t="str">
        <f>+VLOOKUP(AO174,'Visual chart Edit'!$B$7:$K$570,10,FALSE)</f>
        <v>Sandy</v>
      </c>
      <c r="AP178" s="13">
        <f>+VLOOKUP(AQ173,'Visual chart Edit'!$A$8:$I$572,9,FALSE)</f>
        <v>402</v>
      </c>
      <c r="AQ178" s="93" t="str">
        <f>+VLOOKUP(AQ174,'Visual chart Edit'!$B$7:$K$570,10,FALSE)</f>
        <v>Sandy</v>
      </c>
      <c r="AR178" s="13">
        <f>+VLOOKUP(AS173,'Visual chart Edit'!$A$8:$I$572,9,FALSE)</f>
        <v>402.6</v>
      </c>
      <c r="AS178" s="93" t="str">
        <f>+VLOOKUP(AS174,'Visual chart Edit'!$B$7:$K$570,10,FALSE)</f>
        <v>Sandy</v>
      </c>
      <c r="AT178" s="30"/>
      <c r="AV178" s="11">
        <f>+COUNTIF(C177:AT178,"Sandy")</f>
        <v>21</v>
      </c>
      <c r="AW178" s="11">
        <f>+COUNTIF(C177:AT178,"DRY")</f>
        <v>0</v>
      </c>
      <c r="AX178" s="11">
        <f>+COUNTIF(C178:AT178,"DFR")</f>
        <v>0</v>
      </c>
      <c r="AY178" s="11">
        <f>+COUNTIF(C178:AS178,"WFR")</f>
        <v>0</v>
      </c>
      <c r="AZ178" s="11">
        <f>+COUNTIF(C178:AS178,"FS")</f>
        <v>0</v>
      </c>
      <c r="BA178" s="11">
        <f>+SUM(AV178:AZ178)</f>
        <v>21</v>
      </c>
      <c r="BB178" s="11">
        <f>+COUNTIF(E178:AS178,"WIP")</f>
        <v>0</v>
      </c>
      <c r="BC178" s="11">
        <f>+COUNTIF(D179:AT179,"C")</f>
        <v>21</v>
      </c>
      <c r="BD178" s="135">
        <f>+COUNTIF(D176:AT176,"E")</f>
        <v>21</v>
      </c>
      <c r="BE178" s="11">
        <f>+COUNTIF(D177:AT177,"Done")</f>
        <v>21</v>
      </c>
      <c r="BH178" s="13">
        <f>+SUM(D178:AT178)</f>
        <v>8368.9</v>
      </c>
    </row>
    <row r="179" spans="1:63" s="13" customFormat="1" x14ac:dyDescent="0.25">
      <c r="A179" s="11"/>
      <c r="B179" s="131"/>
      <c r="C179" s="172" t="s">
        <v>436</v>
      </c>
      <c r="E179" s="21" t="s">
        <v>417</v>
      </c>
      <c r="G179" s="21" t="s">
        <v>417</v>
      </c>
      <c r="I179" s="21" t="s">
        <v>417</v>
      </c>
      <c r="K179" s="21" t="s">
        <v>417</v>
      </c>
      <c r="M179" s="21" t="s">
        <v>417</v>
      </c>
      <c r="O179" s="21" t="s">
        <v>417</v>
      </c>
      <c r="Q179" s="21" t="s">
        <v>417</v>
      </c>
      <c r="S179" s="21" t="s">
        <v>417</v>
      </c>
      <c r="U179" s="21" t="s">
        <v>417</v>
      </c>
      <c r="W179" s="21" t="s">
        <v>417</v>
      </c>
      <c r="Y179" s="21" t="s">
        <v>417</v>
      </c>
      <c r="AA179" s="21" t="s">
        <v>417</v>
      </c>
      <c r="AC179" s="21" t="s">
        <v>417</v>
      </c>
      <c r="AE179" s="21" t="s">
        <v>417</v>
      </c>
      <c r="AG179" s="21" t="s">
        <v>417</v>
      </c>
      <c r="AI179" s="21" t="s">
        <v>417</v>
      </c>
      <c r="AK179" s="21" t="s">
        <v>417</v>
      </c>
      <c r="AM179" s="21" t="s">
        <v>417</v>
      </c>
      <c r="AO179" s="21" t="s">
        <v>417</v>
      </c>
      <c r="AQ179" s="21" t="s">
        <v>417</v>
      </c>
      <c r="AS179" s="21" t="s">
        <v>417</v>
      </c>
      <c r="AT179" s="30"/>
      <c r="AV179" s="11"/>
      <c r="AW179" s="11"/>
      <c r="AX179" s="11"/>
      <c r="AY179" s="11"/>
      <c r="AZ179" s="11"/>
      <c r="BA179" s="11"/>
      <c r="BB179" s="11"/>
      <c r="BC179" s="11"/>
      <c r="BD179" s="135"/>
    </row>
    <row r="180" spans="1:63" s="13" customFormat="1" x14ac:dyDescent="0.25">
      <c r="A180" s="11"/>
      <c r="B180" s="131"/>
      <c r="C180" s="172" t="s">
        <v>138</v>
      </c>
      <c r="E180" s="13" t="str">
        <f>+VLOOKUP(E173,'Visual chart Edit'!$A$8:$I$569,3,FALSE)</f>
        <v>DA+3</v>
      </c>
      <c r="G180" s="13" t="str">
        <f>+VLOOKUP(G173,'Visual chart Edit'!$A$8:$I$569,3,FALSE)</f>
        <v>DA+3</v>
      </c>
      <c r="I180" s="13" t="str">
        <f>+VLOOKUP(I173,'Visual chart Edit'!$A$8:$I$569,3,FALSE)</f>
        <v>DA+0</v>
      </c>
      <c r="K180" s="13" t="str">
        <f>+VLOOKUP(K173,'Visual chart Edit'!$A$8:$I$569,3,FALSE)</f>
        <v>DA+0</v>
      </c>
      <c r="M180" s="13" t="str">
        <f>+VLOOKUP(M173,'Visual chart Edit'!$A$8:$I$569,3,FALSE)</f>
        <v>DB2+0</v>
      </c>
      <c r="O180" s="13" t="str">
        <f>+VLOOKUP(O173,'Visual chart Edit'!$A$8:$I$569,3,FALSE)</f>
        <v>DA+6</v>
      </c>
      <c r="Q180" s="13" t="str">
        <f>+VLOOKUP(Q173,'Visual chart Edit'!$A$8:$I$569,3,FALSE)</f>
        <v>DA+9</v>
      </c>
      <c r="S180" s="13" t="str">
        <f>+VLOOKUP(S173,'Visual chart Edit'!$A$8:$I$569,3,FALSE)</f>
        <v>DA+6</v>
      </c>
      <c r="U180" s="13" t="str">
        <f>+VLOOKUP(U173,'Visual chart Edit'!$A$8:$I$569,3,FALSE)</f>
        <v>DA+9</v>
      </c>
      <c r="W180" s="13" t="str">
        <f>+VLOOKUP(W173,'Visual chart Edit'!$A$8:$I$569,3,FALSE)</f>
        <v>DA+9</v>
      </c>
      <c r="Y180" s="13" t="str">
        <f>+VLOOKUP(Y173,'Visual chart Edit'!$A$8:$I$569,3,FALSE)</f>
        <v>DA+9</v>
      </c>
      <c r="AA180" s="13" t="str">
        <f>+VLOOKUP(AA173,'Visual chart Edit'!$A$8:$I$569,3,FALSE)</f>
        <v>DA+0</v>
      </c>
      <c r="AC180" s="13" t="str">
        <f>+VLOOKUP(AC173,'Visual chart Edit'!$A$8:$I$569,3,FALSE)</f>
        <v>DA+9</v>
      </c>
      <c r="AE180" s="13" t="str">
        <f>+VLOOKUP(AE173,'Visual chart Edit'!$A$8:$I$569,3,FALSE)</f>
        <v>DA+0</v>
      </c>
      <c r="AG180" s="13" t="str">
        <f>+VLOOKUP(AG173,'Visual chart Edit'!$A$8:$I$569,3,FALSE)</f>
        <v>DA+0</v>
      </c>
      <c r="AI180" s="13" t="str">
        <f>+VLOOKUP(AI173,'Visual chart Edit'!$A$8:$I$569,3,FALSE)</f>
        <v>DC2+0</v>
      </c>
      <c r="AK180" s="13" t="str">
        <f>+VLOOKUP(AK173,'Visual chart Edit'!$A$8:$I$569,3,FALSE)</f>
        <v>DA+0</v>
      </c>
      <c r="AM180" s="13" t="str">
        <f>+VLOOKUP(AM173,'Visual chart Edit'!$A$8:$I$569,3,FALSE)</f>
        <v>DA+0</v>
      </c>
      <c r="AO180" s="13" t="str">
        <f>+VLOOKUP(AO173,'Visual chart Edit'!$A$8:$I$569,3,FALSE)</f>
        <v>DC2+0</v>
      </c>
      <c r="AQ180" s="13" t="str">
        <f>+VLOOKUP(AQ173,'Visual chart Edit'!$A$8:$I$569,3,FALSE)</f>
        <v>DA+6</v>
      </c>
      <c r="AS180" s="13" t="str">
        <f>+VLOOKUP(AS173,'Visual chart Edit'!$A$8:$I$569,3,FALSE)</f>
        <v>DA+6</v>
      </c>
      <c r="AT180" s="30"/>
      <c r="AV180" s="11"/>
      <c r="AW180" s="11"/>
      <c r="AX180" s="11"/>
      <c r="AY180" s="11"/>
      <c r="AZ180" s="11"/>
      <c r="BA180" s="11"/>
      <c r="BB180" s="11"/>
      <c r="BC180" s="11"/>
      <c r="BD180" s="135"/>
    </row>
    <row r="181" spans="1:63" s="13" customFormat="1" x14ac:dyDescent="0.25">
      <c r="A181" s="11"/>
      <c r="B181" s="131"/>
      <c r="C181" s="172" t="s">
        <v>416</v>
      </c>
      <c r="E181" s="13" t="str">
        <f>+VLOOKUP(E173,'Visual chart Edit'!$A$8:$I$569,8,FALSE)</f>
        <v>0,0,0,0</v>
      </c>
      <c r="G181" s="13" t="str">
        <f>+VLOOKUP(G173,'Visual chart Edit'!$A$8:$I$569,8,FALSE)</f>
        <v>0,0,0,0</v>
      </c>
      <c r="I181" s="13" t="str">
        <f>+VLOOKUP(I173,'Visual chart Edit'!$A$8:$I$569,8,FALSE)</f>
        <v>0,0,0,0</v>
      </c>
      <c r="K181" s="13" t="str">
        <f>+VLOOKUP(K173,'Visual chart Edit'!$A$8:$I$569,8,FALSE)</f>
        <v>0,3,2,2</v>
      </c>
      <c r="M181" s="13" t="str">
        <f>+VLOOKUP(M173,'Visual chart Edit'!$A$8:$I$569,8,FALSE)</f>
        <v>0,0,0,1</v>
      </c>
      <c r="O181" s="13" t="str">
        <f>+VLOOKUP(O173,'Visual chart Edit'!$A$8:$I$569,8,FALSE)</f>
        <v>1,0,0,0</v>
      </c>
      <c r="Q181" s="13" t="str">
        <f>+VLOOKUP(Q173,'Visual chart Edit'!$A$8:$I$569,8,FALSE)</f>
        <v>2,2,2,2</v>
      </c>
      <c r="S181" s="13" t="str">
        <f>+VLOOKUP(S173,'Visual chart Edit'!$A$8:$I$569,8,FALSE)</f>
        <v>0,0,1,0</v>
      </c>
      <c r="U181" s="13" t="str">
        <f>+VLOOKUP(U173,'Visual chart Edit'!$A$8:$I$569,8,FALSE)</f>
        <v>3,3,4,3</v>
      </c>
      <c r="W181" s="13" t="str">
        <f>+VLOOKUP(W173,'Visual chart Edit'!$A$8:$I$569,8,FALSE)</f>
        <v>4,3,4,3</v>
      </c>
      <c r="Y181" s="13" t="str">
        <f>+VLOOKUP(Y173,'Visual chart Edit'!$A$8:$I$569,8,FALSE)</f>
        <v>3,4,3,3</v>
      </c>
      <c r="AA181" s="13" t="str">
        <f>+VLOOKUP(AA173,'Visual chart Edit'!$A$8:$I$569,8,FALSE)</f>
        <v>0,0,0,1</v>
      </c>
      <c r="AC181" s="13" t="str">
        <f>+VLOOKUP(AC173,'Visual chart Edit'!$A$8:$I$569,8,FALSE)</f>
        <v>0,0,0,0</v>
      </c>
      <c r="AE181" s="13" t="str">
        <f>+VLOOKUP(AE173,'Visual chart Edit'!$A$8:$I$569,8,FALSE)</f>
        <v>0,0,1,0</v>
      </c>
      <c r="AG181" s="13" t="str">
        <f>+VLOOKUP(AG173,'Visual chart Edit'!$A$8:$I$569,8,FALSE)</f>
        <v>0,0,1,0</v>
      </c>
      <c r="AI181" s="13" t="str">
        <f>+VLOOKUP(AI173,'Visual chart Edit'!$A$8:$I$569,8,FALSE)</f>
        <v>0,0,0,0</v>
      </c>
      <c r="AK181" s="13" t="str">
        <f>+VLOOKUP(AK173,'Visual chart Edit'!$A$8:$I$569,8,FALSE)</f>
        <v>0,0,1,0</v>
      </c>
      <c r="AM181" s="13" t="str">
        <f>+VLOOKUP(AM173,'Visual chart Edit'!$A$8:$I$569,8,FALSE)</f>
        <v>0,0,0,0</v>
      </c>
      <c r="AO181" s="13" t="str">
        <f>+VLOOKUP(AO173,'Visual chart Edit'!$A$8:$I$569,8,FALSE)</f>
        <v>0,0,3,3</v>
      </c>
      <c r="AQ181" s="13" t="str">
        <f>+VLOOKUP(AQ173,'Visual chart Edit'!$A$8:$I$569,8,FALSE)</f>
        <v>0,4,0,0</v>
      </c>
      <c r="AS181" s="13" t="str">
        <f>+VLOOKUP(AS173,'Visual chart Edit'!$A$8:$I$569,8,FALSE)</f>
        <v>0,0,0,3</v>
      </c>
      <c r="AT181" s="30"/>
      <c r="AV181" s="11"/>
      <c r="AW181" s="11"/>
      <c r="AX181" s="11"/>
      <c r="AY181" s="11"/>
      <c r="AZ181" s="11"/>
      <c r="BA181" s="11"/>
      <c r="BB181" s="11"/>
      <c r="BC181" s="11"/>
      <c r="BD181" s="135"/>
    </row>
    <row r="182" spans="1:63" s="13" customFormat="1" ht="15" x14ac:dyDescent="0.25">
      <c r="A182" s="11"/>
      <c r="B182" s="131"/>
      <c r="C182" s="172" t="s">
        <v>437</v>
      </c>
      <c r="G182" s="47"/>
      <c r="I182" s="47"/>
      <c r="K182" s="47"/>
      <c r="M182" s="47"/>
      <c r="O182" s="47"/>
      <c r="Q182" s="175"/>
      <c r="S182" s="174"/>
      <c r="U182" s="47"/>
      <c r="W182" s="175"/>
      <c r="Y182" s="47"/>
      <c r="AA182" s="174"/>
      <c r="AC182" s="47"/>
      <c r="AE182" s="47"/>
      <c r="AG182" s="47"/>
      <c r="AI182" s="47"/>
      <c r="AK182" s="47"/>
      <c r="AM182" s="47"/>
      <c r="AO182" s="47"/>
      <c r="AQ182" s="47"/>
      <c r="AS182" s="47"/>
      <c r="AT182" s="30"/>
      <c r="AV182" s="11"/>
      <c r="AW182" s="11"/>
      <c r="AX182" s="11"/>
      <c r="AY182" s="11"/>
      <c r="AZ182" s="11"/>
      <c r="BA182" s="11"/>
      <c r="BB182" s="11"/>
      <c r="BC182" s="11"/>
      <c r="BD182" s="135"/>
    </row>
    <row r="183" spans="1:63" s="13" customFormat="1" ht="15" x14ac:dyDescent="0.25">
      <c r="A183" s="11"/>
      <c r="B183" s="56"/>
      <c r="C183" s="69"/>
      <c r="D183" s="70"/>
      <c r="E183" s="70"/>
      <c r="F183" s="70"/>
      <c r="G183" s="71"/>
      <c r="H183" s="70"/>
      <c r="I183" s="71"/>
      <c r="J183" s="70"/>
      <c r="K183" s="71"/>
      <c r="L183" s="70"/>
      <c r="M183" s="71"/>
      <c r="N183" s="70"/>
      <c r="O183" s="71"/>
      <c r="P183" s="89"/>
      <c r="Q183" s="71"/>
      <c r="R183" s="70"/>
      <c r="S183" s="71"/>
      <c r="T183" s="70"/>
      <c r="U183" s="71"/>
      <c r="V183" s="70"/>
      <c r="W183" s="71"/>
      <c r="X183" s="70"/>
      <c r="Y183" s="71"/>
      <c r="Z183" s="70"/>
      <c r="AA183" s="71"/>
      <c r="AB183" s="70"/>
      <c r="AC183" s="71"/>
      <c r="AD183" s="70"/>
      <c r="AE183" s="71"/>
      <c r="AF183" s="70"/>
      <c r="AG183" s="71"/>
      <c r="AH183" s="70"/>
      <c r="AI183" s="71"/>
      <c r="AJ183" s="70"/>
      <c r="AK183" s="71"/>
      <c r="AL183" s="90"/>
      <c r="AM183" s="71"/>
      <c r="AN183" s="70"/>
      <c r="AO183" s="71"/>
      <c r="AP183" s="70"/>
      <c r="AQ183" s="71"/>
      <c r="AR183" s="70"/>
      <c r="AS183" s="71"/>
      <c r="AT183" s="72"/>
      <c r="AV183" s="11"/>
      <c r="AW183" s="11"/>
      <c r="AX183" s="11"/>
      <c r="AY183" s="11"/>
      <c r="AZ183" s="11"/>
      <c r="BA183" s="11"/>
      <c r="BB183" s="11"/>
      <c r="BC183" s="11"/>
      <c r="BD183" s="135"/>
    </row>
    <row r="184" spans="1:63" s="13" customFormat="1" x14ac:dyDescent="0.25">
      <c r="A184" s="11"/>
      <c r="B184" s="56"/>
      <c r="C184" s="172"/>
      <c r="D184" s="60"/>
      <c r="E184" s="60">
        <v>316</v>
      </c>
      <c r="F184" s="60"/>
      <c r="G184" s="179">
        <v>317</v>
      </c>
      <c r="H184" s="60"/>
      <c r="I184" s="60">
        <v>318</v>
      </c>
      <c r="J184" s="60"/>
      <c r="K184" s="179">
        <v>319</v>
      </c>
      <c r="L184" s="60"/>
      <c r="M184" s="60">
        <v>320</v>
      </c>
      <c r="N184" s="60"/>
      <c r="O184" s="179">
        <v>321</v>
      </c>
      <c r="P184" s="60"/>
      <c r="Q184" s="60">
        <v>322</v>
      </c>
      <c r="R184" s="60"/>
      <c r="S184" s="179">
        <v>323</v>
      </c>
      <c r="T184" s="60"/>
      <c r="U184" s="60">
        <v>324</v>
      </c>
      <c r="V184" s="60"/>
      <c r="W184" s="179">
        <v>325</v>
      </c>
      <c r="X184" s="60"/>
      <c r="Y184" s="60">
        <v>326</v>
      </c>
      <c r="Z184" s="60"/>
      <c r="AA184" s="179">
        <v>327</v>
      </c>
      <c r="AB184" s="60"/>
      <c r="AC184" s="60">
        <v>328</v>
      </c>
      <c r="AD184" s="60"/>
      <c r="AE184" s="179">
        <v>329</v>
      </c>
      <c r="AF184" s="60"/>
      <c r="AG184" s="60">
        <v>330</v>
      </c>
      <c r="AH184" s="60"/>
      <c r="AI184" s="179">
        <v>331</v>
      </c>
      <c r="AJ184" s="60"/>
      <c r="AK184" s="60">
        <v>332</v>
      </c>
      <c r="AL184" s="60"/>
      <c r="AM184" s="179">
        <v>333</v>
      </c>
      <c r="AN184" s="60"/>
      <c r="AO184" s="60">
        <v>334</v>
      </c>
      <c r="AP184" s="60"/>
      <c r="AQ184" s="179">
        <v>335</v>
      </c>
      <c r="AR184" s="60"/>
      <c r="AS184" s="60">
        <v>336</v>
      </c>
      <c r="AT184" s="30"/>
      <c r="AV184" s="11"/>
      <c r="AW184" s="11"/>
      <c r="AX184" s="11"/>
      <c r="AY184" s="11"/>
      <c r="AZ184" s="11"/>
      <c r="BA184" s="11"/>
      <c r="BB184" s="11"/>
      <c r="BC184" s="11"/>
      <c r="BD184" s="135"/>
    </row>
    <row r="185" spans="1:63" s="13" customFormat="1" x14ac:dyDescent="0.25">
      <c r="A185" s="11"/>
      <c r="B185" s="56"/>
      <c r="C185" s="172"/>
      <c r="E185" s="165" t="str">
        <f>+VLOOKUP(E184,'Visual chart Edit'!$A$8:$I$600,2,FALSE)</f>
        <v>52/3</v>
      </c>
      <c r="G185" s="165" t="str">
        <f>+VLOOKUP(G184,'Visual chart Edit'!$A$8:$I$600,2,FALSE)</f>
        <v>52/4</v>
      </c>
      <c r="I185" s="165" t="str">
        <f>+VLOOKUP(I184,'Visual chart Edit'!$A$8:$I$600,2,FALSE)</f>
        <v>52/5</v>
      </c>
      <c r="K185" s="165" t="str">
        <f>+VLOOKUP(K184,'Visual chart Edit'!$A$8:$I$600,2,FALSE)</f>
        <v>52/6</v>
      </c>
      <c r="M185" s="165" t="str">
        <f>+VLOOKUP(M184,'Visual chart Edit'!$A$8:$I$600,2,FALSE)</f>
        <v>52/7</v>
      </c>
      <c r="O185" s="165" t="str">
        <f>+VLOOKUP(O184,'Visual chart Edit'!$A$8:$I$600,2,FALSE)</f>
        <v>52/8</v>
      </c>
      <c r="Q185" s="165" t="str">
        <f>+VLOOKUP(Q184,'Visual chart Edit'!$A$8:$I$600,2,FALSE)</f>
        <v>52/9</v>
      </c>
      <c r="S185" s="165" t="str">
        <f>+VLOOKUP(S184,'Visual chart Edit'!$A$8:$I$600,2,FALSE)</f>
        <v>52/10</v>
      </c>
      <c r="U185" s="165" t="str">
        <f>+VLOOKUP(U184,'Visual chart Edit'!$A$8:$I$600,2,FALSE)</f>
        <v>53/0</v>
      </c>
      <c r="W185" s="165" t="str">
        <f>+VLOOKUP(W184,'Visual chart Edit'!$A$8:$I$600,2,FALSE)</f>
        <v>53/1</v>
      </c>
      <c r="Y185" s="165" t="str">
        <f>+VLOOKUP(Y184,'Visual chart Edit'!$A$8:$I$600,2,FALSE)</f>
        <v>53/2</v>
      </c>
      <c r="AA185" s="165" t="str">
        <f>+VLOOKUP(AA184,'Visual chart Edit'!$A$8:$I$600,2,FALSE)</f>
        <v>53/3</v>
      </c>
      <c r="AC185" s="165" t="str">
        <f>+VLOOKUP(AC184,'Visual chart Edit'!$A$8:$I$600,2,FALSE)</f>
        <v>53/4</v>
      </c>
      <c r="AE185" s="165" t="str">
        <f>+VLOOKUP(AE184,'Visual chart Edit'!$A$8:$I$600,2,FALSE)</f>
        <v>53/5</v>
      </c>
      <c r="AG185" s="165" t="str">
        <f>+VLOOKUP(AG184,'Visual chart Edit'!$A$8:$I$600,2,FALSE)</f>
        <v>53/6</v>
      </c>
      <c r="AI185" s="165" t="str">
        <f>+VLOOKUP(AI184,'Visual chart Edit'!$A$8:$I$600,2,FALSE)</f>
        <v>53/7</v>
      </c>
      <c r="AK185" s="165" t="str">
        <f>+VLOOKUP(AK184,'Visual chart Edit'!$A$8:$I$600,2,FALSE)</f>
        <v>53/8</v>
      </c>
      <c r="AM185" s="165" t="str">
        <f>+VLOOKUP(AM184,'Visual chart Edit'!$A$8:$I$600,2,FALSE)</f>
        <v>54/0</v>
      </c>
      <c r="AO185" s="165" t="str">
        <f>+VLOOKUP(AO184,'Visual chart Edit'!$A$8:$I$600,2,FALSE)</f>
        <v>54/1</v>
      </c>
      <c r="AQ185" s="165" t="str">
        <f>+VLOOKUP(AQ184,'Visual chart Edit'!$A$8:$I$600,2,FALSE)</f>
        <v>54/2</v>
      </c>
      <c r="AS185" s="165" t="str">
        <f>+VLOOKUP(AS184,'Visual chart Edit'!$A$8:$I$600,2,FALSE)</f>
        <v>54/3</v>
      </c>
      <c r="AT185" s="30"/>
      <c r="AV185" s="11"/>
      <c r="AW185" s="11"/>
      <c r="AX185" s="11"/>
      <c r="AY185" s="11"/>
      <c r="AZ185" s="11"/>
      <c r="BA185" s="11"/>
      <c r="BB185" s="11"/>
      <c r="BC185" s="11"/>
      <c r="BD185" s="135"/>
    </row>
    <row r="186" spans="1:63" s="13" customFormat="1" x14ac:dyDescent="0.25">
      <c r="A186" s="11"/>
      <c r="B186" s="56"/>
      <c r="C186" s="172"/>
      <c r="AT186" s="30"/>
      <c r="AV186" s="11"/>
      <c r="AW186" s="11"/>
      <c r="AX186" s="11"/>
      <c r="AY186" s="11"/>
      <c r="AZ186" s="11"/>
      <c r="BA186" s="11"/>
      <c r="BB186" s="11"/>
      <c r="BC186" s="11"/>
      <c r="BD186" s="135"/>
      <c r="BI186" s="13">
        <f>+SUMIF(D186:AT186,".",D189:AT189)</f>
        <v>0</v>
      </c>
      <c r="BJ186" s="13">
        <f>+SUMIF(D186:AT186,"..",D189:AT189)</f>
        <v>0</v>
      </c>
      <c r="BK186" s="13">
        <f>+SUMIF(D186:AT186,",",D189:AT189)</f>
        <v>0</v>
      </c>
    </row>
    <row r="187" spans="1:63" s="13" customFormat="1" x14ac:dyDescent="0.25">
      <c r="A187" s="11"/>
      <c r="B187" s="131"/>
      <c r="C187" s="172" t="s">
        <v>433</v>
      </c>
      <c r="E187" s="13" t="str">
        <f>+VLOOKUP(E185,'Visual chart Edit'!$B$7:$L$591,11,FALSE)</f>
        <v>E</v>
      </c>
      <c r="G187" s="13" t="str">
        <f>+VLOOKUP(G185,'Visual chart Edit'!$B$7:$L$591,11,FALSE)</f>
        <v>E</v>
      </c>
      <c r="I187" s="13" t="str">
        <f>+VLOOKUP(I185,'Visual chart Edit'!$B$7:$L$591,11,FALSE)</f>
        <v>E</v>
      </c>
      <c r="K187" s="13" t="str">
        <f>+VLOOKUP(K185,'Visual chart Edit'!$B$7:$L$591,11,FALSE)</f>
        <v>E</v>
      </c>
      <c r="M187" s="13" t="str">
        <f>+VLOOKUP(M185,'Visual chart Edit'!$B$7:$L$591,11,FALSE)</f>
        <v>E</v>
      </c>
      <c r="O187" s="13" t="str">
        <f>+VLOOKUP(O185,'Visual chart Edit'!$B$7:$L$591,11,FALSE)</f>
        <v>E</v>
      </c>
      <c r="Q187" s="13" t="str">
        <f>+VLOOKUP(Q185,'Visual chart Edit'!$B$7:$L$591,11,FALSE)</f>
        <v>E</v>
      </c>
      <c r="S187" s="13" t="str">
        <f>+VLOOKUP(S185,'Visual chart Edit'!$B$7:$L$591,11,FALSE)</f>
        <v>E</v>
      </c>
      <c r="U187" s="13" t="str">
        <f>+VLOOKUP(U185,'Visual chart Edit'!$B$7:$L$591,11,FALSE)</f>
        <v>E</v>
      </c>
      <c r="W187" s="13" t="str">
        <f>+VLOOKUP(W185,'Visual chart Edit'!$B$7:$L$591,11,FALSE)</f>
        <v>E</v>
      </c>
      <c r="Y187" s="13" t="str">
        <f>+VLOOKUP(Y185,'Visual chart Edit'!$B$7:$L$591,11,FALSE)</f>
        <v>E</v>
      </c>
      <c r="AA187" s="13" t="str">
        <f>+VLOOKUP(AA185,'Visual chart Edit'!$B$7:$L$591,11,FALSE)</f>
        <v>E</v>
      </c>
      <c r="AC187" s="13" t="str">
        <f>+VLOOKUP(AC185,'Visual chart Edit'!$B$7:$L$591,11,FALSE)</f>
        <v>E</v>
      </c>
      <c r="AE187" s="13" t="str">
        <f>+VLOOKUP(AE185,'Visual chart Edit'!$B$7:$L$591,11,FALSE)</f>
        <v>E</v>
      </c>
      <c r="AG187" s="13" t="str">
        <f>+VLOOKUP(AG185,'Visual chart Edit'!$B$7:$L$591,11,FALSE)</f>
        <v>E</v>
      </c>
      <c r="AI187" s="13" t="str">
        <f>+VLOOKUP(AI185,'Visual chart Edit'!$B$7:$L$591,11,FALSE)</f>
        <v>E</v>
      </c>
      <c r="AK187" s="13" t="str">
        <f>+VLOOKUP(AK185,'Visual chart Edit'!$B$7:$L$591,11,FALSE)</f>
        <v>E</v>
      </c>
      <c r="AM187" s="13" t="str">
        <f>+VLOOKUP(AM185,'Visual chart Edit'!$B$7:$L$591,11,FALSE)</f>
        <v>E</v>
      </c>
      <c r="AO187" s="13" t="str">
        <f>+VLOOKUP(AO185,'Visual chart Edit'!$B$7:$L$591,11,FALSE)</f>
        <v>E</v>
      </c>
      <c r="AQ187" s="13" t="str">
        <f>+VLOOKUP(AQ185,'Visual chart Edit'!$B$7:$L$591,11,FALSE)</f>
        <v>E</v>
      </c>
      <c r="AS187" s="13" t="str">
        <f>+VLOOKUP(AS185,'Visual chart Edit'!$B$7:$L$591,11,FALSE)</f>
        <v>E</v>
      </c>
      <c r="AT187" s="30"/>
      <c r="AV187" s="11"/>
      <c r="AW187" s="11"/>
      <c r="AX187" s="11"/>
      <c r="AY187" s="11"/>
      <c r="AZ187" s="11"/>
      <c r="BA187" s="11"/>
      <c r="BB187" s="11"/>
      <c r="BC187" s="11"/>
      <c r="BD187" s="135"/>
    </row>
    <row r="188" spans="1:63" s="13" customFormat="1" ht="3" customHeight="1" x14ac:dyDescent="0.25">
      <c r="A188" s="11"/>
      <c r="B188" s="131"/>
      <c r="C188" s="172" t="s">
        <v>434</v>
      </c>
      <c r="E188" s="21" t="str">
        <f>+VLOOKUP(E185,'Visual chart Edit'!$B$7:$M$491,12,FALSE)</f>
        <v>Done</v>
      </c>
      <c r="G188" s="21" t="str">
        <f>+VLOOKUP(G185,'Visual chart Edit'!$B$7:$M$491,12,FALSE)</f>
        <v>Done</v>
      </c>
      <c r="I188" s="21" t="str">
        <f>+VLOOKUP(I185,'Visual chart Edit'!$B$7:$M$491,12,FALSE)</f>
        <v>Done</v>
      </c>
      <c r="K188" s="21" t="str">
        <f>+VLOOKUP(K185,'Visual chart Edit'!$B$7:$M$491,12,FALSE)</f>
        <v>Done</v>
      </c>
      <c r="M188" s="21" t="str">
        <f>+VLOOKUP(M185,'Visual chart Edit'!$B$7:$M$491,12,FALSE)</f>
        <v>Done</v>
      </c>
      <c r="O188" s="21" t="str">
        <f>+VLOOKUP(O185,'Visual chart Edit'!$B$7:$M$491,12,FALSE)</f>
        <v>Done</v>
      </c>
      <c r="Q188" s="21" t="str">
        <f>+VLOOKUP(Q185,'Visual chart Edit'!$B$7:$M$491,12,FALSE)</f>
        <v>Done</v>
      </c>
      <c r="S188" s="21" t="str">
        <f>+VLOOKUP(S185,'Visual chart Edit'!$B$7:$M$491,12,FALSE)</f>
        <v>Done</v>
      </c>
      <c r="U188" s="21" t="str">
        <f>+VLOOKUP(U185,'Visual chart Edit'!$B$7:$M$491,12,FALSE)</f>
        <v>Done</v>
      </c>
      <c r="W188" s="21" t="str">
        <f>+VLOOKUP(W185,'Visual chart Edit'!$B$7:$M$491,12,FALSE)</f>
        <v>Done</v>
      </c>
      <c r="Y188" s="21" t="str">
        <f>+VLOOKUP(Y185,'Visual chart Edit'!$B$7:$M$491,12,FALSE)</f>
        <v>Done</v>
      </c>
      <c r="AA188" s="21" t="str">
        <f>+VLOOKUP(AA185,'Visual chart Edit'!$B$7:$M$491,12,FALSE)</f>
        <v>Done</v>
      </c>
      <c r="AC188" s="21" t="str">
        <f>+VLOOKUP(AC185,'Visual chart Edit'!$B$7:$M$491,12,FALSE)</f>
        <v>Done</v>
      </c>
      <c r="AE188" s="21" t="str">
        <f>+VLOOKUP(AE185,'Visual chart Edit'!$B$7:$M$491,12,FALSE)</f>
        <v>Done</v>
      </c>
      <c r="AG188" s="21" t="str">
        <f>+VLOOKUP(AG185,'Visual chart Edit'!$B$7:$M$491,12,FALSE)</f>
        <v>Done</v>
      </c>
      <c r="AI188" s="21" t="str">
        <f>+VLOOKUP(AI185,'Visual chart Edit'!$B$7:$M$491,12,FALSE)</f>
        <v>Done</v>
      </c>
      <c r="AK188" s="21" t="str">
        <f>+VLOOKUP(AK185,'Visual chart Edit'!$B$7:$M$491,12,FALSE)</f>
        <v/>
      </c>
      <c r="AM188" s="21" t="str">
        <f>+VLOOKUP(AM185,'Visual chart Edit'!$B$7:$M$491,12,FALSE)</f>
        <v>Done</v>
      </c>
      <c r="AO188" s="21" t="str">
        <f>+VLOOKUP(AO185,'Visual chart Edit'!$B$7:$M$491,12,FALSE)</f>
        <v>Done</v>
      </c>
      <c r="AQ188" s="21" t="str">
        <f>+VLOOKUP(AQ185,'Visual chart Edit'!$B$7:$M$491,12,FALSE)</f>
        <v>Done</v>
      </c>
      <c r="AS188" s="21" t="str">
        <f>+VLOOKUP(AS185,'Visual chart Edit'!$B$7:$M$491,12,FALSE)</f>
        <v>Done</v>
      </c>
      <c r="AT188" s="30"/>
      <c r="AV188" s="11"/>
      <c r="AW188" s="11"/>
      <c r="AX188" s="11"/>
      <c r="AY188" s="11"/>
      <c r="AZ188" s="11"/>
      <c r="BA188" s="11"/>
      <c r="BB188" s="11"/>
      <c r="BC188" s="11"/>
      <c r="BD188" s="135"/>
    </row>
    <row r="189" spans="1:63" s="13" customFormat="1" ht="15" customHeight="1" x14ac:dyDescent="0.25">
      <c r="A189" s="11"/>
      <c r="B189" s="131"/>
      <c r="C189" s="172" t="s">
        <v>435</v>
      </c>
      <c r="D189" s="13">
        <f>+VLOOKUP(E184,'Visual chart Edit'!$A$8:$I$572,9,FALSE)</f>
        <v>437</v>
      </c>
      <c r="E189" s="93" t="str">
        <f>+VLOOKUP(E185,'Visual chart Edit'!$B$7:$K$570,10,FALSE)</f>
        <v>Sandy</v>
      </c>
      <c r="F189" s="13">
        <f>+VLOOKUP(G184,'Visual chart Edit'!$A$8:$I$572,9,FALSE)</f>
        <v>393.8</v>
      </c>
      <c r="G189" s="93" t="str">
        <f>+VLOOKUP(G185,'Visual chart Edit'!$B$7:$K$570,10,FALSE)</f>
        <v>Sandy</v>
      </c>
      <c r="H189" s="13">
        <f>+VLOOKUP(I184,'Visual chart Edit'!$A$8:$I$572,9,FALSE)</f>
        <v>447</v>
      </c>
      <c r="I189" s="93" t="str">
        <f>+VLOOKUP(I185,'Visual chart Edit'!$B$7:$K$570,10,FALSE)</f>
        <v>Sandy</v>
      </c>
      <c r="J189" s="13">
        <f>+VLOOKUP(K184,'Visual chart Edit'!$A$8:$I$572,9,FALSE)</f>
        <v>373</v>
      </c>
      <c r="K189" s="93" t="str">
        <f>+VLOOKUP(K185,'Visual chart Edit'!$B$7:$K$570,10,FALSE)</f>
        <v>Sandy</v>
      </c>
      <c r="L189" s="13">
        <f>+VLOOKUP(M184,'Visual chart Edit'!$A$8:$I$572,9,FALSE)</f>
        <v>406.8</v>
      </c>
      <c r="M189" s="93" t="str">
        <f>+VLOOKUP(M185,'Visual chart Edit'!$B$7:$K$570,10,FALSE)</f>
        <v>Sandy</v>
      </c>
      <c r="N189" s="13">
        <f>+VLOOKUP(O184,'Visual chart Edit'!$A$8:$I$572,9,FALSE)</f>
        <v>433</v>
      </c>
      <c r="O189" s="93" t="str">
        <f>+VLOOKUP(O185,'Visual chart Edit'!$B$7:$K$570,10,FALSE)</f>
        <v>Sandy</v>
      </c>
      <c r="P189" s="13">
        <f>+VLOOKUP(Q184,'Visual chart Edit'!$A$8:$I$572,9,FALSE)</f>
        <v>399.7</v>
      </c>
      <c r="Q189" s="93" t="str">
        <f>+VLOOKUP(Q185,'Visual chart Edit'!$B$7:$K$570,10,FALSE)</f>
        <v>Sandy</v>
      </c>
      <c r="R189" s="13">
        <f>+VLOOKUP(S184,'Visual chart Edit'!$A$8:$I$572,9,FALSE)</f>
        <v>384.1</v>
      </c>
      <c r="S189" s="93" t="str">
        <f>+VLOOKUP(S185,'Visual chart Edit'!$B$7:$K$570,10,FALSE)</f>
        <v>Sandy</v>
      </c>
      <c r="T189" s="13">
        <f>+VLOOKUP(U184,'Visual chart Edit'!$A$8:$I$572,9,FALSE)</f>
        <v>455.9</v>
      </c>
      <c r="U189" s="93" t="str">
        <f>+VLOOKUP(U185,'Visual chart Edit'!$B$7:$K$570,10,FALSE)</f>
        <v>Sandy</v>
      </c>
      <c r="V189" s="13">
        <f>+VLOOKUP(W184,'Visual chart Edit'!$A$8:$I$572,9,FALSE)</f>
        <v>433.2</v>
      </c>
      <c r="W189" s="93" t="str">
        <f>+VLOOKUP(W185,'Visual chart Edit'!$B$7:$K$570,10,FALSE)</f>
        <v>Sandy</v>
      </c>
      <c r="X189" s="13">
        <f>+VLOOKUP(Y184,'Visual chart Edit'!$A$8:$I$572,9,FALSE)</f>
        <v>407.4</v>
      </c>
      <c r="Y189" s="93" t="str">
        <f>+VLOOKUP(Y185,'Visual chart Edit'!$B$7:$K$570,10,FALSE)</f>
        <v>Sandy</v>
      </c>
      <c r="Z189" s="13">
        <f>+VLOOKUP(AA184,'Visual chart Edit'!$A$8:$I$572,9,FALSE)</f>
        <v>394.5</v>
      </c>
      <c r="AA189" s="93" t="str">
        <f>+VLOOKUP(AA185,'Visual chart Edit'!$B$7:$K$570,10,FALSE)</f>
        <v>Sandy</v>
      </c>
      <c r="AB189" s="13">
        <f>+VLOOKUP(AC184,'Visual chart Edit'!$A$8:$I$572,9,FALSE)</f>
        <v>410.1</v>
      </c>
      <c r="AC189" s="93" t="str">
        <f>+VLOOKUP(AC185,'Visual chart Edit'!$B$7:$K$570,10,FALSE)</f>
        <v>Sandy</v>
      </c>
      <c r="AD189" s="13">
        <f>+VLOOKUP(AE184,'Visual chart Edit'!$A$8:$I$572,9,FALSE)</f>
        <v>428.1</v>
      </c>
      <c r="AE189" s="93" t="str">
        <f>+VLOOKUP(AE185,'Visual chart Edit'!$B$7:$K$570,10,FALSE)</f>
        <v>Sandy</v>
      </c>
      <c r="AF189" s="13">
        <f>+VLOOKUP(AG184,'Visual chart Edit'!$A$8:$I$572,9,FALSE)</f>
        <v>406.6</v>
      </c>
      <c r="AG189" s="93" t="str">
        <f>+VLOOKUP(AG185,'Visual chart Edit'!$B$7:$K$570,10,FALSE)</f>
        <v>Sandy</v>
      </c>
      <c r="AH189" s="13">
        <f>+VLOOKUP(AI184,'Visual chart Edit'!$A$8:$I$572,9,FALSE)</f>
        <v>411.3</v>
      </c>
      <c r="AI189" s="93" t="str">
        <f>+VLOOKUP(AI185,'Visual chart Edit'!$B$7:$K$570,10,FALSE)</f>
        <v>Sandy</v>
      </c>
      <c r="AJ189" s="13">
        <f>+VLOOKUP(AK184,'Visual chart Edit'!$A$8:$I$572,9,FALSE)</f>
        <v>427.8</v>
      </c>
      <c r="AK189" s="93" t="str">
        <f>+VLOOKUP(AK185,'Visual chart Edit'!$B$7:$K$570,10,FALSE)</f>
        <v>Sandy</v>
      </c>
      <c r="AL189" s="13">
        <f>+VLOOKUP(AM184,'Visual chart Edit'!$A$8:$I$572,9,FALSE)</f>
        <v>371.3</v>
      </c>
      <c r="AM189" s="93" t="str">
        <f>+VLOOKUP(AM185,'Visual chart Edit'!$B$7:$K$570,10,FALSE)</f>
        <v>Sandy</v>
      </c>
      <c r="AN189" s="13">
        <f>+VLOOKUP(AO184,'Visual chart Edit'!$A$8:$I$572,9,FALSE)</f>
        <v>365.1</v>
      </c>
      <c r="AO189" s="93" t="str">
        <f>+VLOOKUP(AO185,'Visual chart Edit'!$B$7:$K$570,10,FALSE)</f>
        <v>Sandy</v>
      </c>
      <c r="AP189" s="13">
        <f>+VLOOKUP(AQ184,'Visual chart Edit'!$A$8:$I$572,9,FALSE)</f>
        <v>381</v>
      </c>
      <c r="AQ189" s="93" t="str">
        <f>+VLOOKUP(AQ185,'Visual chart Edit'!$B$7:$K$570,10,FALSE)</f>
        <v>Sandy</v>
      </c>
      <c r="AR189" s="13">
        <f>+VLOOKUP(AS184,'Visual chart Edit'!$A$8:$I$572,9,FALSE)</f>
        <v>417</v>
      </c>
      <c r="AS189" s="93" t="str">
        <f>+VLOOKUP(AS185,'Visual chart Edit'!$B$7:$K$570,10,FALSE)</f>
        <v>Sandy</v>
      </c>
      <c r="AT189" s="30"/>
      <c r="AV189" s="11">
        <f>+COUNTIF(C188:AT189,"Sandy")</f>
        <v>21</v>
      </c>
      <c r="AW189" s="11">
        <f>+COUNTIF(C188:AT189,"DRY")</f>
        <v>0</v>
      </c>
      <c r="AX189" s="11">
        <f>+COUNTIF(C189:AT189,"DFR")</f>
        <v>0</v>
      </c>
      <c r="AY189" s="11">
        <f>+COUNTIF(C189:AS189,"WFR")</f>
        <v>0</v>
      </c>
      <c r="AZ189" s="11">
        <f>+COUNTIF(C189:AS189,"FS")</f>
        <v>0</v>
      </c>
      <c r="BA189" s="11">
        <f>+SUM(AV189:AZ189)</f>
        <v>21</v>
      </c>
      <c r="BB189" s="11">
        <f>+COUNTIF(E189:AS189,"WIP")</f>
        <v>0</v>
      </c>
      <c r="BC189" s="11">
        <f>+COUNTIF(D190:AT190,"C")</f>
        <v>21</v>
      </c>
      <c r="BD189" s="135">
        <f>+COUNTIF(D187:AT187,"E")</f>
        <v>21</v>
      </c>
      <c r="BE189" s="11">
        <f>+COUNTIF(D188:AT188,"Done")</f>
        <v>20</v>
      </c>
      <c r="BH189" s="13">
        <f>+SUM(D189:AT189)</f>
        <v>8583.7000000000007</v>
      </c>
    </row>
    <row r="190" spans="1:63" s="13" customFormat="1" x14ac:dyDescent="0.25">
      <c r="A190" s="11"/>
      <c r="B190" s="131"/>
      <c r="C190" s="172" t="s">
        <v>436</v>
      </c>
      <c r="E190" s="21" t="s">
        <v>417</v>
      </c>
      <c r="G190" s="21" t="s">
        <v>417</v>
      </c>
      <c r="I190" s="21" t="s">
        <v>417</v>
      </c>
      <c r="K190" s="21" t="s">
        <v>417</v>
      </c>
      <c r="M190" s="21" t="s">
        <v>417</v>
      </c>
      <c r="O190" s="21" t="s">
        <v>417</v>
      </c>
      <c r="Q190" s="21" t="s">
        <v>417</v>
      </c>
      <c r="S190" s="21" t="s">
        <v>417</v>
      </c>
      <c r="U190" s="21" t="s">
        <v>417</v>
      </c>
      <c r="W190" s="21" t="s">
        <v>417</v>
      </c>
      <c r="Y190" s="21" t="s">
        <v>417</v>
      </c>
      <c r="AA190" s="21" t="s">
        <v>417</v>
      </c>
      <c r="AC190" s="21" t="s">
        <v>417</v>
      </c>
      <c r="AE190" s="21" t="s">
        <v>417</v>
      </c>
      <c r="AG190" s="21" t="s">
        <v>417</v>
      </c>
      <c r="AI190" s="21" t="s">
        <v>417</v>
      </c>
      <c r="AK190" s="21" t="s">
        <v>417</v>
      </c>
      <c r="AM190" s="21" t="s">
        <v>417</v>
      </c>
      <c r="AO190" s="21" t="s">
        <v>417</v>
      </c>
      <c r="AQ190" s="21" t="s">
        <v>417</v>
      </c>
      <c r="AS190" s="21" t="s">
        <v>417</v>
      </c>
      <c r="AT190" s="30"/>
      <c r="AV190" s="11"/>
      <c r="AW190" s="11"/>
      <c r="AX190" s="11"/>
      <c r="AY190" s="11"/>
      <c r="AZ190" s="11"/>
      <c r="BA190" s="11"/>
      <c r="BB190" s="11"/>
      <c r="BC190" s="11"/>
      <c r="BD190" s="135"/>
    </row>
    <row r="191" spans="1:63" s="13" customFormat="1" x14ac:dyDescent="0.25">
      <c r="A191" s="11"/>
      <c r="B191" s="131"/>
      <c r="C191" s="172" t="s">
        <v>138</v>
      </c>
      <c r="E191" s="13" t="str">
        <f>+VLOOKUP(E184,'Visual chart Edit'!$A$8:$I$569,3,FALSE)</f>
        <v>DA+9</v>
      </c>
      <c r="G191" s="13" t="str">
        <f>+VLOOKUP(G184,'Visual chart Edit'!$A$8:$I$569,3,FALSE)</f>
        <v>DA+9</v>
      </c>
      <c r="I191" s="13" t="str">
        <f>+VLOOKUP(I184,'Visual chart Edit'!$A$8:$I$569,3,FALSE)</f>
        <v>DA+9</v>
      </c>
      <c r="K191" s="13" t="str">
        <f>+VLOOKUP(K184,'Visual chart Edit'!$A$8:$I$569,3,FALSE)</f>
        <v>DA+6</v>
      </c>
      <c r="M191" s="13" t="str">
        <f>+VLOOKUP(M184,'Visual chart Edit'!$A$8:$I$569,3,FALSE)</f>
        <v>DA+3</v>
      </c>
      <c r="O191" s="13" t="str">
        <f>+VLOOKUP(O184,'Visual chart Edit'!$A$8:$I$569,3,FALSE)</f>
        <v>DA+6</v>
      </c>
      <c r="Q191" s="13" t="str">
        <f>+VLOOKUP(Q184,'Visual chart Edit'!$A$8:$I$569,3,FALSE)</f>
        <v>DA+3</v>
      </c>
      <c r="S191" s="13" t="str">
        <f>+VLOOKUP(S184,'Visual chart Edit'!$A$8:$I$569,3,FALSE)</f>
        <v>DA+9</v>
      </c>
      <c r="U191" s="13" t="str">
        <f>+VLOOKUP(U184,'Visual chart Edit'!$A$8:$I$569,3,FALSE)</f>
        <v>DB2+9</v>
      </c>
      <c r="W191" s="13" t="str">
        <f>+VLOOKUP(W184,'Visual chart Edit'!$A$8:$I$569,3,FALSE)</f>
        <v>DA+9</v>
      </c>
      <c r="Y191" s="13" t="str">
        <f>+VLOOKUP(Y184,'Visual chart Edit'!$A$8:$I$569,3,FALSE)</f>
        <v>DA+0</v>
      </c>
      <c r="AA191" s="13" t="str">
        <f>+VLOOKUP(AA184,'Visual chart Edit'!$A$8:$I$569,3,FALSE)</f>
        <v>DA+6</v>
      </c>
      <c r="AC191" s="13" t="str">
        <f>+VLOOKUP(AC184,'Visual chart Edit'!$A$8:$I$569,3,FALSE)</f>
        <v>DA+0</v>
      </c>
      <c r="AE191" s="13" t="str">
        <f>+VLOOKUP(AE184,'Visual chart Edit'!$A$8:$I$569,3,FALSE)</f>
        <v>DA+3</v>
      </c>
      <c r="AG191" s="13" t="str">
        <f>+VLOOKUP(AG184,'Visual chart Edit'!$A$8:$I$569,3,FALSE)</f>
        <v>DA+6</v>
      </c>
      <c r="AI191" s="13" t="str">
        <f>+VLOOKUP(AI184,'Visual chart Edit'!$A$8:$I$569,3,FALSE)</f>
        <v>DA+3</v>
      </c>
      <c r="AK191" s="13" t="str">
        <f>+VLOOKUP(AK184,'Visual chart Edit'!$A$8:$I$569,3,FALSE)</f>
        <v>DA+3</v>
      </c>
      <c r="AM191" s="13" t="str">
        <f>+VLOOKUP(AM184,'Visual chart Edit'!$A$8:$I$569,3,FALSE)</f>
        <v>DB1+6</v>
      </c>
      <c r="AO191" s="13" t="str">
        <f>+VLOOKUP(AO184,'Visual chart Edit'!$A$8:$I$569,3,FALSE)</f>
        <v>DA+3</v>
      </c>
      <c r="AQ191" s="13" t="str">
        <f>+VLOOKUP(AQ184,'Visual chart Edit'!$A$8:$I$569,3,FALSE)</f>
        <v>DA+3</v>
      </c>
      <c r="AS191" s="13" t="str">
        <f>+VLOOKUP(AS184,'Visual chart Edit'!$A$8:$I$569,3,FALSE)</f>
        <v>DA+6</v>
      </c>
      <c r="AT191" s="30"/>
      <c r="AV191" s="11"/>
      <c r="AW191" s="11"/>
      <c r="AX191" s="11"/>
      <c r="AY191" s="11"/>
      <c r="AZ191" s="11"/>
      <c r="BA191" s="11"/>
      <c r="BB191" s="11"/>
      <c r="BC191" s="11"/>
      <c r="BD191" s="135"/>
    </row>
    <row r="192" spans="1:63" s="13" customFormat="1" x14ac:dyDescent="0.25">
      <c r="A192" s="11"/>
      <c r="B192" s="131"/>
      <c r="C192" s="172" t="s">
        <v>416</v>
      </c>
      <c r="E192" s="13" t="str">
        <f>+VLOOKUP(E184,'Visual chart Edit'!$A$8:$I$569,8,FALSE)</f>
        <v>4,3,3,3</v>
      </c>
      <c r="G192" s="13" t="str">
        <f>+VLOOKUP(G184,'Visual chart Edit'!$A$8:$I$569,8,FALSE)</f>
        <v>2,2,0,0</v>
      </c>
      <c r="I192" s="13" t="str">
        <f>+VLOOKUP(I184,'Visual chart Edit'!$A$8:$I$569,8,FALSE)</f>
        <v>0,0,0,1</v>
      </c>
      <c r="K192" s="13" t="str">
        <f>+VLOOKUP(K184,'Visual chart Edit'!$A$8:$I$569,8,FALSE)</f>
        <v>0,0,0,0</v>
      </c>
      <c r="M192" s="13" t="str">
        <f>+VLOOKUP(M184,'Visual chart Edit'!$A$8:$I$569,8,FALSE)</f>
        <v>0,3,1,0</v>
      </c>
      <c r="O192" s="13" t="str">
        <f>+VLOOKUP(O184,'Visual chart Edit'!$A$8:$I$569,8,FALSE)</f>
        <v>0,0,0,0</v>
      </c>
      <c r="Q192" s="13" t="str">
        <f>+VLOOKUP(Q184,'Visual chart Edit'!$A$8:$I$569,8,FALSE)</f>
        <v>0,0,0,0</v>
      </c>
      <c r="S192" s="13" t="str">
        <f>+VLOOKUP(S184,'Visual chart Edit'!$A$8:$I$569,8,FALSE)</f>
        <v>1,2,1,1</v>
      </c>
      <c r="U192" s="13" t="str">
        <f>+VLOOKUP(U184,'Visual chart Edit'!$A$8:$I$569,8,FALSE)</f>
        <v>4,4,4,4</v>
      </c>
      <c r="W192" s="13" t="str">
        <f>+VLOOKUP(W184,'Visual chart Edit'!$A$8:$I$569,8,FALSE)</f>
        <v>4,4,4,4</v>
      </c>
      <c r="Y192" s="13" t="str">
        <f>+VLOOKUP(Y184,'Visual chart Edit'!$A$8:$I$569,8,FALSE)</f>
        <v>0,0,0,2</v>
      </c>
      <c r="AA192" s="13" t="str">
        <f>+VLOOKUP(AA184,'Visual chart Edit'!$A$8:$I$569,8,FALSE)</f>
        <v>0,4,1,0</v>
      </c>
      <c r="AC192" s="13" t="str">
        <f>+VLOOKUP(AC184,'Visual chart Edit'!$A$8:$I$569,8,FALSE)</f>
        <v>0,2,1,0</v>
      </c>
      <c r="AE192" s="13" t="str">
        <f>+VLOOKUP(AE184,'Visual chart Edit'!$A$8:$I$569,8,FALSE)</f>
        <v>0,0,0,0</v>
      </c>
      <c r="AG192" s="13" t="str">
        <f>+VLOOKUP(AG184,'Visual chart Edit'!$A$8:$I$569,8,FALSE)</f>
        <v>1,1,3,1</v>
      </c>
      <c r="AI192" s="13" t="str">
        <f>+VLOOKUP(AI184,'Visual chart Edit'!$A$8:$I$569,8,FALSE)</f>
        <v>0,0,0,0</v>
      </c>
      <c r="AK192" s="13" t="str">
        <f>+VLOOKUP(AK184,'Visual chart Edit'!$A$8:$I$569,8,FALSE)</f>
        <v>0,0,0,0</v>
      </c>
      <c r="AM192" s="13" t="str">
        <f>+VLOOKUP(AM184,'Visual chart Edit'!$A$8:$I$569,8,FALSE)</f>
        <v>0,0,0,0</v>
      </c>
      <c r="AO192" s="13" t="str">
        <f>+VLOOKUP(AO184,'Visual chart Edit'!$A$8:$I$569,8,FALSE)</f>
        <v>1,1,0,0</v>
      </c>
      <c r="AQ192" s="13" t="str">
        <f>+VLOOKUP(AQ184,'Visual chart Edit'!$A$8:$I$569,8,FALSE)</f>
        <v>0,0,0,0</v>
      </c>
      <c r="AS192" s="13" t="str">
        <f>+VLOOKUP(AS184,'Visual chart Edit'!$A$8:$I$569,8,FALSE)</f>
        <v>0,2,0,0</v>
      </c>
      <c r="AT192" s="30"/>
      <c r="AV192" s="11"/>
      <c r="AW192" s="11"/>
      <c r="AX192" s="11"/>
      <c r="AY192" s="11"/>
      <c r="AZ192" s="11"/>
      <c r="BA192" s="11"/>
      <c r="BB192" s="11"/>
      <c r="BC192" s="11"/>
      <c r="BD192" s="135"/>
    </row>
    <row r="193" spans="1:63" s="13" customFormat="1" ht="15" x14ac:dyDescent="0.25">
      <c r="A193" s="11"/>
      <c r="B193" s="131"/>
      <c r="C193" s="172" t="s">
        <v>437</v>
      </c>
      <c r="G193" s="47"/>
      <c r="I193" s="47"/>
      <c r="K193" s="174"/>
      <c r="M193" s="174"/>
      <c r="O193" s="47"/>
      <c r="Q193" s="47"/>
      <c r="S193" s="47"/>
      <c r="U193" s="47"/>
      <c r="W193" s="47"/>
      <c r="Y193" s="47"/>
      <c r="AA193" s="174"/>
      <c r="AC193" s="174"/>
      <c r="AE193" s="174"/>
      <c r="AG193" s="47"/>
      <c r="AI193" s="47"/>
      <c r="AK193" s="174"/>
      <c r="AM193" s="174"/>
      <c r="AO193" s="177"/>
      <c r="AQ193" s="177"/>
      <c r="AS193" s="174"/>
      <c r="AT193" s="30"/>
      <c r="AV193" s="11"/>
      <c r="AW193" s="11"/>
      <c r="AX193" s="11"/>
      <c r="AY193" s="11"/>
      <c r="AZ193" s="11"/>
      <c r="BA193" s="11"/>
      <c r="BB193" s="11"/>
      <c r="BC193" s="11"/>
      <c r="BD193" s="135"/>
    </row>
    <row r="194" spans="1:63" s="13" customFormat="1" ht="15" x14ac:dyDescent="0.25">
      <c r="A194" s="11"/>
      <c r="B194" s="56"/>
      <c r="C194" s="69"/>
      <c r="D194" s="70"/>
      <c r="E194" s="70"/>
      <c r="F194" s="70"/>
      <c r="G194" s="71"/>
      <c r="H194" s="70"/>
      <c r="I194" s="71"/>
      <c r="J194" s="70"/>
      <c r="K194" s="71"/>
      <c r="L194" s="70"/>
      <c r="M194" s="71"/>
      <c r="N194" s="70"/>
      <c r="O194" s="71"/>
      <c r="P194" s="70"/>
      <c r="Q194" s="71"/>
      <c r="R194" s="70"/>
      <c r="S194" s="71"/>
      <c r="T194" s="70"/>
      <c r="U194" s="71"/>
      <c r="V194" s="70"/>
      <c r="W194" s="71"/>
      <c r="X194" s="70"/>
      <c r="Y194" s="71"/>
      <c r="Z194" s="70"/>
      <c r="AA194" s="71"/>
      <c r="AB194" s="70"/>
      <c r="AC194" s="71"/>
      <c r="AD194" s="70"/>
      <c r="AE194" s="71"/>
      <c r="AF194" s="70"/>
      <c r="AG194" s="71"/>
      <c r="AH194" s="70"/>
      <c r="AI194" s="71"/>
      <c r="AJ194" s="70"/>
      <c r="AK194" s="71"/>
      <c r="AL194" s="70"/>
      <c r="AM194" s="71"/>
      <c r="AN194" s="70"/>
      <c r="AO194" s="71"/>
      <c r="AP194" s="70"/>
      <c r="AQ194" s="71"/>
      <c r="AR194" s="70"/>
      <c r="AS194" s="71"/>
      <c r="AT194" s="72"/>
      <c r="AV194" s="11"/>
      <c r="AW194" s="11"/>
      <c r="AX194" s="11"/>
      <c r="AY194" s="11"/>
      <c r="AZ194" s="11"/>
      <c r="BA194" s="11"/>
      <c r="BB194" s="11"/>
      <c r="BC194" s="11"/>
      <c r="BD194" s="135"/>
    </row>
    <row r="195" spans="1:63" s="13" customFormat="1" x14ac:dyDescent="0.25">
      <c r="A195" s="11"/>
      <c r="B195" s="56"/>
      <c r="C195" s="172"/>
      <c r="D195" s="60"/>
      <c r="E195" s="60">
        <v>337</v>
      </c>
      <c r="F195" s="60"/>
      <c r="G195" s="179">
        <v>338</v>
      </c>
      <c r="H195" s="60"/>
      <c r="I195" s="60">
        <v>339</v>
      </c>
      <c r="J195" s="60"/>
      <c r="K195" s="179">
        <v>340</v>
      </c>
      <c r="L195" s="60"/>
      <c r="M195" s="60">
        <v>341</v>
      </c>
      <c r="N195" s="60"/>
      <c r="O195" s="179">
        <v>342</v>
      </c>
      <c r="P195" s="60"/>
      <c r="Q195" s="60">
        <v>343</v>
      </c>
      <c r="R195" s="60"/>
      <c r="S195" s="179">
        <v>344</v>
      </c>
      <c r="T195" s="60"/>
      <c r="U195" s="60">
        <v>345</v>
      </c>
      <c r="V195" s="60"/>
      <c r="W195" s="179">
        <v>346</v>
      </c>
      <c r="X195" s="60"/>
      <c r="Y195" s="60">
        <v>347</v>
      </c>
      <c r="Z195" s="60"/>
      <c r="AA195" s="179">
        <v>348</v>
      </c>
      <c r="AB195" s="60"/>
      <c r="AC195" s="60">
        <v>349</v>
      </c>
      <c r="AD195" s="60"/>
      <c r="AE195" s="179">
        <v>350</v>
      </c>
      <c r="AF195" s="60"/>
      <c r="AG195" s="60">
        <v>351</v>
      </c>
      <c r="AH195" s="60"/>
      <c r="AI195" s="179">
        <v>352</v>
      </c>
      <c r="AJ195" s="60"/>
      <c r="AK195" s="60">
        <v>353</v>
      </c>
      <c r="AL195" s="60"/>
      <c r="AM195" s="179">
        <v>354</v>
      </c>
      <c r="AN195" s="60"/>
      <c r="AO195" s="60">
        <v>355</v>
      </c>
      <c r="AP195" s="60"/>
      <c r="AQ195" s="179">
        <v>356</v>
      </c>
      <c r="AR195" s="60"/>
      <c r="AS195" s="60">
        <v>357</v>
      </c>
      <c r="AT195" s="30"/>
      <c r="AV195" s="11"/>
      <c r="AW195" s="11"/>
      <c r="AX195" s="11"/>
      <c r="AY195" s="11"/>
      <c r="AZ195" s="11"/>
      <c r="BA195" s="11"/>
      <c r="BB195" s="11"/>
      <c r="BC195" s="11"/>
      <c r="BD195" s="135"/>
    </row>
    <row r="196" spans="1:63" s="13" customFormat="1" x14ac:dyDescent="0.25">
      <c r="A196" s="11"/>
      <c r="B196" s="56"/>
      <c r="C196" s="172"/>
      <c r="E196" s="165" t="str">
        <f>+VLOOKUP(E195,'Visual chart Edit'!$A$8:$I$600,2,FALSE)</f>
        <v>54/4</v>
      </c>
      <c r="G196" s="165" t="str">
        <f>+VLOOKUP(G195,'Visual chart Edit'!$A$8:$I$600,2,FALSE)</f>
        <v>54/5</v>
      </c>
      <c r="I196" s="165" t="str">
        <f>+VLOOKUP(I195,'Visual chart Edit'!$A$8:$I$600,2,FALSE)</f>
        <v>55/0</v>
      </c>
      <c r="K196" s="165" t="str">
        <f>+VLOOKUP(K195,'Visual chart Edit'!$A$8:$I$600,2,FALSE)</f>
        <v>55/1</v>
      </c>
      <c r="M196" s="165" t="str">
        <f>+VLOOKUP(M195,'Visual chart Edit'!$A$8:$I$600,2,FALSE)</f>
        <v>55/2</v>
      </c>
      <c r="O196" s="165" t="str">
        <f>+VLOOKUP(O195,'Visual chart Edit'!$A$8:$I$600,2,FALSE)</f>
        <v>55/3</v>
      </c>
      <c r="Q196" s="165" t="str">
        <f>+VLOOKUP(Q195,'Visual chart Edit'!$A$8:$I$600,2,FALSE)</f>
        <v>55/4</v>
      </c>
      <c r="S196" s="165" t="str">
        <f>+VLOOKUP(S195,'Visual chart Edit'!$A$8:$I$600,2,FALSE)</f>
        <v>55/5</v>
      </c>
      <c r="U196" s="165" t="str">
        <f>+VLOOKUP(U195,'Visual chart Edit'!$A$8:$I$600,2,FALSE)</f>
        <v>55/6</v>
      </c>
      <c r="W196" s="165" t="str">
        <f>+VLOOKUP(W195,'Visual chart Edit'!$A$8:$I$600,2,FALSE)</f>
        <v>55/7</v>
      </c>
      <c r="Y196" s="165" t="str">
        <f>+VLOOKUP(Y195,'Visual chart Edit'!$A$8:$I$600,2,FALSE)</f>
        <v>55/8</v>
      </c>
      <c r="AA196" s="165" t="str">
        <f>+VLOOKUP(AA195,'Visual chart Edit'!$A$8:$I$600,2,FALSE)</f>
        <v>56/0</v>
      </c>
      <c r="AC196" s="165" t="str">
        <f>+VLOOKUP(AC195,'Visual chart Edit'!$A$8:$I$600,2,FALSE)</f>
        <v>57/0</v>
      </c>
      <c r="AE196" s="165" t="str">
        <f>+VLOOKUP(AE195,'Visual chart Edit'!$A$8:$I$600,2,FALSE)</f>
        <v>57/1</v>
      </c>
      <c r="AG196" s="165" t="str">
        <f>+VLOOKUP(AG195,'Visual chart Edit'!$A$8:$I$600,2,FALSE)</f>
        <v>57/2</v>
      </c>
      <c r="AI196" s="165" t="str">
        <f>+VLOOKUP(AI195,'Visual chart Edit'!$A$8:$I$600,2,FALSE)</f>
        <v>57/3</v>
      </c>
      <c r="AK196" s="165" t="str">
        <f>+VLOOKUP(AK195,'Visual chart Edit'!$A$8:$I$600,2,FALSE)</f>
        <v>57/4</v>
      </c>
      <c r="AM196" s="165" t="str">
        <f>+VLOOKUP(AM195,'Visual chart Edit'!$A$8:$I$600,2,FALSE)</f>
        <v>57/5</v>
      </c>
      <c r="AO196" s="165" t="str">
        <f>+VLOOKUP(AO195,'Visual chart Edit'!$A$8:$I$600,2,FALSE)</f>
        <v>57/6</v>
      </c>
      <c r="AQ196" s="165" t="str">
        <f>+VLOOKUP(AQ195,'Visual chart Edit'!$A$8:$I$600,2,FALSE)</f>
        <v>57/7</v>
      </c>
      <c r="AS196" s="165" t="str">
        <f>+VLOOKUP(AS195,'Visual chart Edit'!$A$8:$I$600,2,FALSE)</f>
        <v>58/0</v>
      </c>
      <c r="AT196" s="30"/>
      <c r="AV196" s="11"/>
      <c r="AW196" s="11"/>
      <c r="AX196" s="11"/>
      <c r="AY196" s="11"/>
      <c r="AZ196" s="11"/>
      <c r="BA196" s="11"/>
      <c r="BB196" s="11"/>
      <c r="BC196" s="11"/>
      <c r="BD196" s="135"/>
    </row>
    <row r="197" spans="1:63" s="13" customFormat="1" x14ac:dyDescent="0.25">
      <c r="A197" s="11"/>
      <c r="B197" s="56"/>
      <c r="C197" s="172"/>
      <c r="J197" s="13" t="s">
        <v>1718</v>
      </c>
      <c r="L197" s="13" t="s">
        <v>1718</v>
      </c>
      <c r="N197" s="13" t="s">
        <v>1718</v>
      </c>
      <c r="P197" s="13" t="s">
        <v>1718</v>
      </c>
      <c r="R197" s="13" t="s">
        <v>1718</v>
      </c>
      <c r="T197" s="13" t="s">
        <v>1718</v>
      </c>
      <c r="V197" s="13" t="s">
        <v>1718</v>
      </c>
      <c r="X197" s="13" t="s">
        <v>1718</v>
      </c>
      <c r="Z197" s="13" t="s">
        <v>1718</v>
      </c>
      <c r="AB197" s="13" t="s">
        <v>909</v>
      </c>
      <c r="AD197" s="13" t="s">
        <v>909</v>
      </c>
      <c r="AF197" s="13" t="s">
        <v>909</v>
      </c>
      <c r="AH197" s="13" t="s">
        <v>909</v>
      </c>
      <c r="AJ197" s="13" t="s">
        <v>909</v>
      </c>
      <c r="AL197" s="13" t="s">
        <v>909</v>
      </c>
      <c r="AN197" s="13" t="s">
        <v>909</v>
      </c>
      <c r="AO197" s="180"/>
      <c r="AP197" s="13" t="s">
        <v>909</v>
      </c>
      <c r="AR197" s="13" t="s">
        <v>909</v>
      </c>
      <c r="AT197" s="30"/>
      <c r="AV197" s="11"/>
      <c r="AW197" s="11"/>
      <c r="AX197" s="11"/>
      <c r="AY197" s="11"/>
      <c r="AZ197" s="11"/>
      <c r="BA197" s="11"/>
      <c r="BB197" s="11"/>
      <c r="BC197" s="11"/>
      <c r="BD197" s="135"/>
      <c r="BI197" s="13">
        <f>+SUMIF(D197:AT197,".",D200:AT200)</f>
        <v>0</v>
      </c>
      <c r="BJ197" s="13">
        <f>+SUMIF(D197:AT197,"..",D200:AT200)</f>
        <v>0</v>
      </c>
      <c r="BK197" s="13">
        <f>+SUMIF(D197:AT197,",",D200:AT200)</f>
        <v>3507.4600000000005</v>
      </c>
    </row>
    <row r="198" spans="1:63" s="13" customFormat="1" x14ac:dyDescent="0.25">
      <c r="A198" s="11"/>
      <c r="B198" s="131"/>
      <c r="C198" s="172" t="s">
        <v>433</v>
      </c>
      <c r="E198" s="13" t="str">
        <f>+VLOOKUP(E196,'Visual chart Edit'!$B$7:$L$591,11,FALSE)</f>
        <v>E</v>
      </c>
      <c r="G198" s="13" t="str">
        <f>+VLOOKUP(G196,'Visual chart Edit'!$B$7:$L$591,11,FALSE)</f>
        <v>E</v>
      </c>
      <c r="I198" s="13" t="str">
        <f>+VLOOKUP(I196,'Visual chart Edit'!$B$7:$L$591,11,FALSE)</f>
        <v>E</v>
      </c>
      <c r="K198" s="13" t="str">
        <f>+VLOOKUP(K196,'Visual chart Edit'!$B$7:$L$591,11,FALSE)</f>
        <v>E</v>
      </c>
      <c r="M198" s="13" t="str">
        <f>+VLOOKUP(M196,'Visual chart Edit'!$B$7:$L$591,11,FALSE)</f>
        <v>E</v>
      </c>
      <c r="O198" s="13" t="str">
        <f>+VLOOKUP(O196,'Visual chart Edit'!$B$7:$L$591,11,FALSE)</f>
        <v>E</v>
      </c>
      <c r="Q198" s="13" t="str">
        <f>+VLOOKUP(Q196,'Visual chart Edit'!$B$7:$L$591,11,FALSE)</f>
        <v>E</v>
      </c>
      <c r="S198" s="13" t="str">
        <f>+VLOOKUP(S196,'Visual chart Edit'!$B$7:$L$591,11,FALSE)</f>
        <v>E</v>
      </c>
      <c r="U198" s="13" t="str">
        <f>+VLOOKUP(U196,'Visual chart Edit'!$B$7:$L$591,11,FALSE)</f>
        <v>E</v>
      </c>
      <c r="W198" s="13" t="str">
        <f>+VLOOKUP(W196,'Visual chart Edit'!$B$7:$L$591,11,FALSE)</f>
        <v>E</v>
      </c>
      <c r="Y198" s="13" t="str">
        <f>+VLOOKUP(Y196,'Visual chart Edit'!$B$7:$L$591,11,FALSE)</f>
        <v>E</v>
      </c>
      <c r="AA198" s="13" t="str">
        <f>+VLOOKUP(AA196,'Visual chart Edit'!$B$7:$L$591,11,FALSE)</f>
        <v>E</v>
      </c>
      <c r="AC198" s="13" t="str">
        <f>+VLOOKUP(AC196,'Visual chart Edit'!$B$7:$L$591,11,FALSE)</f>
        <v>E</v>
      </c>
      <c r="AE198" s="13" t="str">
        <f>+VLOOKUP(AE196,'Visual chart Edit'!$B$7:$L$591,11,FALSE)</f>
        <v>E</v>
      </c>
      <c r="AG198" s="13" t="str">
        <f>+VLOOKUP(AG196,'Visual chart Edit'!$B$7:$L$591,11,FALSE)</f>
        <v>E</v>
      </c>
      <c r="AI198" s="13" t="str">
        <f>+VLOOKUP(AI196,'Visual chart Edit'!$B$7:$L$591,11,FALSE)</f>
        <v>E</v>
      </c>
      <c r="AK198" s="13" t="str">
        <f>+VLOOKUP(AK196,'Visual chart Edit'!$B$7:$L$591,11,FALSE)</f>
        <v>E</v>
      </c>
      <c r="AM198" s="13" t="str">
        <f>+VLOOKUP(AM196,'Visual chart Edit'!$B$7:$L$591,11,FALSE)</f>
        <v>E</v>
      </c>
      <c r="AO198" s="13" t="str">
        <f>+VLOOKUP(AO196,'Visual chart Edit'!$B$7:$L$591,11,FALSE)</f>
        <v>E</v>
      </c>
      <c r="AQ198" s="13" t="str">
        <f>+VLOOKUP(AQ196,'Visual chart Edit'!$B$7:$L$591,11,FALSE)</f>
        <v>E</v>
      </c>
      <c r="AS198" s="13" t="str">
        <f>+VLOOKUP(AS196,'Visual chart Edit'!$B$7:$L$591,11,FALSE)</f>
        <v>E</v>
      </c>
      <c r="AT198" s="30"/>
      <c r="AV198" s="11"/>
      <c r="AW198" s="11"/>
      <c r="AX198" s="11"/>
      <c r="AY198" s="11"/>
      <c r="AZ198" s="11"/>
      <c r="BA198" s="11"/>
      <c r="BB198" s="11"/>
      <c r="BC198" s="11"/>
      <c r="BD198" s="135"/>
    </row>
    <row r="199" spans="1:63" s="13" customFormat="1" ht="3" customHeight="1" x14ac:dyDescent="0.25">
      <c r="A199" s="11"/>
      <c r="B199" s="131"/>
      <c r="C199" s="172" t="s">
        <v>434</v>
      </c>
      <c r="E199" s="21" t="str">
        <f>+VLOOKUP(E196,'Visual chart Edit'!$B$7:$M$491,12,FALSE)</f>
        <v>Done</v>
      </c>
      <c r="G199" s="21" t="str">
        <f>+VLOOKUP(G196,'Visual chart Edit'!$B$7:$M$491,12,FALSE)</f>
        <v>Done</v>
      </c>
      <c r="I199" s="21" t="str">
        <f>+VLOOKUP(I196,'Visual chart Edit'!$B$7:$M$491,12,FALSE)</f>
        <v>Done</v>
      </c>
      <c r="K199" s="21" t="str">
        <f>+VLOOKUP(K196,'Visual chart Edit'!$B$7:$M$491,12,FALSE)</f>
        <v>Done</v>
      </c>
      <c r="M199" s="21" t="str">
        <f>+VLOOKUP(M196,'Visual chart Edit'!$B$7:$M$491,12,FALSE)</f>
        <v>Done</v>
      </c>
      <c r="O199" s="21" t="str">
        <f>+VLOOKUP(O196,'Visual chart Edit'!$B$7:$M$491,12,FALSE)</f>
        <v>Done</v>
      </c>
      <c r="Q199" s="21" t="str">
        <f>+VLOOKUP(Q196,'Visual chart Edit'!$B$7:$M$491,12,FALSE)</f>
        <v>Done</v>
      </c>
      <c r="S199" s="21" t="str">
        <f>+VLOOKUP(S196,'Visual chart Edit'!$B$7:$M$491,12,FALSE)</f>
        <v>Done</v>
      </c>
      <c r="U199" s="21" t="str">
        <f>+VLOOKUP(U196,'Visual chart Edit'!$B$7:$M$491,12,FALSE)</f>
        <v>Done</v>
      </c>
      <c r="W199" s="21" t="str">
        <f>+VLOOKUP(W196,'Visual chart Edit'!$B$7:$M$491,12,FALSE)</f>
        <v>Done</v>
      </c>
      <c r="Y199" s="21" t="str">
        <f>+VLOOKUP(Y196,'Visual chart Edit'!$B$7:$M$491,12,FALSE)</f>
        <v>Done</v>
      </c>
      <c r="AA199" s="21" t="str">
        <f>+VLOOKUP(AA196,'Visual chart Edit'!$B$7:$M$491,12,FALSE)</f>
        <v>Done</v>
      </c>
      <c r="AC199" s="21" t="str">
        <f>+VLOOKUP(AC196,'Visual chart Edit'!$B$7:$M$491,12,FALSE)</f>
        <v>Done</v>
      </c>
      <c r="AE199" s="21" t="str">
        <f>+VLOOKUP(AE196,'Visual chart Edit'!$B$7:$M$491,12,FALSE)</f>
        <v>Done</v>
      </c>
      <c r="AG199" s="21" t="str">
        <f>+VLOOKUP(AG196,'Visual chart Edit'!$B$7:$M$491,12,FALSE)</f>
        <v>Done</v>
      </c>
      <c r="AI199" s="21" t="str">
        <f>+VLOOKUP(AI196,'Visual chart Edit'!$B$7:$M$491,12,FALSE)</f>
        <v>Done</v>
      </c>
      <c r="AK199" s="21" t="str">
        <f>+VLOOKUP(AK196,'Visual chart Edit'!$B$7:$M$491,12,FALSE)</f>
        <v>Done</v>
      </c>
      <c r="AM199" s="21" t="str">
        <f>+VLOOKUP(AM196,'Visual chart Edit'!$B$7:$M$491,12,FALSE)</f>
        <v>Done</v>
      </c>
      <c r="AO199" s="21" t="str">
        <f>+VLOOKUP(AO196,'Visual chart Edit'!$B$7:$M$491,12,FALSE)</f>
        <v>Done</v>
      </c>
      <c r="AQ199" s="21" t="str">
        <f>+VLOOKUP(AQ196,'Visual chart Edit'!$B$7:$M$491,12,FALSE)</f>
        <v>Done</v>
      </c>
      <c r="AS199" s="21" t="str">
        <f>+VLOOKUP(AS196,'Visual chart Edit'!$B$7:$M$491,12,FALSE)</f>
        <v>Done</v>
      </c>
      <c r="AT199" s="30"/>
      <c r="AV199" s="11"/>
      <c r="AW199" s="11"/>
      <c r="AX199" s="11"/>
      <c r="AY199" s="11"/>
      <c r="AZ199" s="11"/>
      <c r="BA199" s="11"/>
      <c r="BB199" s="11"/>
      <c r="BC199" s="11"/>
      <c r="BD199" s="135"/>
    </row>
    <row r="200" spans="1:63" s="13" customFormat="1" ht="15" customHeight="1" x14ac:dyDescent="0.25">
      <c r="A200" s="11"/>
      <c r="B200" s="131"/>
      <c r="C200" s="172" t="s">
        <v>435</v>
      </c>
      <c r="D200" s="13">
        <f>+VLOOKUP(E195,'Visual chart Edit'!$A$8:$I$572,9,FALSE)</f>
        <v>423.3</v>
      </c>
      <c r="E200" s="93" t="str">
        <f>+VLOOKUP(E196,'Visual chart Edit'!$B$7:$K$570,10,FALSE)</f>
        <v>Sandy</v>
      </c>
      <c r="F200" s="13">
        <f>+VLOOKUP(G195,'Visual chart Edit'!$A$8:$I$572,9,FALSE)</f>
        <v>401</v>
      </c>
      <c r="G200" s="93" t="str">
        <f>+VLOOKUP(G196,'Visual chart Edit'!$B$7:$K$570,10,FALSE)</f>
        <v>Sandy</v>
      </c>
      <c r="H200" s="13">
        <f>+VLOOKUP(I195,'Visual chart Edit'!$A$8:$I$572,9,FALSE)</f>
        <v>424</v>
      </c>
      <c r="I200" s="93" t="str">
        <f>+VLOOKUP(I196,'Visual chart Edit'!$B$7:$K$570,10,FALSE)</f>
        <v>Sandy</v>
      </c>
      <c r="J200" s="13">
        <f>+VLOOKUP(K195,'Visual chart Edit'!$A$8:$I$572,9,FALSE)</f>
        <v>404.9</v>
      </c>
      <c r="K200" s="93" t="str">
        <f>+VLOOKUP(K196,'Visual chart Edit'!$B$7:$K$570,10,FALSE)</f>
        <v>WFR</v>
      </c>
      <c r="L200" s="13">
        <f>+VLOOKUP(M195,'Visual chart Edit'!$A$8:$I$572,9,FALSE)</f>
        <v>343.1</v>
      </c>
      <c r="M200" s="93" t="str">
        <f>+VLOOKUP(M196,'Visual chart Edit'!$B$7:$K$570,10,FALSE)</f>
        <v>WFR</v>
      </c>
      <c r="N200" s="13">
        <f>+VLOOKUP(O195,'Visual chart Edit'!$A$8:$I$572,9,FALSE)</f>
        <v>357.7</v>
      </c>
      <c r="O200" s="93" t="str">
        <f>+VLOOKUP(O196,'Visual chart Edit'!$B$7:$K$570,10,FALSE)</f>
        <v>Sandy</v>
      </c>
      <c r="P200" s="13">
        <f>+VLOOKUP(Q195,'Visual chart Edit'!$A$8:$I$572,9,FALSE)</f>
        <v>365.2</v>
      </c>
      <c r="Q200" s="93" t="str">
        <f>+VLOOKUP(Q196,'Visual chart Edit'!$B$7:$K$570,10,FALSE)</f>
        <v>Sandy</v>
      </c>
      <c r="R200" s="13">
        <f>+VLOOKUP(S195,'Visual chart Edit'!$A$8:$I$572,9,FALSE)</f>
        <v>350.1</v>
      </c>
      <c r="S200" s="93" t="str">
        <f>+VLOOKUP(S196,'Visual chart Edit'!$B$7:$K$570,10,FALSE)</f>
        <v>Sandy</v>
      </c>
      <c r="T200" s="13">
        <f>+VLOOKUP(U195,'Visual chart Edit'!$A$8:$I$572,9,FALSE)</f>
        <v>357.7</v>
      </c>
      <c r="U200" s="93" t="str">
        <f>+VLOOKUP(U196,'Visual chart Edit'!$B$7:$K$570,10,FALSE)</f>
        <v>Sandy</v>
      </c>
      <c r="V200" s="13">
        <f>+VLOOKUP(W195,'Visual chart Edit'!$A$8:$I$572,9,FALSE)</f>
        <v>337.8</v>
      </c>
      <c r="W200" s="93" t="str">
        <f>+VLOOKUP(W196,'Visual chart Edit'!$B$7:$K$570,10,FALSE)</f>
        <v>Sandy</v>
      </c>
      <c r="X200" s="13">
        <f>+VLOOKUP(Y195,'Visual chart Edit'!$A$8:$I$572,9,FALSE)</f>
        <v>341.22</v>
      </c>
      <c r="Y200" s="93" t="str">
        <f>+VLOOKUP(Y196,'Visual chart Edit'!$B$7:$K$570,10,FALSE)</f>
        <v>Sandy</v>
      </c>
      <c r="Z200" s="13">
        <f>+VLOOKUP(AA195,'Visual chart Edit'!$A$8:$I$572,9,FALSE)</f>
        <v>460.49</v>
      </c>
      <c r="AA200" s="93" t="str">
        <f>+VLOOKUP(AA196,'Visual chart Edit'!$B$7:$K$570,10,FALSE)</f>
        <v>Sandy</v>
      </c>
      <c r="AB200" s="13">
        <f>+VLOOKUP(AC195,'Visual chart Edit'!$A$8:$I$572,9,FALSE)</f>
        <v>219.76</v>
      </c>
      <c r="AC200" s="93" t="str">
        <f>+VLOOKUP(AC196,'Visual chart Edit'!$B$7:$K$570,10,FALSE)</f>
        <v>Sandy</v>
      </c>
      <c r="AD200" s="13">
        <f>+VLOOKUP(AE195,'Visual chart Edit'!$A$8:$I$572,9,FALSE)</f>
        <v>461.1</v>
      </c>
      <c r="AE200" s="93" t="str">
        <f>+VLOOKUP(AE196,'Visual chart Edit'!$B$7:$K$570,10,FALSE)</f>
        <v>Sandy</v>
      </c>
      <c r="AF200" s="13">
        <f>+VLOOKUP(AG195,'Visual chart Edit'!$A$8:$I$572,9,FALSE)</f>
        <v>355.5</v>
      </c>
      <c r="AG200" s="93" t="str">
        <f>+VLOOKUP(AG196,'Visual chart Edit'!$B$7:$K$570,10,FALSE)</f>
        <v>DRY</v>
      </c>
      <c r="AH200" s="13">
        <f>+VLOOKUP(AI195,'Visual chart Edit'!$A$8:$I$572,9,FALSE)</f>
        <v>405.4</v>
      </c>
      <c r="AI200" s="93" t="str">
        <f>+VLOOKUP(AI196,'Visual chart Edit'!$B$7:$K$570,10,FALSE)</f>
        <v>DRY</v>
      </c>
      <c r="AJ200" s="13">
        <f>+VLOOKUP(AK195,'Visual chart Edit'!$A$8:$I$572,9,FALSE)</f>
        <v>418.2</v>
      </c>
      <c r="AK200" s="93" t="str">
        <f>+VLOOKUP(AK196,'Visual chart Edit'!$B$7:$K$570,10,FALSE)</f>
        <v>Sandy</v>
      </c>
      <c r="AL200" s="13">
        <f>+VLOOKUP(AM195,'Visual chart Edit'!$A$8:$I$572,9,FALSE)</f>
        <v>416.8</v>
      </c>
      <c r="AM200" s="93" t="str">
        <f>+VLOOKUP(AM196,'Visual chart Edit'!$B$7:$K$570,10,FALSE)</f>
        <v>Sandy</v>
      </c>
      <c r="AN200" s="13">
        <f>+VLOOKUP(AO195,'Visual chart Edit'!$A$8:$I$572,9,FALSE)</f>
        <v>395</v>
      </c>
      <c r="AO200" s="93" t="str">
        <f>+VLOOKUP(AO196,'Visual chart Edit'!$B$7:$K$570,10,FALSE)</f>
        <v>Sandy</v>
      </c>
      <c r="AP200" s="13">
        <f>+VLOOKUP(AQ195,'Visual chart Edit'!$A$8:$I$572,9,FALSE)</f>
        <v>401.8</v>
      </c>
      <c r="AQ200" s="93" t="str">
        <f>+VLOOKUP(AQ196,'Visual chart Edit'!$B$7:$K$570,10,FALSE)</f>
        <v>DFR</v>
      </c>
      <c r="AR200" s="13">
        <f>+VLOOKUP(AS195,'Visual chart Edit'!$A$8:$I$572,9,FALSE)</f>
        <v>433.9</v>
      </c>
      <c r="AS200" s="93" t="str">
        <f>+VLOOKUP(AS196,'Visual chart Edit'!$B$7:$K$570,10,FALSE)</f>
        <v>DFR</v>
      </c>
      <c r="AT200" s="30"/>
      <c r="AV200" s="11">
        <f>+COUNTIF(C199:AT200,"Sandy")</f>
        <v>15</v>
      </c>
      <c r="AW200" s="11">
        <f>+COUNTIF(C199:AT200,"DRY")</f>
        <v>2</v>
      </c>
      <c r="AX200" s="11">
        <f>+COUNTIF(C200:AT200,"DFR")</f>
        <v>2</v>
      </c>
      <c r="AY200" s="11">
        <f>+COUNTIF(C200:AS200,"WFR")</f>
        <v>2</v>
      </c>
      <c r="AZ200" s="11">
        <f>+COUNTIF(C200:AS200,"FS")</f>
        <v>0</v>
      </c>
      <c r="BA200" s="11">
        <f>+SUM(AV200:AZ200)</f>
        <v>21</v>
      </c>
      <c r="BB200" s="11">
        <f>+COUNTIF(E200:AS200,"WIP")</f>
        <v>0</v>
      </c>
      <c r="BC200" s="11">
        <f>+COUNTIF(D201:AT201,"C")</f>
        <v>21</v>
      </c>
      <c r="BD200" s="135">
        <f>+COUNTIF(D198:AT198,"E")</f>
        <v>21</v>
      </c>
      <c r="BE200" s="11">
        <f>+COUNTIF(D199:AT199,"Done")</f>
        <v>21</v>
      </c>
      <c r="BH200" s="13">
        <f>+SUM(D200:AT200)</f>
        <v>8073.9699999999993</v>
      </c>
    </row>
    <row r="201" spans="1:63" s="13" customFormat="1" x14ac:dyDescent="0.25">
      <c r="A201" s="11"/>
      <c r="B201" s="131"/>
      <c r="C201" s="172" t="s">
        <v>436</v>
      </c>
      <c r="E201" s="21" t="s">
        <v>417</v>
      </c>
      <c r="G201" s="21" t="s">
        <v>417</v>
      </c>
      <c r="I201" s="21" t="s">
        <v>417</v>
      </c>
      <c r="K201" s="21" t="s">
        <v>417</v>
      </c>
      <c r="M201" s="21" t="s">
        <v>417</v>
      </c>
      <c r="O201" s="21" t="s">
        <v>417</v>
      </c>
      <c r="Q201" s="21" t="s">
        <v>417</v>
      </c>
      <c r="S201" s="21" t="s">
        <v>417</v>
      </c>
      <c r="U201" s="21" t="s">
        <v>417</v>
      </c>
      <c r="W201" s="21" t="s">
        <v>417</v>
      </c>
      <c r="Y201" s="21" t="s">
        <v>417</v>
      </c>
      <c r="AA201" s="21" t="s">
        <v>417</v>
      </c>
      <c r="AC201" s="21" t="s">
        <v>417</v>
      </c>
      <c r="AE201" s="21" t="s">
        <v>417</v>
      </c>
      <c r="AG201" s="21" t="s">
        <v>417</v>
      </c>
      <c r="AI201" s="21" t="s">
        <v>417</v>
      </c>
      <c r="AK201" s="21" t="s">
        <v>417</v>
      </c>
      <c r="AM201" s="21" t="s">
        <v>417</v>
      </c>
      <c r="AO201" s="21" t="s">
        <v>417</v>
      </c>
      <c r="AQ201" s="21" t="s">
        <v>417</v>
      </c>
      <c r="AS201" s="21" t="s">
        <v>417</v>
      </c>
      <c r="AT201" s="30"/>
      <c r="AV201" s="11"/>
      <c r="AW201" s="11"/>
      <c r="AX201" s="11"/>
      <c r="AY201" s="11"/>
      <c r="AZ201" s="11"/>
      <c r="BA201" s="11"/>
      <c r="BB201" s="11"/>
      <c r="BC201" s="11"/>
      <c r="BD201" s="135"/>
    </row>
    <row r="202" spans="1:63" s="13" customFormat="1" x14ac:dyDescent="0.25">
      <c r="A202" s="11"/>
      <c r="B202" s="131"/>
      <c r="C202" s="172" t="s">
        <v>138</v>
      </c>
      <c r="E202" s="13" t="str">
        <f>+VLOOKUP(E195,'Visual chart Edit'!$A$8:$I$569,3,FALSE)</f>
        <v>DA+9</v>
      </c>
      <c r="G202" s="13" t="str">
        <f>+VLOOKUP(G195,'Visual chart Edit'!$A$8:$I$569,3,FALSE)</f>
        <v>DA+9</v>
      </c>
      <c r="I202" s="13" t="str">
        <f>+VLOOKUP(I195,'Visual chart Edit'!$A$8:$I$569,3,FALSE)</f>
        <v>DB1+6</v>
      </c>
      <c r="K202" s="13" t="str">
        <f>+VLOOKUP(K195,'Visual chart Edit'!$A$8:$I$569,3,FALSE)</f>
        <v>DA+0</v>
      </c>
      <c r="M202" s="13" t="str">
        <f>+VLOOKUP(M195,'Visual chart Edit'!$A$8:$I$569,3,FALSE)</f>
        <v>DA+0</v>
      </c>
      <c r="O202" s="13" t="str">
        <f>+VLOOKUP(O195,'Visual chart Edit'!$A$8:$I$569,3,FALSE)</f>
        <v>DA+0</v>
      </c>
      <c r="Q202" s="13" t="str">
        <f>+VLOOKUP(Q195,'Visual chart Edit'!$A$8:$I$569,3,FALSE)</f>
        <v>DA+0</v>
      </c>
      <c r="S202" s="13" t="str">
        <f>+VLOOKUP(S195,'Visual chart Edit'!$A$8:$I$569,3,FALSE)</f>
        <v>DA+0</v>
      </c>
      <c r="U202" s="13" t="str">
        <f>+VLOOKUP(U195,'Visual chart Edit'!$A$8:$I$569,3,FALSE)</f>
        <v>DA+0</v>
      </c>
      <c r="W202" s="13" t="str">
        <f>+VLOOKUP(W195,'Visual chart Edit'!$A$8:$I$569,3,FALSE)</f>
        <v>DA+0</v>
      </c>
      <c r="Y202" s="13" t="str">
        <f>+VLOOKUP(Y195,'Visual chart Edit'!$A$8:$I$569,3,FALSE)</f>
        <v>DA+6</v>
      </c>
      <c r="AA202" s="13" t="str">
        <f>+VLOOKUP(AA195,'Visual chart Edit'!$A$8:$I$569,3,FALSE)</f>
        <v>DD60+25</v>
      </c>
      <c r="AC202" s="13" t="str">
        <f>+VLOOKUP(AC195,'Visual chart Edit'!$A$8:$I$569,3,FALSE)</f>
        <v>DD60+25</v>
      </c>
      <c r="AE202" s="13" t="str">
        <f>+VLOOKUP(AE195,'Visual chart Edit'!$A$8:$I$569,3,FALSE)</f>
        <v>DA+0</v>
      </c>
      <c r="AG202" s="13" t="str">
        <f>+VLOOKUP(AG195,'Visual chart Edit'!$A$8:$I$569,3,FALSE)</f>
        <v>DA+3</v>
      </c>
      <c r="AI202" s="13" t="str">
        <f>+VLOOKUP(AI195,'Visual chart Edit'!$A$8:$I$569,3,FALSE)</f>
        <v>DA+0</v>
      </c>
      <c r="AK202" s="13" t="str">
        <f>+VLOOKUP(AK195,'Visual chart Edit'!$A$8:$I$569,3,FALSE)</f>
        <v>DA+0</v>
      </c>
      <c r="AM202" s="13" t="str">
        <f>+VLOOKUP(AM195,'Visual chart Edit'!$A$8:$I$569,3,FALSE)</f>
        <v>DA+3</v>
      </c>
      <c r="AO202" s="13" t="str">
        <f>+VLOOKUP(AO195,'Visual chart Edit'!$A$8:$I$569,3,FALSE)</f>
        <v>DA+3</v>
      </c>
      <c r="AQ202" s="13" t="str">
        <f>+VLOOKUP(AQ195,'Visual chart Edit'!$A$8:$I$569,3,FALSE)</f>
        <v>DA+3</v>
      </c>
      <c r="AS202" s="13" t="str">
        <f>+VLOOKUP(AS195,'Visual chart Edit'!$A$8:$I$569,3,FALSE)</f>
        <v>DC1+3</v>
      </c>
      <c r="AT202" s="30"/>
      <c r="AV202" s="11"/>
      <c r="AW202" s="11"/>
      <c r="AX202" s="11"/>
      <c r="AY202" s="11"/>
      <c r="AZ202" s="11"/>
      <c r="BA202" s="11"/>
      <c r="BB202" s="11"/>
      <c r="BC202" s="11"/>
      <c r="BD202" s="135"/>
    </row>
    <row r="203" spans="1:63" s="13" customFormat="1" x14ac:dyDescent="0.25">
      <c r="A203" s="11"/>
      <c r="B203" s="131"/>
      <c r="C203" s="172" t="s">
        <v>416</v>
      </c>
      <c r="E203" s="13" t="str">
        <f>+VLOOKUP(E195,'Visual chart Edit'!$A$8:$I$569,8,FALSE)</f>
        <v>1,2,0,0</v>
      </c>
      <c r="G203" s="13" t="str">
        <f>+VLOOKUP(G195,'Visual chart Edit'!$A$8:$I$569,8,FALSE)</f>
        <v>1,3,3,1</v>
      </c>
      <c r="I203" s="13" t="str">
        <f>+VLOOKUP(I195,'Visual chart Edit'!$A$8:$I$569,8,FALSE)</f>
        <v>0,1,1,0</v>
      </c>
      <c r="K203" s="13" t="str">
        <f>+VLOOKUP(K195,'Visual chart Edit'!$A$8:$I$569,8,FALSE)</f>
        <v>,,,</v>
      </c>
      <c r="M203" s="13" t="str">
        <f>+VLOOKUP(M195,'Visual chart Edit'!$A$8:$I$569,8,FALSE)</f>
        <v>,,,</v>
      </c>
      <c r="O203" s="13" t="str">
        <f>+VLOOKUP(O195,'Visual chart Edit'!$A$8:$I$569,8,FALSE)</f>
        <v>,,,</v>
      </c>
      <c r="Q203" s="13" t="str">
        <f>+VLOOKUP(Q195,'Visual chart Edit'!$A$8:$I$569,8,FALSE)</f>
        <v>0,0,0,1</v>
      </c>
      <c r="S203" s="13" t="str">
        <f>+VLOOKUP(S195,'Visual chart Edit'!$A$8:$I$569,8,FALSE)</f>
        <v>0,0,1,3</v>
      </c>
      <c r="U203" s="13" t="str">
        <f>+VLOOKUP(U195,'Visual chart Edit'!$A$8:$I$569,8,FALSE)</f>
        <v>0,0,1,2</v>
      </c>
      <c r="W203" s="13" t="str">
        <f>+VLOOKUP(W195,'Visual chart Edit'!$A$8:$I$569,8,FALSE)</f>
        <v>0,0,1,0</v>
      </c>
      <c r="Y203" s="13" t="str">
        <f>+VLOOKUP(Y195,'Visual chart Edit'!$A$8:$I$569,8,FALSE)</f>
        <v>0,0,0,0</v>
      </c>
      <c r="AA203" s="13" t="str">
        <f>+VLOOKUP(AA195,'Visual chart Edit'!$A$8:$I$569,8,FALSE)</f>
        <v>3,3,0,2</v>
      </c>
      <c r="AC203" s="13" t="str">
        <f>+VLOOKUP(AC195,'Visual chart Edit'!$A$8:$I$569,8,FALSE)</f>
        <v>0,0,0,0</v>
      </c>
      <c r="AE203" s="13" t="str">
        <f>+VLOOKUP(AE195,'Visual chart Edit'!$A$8:$I$569,8,FALSE)</f>
        <v>0,0,0,0</v>
      </c>
      <c r="AG203" s="13" t="str">
        <f>+VLOOKUP(AG195,'Visual chart Edit'!$A$8:$I$569,8,FALSE)</f>
        <v>0,0,0,0</v>
      </c>
      <c r="AI203" s="13" t="str">
        <f>+VLOOKUP(AI195,'Visual chart Edit'!$A$8:$I$569,8,FALSE)</f>
        <v>0,0,0,0</v>
      </c>
      <c r="AK203" s="13" t="str">
        <f>+VLOOKUP(AK195,'Visual chart Edit'!$A$8:$I$569,8,FALSE)</f>
        <v>0,0,0,0</v>
      </c>
      <c r="AM203" s="13" t="str">
        <f>+VLOOKUP(AM195,'Visual chart Edit'!$A$8:$I$569,8,FALSE)</f>
        <v>0,0,0,1</v>
      </c>
      <c r="AO203" s="13" t="str">
        <f>+VLOOKUP(AO195,'Visual chart Edit'!$A$8:$I$569,8,FALSE)</f>
        <v>0,1,0,0</v>
      </c>
      <c r="AQ203" s="13" t="str">
        <f>+VLOOKUP(AQ195,'Visual chart Edit'!$A$8:$I$569,8,FALSE)</f>
        <v>,,,</v>
      </c>
      <c r="AS203" s="13" t="str">
        <f>+VLOOKUP(AS195,'Visual chart Edit'!$A$8:$I$569,8,FALSE)</f>
        <v>0,0,0,0</v>
      </c>
      <c r="AT203" s="30"/>
      <c r="AV203" s="11"/>
      <c r="AW203" s="11"/>
      <c r="AX203" s="11"/>
      <c r="AY203" s="11"/>
      <c r="AZ203" s="11"/>
      <c r="BA203" s="11"/>
      <c r="BB203" s="11"/>
      <c r="BC203" s="11"/>
      <c r="BD203" s="135"/>
    </row>
    <row r="204" spans="1:63" s="13" customFormat="1" x14ac:dyDescent="0.25">
      <c r="A204" s="11"/>
      <c r="B204" s="131"/>
      <c r="C204" s="172"/>
      <c r="AT204" s="30"/>
      <c r="AV204" s="11"/>
      <c r="AW204" s="11"/>
      <c r="AX204" s="11"/>
      <c r="AY204" s="11"/>
      <c r="AZ204" s="11"/>
      <c r="BA204" s="11"/>
      <c r="BB204" s="11"/>
      <c r="BC204" s="11"/>
      <c r="BD204" s="135"/>
    </row>
    <row r="205" spans="1:63" s="13" customFormat="1" ht="15" x14ac:dyDescent="0.25">
      <c r="A205" s="11"/>
      <c r="B205" s="131"/>
      <c r="C205" s="69" t="s">
        <v>437</v>
      </c>
      <c r="D205" s="70"/>
      <c r="E205" s="70"/>
      <c r="F205" s="70"/>
      <c r="G205" s="70"/>
      <c r="H205" s="70"/>
      <c r="I205" s="71"/>
      <c r="J205" s="70"/>
      <c r="K205" s="71"/>
      <c r="L205" s="70"/>
      <c r="M205" s="70"/>
      <c r="N205" s="70"/>
      <c r="O205" s="71"/>
      <c r="P205" s="70"/>
      <c r="Q205" s="71"/>
      <c r="R205" s="70"/>
      <c r="S205" s="71"/>
      <c r="T205" s="70"/>
      <c r="U205" s="71"/>
      <c r="V205" s="70"/>
      <c r="W205" s="70"/>
      <c r="X205" s="70"/>
      <c r="Y205" s="71"/>
      <c r="Z205" s="70"/>
      <c r="AA205" s="71"/>
      <c r="AB205" s="70"/>
      <c r="AC205" s="71"/>
      <c r="AD205" s="70"/>
      <c r="AE205" s="70"/>
      <c r="AF205" s="70"/>
      <c r="AG205" s="70"/>
      <c r="AH205" s="70"/>
      <c r="AI205" s="70"/>
      <c r="AJ205" s="70"/>
      <c r="AK205" s="70"/>
      <c r="AL205" s="70"/>
      <c r="AM205" s="70"/>
      <c r="AN205" s="70"/>
      <c r="AO205" s="71"/>
      <c r="AP205" s="70"/>
      <c r="AQ205" s="71"/>
      <c r="AR205" s="70"/>
      <c r="AS205" s="71"/>
      <c r="AT205" s="72"/>
      <c r="AV205" s="11"/>
      <c r="AW205" s="11"/>
      <c r="AX205" s="11"/>
      <c r="AY205" s="11"/>
      <c r="AZ205" s="11"/>
      <c r="BA205" s="11"/>
      <c r="BB205" s="11"/>
      <c r="BC205" s="11"/>
      <c r="BD205" s="135"/>
    </row>
    <row r="206" spans="1:63" s="13" customFormat="1" x14ac:dyDescent="0.25">
      <c r="A206" s="11"/>
      <c r="B206" s="56"/>
      <c r="C206" s="172"/>
      <c r="D206" s="60"/>
      <c r="E206" s="60">
        <v>358</v>
      </c>
      <c r="F206" s="60"/>
      <c r="G206" s="179">
        <v>359</v>
      </c>
      <c r="H206" s="60"/>
      <c r="I206" s="60">
        <v>360</v>
      </c>
      <c r="J206" s="60"/>
      <c r="K206" s="179">
        <v>361</v>
      </c>
      <c r="L206" s="60"/>
      <c r="M206" s="60">
        <v>362</v>
      </c>
      <c r="N206" s="60"/>
      <c r="O206" s="179">
        <v>363</v>
      </c>
      <c r="P206" s="60"/>
      <c r="Q206" s="60">
        <v>364</v>
      </c>
      <c r="R206" s="60"/>
      <c r="S206" s="179">
        <v>365</v>
      </c>
      <c r="T206" s="60"/>
      <c r="U206" s="60">
        <v>366</v>
      </c>
      <c r="V206" s="60"/>
      <c r="W206" s="179">
        <v>367</v>
      </c>
      <c r="X206" s="60"/>
      <c r="Y206" s="60">
        <v>368</v>
      </c>
      <c r="Z206" s="60"/>
      <c r="AA206" s="179">
        <v>369</v>
      </c>
      <c r="AB206" s="60"/>
      <c r="AC206" s="60">
        <v>370</v>
      </c>
      <c r="AD206" s="60"/>
      <c r="AE206" s="179">
        <v>371</v>
      </c>
      <c r="AF206" s="60"/>
      <c r="AG206" s="60">
        <v>372</v>
      </c>
      <c r="AH206" s="60"/>
      <c r="AI206" s="179">
        <v>373</v>
      </c>
      <c r="AJ206" s="60"/>
      <c r="AK206" s="60">
        <v>374</v>
      </c>
      <c r="AL206" s="60"/>
      <c r="AM206" s="179">
        <v>375</v>
      </c>
      <c r="AN206" s="60"/>
      <c r="AO206" s="60">
        <v>376</v>
      </c>
      <c r="AP206" s="60"/>
      <c r="AQ206" s="179">
        <v>377</v>
      </c>
      <c r="AR206" s="60"/>
      <c r="AS206" s="60">
        <v>378</v>
      </c>
      <c r="AT206" s="30"/>
      <c r="AV206" s="11"/>
      <c r="AW206" s="11"/>
      <c r="AX206" s="11"/>
      <c r="AY206" s="11"/>
      <c r="AZ206" s="11"/>
      <c r="BA206" s="11"/>
      <c r="BB206" s="11"/>
      <c r="BC206" s="11"/>
      <c r="BD206" s="135"/>
    </row>
    <row r="207" spans="1:63" s="13" customFormat="1" x14ac:dyDescent="0.25">
      <c r="A207" s="11"/>
      <c r="B207" s="56"/>
      <c r="C207" s="172"/>
      <c r="D207" s="172"/>
      <c r="E207" s="165" t="str">
        <f>+VLOOKUP(E206,'Visual chart Edit'!$A$8:$I$600,2,FALSE)</f>
        <v>59/0</v>
      </c>
      <c r="G207" s="165" t="str">
        <f>+VLOOKUP(G206,'Visual chart Edit'!$A$8:$I$600,2,FALSE)</f>
        <v>59/1</v>
      </c>
      <c r="I207" s="165" t="str">
        <f>+VLOOKUP(I206,'Visual chart Edit'!$A$8:$I$600,2,FALSE)</f>
        <v>59/2</v>
      </c>
      <c r="K207" s="165" t="str">
        <f>+VLOOKUP(K206,'Visual chart Edit'!$A$8:$I$600,2,FALSE)</f>
        <v>59/3</v>
      </c>
      <c r="M207" s="165" t="str">
        <f>+VLOOKUP(M206,'Visual chart Edit'!$A$8:$I$600,2,FALSE)</f>
        <v>59/4</v>
      </c>
      <c r="O207" s="165" t="str">
        <f>+VLOOKUP(O206,'Visual chart Edit'!$A$8:$I$600,2,FALSE)</f>
        <v>59/5</v>
      </c>
      <c r="Q207" s="165" t="str">
        <f>+VLOOKUP(Q206,'Visual chart Edit'!$A$8:$I$600,2,FALSE)</f>
        <v>59/6</v>
      </c>
      <c r="S207" s="165" t="str">
        <f>+VLOOKUP(S206,'Visual chart Edit'!$A$8:$I$600,2,FALSE)</f>
        <v>59/7</v>
      </c>
      <c r="U207" s="165" t="str">
        <f>+VLOOKUP(U206,'Visual chart Edit'!$A$8:$I$600,2,FALSE)</f>
        <v>59/8</v>
      </c>
      <c r="W207" s="165" t="str">
        <f>+VLOOKUP(W206,'Visual chart Edit'!$A$8:$I$600,2,FALSE)</f>
        <v>59/9</v>
      </c>
      <c r="Y207" s="165" t="str">
        <f>+VLOOKUP(Y206,'Visual chart Edit'!$A$8:$I$600,2,FALSE)</f>
        <v>59/10</v>
      </c>
      <c r="AA207" s="165" t="str">
        <f>+VLOOKUP(AA206,'Visual chart Edit'!$A$8:$I$600,2,FALSE)</f>
        <v>59/11</v>
      </c>
      <c r="AC207" s="165" t="str">
        <f>+VLOOKUP(AC206,'Visual chart Edit'!$A$8:$I$600,2,FALSE)</f>
        <v>59/12</v>
      </c>
      <c r="AE207" s="165" t="str">
        <f>+VLOOKUP(AE206,'Visual chart Edit'!$A$8:$I$600,2,FALSE)</f>
        <v>59/13</v>
      </c>
      <c r="AG207" s="165" t="str">
        <f>+VLOOKUP(AG206,'Visual chart Edit'!$A$8:$I$600,2,FALSE)</f>
        <v>59/14</v>
      </c>
      <c r="AI207" s="165" t="str">
        <f>+VLOOKUP(AI206,'Visual chart Edit'!$A$8:$I$600,2,FALSE)</f>
        <v>59/15</v>
      </c>
      <c r="AK207" s="165" t="str">
        <f>+VLOOKUP(AK206,'Visual chart Edit'!$A$8:$I$600,2,FALSE)</f>
        <v>59/16</v>
      </c>
      <c r="AM207" s="165" t="str">
        <f>+VLOOKUP(AM206,'Visual chart Edit'!$A$8:$I$600,2,FALSE)</f>
        <v>60/0</v>
      </c>
      <c r="AO207" s="165" t="str">
        <f>+VLOOKUP(AO206,'Visual chart Edit'!$A$8:$I$600,2,FALSE)</f>
        <v>60/1</v>
      </c>
      <c r="AQ207" s="165" t="str">
        <f>+VLOOKUP(AQ206,'Visual chart Edit'!$A$8:$I$600,2,FALSE)</f>
        <v>60/2</v>
      </c>
      <c r="AS207" s="165" t="str">
        <f>+VLOOKUP(AS206,'Visual chart Edit'!$A$8:$I$600,2,FALSE)</f>
        <v>60/3</v>
      </c>
      <c r="AT207" s="30"/>
      <c r="AV207" s="11"/>
      <c r="AW207" s="11"/>
      <c r="AX207" s="11"/>
      <c r="AY207" s="11"/>
      <c r="AZ207" s="11"/>
      <c r="BA207" s="11"/>
      <c r="BB207" s="11"/>
      <c r="BC207" s="11"/>
      <c r="BD207" s="135"/>
    </row>
    <row r="208" spans="1:63" s="13" customFormat="1" x14ac:dyDescent="0.25">
      <c r="A208" s="11"/>
      <c r="B208" s="56"/>
      <c r="D208" s="13" t="s">
        <v>909</v>
      </c>
      <c r="F208" s="13" t="s">
        <v>909</v>
      </c>
      <c r="H208" s="13" t="s">
        <v>909</v>
      </c>
      <c r="J208" s="13" t="s">
        <v>909</v>
      </c>
      <c r="L208" s="13" t="s">
        <v>909</v>
      </c>
      <c r="N208" s="13" t="s">
        <v>909</v>
      </c>
      <c r="P208" s="13" t="s">
        <v>909</v>
      </c>
      <c r="R208" s="13" t="s">
        <v>909</v>
      </c>
      <c r="T208" s="13" t="s">
        <v>909</v>
      </c>
      <c r="V208" s="13" t="s">
        <v>909</v>
      </c>
      <c r="X208" s="13" t="s">
        <v>909</v>
      </c>
      <c r="Z208" s="13" t="s">
        <v>909</v>
      </c>
      <c r="AB208" s="13" t="s">
        <v>909</v>
      </c>
      <c r="AD208" s="13" t="s">
        <v>909</v>
      </c>
      <c r="AF208" s="13" t="s">
        <v>909</v>
      </c>
      <c r="AH208" s="13" t="s">
        <v>909</v>
      </c>
      <c r="AJ208" s="13" t="s">
        <v>909</v>
      </c>
      <c r="AL208" s="13" t="s">
        <v>909</v>
      </c>
      <c r="AN208" s="13" t="s">
        <v>909</v>
      </c>
      <c r="AP208" s="13" t="s">
        <v>909</v>
      </c>
      <c r="AR208" s="13" t="s">
        <v>909</v>
      </c>
      <c r="AT208" s="30"/>
      <c r="AV208" s="11"/>
      <c r="AW208" s="11"/>
      <c r="AX208" s="11"/>
      <c r="AY208" s="11"/>
      <c r="AZ208" s="11"/>
      <c r="BA208" s="11"/>
      <c r="BB208" s="11"/>
      <c r="BC208" s="11"/>
      <c r="BD208" s="135"/>
      <c r="BI208" s="13">
        <f>+SUMIF(D208:AT208,".",D211:AT211)</f>
        <v>0</v>
      </c>
      <c r="BJ208" s="13">
        <f>+SUMIF(D208:AT208,"..",D211:AT211)</f>
        <v>0</v>
      </c>
      <c r="BK208" s="13">
        <f>+SUMIF(D208:AT208,",",D211:AT211)</f>
        <v>8606.7000000000007</v>
      </c>
    </row>
    <row r="209" spans="1:63" s="13" customFormat="1" x14ac:dyDescent="0.25">
      <c r="A209" s="11"/>
      <c r="B209" s="131"/>
      <c r="C209" s="172" t="s">
        <v>433</v>
      </c>
      <c r="E209" s="13" t="str">
        <f>+VLOOKUP(E207,'Visual chart Edit'!$B$7:$L$591,11,FALSE)</f>
        <v>E</v>
      </c>
      <c r="G209" s="13" t="str">
        <f>+VLOOKUP(G207,'Visual chart Edit'!$B$7:$L$591,11,FALSE)</f>
        <v>E</v>
      </c>
      <c r="I209" s="13" t="str">
        <f>+VLOOKUP(I207,'Visual chart Edit'!$B$7:$L$591,11,FALSE)</f>
        <v>E</v>
      </c>
      <c r="K209" s="13" t="str">
        <f>+VLOOKUP(K207,'Visual chart Edit'!$B$7:$L$591,11,FALSE)</f>
        <v>E</v>
      </c>
      <c r="M209" s="13" t="str">
        <f>+VLOOKUP(M207,'Visual chart Edit'!$B$7:$L$591,11,FALSE)</f>
        <v>E</v>
      </c>
      <c r="O209" s="13" t="str">
        <f>+VLOOKUP(O207,'Visual chart Edit'!$B$7:$L$591,11,FALSE)</f>
        <v>E</v>
      </c>
      <c r="Q209" s="13" t="str">
        <f>+VLOOKUP(Q207,'Visual chart Edit'!$B$7:$L$591,11,FALSE)</f>
        <v>E</v>
      </c>
      <c r="S209" s="13" t="str">
        <f>+VLOOKUP(S207,'Visual chart Edit'!$B$7:$L$591,11,FALSE)</f>
        <v>E</v>
      </c>
      <c r="U209" s="13" t="str">
        <f>+VLOOKUP(U207,'Visual chart Edit'!$B$7:$L$591,11,FALSE)</f>
        <v>E</v>
      </c>
      <c r="W209" s="13" t="str">
        <f>+VLOOKUP(W207,'Visual chart Edit'!$B$7:$L$591,11,FALSE)</f>
        <v>E</v>
      </c>
      <c r="Y209" s="13" t="str">
        <f>+VLOOKUP(Y207,'Visual chart Edit'!$B$7:$L$591,11,FALSE)</f>
        <v>E</v>
      </c>
      <c r="AA209" s="13" t="str">
        <f>+VLOOKUP(AA207,'Visual chart Edit'!$B$7:$L$591,11,FALSE)</f>
        <v>E</v>
      </c>
      <c r="AC209" s="13" t="str">
        <f>+VLOOKUP(AC207,'Visual chart Edit'!$B$7:$L$591,11,FALSE)</f>
        <v>E</v>
      </c>
      <c r="AE209" s="13" t="str">
        <f>+VLOOKUP(AE207,'Visual chart Edit'!$B$7:$L$591,11,FALSE)</f>
        <v>E</v>
      </c>
      <c r="AG209" s="13" t="str">
        <f>+VLOOKUP(AG207,'Visual chart Edit'!$B$7:$L$591,11,FALSE)</f>
        <v>E</v>
      </c>
      <c r="AI209" s="13" t="str">
        <f>+VLOOKUP(AI207,'Visual chart Edit'!$B$7:$L$591,11,FALSE)</f>
        <v>E</v>
      </c>
      <c r="AK209" s="13" t="str">
        <f>+VLOOKUP(AK207,'Visual chart Edit'!$B$7:$L$591,11,FALSE)</f>
        <v>E</v>
      </c>
      <c r="AM209" s="13" t="str">
        <f>+VLOOKUP(AM207,'Visual chart Edit'!$B$7:$L$591,11,FALSE)</f>
        <v>E</v>
      </c>
      <c r="AO209" s="13" t="str">
        <f>+VLOOKUP(AO207,'Visual chart Edit'!$B$7:$L$591,11,FALSE)</f>
        <v>E</v>
      </c>
      <c r="AQ209" s="13" t="str">
        <f>+VLOOKUP(AQ207,'Visual chart Edit'!$B$7:$L$591,11,FALSE)</f>
        <v>E</v>
      </c>
      <c r="AS209" s="13" t="str">
        <f>+VLOOKUP(AS207,'Visual chart Edit'!$B$7:$L$591,11,FALSE)</f>
        <v>E</v>
      </c>
      <c r="AT209" s="30"/>
      <c r="AV209" s="11"/>
      <c r="AW209" s="11"/>
      <c r="AX209" s="11"/>
      <c r="AY209" s="11"/>
      <c r="AZ209" s="11"/>
      <c r="BA209" s="11"/>
      <c r="BB209" s="11"/>
      <c r="BC209" s="11"/>
      <c r="BD209" s="135"/>
    </row>
    <row r="210" spans="1:63" s="13" customFormat="1" ht="3" customHeight="1" x14ac:dyDescent="0.25">
      <c r="A210" s="11"/>
      <c r="B210" s="131"/>
      <c r="C210" s="172" t="s">
        <v>434</v>
      </c>
      <c r="E210" s="21" t="str">
        <f>+VLOOKUP(E207,'Visual chart Edit'!$B$7:$M$491,12,FALSE)</f>
        <v>Done</v>
      </c>
      <c r="G210" s="21" t="str">
        <f>+VLOOKUP(G207,'Visual chart Edit'!$B$7:$M$491,12,FALSE)</f>
        <v>Done</v>
      </c>
      <c r="I210" s="21" t="str">
        <f>+VLOOKUP(I207,'Visual chart Edit'!$B$7:$M$491,12,FALSE)</f>
        <v>Done</v>
      </c>
      <c r="K210" s="21" t="str">
        <f>+VLOOKUP(K207,'Visual chart Edit'!$B$7:$M$491,12,FALSE)</f>
        <v>Done</v>
      </c>
      <c r="M210" s="21" t="str">
        <f>+VLOOKUP(M207,'Visual chart Edit'!$B$7:$M$491,12,FALSE)</f>
        <v>Done</v>
      </c>
      <c r="O210" s="21" t="str">
        <f>+VLOOKUP(O207,'Visual chart Edit'!$B$7:$M$491,12,FALSE)</f>
        <v>Done</v>
      </c>
      <c r="Q210" s="21" t="str">
        <f>+VLOOKUP(Q207,'Visual chart Edit'!$B$7:$M$491,12,FALSE)</f>
        <v>Done</v>
      </c>
      <c r="S210" s="21" t="str">
        <f>+VLOOKUP(S207,'Visual chart Edit'!$B$7:$M$491,12,FALSE)</f>
        <v>Done</v>
      </c>
      <c r="U210" s="21" t="str">
        <f>+VLOOKUP(U207,'Visual chart Edit'!$B$7:$M$491,12,FALSE)</f>
        <v>Done</v>
      </c>
      <c r="W210" s="21" t="str">
        <f>+VLOOKUP(W207,'Visual chart Edit'!$B$7:$M$491,12,FALSE)</f>
        <v>Done</v>
      </c>
      <c r="Y210" s="21" t="str">
        <f>+VLOOKUP(Y207,'Visual chart Edit'!$B$7:$M$491,12,FALSE)</f>
        <v>Done</v>
      </c>
      <c r="AA210" s="21" t="str">
        <f>+VLOOKUP(AA207,'Visual chart Edit'!$B$7:$M$491,12,FALSE)</f>
        <v>Done</v>
      </c>
      <c r="AC210" s="21" t="str">
        <f>+VLOOKUP(AC207,'Visual chart Edit'!$B$7:$M$491,12,FALSE)</f>
        <v>Done</v>
      </c>
      <c r="AE210" s="21" t="str">
        <f>+VLOOKUP(AE207,'Visual chart Edit'!$B$7:$M$491,12,FALSE)</f>
        <v>Done</v>
      </c>
      <c r="AG210" s="21" t="str">
        <f>+VLOOKUP(AG207,'Visual chart Edit'!$B$7:$M$491,12,FALSE)</f>
        <v>Done</v>
      </c>
      <c r="AI210" s="21" t="str">
        <f>+VLOOKUP(AI207,'Visual chart Edit'!$B$7:$M$491,12,FALSE)</f>
        <v>Done</v>
      </c>
      <c r="AK210" s="21" t="str">
        <f>+VLOOKUP(AK207,'Visual chart Edit'!$B$7:$M$491,12,FALSE)</f>
        <v>Done</v>
      </c>
      <c r="AM210" s="21" t="str">
        <f>+VLOOKUP(AM207,'Visual chart Edit'!$B$7:$M$491,12,FALSE)</f>
        <v>Done</v>
      </c>
      <c r="AO210" s="21" t="str">
        <f>+VLOOKUP(AO207,'Visual chart Edit'!$B$7:$M$491,12,FALSE)</f>
        <v>Done</v>
      </c>
      <c r="AQ210" s="21" t="str">
        <f>+VLOOKUP(AQ207,'Visual chart Edit'!$B$7:$M$491,12,FALSE)</f>
        <v>Done</v>
      </c>
      <c r="AS210" s="21" t="str">
        <f>+VLOOKUP(AS207,'Visual chart Edit'!$B$7:$M$491,12,FALSE)</f>
        <v>Done</v>
      </c>
      <c r="AT210" s="30"/>
      <c r="AV210" s="11"/>
      <c r="AW210" s="11"/>
      <c r="AX210" s="11"/>
      <c r="AY210" s="11"/>
      <c r="AZ210" s="11"/>
      <c r="BA210" s="11"/>
      <c r="BB210" s="11"/>
      <c r="BC210" s="11"/>
      <c r="BD210" s="135"/>
    </row>
    <row r="211" spans="1:63" s="13" customFormat="1" ht="15" customHeight="1" x14ac:dyDescent="0.25">
      <c r="A211" s="11"/>
      <c r="B211" s="131"/>
      <c r="C211" s="172" t="s">
        <v>435</v>
      </c>
      <c r="D211" s="13">
        <f>+VLOOKUP(E206,'Visual chart Edit'!$A$8:$I$572,9,FALSE)</f>
        <v>238.9</v>
      </c>
      <c r="E211" s="93" t="str">
        <f>+VLOOKUP(E207,'Visual chart Edit'!$B$7:$K$570,10,FALSE)</f>
        <v>DRY</v>
      </c>
      <c r="F211" s="13">
        <f>+VLOOKUP(G206,'Visual chart Edit'!$A$8:$I$572,9,FALSE)</f>
        <v>411.3</v>
      </c>
      <c r="G211" s="93" t="str">
        <f>+VLOOKUP(G207,'Visual chart Edit'!$B$7:$K$570,10,FALSE)</f>
        <v>DRY</v>
      </c>
      <c r="H211" s="13">
        <f>+VLOOKUP(I206,'Visual chart Edit'!$A$8:$I$572,9,FALSE)</f>
        <v>418.2</v>
      </c>
      <c r="I211" s="93" t="str">
        <f>+VLOOKUP(I207,'Visual chart Edit'!$B$7:$K$570,10,FALSE)</f>
        <v>DFR</v>
      </c>
      <c r="J211" s="13">
        <f>+VLOOKUP(K206,'Visual chart Edit'!$A$8:$I$572,9,FALSE)</f>
        <v>412.3</v>
      </c>
      <c r="K211" s="93" t="str">
        <f>+VLOOKUP(K207,'Visual chart Edit'!$B$7:$K$570,10,FALSE)</f>
        <v>DFR</v>
      </c>
      <c r="L211" s="13">
        <f>+VLOOKUP(M206,'Visual chart Edit'!$A$8:$I$572,9,FALSE)</f>
        <v>421</v>
      </c>
      <c r="M211" s="93" t="str">
        <f>+VLOOKUP(M207,'Visual chart Edit'!$B$7:$K$570,10,FALSE)</f>
        <v>DFR</v>
      </c>
      <c r="N211" s="13">
        <f>+VLOOKUP(O206,'Visual chart Edit'!$A$8:$I$572,9,FALSE)</f>
        <v>419.7</v>
      </c>
      <c r="O211" s="93" t="str">
        <f>+VLOOKUP(O207,'Visual chart Edit'!$B$7:$K$570,10,FALSE)</f>
        <v>DFR</v>
      </c>
      <c r="P211" s="13">
        <f>+VLOOKUP(Q206,'Visual chart Edit'!$A$8:$I$572,9,FALSE)</f>
        <v>419.1</v>
      </c>
      <c r="Q211" s="93" t="str">
        <f>+VLOOKUP(Q207,'Visual chart Edit'!$B$7:$K$570,10,FALSE)</f>
        <v>DFR</v>
      </c>
      <c r="R211" s="13">
        <f>+VLOOKUP(S206,'Visual chart Edit'!$A$8:$I$572,9,FALSE)</f>
        <v>408.8</v>
      </c>
      <c r="S211" s="93" t="str">
        <f>+VLOOKUP(S207,'Visual chart Edit'!$B$7:$K$570,10,FALSE)</f>
        <v>DRY</v>
      </c>
      <c r="T211" s="13">
        <f>+VLOOKUP(U206,'Visual chart Edit'!$A$8:$I$572,9,FALSE)</f>
        <v>426.9</v>
      </c>
      <c r="U211" s="93" t="str">
        <f>+VLOOKUP(U207,'Visual chart Edit'!$B$7:$K$570,10,FALSE)</f>
        <v>DRY</v>
      </c>
      <c r="V211" s="13">
        <f>+VLOOKUP(W206,'Visual chart Edit'!$A$8:$I$572,9,FALSE)</f>
        <v>434.7</v>
      </c>
      <c r="W211" s="93" t="str">
        <f>+VLOOKUP(W207,'Visual chart Edit'!$B$7:$K$570,10,FALSE)</f>
        <v>DRY</v>
      </c>
      <c r="X211" s="13">
        <f>+VLOOKUP(Y206,'Visual chart Edit'!$A$8:$I$572,9,FALSE)</f>
        <v>400.8</v>
      </c>
      <c r="Y211" s="93" t="str">
        <f>+VLOOKUP(Y207,'Visual chart Edit'!$B$7:$K$570,10,FALSE)</f>
        <v>DRY</v>
      </c>
      <c r="Z211" s="13">
        <f>+VLOOKUP(AA206,'Visual chart Edit'!$A$8:$I$572,9,FALSE)</f>
        <v>436.3</v>
      </c>
      <c r="AA211" s="93" t="str">
        <f>+VLOOKUP(AA207,'Visual chart Edit'!$B$7:$K$570,10,FALSE)</f>
        <v>DFR</v>
      </c>
      <c r="AB211" s="13">
        <f>+VLOOKUP(AC206,'Visual chart Edit'!$A$8:$I$572,9,FALSE)</f>
        <v>393.1</v>
      </c>
      <c r="AC211" s="93" t="str">
        <f>+VLOOKUP(AC207,'Visual chart Edit'!$B$7:$K$570,10,FALSE)</f>
        <v>DFR</v>
      </c>
      <c r="AD211" s="13">
        <f>+VLOOKUP(AE206,'Visual chart Edit'!$A$8:$I$572,9,FALSE)</f>
        <v>447.4</v>
      </c>
      <c r="AE211" s="93" t="str">
        <f>+VLOOKUP(AE207,'Visual chart Edit'!$B$7:$K$570,10,FALSE)</f>
        <v>DRY</v>
      </c>
      <c r="AF211" s="13">
        <f>+VLOOKUP(AG206,'Visual chart Edit'!$A$8:$I$572,9,FALSE)</f>
        <v>391.1</v>
      </c>
      <c r="AG211" s="93" t="str">
        <f>+VLOOKUP(AG207,'Visual chart Edit'!$B$7:$K$570,10,FALSE)</f>
        <v>DRY</v>
      </c>
      <c r="AH211" s="13">
        <f>+VLOOKUP(AI206,'Visual chart Edit'!$A$8:$I$572,9,FALSE)</f>
        <v>448.6</v>
      </c>
      <c r="AI211" s="93" t="str">
        <f>+VLOOKUP(AI207,'Visual chart Edit'!$B$7:$K$570,10,FALSE)</f>
        <v>DRY</v>
      </c>
      <c r="AJ211" s="13">
        <f>+VLOOKUP(AK206,'Visual chart Edit'!$A$8:$I$572,9,FALSE)</f>
        <v>388</v>
      </c>
      <c r="AK211" s="93" t="str">
        <f>+VLOOKUP(AK207,'Visual chart Edit'!$B$7:$K$570,10,FALSE)</f>
        <v>Dry</v>
      </c>
      <c r="AL211" s="13">
        <f>+VLOOKUP(AM206,'Visual chart Edit'!$A$8:$I$572,9,FALSE)</f>
        <v>438</v>
      </c>
      <c r="AM211" s="93" t="str">
        <f>+VLOOKUP(AM207,'Visual chart Edit'!$B$7:$K$570,10,FALSE)</f>
        <v>DRY</v>
      </c>
      <c r="AN211" s="13">
        <f>+VLOOKUP(AO206,'Visual chart Edit'!$A$8:$I$572,9,FALSE)</f>
        <v>413.8</v>
      </c>
      <c r="AO211" s="93" t="str">
        <f>+VLOOKUP(AO207,'Visual chart Edit'!$B$7:$K$570,10,FALSE)</f>
        <v>DRY</v>
      </c>
      <c r="AP211" s="13">
        <f>+VLOOKUP(AQ206,'Visual chart Edit'!$A$8:$I$572,9,FALSE)</f>
        <v>424.2</v>
      </c>
      <c r="AQ211" s="93" t="str">
        <f>+VLOOKUP(AQ207,'Visual chart Edit'!$B$7:$K$570,10,FALSE)</f>
        <v>DFR</v>
      </c>
      <c r="AR211" s="13">
        <f>+VLOOKUP(AS206,'Visual chart Edit'!$A$8:$I$572,9,FALSE)</f>
        <v>414.5</v>
      </c>
      <c r="AS211" s="93" t="str">
        <f>+VLOOKUP(AS207,'Visual chart Edit'!$B$7:$K$570,10,FALSE)</f>
        <v>DFR</v>
      </c>
      <c r="AT211" s="30"/>
      <c r="AV211" s="11">
        <f>+COUNTIF(C210:AT211,"Sandy")</f>
        <v>0</v>
      </c>
      <c r="AW211" s="11">
        <f>+COUNTIF(C210:AT211,"DRY")</f>
        <v>12</v>
      </c>
      <c r="AX211" s="11">
        <f>+COUNTIF(C211:AT211,"DFR")</f>
        <v>9</v>
      </c>
      <c r="AY211" s="11">
        <f>+COUNTIF(C211:AS211,"WFR")</f>
        <v>0</v>
      </c>
      <c r="AZ211" s="11">
        <f>+COUNTIF(C211:AS211,"FS")</f>
        <v>0</v>
      </c>
      <c r="BA211" s="11">
        <f>+SUM(AV211:AZ211)</f>
        <v>21</v>
      </c>
      <c r="BB211" s="11">
        <f>+COUNTIF(E211:AS211,"WIP")</f>
        <v>0</v>
      </c>
      <c r="BC211" s="11">
        <f>+COUNTIF(D212:AT212,"C")</f>
        <v>21</v>
      </c>
      <c r="BD211" s="135">
        <f>+COUNTIF(D209:AT209,"E")</f>
        <v>21</v>
      </c>
      <c r="BE211" s="11">
        <f>+COUNTIF(D210:AT210,"Done")</f>
        <v>21</v>
      </c>
      <c r="BH211" s="13">
        <f>+SUM(D211:AT211)</f>
        <v>8606.7000000000007</v>
      </c>
    </row>
    <row r="212" spans="1:63" s="13" customFormat="1" x14ac:dyDescent="0.25">
      <c r="A212" s="11"/>
      <c r="B212" s="131"/>
      <c r="C212" s="172" t="s">
        <v>436</v>
      </c>
      <c r="E212" s="21" t="s">
        <v>417</v>
      </c>
      <c r="G212" s="21" t="s">
        <v>417</v>
      </c>
      <c r="I212" s="21" t="s">
        <v>417</v>
      </c>
      <c r="K212" s="21" t="s">
        <v>417</v>
      </c>
      <c r="M212" s="21" t="s">
        <v>417</v>
      </c>
      <c r="O212" s="21" t="s">
        <v>417</v>
      </c>
      <c r="Q212" s="21" t="s">
        <v>417</v>
      </c>
      <c r="S212" s="21" t="s">
        <v>417</v>
      </c>
      <c r="U212" s="21" t="s">
        <v>417</v>
      </c>
      <c r="W212" s="21" t="s">
        <v>417</v>
      </c>
      <c r="Y212" s="21" t="s">
        <v>417</v>
      </c>
      <c r="AA212" s="21" t="s">
        <v>417</v>
      </c>
      <c r="AC212" s="21" t="s">
        <v>417</v>
      </c>
      <c r="AE212" s="21" t="s">
        <v>417</v>
      </c>
      <c r="AG212" s="21" t="s">
        <v>417</v>
      </c>
      <c r="AI212" s="21" t="s">
        <v>417</v>
      </c>
      <c r="AK212" s="21" t="s">
        <v>417</v>
      </c>
      <c r="AM212" s="21" t="s">
        <v>417</v>
      </c>
      <c r="AO212" s="21" t="s">
        <v>417</v>
      </c>
      <c r="AQ212" s="21" t="s">
        <v>417</v>
      </c>
      <c r="AS212" s="21" t="s">
        <v>417</v>
      </c>
      <c r="AT212" s="30"/>
      <c r="AV212" s="11"/>
      <c r="AW212" s="11"/>
      <c r="AX212" s="11"/>
      <c r="AY212" s="11"/>
      <c r="AZ212" s="11"/>
      <c r="BA212" s="11"/>
      <c r="BB212" s="11"/>
      <c r="BC212" s="11"/>
      <c r="BD212" s="135"/>
    </row>
    <row r="213" spans="1:63" s="13" customFormat="1" x14ac:dyDescent="0.25">
      <c r="A213" s="11"/>
      <c r="B213" s="131"/>
      <c r="C213" s="172" t="s">
        <v>138</v>
      </c>
      <c r="E213" s="13" t="str">
        <f>+VLOOKUP(E206,'Visual chart Edit'!$A$8:$I$569,3,FALSE)</f>
        <v>DC2+0</v>
      </c>
      <c r="G213" s="13" t="str">
        <f>+VLOOKUP(G206,'Visual chart Edit'!$A$8:$I$569,3,FALSE)</f>
        <v>DA+3</v>
      </c>
      <c r="I213" s="13" t="str">
        <f>+VLOOKUP(I206,'Visual chart Edit'!$A$8:$I$569,3,FALSE)</f>
        <v>DA+3</v>
      </c>
      <c r="K213" s="13" t="str">
        <f>+VLOOKUP(K206,'Visual chart Edit'!$A$8:$I$569,3,FALSE)</f>
        <v>DA+3</v>
      </c>
      <c r="M213" s="13" t="str">
        <f>+VLOOKUP(M206,'Visual chart Edit'!$A$8:$I$569,3,FALSE)</f>
        <v>DA+3</v>
      </c>
      <c r="O213" s="13" t="str">
        <f>+VLOOKUP(O206,'Visual chart Edit'!$A$8:$I$569,3,FALSE)</f>
        <v>DA+3</v>
      </c>
      <c r="Q213" s="13" t="str">
        <f>+VLOOKUP(Q206,'Visual chart Edit'!$A$8:$I$569,3,FALSE)</f>
        <v>DA+3</v>
      </c>
      <c r="S213" s="13" t="str">
        <f>+VLOOKUP(S206,'Visual chart Edit'!$A$8:$I$569,3,FALSE)</f>
        <v>DA+3</v>
      </c>
      <c r="U213" s="13" t="str">
        <f>+VLOOKUP(U206,'Visual chart Edit'!$A$8:$I$569,3,FALSE)</f>
        <v>DB1+3</v>
      </c>
      <c r="W213" s="13" t="str">
        <f>+VLOOKUP(W206,'Visual chart Edit'!$A$8:$I$569,3,FALSE)</f>
        <v>DA+3</v>
      </c>
      <c r="Y213" s="13" t="str">
        <f>+VLOOKUP(Y206,'Visual chart Edit'!$A$8:$I$569,3,FALSE)</f>
        <v>DA+0</v>
      </c>
      <c r="AA213" s="13" t="str">
        <f>+VLOOKUP(AA206,'Visual chart Edit'!$A$8:$I$569,3,FALSE)</f>
        <v>DA+6</v>
      </c>
      <c r="AC213" s="13" t="str">
        <f>+VLOOKUP(AC206,'Visual chart Edit'!$A$8:$I$569,3,FALSE)</f>
        <v>DA+6</v>
      </c>
      <c r="AE213" s="13" t="str">
        <f>+VLOOKUP(AE206,'Visual chart Edit'!$A$8:$I$569,3,FALSE)</f>
        <v>DA+3</v>
      </c>
      <c r="AG213" s="13" t="str">
        <f>+VLOOKUP(AG206,'Visual chart Edit'!$A$8:$I$569,3,FALSE)</f>
        <v>DA+6</v>
      </c>
      <c r="AI213" s="13" t="str">
        <f>+VLOOKUP(AI206,'Visual chart Edit'!$A$8:$I$569,3,FALSE)</f>
        <v>DA+6</v>
      </c>
      <c r="AK213" s="13" t="str">
        <f>+VLOOKUP(AK206,'Visual chart Edit'!$A$8:$I$569,3,FALSE)</f>
        <v>DA+9</v>
      </c>
      <c r="AM213" s="13" t="str">
        <f>+VLOOKUP(AM206,'Visual chart Edit'!$A$8:$I$569,3,FALSE)</f>
        <v>DC1+0</v>
      </c>
      <c r="AO213" s="13" t="str">
        <f>+VLOOKUP(AO206,'Visual chart Edit'!$A$8:$I$569,3,FALSE)</f>
        <v>DA+6</v>
      </c>
      <c r="AQ213" s="13" t="str">
        <f>+VLOOKUP(AQ206,'Visual chart Edit'!$A$8:$I$569,3,FALSE)</f>
        <v>DA+3</v>
      </c>
      <c r="AS213" s="13" t="str">
        <f>+VLOOKUP(AS206,'Visual chart Edit'!$A$8:$I$569,3,FALSE)</f>
        <v>DA+3</v>
      </c>
      <c r="AT213" s="30"/>
      <c r="AV213" s="11"/>
      <c r="AW213" s="11"/>
      <c r="AX213" s="11"/>
      <c r="AY213" s="11"/>
      <c r="AZ213" s="11"/>
      <c r="BA213" s="11"/>
      <c r="BB213" s="11"/>
      <c r="BC213" s="11"/>
      <c r="BD213" s="135"/>
    </row>
    <row r="214" spans="1:63" s="13" customFormat="1" x14ac:dyDescent="0.25">
      <c r="A214" s="11"/>
      <c r="B214" s="131"/>
      <c r="C214" s="172" t="s">
        <v>416</v>
      </c>
      <c r="E214" s="13" t="str">
        <f>+VLOOKUP(E206,'Visual chart Edit'!$A$8:$I$569,8,FALSE)</f>
        <v>0,0,0,0</v>
      </c>
      <c r="G214" s="13" t="str">
        <f>+VLOOKUP(G206,'Visual chart Edit'!$A$8:$I$569,8,FALSE)</f>
        <v>0,0,0,1</v>
      </c>
      <c r="I214" s="13" t="str">
        <f>+VLOOKUP(I206,'Visual chart Edit'!$A$8:$I$569,8,FALSE)</f>
        <v>0,0,0,0</v>
      </c>
      <c r="K214" s="13" t="str">
        <f>+VLOOKUP(K206,'Visual chart Edit'!$A$8:$I$569,8,FALSE)</f>
        <v>0,0,0,1</v>
      </c>
      <c r="M214" s="13" t="str">
        <f>+VLOOKUP(M206,'Visual chart Edit'!$A$8:$I$569,8,FALSE)</f>
        <v>,,,</v>
      </c>
      <c r="O214" s="13" t="str">
        <f>+VLOOKUP(O206,'Visual chart Edit'!$A$8:$I$569,8,FALSE)</f>
        <v>,,,</v>
      </c>
      <c r="Q214" s="13" t="str">
        <f>+VLOOKUP(Q206,'Visual chart Edit'!$A$8:$I$569,8,FALSE)</f>
        <v>,,,</v>
      </c>
      <c r="S214" s="13" t="str">
        <f>+VLOOKUP(S206,'Visual chart Edit'!$A$8:$I$569,8,FALSE)</f>
        <v>0,0,0,0</v>
      </c>
      <c r="U214" s="13" t="str">
        <f>+VLOOKUP(U206,'Visual chart Edit'!$A$8:$I$569,8,FALSE)</f>
        <v>,,,</v>
      </c>
      <c r="W214" s="13" t="str">
        <f>+VLOOKUP(W206,'Visual chart Edit'!$A$8:$I$569,8,FALSE)</f>
        <v>,,,</v>
      </c>
      <c r="Y214" s="13" t="str">
        <f>+VLOOKUP(Y206,'Visual chart Edit'!$A$8:$I$569,8,FALSE)</f>
        <v>,,,</v>
      </c>
      <c r="AA214" s="13" t="str">
        <f>+VLOOKUP(AA206,'Visual chart Edit'!$A$8:$I$569,8,FALSE)</f>
        <v>0,0,2,0</v>
      </c>
      <c r="AC214" s="13" t="str">
        <f>+VLOOKUP(AC206,'Visual chart Edit'!$A$8:$I$569,8,FALSE)</f>
        <v>,,,</v>
      </c>
      <c r="AE214" s="13" t="str">
        <f>+VLOOKUP(AE206,'Visual chart Edit'!$A$8:$I$569,8,FALSE)</f>
        <v>,,,</v>
      </c>
      <c r="AG214" s="13" t="str">
        <f>+VLOOKUP(AG206,'Visual chart Edit'!$A$8:$I$569,8,FALSE)</f>
        <v>,,,</v>
      </c>
      <c r="AI214" s="13" t="str">
        <f>+VLOOKUP(AI206,'Visual chart Edit'!$A$8:$I$569,8,FALSE)</f>
        <v>,,,</v>
      </c>
      <c r="AK214" s="13" t="str">
        <f>+VLOOKUP(AK206,'Visual chart Edit'!$A$8:$I$569,8,FALSE)</f>
        <v>,,,</v>
      </c>
      <c r="AM214" s="13" t="str">
        <f>+VLOOKUP(AM206,'Visual chart Edit'!$A$8:$I$569,8,FALSE)</f>
        <v>,,,</v>
      </c>
      <c r="AO214" s="13" t="str">
        <f>+VLOOKUP(AO206,'Visual chart Edit'!$A$8:$I$569,8,FALSE)</f>
        <v>,,,</v>
      </c>
      <c r="AQ214" s="13" t="str">
        <f>+VLOOKUP(AQ206,'Visual chart Edit'!$A$8:$I$569,8,FALSE)</f>
        <v>2,2,0,0</v>
      </c>
      <c r="AS214" s="13" t="str">
        <f>+VLOOKUP(AS206,'Visual chart Edit'!$A$8:$I$569,8,FALSE)</f>
        <v>,,,</v>
      </c>
      <c r="AT214" s="30"/>
      <c r="AV214" s="11"/>
      <c r="AW214" s="11"/>
      <c r="AX214" s="11"/>
      <c r="AY214" s="11"/>
      <c r="AZ214" s="11"/>
      <c r="BA214" s="11"/>
      <c r="BB214" s="11"/>
      <c r="BC214" s="11"/>
      <c r="BD214" s="135"/>
    </row>
    <row r="215" spans="1:63" s="13" customFormat="1" ht="15" x14ac:dyDescent="0.25">
      <c r="A215" s="11"/>
      <c r="B215" s="131"/>
      <c r="C215" s="172" t="s">
        <v>437</v>
      </c>
      <c r="G215" s="47"/>
      <c r="I215" s="47"/>
      <c r="K215" s="47"/>
      <c r="M215" s="47"/>
      <c r="Q215" s="175"/>
      <c r="S215" s="47"/>
      <c r="U215" s="47"/>
      <c r="W215" s="174"/>
      <c r="Y215" s="47"/>
      <c r="AA215" s="174"/>
      <c r="AC215" s="47"/>
      <c r="AE215" s="47"/>
      <c r="AG215" s="47"/>
      <c r="AI215" s="47"/>
      <c r="AK215" s="47"/>
      <c r="AM215" s="47"/>
      <c r="AO215" s="47"/>
      <c r="AQ215" s="47"/>
      <c r="AS215" s="47"/>
      <c r="AT215" s="30"/>
      <c r="AV215" s="11"/>
      <c r="AW215" s="11"/>
      <c r="AX215" s="11"/>
      <c r="AY215" s="11"/>
      <c r="AZ215" s="11"/>
      <c r="BA215" s="11"/>
      <c r="BB215" s="11"/>
      <c r="BC215" s="11"/>
      <c r="BD215" s="135"/>
    </row>
    <row r="216" spans="1:63" s="13" customFormat="1" ht="15" x14ac:dyDescent="0.25">
      <c r="A216" s="11"/>
      <c r="B216" s="56"/>
      <c r="C216" s="69"/>
      <c r="D216" s="70"/>
      <c r="E216" s="70"/>
      <c r="F216" s="70"/>
      <c r="G216" s="71"/>
      <c r="H216" s="70"/>
      <c r="I216" s="71"/>
      <c r="J216" s="70"/>
      <c r="K216" s="71"/>
      <c r="L216" s="70"/>
      <c r="M216" s="71"/>
      <c r="N216" s="70"/>
      <c r="O216" s="71"/>
      <c r="P216" s="70"/>
      <c r="Q216" s="71"/>
      <c r="R216" s="70"/>
      <c r="S216" s="71"/>
      <c r="T216" s="70"/>
      <c r="U216" s="71"/>
      <c r="V216" s="70"/>
      <c r="W216" s="71"/>
      <c r="X216" s="70"/>
      <c r="Y216" s="71"/>
      <c r="Z216" s="70"/>
      <c r="AA216" s="71"/>
      <c r="AB216" s="70"/>
      <c r="AC216" s="71"/>
      <c r="AD216" s="70"/>
      <c r="AE216" s="71"/>
      <c r="AF216" s="70"/>
      <c r="AG216" s="71"/>
      <c r="AH216" s="70"/>
      <c r="AI216" s="71"/>
      <c r="AJ216" s="70"/>
      <c r="AK216" s="71"/>
      <c r="AL216" s="70"/>
      <c r="AM216" s="71"/>
      <c r="AN216" s="70"/>
      <c r="AO216" s="71"/>
      <c r="AP216" s="70"/>
      <c r="AQ216" s="71"/>
      <c r="AR216" s="70"/>
      <c r="AS216" s="71"/>
      <c r="AT216" s="72"/>
      <c r="AV216" s="11"/>
      <c r="AW216" s="11"/>
      <c r="AX216" s="11"/>
      <c r="AY216" s="11"/>
      <c r="AZ216" s="11"/>
      <c r="BA216" s="11"/>
      <c r="BB216" s="11"/>
      <c r="BC216" s="11"/>
      <c r="BD216" s="135"/>
    </row>
    <row r="217" spans="1:63" s="13" customFormat="1" x14ac:dyDescent="0.25">
      <c r="A217" s="11"/>
      <c r="B217" s="56"/>
      <c r="C217" s="172"/>
      <c r="D217" s="176"/>
      <c r="E217" s="176">
        <v>379</v>
      </c>
      <c r="F217" s="176"/>
      <c r="G217" s="176">
        <v>380</v>
      </c>
      <c r="H217" s="176"/>
      <c r="I217" s="176">
        <v>381</v>
      </c>
      <c r="J217" s="176"/>
      <c r="K217" s="176">
        <v>382</v>
      </c>
      <c r="L217" s="176"/>
      <c r="M217" s="176">
        <v>383</v>
      </c>
      <c r="N217" s="176"/>
      <c r="O217" s="176">
        <v>384</v>
      </c>
      <c r="P217" s="176"/>
      <c r="Q217" s="176">
        <v>385</v>
      </c>
      <c r="R217" s="176"/>
      <c r="S217" s="176">
        <v>386</v>
      </c>
      <c r="T217" s="176"/>
      <c r="U217" s="176">
        <v>387</v>
      </c>
      <c r="V217" s="176"/>
      <c r="W217" s="176">
        <v>388</v>
      </c>
      <c r="X217" s="176"/>
      <c r="Y217" s="176">
        <v>389</v>
      </c>
      <c r="Z217" s="176"/>
      <c r="AA217" s="176">
        <v>390</v>
      </c>
      <c r="AB217" s="176"/>
      <c r="AC217" s="176">
        <v>391</v>
      </c>
      <c r="AD217" s="176"/>
      <c r="AE217" s="176">
        <v>392</v>
      </c>
      <c r="AF217" s="176"/>
      <c r="AG217" s="176">
        <v>393</v>
      </c>
      <c r="AH217" s="176"/>
      <c r="AI217" s="176">
        <v>394</v>
      </c>
      <c r="AJ217" s="176"/>
      <c r="AK217" s="176">
        <v>395</v>
      </c>
      <c r="AL217" s="176"/>
      <c r="AM217" s="176">
        <v>396</v>
      </c>
      <c r="AN217" s="176"/>
      <c r="AO217" s="176">
        <v>397</v>
      </c>
      <c r="AP217" s="176"/>
      <c r="AQ217" s="176">
        <v>398</v>
      </c>
      <c r="AR217" s="176"/>
      <c r="AS217" s="176">
        <v>399</v>
      </c>
      <c r="AT217" s="30"/>
      <c r="AV217" s="11"/>
      <c r="AW217" s="11"/>
      <c r="AX217" s="11"/>
      <c r="AY217" s="11"/>
      <c r="AZ217" s="11"/>
      <c r="BA217" s="11"/>
      <c r="BB217" s="11"/>
      <c r="BC217" s="11"/>
      <c r="BD217" s="135"/>
    </row>
    <row r="218" spans="1:63" s="13" customFormat="1" x14ac:dyDescent="0.25">
      <c r="A218" s="11"/>
      <c r="B218" s="56"/>
      <c r="C218" s="172"/>
      <c r="E218" s="165" t="str">
        <f>+VLOOKUP(E217,'Visual chart Edit'!$A$8:$I$600,2,FALSE)</f>
        <v>60/4</v>
      </c>
      <c r="G218" s="165" t="str">
        <f>+VLOOKUP(G217,'Visual chart Edit'!$A$8:$I$600,2,FALSE)</f>
        <v>60/5</v>
      </c>
      <c r="I218" s="165" t="str">
        <f>+VLOOKUP(I217,'Visual chart Edit'!$A$8:$I$600,2,FALSE)</f>
        <v>60/6</v>
      </c>
      <c r="K218" s="165" t="str">
        <f>+VLOOKUP(K217,'Visual chart Edit'!$A$8:$I$600,2,FALSE)</f>
        <v>60/7</v>
      </c>
      <c r="M218" s="165" t="str">
        <f>+VLOOKUP(M217,'Visual chart Edit'!$A$8:$I$600,2,FALSE)</f>
        <v>60/8</v>
      </c>
      <c r="O218" s="165" t="str">
        <f>+VLOOKUP(O217,'Visual chart Edit'!$A$8:$I$600,2,FALSE)</f>
        <v>60/9</v>
      </c>
      <c r="Q218" s="165" t="str">
        <f>+VLOOKUP(Q217,'Visual chart Edit'!$A$8:$I$600,2,FALSE)</f>
        <v>60/10</v>
      </c>
      <c r="S218" s="165" t="str">
        <f>+VLOOKUP(S217,'Visual chart Edit'!$A$8:$I$600,2,FALSE)</f>
        <v>60/11</v>
      </c>
      <c r="U218" s="165" t="str">
        <f>+VLOOKUP(U217,'Visual chart Edit'!$A$8:$I$600,2,FALSE)</f>
        <v>61/0</v>
      </c>
      <c r="W218" s="165" t="str">
        <f>+VLOOKUP(W217,'Visual chart Edit'!$A$8:$I$600,2,FALSE)</f>
        <v>61/1</v>
      </c>
      <c r="Y218" s="165" t="str">
        <f>+VLOOKUP(Y217,'Visual chart Edit'!$A$8:$I$600,2,FALSE)</f>
        <v>61/2</v>
      </c>
      <c r="AA218" s="165" t="str">
        <f>+VLOOKUP(AA217,'Visual chart Edit'!$A$8:$I$600,2,FALSE)</f>
        <v>61/3</v>
      </c>
      <c r="AC218" s="165" t="str">
        <f>+VLOOKUP(AC217,'Visual chart Edit'!$A$8:$I$600,2,FALSE)</f>
        <v>61/4</v>
      </c>
      <c r="AE218" s="165" t="str">
        <f>+VLOOKUP(AE217,'Visual chart Edit'!$A$8:$I$600,2,FALSE)</f>
        <v>61/5</v>
      </c>
      <c r="AG218" s="165" t="str">
        <f>+VLOOKUP(AG217,'Visual chart Edit'!$A$8:$I$600,2,FALSE)</f>
        <v>61/6</v>
      </c>
      <c r="AI218" s="165" t="str">
        <f>+VLOOKUP(AI217,'Visual chart Edit'!$A$8:$I$600,2,FALSE)</f>
        <v>61/7</v>
      </c>
      <c r="AK218" s="165" t="str">
        <f>+VLOOKUP(AK217,'Visual chart Edit'!$A$8:$I$600,2,FALSE)</f>
        <v>61/8</v>
      </c>
      <c r="AM218" s="165" t="str">
        <f>+VLOOKUP(AM217,'Visual chart Edit'!$A$8:$I$600,2,FALSE)</f>
        <v>61/9</v>
      </c>
      <c r="AO218" s="165" t="str">
        <f>+VLOOKUP(AO217,'Visual chart Edit'!$A$8:$I$600,2,FALSE)</f>
        <v>61/10</v>
      </c>
      <c r="AQ218" s="165" t="str">
        <f>+VLOOKUP(AQ217,'Visual chart Edit'!$A$8:$I$600,2,FALSE)</f>
        <v>62/0</v>
      </c>
      <c r="AS218" s="165" t="str">
        <f>+VLOOKUP(AS217,'Visual chart Edit'!$A$8:$I$600,2,FALSE)</f>
        <v>62/1</v>
      </c>
      <c r="AT218" s="30"/>
      <c r="AV218" s="11"/>
      <c r="AW218" s="11"/>
      <c r="AX218" s="11"/>
      <c r="AY218" s="11"/>
      <c r="AZ218" s="11"/>
      <c r="BA218" s="11"/>
      <c r="BB218" s="11"/>
      <c r="BC218" s="11"/>
      <c r="BD218" s="135"/>
    </row>
    <row r="219" spans="1:63" s="13" customFormat="1" x14ac:dyDescent="0.25">
      <c r="A219" s="11"/>
      <c r="B219" s="56"/>
      <c r="C219" s="172"/>
      <c r="D219" s="13" t="s">
        <v>909</v>
      </c>
      <c r="F219" s="13" t="s">
        <v>909</v>
      </c>
      <c r="H219" s="13" t="s">
        <v>909</v>
      </c>
      <c r="J219" s="13" t="s">
        <v>909</v>
      </c>
      <c r="L219" s="13" t="s">
        <v>909</v>
      </c>
      <c r="N219" s="13" t="s">
        <v>909</v>
      </c>
      <c r="P219" s="13" t="s">
        <v>909</v>
      </c>
      <c r="R219" s="13" t="s">
        <v>909</v>
      </c>
      <c r="T219" s="13" t="s">
        <v>909</v>
      </c>
      <c r="V219" s="13" t="s">
        <v>909</v>
      </c>
      <c r="X219" s="13" t="s">
        <v>909</v>
      </c>
      <c r="Z219" s="13" t="s">
        <v>909</v>
      </c>
      <c r="AB219" s="13" t="s">
        <v>909</v>
      </c>
      <c r="AD219" s="13" t="s">
        <v>909</v>
      </c>
      <c r="AF219" s="13" t="s">
        <v>909</v>
      </c>
      <c r="AH219" s="13" t="s">
        <v>909</v>
      </c>
      <c r="AJ219" s="13" t="s">
        <v>909</v>
      </c>
      <c r="AL219" s="13" t="s">
        <v>909</v>
      </c>
      <c r="AN219" s="13" t="s">
        <v>909</v>
      </c>
      <c r="AP219" s="13" t="s">
        <v>909</v>
      </c>
      <c r="AR219" s="13" t="s">
        <v>909</v>
      </c>
      <c r="AT219" s="30"/>
      <c r="AV219" s="11"/>
      <c r="AW219" s="11"/>
      <c r="AX219" s="11"/>
      <c r="AY219" s="11"/>
      <c r="AZ219" s="11"/>
      <c r="BA219" s="11"/>
      <c r="BB219" s="11"/>
      <c r="BC219" s="11"/>
      <c r="BD219" s="135"/>
      <c r="BI219" s="13">
        <f>+SUMIF(D219:AT219,".",D222:AT222)</f>
        <v>0</v>
      </c>
      <c r="BJ219" s="13">
        <f>+SUMIF(D219:AT219,"..",D222:AT222)</f>
        <v>0</v>
      </c>
      <c r="BK219" s="13">
        <f>+SUMIF(D219:AT219,",",D222:AT222)</f>
        <v>8611.2999999999993</v>
      </c>
    </row>
    <row r="220" spans="1:63" s="13" customFormat="1" x14ac:dyDescent="0.25">
      <c r="A220" s="11"/>
      <c r="B220" s="131"/>
      <c r="C220" s="172" t="s">
        <v>433</v>
      </c>
      <c r="E220" s="13" t="str">
        <f>+VLOOKUP(E218,'Visual chart Edit'!$B$7:$L$591,11,FALSE)</f>
        <v>E</v>
      </c>
      <c r="G220" s="13" t="str">
        <f>+VLOOKUP(G218,'Visual chart Edit'!$B$7:$L$591,11,FALSE)</f>
        <v>E</v>
      </c>
      <c r="I220" s="13" t="str">
        <f>+VLOOKUP(I218,'Visual chart Edit'!$B$7:$L$591,11,FALSE)</f>
        <v>E</v>
      </c>
      <c r="K220" s="13" t="str">
        <f>+VLOOKUP(K218,'Visual chart Edit'!$B$7:$L$591,11,FALSE)</f>
        <v>E</v>
      </c>
      <c r="M220" s="13" t="str">
        <f>+VLOOKUP(M218,'Visual chart Edit'!$B$7:$L$591,11,FALSE)</f>
        <v>E</v>
      </c>
      <c r="O220" s="13" t="str">
        <f>+VLOOKUP(O218,'Visual chart Edit'!$B$7:$L$591,11,FALSE)</f>
        <v>E</v>
      </c>
      <c r="Q220" s="13" t="str">
        <f>+VLOOKUP(Q218,'Visual chart Edit'!$B$7:$L$591,11,FALSE)</f>
        <v>E</v>
      </c>
      <c r="S220" s="13" t="str">
        <f>+VLOOKUP(S218,'Visual chart Edit'!$B$7:$L$591,11,FALSE)</f>
        <v>E</v>
      </c>
      <c r="U220" s="13" t="str">
        <f>+VLOOKUP(U218,'Visual chart Edit'!$B$7:$L$591,11,FALSE)</f>
        <v>E</v>
      </c>
      <c r="W220" s="13" t="str">
        <f>+VLOOKUP(W218,'Visual chart Edit'!$B$7:$L$591,11,FALSE)</f>
        <v>E</v>
      </c>
      <c r="Y220" s="13" t="str">
        <f>+VLOOKUP(Y218,'Visual chart Edit'!$B$7:$L$591,11,FALSE)</f>
        <v>E</v>
      </c>
      <c r="AA220" s="13" t="str">
        <f>+VLOOKUP(AA218,'Visual chart Edit'!$B$7:$L$591,11,FALSE)</f>
        <v>E</v>
      </c>
      <c r="AC220" s="13" t="str">
        <f>+VLOOKUP(AC218,'Visual chart Edit'!$B$7:$L$591,11,FALSE)</f>
        <v>E</v>
      </c>
      <c r="AE220" s="13" t="str">
        <f>+VLOOKUP(AE218,'Visual chart Edit'!$B$7:$L$591,11,FALSE)</f>
        <v>E</v>
      </c>
      <c r="AG220" s="13" t="str">
        <f>+VLOOKUP(AG218,'Visual chart Edit'!$B$7:$L$591,11,FALSE)</f>
        <v>E</v>
      </c>
      <c r="AI220" s="13" t="str">
        <f>+VLOOKUP(AI218,'Visual chart Edit'!$B$7:$L$591,11,FALSE)</f>
        <v>E</v>
      </c>
      <c r="AK220" s="13" t="str">
        <f>+VLOOKUP(AK218,'Visual chart Edit'!$B$7:$L$591,11,FALSE)</f>
        <v>E</v>
      </c>
      <c r="AM220" s="13" t="str">
        <f>+VLOOKUP(AM218,'Visual chart Edit'!$B$7:$L$591,11,FALSE)</f>
        <v>E</v>
      </c>
      <c r="AO220" s="13" t="str">
        <f>+VLOOKUP(AO218,'Visual chart Edit'!$B$7:$L$591,11,FALSE)</f>
        <v>E</v>
      </c>
      <c r="AQ220" s="13" t="str">
        <f>+VLOOKUP(AQ218,'Visual chart Edit'!$B$7:$L$591,11,FALSE)</f>
        <v>E</v>
      </c>
      <c r="AS220" s="13" t="str">
        <f>+VLOOKUP(AS218,'Visual chart Edit'!$B$7:$L$591,11,FALSE)</f>
        <v>E</v>
      </c>
      <c r="AT220" s="30"/>
      <c r="AV220" s="11"/>
      <c r="AW220" s="11"/>
      <c r="AX220" s="11"/>
      <c r="AY220" s="11"/>
      <c r="AZ220" s="11"/>
      <c r="BA220" s="11"/>
      <c r="BB220" s="11"/>
      <c r="BC220" s="11"/>
      <c r="BD220" s="135"/>
    </row>
    <row r="221" spans="1:63" s="13" customFormat="1" ht="3" customHeight="1" x14ac:dyDescent="0.25">
      <c r="A221" s="11"/>
      <c r="B221" s="131"/>
      <c r="C221" s="172" t="s">
        <v>434</v>
      </c>
      <c r="E221" s="21" t="str">
        <f>+VLOOKUP(E218,'Visual chart Edit'!$B$7:$M$491,12,FALSE)</f>
        <v>Done</v>
      </c>
      <c r="G221" s="21" t="str">
        <f>+VLOOKUP(G218,'Visual chart Edit'!$B$7:$M$491,12,FALSE)</f>
        <v>Done</v>
      </c>
      <c r="I221" s="21" t="str">
        <f>+VLOOKUP(I218,'Visual chart Edit'!$B$7:$M$491,12,FALSE)</f>
        <v>Done</v>
      </c>
      <c r="K221" s="21" t="str">
        <f>+VLOOKUP(K218,'Visual chart Edit'!$B$7:$M$491,12,FALSE)</f>
        <v>Done</v>
      </c>
      <c r="M221" s="21" t="str">
        <f>+VLOOKUP(M218,'Visual chart Edit'!$B$7:$M$491,12,FALSE)</f>
        <v>Done</v>
      </c>
      <c r="O221" s="21" t="str">
        <f>+VLOOKUP(O218,'Visual chart Edit'!$B$7:$M$491,12,FALSE)</f>
        <v>Done</v>
      </c>
      <c r="Q221" s="21" t="str">
        <f>+VLOOKUP(Q218,'Visual chart Edit'!$B$7:$M$491,12,FALSE)</f>
        <v>Done</v>
      </c>
      <c r="S221" s="21" t="str">
        <f>+VLOOKUP(S218,'Visual chart Edit'!$B$7:$M$491,12,FALSE)</f>
        <v>Done</v>
      </c>
      <c r="U221" s="21" t="str">
        <f>+VLOOKUP(U218,'Visual chart Edit'!$B$7:$M$491,12,FALSE)</f>
        <v>Done</v>
      </c>
      <c r="W221" s="21" t="str">
        <f>+VLOOKUP(W218,'Visual chart Edit'!$B$7:$M$491,12,FALSE)</f>
        <v>Done</v>
      </c>
      <c r="Y221" s="21" t="str">
        <f>+VLOOKUP(Y218,'Visual chart Edit'!$B$7:$M$491,12,FALSE)</f>
        <v>Done</v>
      </c>
      <c r="AA221" s="21" t="str">
        <f>+VLOOKUP(AA218,'Visual chart Edit'!$B$7:$M$491,12,FALSE)</f>
        <v>Done</v>
      </c>
      <c r="AC221" s="21" t="str">
        <f>+VLOOKUP(AC218,'Visual chart Edit'!$B$7:$M$491,12,FALSE)</f>
        <v>Done</v>
      </c>
      <c r="AE221" s="21" t="str">
        <f>+VLOOKUP(AE218,'Visual chart Edit'!$B$7:$M$491,12,FALSE)</f>
        <v>Done</v>
      </c>
      <c r="AG221" s="21" t="str">
        <f>+VLOOKUP(AG218,'Visual chart Edit'!$B$7:$M$491,12,FALSE)</f>
        <v>Done</v>
      </c>
      <c r="AI221" s="21" t="str">
        <f>+VLOOKUP(AI218,'Visual chart Edit'!$B$7:$M$491,12,FALSE)</f>
        <v>Done</v>
      </c>
      <c r="AK221" s="21" t="str">
        <f>+VLOOKUP(AK218,'Visual chart Edit'!$B$7:$M$491,12,FALSE)</f>
        <v>Done</v>
      </c>
      <c r="AM221" s="21" t="str">
        <f>+VLOOKUP(AM218,'Visual chart Edit'!$B$7:$M$491,12,FALSE)</f>
        <v>Done</v>
      </c>
      <c r="AO221" s="21" t="str">
        <f>+VLOOKUP(AO218,'Visual chart Edit'!$B$7:$M$491,12,FALSE)</f>
        <v>Done</v>
      </c>
      <c r="AQ221" s="21" t="str">
        <f>+VLOOKUP(AQ218,'Visual chart Edit'!$B$7:$M$491,12,FALSE)</f>
        <v>Done</v>
      </c>
      <c r="AS221" s="21" t="str">
        <f>+VLOOKUP(AS218,'Visual chart Edit'!$B$7:$M$491,12,FALSE)</f>
        <v>Done</v>
      </c>
      <c r="AT221" s="30"/>
      <c r="AV221" s="11"/>
      <c r="AW221" s="11"/>
      <c r="AX221" s="11"/>
      <c r="AY221" s="11"/>
      <c r="AZ221" s="11"/>
      <c r="BA221" s="11"/>
      <c r="BB221" s="11"/>
      <c r="BC221" s="11"/>
      <c r="BD221" s="135"/>
    </row>
    <row r="222" spans="1:63" s="13" customFormat="1" ht="15" customHeight="1" x14ac:dyDescent="0.25">
      <c r="A222" s="11"/>
      <c r="B222" s="131"/>
      <c r="C222" s="172" t="s">
        <v>435</v>
      </c>
      <c r="D222" s="13">
        <f>+VLOOKUP(E217,'Visual chart Edit'!$A$8:$I$572,9,FALSE)</f>
        <v>425.6</v>
      </c>
      <c r="E222" s="93" t="str">
        <f>+VLOOKUP(E218,'Visual chart Edit'!$B$7:$K$570,10,FALSE)</f>
        <v>DFR</v>
      </c>
      <c r="F222" s="13">
        <f>+VLOOKUP(G217,'Visual chart Edit'!$A$8:$I$572,9,FALSE)</f>
        <v>412.3</v>
      </c>
      <c r="G222" s="93" t="str">
        <f>+VLOOKUP(G218,'Visual chart Edit'!$B$7:$K$570,10,FALSE)</f>
        <v>DRY</v>
      </c>
      <c r="H222" s="13">
        <f>+VLOOKUP(I217,'Visual chart Edit'!$A$8:$I$572,9,FALSE)</f>
        <v>374.1</v>
      </c>
      <c r="I222" s="93" t="str">
        <f>+VLOOKUP(I218,'Visual chart Edit'!$B$7:$K$570,10,FALSE)</f>
        <v>DRY</v>
      </c>
      <c r="J222" s="13">
        <f>+VLOOKUP(K217,'Visual chart Edit'!$A$8:$I$572,9,FALSE)</f>
        <v>410.1</v>
      </c>
      <c r="K222" s="93" t="str">
        <f>+VLOOKUP(K218,'Visual chart Edit'!$B$7:$K$570,10,FALSE)</f>
        <v>DRY</v>
      </c>
      <c r="L222" s="13">
        <f>+VLOOKUP(M217,'Visual chart Edit'!$A$8:$I$572,9,FALSE)</f>
        <v>400.4</v>
      </c>
      <c r="M222" s="93" t="str">
        <f>+VLOOKUP(M218,'Visual chart Edit'!$B$7:$K$570,10,FALSE)</f>
        <v>DRY</v>
      </c>
      <c r="N222" s="13">
        <f>+VLOOKUP(O217,'Visual chart Edit'!$A$8:$I$572,9,FALSE)</f>
        <v>409.2</v>
      </c>
      <c r="O222" s="93" t="str">
        <f>+VLOOKUP(O218,'Visual chart Edit'!$B$7:$K$570,10,FALSE)</f>
        <v>DRY</v>
      </c>
      <c r="P222" s="13">
        <f>+VLOOKUP(Q217,'Visual chart Edit'!$A$8:$I$572,9,FALSE)</f>
        <v>401</v>
      </c>
      <c r="Q222" s="93" t="str">
        <f>+VLOOKUP(Q218,'Visual chart Edit'!$B$7:$K$570,10,FALSE)</f>
        <v>DFR</v>
      </c>
      <c r="R222" s="13">
        <f>+VLOOKUP(S217,'Visual chart Edit'!$A$8:$I$572,9,FALSE)</f>
        <v>394.5</v>
      </c>
      <c r="S222" s="93" t="str">
        <f>+VLOOKUP(S218,'Visual chart Edit'!$B$7:$K$570,10,FALSE)</f>
        <v>DRY</v>
      </c>
      <c r="T222" s="13">
        <f>+VLOOKUP(U217,'Visual chart Edit'!$A$8:$I$572,9,FALSE)</f>
        <v>397.9</v>
      </c>
      <c r="U222" s="93" t="str">
        <f>+VLOOKUP(U218,'Visual chart Edit'!$B$7:$K$570,10,FALSE)</f>
        <v>DRY</v>
      </c>
      <c r="V222" s="13">
        <f>+VLOOKUP(W217,'Visual chart Edit'!$A$8:$I$572,9,FALSE)</f>
        <v>405.7</v>
      </c>
      <c r="W222" s="93" t="str">
        <f>+VLOOKUP(W218,'Visual chart Edit'!$B$7:$K$570,10,FALSE)</f>
        <v>DFR</v>
      </c>
      <c r="X222" s="13">
        <f>+VLOOKUP(Y217,'Visual chart Edit'!$A$8:$I$572,9,FALSE)</f>
        <v>433.2</v>
      </c>
      <c r="Y222" s="93" t="str">
        <f>+VLOOKUP(Y218,'Visual chart Edit'!$B$7:$K$570,10,FALSE)</f>
        <v>DFR</v>
      </c>
      <c r="Z222" s="13">
        <f>+VLOOKUP(AA217,'Visual chart Edit'!$A$8:$I$572,9,FALSE)</f>
        <v>400.9</v>
      </c>
      <c r="AA222" s="93" t="str">
        <f>+VLOOKUP(AA218,'Visual chart Edit'!$B$7:$K$570,10,FALSE)</f>
        <v>DRY</v>
      </c>
      <c r="AB222" s="13">
        <f>+VLOOKUP(AC217,'Visual chart Edit'!$A$8:$I$572,9,FALSE)</f>
        <v>427</v>
      </c>
      <c r="AC222" s="93" t="str">
        <f>+VLOOKUP(AC218,'Visual chart Edit'!$B$7:$K$570,10,FALSE)</f>
        <v>DRY</v>
      </c>
      <c r="AD222" s="13">
        <f>+VLOOKUP(AE217,'Visual chart Edit'!$A$8:$I$572,9,FALSE)</f>
        <v>413.9</v>
      </c>
      <c r="AE222" s="93" t="str">
        <f>+VLOOKUP(AE218,'Visual chart Edit'!$B$7:$K$570,10,FALSE)</f>
        <v>DRY</v>
      </c>
      <c r="AF222" s="13">
        <f>+VLOOKUP(AG217,'Visual chart Edit'!$A$8:$I$572,9,FALSE)</f>
        <v>426.4</v>
      </c>
      <c r="AG222" s="93" t="str">
        <f>+VLOOKUP(AG218,'Visual chart Edit'!$B$7:$K$570,10,FALSE)</f>
        <v>DRY</v>
      </c>
      <c r="AH222" s="13">
        <f>+VLOOKUP(AI217,'Visual chart Edit'!$A$8:$I$572,9,FALSE)</f>
        <v>411.5</v>
      </c>
      <c r="AI222" s="93" t="str">
        <f>+VLOOKUP(AI218,'Visual chart Edit'!$B$7:$K$570,10,FALSE)</f>
        <v>Dry</v>
      </c>
      <c r="AJ222" s="13">
        <f>+VLOOKUP(AK217,'Visual chart Edit'!$A$8:$I$572,9,FALSE)</f>
        <v>376.3</v>
      </c>
      <c r="AK222" s="93" t="str">
        <f>+VLOOKUP(AK218,'Visual chart Edit'!$B$7:$K$570,10,FALSE)</f>
        <v>DRY</v>
      </c>
      <c r="AL222" s="13">
        <f>+VLOOKUP(AM217,'Visual chart Edit'!$A$8:$I$572,9,FALSE)</f>
        <v>433.4</v>
      </c>
      <c r="AM222" s="93" t="str">
        <f>+VLOOKUP(AM218,'Visual chart Edit'!$B$7:$K$570,10,FALSE)</f>
        <v>Dry</v>
      </c>
      <c r="AN222" s="13">
        <f>+VLOOKUP(AO217,'Visual chart Edit'!$A$8:$I$572,9,FALSE)</f>
        <v>405.6</v>
      </c>
      <c r="AO222" s="93" t="str">
        <f>+VLOOKUP(AO218,'Visual chart Edit'!$B$7:$K$570,10,FALSE)</f>
        <v>DRY</v>
      </c>
      <c r="AP222" s="13">
        <f>+VLOOKUP(AQ217,'Visual chart Edit'!$A$8:$I$572,9,FALSE)</f>
        <v>434.3</v>
      </c>
      <c r="AQ222" s="93" t="str">
        <f>+VLOOKUP(AQ218,'Visual chart Edit'!$B$7:$K$570,10,FALSE)</f>
        <v>DRY</v>
      </c>
      <c r="AR222" s="13">
        <f>+VLOOKUP(AS217,'Visual chart Edit'!$A$8:$I$572,9,FALSE)</f>
        <v>418</v>
      </c>
      <c r="AS222" s="93" t="str">
        <f>+VLOOKUP(AS218,'Visual chart Edit'!$B$7:$K$570,10,FALSE)</f>
        <v>Sandy</v>
      </c>
      <c r="AT222" s="30"/>
      <c r="AV222" s="11">
        <f>+COUNTIF(C221:AT222,"Sandy")</f>
        <v>1</v>
      </c>
      <c r="AW222" s="11">
        <f>+COUNTIF(C221:AT222,"DRY")</f>
        <v>16</v>
      </c>
      <c r="AX222" s="11">
        <f>+COUNTIF(C222:AT222,"DFR")</f>
        <v>4</v>
      </c>
      <c r="AY222" s="11">
        <f>+COUNTIF(C222:AS222,"WFR")</f>
        <v>0</v>
      </c>
      <c r="AZ222" s="11">
        <f>+COUNTIF(C222:AS222,"FS")</f>
        <v>0</v>
      </c>
      <c r="BA222" s="11">
        <f>+SUM(AV222:AZ222)</f>
        <v>21</v>
      </c>
      <c r="BB222" s="11">
        <f>+COUNTIF(E222:AS222,"WIP")</f>
        <v>0</v>
      </c>
      <c r="BC222" s="11">
        <f>+COUNTIF(D223:AT223,"C")</f>
        <v>21</v>
      </c>
      <c r="BD222" s="135">
        <f>+COUNTIF(D220:AT220,"E")</f>
        <v>21</v>
      </c>
      <c r="BE222" s="11">
        <f>+COUNTIF(D221:AT221,"Done")</f>
        <v>21</v>
      </c>
      <c r="BH222" s="13">
        <f>+SUM(D222:AT222)</f>
        <v>8611.2999999999993</v>
      </c>
    </row>
    <row r="223" spans="1:63" s="13" customFormat="1" x14ac:dyDescent="0.25">
      <c r="A223" s="11"/>
      <c r="B223" s="131"/>
      <c r="C223" s="172" t="s">
        <v>436</v>
      </c>
      <c r="E223" s="21" t="s">
        <v>417</v>
      </c>
      <c r="G223" s="21" t="s">
        <v>417</v>
      </c>
      <c r="I223" s="21" t="s">
        <v>417</v>
      </c>
      <c r="K223" s="21" t="s">
        <v>417</v>
      </c>
      <c r="M223" s="21" t="s">
        <v>417</v>
      </c>
      <c r="O223" s="21" t="s">
        <v>417</v>
      </c>
      <c r="Q223" s="21" t="s">
        <v>417</v>
      </c>
      <c r="S223" s="21" t="s">
        <v>417</v>
      </c>
      <c r="U223" s="21" t="s">
        <v>417</v>
      </c>
      <c r="W223" s="21" t="s">
        <v>417</v>
      </c>
      <c r="Y223" s="21" t="s">
        <v>417</v>
      </c>
      <c r="AA223" s="21" t="s">
        <v>417</v>
      </c>
      <c r="AC223" s="21" t="s">
        <v>417</v>
      </c>
      <c r="AE223" s="21" t="s">
        <v>417</v>
      </c>
      <c r="AG223" s="21" t="s">
        <v>417</v>
      </c>
      <c r="AI223" s="21" t="s">
        <v>417</v>
      </c>
      <c r="AK223" s="21" t="s">
        <v>417</v>
      </c>
      <c r="AM223" s="21" t="s">
        <v>417</v>
      </c>
      <c r="AO223" s="21" t="s">
        <v>417</v>
      </c>
      <c r="AQ223" s="21" t="s">
        <v>417</v>
      </c>
      <c r="AS223" s="21" t="s">
        <v>417</v>
      </c>
      <c r="AT223" s="30"/>
      <c r="AV223" s="11"/>
      <c r="AW223" s="11"/>
      <c r="AX223" s="11"/>
      <c r="AY223" s="11"/>
      <c r="AZ223" s="11"/>
      <c r="BA223" s="11"/>
      <c r="BB223" s="11"/>
      <c r="BC223" s="11"/>
      <c r="BD223" s="135"/>
    </row>
    <row r="224" spans="1:63" s="13" customFormat="1" x14ac:dyDescent="0.25">
      <c r="A224" s="11"/>
      <c r="B224" s="131"/>
      <c r="C224" s="172" t="s">
        <v>138</v>
      </c>
      <c r="E224" s="13" t="str">
        <f>+VLOOKUP(E217,'Visual chart Edit'!$A$8:$I$569,3,FALSE)</f>
        <v>DA+3</v>
      </c>
      <c r="G224" s="13" t="str">
        <f>+VLOOKUP(G217,'Visual chart Edit'!$A$8:$I$569,3,FALSE)</f>
        <v>DA+3</v>
      </c>
      <c r="I224" s="13" t="str">
        <f>+VLOOKUP(I217,'Visual chart Edit'!$A$8:$I$569,3,FALSE)</f>
        <v>DA+0</v>
      </c>
      <c r="K224" s="13" t="str">
        <f>+VLOOKUP(K217,'Visual chart Edit'!$A$8:$I$569,3,FALSE)</f>
        <v>DA+3</v>
      </c>
      <c r="M224" s="13" t="str">
        <f>+VLOOKUP(M217,'Visual chart Edit'!$A$8:$I$569,3,FALSE)</f>
        <v>DA+0</v>
      </c>
      <c r="O224" s="13" t="str">
        <f>+VLOOKUP(O217,'Visual chart Edit'!$A$8:$I$569,3,FALSE)</f>
        <v>DA+3</v>
      </c>
      <c r="Q224" s="13" t="str">
        <f>+VLOOKUP(Q217,'Visual chart Edit'!$A$8:$I$569,3,FALSE)</f>
        <v>DA+0</v>
      </c>
      <c r="S224" s="13" t="str">
        <f>+VLOOKUP(S217,'Visual chart Edit'!$A$8:$I$569,3,FALSE)</f>
        <v>DA+3</v>
      </c>
      <c r="U224" s="13" t="str">
        <f>+VLOOKUP(U217,'Visual chart Edit'!$A$8:$I$569,3,FALSE)</f>
        <v>DB2+0</v>
      </c>
      <c r="W224" s="13" t="str">
        <f>+VLOOKUP(W217,'Visual chart Edit'!$A$8:$I$569,3,FALSE)</f>
        <v>DA+6</v>
      </c>
      <c r="Y224" s="13" t="str">
        <f>+VLOOKUP(Y217,'Visual chart Edit'!$A$8:$I$569,3,FALSE)</f>
        <v>DA+6</v>
      </c>
      <c r="AA224" s="13" t="str">
        <f>+VLOOKUP(AA217,'Visual chart Edit'!$A$8:$I$569,3,FALSE)</f>
        <v>DA+6</v>
      </c>
      <c r="AC224" s="13" t="str">
        <f>+VLOOKUP(AC217,'Visual chart Edit'!$A$8:$I$569,3,FALSE)</f>
        <v>DA+3</v>
      </c>
      <c r="AE224" s="13" t="str">
        <f>+VLOOKUP(AE217,'Visual chart Edit'!$A$8:$I$569,3,FALSE)</f>
        <v>DA+3</v>
      </c>
      <c r="AG224" s="13" t="str">
        <f>+VLOOKUP(AG217,'Visual chart Edit'!$A$8:$I$569,3,FALSE)</f>
        <v>DA+3</v>
      </c>
      <c r="AI224" s="13" t="str">
        <f>+VLOOKUP(AI217,'Visual chart Edit'!$A$8:$I$569,3,FALSE)</f>
        <v>DA+9</v>
      </c>
      <c r="AK224" s="13" t="str">
        <f>+VLOOKUP(AK217,'Visual chart Edit'!$A$8:$I$569,3,FALSE)</f>
        <v>DA+6</v>
      </c>
      <c r="AM224" s="13" t="str">
        <f>+VLOOKUP(AM217,'Visual chart Edit'!$A$8:$I$569,3,FALSE)</f>
        <v>DA+0</v>
      </c>
      <c r="AO224" s="13" t="str">
        <f>+VLOOKUP(AO217,'Visual chart Edit'!$A$8:$I$569,3,FALSE)</f>
        <v>DA+9</v>
      </c>
      <c r="AQ224" s="13" t="str">
        <f>+VLOOKUP(AQ217,'Visual chart Edit'!$A$8:$I$569,3,FALSE)</f>
        <v>DB2+0</v>
      </c>
      <c r="AS224" s="13" t="str">
        <f>+VLOOKUP(AS217,'Visual chart Edit'!$A$8:$I$569,3,FALSE)</f>
        <v>DA+3</v>
      </c>
      <c r="AT224" s="30"/>
      <c r="AV224" s="11"/>
      <c r="AW224" s="11"/>
      <c r="AX224" s="11"/>
      <c r="AY224" s="11"/>
      <c r="AZ224" s="11"/>
      <c r="BA224" s="11"/>
      <c r="BB224" s="11"/>
      <c r="BC224" s="11"/>
      <c r="BD224" s="135"/>
    </row>
    <row r="225" spans="1:63" s="13" customFormat="1" x14ac:dyDescent="0.25">
      <c r="A225" s="11"/>
      <c r="B225" s="131"/>
      <c r="C225" s="172" t="s">
        <v>416</v>
      </c>
      <c r="E225" s="13" t="str">
        <f>+VLOOKUP(E217,'Visual chart Edit'!$A$8:$I$569,8,FALSE)</f>
        <v>,,,</v>
      </c>
      <c r="G225" s="13" t="str">
        <f>+VLOOKUP(G217,'Visual chart Edit'!$A$8:$I$569,8,FALSE)</f>
        <v>,,,</v>
      </c>
      <c r="I225" s="13" t="str">
        <f>+VLOOKUP(I217,'Visual chart Edit'!$A$8:$I$569,8,FALSE)</f>
        <v>,,,</v>
      </c>
      <c r="K225" s="13" t="str">
        <f>+VLOOKUP(K217,'Visual chart Edit'!$A$8:$I$569,8,FALSE)</f>
        <v>,,,</v>
      </c>
      <c r="M225" s="13" t="str">
        <f>+VLOOKUP(M217,'Visual chart Edit'!$A$8:$I$569,8,FALSE)</f>
        <v>,,,</v>
      </c>
      <c r="O225" s="13" t="str">
        <f>+VLOOKUP(O217,'Visual chart Edit'!$A$8:$I$569,8,FALSE)</f>
        <v>,,,</v>
      </c>
      <c r="Q225" s="13" t="str">
        <f>+VLOOKUP(Q217,'Visual chart Edit'!$A$8:$I$569,8,FALSE)</f>
        <v>,,,</v>
      </c>
      <c r="S225" s="13" t="str">
        <f>+VLOOKUP(S217,'Visual chart Edit'!$A$8:$I$569,8,FALSE)</f>
        <v>,,,</v>
      </c>
      <c r="U225" s="13" t="str">
        <f>+VLOOKUP(U217,'Visual chart Edit'!$A$8:$I$569,8,FALSE)</f>
        <v>,,,</v>
      </c>
      <c r="W225" s="13" t="str">
        <f>+VLOOKUP(W217,'Visual chart Edit'!$A$8:$I$569,8,FALSE)</f>
        <v>0,0,0,0</v>
      </c>
      <c r="Y225" s="13" t="str">
        <f>+VLOOKUP(Y217,'Visual chart Edit'!$A$8:$I$569,8,FALSE)</f>
        <v>,,,</v>
      </c>
      <c r="AA225" s="13" t="str">
        <f>+VLOOKUP(AA217,'Visual chart Edit'!$A$8:$I$569,8,FALSE)</f>
        <v>,,,</v>
      </c>
      <c r="AC225" s="13" t="str">
        <f>+VLOOKUP(AC217,'Visual chart Edit'!$A$8:$I$569,8,FALSE)</f>
        <v>,,,</v>
      </c>
      <c r="AE225" s="13" t="str">
        <f>+VLOOKUP(AE217,'Visual chart Edit'!$A$8:$I$569,8,FALSE)</f>
        <v>,,,</v>
      </c>
      <c r="AG225" s="13" t="str">
        <f>+VLOOKUP(AG217,'Visual chart Edit'!$A$8:$I$569,8,FALSE)</f>
        <v>,,,</v>
      </c>
      <c r="AI225" s="13" t="str">
        <f>+VLOOKUP(AI217,'Visual chart Edit'!$A$8:$I$569,8,FALSE)</f>
        <v>0,0,0,1</v>
      </c>
      <c r="AK225" s="13" t="str">
        <f>+VLOOKUP(AK217,'Visual chart Edit'!$A$8:$I$569,8,FALSE)</f>
        <v>1,2,1,0</v>
      </c>
      <c r="AM225" s="13" t="str">
        <f>+VLOOKUP(AM217,'Visual chart Edit'!$A$8:$I$569,8,FALSE)</f>
        <v>,,,</v>
      </c>
      <c r="AO225" s="13" t="str">
        <f>+VLOOKUP(AO217,'Visual chart Edit'!$A$8:$I$569,8,FALSE)</f>
        <v>,,,</v>
      </c>
      <c r="AQ225" s="13" t="str">
        <f>+VLOOKUP(AQ217,'Visual chart Edit'!$A$8:$I$569,8,FALSE)</f>
        <v>0,0,0,0</v>
      </c>
      <c r="AS225" s="13" t="str">
        <f>+VLOOKUP(AS217,'Visual chart Edit'!$A$8:$I$569,8,FALSE)</f>
        <v>0,0,1,2</v>
      </c>
      <c r="AT225" s="30"/>
      <c r="AV225" s="11"/>
      <c r="AW225" s="11"/>
      <c r="AX225" s="11"/>
      <c r="AY225" s="11"/>
      <c r="AZ225" s="11"/>
      <c r="BA225" s="11"/>
      <c r="BB225" s="11"/>
      <c r="BC225" s="11"/>
      <c r="BD225" s="135"/>
    </row>
    <row r="226" spans="1:63" s="13" customFormat="1" ht="15" x14ac:dyDescent="0.25">
      <c r="A226" s="11"/>
      <c r="B226" s="131"/>
      <c r="C226" s="172" t="s">
        <v>437</v>
      </c>
      <c r="G226" s="47"/>
      <c r="I226" s="47"/>
      <c r="K226" s="47"/>
      <c r="M226" s="47"/>
      <c r="O226" s="47"/>
      <c r="Q226" s="174"/>
      <c r="S226" s="47"/>
      <c r="U226" s="47"/>
      <c r="W226" s="47"/>
      <c r="Y226" s="174"/>
      <c r="AA226" s="174"/>
      <c r="AC226" s="174"/>
      <c r="AE226" s="174"/>
      <c r="AG226" s="47"/>
      <c r="AI226" s="174"/>
      <c r="AK226" s="174"/>
      <c r="AM226" s="174"/>
      <c r="AO226" s="47"/>
      <c r="AQ226" s="47"/>
      <c r="AS226" s="47"/>
      <c r="AT226" s="30"/>
      <c r="AV226" s="11"/>
      <c r="AW226" s="11"/>
      <c r="AX226" s="11"/>
      <c r="AY226" s="11"/>
      <c r="AZ226" s="11"/>
      <c r="BA226" s="11"/>
      <c r="BB226" s="11"/>
      <c r="BC226" s="11"/>
      <c r="BD226" s="135"/>
    </row>
    <row r="227" spans="1:63" s="13" customFormat="1" ht="15" x14ac:dyDescent="0.25">
      <c r="A227" s="11"/>
      <c r="B227" s="56"/>
      <c r="C227" s="69"/>
      <c r="D227" s="70"/>
      <c r="E227" s="70"/>
      <c r="F227" s="70"/>
      <c r="G227" s="71"/>
      <c r="H227" s="70"/>
      <c r="I227" s="71"/>
      <c r="J227" s="70"/>
      <c r="K227" s="71"/>
      <c r="L227" s="70"/>
      <c r="M227" s="71"/>
      <c r="N227" s="70"/>
      <c r="O227" s="71"/>
      <c r="P227" s="70"/>
      <c r="Q227" s="71"/>
      <c r="R227" s="70"/>
      <c r="S227" s="71"/>
      <c r="T227" s="70"/>
      <c r="U227" s="71"/>
      <c r="V227" s="70"/>
      <c r="W227" s="71"/>
      <c r="X227" s="70"/>
      <c r="Y227" s="71"/>
      <c r="Z227" s="70"/>
      <c r="AA227" s="71"/>
      <c r="AB227" s="70"/>
      <c r="AC227" s="71"/>
      <c r="AD227" s="70"/>
      <c r="AE227" s="71"/>
      <c r="AF227" s="70"/>
      <c r="AG227" s="71"/>
      <c r="AH227" s="70"/>
      <c r="AI227" s="71"/>
      <c r="AJ227" s="70"/>
      <c r="AK227" s="71"/>
      <c r="AL227" s="70"/>
      <c r="AM227" s="71"/>
      <c r="AN227" s="70"/>
      <c r="AO227" s="71"/>
      <c r="AP227" s="70"/>
      <c r="AQ227" s="71"/>
      <c r="AR227" s="70"/>
      <c r="AS227" s="71"/>
      <c r="AT227" s="72"/>
      <c r="AV227" s="11"/>
      <c r="AW227" s="11"/>
      <c r="AX227" s="11"/>
      <c r="AY227" s="11"/>
      <c r="AZ227" s="11"/>
      <c r="BA227" s="11"/>
      <c r="BB227" s="11"/>
      <c r="BC227" s="11"/>
      <c r="BD227" s="135"/>
    </row>
    <row r="228" spans="1:63" s="13" customFormat="1" x14ac:dyDescent="0.25">
      <c r="A228" s="11"/>
      <c r="B228" s="56"/>
      <c r="C228" s="172"/>
      <c r="D228" s="60"/>
      <c r="E228" s="60">
        <v>400</v>
      </c>
      <c r="F228" s="60"/>
      <c r="G228" s="179">
        <v>401</v>
      </c>
      <c r="H228" s="60"/>
      <c r="I228" s="60">
        <v>402</v>
      </c>
      <c r="J228" s="60"/>
      <c r="K228" s="179">
        <v>403</v>
      </c>
      <c r="L228" s="60"/>
      <c r="M228" s="60">
        <v>404</v>
      </c>
      <c r="N228" s="60"/>
      <c r="O228" s="179">
        <v>405</v>
      </c>
      <c r="P228" s="60"/>
      <c r="Q228" s="60">
        <v>406</v>
      </c>
      <c r="R228" s="60"/>
      <c r="S228" s="179">
        <v>407</v>
      </c>
      <c r="T228" s="60"/>
      <c r="U228" s="60">
        <v>408</v>
      </c>
      <c r="V228" s="60"/>
      <c r="W228" s="179">
        <v>409</v>
      </c>
      <c r="X228" s="60"/>
      <c r="Y228" s="60">
        <v>410</v>
      </c>
      <c r="Z228" s="60"/>
      <c r="AA228" s="179">
        <v>411</v>
      </c>
      <c r="AB228" s="60"/>
      <c r="AC228" s="60">
        <v>412</v>
      </c>
      <c r="AD228" s="60"/>
      <c r="AE228" s="179">
        <v>413</v>
      </c>
      <c r="AF228" s="60"/>
      <c r="AG228" s="60">
        <v>414</v>
      </c>
      <c r="AH228" s="60"/>
      <c r="AI228" s="179">
        <v>415</v>
      </c>
      <c r="AJ228" s="60"/>
      <c r="AK228" s="60">
        <v>416</v>
      </c>
      <c r="AL228" s="60"/>
      <c r="AM228" s="179">
        <v>417</v>
      </c>
      <c r="AN228" s="60"/>
      <c r="AO228" s="60">
        <v>418</v>
      </c>
      <c r="AP228" s="60"/>
      <c r="AQ228" s="179">
        <v>419</v>
      </c>
      <c r="AR228" s="60"/>
      <c r="AS228" s="60">
        <v>420</v>
      </c>
      <c r="AT228" s="30"/>
      <c r="AV228" s="11"/>
      <c r="AW228" s="11"/>
      <c r="AX228" s="11"/>
      <c r="AY228" s="11"/>
      <c r="AZ228" s="11"/>
      <c r="BA228" s="11"/>
      <c r="BB228" s="11"/>
      <c r="BC228" s="11"/>
      <c r="BD228" s="135"/>
    </row>
    <row r="229" spans="1:63" s="13" customFormat="1" x14ac:dyDescent="0.25">
      <c r="A229" s="11"/>
      <c r="B229" s="56"/>
      <c r="C229" s="172"/>
      <c r="E229" s="165" t="str">
        <f>+VLOOKUP(E228,'Visual chart Edit'!$A$8:$I$600,2,FALSE)</f>
        <v>62/2</v>
      </c>
      <c r="G229" s="165" t="str">
        <f>+VLOOKUP(G228,'Visual chart Edit'!$A$8:$I$600,2,FALSE)</f>
        <v>62/3</v>
      </c>
      <c r="I229" s="165" t="str">
        <f>+VLOOKUP(I228,'Visual chart Edit'!$A$8:$I$600,2,FALSE)</f>
        <v>62/4</v>
      </c>
      <c r="K229" s="165" t="str">
        <f>+VLOOKUP(K228,'Visual chart Edit'!$A$8:$I$600,2,FALSE)</f>
        <v>62/5</v>
      </c>
      <c r="M229" s="165" t="str">
        <f>+VLOOKUP(M228,'Visual chart Edit'!$A$8:$I$600,2,FALSE)</f>
        <v>62/6</v>
      </c>
      <c r="O229" s="165" t="str">
        <f>+VLOOKUP(O228,'Visual chart Edit'!$A$8:$I$600,2,FALSE)</f>
        <v>62/7</v>
      </c>
      <c r="Q229" s="165" t="str">
        <f>+VLOOKUP(Q228,'Visual chart Edit'!$A$8:$I$600,2,FALSE)</f>
        <v>62/8</v>
      </c>
      <c r="S229" s="165" t="str">
        <f>+VLOOKUP(S228,'Visual chart Edit'!$A$8:$I$600,2,FALSE)</f>
        <v>62/9</v>
      </c>
      <c r="U229" s="165" t="str">
        <f>+VLOOKUP(U228,'Visual chart Edit'!$A$8:$I$600,2,FALSE)</f>
        <v>62/10</v>
      </c>
      <c r="W229" s="165" t="str">
        <f>+VLOOKUP(W228,'Visual chart Edit'!$A$8:$I$600,2,FALSE)</f>
        <v>62/11</v>
      </c>
      <c r="Y229" s="165" t="str">
        <f>+VLOOKUP(Y228,'Visual chart Edit'!$A$8:$I$600,2,FALSE)</f>
        <v>63/0</v>
      </c>
      <c r="AA229" s="165" t="str">
        <f>+VLOOKUP(AA228,'Visual chart Edit'!$A$8:$I$600,2,FALSE)</f>
        <v>63/1</v>
      </c>
      <c r="AC229" s="165" t="str">
        <f>+VLOOKUP(AC228,'Visual chart Edit'!$A$8:$I$600,2,FALSE)</f>
        <v>63/2</v>
      </c>
      <c r="AE229" s="165" t="str">
        <f>+VLOOKUP(AE228,'Visual chart Edit'!$A$8:$I$600,2,FALSE)</f>
        <v>63/3</v>
      </c>
      <c r="AG229" s="165" t="str">
        <f>+VLOOKUP(AG228,'Visual chart Edit'!$A$8:$I$600,2,FALSE)</f>
        <v>63/4</v>
      </c>
      <c r="AI229" s="165" t="str">
        <f>+VLOOKUP(AI228,'Visual chart Edit'!$A$8:$I$600,2,FALSE)</f>
        <v>63/5</v>
      </c>
      <c r="AK229" s="165" t="str">
        <f>+VLOOKUP(AK228,'Visual chart Edit'!$A$8:$I$600,2,FALSE)</f>
        <v>63/6</v>
      </c>
      <c r="AM229" s="165" t="str">
        <f>+VLOOKUP(AM228,'Visual chart Edit'!$A$8:$I$600,2,FALSE)</f>
        <v>63/7</v>
      </c>
      <c r="AO229" s="165" t="str">
        <f>+VLOOKUP(AO228,'Visual chart Edit'!$A$8:$I$600,2,FALSE)</f>
        <v>63/8</v>
      </c>
      <c r="AQ229" s="165" t="str">
        <f>+VLOOKUP(AQ228,'Visual chart Edit'!$A$8:$I$600,2,FALSE)</f>
        <v>64/0</v>
      </c>
      <c r="AS229" s="165" t="str">
        <f>+VLOOKUP(AS228,'Visual chart Edit'!$A$8:$I$600,2,FALSE)</f>
        <v>64/1</v>
      </c>
      <c r="AT229" s="30"/>
      <c r="AV229" s="11"/>
      <c r="AW229" s="11"/>
      <c r="AX229" s="11"/>
      <c r="AY229" s="11"/>
      <c r="AZ229" s="11"/>
      <c r="BA229" s="11"/>
      <c r="BB229" s="11"/>
      <c r="BC229" s="11"/>
      <c r="BD229" s="135"/>
    </row>
    <row r="230" spans="1:63" s="13" customFormat="1" x14ac:dyDescent="0.25">
      <c r="A230" s="11"/>
      <c r="B230" s="56"/>
      <c r="C230" s="172"/>
      <c r="D230" s="13" t="s">
        <v>909</v>
      </c>
      <c r="F230" s="13" t="s">
        <v>909</v>
      </c>
      <c r="H230" s="13" t="s">
        <v>909</v>
      </c>
      <c r="J230" s="13" t="s">
        <v>909</v>
      </c>
      <c r="L230" s="13" t="s">
        <v>909</v>
      </c>
      <c r="N230" s="13" t="s">
        <v>909</v>
      </c>
      <c r="P230" s="13" t="s">
        <v>909</v>
      </c>
      <c r="R230" s="13" t="s">
        <v>909</v>
      </c>
      <c r="T230" s="13" t="s">
        <v>909</v>
      </c>
      <c r="V230" s="13" t="s">
        <v>909</v>
      </c>
      <c r="X230" s="13" t="s">
        <v>909</v>
      </c>
      <c r="Z230" s="13" t="s">
        <v>909</v>
      </c>
      <c r="AB230" s="13" t="s">
        <v>909</v>
      </c>
      <c r="AD230" s="13" t="s">
        <v>909</v>
      </c>
      <c r="AF230" s="13" t="s">
        <v>909</v>
      </c>
      <c r="AH230" s="13" t="s">
        <v>909</v>
      </c>
      <c r="AJ230" s="13" t="s">
        <v>909</v>
      </c>
      <c r="AL230" s="13" t="s">
        <v>909</v>
      </c>
      <c r="AN230" s="13" t="s">
        <v>909</v>
      </c>
      <c r="AP230" s="13" t="s">
        <v>909</v>
      </c>
      <c r="AR230" s="13" t="s">
        <v>909</v>
      </c>
      <c r="AT230" s="30"/>
      <c r="AV230" s="11"/>
      <c r="AW230" s="11"/>
      <c r="AX230" s="11"/>
      <c r="AY230" s="11"/>
      <c r="AZ230" s="11"/>
      <c r="BA230" s="11"/>
      <c r="BB230" s="11"/>
      <c r="BC230" s="11"/>
      <c r="BD230" s="135"/>
      <c r="BI230" s="13">
        <f>+SUMIF(D230:AT230,".",D233:AT233)</f>
        <v>0</v>
      </c>
      <c r="BJ230" s="13">
        <f>+SUMIF(D230:AT230,"..",D233:AT233)</f>
        <v>0</v>
      </c>
      <c r="BK230" s="13">
        <f>+SUMIF(D230:AT230,",",D233:AT233)</f>
        <v>8531.5</v>
      </c>
    </row>
    <row r="231" spans="1:63" s="13" customFormat="1" x14ac:dyDescent="0.25">
      <c r="A231" s="11"/>
      <c r="B231" s="131"/>
      <c r="C231" s="172" t="s">
        <v>433</v>
      </c>
      <c r="E231" s="13" t="str">
        <f>+VLOOKUP(E229,'Visual chart Edit'!$B$7:$L$591,11,FALSE)</f>
        <v>E</v>
      </c>
      <c r="G231" s="13" t="str">
        <f>+VLOOKUP(G229,'Visual chart Edit'!$B$7:$L$591,11,FALSE)</f>
        <v>E</v>
      </c>
      <c r="I231" s="13" t="str">
        <f>+VLOOKUP(I229,'Visual chart Edit'!$B$7:$L$591,11,FALSE)</f>
        <v>E</v>
      </c>
      <c r="K231" s="13" t="str">
        <f>+VLOOKUP(K229,'Visual chart Edit'!$B$7:$L$591,11,FALSE)</f>
        <v>E</v>
      </c>
      <c r="M231" s="13" t="str">
        <f>+VLOOKUP(M229,'Visual chart Edit'!$B$7:$L$591,11,FALSE)</f>
        <v>E</v>
      </c>
      <c r="O231" s="13" t="str">
        <f>+VLOOKUP(O229,'Visual chart Edit'!$B$7:$L$591,11,FALSE)</f>
        <v>E</v>
      </c>
      <c r="Q231" s="13" t="str">
        <f>+VLOOKUP(Q229,'Visual chart Edit'!$B$7:$L$591,11,FALSE)</f>
        <v>E</v>
      </c>
      <c r="S231" s="13" t="str">
        <f>+VLOOKUP(S229,'Visual chart Edit'!$B$7:$L$591,11,FALSE)</f>
        <v>E</v>
      </c>
      <c r="U231" s="13" t="str">
        <f>+VLOOKUP(U229,'Visual chart Edit'!$B$7:$L$591,11,FALSE)</f>
        <v>E</v>
      </c>
      <c r="W231" s="13" t="str">
        <f>+VLOOKUP(W229,'Visual chart Edit'!$B$7:$L$591,11,FALSE)</f>
        <v>E</v>
      </c>
      <c r="Y231" s="13" t="str">
        <f>+VLOOKUP(Y229,'Visual chart Edit'!$B$7:$L$591,11,FALSE)</f>
        <v>E</v>
      </c>
      <c r="AA231" s="13" t="str">
        <f>+VLOOKUP(AA229,'Visual chart Edit'!$B$7:$L$591,11,FALSE)</f>
        <v>E</v>
      </c>
      <c r="AC231" s="13" t="str">
        <f>+VLOOKUP(AC229,'Visual chart Edit'!$B$7:$L$591,11,FALSE)</f>
        <v>E</v>
      </c>
      <c r="AE231" s="13" t="str">
        <f>+VLOOKUP(AE229,'Visual chart Edit'!$B$7:$L$591,11,FALSE)</f>
        <v>E</v>
      </c>
      <c r="AG231" s="13" t="str">
        <f>+VLOOKUP(AG229,'Visual chart Edit'!$B$7:$L$591,11,FALSE)</f>
        <v>E</v>
      </c>
      <c r="AI231" s="13" t="str">
        <f>+VLOOKUP(AI229,'Visual chart Edit'!$B$7:$L$591,11,FALSE)</f>
        <v>E</v>
      </c>
      <c r="AK231" s="13" t="str">
        <f>+VLOOKUP(AK229,'Visual chart Edit'!$B$7:$L$591,11,FALSE)</f>
        <v>E</v>
      </c>
      <c r="AM231" s="13" t="str">
        <f>+VLOOKUP(AM229,'Visual chart Edit'!$B$7:$L$591,11,FALSE)</f>
        <v>E</v>
      </c>
      <c r="AO231" s="13" t="str">
        <f>+VLOOKUP(AO229,'Visual chart Edit'!$B$7:$L$591,11,FALSE)</f>
        <v>E</v>
      </c>
      <c r="AQ231" s="13" t="str">
        <f>+VLOOKUP(AQ229,'Visual chart Edit'!$B$7:$L$591,11,FALSE)</f>
        <v>E</v>
      </c>
      <c r="AS231" s="13" t="str">
        <f>+VLOOKUP(AS229,'Visual chart Edit'!$B$7:$L$591,11,FALSE)</f>
        <v>E</v>
      </c>
      <c r="AT231" s="30"/>
      <c r="AV231" s="11"/>
      <c r="AW231" s="11"/>
      <c r="AX231" s="11"/>
      <c r="AY231" s="11"/>
      <c r="AZ231" s="11"/>
      <c r="BA231" s="11"/>
      <c r="BB231" s="11"/>
      <c r="BC231" s="11"/>
      <c r="BD231" s="135"/>
    </row>
    <row r="232" spans="1:63" s="13" customFormat="1" ht="3" customHeight="1" x14ac:dyDescent="0.25">
      <c r="A232" s="11"/>
      <c r="B232" s="131"/>
      <c r="C232" s="172" t="s">
        <v>434</v>
      </c>
      <c r="E232" s="21" t="str">
        <f>+VLOOKUP(E229,'Visual chart Edit'!$B$7:$M$491,12,FALSE)</f>
        <v>Done</v>
      </c>
      <c r="G232" s="21" t="str">
        <f>+VLOOKUP(G229,'Visual chart Edit'!$B$7:$M$491,12,FALSE)</f>
        <v>Done</v>
      </c>
      <c r="I232" s="21" t="str">
        <f>+VLOOKUP(I229,'Visual chart Edit'!$B$7:$M$491,12,FALSE)</f>
        <v>Done</v>
      </c>
      <c r="K232" s="21" t="str">
        <f>+VLOOKUP(K229,'Visual chart Edit'!$B$7:$M$491,12,FALSE)</f>
        <v>Done</v>
      </c>
      <c r="M232" s="21" t="str">
        <f>+VLOOKUP(M229,'Visual chart Edit'!$B$7:$M$491,12,FALSE)</f>
        <v>Done</v>
      </c>
      <c r="O232" s="21" t="str">
        <f>+VLOOKUP(O229,'Visual chart Edit'!$B$7:$M$491,12,FALSE)</f>
        <v>Done</v>
      </c>
      <c r="Q232" s="21" t="str">
        <f>+VLOOKUP(Q229,'Visual chart Edit'!$B$7:$M$491,12,FALSE)</f>
        <v>Done</v>
      </c>
      <c r="S232" s="21" t="str">
        <f>+VLOOKUP(S229,'Visual chart Edit'!$B$7:$M$491,12,FALSE)</f>
        <v>Done</v>
      </c>
      <c r="U232" s="21" t="str">
        <f>+VLOOKUP(U229,'Visual chart Edit'!$B$7:$M$491,12,FALSE)</f>
        <v>Done</v>
      </c>
      <c r="W232" s="21" t="str">
        <f>+VLOOKUP(W229,'Visual chart Edit'!$B$7:$M$491,12,FALSE)</f>
        <v>Done</v>
      </c>
      <c r="Y232" s="21" t="str">
        <f>+VLOOKUP(Y229,'Visual chart Edit'!$B$7:$M$491,12,FALSE)</f>
        <v>Done</v>
      </c>
      <c r="AA232" s="21" t="str">
        <f>+VLOOKUP(AA229,'Visual chart Edit'!$B$7:$M$491,12,FALSE)</f>
        <v>Done</v>
      </c>
      <c r="AC232" s="21" t="str">
        <f>+VLOOKUP(AC229,'Visual chart Edit'!$B$7:$M$491,12,FALSE)</f>
        <v>Done</v>
      </c>
      <c r="AE232" s="21" t="str">
        <f>+VLOOKUP(AE229,'Visual chart Edit'!$B$7:$M$491,12,FALSE)</f>
        <v>Done</v>
      </c>
      <c r="AG232" s="21" t="str">
        <f>+VLOOKUP(AG229,'Visual chart Edit'!$B$7:$M$491,12,FALSE)</f>
        <v>Done</v>
      </c>
      <c r="AI232" s="21" t="str">
        <f>+VLOOKUP(AI229,'Visual chart Edit'!$B$7:$M$491,12,FALSE)</f>
        <v>Done</v>
      </c>
      <c r="AK232" s="21" t="str">
        <f>+VLOOKUP(AK229,'Visual chart Edit'!$B$7:$M$491,12,FALSE)</f>
        <v>Done</v>
      </c>
      <c r="AM232" s="21" t="str">
        <f>+VLOOKUP(AM229,'Visual chart Edit'!$B$7:$M$491,12,FALSE)</f>
        <v>Done</v>
      </c>
      <c r="AO232" s="21" t="str">
        <f>+VLOOKUP(AO229,'Visual chart Edit'!$B$7:$M$491,12,FALSE)</f>
        <v>Done</v>
      </c>
      <c r="AQ232" s="21" t="str">
        <f>+VLOOKUP(AQ229,'Visual chart Edit'!$B$7:$M$491,12,FALSE)</f>
        <v>Done</v>
      </c>
      <c r="AS232" s="21" t="str">
        <f>+VLOOKUP(AS229,'Visual chart Edit'!$B$7:$M$491,12,FALSE)</f>
        <v>Done</v>
      </c>
      <c r="AT232" s="30"/>
      <c r="AV232" s="11"/>
      <c r="AW232" s="11"/>
      <c r="AX232" s="11"/>
      <c r="AY232" s="11"/>
      <c r="AZ232" s="11"/>
      <c r="BA232" s="11"/>
      <c r="BB232" s="11"/>
      <c r="BC232" s="11"/>
      <c r="BD232" s="135"/>
    </row>
    <row r="233" spans="1:63" s="13" customFormat="1" ht="15" customHeight="1" x14ac:dyDescent="0.25">
      <c r="A233" s="11"/>
      <c r="B233" s="131"/>
      <c r="C233" s="172" t="s">
        <v>435</v>
      </c>
      <c r="D233" s="13">
        <f>+VLOOKUP(E228,'Visual chart Edit'!$A$8:$I$572,9,FALSE)</f>
        <v>386</v>
      </c>
      <c r="E233" s="93" t="str">
        <f>+VLOOKUP(E229,'Visual chart Edit'!$B$7:$K$570,10,FALSE)</f>
        <v>DRY</v>
      </c>
      <c r="F233" s="13">
        <f>+VLOOKUP(G228,'Visual chart Edit'!$A$8:$I$572,9,FALSE)</f>
        <v>400</v>
      </c>
      <c r="G233" s="93" t="str">
        <f>+VLOOKUP(G229,'Visual chart Edit'!$B$7:$K$570,10,FALSE)</f>
        <v>DRY</v>
      </c>
      <c r="H233" s="13">
        <f>+VLOOKUP(I228,'Visual chart Edit'!$A$8:$I$572,9,FALSE)</f>
        <v>401</v>
      </c>
      <c r="I233" s="93" t="str">
        <f>+VLOOKUP(I229,'Visual chart Edit'!$B$7:$K$570,10,FALSE)</f>
        <v>DRY</v>
      </c>
      <c r="J233" s="13">
        <f>+VLOOKUP(K228,'Visual chart Edit'!$A$8:$I$572,9,FALSE)</f>
        <v>403</v>
      </c>
      <c r="K233" s="93" t="str">
        <f>+VLOOKUP(K229,'Visual chart Edit'!$B$7:$K$570,10,FALSE)</f>
        <v>DRY</v>
      </c>
      <c r="L233" s="13">
        <f>+VLOOKUP(M228,'Visual chart Edit'!$A$8:$I$572,9,FALSE)</f>
        <v>404</v>
      </c>
      <c r="M233" s="93" t="str">
        <f>+VLOOKUP(M229,'Visual chart Edit'!$B$7:$K$570,10,FALSE)</f>
        <v>DRY</v>
      </c>
      <c r="N233" s="13">
        <f>+VLOOKUP(O228,'Visual chart Edit'!$A$8:$I$572,9,FALSE)</f>
        <v>423</v>
      </c>
      <c r="O233" s="93" t="str">
        <f>+VLOOKUP(O229,'Visual chart Edit'!$B$7:$K$570,10,FALSE)</f>
        <v>DRY</v>
      </c>
      <c r="P233" s="13">
        <f>+VLOOKUP(Q228,'Visual chart Edit'!$A$8:$I$572,9,FALSE)</f>
        <v>409</v>
      </c>
      <c r="Q233" s="93" t="str">
        <f>+VLOOKUP(Q229,'Visual chart Edit'!$B$7:$K$570,10,FALSE)</f>
        <v>DFR</v>
      </c>
      <c r="R233" s="13">
        <f>+VLOOKUP(S228,'Visual chart Edit'!$A$8:$I$572,9,FALSE)</f>
        <v>409</v>
      </c>
      <c r="S233" s="93" t="str">
        <f>+VLOOKUP(S229,'Visual chart Edit'!$B$7:$K$570,10,FALSE)</f>
        <v>DFR</v>
      </c>
      <c r="T233" s="13">
        <f>+VLOOKUP(U228,'Visual chart Edit'!$A$8:$I$572,9,FALSE)</f>
        <v>411</v>
      </c>
      <c r="U233" s="93" t="str">
        <f>+VLOOKUP(U229,'Visual chart Edit'!$B$7:$K$570,10,FALSE)</f>
        <v>DFR</v>
      </c>
      <c r="V233" s="13">
        <f>+VLOOKUP(W228,'Visual chart Edit'!$A$8:$I$572,9,FALSE)</f>
        <v>413</v>
      </c>
      <c r="W233" s="93" t="str">
        <f>+VLOOKUP(W229,'Visual chart Edit'!$B$7:$K$570,10,FALSE)</f>
        <v>DRY</v>
      </c>
      <c r="X233" s="13">
        <f>+VLOOKUP(Y228,'Visual chart Edit'!$A$8:$I$572,9,FALSE)</f>
        <v>386.1</v>
      </c>
      <c r="Y233" s="93" t="str">
        <f>+VLOOKUP(Y229,'Visual chart Edit'!$B$7:$K$570,10,FALSE)</f>
        <v>DFR</v>
      </c>
      <c r="Z233" s="13">
        <f>+VLOOKUP(AA228,'Visual chart Edit'!$A$8:$I$572,9,FALSE)</f>
        <v>400</v>
      </c>
      <c r="AA233" s="93" t="str">
        <f>+VLOOKUP(AA229,'Visual chart Edit'!$B$7:$K$570,10,FALSE)</f>
        <v>DFR</v>
      </c>
      <c r="AB233" s="13">
        <f>+VLOOKUP(AC228,'Visual chart Edit'!$A$8:$I$572,9,FALSE)</f>
        <v>416</v>
      </c>
      <c r="AC233" s="93" t="str">
        <f>+VLOOKUP(AC229,'Visual chart Edit'!$B$7:$K$570,10,FALSE)</f>
        <v>DFR</v>
      </c>
      <c r="AD233" s="13">
        <f>+VLOOKUP(AE228,'Visual chart Edit'!$A$8:$I$572,9,FALSE)</f>
        <v>411</v>
      </c>
      <c r="AE233" s="93" t="str">
        <f>+VLOOKUP(AE229,'Visual chart Edit'!$B$7:$K$570,10,FALSE)</f>
        <v>DFR</v>
      </c>
      <c r="AF233" s="13">
        <f>+VLOOKUP(AG228,'Visual chart Edit'!$A$8:$I$572,9,FALSE)</f>
        <v>399</v>
      </c>
      <c r="AG233" s="93" t="str">
        <f>+VLOOKUP(AG229,'Visual chart Edit'!$B$7:$K$570,10,FALSE)</f>
        <v>DRY</v>
      </c>
      <c r="AH233" s="13">
        <f>+VLOOKUP(AI228,'Visual chart Edit'!$A$8:$I$572,9,FALSE)</f>
        <v>413</v>
      </c>
      <c r="AI233" s="93" t="str">
        <f>+VLOOKUP(AI229,'Visual chart Edit'!$B$7:$K$570,10,FALSE)</f>
        <v>DFR</v>
      </c>
      <c r="AJ233" s="13">
        <f>+VLOOKUP(AK228,'Visual chart Edit'!$A$8:$I$572,9,FALSE)</f>
        <v>426</v>
      </c>
      <c r="AK233" s="93" t="str">
        <f>+VLOOKUP(AK229,'Visual chart Edit'!$B$7:$K$570,10,FALSE)</f>
        <v>DRY</v>
      </c>
      <c r="AL233" s="13">
        <f>+VLOOKUP(AM228,'Visual chart Edit'!$A$8:$I$572,9,FALSE)</f>
        <v>413</v>
      </c>
      <c r="AM233" s="93" t="str">
        <f>+VLOOKUP(AM229,'Visual chart Edit'!$B$7:$K$570,10,FALSE)</f>
        <v>DRY</v>
      </c>
      <c r="AN233" s="13">
        <f>+VLOOKUP(AO228,'Visual chart Edit'!$A$8:$I$572,9,FALSE)</f>
        <v>425</v>
      </c>
      <c r="AO233" s="93" t="str">
        <f>+VLOOKUP(AO229,'Visual chart Edit'!$B$7:$K$570,10,FALSE)</f>
        <v>DRY</v>
      </c>
      <c r="AP233" s="13">
        <f>+VLOOKUP(AQ228,'Visual chart Edit'!$A$8:$I$572,9,FALSE)</f>
        <v>408.3</v>
      </c>
      <c r="AQ233" s="93" t="str">
        <f>+VLOOKUP(AQ229,'Visual chart Edit'!$B$7:$K$570,10,FALSE)</f>
        <v>DRY</v>
      </c>
      <c r="AR233" s="13">
        <f>+VLOOKUP(AS228,'Visual chart Edit'!$A$8:$I$572,9,FALSE)</f>
        <v>375.1</v>
      </c>
      <c r="AS233" s="93" t="str">
        <f>+VLOOKUP(AS229,'Visual chart Edit'!$B$7:$K$570,10,FALSE)</f>
        <v>DRY</v>
      </c>
      <c r="AT233" s="30"/>
      <c r="AV233" s="11">
        <f>+COUNTIF(C232:AT233,"Sandy")</f>
        <v>0</v>
      </c>
      <c r="AW233" s="11">
        <f>+COUNTIF(C232:AT233,"DRY")</f>
        <v>13</v>
      </c>
      <c r="AX233" s="11">
        <f>+COUNTIF(C233:AT233,"DFR")</f>
        <v>8</v>
      </c>
      <c r="AY233" s="11">
        <f>+COUNTIF(C233:AS233,"WFR")</f>
        <v>0</v>
      </c>
      <c r="AZ233" s="11">
        <f>+COUNTIF(C233:AS233,"FS")</f>
        <v>0</v>
      </c>
      <c r="BA233" s="11">
        <f>+SUM(AV233:AZ233)</f>
        <v>21</v>
      </c>
      <c r="BB233" s="11">
        <f>+COUNTIF(E233:AS233,"WIP")</f>
        <v>0</v>
      </c>
      <c r="BC233" s="11">
        <f>+COUNTIF(D234:AT234,"C")</f>
        <v>21</v>
      </c>
      <c r="BD233" s="135">
        <f>+COUNTIF(D231:AT231,"E")</f>
        <v>21</v>
      </c>
      <c r="BE233" s="11">
        <f>+COUNTIF(D232:AT232,"Done")</f>
        <v>21</v>
      </c>
      <c r="BH233" s="13">
        <f>+SUM(D233:AT233)</f>
        <v>8531.5</v>
      </c>
    </row>
    <row r="234" spans="1:63" s="13" customFormat="1" x14ac:dyDescent="0.25">
      <c r="A234" s="11"/>
      <c r="B234" s="131"/>
      <c r="C234" s="172" t="s">
        <v>436</v>
      </c>
      <c r="E234" s="21" t="s">
        <v>417</v>
      </c>
      <c r="G234" s="21" t="s">
        <v>417</v>
      </c>
      <c r="I234" s="21" t="s">
        <v>417</v>
      </c>
      <c r="K234" s="21" t="s">
        <v>417</v>
      </c>
      <c r="M234" s="21" t="s">
        <v>417</v>
      </c>
      <c r="O234" s="21" t="s">
        <v>417</v>
      </c>
      <c r="Q234" s="21" t="s">
        <v>417</v>
      </c>
      <c r="S234" s="21" t="s">
        <v>417</v>
      </c>
      <c r="U234" s="21" t="s">
        <v>417</v>
      </c>
      <c r="W234" s="21" t="s">
        <v>417</v>
      </c>
      <c r="Y234" s="21" t="s">
        <v>417</v>
      </c>
      <c r="AA234" s="21" t="s">
        <v>417</v>
      </c>
      <c r="AC234" s="21" t="s">
        <v>417</v>
      </c>
      <c r="AE234" s="21" t="s">
        <v>417</v>
      </c>
      <c r="AG234" s="21" t="s">
        <v>417</v>
      </c>
      <c r="AI234" s="21" t="s">
        <v>417</v>
      </c>
      <c r="AK234" s="21" t="s">
        <v>417</v>
      </c>
      <c r="AM234" s="21" t="s">
        <v>417</v>
      </c>
      <c r="AO234" s="21" t="s">
        <v>417</v>
      </c>
      <c r="AQ234" s="21" t="s">
        <v>417</v>
      </c>
      <c r="AS234" s="21" t="s">
        <v>417</v>
      </c>
      <c r="AT234" s="30"/>
      <c r="AV234" s="11"/>
      <c r="AW234" s="11"/>
      <c r="AX234" s="11"/>
      <c r="AY234" s="11"/>
      <c r="AZ234" s="11"/>
      <c r="BA234" s="11"/>
      <c r="BB234" s="11"/>
      <c r="BC234" s="11"/>
      <c r="BD234" s="135"/>
    </row>
    <row r="235" spans="1:63" s="13" customFormat="1" x14ac:dyDescent="0.25">
      <c r="A235" s="11"/>
      <c r="B235" s="131"/>
      <c r="C235" s="172" t="s">
        <v>138</v>
      </c>
      <c r="E235" s="13" t="str">
        <f>+VLOOKUP(E228,'Visual chart Edit'!$A$8:$I$569,3,FALSE)</f>
        <v>DA+3</v>
      </c>
      <c r="G235" s="13" t="str">
        <f>+VLOOKUP(G228,'Visual chart Edit'!$A$8:$I$569,3,FALSE)</f>
        <v>DA+0</v>
      </c>
      <c r="I235" s="13" t="str">
        <f>+VLOOKUP(I228,'Visual chart Edit'!$A$8:$I$569,3,FALSE)</f>
        <v>DA+3</v>
      </c>
      <c r="K235" s="13" t="str">
        <f>+VLOOKUP(K228,'Visual chart Edit'!$A$8:$I$569,3,FALSE)</f>
        <v>DA+0</v>
      </c>
      <c r="M235" s="13" t="str">
        <f>+VLOOKUP(M228,'Visual chart Edit'!$A$8:$I$569,3,FALSE)</f>
        <v>DA+3</v>
      </c>
      <c r="O235" s="13" t="str">
        <f>+VLOOKUP(O228,'Visual chart Edit'!$A$8:$I$569,3,FALSE)</f>
        <v>DA+3</v>
      </c>
      <c r="Q235" s="13" t="str">
        <f>+VLOOKUP(Q228,'Visual chart Edit'!$A$8:$I$569,3,FALSE)</f>
        <v>DA+0</v>
      </c>
      <c r="S235" s="13" t="str">
        <f>+VLOOKUP(S228,'Visual chart Edit'!$A$8:$I$569,3,FALSE)</f>
        <v>DA+3</v>
      </c>
      <c r="U235" s="13" t="str">
        <f>+VLOOKUP(U228,'Visual chart Edit'!$A$8:$I$569,3,FALSE)</f>
        <v>DA+0</v>
      </c>
      <c r="W235" s="13" t="str">
        <f>+VLOOKUP(W228,'Visual chart Edit'!$A$8:$I$569,3,FALSE)</f>
        <v>DA+3</v>
      </c>
      <c r="Y235" s="13" t="str">
        <f>+VLOOKUP(Y228,'Visual chart Edit'!$A$8:$I$569,3,FALSE)</f>
        <v>DC1+0</v>
      </c>
      <c r="AA235" s="13" t="str">
        <f>+VLOOKUP(AA228,'Visual chart Edit'!$A$8:$I$569,3,FALSE)</f>
        <v>DA+3</v>
      </c>
      <c r="AC235" s="13" t="str">
        <f>+VLOOKUP(AC228,'Visual chart Edit'!$A$8:$I$569,3,FALSE)</f>
        <v>DA+0</v>
      </c>
      <c r="AE235" s="13" t="str">
        <f>+VLOOKUP(AE228,'Visual chart Edit'!$A$8:$I$569,3,FALSE)</f>
        <v>DA+3</v>
      </c>
      <c r="AG235" s="13" t="str">
        <f>+VLOOKUP(AG228,'Visual chart Edit'!$A$8:$I$569,3,FALSE)</f>
        <v>DA+0</v>
      </c>
      <c r="AI235" s="13" t="str">
        <f>+VLOOKUP(AI228,'Visual chart Edit'!$A$8:$I$569,3,FALSE)</f>
        <v>DA+3</v>
      </c>
      <c r="AK235" s="13" t="str">
        <f>+VLOOKUP(AK228,'Visual chart Edit'!$A$8:$I$569,3,FALSE)</f>
        <v>DA+3</v>
      </c>
      <c r="AM235" s="13" t="str">
        <f>+VLOOKUP(AM228,'Visual chart Edit'!$A$8:$I$569,3,FALSE)</f>
        <v>DA+3</v>
      </c>
      <c r="AO235" s="13" t="str">
        <f>+VLOOKUP(AO228,'Visual chart Edit'!$A$8:$I$569,3,FALSE)</f>
        <v>DA+3</v>
      </c>
      <c r="AQ235" s="13" t="str">
        <f>+VLOOKUP(AQ228,'Visual chart Edit'!$A$8:$I$569,3,FALSE)</f>
        <v>DB2+0</v>
      </c>
      <c r="AS235" s="13" t="str">
        <f>+VLOOKUP(AS228,'Visual chart Edit'!$A$8:$I$569,3,FALSE)</f>
        <v>DA+0</v>
      </c>
      <c r="AT235" s="30"/>
      <c r="AV235" s="11"/>
      <c r="AW235" s="11"/>
      <c r="AX235" s="11"/>
      <c r="AY235" s="11"/>
      <c r="AZ235" s="11"/>
      <c r="BA235" s="11"/>
      <c r="BB235" s="11"/>
      <c r="BC235" s="11"/>
      <c r="BD235" s="135"/>
    </row>
    <row r="236" spans="1:63" s="13" customFormat="1" x14ac:dyDescent="0.25">
      <c r="A236" s="11"/>
      <c r="B236" s="131"/>
      <c r="C236" s="172" t="s">
        <v>416</v>
      </c>
      <c r="E236" s="13" t="str">
        <f>+VLOOKUP(E228,'Visual chart Edit'!$A$8:$I$569,8,FALSE)</f>
        <v>0,1,0,0</v>
      </c>
      <c r="G236" s="13" t="str">
        <f>+VLOOKUP(G228,'Visual chart Edit'!$A$8:$I$569,8,FALSE)</f>
        <v>,,,</v>
      </c>
      <c r="I236" s="13" t="str">
        <f>+VLOOKUP(I228,'Visual chart Edit'!$A$8:$I$569,8,FALSE)</f>
        <v>,,,</v>
      </c>
      <c r="K236" s="13" t="str">
        <f>+VLOOKUP(K228,'Visual chart Edit'!$A$8:$I$569,8,FALSE)</f>
        <v>0,0,0,0</v>
      </c>
      <c r="M236" s="13" t="str">
        <f>+VLOOKUP(M228,'Visual chart Edit'!$A$8:$I$569,8,FALSE)</f>
        <v>,,,</v>
      </c>
      <c r="O236" s="13" t="str">
        <f>+VLOOKUP(O228,'Visual chart Edit'!$A$8:$I$569,8,FALSE)</f>
        <v>,,,</v>
      </c>
      <c r="Q236" s="13" t="str">
        <f>+VLOOKUP(Q228,'Visual chart Edit'!$A$8:$I$569,8,FALSE)</f>
        <v>,,,</v>
      </c>
      <c r="S236" s="13" t="str">
        <f>+VLOOKUP(S228,'Visual chart Edit'!$A$8:$I$569,8,FALSE)</f>
        <v>,,,</v>
      </c>
      <c r="U236" s="13" t="str">
        <f>+VLOOKUP(U228,'Visual chart Edit'!$A$8:$I$569,8,FALSE)</f>
        <v>,,,</v>
      </c>
      <c r="W236" s="13" t="str">
        <f>+VLOOKUP(W228,'Visual chart Edit'!$A$8:$I$569,8,FALSE)</f>
        <v>,,,</v>
      </c>
      <c r="Y236" s="13" t="str">
        <f>+VLOOKUP(Y228,'Visual chart Edit'!$A$8:$I$569,8,FALSE)</f>
        <v>0,0,0,0</v>
      </c>
      <c r="AA236" s="13" t="str">
        <f>+VLOOKUP(AA228,'Visual chart Edit'!$A$8:$I$569,8,FALSE)</f>
        <v>,,,</v>
      </c>
      <c r="AC236" s="13" t="str">
        <f>+VLOOKUP(AC228,'Visual chart Edit'!$A$8:$I$569,8,FALSE)</f>
        <v>,,,</v>
      </c>
      <c r="AE236" s="13" t="str">
        <f>+VLOOKUP(AE228,'Visual chart Edit'!$A$8:$I$569,8,FALSE)</f>
        <v>0,0,0,0</v>
      </c>
      <c r="AG236" s="13" t="str">
        <f>+VLOOKUP(AG228,'Visual chart Edit'!$A$8:$I$569,8,FALSE)</f>
        <v>,,,</v>
      </c>
      <c r="AI236" s="13" t="str">
        <f>+VLOOKUP(AI228,'Visual chart Edit'!$A$8:$I$569,8,FALSE)</f>
        <v>,,,</v>
      </c>
      <c r="AK236" s="13" t="str">
        <f>+VLOOKUP(AK228,'Visual chart Edit'!$A$8:$I$569,8,FALSE)</f>
        <v>,,,</v>
      </c>
      <c r="AM236" s="13" t="str">
        <f>+VLOOKUP(AM228,'Visual chart Edit'!$A$8:$I$569,8,FALSE)</f>
        <v>,,,</v>
      </c>
      <c r="AO236" s="13" t="str">
        <f>+VLOOKUP(AO228,'Visual chart Edit'!$A$8:$I$569,8,FALSE)</f>
        <v>,,,</v>
      </c>
      <c r="AQ236" s="13" t="str">
        <f>+VLOOKUP(AQ228,'Visual chart Edit'!$A$8:$I$569,8,FALSE)</f>
        <v>,,,</v>
      </c>
      <c r="AS236" s="13" t="str">
        <f>+VLOOKUP(AS228,'Visual chart Edit'!$A$8:$I$569,8,FALSE)</f>
        <v>,,,</v>
      </c>
      <c r="AT236" s="30"/>
      <c r="AV236" s="11"/>
      <c r="AW236" s="11"/>
      <c r="AX236" s="11"/>
      <c r="AY236" s="11"/>
      <c r="AZ236" s="11"/>
      <c r="BA236" s="11"/>
      <c r="BB236" s="11"/>
      <c r="BC236" s="11"/>
      <c r="BD236" s="135"/>
    </row>
    <row r="237" spans="1:63" s="13" customFormat="1" ht="15" x14ac:dyDescent="0.25">
      <c r="A237" s="11"/>
      <c r="B237" s="131"/>
      <c r="C237" s="172" t="s">
        <v>437</v>
      </c>
      <c r="G237" s="47"/>
      <c r="I237" s="47"/>
      <c r="K237" s="174"/>
      <c r="M237" s="47"/>
      <c r="O237" s="174"/>
      <c r="Q237" s="174"/>
      <c r="S237" s="174"/>
      <c r="U237" s="174"/>
      <c r="W237" s="174"/>
      <c r="Y237" s="47"/>
      <c r="AA237" s="47"/>
      <c r="AC237" s="47"/>
      <c r="AE237" s="47"/>
      <c r="AG237" s="47"/>
      <c r="AI237" s="174"/>
      <c r="AK237" s="174"/>
      <c r="AM237" s="174"/>
      <c r="AO237" s="174"/>
      <c r="AQ237" s="47"/>
      <c r="AS237" s="47"/>
      <c r="AT237" s="30"/>
      <c r="AV237" s="11"/>
      <c r="AW237" s="11"/>
      <c r="AX237" s="11"/>
      <c r="AY237" s="11"/>
      <c r="AZ237" s="11"/>
      <c r="BA237" s="11"/>
      <c r="BB237" s="11"/>
      <c r="BC237" s="11"/>
      <c r="BD237" s="135"/>
    </row>
    <row r="238" spans="1:63" s="13" customFormat="1" ht="15" x14ac:dyDescent="0.25">
      <c r="A238" s="11"/>
      <c r="B238" s="56"/>
      <c r="C238" s="69"/>
      <c r="D238" s="70"/>
      <c r="E238" s="70"/>
      <c r="F238" s="70"/>
      <c r="G238" s="71"/>
      <c r="H238" s="70"/>
      <c r="I238" s="71"/>
      <c r="J238" s="70"/>
      <c r="K238" s="71"/>
      <c r="L238" s="70"/>
      <c r="M238" s="71"/>
      <c r="N238" s="70"/>
      <c r="O238" s="71"/>
      <c r="P238" s="70"/>
      <c r="Q238" s="71"/>
      <c r="R238" s="70"/>
      <c r="S238" s="71"/>
      <c r="T238" s="70"/>
      <c r="U238" s="71"/>
      <c r="V238" s="70"/>
      <c r="W238" s="71"/>
      <c r="X238" s="70"/>
      <c r="Y238" s="71"/>
      <c r="Z238" s="70"/>
      <c r="AA238" s="71"/>
      <c r="AB238" s="70"/>
      <c r="AC238" s="71"/>
      <c r="AD238" s="70"/>
      <c r="AE238" s="71"/>
      <c r="AF238" s="70"/>
      <c r="AG238" s="71"/>
      <c r="AH238" s="70"/>
      <c r="AI238" s="71"/>
      <c r="AJ238" s="70"/>
      <c r="AK238" s="71"/>
      <c r="AL238" s="70"/>
      <c r="AM238" s="71"/>
      <c r="AN238" s="70"/>
      <c r="AO238" s="71"/>
      <c r="AP238" s="70"/>
      <c r="AQ238" s="71"/>
      <c r="AR238" s="70"/>
      <c r="AS238" s="71"/>
      <c r="AT238" s="72"/>
      <c r="AV238" s="11"/>
      <c r="AW238" s="11"/>
      <c r="AX238" s="11"/>
      <c r="AY238" s="11"/>
      <c r="AZ238" s="11"/>
      <c r="BA238" s="11"/>
      <c r="BB238" s="11"/>
      <c r="BC238" s="11"/>
      <c r="BD238" s="135"/>
    </row>
    <row r="239" spans="1:63" s="13" customFormat="1" ht="15" x14ac:dyDescent="0.25">
      <c r="A239" s="11"/>
      <c r="B239" s="56"/>
      <c r="C239" s="172"/>
      <c r="D239" s="60"/>
      <c r="E239" s="60">
        <v>421</v>
      </c>
      <c r="F239" s="60"/>
      <c r="G239" s="179">
        <v>422</v>
      </c>
      <c r="H239" s="60"/>
      <c r="I239" s="60">
        <v>423</v>
      </c>
      <c r="J239" s="60"/>
      <c r="K239" s="179">
        <v>424</v>
      </c>
      <c r="L239" s="60"/>
      <c r="M239" s="60">
        <v>425</v>
      </c>
      <c r="N239" s="60"/>
      <c r="O239" s="179">
        <v>426</v>
      </c>
      <c r="P239" s="60"/>
      <c r="Q239" s="60">
        <v>427</v>
      </c>
      <c r="R239" s="60"/>
      <c r="S239" s="179">
        <v>428</v>
      </c>
      <c r="T239" s="60"/>
      <c r="U239" s="60">
        <v>429</v>
      </c>
      <c r="V239" s="60"/>
      <c r="W239" s="179">
        <v>430</v>
      </c>
      <c r="X239" s="60"/>
      <c r="Y239" s="60">
        <v>431</v>
      </c>
      <c r="Z239" s="60"/>
      <c r="AA239" s="179">
        <v>432</v>
      </c>
      <c r="AB239" s="60"/>
      <c r="AC239" s="60">
        <v>433</v>
      </c>
      <c r="AD239" s="60"/>
      <c r="AE239" s="179">
        <v>434</v>
      </c>
      <c r="AF239" s="60"/>
      <c r="AG239" s="60">
        <v>435</v>
      </c>
      <c r="AH239" s="60"/>
      <c r="AI239" s="179">
        <v>436</v>
      </c>
      <c r="AJ239" s="60"/>
      <c r="AK239" s="60">
        <v>437</v>
      </c>
      <c r="AL239" s="60"/>
      <c r="AM239" s="179">
        <v>438</v>
      </c>
      <c r="AN239" s="60"/>
      <c r="AO239" s="60">
        <v>439</v>
      </c>
      <c r="AP239" s="60"/>
      <c r="AQ239" s="179">
        <v>440</v>
      </c>
      <c r="AR239" s="60"/>
      <c r="AS239" s="60">
        <v>441</v>
      </c>
      <c r="AT239" s="117"/>
      <c r="AV239" s="11"/>
      <c r="AW239" s="11"/>
      <c r="AX239" s="11"/>
      <c r="AY239" s="11"/>
      <c r="AZ239" s="11"/>
      <c r="BA239" s="11"/>
      <c r="BB239" s="11"/>
      <c r="BC239" s="11"/>
      <c r="BD239" s="135"/>
    </row>
    <row r="240" spans="1:63" s="13" customFormat="1" x14ac:dyDescent="0.25">
      <c r="A240" s="11"/>
      <c r="B240" s="56"/>
      <c r="C240" s="172"/>
      <c r="E240" s="165" t="str">
        <f>+VLOOKUP(E239,'Visual chart Edit'!$A$8:$I$600,2,FALSE)</f>
        <v>64/2</v>
      </c>
      <c r="G240" s="165" t="str">
        <f>+VLOOKUP(G239,'Visual chart Edit'!$A$8:$I$600,2,FALSE)</f>
        <v>64/3</v>
      </c>
      <c r="I240" s="165" t="str">
        <f>+VLOOKUP(I239,'Visual chart Edit'!$A$8:$I$600,2,FALSE)</f>
        <v>64/4</v>
      </c>
      <c r="K240" s="165" t="str">
        <f>+VLOOKUP(K239,'Visual chart Edit'!$A$8:$I$600,2,FALSE)</f>
        <v>64/5</v>
      </c>
      <c r="M240" s="165" t="str">
        <f>+VLOOKUP(M239,'Visual chart Edit'!$A$8:$I$600,2,FALSE)</f>
        <v>64/6</v>
      </c>
      <c r="O240" s="165" t="str">
        <f>+VLOOKUP(O239,'Visual chart Edit'!$A$8:$I$600,2,FALSE)</f>
        <v>64/7</v>
      </c>
      <c r="Q240" s="165" t="str">
        <f>+VLOOKUP(Q239,'Visual chart Edit'!$A$8:$I$600,2,FALSE)</f>
        <v>64/8</v>
      </c>
      <c r="S240" s="165" t="str">
        <f>+VLOOKUP(S239,'Visual chart Edit'!$A$8:$I$600,2,FALSE)</f>
        <v>64/9</v>
      </c>
      <c r="U240" s="165" t="str">
        <f>+VLOOKUP(U239,'Visual chart Edit'!$A$8:$I$600,2,FALSE)</f>
        <v>64/10</v>
      </c>
      <c r="W240" s="165" t="str">
        <f>+VLOOKUP(W239,'Visual chart Edit'!$A$8:$I$600,2,FALSE)</f>
        <v>64/11</v>
      </c>
      <c r="Y240" s="165" t="str">
        <f>+VLOOKUP(Y239,'Visual chart Edit'!$A$8:$I$600,2,FALSE)</f>
        <v>65/0</v>
      </c>
      <c r="AA240" s="165" t="str">
        <f>+VLOOKUP(AA239,'Visual chart Edit'!$A$8:$I$600,2,FALSE)</f>
        <v>65/1</v>
      </c>
      <c r="AC240" s="165" t="str">
        <f>+VLOOKUP(AC239,'Visual chart Edit'!$A$8:$I$600,2,FALSE)</f>
        <v>65/2</v>
      </c>
      <c r="AE240" s="165" t="str">
        <f>+VLOOKUP(AE239,'Visual chart Edit'!$A$8:$I$600,2,FALSE)</f>
        <v>65/3</v>
      </c>
      <c r="AG240" s="165" t="str">
        <f>+VLOOKUP(AG239,'Visual chart Edit'!$A$8:$I$600,2,FALSE)</f>
        <v>65/4</v>
      </c>
      <c r="AI240" s="165" t="str">
        <f>+VLOOKUP(AI239,'Visual chart Edit'!$A$8:$I$600,2,FALSE)</f>
        <v>65/5</v>
      </c>
      <c r="AK240" s="165" t="str">
        <f>+VLOOKUP(AK239,'Visual chart Edit'!$A$8:$I$600,2,FALSE)</f>
        <v>65/6</v>
      </c>
      <c r="AM240" s="165" t="str">
        <f>+VLOOKUP(AM239,'Visual chart Edit'!$A$8:$I$600,2,FALSE)</f>
        <v>65/7</v>
      </c>
      <c r="AO240" s="165" t="str">
        <f>+VLOOKUP(AO239,'Visual chart Edit'!$A$8:$I$600,2,FALSE)</f>
        <v>65/8</v>
      </c>
      <c r="AQ240" s="165" t="str">
        <f>+VLOOKUP(AQ239,'Visual chart Edit'!$A$8:$I$600,2,FALSE)</f>
        <v>65/9</v>
      </c>
      <c r="AS240" s="165" t="str">
        <f>+VLOOKUP(AS239,'Visual chart Edit'!$A$8:$I$600,2,FALSE)</f>
        <v>65/10</v>
      </c>
      <c r="AT240" s="30"/>
      <c r="AV240" s="11"/>
      <c r="AW240" s="11"/>
      <c r="AX240" s="11"/>
      <c r="AY240" s="11"/>
      <c r="AZ240" s="11"/>
      <c r="BA240" s="11"/>
      <c r="BB240" s="11"/>
      <c r="BC240" s="11"/>
      <c r="BD240" s="135"/>
    </row>
    <row r="241" spans="1:63" s="13" customFormat="1" x14ac:dyDescent="0.25">
      <c r="A241" s="11"/>
      <c r="B241" s="56"/>
      <c r="C241" s="172"/>
      <c r="D241" s="13" t="s">
        <v>909</v>
      </c>
      <c r="F241" s="13" t="s">
        <v>909</v>
      </c>
      <c r="H241" s="13" t="s">
        <v>909</v>
      </c>
      <c r="J241" s="13" t="s">
        <v>909</v>
      </c>
      <c r="L241" s="13" t="s">
        <v>909</v>
      </c>
      <c r="N241" s="13" t="s">
        <v>909</v>
      </c>
      <c r="P241" s="13" t="s">
        <v>909</v>
      </c>
      <c r="R241" s="13" t="s">
        <v>909</v>
      </c>
      <c r="T241" s="13" t="s">
        <v>909</v>
      </c>
      <c r="V241" s="13" t="s">
        <v>909</v>
      </c>
      <c r="X241" s="13" t="s">
        <v>909</v>
      </c>
      <c r="Z241" s="13" t="s">
        <v>909</v>
      </c>
      <c r="AB241" s="13" t="s">
        <v>909</v>
      </c>
      <c r="AD241" s="13" t="s">
        <v>909</v>
      </c>
      <c r="AF241" s="13" t="s">
        <v>909</v>
      </c>
      <c r="AH241" s="13" t="s">
        <v>909</v>
      </c>
      <c r="AJ241" s="13" t="s">
        <v>909</v>
      </c>
      <c r="AL241" s="13" t="s">
        <v>909</v>
      </c>
      <c r="AN241" s="13" t="s">
        <v>909</v>
      </c>
      <c r="AP241" s="13" t="s">
        <v>909</v>
      </c>
      <c r="AR241" s="13" t="s">
        <v>909</v>
      </c>
      <c r="AT241" s="30"/>
      <c r="AV241" s="11"/>
      <c r="AW241" s="11"/>
      <c r="AX241" s="11"/>
      <c r="AY241" s="11"/>
      <c r="AZ241" s="11"/>
      <c r="BA241" s="11"/>
      <c r="BB241" s="11"/>
      <c r="BC241" s="11"/>
      <c r="BD241" s="135"/>
      <c r="BI241" s="13">
        <f>+SUMIF(D241:AT241,".",D244:AT244)</f>
        <v>0</v>
      </c>
      <c r="BJ241" s="13">
        <f>+SUMIF(D241:AT241,"..",D244:AT244)</f>
        <v>0</v>
      </c>
      <c r="BK241" s="13">
        <f>+SUMIF(D241:AT241,",",D244:AT244)</f>
        <v>8463.9</v>
      </c>
    </row>
    <row r="242" spans="1:63" s="13" customFormat="1" x14ac:dyDescent="0.25">
      <c r="A242" s="11"/>
      <c r="B242" s="131"/>
      <c r="C242" s="172" t="s">
        <v>433</v>
      </c>
      <c r="E242" s="13" t="str">
        <f>+VLOOKUP(E240,'Visual chart Edit'!$B$7:$L$591,11,FALSE)</f>
        <v>E</v>
      </c>
      <c r="G242" s="13" t="str">
        <f>+VLOOKUP(G240,'Visual chart Edit'!$B$7:$L$591,11,FALSE)</f>
        <v>E</v>
      </c>
      <c r="I242" s="13" t="str">
        <f>+VLOOKUP(I240,'Visual chart Edit'!$B$7:$L$591,11,FALSE)</f>
        <v>E</v>
      </c>
      <c r="K242" s="13" t="str">
        <f>+VLOOKUP(K240,'Visual chart Edit'!$B$7:$L$591,11,FALSE)</f>
        <v>E</v>
      </c>
      <c r="M242" s="13" t="str">
        <f>+VLOOKUP(M240,'Visual chart Edit'!$B$7:$L$591,11,FALSE)</f>
        <v>E</v>
      </c>
      <c r="O242" s="13" t="str">
        <f>+VLOOKUP(O240,'Visual chart Edit'!$B$7:$L$591,11,FALSE)</f>
        <v>E</v>
      </c>
      <c r="Q242" s="13" t="str">
        <f>+VLOOKUP(Q240,'Visual chart Edit'!$B$7:$L$591,11,FALSE)</f>
        <v>E</v>
      </c>
      <c r="S242" s="13" t="str">
        <f>+VLOOKUP(S240,'Visual chart Edit'!$B$7:$L$591,11,FALSE)</f>
        <v>E</v>
      </c>
      <c r="U242" s="13" t="str">
        <f>+VLOOKUP(U240,'Visual chart Edit'!$B$7:$L$591,11,FALSE)</f>
        <v>E</v>
      </c>
      <c r="W242" s="13" t="str">
        <f>+VLOOKUP(W240,'Visual chart Edit'!$B$7:$L$591,11,FALSE)</f>
        <v>E</v>
      </c>
      <c r="Y242" s="13" t="str">
        <f>+VLOOKUP(Y240,'Visual chart Edit'!$B$7:$L$591,11,FALSE)</f>
        <v>E</v>
      </c>
      <c r="AA242" s="13" t="str">
        <f>+VLOOKUP(AA240,'Visual chart Edit'!$B$7:$L$591,11,FALSE)</f>
        <v>E</v>
      </c>
      <c r="AC242" s="13" t="str">
        <f>+VLOOKUP(AC240,'Visual chart Edit'!$B$7:$L$591,11,FALSE)</f>
        <v>E</v>
      </c>
      <c r="AE242" s="13" t="str">
        <f>+VLOOKUP(AE240,'Visual chart Edit'!$B$7:$L$591,11,FALSE)</f>
        <v>E</v>
      </c>
      <c r="AG242" s="13" t="str">
        <f>+VLOOKUP(AG240,'Visual chart Edit'!$B$7:$L$591,11,FALSE)</f>
        <v>E</v>
      </c>
      <c r="AI242" s="13" t="str">
        <f>+VLOOKUP(AI240,'Visual chart Edit'!$B$7:$L$591,11,FALSE)</f>
        <v>E</v>
      </c>
      <c r="AK242" s="13" t="str">
        <f>+VLOOKUP(AK240,'Visual chart Edit'!$B$7:$L$591,11,FALSE)</f>
        <v>E</v>
      </c>
      <c r="AM242" s="13" t="str">
        <f>+VLOOKUP(AM240,'Visual chart Edit'!$B$7:$L$591,11,FALSE)</f>
        <v>E</v>
      </c>
      <c r="AO242" s="13" t="str">
        <f>+VLOOKUP(AO240,'Visual chart Edit'!$B$7:$L$591,11,FALSE)</f>
        <v>E</v>
      </c>
      <c r="AQ242" s="13" t="str">
        <f>+VLOOKUP(AQ240,'Visual chart Edit'!$B$7:$L$591,11,FALSE)</f>
        <v>E</v>
      </c>
      <c r="AS242" s="13" t="str">
        <f>+VLOOKUP(AS240,'Visual chart Edit'!$B$7:$L$591,11,FALSE)</f>
        <v>E</v>
      </c>
      <c r="AT242" s="30"/>
      <c r="AV242" s="11"/>
      <c r="AW242" s="11"/>
      <c r="AX242" s="11"/>
      <c r="AY242" s="11"/>
      <c r="AZ242" s="11"/>
      <c r="BA242" s="11"/>
      <c r="BB242" s="11"/>
      <c r="BC242" s="11"/>
      <c r="BD242" s="135"/>
    </row>
    <row r="243" spans="1:63" s="13" customFormat="1" ht="3" customHeight="1" x14ac:dyDescent="0.25">
      <c r="A243" s="11"/>
      <c r="B243" s="131"/>
      <c r="C243" s="172" t="s">
        <v>434</v>
      </c>
      <c r="E243" s="21" t="str">
        <f>+VLOOKUP(E240,'Visual chart Edit'!$B$7:$M$491,12,FALSE)</f>
        <v>Done</v>
      </c>
      <c r="G243" s="21" t="str">
        <f>+VLOOKUP(G240,'Visual chart Edit'!$B$7:$M$491,12,FALSE)</f>
        <v>Done</v>
      </c>
      <c r="I243" s="21" t="str">
        <f>+VLOOKUP(I240,'Visual chart Edit'!$B$7:$M$491,12,FALSE)</f>
        <v>Done</v>
      </c>
      <c r="K243" s="21" t="str">
        <f>+VLOOKUP(K240,'Visual chart Edit'!$B$7:$M$491,12,FALSE)</f>
        <v>Done</v>
      </c>
      <c r="M243" s="21" t="str">
        <f>+VLOOKUP(M240,'Visual chart Edit'!$B$7:$M$491,12,FALSE)</f>
        <v>Done</v>
      </c>
      <c r="O243" s="21" t="str">
        <f>+VLOOKUP(O240,'Visual chart Edit'!$B$7:$M$491,12,FALSE)</f>
        <v>Done</v>
      </c>
      <c r="Q243" s="21" t="str">
        <f>+VLOOKUP(Q240,'Visual chart Edit'!$B$7:$M$491,12,FALSE)</f>
        <v>Done</v>
      </c>
      <c r="S243" s="21" t="str">
        <f>+VLOOKUP(S240,'Visual chart Edit'!$B$7:$M$491,12,FALSE)</f>
        <v>Done</v>
      </c>
      <c r="U243" s="21" t="str">
        <f>+VLOOKUP(U240,'Visual chart Edit'!$B$7:$M$491,12,FALSE)</f>
        <v>Done</v>
      </c>
      <c r="W243" s="21" t="str">
        <f>+VLOOKUP(W240,'Visual chart Edit'!$B$7:$M$491,12,FALSE)</f>
        <v>Done</v>
      </c>
      <c r="Y243" s="21" t="str">
        <f>+VLOOKUP(Y240,'Visual chart Edit'!$B$7:$M$491,12,FALSE)</f>
        <v>Done</v>
      </c>
      <c r="AA243" s="21" t="str">
        <f>+VLOOKUP(AA240,'Visual chart Edit'!$B$7:$M$491,12,FALSE)</f>
        <v>Done</v>
      </c>
      <c r="AC243" s="21" t="str">
        <f>+VLOOKUP(AC240,'Visual chart Edit'!$B$7:$M$491,12,FALSE)</f>
        <v>Done</v>
      </c>
      <c r="AE243" s="21" t="str">
        <f>+VLOOKUP(AE240,'Visual chart Edit'!$B$7:$M$491,12,FALSE)</f>
        <v>Done</v>
      </c>
      <c r="AG243" s="21" t="str">
        <f>+VLOOKUP(AG240,'Visual chart Edit'!$B$7:$M$491,12,FALSE)</f>
        <v>Done</v>
      </c>
      <c r="AI243" s="21" t="str">
        <f>+VLOOKUP(AI240,'Visual chart Edit'!$B$7:$M$491,12,FALSE)</f>
        <v>Done</v>
      </c>
      <c r="AK243" s="21" t="str">
        <f>+VLOOKUP(AK240,'Visual chart Edit'!$B$7:$M$491,12,FALSE)</f>
        <v>Done</v>
      </c>
      <c r="AM243" s="21" t="str">
        <f>+VLOOKUP(AM240,'Visual chart Edit'!$B$7:$M$491,12,FALSE)</f>
        <v>Done</v>
      </c>
      <c r="AO243" s="21" t="str">
        <f>+VLOOKUP(AO240,'Visual chart Edit'!$B$7:$M$491,12,FALSE)</f>
        <v>Done</v>
      </c>
      <c r="AQ243" s="21" t="str">
        <f>+VLOOKUP(AQ240,'Visual chart Edit'!$B$7:$M$491,12,FALSE)</f>
        <v>Done</v>
      </c>
      <c r="AS243" s="21" t="str">
        <f>+VLOOKUP(AS240,'Visual chart Edit'!$B$7:$M$491,12,FALSE)</f>
        <v>Done</v>
      </c>
      <c r="AT243" s="30"/>
      <c r="AV243" s="11"/>
      <c r="AW243" s="11"/>
      <c r="AX243" s="11"/>
      <c r="AY243" s="11"/>
      <c r="AZ243" s="11"/>
      <c r="BA243" s="11"/>
      <c r="BB243" s="11"/>
      <c r="BC243" s="11"/>
      <c r="BD243" s="135"/>
    </row>
    <row r="244" spans="1:63" s="13" customFormat="1" ht="15" customHeight="1" x14ac:dyDescent="0.25">
      <c r="A244" s="11"/>
      <c r="B244" s="131"/>
      <c r="C244" s="172" t="s">
        <v>435</v>
      </c>
      <c r="D244" s="13">
        <f>+VLOOKUP(E239,'Visual chart Edit'!$A$8:$I$572,9,FALSE)</f>
        <v>408.7</v>
      </c>
      <c r="E244" s="93" t="str">
        <f>+VLOOKUP(E240,'Visual chart Edit'!$B$7:$K$570,10,FALSE)</f>
        <v>DRY</v>
      </c>
      <c r="F244" s="13">
        <f>+VLOOKUP(G239,'Visual chart Edit'!$A$8:$I$572,9,FALSE)</f>
        <v>410.7</v>
      </c>
      <c r="G244" s="93" t="str">
        <f>+VLOOKUP(G240,'Visual chart Edit'!$B$7:$K$570,10,FALSE)</f>
        <v>DRY</v>
      </c>
      <c r="H244" s="13">
        <f>+VLOOKUP(I239,'Visual chart Edit'!$A$8:$I$572,9,FALSE)</f>
        <v>408.2</v>
      </c>
      <c r="I244" s="93" t="str">
        <f>+VLOOKUP(I240,'Visual chart Edit'!$B$7:$K$570,10,FALSE)</f>
        <v>DRY</v>
      </c>
      <c r="J244" s="13">
        <f>+VLOOKUP(K239,'Visual chart Edit'!$A$8:$I$572,9,FALSE)</f>
        <v>426.2</v>
      </c>
      <c r="K244" s="93" t="str">
        <f>+VLOOKUP(K240,'Visual chart Edit'!$B$7:$K$570,10,FALSE)</f>
        <v>DRY</v>
      </c>
      <c r="L244" s="13">
        <f>+VLOOKUP(M239,'Visual chart Edit'!$A$8:$I$572,9,FALSE)</f>
        <v>407.7</v>
      </c>
      <c r="M244" s="93" t="str">
        <f>+VLOOKUP(M240,'Visual chart Edit'!$B$7:$K$570,10,FALSE)</f>
        <v>DRY</v>
      </c>
      <c r="N244" s="13">
        <f>+VLOOKUP(O239,'Visual chart Edit'!$A$8:$I$572,9,FALSE)</f>
        <v>401.6</v>
      </c>
      <c r="O244" s="93" t="str">
        <f>+VLOOKUP(O240,'Visual chart Edit'!$B$7:$K$570,10,FALSE)</f>
        <v>DRY</v>
      </c>
      <c r="P244" s="13">
        <f>+VLOOKUP(Q239,'Visual chart Edit'!$A$8:$I$572,9,FALSE)</f>
        <v>425.5</v>
      </c>
      <c r="Q244" s="93" t="str">
        <f>+VLOOKUP(Q240,'Visual chart Edit'!$B$7:$K$570,10,FALSE)</f>
        <v>DRY</v>
      </c>
      <c r="R244" s="13">
        <f>+VLOOKUP(S239,'Visual chart Edit'!$A$8:$I$572,9,FALSE)</f>
        <v>414.4</v>
      </c>
      <c r="S244" s="93" t="str">
        <f>+VLOOKUP(S240,'Visual chart Edit'!$B$7:$K$570,10,FALSE)</f>
        <v>DRY</v>
      </c>
      <c r="T244" s="13">
        <f>+VLOOKUP(U239,'Visual chart Edit'!$A$8:$I$572,9,FALSE)</f>
        <v>410.6</v>
      </c>
      <c r="U244" s="93" t="str">
        <f>+VLOOKUP(U240,'Visual chart Edit'!$B$7:$K$570,10,FALSE)</f>
        <v>DRY</v>
      </c>
      <c r="V244" s="13">
        <f>+VLOOKUP(W239,'Visual chart Edit'!$A$8:$I$572,9,FALSE)</f>
        <v>428.4</v>
      </c>
      <c r="W244" s="93" t="str">
        <f>+VLOOKUP(W240,'Visual chart Edit'!$B$7:$K$570,10,FALSE)</f>
        <v>DRY</v>
      </c>
      <c r="X244" s="13">
        <f>+VLOOKUP(Y239,'Visual chart Edit'!$A$8:$I$572,9,FALSE)</f>
        <v>400.6</v>
      </c>
      <c r="Y244" s="93" t="str">
        <f>+VLOOKUP(Y240,'Visual chart Edit'!$B$7:$K$570,10,FALSE)</f>
        <v>DRY</v>
      </c>
      <c r="Z244" s="13">
        <f>+VLOOKUP(AA239,'Visual chart Edit'!$A$8:$I$572,9,FALSE)</f>
        <v>395.4</v>
      </c>
      <c r="AA244" s="93" t="str">
        <f>+VLOOKUP(AA240,'Visual chart Edit'!$B$7:$K$570,10,FALSE)</f>
        <v>DRY</v>
      </c>
      <c r="AB244" s="13">
        <f>+VLOOKUP(AC239,'Visual chart Edit'!$A$8:$I$572,9,FALSE)</f>
        <v>393.7</v>
      </c>
      <c r="AC244" s="93" t="str">
        <f>+VLOOKUP(AC240,'Visual chart Edit'!$B$7:$K$570,10,FALSE)</f>
        <v>DRY</v>
      </c>
      <c r="AD244" s="13">
        <f>+VLOOKUP(AE239,'Visual chart Edit'!$A$8:$I$572,9,FALSE)</f>
        <v>403.7</v>
      </c>
      <c r="AE244" s="93" t="str">
        <f>+VLOOKUP(AE240,'Visual chart Edit'!$B$7:$K$570,10,FALSE)</f>
        <v>DRY</v>
      </c>
      <c r="AF244" s="13">
        <f>+VLOOKUP(AG239,'Visual chart Edit'!$A$8:$I$572,9,FALSE)</f>
        <v>402.9</v>
      </c>
      <c r="AG244" s="93" t="str">
        <f>+VLOOKUP(AG240,'Visual chart Edit'!$B$7:$K$570,10,FALSE)</f>
        <v>DRY</v>
      </c>
      <c r="AH244" s="13">
        <f>+VLOOKUP(AI239,'Visual chart Edit'!$A$8:$I$572,9,FALSE)</f>
        <v>376.4</v>
      </c>
      <c r="AI244" s="93" t="str">
        <f>+VLOOKUP(AI240,'Visual chart Edit'!$B$7:$K$570,10,FALSE)</f>
        <v>DRY</v>
      </c>
      <c r="AJ244" s="13">
        <f>+VLOOKUP(AK239,'Visual chart Edit'!$A$8:$I$572,9,FALSE)</f>
        <v>389.2</v>
      </c>
      <c r="AK244" s="93" t="str">
        <f>+VLOOKUP(AK240,'Visual chart Edit'!$B$7:$K$570,10,FALSE)</f>
        <v>DRY</v>
      </c>
      <c r="AL244" s="13">
        <f>+VLOOKUP(AM239,'Visual chart Edit'!$A$8:$I$572,9,FALSE)</f>
        <v>397.6</v>
      </c>
      <c r="AM244" s="93" t="str">
        <f>+VLOOKUP(AM240,'Visual chart Edit'!$B$7:$K$570,10,FALSE)</f>
        <v>DRY</v>
      </c>
      <c r="AN244" s="13">
        <f>+VLOOKUP(AO239,'Visual chart Edit'!$A$8:$I$572,9,FALSE)</f>
        <v>394.3</v>
      </c>
      <c r="AO244" s="93" t="str">
        <f>+VLOOKUP(AO240,'Visual chart Edit'!$B$7:$K$570,10,FALSE)</f>
        <v>DRY</v>
      </c>
      <c r="AP244" s="13">
        <f>+VLOOKUP(AQ239,'Visual chart Edit'!$A$8:$I$572,9,FALSE)</f>
        <v>389</v>
      </c>
      <c r="AQ244" s="93" t="str">
        <f>+VLOOKUP(AQ240,'Visual chart Edit'!$B$7:$K$570,10,FALSE)</f>
        <v>DRY</v>
      </c>
      <c r="AR244" s="13">
        <f>+VLOOKUP(AS239,'Visual chart Edit'!$A$8:$I$572,9,FALSE)</f>
        <v>379.1</v>
      </c>
      <c r="AS244" s="93" t="str">
        <f>+VLOOKUP(AS240,'Visual chart Edit'!$B$7:$K$570,10,FALSE)</f>
        <v>DRY</v>
      </c>
      <c r="AT244" s="30"/>
      <c r="AV244" s="11">
        <f>+COUNTIF(C243:AT244,"Sandy")</f>
        <v>0</v>
      </c>
      <c r="AW244" s="11">
        <f>+COUNTIF(C243:AT244,"DRY")</f>
        <v>21</v>
      </c>
      <c r="AX244" s="11">
        <f>+COUNTIF(C244:AT244,"DFR")</f>
        <v>0</v>
      </c>
      <c r="AY244" s="11">
        <f>+COUNTIF(C244:AS244,"WFR")</f>
        <v>0</v>
      </c>
      <c r="AZ244" s="11">
        <f>+COUNTIF(C244:AS244,"FS")</f>
        <v>0</v>
      </c>
      <c r="BA244" s="11">
        <f>+SUM(AV244:AZ244)</f>
        <v>21</v>
      </c>
      <c r="BB244" s="11">
        <f>+COUNTIF(E244:AS244,"WIP")</f>
        <v>0</v>
      </c>
      <c r="BC244" s="11">
        <f>+COUNTIF(D245:AT245,"C")</f>
        <v>21</v>
      </c>
      <c r="BD244" s="135">
        <f>+COUNTIF(D242:AT242,"E")</f>
        <v>21</v>
      </c>
      <c r="BE244" s="11">
        <f>+COUNTIF(D243:AT243,"Done")</f>
        <v>21</v>
      </c>
      <c r="BH244" s="13">
        <f>+SUM(D244:AT244)</f>
        <v>8463.9</v>
      </c>
    </row>
    <row r="245" spans="1:63" s="13" customFormat="1" x14ac:dyDescent="0.25">
      <c r="A245" s="11"/>
      <c r="B245" s="131"/>
      <c r="C245" s="172" t="s">
        <v>436</v>
      </c>
      <c r="E245" s="21" t="s">
        <v>417</v>
      </c>
      <c r="G245" s="21" t="s">
        <v>417</v>
      </c>
      <c r="I245" s="21" t="s">
        <v>417</v>
      </c>
      <c r="K245" s="21" t="s">
        <v>417</v>
      </c>
      <c r="M245" s="21" t="s">
        <v>417</v>
      </c>
      <c r="O245" s="21" t="s">
        <v>417</v>
      </c>
      <c r="Q245" s="21" t="s">
        <v>417</v>
      </c>
      <c r="S245" s="21" t="s">
        <v>417</v>
      </c>
      <c r="U245" s="21" t="s">
        <v>417</v>
      </c>
      <c r="W245" s="21" t="s">
        <v>417</v>
      </c>
      <c r="Y245" s="21" t="s">
        <v>417</v>
      </c>
      <c r="AA245" s="21" t="s">
        <v>417</v>
      </c>
      <c r="AC245" s="21" t="s">
        <v>417</v>
      </c>
      <c r="AE245" s="21" t="s">
        <v>417</v>
      </c>
      <c r="AG245" s="21" t="s">
        <v>417</v>
      </c>
      <c r="AI245" s="21" t="s">
        <v>417</v>
      </c>
      <c r="AK245" s="21" t="s">
        <v>417</v>
      </c>
      <c r="AM245" s="21" t="s">
        <v>417</v>
      </c>
      <c r="AO245" s="21" t="s">
        <v>417</v>
      </c>
      <c r="AQ245" s="21" t="s">
        <v>417</v>
      </c>
      <c r="AS245" s="21" t="s">
        <v>417</v>
      </c>
      <c r="AT245" s="30"/>
      <c r="AV245" s="11"/>
      <c r="AW245" s="11"/>
      <c r="AX245" s="11"/>
      <c r="AY245" s="11"/>
      <c r="AZ245" s="11"/>
      <c r="BA245" s="11"/>
      <c r="BB245" s="11"/>
      <c r="BC245" s="11"/>
      <c r="BD245" s="135"/>
    </row>
    <row r="246" spans="1:63" s="13" customFormat="1" x14ac:dyDescent="0.25">
      <c r="A246" s="11"/>
      <c r="B246" s="131"/>
      <c r="C246" s="172" t="s">
        <v>138</v>
      </c>
      <c r="E246" s="13" t="str">
        <f>+VLOOKUP(E239,'Visual chart Edit'!$A$8:$I$569,3,FALSE)</f>
        <v>DA+3</v>
      </c>
      <c r="G246" s="13" t="str">
        <f>+VLOOKUP(G239,'Visual chart Edit'!$A$8:$I$569,3,FALSE)</f>
        <v>DA+0</v>
      </c>
      <c r="I246" s="13" t="str">
        <f>+VLOOKUP(I239,'Visual chart Edit'!$A$8:$I$569,3,FALSE)</f>
        <v>DA+3</v>
      </c>
      <c r="K246" s="13" t="str">
        <f>+VLOOKUP(K239,'Visual chart Edit'!$A$8:$I$569,3,FALSE)</f>
        <v>DA+3</v>
      </c>
      <c r="M246" s="13" t="str">
        <f>+VLOOKUP(M239,'Visual chart Edit'!$A$8:$I$569,3,FALSE)</f>
        <v>DA+0</v>
      </c>
      <c r="O246" s="13" t="str">
        <f>+VLOOKUP(O239,'Visual chart Edit'!$A$8:$I$569,3,FALSE)</f>
        <v>DA+3</v>
      </c>
      <c r="Q246" s="13" t="str">
        <f>+VLOOKUP(Q239,'Visual chart Edit'!$A$8:$I$569,3,FALSE)</f>
        <v>DA+3</v>
      </c>
      <c r="S246" s="13" t="str">
        <f>+VLOOKUP(S239,'Visual chart Edit'!$A$8:$I$569,3,FALSE)</f>
        <v>DA+3</v>
      </c>
      <c r="U246" s="13" t="str">
        <f>+VLOOKUP(U239,'Visual chart Edit'!$A$8:$I$569,3,FALSE)</f>
        <v>DA+3</v>
      </c>
      <c r="W246" s="13" t="str">
        <f>+VLOOKUP(W239,'Visual chart Edit'!$A$8:$I$569,3,FALSE)</f>
        <v>DA+3</v>
      </c>
      <c r="Y246" s="13" t="str">
        <f>+VLOOKUP(Y239,'Visual chart Edit'!$A$8:$I$569,3,FALSE)</f>
        <v>DB1+0</v>
      </c>
      <c r="AA246" s="13" t="str">
        <f>+VLOOKUP(AA239,'Visual chart Edit'!$A$8:$I$569,3,FALSE)</f>
        <v>DA+0</v>
      </c>
      <c r="AC246" s="13" t="str">
        <f>+VLOOKUP(AC239,'Visual chart Edit'!$A$8:$I$569,3,FALSE)</f>
        <v>DA+0</v>
      </c>
      <c r="AE246" s="13" t="str">
        <f>+VLOOKUP(AE239,'Visual chart Edit'!$A$8:$I$569,3,FALSE)</f>
        <v>DA+3</v>
      </c>
      <c r="AG246" s="13" t="str">
        <f>+VLOOKUP(AG239,'Visual chart Edit'!$A$8:$I$569,3,FALSE)</f>
        <v>DA+0</v>
      </c>
      <c r="AI246" s="13" t="str">
        <f>+VLOOKUP(AI239,'Visual chart Edit'!$A$8:$I$569,3,FALSE)</f>
        <v>DA+0</v>
      </c>
      <c r="AK246" s="13" t="str">
        <f>+VLOOKUP(AK239,'Visual chart Edit'!$A$8:$I$569,3,FALSE)</f>
        <v>DA+0</v>
      </c>
      <c r="AM246" s="13" t="str">
        <f>+VLOOKUP(AM239,'Visual chart Edit'!$A$8:$I$569,3,FALSE)</f>
        <v>DA+0</v>
      </c>
      <c r="AO246" s="13" t="str">
        <f>+VLOOKUP(AO239,'Visual chart Edit'!$A$8:$I$569,3,FALSE)</f>
        <v>DA+0</v>
      </c>
      <c r="AQ246" s="13" t="str">
        <f>+VLOOKUP(AQ239,'Visual chart Edit'!$A$8:$I$569,3,FALSE)</f>
        <v>DA+0</v>
      </c>
      <c r="AS246" s="13" t="str">
        <f>+VLOOKUP(AS239,'Visual chart Edit'!$A$8:$I$569,3,FALSE)</f>
        <v>DA+0</v>
      </c>
      <c r="AT246" s="30"/>
      <c r="AV246" s="11"/>
      <c r="AW246" s="11"/>
      <c r="AX246" s="11"/>
      <c r="AY246" s="11"/>
      <c r="AZ246" s="11"/>
      <c r="BA246" s="11"/>
      <c r="BB246" s="11"/>
      <c r="BC246" s="11"/>
      <c r="BD246" s="135"/>
    </row>
    <row r="247" spans="1:63" s="13" customFormat="1" x14ac:dyDescent="0.25">
      <c r="A247" s="11"/>
      <c r="B247" s="131"/>
      <c r="C247" s="172" t="s">
        <v>416</v>
      </c>
      <c r="E247" s="13" t="str">
        <f>+VLOOKUP(E239,'Visual chart Edit'!$A$8:$I$569,8,FALSE)</f>
        <v>,,,</v>
      </c>
      <c r="G247" s="13" t="str">
        <f>+VLOOKUP(G239,'Visual chart Edit'!$A$8:$I$569,8,FALSE)</f>
        <v>,,,</v>
      </c>
      <c r="I247" s="13" t="str">
        <f>+VLOOKUP(I239,'Visual chart Edit'!$A$8:$I$569,8,FALSE)</f>
        <v>,,,</v>
      </c>
      <c r="K247" s="13" t="str">
        <f>+VLOOKUP(K239,'Visual chart Edit'!$A$8:$I$569,8,FALSE)</f>
        <v>,,,</v>
      </c>
      <c r="M247" s="13" t="str">
        <f>+VLOOKUP(M239,'Visual chart Edit'!$A$8:$I$569,8,FALSE)</f>
        <v>,,,</v>
      </c>
      <c r="O247" s="13" t="str">
        <f>+VLOOKUP(O239,'Visual chart Edit'!$A$8:$I$569,8,FALSE)</f>
        <v>,,,</v>
      </c>
      <c r="Q247" s="13" t="str">
        <f>+VLOOKUP(Q239,'Visual chart Edit'!$A$8:$I$569,8,FALSE)</f>
        <v>,,,</v>
      </c>
      <c r="S247" s="13" t="str">
        <f>+VLOOKUP(S239,'Visual chart Edit'!$A$8:$I$569,8,FALSE)</f>
        <v>,,,</v>
      </c>
      <c r="U247" s="13" t="str">
        <f>+VLOOKUP(U239,'Visual chart Edit'!$A$8:$I$569,8,FALSE)</f>
        <v>,,,</v>
      </c>
      <c r="W247" s="13" t="str">
        <f>+VLOOKUP(W239,'Visual chart Edit'!$A$8:$I$569,8,FALSE)</f>
        <v>,,,</v>
      </c>
      <c r="Y247" s="13" t="str">
        <f>+VLOOKUP(Y239,'Visual chart Edit'!$A$8:$I$569,8,FALSE)</f>
        <v>,,,</v>
      </c>
      <c r="AA247" s="13" t="str">
        <f>+VLOOKUP(AA239,'Visual chart Edit'!$A$8:$I$569,8,FALSE)</f>
        <v>,,,</v>
      </c>
      <c r="AC247" s="13" t="str">
        <f>+VLOOKUP(AC239,'Visual chart Edit'!$A$8:$I$569,8,FALSE)</f>
        <v>,,,</v>
      </c>
      <c r="AE247" s="13" t="str">
        <f>+VLOOKUP(AE239,'Visual chart Edit'!$A$8:$I$569,8,FALSE)</f>
        <v>,,,</v>
      </c>
      <c r="AG247" s="13" t="str">
        <f>+VLOOKUP(AG239,'Visual chart Edit'!$A$8:$I$569,8,FALSE)</f>
        <v>,,,</v>
      </c>
      <c r="AI247" s="13" t="str">
        <f>+VLOOKUP(AI239,'Visual chart Edit'!$A$8:$I$569,8,FALSE)</f>
        <v>,,,</v>
      </c>
      <c r="AK247" s="13" t="str">
        <f>+VLOOKUP(AK239,'Visual chart Edit'!$A$8:$I$569,8,FALSE)</f>
        <v>,,,</v>
      </c>
      <c r="AM247" s="13" t="str">
        <f>+VLOOKUP(AM239,'Visual chart Edit'!$A$8:$I$569,8,FALSE)</f>
        <v>,,,</v>
      </c>
      <c r="AO247" s="13" t="str">
        <f>+VLOOKUP(AO239,'Visual chart Edit'!$A$8:$I$569,8,FALSE)</f>
        <v>,,,</v>
      </c>
      <c r="AQ247" s="13" t="str">
        <f>+VLOOKUP(AQ239,'Visual chart Edit'!$A$8:$I$569,8,FALSE)</f>
        <v>,,,</v>
      </c>
      <c r="AS247" s="13" t="str">
        <f>+VLOOKUP(AS239,'Visual chart Edit'!$A$8:$I$569,8,FALSE)</f>
        <v>,,,</v>
      </c>
      <c r="AT247" s="30"/>
      <c r="AV247" s="11"/>
      <c r="AW247" s="11"/>
      <c r="AX247" s="11"/>
      <c r="AY247" s="11"/>
      <c r="AZ247" s="11"/>
      <c r="BA247" s="11"/>
      <c r="BB247" s="11"/>
      <c r="BC247" s="11"/>
      <c r="BD247" s="135"/>
    </row>
    <row r="248" spans="1:63" s="13" customFormat="1" ht="15" x14ac:dyDescent="0.25">
      <c r="A248" s="11"/>
      <c r="B248" s="131"/>
      <c r="C248" s="172" t="s">
        <v>437</v>
      </c>
      <c r="G248" s="47"/>
      <c r="I248" s="47"/>
      <c r="K248" s="47"/>
      <c r="M248" s="47"/>
      <c r="O248" s="47"/>
      <c r="Q248" s="47"/>
      <c r="S248" s="47"/>
      <c r="U248" s="47"/>
      <c r="W248" s="47"/>
      <c r="Y248" s="47"/>
      <c r="AA248" s="47"/>
      <c r="AC248" s="47"/>
      <c r="AE248" s="47"/>
      <c r="AG248" s="47"/>
      <c r="AI248" s="47"/>
      <c r="AK248" s="47"/>
      <c r="AM248" s="47"/>
      <c r="AO248" s="47"/>
      <c r="AQ248" s="47"/>
      <c r="AS248" s="47"/>
      <c r="AT248" s="30"/>
      <c r="AV248" s="11"/>
      <c r="AW248" s="11"/>
      <c r="AX248" s="11"/>
      <c r="AY248" s="11"/>
      <c r="AZ248" s="11"/>
      <c r="BA248" s="11"/>
      <c r="BB248" s="11"/>
      <c r="BC248" s="11"/>
      <c r="BD248" s="135"/>
    </row>
    <row r="249" spans="1:63" s="13" customFormat="1" ht="15" x14ac:dyDescent="0.25">
      <c r="A249" s="11"/>
      <c r="B249" s="56"/>
      <c r="C249" s="69"/>
      <c r="D249" s="70"/>
      <c r="E249" s="70"/>
      <c r="F249" s="70"/>
      <c r="G249" s="71"/>
      <c r="H249" s="70"/>
      <c r="I249" s="71"/>
      <c r="J249" s="70"/>
      <c r="K249" s="71"/>
      <c r="L249" s="70"/>
      <c r="M249" s="71"/>
      <c r="N249" s="70"/>
      <c r="O249" s="71"/>
      <c r="P249" s="70"/>
      <c r="Q249" s="71"/>
      <c r="R249" s="70"/>
      <c r="S249" s="71"/>
      <c r="T249" s="70"/>
      <c r="U249" s="71"/>
      <c r="V249" s="70"/>
      <c r="W249" s="71"/>
      <c r="X249" s="70"/>
      <c r="Y249" s="71"/>
      <c r="Z249" s="70"/>
      <c r="AA249" s="71"/>
      <c r="AB249" s="70"/>
      <c r="AC249" s="71"/>
      <c r="AD249" s="70"/>
      <c r="AE249" s="71"/>
      <c r="AF249" s="70"/>
      <c r="AG249" s="71"/>
      <c r="AH249" s="70"/>
      <c r="AI249" s="71"/>
      <c r="AJ249" s="70"/>
      <c r="AK249" s="71"/>
      <c r="AL249" s="70"/>
      <c r="AM249" s="71"/>
      <c r="AN249" s="70"/>
      <c r="AO249" s="71"/>
      <c r="AP249" s="70"/>
      <c r="AQ249" s="71"/>
      <c r="AR249" s="70"/>
      <c r="AS249" s="71"/>
      <c r="AT249" s="72"/>
      <c r="AV249" s="11"/>
      <c r="AW249" s="11"/>
      <c r="AX249" s="11"/>
      <c r="AY249" s="11"/>
      <c r="AZ249" s="11"/>
      <c r="BA249" s="11"/>
      <c r="BB249" s="11"/>
      <c r="BC249" s="11"/>
      <c r="BD249" s="135"/>
    </row>
    <row r="250" spans="1:63" s="13" customFormat="1" x14ac:dyDescent="0.25">
      <c r="A250" s="11"/>
      <c r="B250" s="56"/>
      <c r="C250" s="176"/>
      <c r="D250" s="176"/>
      <c r="E250" s="176">
        <v>442</v>
      </c>
      <c r="F250" s="176"/>
      <c r="G250" s="176">
        <v>443</v>
      </c>
      <c r="H250" s="176"/>
      <c r="I250" s="176">
        <v>444</v>
      </c>
      <c r="J250" s="176"/>
      <c r="K250" s="176">
        <v>445</v>
      </c>
      <c r="L250" s="176"/>
      <c r="M250" s="176">
        <v>446</v>
      </c>
      <c r="N250" s="176"/>
      <c r="O250" s="176">
        <v>447</v>
      </c>
      <c r="P250" s="176"/>
      <c r="Q250" s="176">
        <v>448</v>
      </c>
      <c r="R250" s="176"/>
      <c r="S250" s="176">
        <v>449</v>
      </c>
      <c r="T250" s="176"/>
      <c r="U250" s="176">
        <v>450</v>
      </c>
      <c r="V250" s="176"/>
      <c r="W250" s="176">
        <v>451</v>
      </c>
      <c r="X250" s="176"/>
      <c r="Y250" s="176">
        <v>452</v>
      </c>
      <c r="Z250" s="176"/>
      <c r="AA250" s="176">
        <v>453</v>
      </c>
      <c r="AB250" s="176"/>
      <c r="AC250" s="176">
        <v>454</v>
      </c>
      <c r="AD250" s="176"/>
      <c r="AE250" s="176">
        <v>455</v>
      </c>
      <c r="AF250" s="176"/>
      <c r="AG250" s="176">
        <v>456</v>
      </c>
      <c r="AH250" s="176"/>
      <c r="AI250" s="176">
        <v>457</v>
      </c>
      <c r="AJ250" s="176"/>
      <c r="AK250" s="176">
        <v>458</v>
      </c>
      <c r="AL250" s="176"/>
      <c r="AM250" s="176">
        <v>459</v>
      </c>
      <c r="AN250" s="176"/>
      <c r="AO250" s="176">
        <v>460</v>
      </c>
      <c r="AP250" s="176"/>
      <c r="AQ250" s="176">
        <v>461</v>
      </c>
      <c r="AR250" s="176"/>
      <c r="AS250" s="176">
        <v>462</v>
      </c>
      <c r="AT250" s="30"/>
    </row>
    <row r="251" spans="1:63" s="13" customFormat="1" x14ac:dyDescent="0.25">
      <c r="A251" s="11"/>
      <c r="B251" s="56"/>
      <c r="C251" s="172"/>
      <c r="E251" s="165" t="str">
        <f>+VLOOKUP(E250,'Visual chart Edit'!$A$8:$I$600,2,FALSE)</f>
        <v>65/11</v>
      </c>
      <c r="G251" s="165" t="str">
        <f>+VLOOKUP(G250,'Visual chart Edit'!$A$8:$I$600,2,FALSE)</f>
        <v>66/0</v>
      </c>
      <c r="I251" s="165" t="str">
        <f>+VLOOKUP(I250,'Visual chart Edit'!$A$8:$I$600,2,FALSE)</f>
        <v>67/0</v>
      </c>
      <c r="K251" s="165" t="str">
        <f>+VLOOKUP(K250,'Visual chart Edit'!$A$8:$I$600,2,FALSE)</f>
        <v>67/1</v>
      </c>
      <c r="M251" s="165" t="str">
        <f>+VLOOKUP(M250,'Visual chart Edit'!$A$8:$I$600,2,FALSE)</f>
        <v>67/2</v>
      </c>
      <c r="O251" s="165" t="str">
        <f>+VLOOKUP(O250,'Visual chart Edit'!$A$8:$I$600,2,FALSE)</f>
        <v>68/0</v>
      </c>
      <c r="Q251" s="165" t="str">
        <f>+VLOOKUP(Q250,'Visual chart Edit'!$A$8:$I$600,2,FALSE)</f>
        <v>69/0</v>
      </c>
      <c r="S251" s="165" t="str">
        <f>+VLOOKUP(S250,'Visual chart Edit'!$A$8:$I$600,2,FALSE)</f>
        <v>69/1</v>
      </c>
      <c r="U251" s="165" t="str">
        <f>+VLOOKUP(U250,'Visual chart Edit'!$A$8:$I$600,2,FALSE)</f>
        <v>70/0</v>
      </c>
      <c r="W251" s="165" t="str">
        <f>+VLOOKUP(W250,'Visual chart Edit'!$A$8:$I$600,2,FALSE)</f>
        <v>70/1</v>
      </c>
      <c r="Y251" s="165" t="str">
        <f>+VLOOKUP(Y250,'Visual chart Edit'!$A$8:$I$600,2,FALSE)</f>
        <v>70/2</v>
      </c>
      <c r="AA251" s="165" t="str">
        <f>+VLOOKUP(AA250,'Visual chart Edit'!$A$8:$I$600,2,FALSE)</f>
        <v>70/3</v>
      </c>
      <c r="AC251" s="165" t="str">
        <f>+VLOOKUP(AC250,'Visual chart Edit'!$A$8:$I$600,2,FALSE)</f>
        <v>70/4</v>
      </c>
      <c r="AE251" s="165" t="str">
        <f>+VLOOKUP(AE250,'Visual chart Edit'!$A$8:$I$600,2,FALSE)</f>
        <v>70/5</v>
      </c>
      <c r="AG251" s="165" t="str">
        <f>+VLOOKUP(AG250,'Visual chart Edit'!$A$8:$I$600,2,FALSE)</f>
        <v>70/6</v>
      </c>
      <c r="AI251" s="165" t="str">
        <f>+VLOOKUP(AI250,'Visual chart Edit'!$A$8:$I$600,2,FALSE)</f>
        <v>70/7</v>
      </c>
      <c r="AK251" s="165" t="str">
        <f>+VLOOKUP(AK250,'Visual chart Edit'!$A$8:$I$600,2,FALSE)</f>
        <v>70/8</v>
      </c>
      <c r="AM251" s="165" t="str">
        <f>+VLOOKUP(AM250,'Visual chart Edit'!$A$8:$I$600,2,FALSE)</f>
        <v>70/9</v>
      </c>
      <c r="AO251" s="165" t="str">
        <f>+VLOOKUP(AO250,'Visual chart Edit'!$A$8:$I$600,2,FALSE)</f>
        <v>70/10</v>
      </c>
      <c r="AQ251" s="165" t="str">
        <f>+VLOOKUP(AQ250,'Visual chart Edit'!$A$8:$I$600,2,FALSE)</f>
        <v>70/11</v>
      </c>
      <c r="AS251" s="165" t="str">
        <f>+VLOOKUP(AS250,'Visual chart Edit'!$A$8:$I$600,2,FALSE)</f>
        <v>71/0</v>
      </c>
      <c r="AT251" s="30"/>
    </row>
    <row r="252" spans="1:63" s="13" customFormat="1" x14ac:dyDescent="0.25">
      <c r="A252" s="11"/>
      <c r="B252" s="56"/>
      <c r="C252" s="172"/>
      <c r="D252" s="13" t="s">
        <v>909</v>
      </c>
      <c r="F252" s="13" t="s">
        <v>909</v>
      </c>
      <c r="H252" s="13" t="s">
        <v>909</v>
      </c>
      <c r="J252" s="13" t="s">
        <v>909</v>
      </c>
      <c r="L252" s="13" t="s">
        <v>909</v>
      </c>
      <c r="N252" s="13" t="s">
        <v>909</v>
      </c>
      <c r="P252" s="13" t="s">
        <v>909</v>
      </c>
      <c r="R252" s="13" t="s">
        <v>909</v>
      </c>
      <c r="T252" s="13" t="s">
        <v>909</v>
      </c>
      <c r="V252" s="13" t="s">
        <v>909</v>
      </c>
      <c r="X252" s="13" t="s">
        <v>909</v>
      </c>
      <c r="Z252" s="13" t="s">
        <v>909</v>
      </c>
      <c r="AB252" s="13" t="s">
        <v>909</v>
      </c>
      <c r="AD252" s="13" t="s">
        <v>909</v>
      </c>
      <c r="AF252" s="13" t="s">
        <v>909</v>
      </c>
      <c r="AH252" s="13" t="s">
        <v>909</v>
      </c>
      <c r="AJ252" s="13" t="s">
        <v>909</v>
      </c>
      <c r="AL252" s="13" t="s">
        <v>909</v>
      </c>
      <c r="AN252" s="13" t="s">
        <v>909</v>
      </c>
      <c r="AP252" s="13" t="s">
        <v>909</v>
      </c>
      <c r="AR252" s="13" t="s">
        <v>909</v>
      </c>
      <c r="AT252" s="30"/>
      <c r="BI252" s="13">
        <f>+SUMIF(D252:AT252,".",D255:AT255)</f>
        <v>0</v>
      </c>
      <c r="BJ252" s="13">
        <f>+SUMIF(D252:AT252,"..",D255:AT255)</f>
        <v>0</v>
      </c>
      <c r="BK252" s="13">
        <f>+SUMIF(D252:AT252,",",D255:AT255)</f>
        <v>8020.2000000000016</v>
      </c>
    </row>
    <row r="253" spans="1:63" s="13" customFormat="1" x14ac:dyDescent="0.25">
      <c r="A253" s="11"/>
      <c r="B253" s="131"/>
      <c r="C253" s="172" t="s">
        <v>433</v>
      </c>
      <c r="E253" s="13" t="str">
        <f>+VLOOKUP(E251,'Visual chart Edit'!$B$7:$L$591,11,FALSE)</f>
        <v>E</v>
      </c>
      <c r="G253" s="13" t="str">
        <f>+VLOOKUP(G251,'Visual chart Edit'!$B$7:$L$591,11,FALSE)</f>
        <v>E</v>
      </c>
      <c r="I253" s="13" t="str">
        <f>+VLOOKUP(I251,'Visual chart Edit'!$B$7:$L$591,11,FALSE)</f>
        <v>E</v>
      </c>
      <c r="K253" s="13" t="str">
        <f>+VLOOKUP(K251,'Visual chart Edit'!$B$7:$L$591,11,FALSE)</f>
        <v>E</v>
      </c>
      <c r="M253" s="13" t="str">
        <f>+VLOOKUP(M251,'Visual chart Edit'!$B$7:$L$591,11,FALSE)</f>
        <v>E</v>
      </c>
      <c r="O253" s="13" t="str">
        <f>+VLOOKUP(O251,'Visual chart Edit'!$B$7:$L$591,11,FALSE)</f>
        <v>E</v>
      </c>
      <c r="Q253" s="13" t="str">
        <f>+VLOOKUP(Q251,'Visual chart Edit'!$B$7:$L$591,11,FALSE)</f>
        <v>E</v>
      </c>
      <c r="S253" s="13" t="str">
        <f>+VLOOKUP(S251,'Visual chart Edit'!$B$7:$L$591,11,FALSE)</f>
        <v>E</v>
      </c>
      <c r="U253" s="13" t="str">
        <f>+VLOOKUP(U251,'Visual chart Edit'!$B$7:$L$591,11,FALSE)</f>
        <v>E</v>
      </c>
      <c r="W253" s="13" t="str">
        <f>+VLOOKUP(W251,'Visual chart Edit'!$B$7:$L$591,11,FALSE)</f>
        <v>E</v>
      </c>
      <c r="Y253" s="13" t="str">
        <f>+VLOOKUP(Y251,'Visual chart Edit'!$B$7:$L$591,11,FALSE)</f>
        <v>E</v>
      </c>
      <c r="AA253" s="13" t="str">
        <f>+VLOOKUP(AA251,'Visual chart Edit'!$B$7:$L$591,11,FALSE)</f>
        <v>E</v>
      </c>
      <c r="AC253" s="13" t="str">
        <f>+VLOOKUP(AC251,'Visual chart Edit'!$B$7:$L$591,11,FALSE)</f>
        <v>E</v>
      </c>
      <c r="AE253" s="13" t="str">
        <f>+VLOOKUP(AE251,'Visual chart Edit'!$B$7:$L$591,11,FALSE)</f>
        <v>E</v>
      </c>
      <c r="AG253" s="13" t="str">
        <f>+VLOOKUP(AG251,'Visual chart Edit'!$B$7:$L$591,11,FALSE)</f>
        <v>E</v>
      </c>
      <c r="AI253" s="13" t="str">
        <f>+VLOOKUP(AI251,'Visual chart Edit'!$B$7:$L$591,11,FALSE)</f>
        <v>E</v>
      </c>
      <c r="AK253" s="13" t="str">
        <f>+VLOOKUP(AK251,'Visual chart Edit'!$B$7:$L$591,11,FALSE)</f>
        <v>E</v>
      </c>
      <c r="AM253" s="13" t="str">
        <f>+VLOOKUP(AM251,'Visual chart Edit'!$B$7:$L$591,11,FALSE)</f>
        <v>E</v>
      </c>
      <c r="AO253" s="13" t="str">
        <f>+VLOOKUP(AO251,'Visual chart Edit'!$B$7:$L$591,11,FALSE)</f>
        <v>E</v>
      </c>
      <c r="AQ253" s="13" t="str">
        <f>+VLOOKUP(AQ251,'Visual chart Edit'!$B$7:$L$591,11,FALSE)</f>
        <v>E</v>
      </c>
      <c r="AS253" s="13" t="str">
        <f>+VLOOKUP(AS251,'Visual chart Edit'!$B$7:$L$591,11,FALSE)</f>
        <v>E</v>
      </c>
      <c r="AT253" s="30"/>
    </row>
    <row r="254" spans="1:63" s="13" customFormat="1" ht="3" customHeight="1" x14ac:dyDescent="0.25">
      <c r="A254" s="11"/>
      <c r="B254" s="131"/>
      <c r="C254" s="172" t="s">
        <v>434</v>
      </c>
      <c r="E254" s="21" t="str">
        <f>+VLOOKUP(E251,'Visual chart Edit'!$B$7:$M$491,12,FALSE)</f>
        <v>Done</v>
      </c>
      <c r="G254" s="21" t="str">
        <f>+VLOOKUP(G251,'Visual chart Edit'!$B$7:$M$491,12,FALSE)</f>
        <v>Done</v>
      </c>
      <c r="I254" s="21" t="str">
        <f>+VLOOKUP(I251,'Visual chart Edit'!$B$7:$M$491,12,FALSE)</f>
        <v>Done</v>
      </c>
      <c r="K254" s="21" t="str">
        <f>+VLOOKUP(K251,'Visual chart Edit'!$B$7:$M$491,12,FALSE)</f>
        <v>Done</v>
      </c>
      <c r="M254" s="21" t="str">
        <f>+VLOOKUP(M251,'Visual chart Edit'!$B$7:$M$491,12,FALSE)</f>
        <v>Done</v>
      </c>
      <c r="O254" s="21" t="str">
        <f>+VLOOKUP(O251,'Visual chart Edit'!$B$7:$M$491,12,FALSE)</f>
        <v>Done</v>
      </c>
      <c r="Q254" s="21" t="str">
        <f>+VLOOKUP(Q251,'Visual chart Edit'!$B$7:$M$491,12,FALSE)</f>
        <v>Done</v>
      </c>
      <c r="S254" s="21" t="str">
        <f>+VLOOKUP(S251,'Visual chart Edit'!$B$7:$M$491,12,FALSE)</f>
        <v>Done</v>
      </c>
      <c r="U254" s="21" t="str">
        <f>+VLOOKUP(U251,'Visual chart Edit'!$B$7:$M$491,12,FALSE)</f>
        <v>Done</v>
      </c>
      <c r="W254" s="21" t="str">
        <f>+VLOOKUP(W251,'Visual chart Edit'!$B$7:$M$491,12,FALSE)</f>
        <v>Done</v>
      </c>
      <c r="Y254" s="21" t="str">
        <f>+VLOOKUP(Y251,'Visual chart Edit'!$B$7:$M$491,12,FALSE)</f>
        <v>Done</v>
      </c>
      <c r="AA254" s="21" t="str">
        <f>+VLOOKUP(AA251,'Visual chart Edit'!$B$7:$M$491,12,FALSE)</f>
        <v>Done</v>
      </c>
      <c r="AC254" s="21" t="str">
        <f>+VLOOKUP(AC251,'Visual chart Edit'!$B$7:$M$491,12,FALSE)</f>
        <v>Done</v>
      </c>
      <c r="AE254" s="21" t="str">
        <f>+VLOOKUP(AE251,'Visual chart Edit'!$B$7:$M$491,12,FALSE)</f>
        <v>Done</v>
      </c>
      <c r="AG254" s="21" t="str">
        <f>+VLOOKUP(AG251,'Visual chart Edit'!$B$7:$M$491,12,FALSE)</f>
        <v>Done</v>
      </c>
      <c r="AI254" s="21" t="str">
        <f>+VLOOKUP(AI251,'Visual chart Edit'!$B$7:$M$491,12,FALSE)</f>
        <v>Done</v>
      </c>
      <c r="AK254" s="21" t="str">
        <f>+VLOOKUP(AK251,'Visual chart Edit'!$B$7:$M$491,12,FALSE)</f>
        <v>Done</v>
      </c>
      <c r="AM254" s="21" t="str">
        <f>+VLOOKUP(AM251,'Visual chart Edit'!$B$7:$M$491,12,FALSE)</f>
        <v>Done</v>
      </c>
      <c r="AO254" s="21" t="str">
        <f>+VLOOKUP(AO251,'Visual chart Edit'!$B$7:$M$491,12,FALSE)</f>
        <v>Done</v>
      </c>
      <c r="AQ254" s="21" t="str">
        <f>+VLOOKUP(AQ251,'Visual chart Edit'!$B$7:$M$491,12,FALSE)</f>
        <v>Done</v>
      </c>
      <c r="AS254" s="21" t="str">
        <f>+VLOOKUP(AS251,'Visual chart Edit'!$B$7:$M$491,12,FALSE)</f>
        <v>Done</v>
      </c>
      <c r="AT254" s="30"/>
    </row>
    <row r="255" spans="1:63" s="13" customFormat="1" ht="15" customHeight="1" x14ac:dyDescent="0.25">
      <c r="A255" s="11"/>
      <c r="B255" s="131"/>
      <c r="C255" s="172" t="s">
        <v>435</v>
      </c>
      <c r="D255" s="13">
        <f>+VLOOKUP(E250,'Visual chart Edit'!$A$8:$I$572,9,FALSE)</f>
        <v>387.6</v>
      </c>
      <c r="E255" s="93" t="str">
        <f>+VLOOKUP(E251,'Visual chart Edit'!$B$7:$K$570,10,FALSE)</f>
        <v>DRY</v>
      </c>
      <c r="F255" s="13">
        <f>+VLOOKUP(G250,'Visual chart Edit'!$A$8:$I$572,9,FALSE)</f>
        <v>426.9</v>
      </c>
      <c r="G255" s="93" t="str">
        <f>+VLOOKUP(G251,'Visual chart Edit'!$B$7:$K$570,10,FALSE)</f>
        <v>DRY</v>
      </c>
      <c r="H255" s="712">
        <f>+VLOOKUP(I250,'Visual chart Edit'!$A$8:$I$572,9,FALSE)</f>
        <v>207.8</v>
      </c>
      <c r="I255" s="93" t="str">
        <f>+VLOOKUP(I251,'Visual chart Edit'!$B$7:$K$570,10,FALSE)</f>
        <v>DRY</v>
      </c>
      <c r="J255" s="13">
        <f>+VLOOKUP(K250,'Visual chart Edit'!$A$8:$I$572,9,FALSE)</f>
        <v>347.1</v>
      </c>
      <c r="K255" s="93" t="str">
        <f>+VLOOKUP(K251,'Visual chart Edit'!$B$7:$K$570,10,FALSE)</f>
        <v>DRY</v>
      </c>
      <c r="L255" s="13">
        <f>+VLOOKUP(M250,'Visual chart Edit'!$A$8:$I$572,9,FALSE)</f>
        <v>344.9</v>
      </c>
      <c r="M255" s="93" t="str">
        <f>+VLOOKUP(M251,'Visual chart Edit'!$B$7:$K$570,10,FALSE)</f>
        <v>DRY</v>
      </c>
      <c r="N255" s="13">
        <f>+VLOOKUP(O250,'Visual chart Edit'!$A$8:$I$572,9,FALSE)</f>
        <v>369.2</v>
      </c>
      <c r="O255" s="93" t="str">
        <f>+VLOOKUP(O251,'Visual chart Edit'!$B$7:$K$570,10,FALSE)</f>
        <v>DRY</v>
      </c>
      <c r="P255" s="13">
        <f>+VLOOKUP(Q250,'Visual chart Edit'!$A$8:$I$572,9,FALSE)</f>
        <v>200.9</v>
      </c>
      <c r="Q255" s="93" t="str">
        <f>+VLOOKUP(Q251,'Visual chart Edit'!$B$7:$K$570,10,FALSE)</f>
        <v>DFR</v>
      </c>
      <c r="R255" s="13">
        <f>+VLOOKUP(S250,'Visual chart Edit'!$A$8:$I$572,9,FALSE)</f>
        <v>374.1</v>
      </c>
      <c r="S255" s="93" t="str">
        <f>+VLOOKUP(S251,'Visual chart Edit'!$B$7:$K$570,10,FALSE)</f>
        <v>DRY</v>
      </c>
      <c r="T255" s="13">
        <f>+VLOOKUP(U250,'Visual chart Edit'!$A$8:$I$572,9,FALSE)</f>
        <v>394.9</v>
      </c>
      <c r="U255" s="93" t="str">
        <f>+VLOOKUP(U251,'Visual chart Edit'!$B$7:$K$570,10,FALSE)</f>
        <v>DRY</v>
      </c>
      <c r="V255" s="13">
        <f>+VLOOKUP(W250,'Visual chart Edit'!$A$8:$I$572,9,FALSE)</f>
        <v>388.4</v>
      </c>
      <c r="W255" s="93" t="str">
        <f>+VLOOKUP(W251,'Visual chart Edit'!$B$7:$K$570,10,FALSE)</f>
        <v>DRY</v>
      </c>
      <c r="X255" s="13">
        <f>+VLOOKUP(Y250,'Visual chart Edit'!$A$8:$I$572,9,FALSE)</f>
        <v>418.9</v>
      </c>
      <c r="Y255" s="93" t="str">
        <f>+VLOOKUP(Y251,'Visual chart Edit'!$B$7:$K$570,10,FALSE)</f>
        <v>DRY</v>
      </c>
      <c r="Z255" s="13">
        <f>+VLOOKUP(AA250,'Visual chart Edit'!$A$8:$I$572,9,FALSE)</f>
        <v>418.6</v>
      </c>
      <c r="AA255" s="93" t="str">
        <f>+VLOOKUP(AA251,'Visual chart Edit'!$B$7:$K$570,10,FALSE)</f>
        <v>DRY</v>
      </c>
      <c r="AB255" s="13">
        <f>+VLOOKUP(AC250,'Visual chart Edit'!$A$8:$I$572,9,FALSE)</f>
        <v>414</v>
      </c>
      <c r="AC255" s="93" t="str">
        <f>+VLOOKUP(AC251,'Visual chart Edit'!$B$7:$K$570,10,FALSE)</f>
        <v>DRY</v>
      </c>
      <c r="AD255" s="13">
        <f>+VLOOKUP(AE250,'Visual chart Edit'!$A$8:$I$572,9,FALSE)</f>
        <v>419.6</v>
      </c>
      <c r="AE255" s="93" t="str">
        <f>+VLOOKUP(AE251,'Visual chart Edit'!$B$7:$K$570,10,FALSE)</f>
        <v>DRY</v>
      </c>
      <c r="AF255" s="13">
        <f>+VLOOKUP(AG250,'Visual chart Edit'!$A$8:$I$572,9,FALSE)</f>
        <v>420.3</v>
      </c>
      <c r="AG255" s="93" t="str">
        <f>+VLOOKUP(AG251,'Visual chart Edit'!$B$7:$K$570,10,FALSE)</f>
        <v>DRY</v>
      </c>
      <c r="AH255" s="13">
        <f>+VLOOKUP(AI250,'Visual chart Edit'!$A$8:$I$572,9,FALSE)</f>
        <v>419.6</v>
      </c>
      <c r="AI255" s="93" t="str">
        <f>+VLOOKUP(AI251,'Visual chart Edit'!$B$7:$K$570,10,FALSE)</f>
        <v>DRY</v>
      </c>
      <c r="AJ255" s="13">
        <f>+VLOOKUP(AK250,'Visual chart Edit'!$A$8:$I$572,9,FALSE)</f>
        <v>418.2</v>
      </c>
      <c r="AK255" s="93" t="str">
        <f>+VLOOKUP(AK251,'Visual chart Edit'!$B$7:$K$570,10,FALSE)</f>
        <v>DRY</v>
      </c>
      <c r="AL255" s="13">
        <f>+VLOOKUP(AM250,'Visual chart Edit'!$A$8:$I$572,9,FALSE)</f>
        <v>414.1</v>
      </c>
      <c r="AM255" s="93" t="str">
        <f>+VLOOKUP(AM251,'Visual chart Edit'!$B$7:$K$570,10,FALSE)</f>
        <v>DRY</v>
      </c>
      <c r="AN255" s="13">
        <f>+VLOOKUP(AO250,'Visual chart Edit'!$A$8:$I$572,9,FALSE)</f>
        <v>406.1</v>
      </c>
      <c r="AO255" s="93" t="str">
        <f>+VLOOKUP(AO251,'Visual chart Edit'!$B$7:$K$570,10,FALSE)</f>
        <v>DRY</v>
      </c>
      <c r="AP255" s="13">
        <f>+VLOOKUP(AQ250,'Visual chart Edit'!$A$8:$I$572,9,FALSE)</f>
        <v>408.6</v>
      </c>
      <c r="AQ255" s="93" t="str">
        <f>+VLOOKUP(AQ251,'Visual chart Edit'!$B$7:$K$570,10,FALSE)</f>
        <v>DRY</v>
      </c>
      <c r="AR255" s="13">
        <f>+VLOOKUP(AS250,'Visual chart Edit'!$A$8:$I$572,9,FALSE)</f>
        <v>420.4</v>
      </c>
      <c r="AS255" s="93" t="str">
        <f>+VLOOKUP(AS251,'Visual chart Edit'!$B$7:$K$570,10,FALSE)</f>
        <v>DRY</v>
      </c>
      <c r="AT255" s="30"/>
      <c r="AV255" s="11">
        <f>+COUNTIF(C254:AT255,"Sandy")</f>
        <v>0</v>
      </c>
      <c r="AW255" s="11">
        <f>+COUNTIF(C254:AT255,"DRY")</f>
        <v>20</v>
      </c>
      <c r="AX255" s="11">
        <f>+COUNTIF(C255:AT255,"DFR")</f>
        <v>1</v>
      </c>
      <c r="AY255" s="11">
        <f>+COUNTIF(C255:AS255,"WFR")</f>
        <v>0</v>
      </c>
      <c r="AZ255" s="11">
        <f>+COUNTIF(C255:AS255,"FS")</f>
        <v>0</v>
      </c>
      <c r="BA255" s="11">
        <f>+SUM(AV255:AZ255)</f>
        <v>21</v>
      </c>
      <c r="BB255" s="11">
        <f>+COUNTIF(E255:AS255,"WIP")</f>
        <v>0</v>
      </c>
      <c r="BC255" s="11">
        <f>+COUNTIF(D256:AT256,"C")</f>
        <v>21</v>
      </c>
      <c r="BD255" s="135">
        <f>+COUNTIF(D253:AT253,"E")</f>
        <v>21</v>
      </c>
      <c r="BE255" s="11">
        <f>+COUNTIF(D254:AT254,"Done")</f>
        <v>21</v>
      </c>
      <c r="BH255" s="13">
        <f>+SUM(D255:AT255)</f>
        <v>8020.2000000000016</v>
      </c>
    </row>
    <row r="256" spans="1:63" s="13" customFormat="1" x14ac:dyDescent="0.25">
      <c r="A256" s="11"/>
      <c r="B256" s="131"/>
      <c r="C256" s="172" t="s">
        <v>436</v>
      </c>
      <c r="E256" s="21" t="s">
        <v>417</v>
      </c>
      <c r="G256" s="21" t="s">
        <v>417</v>
      </c>
      <c r="I256" s="21" t="s">
        <v>417</v>
      </c>
      <c r="K256" s="21" t="s">
        <v>417</v>
      </c>
      <c r="M256" s="21" t="s">
        <v>417</v>
      </c>
      <c r="O256" s="21" t="s">
        <v>417</v>
      </c>
      <c r="Q256" s="21" t="s">
        <v>417</v>
      </c>
      <c r="S256" s="21" t="s">
        <v>417</v>
      </c>
      <c r="U256" s="21" t="s">
        <v>417</v>
      </c>
      <c r="W256" s="21" t="s">
        <v>417</v>
      </c>
      <c r="Y256" s="21" t="s">
        <v>417</v>
      </c>
      <c r="AA256" s="21" t="s">
        <v>417</v>
      </c>
      <c r="AC256" s="21" t="s">
        <v>417</v>
      </c>
      <c r="AE256" s="21" t="s">
        <v>417</v>
      </c>
      <c r="AG256" s="21" t="s">
        <v>417</v>
      </c>
      <c r="AI256" s="21" t="s">
        <v>417</v>
      </c>
      <c r="AK256" s="21" t="s">
        <v>417</v>
      </c>
      <c r="AM256" s="21" t="s">
        <v>417</v>
      </c>
      <c r="AO256" s="21" t="s">
        <v>417</v>
      </c>
      <c r="AQ256" s="21" t="s">
        <v>417</v>
      </c>
      <c r="AS256" s="21" t="s">
        <v>417</v>
      </c>
      <c r="AT256" s="30"/>
    </row>
    <row r="257" spans="1:63" s="13" customFormat="1" x14ac:dyDescent="0.25">
      <c r="A257" s="11"/>
      <c r="B257" s="131"/>
      <c r="C257" s="172" t="s">
        <v>138</v>
      </c>
      <c r="E257" s="13" t="str">
        <f>+VLOOKUP(E250,'Visual chart Edit'!$A$8:$I$569,3,FALSE)</f>
        <v>DA+0</v>
      </c>
      <c r="G257" s="13" t="str">
        <f>+VLOOKUP(G250,'Visual chart Edit'!$A$8:$I$569,3,FALSE)</f>
        <v>DC2+6</v>
      </c>
      <c r="I257" s="13" t="str">
        <f>+VLOOKUP(I250,'Visual chart Edit'!$A$8:$I$569,3,FALSE)</f>
        <v>DC1+9</v>
      </c>
      <c r="K257" s="13" t="str">
        <f>+VLOOKUP(K250,'Visual chart Edit'!$A$8:$I$569,3,FALSE)</f>
        <v>DA+0</v>
      </c>
      <c r="M257" s="13" t="str">
        <f>+VLOOKUP(M250,'Visual chart Edit'!$A$8:$I$569,3,FALSE)</f>
        <v>DA+0</v>
      </c>
      <c r="O257" s="13" t="str">
        <f>+VLOOKUP(O250,'Visual chart Edit'!$A$8:$I$569,3,FALSE)</f>
        <v>DD45+0</v>
      </c>
      <c r="Q257" s="13" t="str">
        <f>+VLOOKUP(Q250,'Visual chart Edit'!$A$8:$I$569,3,FALSE)</f>
        <v>DB2+0</v>
      </c>
      <c r="S257" s="13" t="str">
        <f>+VLOOKUP(S250,'Visual chart Edit'!$A$8:$I$569,3,FALSE)</f>
        <v>DA+3</v>
      </c>
      <c r="U257" s="13" t="str">
        <f>+VLOOKUP(U250,'Visual chart Edit'!$A$8:$I$569,3,FALSE)</f>
        <v>DC1+0</v>
      </c>
      <c r="W257" s="13" t="str">
        <f>+VLOOKUP(W250,'Visual chart Edit'!$A$8:$I$569,3,FALSE)</f>
        <v>DA+3</v>
      </c>
      <c r="Y257" s="13" t="str">
        <f>+VLOOKUP(Y250,'Visual chart Edit'!$A$8:$I$569,3,FALSE)</f>
        <v>DA+3</v>
      </c>
      <c r="AA257" s="13" t="str">
        <f>+VLOOKUP(AA250,'Visual chart Edit'!$A$8:$I$569,3,FALSE)</f>
        <v>DA+3</v>
      </c>
      <c r="AC257" s="13" t="str">
        <f>+VLOOKUP(AC250,'Visual chart Edit'!$A$8:$I$569,3,FALSE)</f>
        <v>DA+3</v>
      </c>
      <c r="AE257" s="13" t="str">
        <f>+VLOOKUP(AE250,'Visual chart Edit'!$A$8:$I$569,3,FALSE)</f>
        <v>DA+3</v>
      </c>
      <c r="AG257" s="13" t="str">
        <f>+VLOOKUP(AG250,'Visual chart Edit'!$A$8:$I$569,3,FALSE)</f>
        <v>DA+3</v>
      </c>
      <c r="AI257" s="13" t="str">
        <f>+VLOOKUP(AI250,'Visual chart Edit'!$A$8:$I$569,3,FALSE)</f>
        <v>DA+3</v>
      </c>
      <c r="AK257" s="13" t="str">
        <f>+VLOOKUP(AK250,'Visual chart Edit'!$A$8:$I$569,3,FALSE)</f>
        <v>DA+3</v>
      </c>
      <c r="AM257" s="13" t="str">
        <f>+VLOOKUP(AM250,'Visual chart Edit'!$A$8:$I$569,3,FALSE)</f>
        <v>DA+3</v>
      </c>
      <c r="AO257" s="13" t="str">
        <f>+VLOOKUP(AO250,'Visual chart Edit'!$A$8:$I$569,3,FALSE)</f>
        <v>DA+3</v>
      </c>
      <c r="AQ257" s="13" t="str">
        <f>+VLOOKUP(AQ250,'Visual chart Edit'!$A$8:$I$569,3,FALSE)</f>
        <v>DA+3</v>
      </c>
      <c r="AS257" s="13" t="str">
        <f>+VLOOKUP(AS250,'Visual chart Edit'!$A$8:$I$569,3,FALSE)</f>
        <v>DB2+3</v>
      </c>
      <c r="AT257" s="30"/>
    </row>
    <row r="258" spans="1:63" s="13" customFormat="1" x14ac:dyDescent="0.25">
      <c r="A258" s="11"/>
      <c r="B258" s="131"/>
      <c r="C258" s="172" t="s">
        <v>416</v>
      </c>
      <c r="E258" s="13" t="str">
        <f>+VLOOKUP(E250,'Visual chart Edit'!$A$8:$I$569,8,FALSE)</f>
        <v>,,,</v>
      </c>
      <c r="G258" s="13" t="str">
        <f>+VLOOKUP(G250,'Visual chart Edit'!$A$8:$I$569,8,FALSE)</f>
        <v>,,,</v>
      </c>
      <c r="I258" s="13" t="str">
        <f>+VLOOKUP(I250,'Visual chart Edit'!$A$8:$I$569,8,FALSE)</f>
        <v>,,,</v>
      </c>
      <c r="K258" s="13" t="str">
        <f>+VLOOKUP(K250,'Visual chart Edit'!$A$8:$I$569,8,FALSE)</f>
        <v>,,,</v>
      </c>
      <c r="M258" s="13" t="str">
        <f>+VLOOKUP(M250,'Visual chart Edit'!$A$8:$I$569,8,FALSE)</f>
        <v>,,,</v>
      </c>
      <c r="O258" s="13" t="str">
        <f>+VLOOKUP(O250,'Visual chart Edit'!$A$8:$I$569,8,FALSE)</f>
        <v>,,,</v>
      </c>
      <c r="Q258" s="13" t="str">
        <f>+VLOOKUP(Q250,'Visual chart Edit'!$A$8:$I$569,8,FALSE)</f>
        <v>,,,</v>
      </c>
      <c r="S258" s="13" t="str">
        <f>+VLOOKUP(S250,'Visual chart Edit'!$A$8:$I$569,8,FALSE)</f>
        <v>,,,</v>
      </c>
      <c r="U258" s="13" t="str">
        <f>+VLOOKUP(U250,'Visual chart Edit'!$A$8:$I$569,8,FALSE)</f>
        <v>,,,</v>
      </c>
      <c r="W258" s="13" t="str">
        <f>+VLOOKUP(W250,'Visual chart Edit'!$A$8:$I$569,8,FALSE)</f>
        <v>,,,</v>
      </c>
      <c r="Y258" s="13" t="str">
        <f>+VLOOKUP(Y250,'Visual chart Edit'!$A$8:$I$569,8,FALSE)</f>
        <v>,,,</v>
      </c>
      <c r="AA258" s="13" t="str">
        <f>+VLOOKUP(AA250,'Visual chart Edit'!$A$8:$I$569,8,FALSE)</f>
        <v>,,,</v>
      </c>
      <c r="AC258" s="13" t="str">
        <f>+VLOOKUP(AC250,'Visual chart Edit'!$A$8:$I$569,8,FALSE)</f>
        <v>,,,</v>
      </c>
      <c r="AE258" s="13" t="str">
        <f>+VLOOKUP(AE250,'Visual chart Edit'!$A$8:$I$569,8,FALSE)</f>
        <v>,,,</v>
      </c>
      <c r="AG258" s="13" t="str">
        <f>+VLOOKUP(AG250,'Visual chart Edit'!$A$8:$I$569,8,FALSE)</f>
        <v>,,,</v>
      </c>
      <c r="AI258" s="13" t="str">
        <f>+VLOOKUP(AI250,'Visual chart Edit'!$A$8:$I$569,8,FALSE)</f>
        <v>,,,</v>
      </c>
      <c r="AK258" s="13" t="str">
        <f>+VLOOKUP(AK250,'Visual chart Edit'!$A$8:$I$569,8,FALSE)</f>
        <v>,,,</v>
      </c>
      <c r="AM258" s="13" t="str">
        <f>+VLOOKUP(AM250,'Visual chart Edit'!$A$8:$I$569,8,FALSE)</f>
        <v>,,,</v>
      </c>
      <c r="AO258" s="13" t="str">
        <f>+VLOOKUP(AO250,'Visual chart Edit'!$A$8:$I$569,8,FALSE)</f>
        <v>,,,</v>
      </c>
      <c r="AQ258" s="13" t="str">
        <f>+VLOOKUP(AQ250,'Visual chart Edit'!$A$8:$I$569,8,FALSE)</f>
        <v>,,,</v>
      </c>
      <c r="AS258" s="13" t="str">
        <f>+VLOOKUP(AS250,'Visual chart Edit'!$A$8:$I$569,8,FALSE)</f>
        <v>,,,</v>
      </c>
      <c r="AT258" s="30"/>
    </row>
    <row r="259" spans="1:63" s="13" customFormat="1" ht="15" x14ac:dyDescent="0.25">
      <c r="A259" s="11"/>
      <c r="B259" s="131"/>
      <c r="C259" s="172" t="s">
        <v>437</v>
      </c>
      <c r="G259" s="47"/>
      <c r="I259" s="47"/>
      <c r="K259" s="47"/>
      <c r="M259" s="47"/>
      <c r="O259" s="47"/>
      <c r="Q259" s="47"/>
      <c r="S259" s="47"/>
      <c r="U259" s="47"/>
      <c r="W259" s="47"/>
      <c r="Y259" s="47"/>
      <c r="AA259" s="47"/>
      <c r="AC259" s="47"/>
      <c r="AE259" s="47"/>
      <c r="AG259" s="47"/>
      <c r="AI259" s="47"/>
      <c r="AK259" s="47"/>
      <c r="AM259" s="47"/>
      <c r="AO259" s="47"/>
      <c r="AQ259" s="47"/>
      <c r="AS259" s="47"/>
      <c r="AT259" s="30"/>
    </row>
    <row r="260" spans="1:63" s="13" customFormat="1" ht="15" x14ac:dyDescent="0.25">
      <c r="A260" s="11"/>
      <c r="B260" s="56"/>
      <c r="C260" s="69"/>
      <c r="D260" s="70"/>
      <c r="E260" s="70"/>
      <c r="F260" s="70"/>
      <c r="G260" s="71"/>
      <c r="H260" s="70"/>
      <c r="I260" s="71"/>
      <c r="J260" s="70"/>
      <c r="K260" s="71"/>
      <c r="L260" s="70"/>
      <c r="M260" s="71"/>
      <c r="N260" s="70"/>
      <c r="O260" s="71"/>
      <c r="P260" s="70"/>
      <c r="Q260" s="71"/>
      <c r="R260" s="70"/>
      <c r="S260" s="71"/>
      <c r="T260" s="70"/>
      <c r="U260" s="71"/>
      <c r="V260" s="70"/>
      <c r="W260" s="71"/>
      <c r="X260" s="70"/>
      <c r="Y260" s="71"/>
      <c r="Z260" s="70"/>
      <c r="AA260" s="71"/>
      <c r="AB260" s="70"/>
      <c r="AC260" s="71"/>
      <c r="AD260" s="70"/>
      <c r="AE260" s="71"/>
      <c r="AF260" s="70"/>
      <c r="AG260" s="71"/>
      <c r="AH260" s="70"/>
      <c r="AI260" s="71"/>
      <c r="AJ260" s="70"/>
      <c r="AK260" s="71"/>
      <c r="AL260" s="70"/>
      <c r="AM260" s="71"/>
      <c r="AN260" s="70"/>
      <c r="AO260" s="71"/>
      <c r="AP260" s="70"/>
      <c r="AQ260" s="71"/>
      <c r="AR260" s="70"/>
      <c r="AS260" s="71"/>
      <c r="AT260" s="72"/>
    </row>
    <row r="261" spans="1:63" s="13" customFormat="1" x14ac:dyDescent="0.25">
      <c r="A261" s="11"/>
      <c r="B261" s="56"/>
      <c r="C261" s="172"/>
      <c r="D261" s="60"/>
      <c r="E261" s="60">
        <v>463</v>
      </c>
      <c r="F261" s="60"/>
      <c r="G261" s="179">
        <v>464</v>
      </c>
      <c r="H261" s="60"/>
      <c r="I261" s="60">
        <v>465</v>
      </c>
      <c r="J261" s="60"/>
      <c r="K261" s="179">
        <v>466</v>
      </c>
      <c r="L261" s="60"/>
      <c r="M261" s="60">
        <v>467</v>
      </c>
      <c r="N261" s="60"/>
      <c r="O261" s="179">
        <v>468</v>
      </c>
      <c r="P261" s="60"/>
      <c r="Q261" s="60">
        <v>469</v>
      </c>
      <c r="R261" s="60"/>
      <c r="S261" s="179">
        <v>470</v>
      </c>
      <c r="T261" s="60"/>
      <c r="U261" s="60">
        <v>471</v>
      </c>
      <c r="V261" s="60"/>
      <c r="W261" s="179">
        <v>472</v>
      </c>
      <c r="X261" s="60"/>
      <c r="Y261" s="60">
        <v>473</v>
      </c>
      <c r="Z261" s="60"/>
      <c r="AA261" s="179">
        <v>474</v>
      </c>
      <c r="AB261" s="60"/>
      <c r="AC261" s="60">
        <v>475</v>
      </c>
      <c r="AD261" s="60"/>
      <c r="AE261" s="179">
        <v>476</v>
      </c>
      <c r="AF261" s="60"/>
      <c r="AG261" s="60">
        <v>477</v>
      </c>
      <c r="AH261" s="60"/>
      <c r="AI261" s="179">
        <v>478</v>
      </c>
      <c r="AJ261" s="60"/>
      <c r="AK261" s="60">
        <v>479</v>
      </c>
      <c r="AL261" s="60"/>
      <c r="AM261" s="179">
        <v>480</v>
      </c>
      <c r="AN261" s="60"/>
      <c r="AO261" s="60">
        <v>481</v>
      </c>
      <c r="AP261" s="60"/>
      <c r="AQ261" s="179">
        <v>482</v>
      </c>
      <c r="AR261" s="60"/>
      <c r="AS261" s="60">
        <v>483</v>
      </c>
      <c r="AT261" s="30"/>
    </row>
    <row r="262" spans="1:63" s="13" customFormat="1" x14ac:dyDescent="0.25">
      <c r="A262" s="11"/>
      <c r="B262" s="56"/>
      <c r="C262" s="172"/>
      <c r="E262" s="165" t="str">
        <f>+VLOOKUP(E261,'Visual chart Edit'!$A$8:$I$600,2,FALSE)</f>
        <v>71/1</v>
      </c>
      <c r="G262" s="165" t="str">
        <f>+VLOOKUP(G261,'Visual chart Edit'!$A$8:$I$600,2,FALSE)</f>
        <v>71/2</v>
      </c>
      <c r="I262" s="165" t="str">
        <f>+VLOOKUP(I261,'Visual chart Edit'!$A$8:$I$600,2,FALSE)</f>
        <v>71/3</v>
      </c>
      <c r="K262" s="165" t="str">
        <f>+VLOOKUP(K261,'Visual chart Edit'!$A$8:$I$600,2,FALSE)</f>
        <v>71/4</v>
      </c>
      <c r="M262" s="165" t="str">
        <f>+VLOOKUP(M261,'Visual chart Edit'!$A$8:$I$600,2,FALSE)</f>
        <v>71/5</v>
      </c>
      <c r="O262" s="165" t="str">
        <f>+VLOOKUP(O261,'Visual chart Edit'!$A$8:$I$600,2,FALSE)</f>
        <v>71/6</v>
      </c>
      <c r="Q262" s="165" t="str">
        <f>+VLOOKUP(Q261,'Visual chart Edit'!$A$8:$I$600,2,FALSE)</f>
        <v>71/7</v>
      </c>
      <c r="S262" s="165" t="str">
        <f>+VLOOKUP(S261,'Visual chart Edit'!$A$8:$I$600,2,FALSE)</f>
        <v>71/8</v>
      </c>
      <c r="U262" s="165" t="str">
        <f>+VLOOKUP(U261,'Visual chart Edit'!$A$8:$I$600,2,FALSE)</f>
        <v>72/0</v>
      </c>
      <c r="W262" s="165" t="str">
        <f>+VLOOKUP(W261,'Visual chart Edit'!$A$8:$I$600,2,FALSE)</f>
        <v>72/1</v>
      </c>
      <c r="Y262" s="165" t="str">
        <f>+VLOOKUP(Y261,'Visual chart Edit'!$A$8:$I$600,2,FALSE)</f>
        <v>72/2</v>
      </c>
      <c r="AA262" s="165" t="str">
        <f>+VLOOKUP(AA261,'Visual chart Edit'!$A$8:$I$600,2,FALSE)</f>
        <v>72/3</v>
      </c>
      <c r="AC262" s="165" t="str">
        <f>+VLOOKUP(AC261,'Visual chart Edit'!$A$8:$I$600,2,FALSE)</f>
        <v>73/0</v>
      </c>
      <c r="AE262" s="165" t="str">
        <f>+VLOOKUP(AE261,'Visual chart Edit'!$A$8:$I$600,2,FALSE)</f>
        <v>73/1</v>
      </c>
      <c r="AG262" s="165" t="str">
        <f>+VLOOKUP(AG261,'Visual chart Edit'!$A$8:$I$600,2,FALSE)</f>
        <v>73/2</v>
      </c>
      <c r="AI262" s="165" t="str">
        <f>+VLOOKUP(AI261,'Visual chart Edit'!$A$8:$I$600,2,FALSE)</f>
        <v>73/3</v>
      </c>
      <c r="AK262" s="165" t="str">
        <f>+VLOOKUP(AK261,'Visual chart Edit'!$A$8:$I$600,2,FALSE)</f>
        <v>73/4</v>
      </c>
      <c r="AM262" s="165" t="str">
        <f>+VLOOKUP(AM261,'Visual chart Edit'!$A$8:$I$600,2,FALSE)</f>
        <v>73/5</v>
      </c>
      <c r="AO262" s="165" t="str">
        <f>+VLOOKUP(AO261,'Visual chart Edit'!$A$8:$I$600,2,FALSE)</f>
        <v>73/6</v>
      </c>
      <c r="AQ262" s="165" t="str">
        <f>+VLOOKUP(AQ261,'Visual chart Edit'!$A$8:$I$600,2,FALSE)</f>
        <v>73/7</v>
      </c>
      <c r="AS262" s="165" t="str">
        <f>+VLOOKUP(AS261,'Visual chart Edit'!$A$8:$I$600,2,FALSE)</f>
        <v>73/8</v>
      </c>
      <c r="AT262" s="30"/>
    </row>
    <row r="263" spans="1:63" s="13" customFormat="1" x14ac:dyDescent="0.25">
      <c r="A263" s="11"/>
      <c r="B263" s="56"/>
      <c r="C263" s="172"/>
      <c r="D263" s="13" t="s">
        <v>909</v>
      </c>
      <c r="F263" s="13" t="s">
        <v>909</v>
      </c>
      <c r="H263" s="13" t="s">
        <v>909</v>
      </c>
      <c r="J263" s="13" t="s">
        <v>909</v>
      </c>
      <c r="L263" s="13" t="s">
        <v>909</v>
      </c>
      <c r="N263" s="13" t="s">
        <v>909</v>
      </c>
      <c r="P263" s="13" t="s">
        <v>909</v>
      </c>
      <c r="R263" s="13" t="s">
        <v>909</v>
      </c>
      <c r="T263" s="13" t="s">
        <v>909</v>
      </c>
      <c r="V263" s="13" t="s">
        <v>909</v>
      </c>
      <c r="X263" s="13" t="s">
        <v>909</v>
      </c>
      <c r="Z263" s="13" t="s">
        <v>909</v>
      </c>
      <c r="AB263" s="13" t="s">
        <v>909</v>
      </c>
      <c r="AD263" s="13" t="s">
        <v>909</v>
      </c>
      <c r="AF263" s="13" t="s">
        <v>909</v>
      </c>
      <c r="AH263" s="13" t="s">
        <v>909</v>
      </c>
      <c r="AJ263" s="13" t="s">
        <v>909</v>
      </c>
      <c r="AL263" s="13" t="s">
        <v>909</v>
      </c>
      <c r="AN263" s="13" t="s">
        <v>909</v>
      </c>
      <c r="AP263" s="13" t="s">
        <v>909</v>
      </c>
      <c r="AR263" s="13" t="s">
        <v>909</v>
      </c>
      <c r="AT263" s="30"/>
      <c r="BI263" s="13">
        <f>+SUMIF(D263:AT263,".",D266:AT266)</f>
        <v>0</v>
      </c>
      <c r="BJ263" s="13">
        <f>+SUMIF(D263:AT263,"..",D266:AT266)</f>
        <v>0</v>
      </c>
      <c r="BK263" s="13">
        <f>+SUMIF(D263:AT263,",",D266:AT266)</f>
        <v>8334.1999999999989</v>
      </c>
    </row>
    <row r="264" spans="1:63" s="13" customFormat="1" x14ac:dyDescent="0.25">
      <c r="A264" s="11"/>
      <c r="B264" s="131"/>
      <c r="C264" s="172" t="s">
        <v>433</v>
      </c>
      <c r="E264" s="13" t="str">
        <f>+VLOOKUP(E262,'Visual chart Edit'!$B$7:$L$591,11,FALSE)</f>
        <v>E</v>
      </c>
      <c r="G264" s="13" t="str">
        <f>+VLOOKUP(G262,'Visual chart Edit'!$B$7:$L$591,11,FALSE)</f>
        <v>E</v>
      </c>
      <c r="I264" s="13" t="str">
        <f>+VLOOKUP(I262,'Visual chart Edit'!$B$7:$L$591,11,FALSE)</f>
        <v>E</v>
      </c>
      <c r="K264" s="13" t="str">
        <f>+VLOOKUP(K262,'Visual chart Edit'!$B$7:$L$591,11,FALSE)</f>
        <v>E</v>
      </c>
      <c r="M264" s="13" t="str">
        <f>+VLOOKUP(M262,'Visual chart Edit'!$B$7:$L$591,11,FALSE)</f>
        <v>E</v>
      </c>
      <c r="O264" s="13" t="str">
        <f>+VLOOKUP(O262,'Visual chart Edit'!$B$7:$L$591,11,FALSE)</f>
        <v>E</v>
      </c>
      <c r="Q264" s="13" t="str">
        <f>+VLOOKUP(Q262,'Visual chart Edit'!$B$7:$L$591,11,FALSE)</f>
        <v>E</v>
      </c>
      <c r="S264" s="13" t="str">
        <f>+VLOOKUP(S262,'Visual chart Edit'!$B$7:$L$591,11,FALSE)</f>
        <v>E</v>
      </c>
      <c r="U264" s="13" t="str">
        <f>+VLOOKUP(U262,'Visual chart Edit'!$B$7:$L$591,11,FALSE)</f>
        <v>E</v>
      </c>
      <c r="W264" s="13" t="str">
        <f>+VLOOKUP(W262,'Visual chart Edit'!$B$7:$L$591,11,FALSE)</f>
        <v>E</v>
      </c>
      <c r="Y264" s="13" t="str">
        <f>+VLOOKUP(Y262,'Visual chart Edit'!$B$7:$L$591,11,FALSE)</f>
        <v>E</v>
      </c>
      <c r="AA264" s="13" t="str">
        <f>+VLOOKUP(AA262,'Visual chart Edit'!$B$7:$L$591,11,FALSE)</f>
        <v>E</v>
      </c>
      <c r="AC264" s="13" t="str">
        <f>+VLOOKUP(AC262,'Visual chart Edit'!$B$7:$L$591,11,FALSE)</f>
        <v>E</v>
      </c>
      <c r="AE264" s="13" t="str">
        <f>+VLOOKUP(AE262,'Visual chart Edit'!$B$7:$L$591,11,FALSE)</f>
        <v>E</v>
      </c>
      <c r="AG264" s="13" t="str">
        <f>+VLOOKUP(AG262,'Visual chart Edit'!$B$7:$L$591,11,FALSE)</f>
        <v>E</v>
      </c>
      <c r="AI264" s="13" t="str">
        <f>+VLOOKUP(AI262,'Visual chart Edit'!$B$7:$L$591,11,FALSE)</f>
        <v>E</v>
      </c>
      <c r="AK264" s="13" t="str">
        <f>+VLOOKUP(AK262,'Visual chart Edit'!$B$7:$L$591,11,FALSE)</f>
        <v>E</v>
      </c>
      <c r="AM264" s="13" t="str">
        <f>+VLOOKUP(AM262,'Visual chart Edit'!$B$7:$L$591,11,FALSE)</f>
        <v>E</v>
      </c>
      <c r="AO264" s="13" t="str">
        <f>+VLOOKUP(AO262,'Visual chart Edit'!$B$7:$L$591,11,FALSE)</f>
        <v>E</v>
      </c>
      <c r="AQ264" s="13" t="str">
        <f>+VLOOKUP(AQ262,'Visual chart Edit'!$B$7:$L$591,11,FALSE)</f>
        <v>E</v>
      </c>
      <c r="AS264" s="13" t="str">
        <f>+VLOOKUP(AS262,'Visual chart Edit'!$B$7:$L$591,11,FALSE)</f>
        <v>E</v>
      </c>
      <c r="AT264" s="30"/>
    </row>
    <row r="265" spans="1:63" s="13" customFormat="1" ht="3" customHeight="1" x14ac:dyDescent="0.25">
      <c r="A265" s="11"/>
      <c r="B265" s="131"/>
      <c r="C265" s="172" t="s">
        <v>434</v>
      </c>
      <c r="E265" s="21" t="str">
        <f>+VLOOKUP(E262,'Visual chart Edit'!$B$7:$M$491,12,FALSE)</f>
        <v>Done</v>
      </c>
      <c r="G265" s="21" t="str">
        <f>+VLOOKUP(G262,'Visual chart Edit'!$B$7:$M$491,12,FALSE)</f>
        <v>Done</v>
      </c>
      <c r="I265" s="21" t="str">
        <f>+VLOOKUP(I262,'Visual chart Edit'!$B$7:$M$491,12,FALSE)</f>
        <v>Done</v>
      </c>
      <c r="K265" s="21" t="str">
        <f>+VLOOKUP(K262,'Visual chart Edit'!$B$7:$M$491,12,FALSE)</f>
        <v>Done</v>
      </c>
      <c r="M265" s="21" t="str">
        <f>+VLOOKUP(M262,'Visual chart Edit'!$B$7:$M$491,12,FALSE)</f>
        <v>Done</v>
      </c>
      <c r="O265" s="21" t="str">
        <f>+VLOOKUP(O262,'Visual chart Edit'!$B$7:$M$491,12,FALSE)</f>
        <v>Done</v>
      </c>
      <c r="Q265" s="21" t="str">
        <f>+VLOOKUP(Q262,'Visual chart Edit'!$B$7:$M$491,12,FALSE)</f>
        <v>Done</v>
      </c>
      <c r="S265" s="21" t="str">
        <f>+VLOOKUP(S262,'Visual chart Edit'!$B$7:$M$491,12,FALSE)</f>
        <v>Done</v>
      </c>
      <c r="U265" s="21" t="str">
        <f>+VLOOKUP(U262,'Visual chart Edit'!$B$7:$M$491,12,FALSE)</f>
        <v>Done</v>
      </c>
      <c r="W265" s="21" t="str">
        <f>+VLOOKUP(W262,'Visual chart Edit'!$B$7:$M$491,12,FALSE)</f>
        <v>Done</v>
      </c>
      <c r="Y265" s="21" t="str">
        <f>+VLOOKUP(Y262,'Visual chart Edit'!$B$7:$M$491,12,FALSE)</f>
        <v>Done</v>
      </c>
      <c r="AA265" s="21" t="str">
        <f>+VLOOKUP(AA262,'Visual chart Edit'!$B$7:$M$491,12,FALSE)</f>
        <v>Done</v>
      </c>
      <c r="AC265" s="21" t="str">
        <f>+VLOOKUP(AC262,'Visual chart Edit'!$B$7:$M$491,12,FALSE)</f>
        <v>Done</v>
      </c>
      <c r="AE265" s="21" t="str">
        <f>+VLOOKUP(AE262,'Visual chart Edit'!$B$7:$M$491,12,FALSE)</f>
        <v>Done</v>
      </c>
      <c r="AG265" s="21" t="str">
        <f>+VLOOKUP(AG262,'Visual chart Edit'!$B$7:$M$491,12,FALSE)</f>
        <v>Done</v>
      </c>
      <c r="AI265" s="21" t="str">
        <f>+VLOOKUP(AI262,'Visual chart Edit'!$B$7:$M$491,12,FALSE)</f>
        <v>Done</v>
      </c>
      <c r="AK265" s="21" t="str">
        <f>+VLOOKUP(AK262,'Visual chart Edit'!$B$7:$M$491,12,FALSE)</f>
        <v>Done</v>
      </c>
      <c r="AM265" s="21" t="str">
        <f>+VLOOKUP(AM262,'Visual chart Edit'!$B$7:$M$491,12,FALSE)</f>
        <v>Done</v>
      </c>
      <c r="AO265" s="21" t="str">
        <f>+VLOOKUP(AO262,'Visual chart Edit'!$B$7:$M$491,12,FALSE)</f>
        <v>Done</v>
      </c>
      <c r="AQ265" s="21" t="str">
        <f>+VLOOKUP(AQ262,'Visual chart Edit'!$B$7:$M$491,12,FALSE)</f>
        <v>Done</v>
      </c>
      <c r="AS265" s="21" t="str">
        <f>+VLOOKUP(AS262,'Visual chart Edit'!$B$7:$M$491,12,FALSE)</f>
        <v>Done</v>
      </c>
      <c r="AT265" s="30"/>
    </row>
    <row r="266" spans="1:63" s="13" customFormat="1" ht="15" customHeight="1" x14ac:dyDescent="0.25">
      <c r="A266" s="11"/>
      <c r="B266" s="131"/>
      <c r="C266" s="172" t="s">
        <v>435</v>
      </c>
      <c r="D266" s="13">
        <f>+VLOOKUP(E261,'Visual chart Edit'!$A$8:$I$572,9,FALSE)</f>
        <v>398.6</v>
      </c>
      <c r="E266" s="93" t="str">
        <f>+VLOOKUP(E262,'Visual chart Edit'!$B$7:$K$570,10,FALSE)</f>
        <v>DRY</v>
      </c>
      <c r="F266" s="13">
        <f>+VLOOKUP(G261,'Visual chart Edit'!$A$8:$I$572,9,FALSE)</f>
        <v>414.3</v>
      </c>
      <c r="G266" s="93" t="str">
        <f>+VLOOKUP(G262,'Visual chart Edit'!$B$7:$K$570,10,FALSE)</f>
        <v>DRY</v>
      </c>
      <c r="H266" s="13">
        <f>+VLOOKUP(I261,'Visual chart Edit'!$A$8:$I$572,9,FALSE)</f>
        <v>413</v>
      </c>
      <c r="I266" s="93" t="str">
        <f>+VLOOKUP(I262,'Visual chart Edit'!$B$7:$K$570,10,FALSE)</f>
        <v>DRY</v>
      </c>
      <c r="J266" s="13">
        <f>+VLOOKUP(K261,'Visual chart Edit'!$A$8:$I$572,9,FALSE)</f>
        <v>367.7</v>
      </c>
      <c r="K266" s="93" t="str">
        <f>+VLOOKUP(K262,'Visual chart Edit'!$B$7:$K$570,10,FALSE)</f>
        <v>DRY</v>
      </c>
      <c r="L266" s="13">
        <f>+VLOOKUP(M261,'Visual chart Edit'!$A$8:$I$572,9,FALSE)</f>
        <v>429.4</v>
      </c>
      <c r="M266" s="93" t="str">
        <f>+VLOOKUP(M262,'Visual chart Edit'!$B$7:$K$570,10,FALSE)</f>
        <v>DRY</v>
      </c>
      <c r="N266" s="13">
        <f>+VLOOKUP(O261,'Visual chart Edit'!$A$8:$I$572,9,FALSE)</f>
        <v>408</v>
      </c>
      <c r="O266" s="93" t="str">
        <f>+VLOOKUP(O262,'Visual chart Edit'!$B$7:$K$570,10,FALSE)</f>
        <v>DRY</v>
      </c>
      <c r="P266" s="13">
        <f>+VLOOKUP(Q261,'Visual chart Edit'!$A$8:$I$572,9,FALSE)</f>
        <v>404.9</v>
      </c>
      <c r="Q266" s="93" t="str">
        <f>+VLOOKUP(Q262,'Visual chart Edit'!$B$7:$K$570,10,FALSE)</f>
        <v>DRY</v>
      </c>
      <c r="R266" s="13">
        <f>+VLOOKUP(S261,'Visual chart Edit'!$A$8:$I$572,9,FALSE)</f>
        <v>431.6</v>
      </c>
      <c r="S266" s="93" t="str">
        <f>+VLOOKUP(S262,'Visual chart Edit'!$B$7:$K$570,10,FALSE)</f>
        <v>DRY</v>
      </c>
      <c r="T266" s="13">
        <f>+VLOOKUP(U261,'Visual chart Edit'!$A$8:$I$572,9,FALSE)</f>
        <v>408.4</v>
      </c>
      <c r="U266" s="93" t="str">
        <f>+VLOOKUP(U262,'Visual chart Edit'!$B$7:$K$570,10,FALSE)</f>
        <v>DRY</v>
      </c>
      <c r="V266" s="13">
        <f>+VLOOKUP(W261,'Visual chart Edit'!$A$8:$I$572,9,FALSE)</f>
        <v>435.3</v>
      </c>
      <c r="W266" s="93" t="str">
        <f>+VLOOKUP(W262,'Visual chart Edit'!$B$7:$K$570,10,FALSE)</f>
        <v>DRY</v>
      </c>
      <c r="X266" s="13">
        <f>+VLOOKUP(Y261,'Visual chart Edit'!$A$8:$I$572,9,FALSE)</f>
        <v>403.9</v>
      </c>
      <c r="Y266" s="93" t="str">
        <f>+VLOOKUP(Y262,'Visual chart Edit'!$B$7:$K$570,10,FALSE)</f>
        <v>DRY</v>
      </c>
      <c r="Z266" s="13">
        <f>+VLOOKUP(AA261,'Visual chart Edit'!$A$8:$I$572,9,FALSE)</f>
        <v>389.2</v>
      </c>
      <c r="AA266" s="93" t="str">
        <f>+VLOOKUP(AA262,'Visual chart Edit'!$B$7:$K$570,10,FALSE)</f>
        <v>DRY</v>
      </c>
      <c r="AB266" s="13">
        <f>+VLOOKUP(AC261,'Visual chart Edit'!$A$8:$I$572,9,FALSE)</f>
        <v>400.1</v>
      </c>
      <c r="AC266" s="93" t="str">
        <f>+VLOOKUP(AC262,'Visual chart Edit'!$B$7:$K$570,10,FALSE)</f>
        <v>DRY</v>
      </c>
      <c r="AD266" s="13">
        <f>+VLOOKUP(AE261,'Visual chart Edit'!$A$8:$I$572,9,FALSE)</f>
        <v>383.3</v>
      </c>
      <c r="AE266" s="93" t="str">
        <f>+VLOOKUP(AE262,'Visual chart Edit'!$B$7:$K$570,10,FALSE)</f>
        <v>DRY</v>
      </c>
      <c r="AF266" s="13">
        <f>+VLOOKUP(AG261,'Visual chart Edit'!$A$8:$I$572,9,FALSE)</f>
        <v>379</v>
      </c>
      <c r="AG266" s="93" t="str">
        <f>+VLOOKUP(AG262,'Visual chart Edit'!$B$7:$K$570,10,FALSE)</f>
        <v>DRY</v>
      </c>
      <c r="AH266" s="13">
        <f>+VLOOKUP(AI261,'Visual chart Edit'!$A$8:$I$572,9,FALSE)</f>
        <v>381.2</v>
      </c>
      <c r="AI266" s="93" t="str">
        <f>+VLOOKUP(AI262,'Visual chart Edit'!$B$7:$K$570,10,FALSE)</f>
        <v>DRY</v>
      </c>
      <c r="AJ266" s="13">
        <f>+VLOOKUP(AK261,'Visual chart Edit'!$A$8:$I$572,9,FALSE)</f>
        <v>384.7</v>
      </c>
      <c r="AK266" s="93" t="str">
        <f>+VLOOKUP(AK262,'Visual chart Edit'!$B$7:$K$570,10,FALSE)</f>
        <v>DRY</v>
      </c>
      <c r="AL266" s="13">
        <f>+VLOOKUP(AM261,'Visual chart Edit'!$A$8:$I$572,9,FALSE)</f>
        <v>368.8</v>
      </c>
      <c r="AM266" s="93" t="str">
        <f>+VLOOKUP(AM262,'Visual chart Edit'!$B$7:$K$570,10,FALSE)</f>
        <v>DRY</v>
      </c>
      <c r="AN266" s="13">
        <f>+VLOOKUP(AO261,'Visual chart Edit'!$A$8:$I$572,9,FALSE)</f>
        <v>365.5</v>
      </c>
      <c r="AO266" s="93" t="str">
        <f>+VLOOKUP(AO262,'Visual chart Edit'!$B$7:$K$570,10,FALSE)</f>
        <v>DRY</v>
      </c>
      <c r="AP266" s="13">
        <f>+VLOOKUP(AQ261,'Visual chart Edit'!$A$8:$I$572,9,FALSE)</f>
        <v>392.4</v>
      </c>
      <c r="AQ266" s="93" t="str">
        <f>+VLOOKUP(AQ262,'Visual chart Edit'!$B$7:$K$570,10,FALSE)</f>
        <v>DRY</v>
      </c>
      <c r="AR266" s="13">
        <f>+VLOOKUP(AS261,'Visual chart Edit'!$A$8:$I$572,9,FALSE)</f>
        <v>374.9</v>
      </c>
      <c r="AS266" s="93" t="str">
        <f>+VLOOKUP(AS262,'Visual chart Edit'!$B$7:$K$570,10,FALSE)</f>
        <v>DRY</v>
      </c>
      <c r="AT266" s="30"/>
      <c r="AV266" s="11">
        <f>+COUNTIF(C265:AT266,"Sandy")</f>
        <v>0</v>
      </c>
      <c r="AW266" s="11">
        <f>+COUNTIF(C265:AT266,"DRY")</f>
        <v>21</v>
      </c>
      <c r="AX266" s="11">
        <f>+COUNTIF(C266:AT266,"DFR")</f>
        <v>0</v>
      </c>
      <c r="AY266" s="11">
        <f>+COUNTIF(C266:AS266,"WFR")</f>
        <v>0</v>
      </c>
      <c r="AZ266" s="11">
        <f>+COUNTIF(C266:AS266,"FS")</f>
        <v>0</v>
      </c>
      <c r="BA266" s="11">
        <f>+SUM(AV266:AZ266)</f>
        <v>21</v>
      </c>
      <c r="BB266" s="11">
        <f>+COUNTIF(E266:AS266,"WIP")</f>
        <v>0</v>
      </c>
      <c r="BC266" s="11">
        <f>+COUNTIF(D267:AT267,"C")</f>
        <v>21</v>
      </c>
      <c r="BD266" s="135">
        <f>+COUNTIF(D264:AT264,"E")</f>
        <v>21</v>
      </c>
      <c r="BE266" s="11">
        <f>+COUNTIF(D265:AT265,"Done")</f>
        <v>21</v>
      </c>
      <c r="BH266" s="13">
        <f>+SUM(D266:AT266)</f>
        <v>8334.1999999999989</v>
      </c>
    </row>
    <row r="267" spans="1:63" s="13" customFormat="1" x14ac:dyDescent="0.25">
      <c r="A267" s="11"/>
      <c r="B267" s="131"/>
      <c r="C267" s="172" t="s">
        <v>436</v>
      </c>
      <c r="E267" s="21" t="s">
        <v>417</v>
      </c>
      <c r="G267" s="21" t="s">
        <v>417</v>
      </c>
      <c r="I267" s="21" t="s">
        <v>417</v>
      </c>
      <c r="K267" s="21" t="s">
        <v>417</v>
      </c>
      <c r="M267" s="21" t="s">
        <v>417</v>
      </c>
      <c r="O267" s="21" t="s">
        <v>417</v>
      </c>
      <c r="Q267" s="21" t="s">
        <v>417</v>
      </c>
      <c r="S267" s="21" t="s">
        <v>417</v>
      </c>
      <c r="U267" s="21" t="s">
        <v>417</v>
      </c>
      <c r="W267" s="21" t="s">
        <v>417</v>
      </c>
      <c r="Y267" s="21" t="s">
        <v>417</v>
      </c>
      <c r="AA267" s="21" t="s">
        <v>417</v>
      </c>
      <c r="AC267" s="21" t="s">
        <v>417</v>
      </c>
      <c r="AE267" s="21" t="s">
        <v>417</v>
      </c>
      <c r="AG267" s="21" t="s">
        <v>417</v>
      </c>
      <c r="AI267" s="21" t="s">
        <v>417</v>
      </c>
      <c r="AK267" s="21" t="s">
        <v>417</v>
      </c>
      <c r="AM267" s="21" t="s">
        <v>417</v>
      </c>
      <c r="AO267" s="21" t="s">
        <v>417</v>
      </c>
      <c r="AQ267" s="21" t="s">
        <v>417</v>
      </c>
      <c r="AS267" s="21" t="s">
        <v>417</v>
      </c>
      <c r="AT267" s="30"/>
    </row>
    <row r="268" spans="1:63" s="13" customFormat="1" x14ac:dyDescent="0.25">
      <c r="A268" s="11"/>
      <c r="B268" s="131"/>
      <c r="C268" s="172" t="s">
        <v>138</v>
      </c>
      <c r="E268" s="13" t="str">
        <f>+VLOOKUP(E261,'Visual chart Edit'!$A$8:$I$569,3,FALSE)</f>
        <v>DA+3</v>
      </c>
      <c r="G268" s="13" t="str">
        <f>+VLOOKUP(G261,'Visual chart Edit'!$A$8:$I$569,3,FALSE)</f>
        <v>DA+3</v>
      </c>
      <c r="I268" s="13" t="str">
        <f>+VLOOKUP(I261,'Visual chart Edit'!$A$8:$I$569,3,FALSE)</f>
        <v>DA+6</v>
      </c>
      <c r="K268" s="13" t="str">
        <f>+VLOOKUP(K261,'Visual chart Edit'!$A$8:$I$569,3,FALSE)</f>
        <v>DA+3</v>
      </c>
      <c r="M268" s="13" t="str">
        <f>+VLOOKUP(M261,'Visual chart Edit'!$A$8:$I$569,3,FALSE)</f>
        <v>DA+3</v>
      </c>
      <c r="O268" s="13" t="str">
        <f>+VLOOKUP(O261,'Visual chart Edit'!$A$8:$I$569,3,FALSE)</f>
        <v>DA+0</v>
      </c>
      <c r="Q268" s="13" t="str">
        <f>+VLOOKUP(Q261,'Visual chart Edit'!$A$8:$I$569,3,FALSE)</f>
        <v>DA+3</v>
      </c>
      <c r="S268" s="13" t="str">
        <f>+VLOOKUP(S261,'Visual chart Edit'!$A$8:$I$569,3,FALSE)</f>
        <v>DA+3</v>
      </c>
      <c r="U268" s="13" t="str">
        <f>+VLOOKUP(U261,'Visual chart Edit'!$A$8:$I$569,3,FALSE)</f>
        <v>DB2+3</v>
      </c>
      <c r="W268" s="13" t="str">
        <f>+VLOOKUP(W261,'Visual chart Edit'!$A$8:$I$569,3,FALSE)</f>
        <v>DA+3</v>
      </c>
      <c r="Y268" s="13" t="str">
        <f>+VLOOKUP(Y261,'Visual chart Edit'!$A$8:$I$569,3,FALSE)</f>
        <v>DA+0</v>
      </c>
      <c r="AA268" s="13" t="str">
        <f>+VLOOKUP(AA261,'Visual chart Edit'!$A$8:$I$569,3,FALSE)</f>
        <v>DA+3</v>
      </c>
      <c r="AC268" s="13" t="str">
        <f>+VLOOKUP(AC261,'Visual chart Edit'!$A$8:$I$569,3,FALSE)</f>
        <v>DB2+0</v>
      </c>
      <c r="AE268" s="13" t="str">
        <f>+VLOOKUP(AE261,'Visual chart Edit'!$A$8:$I$569,3,FALSE)</f>
        <v>DA+0</v>
      </c>
      <c r="AG268" s="13" t="str">
        <f>+VLOOKUP(AG261,'Visual chart Edit'!$A$8:$I$569,3,FALSE)</f>
        <v>DA+0</v>
      </c>
      <c r="AI268" s="13" t="str">
        <f>+VLOOKUP(AI261,'Visual chart Edit'!$A$8:$I$569,3,FALSE)</f>
        <v>DA+0</v>
      </c>
      <c r="AK268" s="13" t="str">
        <f>+VLOOKUP(AK261,'Visual chart Edit'!$A$8:$I$569,3,FALSE)</f>
        <v>DA+0</v>
      </c>
      <c r="AM268" s="13" t="str">
        <f>+VLOOKUP(AM261,'Visual chart Edit'!$A$8:$I$569,3,FALSE)</f>
        <v>DA+0</v>
      </c>
      <c r="AO268" s="13" t="str">
        <f>+VLOOKUP(AO261,'Visual chart Edit'!$A$8:$I$569,3,FALSE)</f>
        <v>DA+0</v>
      </c>
      <c r="AQ268" s="13" t="str">
        <f>+VLOOKUP(AQ261,'Visual chart Edit'!$A$8:$I$569,3,FALSE)</f>
        <v>DA+0</v>
      </c>
      <c r="AS268" s="13" t="str">
        <f>+VLOOKUP(AS261,'Visual chart Edit'!$A$8:$I$569,3,FALSE)</f>
        <v>DA+3</v>
      </c>
      <c r="AT268" s="30"/>
    </row>
    <row r="269" spans="1:63" s="13" customFormat="1" x14ac:dyDescent="0.25">
      <c r="A269" s="11"/>
      <c r="B269" s="131"/>
      <c r="C269" s="172" t="s">
        <v>416</v>
      </c>
      <c r="E269" s="13" t="str">
        <f>+VLOOKUP(E261,'Visual chart Edit'!$A$8:$I$569,8,FALSE)</f>
        <v>,,,</v>
      </c>
      <c r="G269" s="13" t="str">
        <f>+VLOOKUP(G261,'Visual chart Edit'!$A$8:$I$569,8,FALSE)</f>
        <v>,,,</v>
      </c>
      <c r="I269" s="13" t="str">
        <f>+VLOOKUP(I261,'Visual chart Edit'!$A$8:$I$569,8,FALSE)</f>
        <v>,,,</v>
      </c>
      <c r="K269" s="13" t="str">
        <f>+VLOOKUP(K261,'Visual chart Edit'!$A$8:$I$569,8,FALSE)</f>
        <v>,,,</v>
      </c>
      <c r="M269" s="13" t="str">
        <f>+VLOOKUP(M261,'Visual chart Edit'!$A$8:$I$569,8,FALSE)</f>
        <v>,,,</v>
      </c>
      <c r="O269" s="13" t="str">
        <f>+VLOOKUP(O261,'Visual chart Edit'!$A$8:$I$569,8,FALSE)</f>
        <v>,,,</v>
      </c>
      <c r="Q269" s="13" t="str">
        <f>+VLOOKUP(Q261,'Visual chart Edit'!$A$8:$I$569,8,FALSE)</f>
        <v>,,,</v>
      </c>
      <c r="S269" s="13" t="str">
        <f>+VLOOKUP(S261,'Visual chart Edit'!$A$8:$I$569,8,FALSE)</f>
        <v>,,,</v>
      </c>
      <c r="U269" s="13" t="str">
        <f>+VLOOKUP(U261,'Visual chart Edit'!$A$8:$I$569,8,FALSE)</f>
        <v>,,,</v>
      </c>
      <c r="W269" s="13" t="str">
        <f>+VLOOKUP(W261,'Visual chart Edit'!$A$8:$I$569,8,FALSE)</f>
        <v>,,,</v>
      </c>
      <c r="Y269" s="13" t="str">
        <f>+VLOOKUP(Y261,'Visual chart Edit'!$A$8:$I$569,8,FALSE)</f>
        <v>,,,</v>
      </c>
      <c r="AA269" s="13" t="str">
        <f>+VLOOKUP(AA261,'Visual chart Edit'!$A$8:$I$569,8,FALSE)</f>
        <v>,,,</v>
      </c>
      <c r="AC269" s="13" t="str">
        <f>+VLOOKUP(AC261,'Visual chart Edit'!$A$8:$I$569,8,FALSE)</f>
        <v>,,,</v>
      </c>
      <c r="AE269" s="13" t="str">
        <f>+VLOOKUP(AE261,'Visual chart Edit'!$A$8:$I$569,8,FALSE)</f>
        <v>,,,</v>
      </c>
      <c r="AG269" s="13" t="str">
        <f>+VLOOKUP(AG261,'Visual chart Edit'!$A$8:$I$569,8,FALSE)</f>
        <v>,,,</v>
      </c>
      <c r="AI269" s="13" t="str">
        <f>+VLOOKUP(AI261,'Visual chart Edit'!$A$8:$I$569,8,FALSE)</f>
        <v>,,,</v>
      </c>
      <c r="AK269" s="13" t="str">
        <f>+VLOOKUP(AK261,'Visual chart Edit'!$A$8:$I$569,8,FALSE)</f>
        <v>,,,</v>
      </c>
      <c r="AM269" s="13" t="str">
        <f>+VLOOKUP(AM261,'Visual chart Edit'!$A$8:$I$569,8,FALSE)</f>
        <v>,,,</v>
      </c>
      <c r="AO269" s="13" t="str">
        <f>+VLOOKUP(AO261,'Visual chart Edit'!$A$8:$I$569,8,FALSE)</f>
        <v>,,,</v>
      </c>
      <c r="AQ269" s="13" t="str">
        <f>+VLOOKUP(AQ261,'Visual chart Edit'!$A$8:$I$569,8,FALSE)</f>
        <v>,,,</v>
      </c>
      <c r="AS269" s="13" t="str">
        <f>+VLOOKUP(AS261,'Visual chart Edit'!$A$8:$I$569,8,FALSE)</f>
        <v>,,,</v>
      </c>
      <c r="AT269" s="30"/>
    </row>
    <row r="270" spans="1:63" s="13" customFormat="1" ht="15" x14ac:dyDescent="0.25">
      <c r="A270" s="11"/>
      <c r="B270" s="131"/>
      <c r="C270" s="172" t="s">
        <v>437</v>
      </c>
      <c r="E270" s="174"/>
      <c r="G270" s="174"/>
      <c r="I270" s="47"/>
      <c r="K270" s="47"/>
      <c r="M270" s="174"/>
      <c r="O270" s="174"/>
      <c r="Q270" s="47"/>
      <c r="S270" s="47"/>
      <c r="U270" s="47"/>
      <c r="W270" s="174"/>
      <c r="Y270" s="47"/>
      <c r="AA270" s="47"/>
      <c r="AC270" s="47"/>
      <c r="AE270" s="47"/>
      <c r="AG270" s="47"/>
      <c r="AI270" s="47"/>
      <c r="AK270" s="47"/>
      <c r="AM270" s="47"/>
      <c r="AO270" s="47"/>
      <c r="AQ270" s="47"/>
      <c r="AS270" s="47"/>
      <c r="AT270" s="30"/>
    </row>
    <row r="271" spans="1:63" s="13" customFormat="1" ht="15" x14ac:dyDescent="0.25">
      <c r="A271" s="11"/>
      <c r="B271" s="56"/>
      <c r="C271" s="69"/>
      <c r="D271" s="70"/>
      <c r="E271" s="70"/>
      <c r="F271" s="70"/>
      <c r="G271" s="71"/>
      <c r="H271" s="70"/>
      <c r="I271" s="47"/>
      <c r="K271" s="47"/>
      <c r="M271" s="47"/>
      <c r="O271" s="47"/>
      <c r="Q271" s="47"/>
      <c r="S271" s="47"/>
      <c r="U271" s="47"/>
      <c r="W271" s="47"/>
      <c r="Y271" s="47"/>
      <c r="AA271" s="47"/>
      <c r="AC271" s="47"/>
      <c r="AE271" s="47"/>
      <c r="AG271" s="47"/>
      <c r="AI271" s="47"/>
      <c r="AK271" s="47"/>
      <c r="AM271" s="47"/>
      <c r="AO271" s="47"/>
      <c r="AQ271" s="47"/>
      <c r="AS271" s="47"/>
      <c r="AT271" s="30"/>
    </row>
    <row r="272" spans="1:63" s="13" customFormat="1" ht="15" x14ac:dyDescent="0.25">
      <c r="A272" s="11"/>
      <c r="B272" s="56"/>
      <c r="C272" s="172"/>
      <c r="E272" s="60">
        <v>484</v>
      </c>
      <c r="F272" s="60"/>
      <c r="G272" s="61">
        <v>485</v>
      </c>
      <c r="I272" s="47"/>
      <c r="K272" s="47"/>
      <c r="M272" s="47"/>
      <c r="O272" s="47"/>
      <c r="Q272" s="47"/>
      <c r="S272" s="47"/>
      <c r="U272" s="47"/>
      <c r="W272" s="47"/>
      <c r="Y272" s="47"/>
      <c r="AA272" s="47"/>
      <c r="AC272" s="47"/>
      <c r="AE272" s="47"/>
      <c r="AG272" s="47"/>
      <c r="AI272" s="47"/>
      <c r="AK272" s="47"/>
      <c r="AM272" s="47"/>
      <c r="AO272" s="47"/>
      <c r="AQ272" s="47"/>
      <c r="AS272" s="47"/>
      <c r="AT272" s="30"/>
    </row>
    <row r="273" spans="1:67" s="13" customFormat="1" x14ac:dyDescent="0.25">
      <c r="A273" s="11"/>
      <c r="B273" s="56"/>
      <c r="C273" s="172"/>
      <c r="E273" s="165" t="str">
        <f>+VLOOKUP(E272,'Visual chart Edit'!$A$8:$I$600,2,FALSE)</f>
        <v>73/9</v>
      </c>
      <c r="G273" s="165" t="str">
        <f>+VLOOKUP(G272,'Visual chart Edit'!$A$8:$I$600,2,FALSE)</f>
        <v>74/0</v>
      </c>
      <c r="I273" s="23"/>
      <c r="K273" s="23"/>
      <c r="M273" s="23"/>
      <c r="O273" s="23"/>
      <c r="Q273" s="23"/>
      <c r="S273" s="23"/>
      <c r="U273" s="23"/>
      <c r="W273" s="23"/>
      <c r="Y273" s="23"/>
      <c r="AA273" s="23"/>
      <c r="AC273" s="23"/>
      <c r="AE273" s="23"/>
      <c r="AG273" s="23"/>
      <c r="AI273" s="23"/>
      <c r="AK273" s="23"/>
      <c r="AM273" s="23"/>
      <c r="AO273" s="23"/>
      <c r="AQ273" s="23"/>
      <c r="AS273" s="23"/>
      <c r="AT273" s="30"/>
    </row>
    <row r="274" spans="1:67" s="13" customFormat="1" x14ac:dyDescent="0.25">
      <c r="A274" s="11"/>
      <c r="B274" s="56"/>
      <c r="C274" s="172"/>
      <c r="D274" s="13" t="s">
        <v>909</v>
      </c>
      <c r="F274" s="13" t="s">
        <v>909</v>
      </c>
      <c r="AT274" s="30"/>
      <c r="BI274" s="13">
        <f>+SUMIF(D274:AT274,".",D277:AT277)</f>
        <v>0</v>
      </c>
      <c r="BJ274" s="13">
        <f>+SUMIF(D274:AT274,"..",D277:AT277)</f>
        <v>0</v>
      </c>
      <c r="BK274" s="13">
        <f>+SUMIF(D274:AT274,",",D277:AT277)</f>
        <v>758.4</v>
      </c>
    </row>
    <row r="275" spans="1:67" s="13" customFormat="1" x14ac:dyDescent="0.25">
      <c r="A275" s="11"/>
      <c r="B275" s="131"/>
      <c r="C275" s="172" t="s">
        <v>433</v>
      </c>
      <c r="E275" s="13" t="str">
        <f>+VLOOKUP(E273,'Visual chart Edit'!$B$7:$L$591,11,FALSE)</f>
        <v>E</v>
      </c>
      <c r="G275" s="13" t="str">
        <f>+VLOOKUP(G273,'Visual chart Edit'!$B$7:$L$591,11,FALSE)</f>
        <v>E</v>
      </c>
      <c r="AT275" s="30"/>
    </row>
    <row r="276" spans="1:67" s="13" customFormat="1" ht="3" customHeight="1" x14ac:dyDescent="0.25">
      <c r="A276" s="11"/>
      <c r="B276" s="131"/>
      <c r="C276" s="172" t="s">
        <v>434</v>
      </c>
      <c r="E276" s="21" t="str">
        <f>+VLOOKUP(E273,'Visual chart Edit'!$B$7:$M$491,12,FALSE)</f>
        <v>Done</v>
      </c>
      <c r="G276" s="21" t="str">
        <f>+VLOOKUP(G273,'Visual chart Edit'!$B$7:$M$491,12,FALSE)</f>
        <v>Done</v>
      </c>
      <c r="AT276" s="30"/>
    </row>
    <row r="277" spans="1:67" s="13" customFormat="1" ht="15" customHeight="1" x14ac:dyDescent="0.25">
      <c r="A277" s="11"/>
      <c r="B277" s="131"/>
      <c r="C277" s="172" t="s">
        <v>435</v>
      </c>
      <c r="D277" s="13">
        <f>+VLOOKUP(E272,'Visual chart Edit'!$A$8:$I$572,9,FALSE)</f>
        <v>379.5</v>
      </c>
      <c r="E277" s="93" t="str">
        <f>+VLOOKUP(E273,'Visual chart Edit'!$B$7:$K$570,10,FALSE)</f>
        <v>DRY</v>
      </c>
      <c r="F277" s="13">
        <f>+VLOOKUP(G272,'Visual chart Edit'!$A$8:$I$572,9,FALSE)</f>
        <v>378.9</v>
      </c>
      <c r="G277" s="93" t="str">
        <f>+VLOOKUP(G273,'Visual chart Edit'!$B$7:$K$570,10,FALSE)</f>
        <v>Sandy</v>
      </c>
      <c r="I277" s="172"/>
      <c r="J277" s="60"/>
      <c r="K277" s="60" t="s">
        <v>574</v>
      </c>
      <c r="M277" s="60"/>
      <c r="O277" s="172"/>
      <c r="Q277" s="172"/>
      <c r="S277" s="172"/>
      <c r="U277" s="172"/>
      <c r="W277" s="172"/>
      <c r="Y277" s="172"/>
      <c r="AA277" s="172"/>
      <c r="AC277" s="172"/>
      <c r="AE277" s="172"/>
      <c r="AG277" s="172"/>
      <c r="AI277" s="172"/>
      <c r="AK277" s="172"/>
      <c r="AM277" s="172"/>
      <c r="AO277" s="172"/>
      <c r="AQ277" s="172"/>
      <c r="AS277" s="172"/>
      <c r="AT277" s="30"/>
      <c r="AV277" s="11">
        <f>+COUNTIF(C276:AT277,"Sandy")</f>
        <v>1</v>
      </c>
      <c r="AW277" s="11">
        <f>+COUNTIF(C276:AT277,"DRY")</f>
        <v>1</v>
      </c>
      <c r="AX277" s="11">
        <f>+COUNTIF(C277:AT277,"DFR")</f>
        <v>0</v>
      </c>
      <c r="AY277" s="11">
        <f>+COUNTIF(C277:AS277,"WFR")</f>
        <v>0</v>
      </c>
      <c r="AZ277" s="11">
        <f>+COUNTIF(C277:AS277,"FS")</f>
        <v>0</v>
      </c>
      <c r="BA277" s="11">
        <f>+SUM(AV277:AZ277)</f>
        <v>2</v>
      </c>
      <c r="BB277" s="11">
        <f>+COUNTIF(E277:AS277,"WIP")</f>
        <v>0</v>
      </c>
      <c r="BC277" s="11">
        <f>+COUNTIF(D278:AT278,"C")</f>
        <v>2</v>
      </c>
      <c r="BD277" s="135">
        <f>+COUNTIF(D275:AT275,"E")</f>
        <v>2</v>
      </c>
      <c r="BE277" s="11">
        <f>+COUNTIF(D276:AT276,"Done")</f>
        <v>2</v>
      </c>
      <c r="BH277" s="13">
        <f>+SUM(D277:AT277)</f>
        <v>758.4</v>
      </c>
    </row>
    <row r="278" spans="1:67" s="13" customFormat="1" x14ac:dyDescent="0.25">
      <c r="A278" s="11"/>
      <c r="B278" s="131"/>
      <c r="C278" s="172" t="s">
        <v>436</v>
      </c>
      <c r="E278" s="21" t="s">
        <v>417</v>
      </c>
      <c r="G278" s="21" t="s">
        <v>417</v>
      </c>
      <c r="AT278" s="30"/>
    </row>
    <row r="279" spans="1:67" s="13" customFormat="1" x14ac:dyDescent="0.25">
      <c r="A279" s="11"/>
      <c r="B279" s="131"/>
      <c r="C279" s="172" t="s">
        <v>138</v>
      </c>
      <c r="E279" s="13" t="str">
        <f>+VLOOKUP(E272,'Visual chart Edit'!$A$8:$I$569,3,FALSE)</f>
        <v>DA+0</v>
      </c>
      <c r="G279" s="13" t="str">
        <f>+VLOOKUP(G272,'Visual chart Edit'!$A$8:$I$569,3,FALSE)</f>
        <v>DB2+0</v>
      </c>
      <c r="AT279" s="30"/>
    </row>
    <row r="280" spans="1:67" s="13" customFormat="1" x14ac:dyDescent="0.25">
      <c r="A280" s="11"/>
      <c r="B280" s="131"/>
      <c r="C280" s="172" t="s">
        <v>416</v>
      </c>
      <c r="E280" s="13" t="str">
        <f>+VLOOKUP(E272,'Visual chart Edit'!$A$8:$I$569,8,FALSE)</f>
        <v>,,,</v>
      </c>
      <c r="G280" s="13" t="str">
        <f>+VLOOKUP(G272,'Visual chart Edit'!$A$8:$I$569,8,FALSE)</f>
        <v>,,,</v>
      </c>
      <c r="AT280" s="30"/>
    </row>
    <row r="281" spans="1:67" s="13" customFormat="1" ht="15" x14ac:dyDescent="0.25">
      <c r="A281" s="11"/>
      <c r="B281" s="131"/>
      <c r="C281" s="172" t="s">
        <v>437</v>
      </c>
      <c r="G281" s="47"/>
      <c r="I281" s="47"/>
      <c r="K281" s="47"/>
      <c r="M281" s="47"/>
      <c r="O281" s="174"/>
      <c r="Q281" s="174"/>
      <c r="S281" s="47"/>
      <c r="U281" s="47"/>
      <c r="W281" s="47"/>
      <c r="Y281" s="174"/>
      <c r="AA281" s="47"/>
      <c r="AC281" s="47"/>
      <c r="AE281" s="174"/>
      <c r="AG281" s="174"/>
      <c r="AK281" s="47"/>
      <c r="AM281" s="174"/>
      <c r="AO281" s="174"/>
      <c r="AQ281" s="174"/>
      <c r="AS281" s="174"/>
      <c r="AT281" s="30"/>
    </row>
    <row r="282" spans="1:67" s="13" customFormat="1" ht="15" x14ac:dyDescent="0.25">
      <c r="A282" s="11"/>
      <c r="B282" s="56"/>
      <c r="C282" s="69"/>
      <c r="D282" s="70"/>
      <c r="E282" s="70"/>
      <c r="F282" s="70"/>
      <c r="G282" s="71"/>
      <c r="H282" s="70"/>
      <c r="I282" s="47"/>
      <c r="K282" s="47"/>
      <c r="M282" s="47"/>
      <c r="O282" s="47"/>
      <c r="Q282" s="47"/>
      <c r="S282" s="47"/>
      <c r="U282" s="47"/>
      <c r="W282" s="47"/>
      <c r="Y282" s="47"/>
      <c r="AA282" s="47"/>
      <c r="AC282" s="47"/>
      <c r="AE282" s="47"/>
      <c r="AG282" s="47"/>
      <c r="AI282" s="47"/>
      <c r="AK282" s="47"/>
      <c r="AM282" s="47"/>
      <c r="AO282" s="47"/>
      <c r="AQ282" s="47"/>
      <c r="AS282" s="47"/>
      <c r="AT282" s="30"/>
    </row>
    <row r="283" spans="1:67" x14ac:dyDescent="0.2">
      <c r="B283" s="76"/>
      <c r="C283" s="77"/>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9"/>
      <c r="AV283" s="10"/>
      <c r="AW283" s="10"/>
      <c r="AX283" s="10"/>
      <c r="AY283" s="10"/>
      <c r="AZ283" s="10"/>
      <c r="BA283" s="10"/>
      <c r="BB283" s="10"/>
      <c r="BC283" s="10"/>
      <c r="BD283" s="10"/>
      <c r="BO283" s="13"/>
    </row>
    <row r="284" spans="1:67" x14ac:dyDescent="0.2">
      <c r="B284" s="55"/>
      <c r="C284" s="129" t="s">
        <v>544</v>
      </c>
      <c r="D284" s="130"/>
      <c r="E284" s="130"/>
      <c r="F284" s="130"/>
      <c r="G284" s="130"/>
      <c r="H284" s="142"/>
      <c r="I284" s="142"/>
      <c r="J284" s="142"/>
      <c r="K284" s="142"/>
      <c r="L284" s="142"/>
      <c r="M284" s="142"/>
      <c r="N284" s="142"/>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82"/>
      <c r="AV284" s="10"/>
      <c r="AW284" s="10"/>
      <c r="AX284" s="10"/>
      <c r="AY284" s="10"/>
      <c r="AZ284" s="10"/>
      <c r="BA284" s="10"/>
      <c r="BB284" s="10"/>
      <c r="BC284" s="10"/>
      <c r="BD284" s="10"/>
      <c r="BO284" s="13"/>
    </row>
    <row r="285" spans="1:67" ht="15" customHeight="1" x14ac:dyDescent="0.2">
      <c r="B285" s="55"/>
      <c r="C285" s="1110" t="s">
        <v>138</v>
      </c>
      <c r="D285" s="1110"/>
      <c r="E285" s="1108" t="s">
        <v>917</v>
      </c>
      <c r="F285" s="1108"/>
      <c r="G285" s="1123" t="s">
        <v>916</v>
      </c>
      <c r="H285" s="1112" t="s">
        <v>918</v>
      </c>
      <c r="I285" s="1112"/>
      <c r="J285" s="1112"/>
      <c r="K285" s="1112"/>
      <c r="L285" s="1112"/>
      <c r="M285" s="1112"/>
      <c r="N285" s="1112"/>
      <c r="O285" s="1112"/>
      <c r="P285" s="147"/>
      <c r="Q285" s="144"/>
      <c r="R285" s="143"/>
      <c r="S285" s="147"/>
      <c r="T285" s="147"/>
      <c r="U285" s="147"/>
      <c r="V285" s="147"/>
      <c r="W285" s="144"/>
      <c r="X285" s="181" t="s">
        <v>576</v>
      </c>
      <c r="Y285" s="144"/>
      <c r="Z285" s="144"/>
      <c r="AA285" s="144" t="s">
        <v>293</v>
      </c>
      <c r="AB285" s="144"/>
      <c r="AC285" s="144"/>
      <c r="AD285" s="144"/>
      <c r="AE285" s="144"/>
      <c r="AF285" s="144"/>
      <c r="AG285" s="144"/>
      <c r="AH285" s="144"/>
      <c r="AI285" s="144"/>
      <c r="AJ285" s="144"/>
      <c r="AK285" s="144"/>
      <c r="AL285" s="144"/>
      <c r="AM285" s="144"/>
      <c r="AN285" s="144"/>
      <c r="AO285" s="144"/>
      <c r="AP285" s="144"/>
      <c r="AQ285" s="144"/>
      <c r="AR285" s="144"/>
      <c r="AS285" s="144"/>
      <c r="AT285" s="127"/>
      <c r="AV285" s="10"/>
      <c r="AW285" s="10"/>
      <c r="AX285" s="10"/>
      <c r="AY285" s="10"/>
      <c r="AZ285" s="10"/>
      <c r="BA285" s="10"/>
      <c r="BB285" s="10"/>
      <c r="BC285" s="10"/>
      <c r="BD285" s="10"/>
      <c r="BO285" s="13"/>
    </row>
    <row r="286" spans="1:67" ht="15" customHeight="1" x14ac:dyDescent="0.2">
      <c r="B286" s="55"/>
      <c r="C286" s="1111"/>
      <c r="D286" s="1111"/>
      <c r="E286" s="1109"/>
      <c r="F286" s="1109"/>
      <c r="G286" s="1124"/>
      <c r="H286" s="1113" t="s">
        <v>435</v>
      </c>
      <c r="I286" s="1113"/>
      <c r="J286" s="1114" t="s">
        <v>433</v>
      </c>
      <c r="K286" s="1114"/>
      <c r="L286" s="1114"/>
      <c r="M286" s="1114"/>
      <c r="N286" s="1114"/>
      <c r="O286" s="1114"/>
      <c r="P286" s="147"/>
      <c r="Q286" s="144"/>
      <c r="R286" s="143"/>
      <c r="S286" s="143"/>
      <c r="T286" s="143"/>
      <c r="U286" s="143"/>
      <c r="V286" s="147"/>
      <c r="W286" s="1131" t="s">
        <v>923</v>
      </c>
      <c r="X286" s="1131"/>
      <c r="Y286" s="1131"/>
      <c r="Z286" s="1131"/>
      <c r="AA286" s="1131"/>
      <c r="AB286" s="1131"/>
      <c r="AC286" s="1131"/>
      <c r="AD286" s="1131"/>
      <c r="AE286" s="1131"/>
      <c r="AF286" s="182"/>
      <c r="AG286" s="182"/>
      <c r="AH286" s="182"/>
      <c r="AI286" s="182"/>
      <c r="AJ286" s="182"/>
      <c r="AK286" s="182"/>
      <c r="AL286" s="182"/>
      <c r="AM286" s="182"/>
      <c r="AN286" s="182"/>
      <c r="AO286" s="182"/>
      <c r="AP286" s="182"/>
      <c r="AQ286" s="182"/>
      <c r="AR286" s="182"/>
      <c r="AS286" s="182"/>
      <c r="AT286" s="83"/>
      <c r="AV286" s="10"/>
      <c r="AW286" s="10"/>
      <c r="AX286" s="10"/>
      <c r="AY286" s="10"/>
      <c r="AZ286" s="10"/>
      <c r="BA286" s="10"/>
      <c r="BB286" s="10"/>
      <c r="BC286" s="10"/>
      <c r="BD286" s="10"/>
      <c r="BO286" s="13"/>
    </row>
    <row r="287" spans="1:67" s="23" customFormat="1" ht="36" customHeight="1" x14ac:dyDescent="0.25">
      <c r="A287" s="46"/>
      <c r="B287" s="128"/>
      <c r="C287" s="1111"/>
      <c r="D287" s="1111"/>
      <c r="E287" s="1109"/>
      <c r="F287" s="1109"/>
      <c r="G287" s="1125"/>
      <c r="H287" s="148" t="s">
        <v>575</v>
      </c>
      <c r="I287" s="148" t="s">
        <v>16</v>
      </c>
      <c r="J287" s="148" t="s">
        <v>575</v>
      </c>
      <c r="K287" s="1109" t="s">
        <v>914</v>
      </c>
      <c r="L287" s="1109"/>
      <c r="M287" s="148" t="s">
        <v>16</v>
      </c>
      <c r="N287" s="1109" t="s">
        <v>915</v>
      </c>
      <c r="O287" s="1109"/>
      <c r="P287" s="145"/>
      <c r="R287" s="143"/>
      <c r="S287" s="145"/>
      <c r="T287" s="145"/>
      <c r="U287" s="145"/>
      <c r="V287" s="145"/>
      <c r="W287" s="1130" t="s">
        <v>37</v>
      </c>
      <c r="X287" s="1130"/>
      <c r="Y287" s="1130"/>
      <c r="Z287" s="184" t="s">
        <v>919</v>
      </c>
      <c r="AA287" s="184" t="s">
        <v>920</v>
      </c>
      <c r="AB287" s="184" t="s">
        <v>16</v>
      </c>
      <c r="AC287" s="184" t="s">
        <v>922</v>
      </c>
      <c r="AD287" s="184" t="s">
        <v>921</v>
      </c>
      <c r="AE287" s="184" t="s">
        <v>924</v>
      </c>
      <c r="AT287" s="84"/>
      <c r="BO287" s="13"/>
    </row>
    <row r="288" spans="1:67" s="13" customFormat="1" x14ac:dyDescent="0.25">
      <c r="A288" s="11"/>
      <c r="B288" s="56"/>
      <c r="C288" s="508" t="s">
        <v>231</v>
      </c>
      <c r="D288" s="25"/>
      <c r="E288" s="1133">
        <f>+COUNTIF('Visual chart Edit'!$C$6:$C$520,'Visual chart'!C288)</f>
        <v>150</v>
      </c>
      <c r="F288" s="1134"/>
      <c r="G288" s="506">
        <f>+VLOOKUP(C288,'Erection Compiled'!$AB$7:$AC$35,2,FALSE)</f>
        <v>37.504372000000004</v>
      </c>
      <c r="H288" s="95">
        <f>+COUNTIFS('Visual chart Edit'!$C$6:$C$520,'Visual chart'!C288,'Visual chart Edit'!$K$6:$K$520,"Sandy")+COUNTIFS('Visual chart Edit'!$C$6:$C$520,'Visual chart'!C288,'Visual chart Edit'!$K$6:$K$520,"DRY")+COUNTIFS('Visual chart Edit'!$C$6:$C$520,'Visual chart'!C288,'Visual chart Edit'!$K$6:$K$520,"DFR")+COUNTIFS('Visual chart Edit'!$C$6:$C$520,'Visual chart'!C288,'Visual chart Edit'!$K$6:$K$520,"WFR")</f>
        <v>150</v>
      </c>
      <c r="I288" s="94">
        <f t="shared" ref="I288:I316" si="2">E288-H288</f>
        <v>0</v>
      </c>
      <c r="J288" s="95">
        <f>+COUNTIFS('Visual chart Edit'!$C$6:$C$520,'Visual chart'!C288,'Visual chart Edit'!$L$6:$L$520,"E")</f>
        <v>148</v>
      </c>
      <c r="K288" s="1117">
        <f>G288*J288</f>
        <v>5550.6470560000007</v>
      </c>
      <c r="L288" s="1118"/>
      <c r="M288" s="94">
        <f t="shared" ref="M288:M316" si="3">E288-J288</f>
        <v>2</v>
      </c>
      <c r="N288" s="1121">
        <f>+M288*G288</f>
        <v>75.008744000000007</v>
      </c>
      <c r="O288" s="1121"/>
      <c r="P288" s="133"/>
      <c r="Q288" s="133"/>
      <c r="R288" s="133"/>
      <c r="S288" s="146"/>
      <c r="T288" s="133"/>
      <c r="U288" s="146"/>
      <c r="V288" s="133"/>
      <c r="W288" s="1129" t="s">
        <v>10</v>
      </c>
      <c r="X288" s="1129"/>
      <c r="Y288" s="1129"/>
      <c r="Z288" s="172">
        <f>H317</f>
        <v>485</v>
      </c>
      <c r="AA288" s="172"/>
      <c r="AB288" s="172"/>
      <c r="AC288" s="172"/>
      <c r="AD288" s="172"/>
      <c r="AE288" s="172"/>
      <c r="AT288" s="30"/>
      <c r="BD288" s="507"/>
    </row>
    <row r="289" spans="1:56" s="13" customFormat="1" x14ac:dyDescent="0.25">
      <c r="A289" s="11"/>
      <c r="B289" s="56"/>
      <c r="C289" s="508" t="s">
        <v>20</v>
      </c>
      <c r="D289" s="25"/>
      <c r="E289" s="1133">
        <f>+COUNTIF('Visual chart Edit'!$C$6:$C$520,'Visual chart'!C289)</f>
        <v>161</v>
      </c>
      <c r="F289" s="1134"/>
      <c r="G289" s="506">
        <f>+VLOOKUP(C289,'Erection Compiled'!$AB$7:$AC$35,2,FALSE)</f>
        <v>38.847605999999992</v>
      </c>
      <c r="H289" s="95">
        <f>+COUNTIFS('Visual chart Edit'!$C$6:$C$520,'Visual chart'!C289,'Visual chart Edit'!$K$6:$K$520,"Sandy")+COUNTIFS('Visual chart Edit'!$C$6:$C$520,'Visual chart'!C289,'Visual chart Edit'!$K$6:$K$520,"DRY")+COUNTIFS('Visual chart Edit'!$C$6:$C$520,'Visual chart'!C289,'Visual chart Edit'!$K$6:$K$520,"DFR")+COUNTIFS('Visual chart Edit'!$C$6:$C$520,'Visual chart'!C289,'Visual chart Edit'!$K$6:$K$520,"WFR")</f>
        <v>161</v>
      </c>
      <c r="I289" s="94">
        <f t="shared" si="2"/>
        <v>0</v>
      </c>
      <c r="J289" s="95">
        <f>+COUNTIFS('Visual chart Edit'!$C$6:$C$520,'Visual chart'!C289,'Visual chart Edit'!$L$6:$L$520,"E")</f>
        <v>158</v>
      </c>
      <c r="K289" s="1117">
        <f t="shared" ref="K289:K316" si="4">G289*J289</f>
        <v>6137.9217479999988</v>
      </c>
      <c r="L289" s="1118"/>
      <c r="M289" s="94">
        <f t="shared" si="3"/>
        <v>3</v>
      </c>
      <c r="N289" s="1121">
        <f t="shared" ref="N289:N316" si="5">+M289*G289</f>
        <v>116.54281799999998</v>
      </c>
      <c r="O289" s="1121"/>
      <c r="P289" s="133"/>
      <c r="Q289" s="133"/>
      <c r="R289" s="133"/>
      <c r="S289" s="146"/>
      <c r="T289" s="133"/>
      <c r="U289" s="146"/>
      <c r="V289" s="133"/>
      <c r="W289" s="1129" t="s">
        <v>126</v>
      </c>
      <c r="X289" s="1129"/>
      <c r="Y289" s="1129"/>
      <c r="Z289" s="172">
        <f>J317</f>
        <v>472</v>
      </c>
      <c r="AA289" s="172"/>
      <c r="AB289" s="172"/>
      <c r="AC289" s="172"/>
      <c r="AD289" s="172"/>
      <c r="AE289" s="172"/>
      <c r="AT289" s="30"/>
      <c r="BD289" s="507"/>
    </row>
    <row r="290" spans="1:56" s="13" customFormat="1" x14ac:dyDescent="0.25">
      <c r="A290" s="11"/>
      <c r="B290" s="56"/>
      <c r="C290" s="508" t="s">
        <v>232</v>
      </c>
      <c r="D290" s="25"/>
      <c r="E290" s="1133">
        <f>+COUNTIF('Visual chart Edit'!$C$6:$C$520,'Visual chart'!C290)</f>
        <v>48</v>
      </c>
      <c r="F290" s="1134"/>
      <c r="G290" s="506">
        <f>+VLOOKUP(C290,'Erection Compiled'!$AB$7:$AC$35,2,FALSE)</f>
        <v>45.413028000000004</v>
      </c>
      <c r="H290" s="95">
        <f>+COUNTIFS('Visual chart Edit'!$C$6:$C$520,'Visual chart'!C290,'Visual chart Edit'!$K$6:$K$520,"Sandy")+COUNTIFS('Visual chart Edit'!$C$6:$C$520,'Visual chart'!C290,'Visual chart Edit'!$K$6:$K$520,"DRY")+COUNTIFS('Visual chart Edit'!$C$6:$C$520,'Visual chart'!C290,'Visual chart Edit'!$K$6:$K$520,"DFR")+COUNTIFS('Visual chart Edit'!$C$6:$C$520,'Visual chart'!C290,'Visual chart Edit'!$K$6:$K$520,"WFR")</f>
        <v>48</v>
      </c>
      <c r="I290" s="94">
        <f t="shared" si="2"/>
        <v>0</v>
      </c>
      <c r="J290" s="95">
        <f>+COUNTIFS('Visual chart Edit'!$C$6:$C$520,'Visual chart'!C290,'Visual chart Edit'!$L$6:$L$520,"E")</f>
        <v>45</v>
      </c>
      <c r="K290" s="1117">
        <f t="shared" si="4"/>
        <v>2043.5862600000003</v>
      </c>
      <c r="L290" s="1118"/>
      <c r="M290" s="94">
        <f t="shared" si="3"/>
        <v>3</v>
      </c>
      <c r="N290" s="1121">
        <f t="shared" si="5"/>
        <v>136.23908400000002</v>
      </c>
      <c r="O290" s="1121"/>
      <c r="P290" s="133"/>
      <c r="Q290" s="133"/>
      <c r="R290" s="133"/>
      <c r="S290" s="146"/>
      <c r="T290" s="133"/>
      <c r="U290" s="146"/>
      <c r="V290" s="133"/>
      <c r="X290" s="23"/>
      <c r="AT290" s="30"/>
      <c r="BD290" s="507"/>
    </row>
    <row r="291" spans="1:56" s="13" customFormat="1" x14ac:dyDescent="0.25">
      <c r="A291" s="11"/>
      <c r="B291" s="56"/>
      <c r="C291" s="508" t="s">
        <v>233</v>
      </c>
      <c r="D291" s="25"/>
      <c r="E291" s="1133">
        <f>+COUNTIF('Visual chart Edit'!$C$6:$C$520,'Visual chart'!C291)</f>
        <v>38</v>
      </c>
      <c r="F291" s="1134"/>
      <c r="G291" s="506">
        <f>+VLOOKUP(C291,'Erection Compiled'!$AB$7:$AC$35,2,FALSE)</f>
        <v>47.184350000000002</v>
      </c>
      <c r="H291" s="95">
        <f>+COUNTIFS('Visual chart Edit'!$C$6:$C$520,'Visual chart'!C291,'Visual chart Edit'!$K$6:$K$520,"Sandy")+COUNTIFS('Visual chart Edit'!$C$6:$C$520,'Visual chart'!C291,'Visual chart Edit'!$K$6:$K$520,"DRY")+COUNTIFS('Visual chart Edit'!$C$6:$C$520,'Visual chart'!C291,'Visual chart Edit'!$K$6:$K$520,"DFR")+COUNTIFS('Visual chart Edit'!$C$6:$C$520,'Visual chart'!C291,'Visual chart Edit'!$K$6:$K$520,"WFR")</f>
        <v>38</v>
      </c>
      <c r="I291" s="94">
        <f t="shared" si="2"/>
        <v>0</v>
      </c>
      <c r="J291" s="95">
        <f>+COUNTIFS('Visual chart Edit'!$C$6:$C$520,'Visual chart'!C291,'Visual chart Edit'!$L$6:$L$520,"E")</f>
        <v>36</v>
      </c>
      <c r="K291" s="1117">
        <f t="shared" si="4"/>
        <v>1698.6366</v>
      </c>
      <c r="L291" s="1118"/>
      <c r="M291" s="94">
        <f t="shared" si="3"/>
        <v>2</v>
      </c>
      <c r="N291" s="1121">
        <f t="shared" si="5"/>
        <v>94.368700000000004</v>
      </c>
      <c r="O291" s="1121"/>
      <c r="P291" s="133"/>
      <c r="Q291" s="133"/>
      <c r="R291" s="133"/>
      <c r="S291" s="146"/>
      <c r="T291" s="133"/>
      <c r="U291" s="146"/>
      <c r="V291" s="133"/>
      <c r="X291" s="23"/>
      <c r="AT291" s="30"/>
      <c r="BD291" s="507"/>
    </row>
    <row r="292" spans="1:56" s="13" customFormat="1" x14ac:dyDescent="0.25">
      <c r="A292" s="11"/>
      <c r="B292" s="56"/>
      <c r="C292" s="508" t="s">
        <v>242</v>
      </c>
      <c r="D292" s="25"/>
      <c r="E292" s="1133">
        <f>+COUNTIF('Visual chart Edit'!$C$6:$C$520,'Visual chart'!C292)</f>
        <v>13</v>
      </c>
      <c r="F292" s="1134"/>
      <c r="G292" s="506">
        <f>+VLOOKUP(C292,'Erection Compiled'!$AB$7:$AC$35,2,FALSE)</f>
        <v>57.597240999999997</v>
      </c>
      <c r="H292" s="95">
        <f>+COUNTIFS('Visual chart Edit'!$C$6:$C$520,'Visual chart'!C292,'Visual chart Edit'!$K$6:$K$520,"Sandy")+COUNTIFS('Visual chart Edit'!$C$6:$C$520,'Visual chart'!C292,'Visual chart Edit'!$K$6:$K$520,"DRY")+COUNTIFS('Visual chart Edit'!$C$6:$C$520,'Visual chart'!C292,'Visual chart Edit'!$K$6:$K$520,"DFR")+COUNTIFS('Visual chart Edit'!$C$6:$C$520,'Visual chart'!C292,'Visual chart Edit'!$K$6:$K$520,"WFR")</f>
        <v>13</v>
      </c>
      <c r="I292" s="94">
        <f t="shared" si="2"/>
        <v>0</v>
      </c>
      <c r="J292" s="95">
        <f>+COUNTIFS('Visual chart Edit'!$C$6:$C$520,'Visual chart'!C292,'Visual chart Edit'!$L$6:$L$520,"E")</f>
        <v>13</v>
      </c>
      <c r="K292" s="1117">
        <f t="shared" si="4"/>
        <v>748.7641329999999</v>
      </c>
      <c r="L292" s="1118"/>
      <c r="M292" s="94">
        <f t="shared" si="3"/>
        <v>0</v>
      </c>
      <c r="N292" s="1121">
        <f t="shared" si="5"/>
        <v>0</v>
      </c>
      <c r="O292" s="1121"/>
      <c r="P292" s="133"/>
      <c r="Q292" s="133"/>
      <c r="R292" s="133"/>
      <c r="S292" s="146"/>
      <c r="T292" s="133"/>
      <c r="U292" s="146"/>
      <c r="V292" s="133"/>
      <c r="X292" s="23"/>
      <c r="AT292" s="30"/>
      <c r="BD292" s="507"/>
    </row>
    <row r="293" spans="1:56" s="13" customFormat="1" x14ac:dyDescent="0.25">
      <c r="A293" s="11"/>
      <c r="B293" s="56"/>
      <c r="C293" s="508" t="s">
        <v>243</v>
      </c>
      <c r="D293" s="25"/>
      <c r="E293" s="1133">
        <f>+COUNTIF('Visual chart Edit'!$C$6:$C$520,'Visual chart'!C293)</f>
        <v>3</v>
      </c>
      <c r="F293" s="1134"/>
      <c r="G293" s="506">
        <f>+VLOOKUP(C293,'Erection Compiled'!$AB$7:$AC$35,2,FALSE)</f>
        <v>60.096777000000003</v>
      </c>
      <c r="H293" s="95">
        <f>+COUNTIFS('Visual chart Edit'!$C$6:$C$520,'Visual chart'!C293,'Visual chart Edit'!$K$6:$K$520,"Sandy")+COUNTIFS('Visual chart Edit'!$C$6:$C$520,'Visual chart'!C293,'Visual chart Edit'!$K$6:$K$520,"DRY")+COUNTIFS('Visual chart Edit'!$C$6:$C$520,'Visual chart'!C293,'Visual chart Edit'!$K$6:$K$520,"DFR")+COUNTIFS('Visual chart Edit'!$C$6:$C$520,'Visual chart'!C293,'Visual chart Edit'!$K$6:$K$520,"WFR")</f>
        <v>3</v>
      </c>
      <c r="I293" s="94">
        <f t="shared" si="2"/>
        <v>0</v>
      </c>
      <c r="J293" s="95">
        <f>+COUNTIFS('Visual chart Edit'!$C$6:$C$520,'Visual chart'!C293,'Visual chart Edit'!$L$6:$L$520,"E")</f>
        <v>3</v>
      </c>
      <c r="K293" s="1117">
        <f t="shared" si="4"/>
        <v>180.29033100000001</v>
      </c>
      <c r="L293" s="1118"/>
      <c r="M293" s="94">
        <f t="shared" si="3"/>
        <v>0</v>
      </c>
      <c r="N293" s="1121">
        <f t="shared" si="5"/>
        <v>0</v>
      </c>
      <c r="O293" s="1121"/>
      <c r="P293" s="133"/>
      <c r="Q293" s="133"/>
      <c r="R293" s="133"/>
      <c r="S293" s="146"/>
      <c r="T293" s="133"/>
      <c r="U293" s="146"/>
      <c r="V293" s="133"/>
      <c r="X293" s="23"/>
      <c r="AT293" s="30"/>
      <c r="BD293" s="507"/>
    </row>
    <row r="294" spans="1:56" s="13" customFormat="1" x14ac:dyDescent="0.25">
      <c r="A294" s="11"/>
      <c r="B294" s="56"/>
      <c r="C294" s="508" t="s">
        <v>246</v>
      </c>
      <c r="D294" s="25"/>
      <c r="E294" s="1133">
        <f>+COUNTIF('Visual chart Edit'!$C$6:$C$520,'Visual chart'!C294)</f>
        <v>3</v>
      </c>
      <c r="F294" s="1134"/>
      <c r="G294" s="506">
        <f>+VLOOKUP(C294,'Erection Compiled'!$AB$7:$AC$35,2,FALSE)</f>
        <v>67.873650999999995</v>
      </c>
      <c r="H294" s="95">
        <f>+COUNTIFS('Visual chart Edit'!$C$6:$C$520,'Visual chart'!C294,'Visual chart Edit'!$K$6:$K$520,"Sandy")+COUNTIFS('Visual chart Edit'!$C$6:$C$520,'Visual chart'!C294,'Visual chart Edit'!$K$6:$K$520,"DRY")+COUNTIFS('Visual chart Edit'!$C$6:$C$520,'Visual chart'!C294,'Visual chart Edit'!$K$6:$K$520,"DFR")+COUNTIFS('Visual chart Edit'!$C$6:$C$520,'Visual chart'!C294,'Visual chart Edit'!$K$6:$K$520,"WFR")</f>
        <v>3</v>
      </c>
      <c r="I294" s="94">
        <f t="shared" si="2"/>
        <v>0</v>
      </c>
      <c r="J294" s="95">
        <f>+COUNTIFS('Visual chart Edit'!$C$6:$C$520,'Visual chart'!C294,'Visual chart Edit'!$L$6:$L$520,"E")</f>
        <v>3</v>
      </c>
      <c r="K294" s="1117">
        <f t="shared" si="4"/>
        <v>203.62095299999999</v>
      </c>
      <c r="L294" s="1118"/>
      <c r="M294" s="94">
        <f t="shared" si="3"/>
        <v>0</v>
      </c>
      <c r="N294" s="1121">
        <f t="shared" si="5"/>
        <v>0</v>
      </c>
      <c r="O294" s="1121"/>
      <c r="P294" s="133"/>
      <c r="Q294" s="133"/>
      <c r="R294" s="133"/>
      <c r="S294" s="146"/>
      <c r="T294" s="133"/>
      <c r="U294" s="146"/>
      <c r="V294" s="133"/>
      <c r="X294" s="23"/>
      <c r="AT294" s="30"/>
      <c r="BD294" s="507"/>
    </row>
    <row r="295" spans="1:56" s="13" customFormat="1" x14ac:dyDescent="0.25">
      <c r="A295" s="11"/>
      <c r="B295" s="56"/>
      <c r="C295" s="508" t="s">
        <v>240</v>
      </c>
      <c r="D295" s="25"/>
      <c r="E295" s="1133">
        <f>+COUNTIF('Visual chart Edit'!$C$6:$C$520,'Visual chart'!C295)</f>
        <v>3</v>
      </c>
      <c r="F295" s="1134"/>
      <c r="G295" s="506">
        <f>+VLOOKUP(C295,'Erection Compiled'!$AB$7:$AC$35,2,FALSE)</f>
        <v>70.701702999999995</v>
      </c>
      <c r="H295" s="95">
        <f>+COUNTIFS('Visual chart Edit'!$C$6:$C$520,'Visual chart'!C295,'Visual chart Edit'!$K$6:$K$520,"Sandy")+COUNTIFS('Visual chart Edit'!$C$6:$C$520,'Visual chart'!C295,'Visual chart Edit'!$K$6:$K$520,"DRY")+COUNTIFS('Visual chart Edit'!$C$6:$C$520,'Visual chart'!C295,'Visual chart Edit'!$K$6:$K$520,"DFR")+COUNTIFS('Visual chart Edit'!$C$6:$C$520,'Visual chart'!C295,'Visual chart Edit'!$K$6:$K$520,"WFR")</f>
        <v>3</v>
      </c>
      <c r="I295" s="94">
        <f t="shared" si="2"/>
        <v>0</v>
      </c>
      <c r="J295" s="95">
        <f>+COUNTIFS('Visual chart Edit'!$C$6:$C$520,'Visual chart'!C295,'Visual chart Edit'!$L$6:$L$520,"E")</f>
        <v>3</v>
      </c>
      <c r="K295" s="1117">
        <f t="shared" si="4"/>
        <v>212.10510899999997</v>
      </c>
      <c r="L295" s="1118"/>
      <c r="M295" s="94">
        <f t="shared" si="3"/>
        <v>0</v>
      </c>
      <c r="N295" s="1121">
        <f t="shared" si="5"/>
        <v>0</v>
      </c>
      <c r="O295" s="1121"/>
      <c r="P295" s="133"/>
      <c r="Q295" s="133"/>
      <c r="R295" s="133"/>
      <c r="S295" s="146"/>
      <c r="T295" s="133"/>
      <c r="U295" s="146"/>
      <c r="V295" s="133"/>
      <c r="X295" s="23"/>
      <c r="AT295" s="30"/>
      <c r="BD295" s="507"/>
    </row>
    <row r="296" spans="1:56" s="13" customFormat="1" x14ac:dyDescent="0.25">
      <c r="A296" s="11"/>
      <c r="B296" s="56"/>
      <c r="C296" s="508" t="s">
        <v>245</v>
      </c>
      <c r="D296" s="25"/>
      <c r="E296" s="1133">
        <f>+COUNTIF('Visual chart Edit'!$C$6:$C$520,'Visual chart'!C296)</f>
        <v>14</v>
      </c>
      <c r="F296" s="1134"/>
      <c r="G296" s="506">
        <f>+VLOOKUP(C296,'Erection Compiled'!$AB$7:$AC$35,2,FALSE)</f>
        <v>57.597240999999997</v>
      </c>
      <c r="H296" s="95">
        <f>+COUNTIFS('Visual chart Edit'!$C$6:$C$520,'Visual chart'!C296,'Visual chart Edit'!$K$6:$K$520,"Sandy")+COUNTIFS('Visual chart Edit'!$C$6:$C$520,'Visual chart'!C296,'Visual chart Edit'!$K$6:$K$520,"DRY")+COUNTIFS('Visual chart Edit'!$C$6:$C$520,'Visual chart'!C296,'Visual chart Edit'!$K$6:$K$520,"DFR")+COUNTIFS('Visual chart Edit'!$C$6:$C$520,'Visual chart'!C296,'Visual chart Edit'!$K$6:$K$520,"WFR")</f>
        <v>14</v>
      </c>
      <c r="I296" s="94">
        <f t="shared" si="2"/>
        <v>0</v>
      </c>
      <c r="J296" s="95">
        <f>+COUNTIFS('Visual chart Edit'!$C$6:$C$520,'Visual chart'!C296,'Visual chart Edit'!$L$6:$L$520,"E")</f>
        <v>14</v>
      </c>
      <c r="K296" s="1117">
        <f t="shared" si="4"/>
        <v>806.36137399999996</v>
      </c>
      <c r="L296" s="1118"/>
      <c r="M296" s="94">
        <f t="shared" si="3"/>
        <v>0</v>
      </c>
      <c r="N296" s="1121">
        <f t="shared" si="5"/>
        <v>0</v>
      </c>
      <c r="O296" s="1121"/>
      <c r="P296" s="133"/>
      <c r="Q296" s="133"/>
      <c r="R296" s="133"/>
      <c r="S296" s="146"/>
      <c r="T296" s="133"/>
      <c r="U296" s="146"/>
      <c r="V296" s="133"/>
      <c r="X296" s="23"/>
      <c r="AT296" s="30"/>
      <c r="BD296" s="507"/>
    </row>
    <row r="297" spans="1:56" s="13" customFormat="1" x14ac:dyDescent="0.25">
      <c r="A297" s="11"/>
      <c r="B297" s="56"/>
      <c r="C297" s="508" t="s">
        <v>249</v>
      </c>
      <c r="D297" s="25"/>
      <c r="E297" s="1133">
        <f>+COUNTIF('Visual chart Edit'!$C$6:$C$520,'Visual chart'!C297)</f>
        <v>4</v>
      </c>
      <c r="F297" s="1134"/>
      <c r="G297" s="506">
        <f>+VLOOKUP(C297,'Erection Compiled'!$AB$7:$AC$35,2,FALSE)</f>
        <v>60.096777000000003</v>
      </c>
      <c r="H297" s="95">
        <f>+COUNTIFS('Visual chart Edit'!$C$6:$C$520,'Visual chart'!C297,'Visual chart Edit'!$K$6:$K$520,"Sandy")+COUNTIFS('Visual chart Edit'!$C$6:$C$520,'Visual chart'!C297,'Visual chart Edit'!$K$6:$K$520,"DRY")+COUNTIFS('Visual chart Edit'!$C$6:$C$520,'Visual chart'!C297,'Visual chart Edit'!$K$6:$K$520,"DFR")+COUNTIFS('Visual chart Edit'!$C$6:$C$520,'Visual chart'!C297,'Visual chart Edit'!$K$6:$K$520,"WFR")</f>
        <v>4</v>
      </c>
      <c r="I297" s="94">
        <f t="shared" si="2"/>
        <v>0</v>
      </c>
      <c r="J297" s="95">
        <f>+COUNTIFS('Visual chart Edit'!$C$6:$C$520,'Visual chart'!C297,'Visual chart Edit'!$L$6:$L$520,"E")</f>
        <v>3</v>
      </c>
      <c r="K297" s="1117">
        <f t="shared" si="4"/>
        <v>180.29033100000001</v>
      </c>
      <c r="L297" s="1118"/>
      <c r="M297" s="94">
        <f t="shared" si="3"/>
        <v>1</v>
      </c>
      <c r="N297" s="1121">
        <f t="shared" si="5"/>
        <v>60.096777000000003</v>
      </c>
      <c r="O297" s="1121"/>
      <c r="P297" s="133"/>
      <c r="Q297" s="133"/>
      <c r="R297" s="133"/>
      <c r="S297" s="146"/>
      <c r="T297" s="133"/>
      <c r="U297" s="146"/>
      <c r="V297" s="133"/>
      <c r="X297" s="23"/>
      <c r="AT297" s="30"/>
      <c r="BD297" s="507"/>
    </row>
    <row r="298" spans="1:56" s="13" customFormat="1" x14ac:dyDescent="0.25">
      <c r="A298" s="11"/>
      <c r="B298" s="56"/>
      <c r="C298" s="508" t="s">
        <v>234</v>
      </c>
      <c r="D298" s="25"/>
      <c r="E298" s="1133">
        <f>+COUNTIF('Visual chart Edit'!$C$6:$C$520,'Visual chart'!C298)</f>
        <v>3</v>
      </c>
      <c r="F298" s="1134"/>
      <c r="G298" s="506">
        <f>+VLOOKUP(C298,'Erection Compiled'!$AB$7:$AC$35,2,FALSE)</f>
        <v>67.873650999999995</v>
      </c>
      <c r="H298" s="95">
        <f>+COUNTIFS('Visual chart Edit'!$C$6:$C$520,'Visual chart'!C298,'Visual chart Edit'!$K$6:$K$520,"Sandy")+COUNTIFS('Visual chart Edit'!$C$6:$C$520,'Visual chart'!C298,'Visual chart Edit'!$K$6:$K$520,"DRY")+COUNTIFS('Visual chart Edit'!$C$6:$C$520,'Visual chart'!C298,'Visual chart Edit'!$K$6:$K$520,"DFR")+COUNTIFS('Visual chart Edit'!$C$6:$C$520,'Visual chart'!C298,'Visual chart Edit'!$K$6:$K$520,"WFR")</f>
        <v>3</v>
      </c>
      <c r="I298" s="94">
        <f t="shared" si="2"/>
        <v>0</v>
      </c>
      <c r="J298" s="95">
        <f>+COUNTIFS('Visual chart Edit'!$C$6:$C$520,'Visual chart'!C298,'Visual chart Edit'!$L$6:$L$520,"E")</f>
        <v>3</v>
      </c>
      <c r="K298" s="1117">
        <f t="shared" si="4"/>
        <v>203.62095299999999</v>
      </c>
      <c r="L298" s="1118"/>
      <c r="M298" s="94">
        <f t="shared" si="3"/>
        <v>0</v>
      </c>
      <c r="N298" s="1121">
        <f t="shared" si="5"/>
        <v>0</v>
      </c>
      <c r="O298" s="1121"/>
      <c r="P298" s="133"/>
      <c r="Q298" s="133"/>
      <c r="R298" s="133"/>
      <c r="S298" s="146"/>
      <c r="T298" s="133"/>
      <c r="U298" s="146"/>
      <c r="V298" s="133"/>
      <c r="X298" s="23"/>
      <c r="AT298" s="30"/>
      <c r="BD298" s="507"/>
    </row>
    <row r="299" spans="1:56" s="13" customFormat="1" x14ac:dyDescent="0.25">
      <c r="A299" s="11"/>
      <c r="B299" s="56"/>
      <c r="C299" s="508" t="s">
        <v>241</v>
      </c>
      <c r="D299" s="25"/>
      <c r="E299" s="1133">
        <f>+COUNTIF('Visual chart Edit'!$C$6:$C$520,'Visual chart'!C299)</f>
        <v>2</v>
      </c>
      <c r="F299" s="1134"/>
      <c r="G299" s="506">
        <f>+VLOOKUP(C299,'Erection Compiled'!$AB$7:$AC$35,2,FALSE)</f>
        <v>70.701702999999995</v>
      </c>
      <c r="H299" s="95">
        <f>+COUNTIFS('Visual chart Edit'!$C$6:$C$520,'Visual chart'!C299,'Visual chart Edit'!$K$6:$K$520,"Sandy")+COUNTIFS('Visual chart Edit'!$C$6:$C$520,'Visual chart'!C299,'Visual chart Edit'!$K$6:$K$520,"DRY")+COUNTIFS('Visual chart Edit'!$C$6:$C$520,'Visual chart'!C299,'Visual chart Edit'!$K$6:$K$520,"DFR")+COUNTIFS('Visual chart Edit'!$C$6:$C$520,'Visual chart'!C299,'Visual chart Edit'!$K$6:$K$520,"WFR")</f>
        <v>2</v>
      </c>
      <c r="I299" s="94">
        <f t="shared" si="2"/>
        <v>0</v>
      </c>
      <c r="J299" s="95">
        <f>+COUNTIFS('Visual chart Edit'!$C$6:$C$520,'Visual chart'!C299,'Visual chart Edit'!$L$6:$L$520,"E")</f>
        <v>2</v>
      </c>
      <c r="K299" s="1117">
        <f t="shared" si="4"/>
        <v>141.40340599999999</v>
      </c>
      <c r="L299" s="1118"/>
      <c r="M299" s="94">
        <f t="shared" si="3"/>
        <v>0</v>
      </c>
      <c r="N299" s="1121">
        <f t="shared" si="5"/>
        <v>0</v>
      </c>
      <c r="O299" s="1121"/>
      <c r="P299" s="133"/>
      <c r="Q299" s="133"/>
      <c r="R299" s="133"/>
      <c r="S299" s="146"/>
      <c r="T299" s="133"/>
      <c r="U299" s="146"/>
      <c r="V299" s="133"/>
      <c r="X299" s="23"/>
      <c r="AT299" s="30"/>
      <c r="BD299" s="507"/>
    </row>
    <row r="300" spans="1:56" s="13" customFormat="1" x14ac:dyDescent="0.25">
      <c r="A300" s="11"/>
      <c r="B300" s="56"/>
      <c r="C300" s="508" t="s">
        <v>239</v>
      </c>
      <c r="D300" s="25"/>
      <c r="E300" s="1133">
        <f>+COUNTIF('Visual chart Edit'!$C$6:$C$520,'Visual chart'!C300)</f>
        <v>12</v>
      </c>
      <c r="F300" s="1134"/>
      <c r="G300" s="506">
        <f>+VLOOKUP(C300,'Erection Compiled'!$AB$7:$AC$35,2,FALSE)</f>
        <v>66.381106999999986</v>
      </c>
      <c r="H300" s="95">
        <f>+COUNTIFS('Visual chart Edit'!$C$6:$C$520,'Visual chart'!C300,'Visual chart Edit'!$K$6:$K$520,"Sandy")+COUNTIFS('Visual chart Edit'!$C$6:$C$520,'Visual chart'!C300,'Visual chart Edit'!$K$6:$K$520,"DRY")+COUNTIFS('Visual chart Edit'!$C$6:$C$520,'Visual chart'!C300,'Visual chart Edit'!$K$6:$K$520,"DFR")+COUNTIFS('Visual chart Edit'!$C$6:$C$520,'Visual chart'!C300,'Visual chart Edit'!$K$6:$K$520,"WFR")</f>
        <v>12</v>
      </c>
      <c r="I300" s="94">
        <f t="shared" si="2"/>
        <v>0</v>
      </c>
      <c r="J300" s="95">
        <f>+COUNTIFS('Visual chart Edit'!$C$6:$C$520,'Visual chart'!C300,'Visual chart Edit'!$L$6:$L$520,"E")</f>
        <v>11</v>
      </c>
      <c r="K300" s="1119">
        <f t="shared" si="4"/>
        <v>730.1921769999999</v>
      </c>
      <c r="L300" s="1119"/>
      <c r="M300" s="94">
        <f t="shared" si="3"/>
        <v>1</v>
      </c>
      <c r="N300" s="1121">
        <f t="shared" si="5"/>
        <v>66.381106999999986</v>
      </c>
      <c r="O300" s="1121"/>
      <c r="P300" s="133"/>
      <c r="Q300" s="133"/>
      <c r="R300" s="133"/>
      <c r="S300" s="146"/>
      <c r="T300" s="133"/>
      <c r="U300" s="146"/>
      <c r="V300" s="133"/>
      <c r="AT300" s="30"/>
      <c r="BD300" s="507"/>
    </row>
    <row r="301" spans="1:56" s="13" customFormat="1" x14ac:dyDescent="0.25">
      <c r="A301" s="11"/>
      <c r="B301" s="56"/>
      <c r="C301" s="508" t="s">
        <v>864</v>
      </c>
      <c r="D301" s="25"/>
      <c r="E301" s="1133">
        <f>+COUNTIF('Visual chart Edit'!$C$6:$C$520,'Visual chart'!C301)</f>
        <v>1</v>
      </c>
      <c r="F301" s="1134"/>
      <c r="G301" s="506">
        <f>+VLOOKUP(C301,'Erection Compiled'!$AB$7:$AC$35,2,FALSE)</f>
        <v>94.219902999999988</v>
      </c>
      <c r="H301" s="95">
        <f>+COUNTIFS('Visual chart Edit'!$C$6:$C$520,'Visual chart'!C301,'Visual chart Edit'!$K$6:$K$520,"Sandy")+COUNTIFS('Visual chart Edit'!$C$6:$C$520,'Visual chart'!C301,'Visual chart Edit'!$K$6:$K$520,"DRY")+COUNTIFS('Visual chart Edit'!$C$6:$C$520,'Visual chart'!C301,'Visual chart Edit'!$K$6:$K$520,"DFR")+COUNTIFS('Visual chart Edit'!$C$6:$C$520,'Visual chart'!C301,'Visual chart Edit'!$K$6:$K$520,"WFR")</f>
        <v>1</v>
      </c>
      <c r="I301" s="94">
        <f t="shared" si="2"/>
        <v>0</v>
      </c>
      <c r="J301" s="95">
        <f>+COUNTIFS('Visual chart Edit'!$C$6:$C$520,'Visual chart'!C301,'Visual chart Edit'!$L$6:$L$520,"E")</f>
        <v>1</v>
      </c>
      <c r="K301" s="1119">
        <f t="shared" si="4"/>
        <v>94.219902999999988</v>
      </c>
      <c r="L301" s="1119"/>
      <c r="M301" s="94">
        <f t="shared" si="3"/>
        <v>0</v>
      </c>
      <c r="N301" s="1121">
        <f t="shared" si="5"/>
        <v>0</v>
      </c>
      <c r="O301" s="1121"/>
      <c r="P301" s="133"/>
      <c r="Q301" s="133"/>
      <c r="R301" s="133"/>
      <c r="S301" s="146"/>
      <c r="T301" s="133"/>
      <c r="U301" s="146"/>
      <c r="V301" s="133"/>
      <c r="AT301" s="30"/>
      <c r="BD301" s="507"/>
    </row>
    <row r="302" spans="1:56" s="13" customFormat="1" x14ac:dyDescent="0.25">
      <c r="A302" s="11"/>
      <c r="B302" s="56"/>
      <c r="C302" s="508" t="s">
        <v>866</v>
      </c>
      <c r="D302" s="25"/>
      <c r="E302" s="1133">
        <f>+COUNTIF('Visual chart Edit'!$C$6:$C$520,'Visual chart'!C302)</f>
        <v>1</v>
      </c>
      <c r="F302" s="1134"/>
      <c r="G302" s="506">
        <f>+VLOOKUP(C302,'Erection Compiled'!$AB$7:$AC$35,2,FALSE)</f>
        <v>69.228687000000008</v>
      </c>
      <c r="H302" s="95">
        <f>+COUNTIFS('Visual chart Edit'!$C$6:$C$520,'Visual chart'!C302,'Visual chart Edit'!$K$6:$K$520,"Sandy")+COUNTIFS('Visual chart Edit'!$C$6:$C$520,'Visual chart'!C302,'Visual chart Edit'!$K$6:$K$520,"DRY")+COUNTIFS('Visual chart Edit'!$C$6:$C$520,'Visual chart'!C302,'Visual chart Edit'!$K$6:$K$520,"DFR")+COUNTIFS('Visual chart Edit'!$C$6:$C$520,'Visual chart'!C302,'Visual chart Edit'!$K$6:$K$520,"WFR")</f>
        <v>1</v>
      </c>
      <c r="I302" s="94">
        <f t="shared" si="2"/>
        <v>0</v>
      </c>
      <c r="J302" s="95">
        <f>+COUNTIFS('Visual chart Edit'!$C$6:$C$520,'Visual chart'!C302,'Visual chart Edit'!$L$6:$L$520,"E")</f>
        <v>1</v>
      </c>
      <c r="K302" s="1119">
        <f t="shared" si="4"/>
        <v>69.228687000000008</v>
      </c>
      <c r="L302" s="1119"/>
      <c r="M302" s="94">
        <f t="shared" si="3"/>
        <v>0</v>
      </c>
      <c r="N302" s="1121">
        <f t="shared" si="5"/>
        <v>0</v>
      </c>
      <c r="O302" s="1121"/>
      <c r="P302" s="133"/>
      <c r="Q302" s="133"/>
      <c r="R302" s="133"/>
      <c r="S302" s="146"/>
      <c r="T302" s="133"/>
      <c r="U302" s="146"/>
      <c r="V302" s="133"/>
      <c r="AT302" s="30"/>
      <c r="BD302" s="507"/>
    </row>
    <row r="303" spans="1:56" s="13" customFormat="1" x14ac:dyDescent="0.25">
      <c r="A303" s="11"/>
      <c r="B303" s="56"/>
      <c r="C303" s="508" t="s">
        <v>359</v>
      </c>
      <c r="D303" s="25"/>
      <c r="E303" s="1133">
        <f>+COUNTIF('Visual chart Edit'!$C$6:$C$520,'Visual chart'!C303)</f>
        <v>2</v>
      </c>
      <c r="F303" s="1134"/>
      <c r="G303" s="506">
        <f>+VLOOKUP(C303,'Erection Compiled'!$AB$7:$AC$35,2,FALSE)</f>
        <v>78.132046999999986</v>
      </c>
      <c r="H303" s="95">
        <f>+COUNTIFS('Visual chart Edit'!$C$6:$C$520,'Visual chart'!C303,'Visual chart Edit'!$K$6:$K$520,"Sandy")+COUNTIFS('Visual chart Edit'!$C$6:$C$520,'Visual chart'!C303,'Visual chart Edit'!$K$6:$K$520,"DRY")+COUNTIFS('Visual chart Edit'!$C$6:$C$520,'Visual chart'!C303,'Visual chart Edit'!$K$6:$K$520,"DFR")+COUNTIFS('Visual chart Edit'!$C$6:$C$520,'Visual chart'!C303,'Visual chart Edit'!$K$6:$K$520,"WFR")</f>
        <v>2</v>
      </c>
      <c r="I303" s="94">
        <f t="shared" si="2"/>
        <v>0</v>
      </c>
      <c r="J303" s="95">
        <f>+COUNTIFS('Visual chart Edit'!$C$6:$C$520,'Visual chart'!C303,'Visual chart Edit'!$L$6:$L$520,"E")</f>
        <v>2</v>
      </c>
      <c r="K303" s="1119">
        <f t="shared" si="4"/>
        <v>156.26409399999997</v>
      </c>
      <c r="L303" s="1119"/>
      <c r="M303" s="94">
        <f t="shared" si="3"/>
        <v>0</v>
      </c>
      <c r="N303" s="1121">
        <f t="shared" si="5"/>
        <v>0</v>
      </c>
      <c r="O303" s="1121"/>
      <c r="P303" s="133"/>
      <c r="Q303" s="133"/>
      <c r="R303" s="133"/>
      <c r="S303" s="146"/>
      <c r="T303" s="133"/>
      <c r="U303" s="146"/>
      <c r="V303" s="133"/>
      <c r="AT303" s="30"/>
      <c r="BD303" s="507"/>
    </row>
    <row r="304" spans="1:56" s="13" customFormat="1" x14ac:dyDescent="0.25">
      <c r="A304" s="11"/>
      <c r="B304" s="56"/>
      <c r="C304" s="508" t="s">
        <v>868</v>
      </c>
      <c r="D304" s="25"/>
      <c r="E304" s="1133">
        <f>+COUNTIF('Visual chart Edit'!$C$6:$C$520,'Visual chart'!C304)</f>
        <v>1</v>
      </c>
      <c r="F304" s="1134"/>
      <c r="G304" s="506">
        <f>+VLOOKUP(C304,'Erection Compiled'!$AB$7:$AC$35,2,FALSE)</f>
        <v>81.494626999999994</v>
      </c>
      <c r="H304" s="95">
        <f>+COUNTIFS('Visual chart Edit'!$C$6:$C$520,'Visual chart'!C304,'Visual chart Edit'!$K$6:$K$520,"Sandy")+COUNTIFS('Visual chart Edit'!$C$6:$C$520,'Visual chart'!C304,'Visual chart Edit'!$K$6:$K$520,"DRY")+COUNTIFS('Visual chart Edit'!$C$6:$C$520,'Visual chart'!C304,'Visual chart Edit'!$K$6:$K$520,"DFR")+COUNTIFS('Visual chart Edit'!$C$6:$C$520,'Visual chart'!C304,'Visual chart Edit'!$K$6:$K$520,"WFR")</f>
        <v>1</v>
      </c>
      <c r="I304" s="94">
        <f t="shared" si="2"/>
        <v>0</v>
      </c>
      <c r="J304" s="95">
        <f>+COUNTIFS('Visual chart Edit'!$C$6:$C$520,'Visual chart'!C304,'Visual chart Edit'!$L$6:$L$520,"E")</f>
        <v>1</v>
      </c>
      <c r="K304" s="1119">
        <f t="shared" si="4"/>
        <v>81.494626999999994</v>
      </c>
      <c r="L304" s="1119"/>
      <c r="M304" s="94">
        <f t="shared" si="3"/>
        <v>0</v>
      </c>
      <c r="N304" s="1121">
        <f t="shared" si="5"/>
        <v>0</v>
      </c>
      <c r="O304" s="1121"/>
      <c r="P304" s="133"/>
      <c r="Q304" s="133"/>
      <c r="R304" s="133"/>
      <c r="S304" s="146"/>
      <c r="T304" s="133"/>
      <c r="U304" s="146"/>
      <c r="V304" s="133"/>
      <c r="AT304" s="30"/>
      <c r="BD304" s="507"/>
    </row>
    <row r="305" spans="1:67" s="13" customFormat="1" x14ac:dyDescent="0.25">
      <c r="A305" s="11"/>
      <c r="B305" s="56"/>
      <c r="C305" s="508" t="s">
        <v>244</v>
      </c>
      <c r="D305" s="25"/>
      <c r="E305" s="1133">
        <f>+COUNTIF('Visual chart Edit'!$C$6:$C$520,'Visual chart'!C305)</f>
        <v>9</v>
      </c>
      <c r="F305" s="1134"/>
      <c r="G305" s="506">
        <f>+VLOOKUP(C305,'Erection Compiled'!$AB$7:$AC$35,2,FALSE)</f>
        <v>66.381106999999986</v>
      </c>
      <c r="H305" s="95">
        <f>+COUNTIFS('Visual chart Edit'!$C$6:$C$520,'Visual chart'!C305,'Visual chart Edit'!$K$6:$K$520,"Sandy")+COUNTIFS('Visual chart Edit'!$C$6:$C$520,'Visual chart'!C305,'Visual chart Edit'!$K$6:$K$520,"DRY")+COUNTIFS('Visual chart Edit'!$C$6:$C$520,'Visual chart'!C305,'Visual chart Edit'!$K$6:$K$520,"DFR")+COUNTIFS('Visual chart Edit'!$C$6:$C$520,'Visual chart'!C305,'Visual chart Edit'!$K$6:$K$520,"WFR")</f>
        <v>9</v>
      </c>
      <c r="I305" s="94">
        <f t="shared" si="2"/>
        <v>0</v>
      </c>
      <c r="J305" s="95">
        <f>+COUNTIFS('Visual chart Edit'!$C$6:$C$520,'Visual chart'!C305,'Visual chart Edit'!$L$6:$L$520,"E")</f>
        <v>9</v>
      </c>
      <c r="K305" s="1119">
        <f t="shared" si="4"/>
        <v>597.42996299999982</v>
      </c>
      <c r="L305" s="1119"/>
      <c r="M305" s="94">
        <f t="shared" si="3"/>
        <v>0</v>
      </c>
      <c r="N305" s="1121">
        <f t="shared" si="5"/>
        <v>0</v>
      </c>
      <c r="O305" s="1121"/>
      <c r="P305" s="133"/>
      <c r="Q305" s="133"/>
      <c r="R305" s="133"/>
      <c r="S305" s="146"/>
      <c r="T305" s="133"/>
      <c r="U305" s="146"/>
      <c r="V305" s="133"/>
      <c r="AT305" s="30"/>
      <c r="BD305" s="507"/>
    </row>
    <row r="306" spans="1:67" s="13" customFormat="1" x14ac:dyDescent="0.25">
      <c r="A306" s="11"/>
      <c r="B306" s="56"/>
      <c r="C306" s="508" t="s">
        <v>903</v>
      </c>
      <c r="D306" s="25"/>
      <c r="E306" s="1133">
        <f>+COUNTIF('Visual chart Edit'!$C$6:$C$520,'Visual chart'!C306)</f>
        <v>0</v>
      </c>
      <c r="F306" s="1134"/>
      <c r="G306" s="506">
        <f>+VLOOKUP(C306,'Erection Compiled'!$AB$7:$AC$35,2,FALSE)</f>
        <v>69.228687000000008</v>
      </c>
      <c r="H306" s="95">
        <f>+COUNTIFS('Visual chart Edit'!$C$6:$C$520,'Visual chart'!C306,'Visual chart Edit'!$K$6:$K$520,"Sandy")+COUNTIFS('Visual chart Edit'!$C$6:$C$520,'Visual chart'!C306,'Visual chart Edit'!$K$6:$K$520,"DRY")+COUNTIFS('Visual chart Edit'!$C$6:$C$520,'Visual chart'!C306,'Visual chart Edit'!$K$6:$K$520,"DFR")+COUNTIFS('Visual chart Edit'!$C$6:$C$520,'Visual chart'!C306,'Visual chart Edit'!$K$6:$K$520,"WFR")</f>
        <v>0</v>
      </c>
      <c r="I306" s="94">
        <f t="shared" si="2"/>
        <v>0</v>
      </c>
      <c r="J306" s="95">
        <f>+COUNTIFS('Visual chart Edit'!$C$6:$C$520,'Visual chart'!C306,'Visual chart Edit'!$L$6:$L$520,"E")</f>
        <v>0</v>
      </c>
      <c r="K306" s="1119">
        <f t="shared" si="4"/>
        <v>0</v>
      </c>
      <c r="L306" s="1119"/>
      <c r="M306" s="94">
        <f t="shared" si="3"/>
        <v>0</v>
      </c>
      <c r="N306" s="1121">
        <f t="shared" si="5"/>
        <v>0</v>
      </c>
      <c r="O306" s="1121"/>
      <c r="P306" s="133"/>
      <c r="Q306" s="133"/>
      <c r="R306" s="133"/>
      <c r="S306" s="146"/>
      <c r="T306" s="133"/>
      <c r="U306" s="146"/>
      <c r="V306" s="133"/>
      <c r="AT306" s="30"/>
      <c r="BD306" s="507"/>
    </row>
    <row r="307" spans="1:67" s="13" customFormat="1" x14ac:dyDescent="0.25">
      <c r="A307" s="11"/>
      <c r="B307" s="56"/>
      <c r="C307" s="508" t="s">
        <v>867</v>
      </c>
      <c r="D307" s="25"/>
      <c r="E307" s="1133">
        <f>+COUNTIF('Visual chart Edit'!$C$6:$C$520,'Visual chart'!C307)</f>
        <v>1</v>
      </c>
      <c r="F307" s="1134"/>
      <c r="G307" s="506">
        <f>+VLOOKUP(C307,'Erection Compiled'!$AB$7:$AC$35,2,FALSE)</f>
        <v>78.132046999999986</v>
      </c>
      <c r="H307" s="95">
        <f>+COUNTIFS('Visual chart Edit'!$C$6:$C$520,'Visual chart'!C307,'Visual chart Edit'!$K$6:$K$520,"Sandy")+COUNTIFS('Visual chart Edit'!$C$6:$C$520,'Visual chart'!C307,'Visual chart Edit'!$K$6:$K$520,"DRY")+COUNTIFS('Visual chart Edit'!$C$6:$C$520,'Visual chart'!C307,'Visual chart Edit'!$K$6:$K$520,"DFR")+COUNTIFS('Visual chart Edit'!$C$6:$C$520,'Visual chart'!C307,'Visual chart Edit'!$K$6:$K$520,"WFR")</f>
        <v>1</v>
      </c>
      <c r="I307" s="94">
        <f t="shared" si="2"/>
        <v>0</v>
      </c>
      <c r="J307" s="95">
        <f>+COUNTIFS('Visual chart Edit'!$C$6:$C$520,'Visual chart'!C307,'Visual chart Edit'!$L$6:$L$520,"E")</f>
        <v>1</v>
      </c>
      <c r="K307" s="1119">
        <f t="shared" si="4"/>
        <v>78.132046999999986</v>
      </c>
      <c r="L307" s="1119"/>
      <c r="M307" s="94">
        <f t="shared" si="3"/>
        <v>0</v>
      </c>
      <c r="N307" s="1121">
        <f t="shared" si="5"/>
        <v>0</v>
      </c>
      <c r="O307" s="1121"/>
      <c r="P307" s="133"/>
      <c r="Q307" s="133"/>
      <c r="R307" s="133"/>
      <c r="S307" s="146"/>
      <c r="T307" s="133"/>
      <c r="U307" s="146"/>
      <c r="V307" s="133"/>
      <c r="AT307" s="30"/>
      <c r="BD307" s="507"/>
    </row>
    <row r="308" spans="1:67" s="13" customFormat="1" x14ac:dyDescent="0.25">
      <c r="A308" s="11"/>
      <c r="B308" s="56"/>
      <c r="C308" s="508" t="s">
        <v>248</v>
      </c>
      <c r="D308" s="25"/>
      <c r="E308" s="1133">
        <f>+COUNTIF('Visual chart Edit'!$C$6:$C$520,'Visual chart'!C308)</f>
        <v>0</v>
      </c>
      <c r="F308" s="1134"/>
      <c r="G308" s="506">
        <f>+VLOOKUP(C308,'Erection Compiled'!$AB$7:$AC$35,2,FALSE)</f>
        <v>81.494626999999994</v>
      </c>
      <c r="H308" s="95">
        <f>+COUNTIFS('Visual chart Edit'!$C$6:$C$520,'Visual chart'!C308,'Visual chart Edit'!$K$6:$K$520,"Sandy")+COUNTIFS('Visual chart Edit'!$C$6:$C$520,'Visual chart'!C308,'Visual chart Edit'!$K$6:$K$520,"DRY")+COUNTIFS('Visual chart Edit'!$C$6:$C$520,'Visual chart'!C308,'Visual chart Edit'!$K$6:$K$520,"DFR")+COUNTIFS('Visual chart Edit'!$C$6:$C$520,'Visual chart'!C308,'Visual chart Edit'!$K$6:$K$520,"WFR")</f>
        <v>0</v>
      </c>
      <c r="I308" s="94">
        <f t="shared" si="2"/>
        <v>0</v>
      </c>
      <c r="J308" s="95">
        <f>+COUNTIFS('Visual chart Edit'!$C$6:$C$520,'Visual chart'!C308,'Visual chart Edit'!$L$6:$L$520,"E")</f>
        <v>0</v>
      </c>
      <c r="K308" s="1119">
        <f t="shared" si="4"/>
        <v>0</v>
      </c>
      <c r="L308" s="1119"/>
      <c r="M308" s="94">
        <f t="shared" si="3"/>
        <v>0</v>
      </c>
      <c r="N308" s="1121">
        <f t="shared" si="5"/>
        <v>0</v>
      </c>
      <c r="O308" s="1121"/>
      <c r="P308" s="133"/>
      <c r="Q308" s="133"/>
      <c r="R308" s="133"/>
      <c r="S308" s="146"/>
      <c r="T308" s="133"/>
      <c r="U308" s="146"/>
      <c r="V308" s="133"/>
      <c r="AT308" s="30"/>
      <c r="BD308" s="507"/>
    </row>
    <row r="309" spans="1:67" s="13" customFormat="1" x14ac:dyDescent="0.25">
      <c r="A309" s="11"/>
      <c r="B309" s="56"/>
      <c r="C309" s="508" t="s">
        <v>865</v>
      </c>
      <c r="D309" s="25"/>
      <c r="E309" s="1133">
        <f>+COUNTIF('Visual chart Edit'!$C$6:$C$520,'Visual chart'!C309)</f>
        <v>2</v>
      </c>
      <c r="F309" s="1134"/>
      <c r="G309" s="506">
        <f>+VLOOKUP(C309,'Erection Compiled'!$AB$7:$AC$35,2,FALSE)</f>
        <v>86.129278999999997</v>
      </c>
      <c r="H309" s="95">
        <f>+COUNTIFS('Visual chart Edit'!$C$6:$C$520,'Visual chart'!C309,'Visual chart Edit'!$K$6:$K$520,"Sandy")+COUNTIFS('Visual chart Edit'!$C$6:$C$520,'Visual chart'!C309,'Visual chart Edit'!$K$6:$K$520,"DRY")+COUNTIFS('Visual chart Edit'!$C$6:$C$520,'Visual chart'!C309,'Visual chart Edit'!$K$6:$K$520,"DFR")+COUNTIFS('Visual chart Edit'!$C$6:$C$520,'Visual chart'!C309,'Visual chart Edit'!$K$6:$K$520,"WFR")</f>
        <v>2</v>
      </c>
      <c r="I309" s="94">
        <f t="shared" si="2"/>
        <v>0</v>
      </c>
      <c r="J309" s="95">
        <f>+COUNTIFS('Visual chart Edit'!$C$6:$C$520,'Visual chart'!C309,'Visual chart Edit'!$L$6:$L$520,"E")</f>
        <v>2</v>
      </c>
      <c r="K309" s="1119">
        <f t="shared" si="4"/>
        <v>172.25855799999999</v>
      </c>
      <c r="L309" s="1119"/>
      <c r="M309" s="94">
        <f t="shared" si="3"/>
        <v>0</v>
      </c>
      <c r="N309" s="1121">
        <f t="shared" si="5"/>
        <v>0</v>
      </c>
      <c r="O309" s="1121"/>
      <c r="P309" s="133"/>
      <c r="Q309" s="133"/>
      <c r="R309" s="133"/>
      <c r="S309" s="146"/>
      <c r="T309" s="133"/>
      <c r="U309" s="146"/>
      <c r="V309" s="133"/>
      <c r="AT309" s="30"/>
      <c r="BD309" s="507"/>
    </row>
    <row r="310" spans="1:67" s="13" customFormat="1" x14ac:dyDescent="0.25">
      <c r="A310" s="11"/>
      <c r="B310" s="56"/>
      <c r="C310" s="508" t="s">
        <v>247</v>
      </c>
      <c r="D310" s="25"/>
      <c r="E310" s="1133">
        <f>+COUNTIF('Visual chart Edit'!$C$6:$C$520,'Visual chart'!C310)</f>
        <v>2</v>
      </c>
      <c r="F310" s="1134"/>
      <c r="G310" s="506">
        <f>+VLOOKUP(C310,'Erection Compiled'!$AB$7:$AC$35,2,FALSE)</f>
        <v>89.909625000000005</v>
      </c>
      <c r="H310" s="95">
        <f>+COUNTIFS('Visual chart Edit'!$C$6:$C$520,'Visual chart'!C310,'Visual chart Edit'!$K$6:$K$520,"Sandy")+COUNTIFS('Visual chart Edit'!$C$6:$C$520,'Visual chart'!C310,'Visual chart Edit'!$K$6:$K$520,"DRY")+COUNTIFS('Visual chart Edit'!$C$6:$C$520,'Visual chart'!C310,'Visual chart Edit'!$K$6:$K$520,"DFR")+COUNTIFS('Visual chart Edit'!$C$6:$C$520,'Visual chart'!C310,'Visual chart Edit'!$K$6:$K$520,"WFR")</f>
        <v>2</v>
      </c>
      <c r="I310" s="94">
        <f t="shared" si="2"/>
        <v>0</v>
      </c>
      <c r="J310" s="95">
        <f>+COUNTIFS('Visual chart Edit'!$C$6:$C$520,'Visual chart'!C310,'Visual chart Edit'!$L$6:$L$520,"E")</f>
        <v>1</v>
      </c>
      <c r="K310" s="1119">
        <f t="shared" si="4"/>
        <v>89.909625000000005</v>
      </c>
      <c r="L310" s="1119"/>
      <c r="M310" s="94">
        <f t="shared" si="3"/>
        <v>1</v>
      </c>
      <c r="N310" s="1121">
        <f t="shared" si="5"/>
        <v>89.909625000000005</v>
      </c>
      <c r="O310" s="1121"/>
      <c r="P310" s="133"/>
      <c r="Q310" s="133"/>
      <c r="R310" s="133"/>
      <c r="S310" s="146"/>
      <c r="T310" s="133"/>
      <c r="U310" s="146"/>
      <c r="V310" s="133"/>
      <c r="AT310" s="30"/>
      <c r="BD310" s="507"/>
    </row>
    <row r="311" spans="1:67" s="13" customFormat="1" x14ac:dyDescent="0.25">
      <c r="A311" s="11"/>
      <c r="B311" s="56"/>
      <c r="C311" s="508" t="s">
        <v>238</v>
      </c>
      <c r="D311" s="25"/>
      <c r="E311" s="1133">
        <f>+COUNTIF('Visual chart Edit'!$C$6:$C$520,'Visual chart'!C311)</f>
        <v>3</v>
      </c>
      <c r="F311" s="1134"/>
      <c r="G311" s="506">
        <f>+VLOOKUP(C311,'Erection Compiled'!$AB$7:$AC$35,2,FALSE)</f>
        <v>86.129278999999997</v>
      </c>
      <c r="H311" s="95">
        <f>+COUNTIFS('Visual chart Edit'!$C$6:$C$520,'Visual chart'!C311,'Visual chart Edit'!$K$6:$K$520,"Sandy")+COUNTIFS('Visual chart Edit'!$C$6:$C$520,'Visual chart'!C311,'Visual chart Edit'!$K$6:$K$520,"DRY")+COUNTIFS('Visual chart Edit'!$C$6:$C$520,'Visual chart'!C311,'Visual chart Edit'!$K$6:$K$520,"DFR")+COUNTIFS('Visual chart Edit'!$C$6:$C$520,'Visual chart'!C311,'Visual chart Edit'!$K$6:$K$520,"WFR")</f>
        <v>3</v>
      </c>
      <c r="I311" s="94">
        <f t="shared" si="2"/>
        <v>0</v>
      </c>
      <c r="J311" s="95">
        <f>+COUNTIFS('Visual chart Edit'!$C$6:$C$520,'Visual chart'!C311,'Visual chart Edit'!$L$6:$L$520,"E")</f>
        <v>3</v>
      </c>
      <c r="K311" s="1119">
        <f t="shared" si="4"/>
        <v>258.38783699999999</v>
      </c>
      <c r="L311" s="1119"/>
      <c r="M311" s="94">
        <f t="shared" si="3"/>
        <v>0</v>
      </c>
      <c r="N311" s="1121">
        <f t="shared" si="5"/>
        <v>0</v>
      </c>
      <c r="O311" s="1121"/>
      <c r="P311" s="133"/>
      <c r="Q311" s="133"/>
      <c r="R311" s="133"/>
      <c r="S311" s="146"/>
      <c r="T311" s="133"/>
      <c r="U311" s="146"/>
      <c r="V311" s="133"/>
      <c r="AT311" s="30"/>
      <c r="BD311" s="507"/>
    </row>
    <row r="312" spans="1:67" s="13" customFormat="1" x14ac:dyDescent="0.25">
      <c r="A312" s="11"/>
      <c r="B312" s="56"/>
      <c r="C312" s="508" t="s">
        <v>360</v>
      </c>
      <c r="D312" s="25"/>
      <c r="E312" s="1133">
        <f>+COUNTIF('Visual chart Edit'!$C$6:$C$520,'Visual chart'!C312)</f>
        <v>1</v>
      </c>
      <c r="F312" s="1134"/>
      <c r="G312" s="506">
        <f>+VLOOKUP(C312,'Erection Compiled'!$AB$7:$AC$35,2,FALSE)</f>
        <v>89.909625000000005</v>
      </c>
      <c r="H312" s="95">
        <f>+COUNTIFS('Visual chart Edit'!$C$6:$C$520,'Visual chart'!C312,'Visual chart Edit'!$K$6:$K$520,"Sandy")+COUNTIFS('Visual chart Edit'!$C$6:$C$520,'Visual chart'!C312,'Visual chart Edit'!$K$6:$K$520,"DRY")+COUNTIFS('Visual chart Edit'!$C$6:$C$520,'Visual chart'!C312,'Visual chart Edit'!$K$6:$K$520,"DFR")+COUNTIFS('Visual chart Edit'!$C$6:$C$520,'Visual chart'!C312,'Visual chart Edit'!$K$6:$K$520,"WFR")</f>
        <v>1</v>
      </c>
      <c r="I312" s="94">
        <f t="shared" si="2"/>
        <v>0</v>
      </c>
      <c r="J312" s="95">
        <f>+COUNTIFS('Visual chart Edit'!$C$6:$C$520,'Visual chart'!C312,'Visual chart Edit'!$L$6:$L$520,"E")</f>
        <v>1</v>
      </c>
      <c r="K312" s="1119">
        <f t="shared" si="4"/>
        <v>89.909625000000005</v>
      </c>
      <c r="L312" s="1119"/>
      <c r="M312" s="94">
        <f t="shared" si="3"/>
        <v>0</v>
      </c>
      <c r="N312" s="1121">
        <f t="shared" si="5"/>
        <v>0</v>
      </c>
      <c r="O312" s="1121"/>
      <c r="P312" s="133"/>
      <c r="Q312" s="133"/>
      <c r="R312" s="133"/>
      <c r="S312" s="146"/>
      <c r="T312" s="133"/>
      <c r="U312" s="146"/>
      <c r="V312" s="133"/>
      <c r="AT312" s="30"/>
      <c r="BD312" s="507"/>
    </row>
    <row r="313" spans="1:67" s="13" customFormat="1" x14ac:dyDescent="0.25">
      <c r="A313" s="11"/>
      <c r="B313" s="56"/>
      <c r="C313" s="508" t="s">
        <v>649</v>
      </c>
      <c r="D313" s="25"/>
      <c r="E313" s="1133">
        <f>+COUNTIF('Visual chart Edit'!$C$6:$C$520,'Visual chart'!C313)</f>
        <v>2</v>
      </c>
      <c r="F313" s="1134"/>
      <c r="G313" s="506">
        <f>+VLOOKUP(C313,'Erection Compiled'!$AB$7:$AC$35,2,FALSE)</f>
        <v>100.96800900000001</v>
      </c>
      <c r="H313" s="95">
        <f>+COUNTIFS('Visual chart Edit'!$C$6:$C$520,'Visual chart'!C313,'Visual chart Edit'!$K$6:$K$520,"Sandy")+COUNTIFS('Visual chart Edit'!$C$6:$C$520,'Visual chart'!C313,'Visual chart Edit'!$K$6:$K$520,"DRY")+COUNTIFS('Visual chart Edit'!$C$6:$C$520,'Visual chart'!C313,'Visual chart Edit'!$K$6:$K$520,"DFR")+COUNTIFS('Visual chart Edit'!$C$6:$C$520,'Visual chart'!C313,'Visual chart Edit'!$K$6:$K$520,"WFR")</f>
        <v>2</v>
      </c>
      <c r="I313" s="94">
        <f t="shared" si="2"/>
        <v>0</v>
      </c>
      <c r="J313" s="95">
        <f>+COUNTIFS('Visual chart Edit'!$C$6:$C$520,'Visual chart'!C313,'Visual chart Edit'!$L$6:$L$520,"E")</f>
        <v>2</v>
      </c>
      <c r="K313" s="1119">
        <f t="shared" si="4"/>
        <v>201.93601800000002</v>
      </c>
      <c r="L313" s="1119"/>
      <c r="M313" s="94">
        <f t="shared" si="3"/>
        <v>0</v>
      </c>
      <c r="N313" s="1121">
        <f t="shared" si="5"/>
        <v>0</v>
      </c>
      <c r="O313" s="1121"/>
      <c r="P313" s="133"/>
      <c r="Q313" s="133"/>
      <c r="R313" s="133"/>
      <c r="S313" s="146"/>
      <c r="T313" s="133"/>
      <c r="U313" s="146"/>
      <c r="V313" s="133"/>
      <c r="AT313" s="30"/>
      <c r="BD313" s="507"/>
    </row>
    <row r="314" spans="1:67" s="13" customFormat="1" x14ac:dyDescent="0.25">
      <c r="A314" s="11"/>
      <c r="B314" s="56"/>
      <c r="C314" s="508" t="s">
        <v>355</v>
      </c>
      <c r="D314" s="25"/>
      <c r="E314" s="1133">
        <f>+COUNTIF('Visual chart Edit'!$C$6:$C$520,'Visual chart'!C314)</f>
        <v>0</v>
      </c>
      <c r="F314" s="1134"/>
      <c r="G314" s="506">
        <f>+VLOOKUP(C314,'Erection Compiled'!$AB$7:$AC$35,2,FALSE)</f>
        <v>105.06815699999999</v>
      </c>
      <c r="H314" s="95">
        <f>+COUNTIFS('Visual chart Edit'!$C$6:$C$520,'Visual chart'!C314,'Visual chart Edit'!$K$6:$K$520,"Sandy")+COUNTIFS('Visual chart Edit'!$C$6:$C$520,'Visual chart'!C314,'Visual chart Edit'!$K$6:$K$520,"DRY")+COUNTIFS('Visual chart Edit'!$C$6:$C$520,'Visual chart'!C314,'Visual chart Edit'!$K$6:$K$520,"DFR")+COUNTIFS('Visual chart Edit'!$C$6:$C$520,'Visual chart'!C314,'Visual chart Edit'!$K$6:$K$520,"WFR")</f>
        <v>0</v>
      </c>
      <c r="I314" s="94">
        <f t="shared" si="2"/>
        <v>0</v>
      </c>
      <c r="J314" s="95">
        <f>+COUNTIFS('Visual chart Edit'!$C$6:$C$520,'Visual chart'!C314,'Visual chart Edit'!$L$6:$L$520,"E")</f>
        <v>0</v>
      </c>
      <c r="K314" s="1119">
        <f t="shared" si="4"/>
        <v>0</v>
      </c>
      <c r="L314" s="1119"/>
      <c r="M314" s="94">
        <f t="shared" si="3"/>
        <v>0</v>
      </c>
      <c r="N314" s="1121">
        <f t="shared" si="5"/>
        <v>0</v>
      </c>
      <c r="O314" s="1121"/>
      <c r="P314" s="133"/>
      <c r="Q314" s="133"/>
      <c r="R314" s="133"/>
      <c r="S314" s="146"/>
      <c r="T314" s="133"/>
      <c r="U314" s="146"/>
      <c r="V314" s="133"/>
      <c r="AT314" s="30"/>
      <c r="BD314" s="507"/>
    </row>
    <row r="315" spans="1:67" s="13" customFormat="1" x14ac:dyDescent="0.25">
      <c r="A315" s="11"/>
      <c r="B315" s="56"/>
      <c r="C315" s="508" t="s">
        <v>650</v>
      </c>
      <c r="D315" s="25"/>
      <c r="E315" s="1133">
        <f>+COUNTIF('Visual chart Edit'!$C$6:$C$520,'Visual chart'!C315)</f>
        <v>1</v>
      </c>
      <c r="F315" s="1134"/>
      <c r="G315" s="506">
        <f>+VLOOKUP(C315,'Erection Compiled'!$AB$7:$AC$35,2,FALSE)</f>
        <v>129.110961</v>
      </c>
      <c r="H315" s="95">
        <f>+COUNTIFS('Visual chart Edit'!$C$6:$C$520,'Visual chart'!C315,'Visual chart Edit'!$K$6:$K$520,"Sandy")+COUNTIFS('Visual chart Edit'!$C$6:$C$520,'Visual chart'!C315,'Visual chart Edit'!$K$6:$K$520,"DRY")+COUNTIFS('Visual chart Edit'!$C$6:$C$520,'Visual chart'!C315,'Visual chart Edit'!$K$6:$K$520,"DFR")+COUNTIFS('Visual chart Edit'!$C$6:$C$520,'Visual chart'!C315,'Visual chart Edit'!$K$6:$K$520,"WFR")</f>
        <v>1</v>
      </c>
      <c r="I315" s="94">
        <f t="shared" si="2"/>
        <v>0</v>
      </c>
      <c r="J315" s="95">
        <f>+COUNTIFS('Visual chart Edit'!$C$6:$C$520,'Visual chart'!C315,'Visual chart Edit'!$L$6:$L$520,"E")</f>
        <v>1</v>
      </c>
      <c r="K315" s="1119">
        <f t="shared" si="4"/>
        <v>129.110961</v>
      </c>
      <c r="L315" s="1119"/>
      <c r="M315" s="94">
        <f t="shared" si="3"/>
        <v>0</v>
      </c>
      <c r="N315" s="1121">
        <f t="shared" si="5"/>
        <v>0</v>
      </c>
      <c r="O315" s="1121"/>
      <c r="P315" s="133"/>
      <c r="Q315" s="133"/>
      <c r="R315" s="133"/>
      <c r="S315" s="146"/>
      <c r="T315" s="133"/>
      <c r="U315" s="146"/>
      <c r="V315" s="133"/>
      <c r="AT315" s="30"/>
      <c r="BD315" s="507"/>
    </row>
    <row r="316" spans="1:67" s="13" customFormat="1" x14ac:dyDescent="0.25">
      <c r="A316" s="11"/>
      <c r="B316" s="56"/>
      <c r="C316" s="508" t="s">
        <v>651</v>
      </c>
      <c r="D316" s="25"/>
      <c r="E316" s="1133">
        <f>+COUNTIF('Visual chart Edit'!$C$6:$C$520,'Visual chart'!C316)</f>
        <v>5</v>
      </c>
      <c r="F316" s="1134"/>
      <c r="G316" s="506">
        <f>+VLOOKUP(C316,'Erection Compiled'!$AB$7:$AC$35,2,FALSE)</f>
        <v>143.60187300000001</v>
      </c>
      <c r="H316" s="95">
        <f>+COUNTIFS('Visual chart Edit'!$C$6:$C$520,'Visual chart'!C316,'Visual chart Edit'!$K$6:$K$520,"Sandy")+COUNTIFS('Visual chart Edit'!$C$6:$C$520,'Visual chart'!C316,'Visual chart Edit'!$K$6:$K$520,"DRY")+COUNTIFS('Visual chart Edit'!$C$6:$C$520,'Visual chart'!C316,'Visual chart Edit'!$K$6:$K$520,"DFR")+COUNTIFS('Visual chart Edit'!$C$6:$C$520,'Visual chart'!C316,'Visual chart Edit'!$K$6:$K$520,"WFR")</f>
        <v>5</v>
      </c>
      <c r="I316" s="94">
        <f t="shared" si="2"/>
        <v>0</v>
      </c>
      <c r="J316" s="95">
        <f>+COUNTIFS('Visual chart Edit'!$C$6:$C$520,'Visual chart'!C316,'Visual chart Edit'!$L$6:$L$520,"E")</f>
        <v>5</v>
      </c>
      <c r="K316" s="1119">
        <f t="shared" si="4"/>
        <v>718.00936500000012</v>
      </c>
      <c r="L316" s="1119"/>
      <c r="M316" s="94">
        <f t="shared" si="3"/>
        <v>0</v>
      </c>
      <c r="N316" s="1121">
        <f t="shared" si="5"/>
        <v>0</v>
      </c>
      <c r="O316" s="1121"/>
      <c r="P316" s="133"/>
      <c r="Q316" s="133"/>
      <c r="R316" s="133"/>
      <c r="S316" s="146"/>
      <c r="T316" s="133"/>
      <c r="U316" s="146"/>
      <c r="V316" s="133"/>
      <c r="AT316" s="30"/>
      <c r="BD316" s="507"/>
    </row>
    <row r="317" spans="1:67" s="23" customFormat="1" ht="15.75" customHeight="1" thickBot="1" x14ac:dyDescent="0.25">
      <c r="A317" s="46"/>
      <c r="B317" s="58"/>
      <c r="C317" s="1126" t="s">
        <v>19</v>
      </c>
      <c r="D317" s="1127"/>
      <c r="E317" s="1115">
        <f>SUM(E288:F316)</f>
        <v>485</v>
      </c>
      <c r="F317" s="1116"/>
      <c r="G317" s="611"/>
      <c r="H317" s="612">
        <f>+SUM(H288:H316)</f>
        <v>485</v>
      </c>
      <c r="I317" s="613">
        <f>SUM(I288:I316)</f>
        <v>0</v>
      </c>
      <c r="J317" s="612">
        <f>SUM(J288:J316)</f>
        <v>472</v>
      </c>
      <c r="K317" s="1120">
        <f t="shared" ref="K317" si="6">SUM(K288:K316)</f>
        <v>21573.731741</v>
      </c>
      <c r="L317" s="1120"/>
      <c r="M317" s="613">
        <f>+SUM(M288:M316)</f>
        <v>13</v>
      </c>
      <c r="N317" s="1132">
        <f>+SUM(N288:N316)</f>
        <v>638.54685500000005</v>
      </c>
      <c r="O317" s="1132"/>
      <c r="P317" s="183"/>
      <c r="Q317" s="86"/>
      <c r="R317" s="183"/>
      <c r="S317" s="183"/>
      <c r="T317" s="183"/>
      <c r="U317" s="183"/>
      <c r="V317" s="183"/>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c r="AS317" s="85"/>
      <c r="AT317" s="87"/>
      <c r="BD317" s="141"/>
      <c r="BO317" s="13"/>
    </row>
    <row r="318" spans="1:67" x14ac:dyDescent="0.2">
      <c r="BO318" s="13"/>
    </row>
    <row r="319" spans="1:67" x14ac:dyDescent="0.2">
      <c r="BO319" s="13"/>
    </row>
    <row r="320" spans="1:67" x14ac:dyDescent="0.2">
      <c r="BO320" s="13"/>
    </row>
    <row r="321" spans="67:67" x14ac:dyDescent="0.2">
      <c r="BO321" s="13"/>
    </row>
    <row r="322" spans="67:67" x14ac:dyDescent="0.2">
      <c r="BO322" s="13"/>
    </row>
    <row r="323" spans="67:67" x14ac:dyDescent="0.2">
      <c r="BO323" s="13"/>
    </row>
    <row r="324" spans="67:67" x14ac:dyDescent="0.2">
      <c r="BO324" s="13"/>
    </row>
    <row r="325" spans="67:67" x14ac:dyDescent="0.2">
      <c r="BO325" s="13"/>
    </row>
    <row r="326" spans="67:67" x14ac:dyDescent="0.2">
      <c r="BO326" s="13"/>
    </row>
    <row r="327" spans="67:67" x14ac:dyDescent="0.2">
      <c r="BO327" s="13"/>
    </row>
    <row r="328" spans="67:67" x14ac:dyDescent="0.2">
      <c r="BO328" s="13"/>
    </row>
    <row r="329" spans="67:67" x14ac:dyDescent="0.2">
      <c r="BO329" s="13"/>
    </row>
    <row r="330" spans="67:67" x14ac:dyDescent="0.2">
      <c r="BO330" s="13"/>
    </row>
    <row r="331" spans="67:67" x14ac:dyDescent="0.2">
      <c r="BO331" s="13"/>
    </row>
    <row r="332" spans="67:67" x14ac:dyDescent="0.2">
      <c r="BO332" s="13"/>
    </row>
    <row r="333" spans="67:67" x14ac:dyDescent="0.2">
      <c r="BO333" s="13"/>
    </row>
    <row r="334" spans="67:67" x14ac:dyDescent="0.2">
      <c r="BO334" s="13"/>
    </row>
    <row r="335" spans="67:67" x14ac:dyDescent="0.2">
      <c r="BO335" s="13"/>
    </row>
    <row r="336" spans="67:67" x14ac:dyDescent="0.2">
      <c r="BO336" s="13"/>
    </row>
    <row r="337" spans="67:67" x14ac:dyDescent="0.2">
      <c r="BO337" s="13"/>
    </row>
    <row r="338" spans="67:67" x14ac:dyDescent="0.2">
      <c r="BO338" s="13"/>
    </row>
    <row r="339" spans="67:67" x14ac:dyDescent="0.2">
      <c r="BO339" s="13"/>
    </row>
    <row r="340" spans="67:67" x14ac:dyDescent="0.2">
      <c r="BO340" s="13"/>
    </row>
    <row r="341" spans="67:67" x14ac:dyDescent="0.2">
      <c r="BO341" s="13"/>
    </row>
    <row r="342" spans="67:67" x14ac:dyDescent="0.2">
      <c r="BO342" s="13"/>
    </row>
    <row r="343" spans="67:67" x14ac:dyDescent="0.2">
      <c r="BO343" s="13"/>
    </row>
    <row r="344" spans="67:67" x14ac:dyDescent="0.2">
      <c r="BO344" s="13"/>
    </row>
    <row r="345" spans="67:67" x14ac:dyDescent="0.2">
      <c r="BO345" s="13"/>
    </row>
    <row r="346" spans="67:67" x14ac:dyDescent="0.2">
      <c r="BO346" s="13"/>
    </row>
    <row r="347" spans="67:67" x14ac:dyDescent="0.2">
      <c r="BO347" s="13"/>
    </row>
    <row r="348" spans="67:67" x14ac:dyDescent="0.2">
      <c r="BO348" s="13"/>
    </row>
    <row r="349" spans="67:67" x14ac:dyDescent="0.2">
      <c r="BO349" s="13"/>
    </row>
    <row r="350" spans="67:67" x14ac:dyDescent="0.2">
      <c r="BO350" s="13"/>
    </row>
    <row r="351" spans="67:67" x14ac:dyDescent="0.2">
      <c r="BO351" s="13"/>
    </row>
    <row r="352" spans="67:67" x14ac:dyDescent="0.2">
      <c r="BO352" s="13"/>
    </row>
    <row r="353" spans="67:67" x14ac:dyDescent="0.2">
      <c r="BO353" s="13"/>
    </row>
    <row r="354" spans="67:67" x14ac:dyDescent="0.2">
      <c r="BO354" s="13"/>
    </row>
    <row r="355" spans="67:67" x14ac:dyDescent="0.2">
      <c r="BO355" s="13"/>
    </row>
    <row r="356" spans="67:67" x14ac:dyDescent="0.2">
      <c r="BO356" s="13"/>
    </row>
    <row r="357" spans="67:67" x14ac:dyDescent="0.2">
      <c r="BO357" s="13"/>
    </row>
    <row r="358" spans="67:67" x14ac:dyDescent="0.2">
      <c r="BO358" s="13"/>
    </row>
    <row r="359" spans="67:67" x14ac:dyDescent="0.2">
      <c r="BO359" s="13"/>
    </row>
    <row r="360" spans="67:67" x14ac:dyDescent="0.2">
      <c r="BO360" s="13"/>
    </row>
    <row r="361" spans="67:67" x14ac:dyDescent="0.2">
      <c r="BO361" s="13"/>
    </row>
    <row r="362" spans="67:67" x14ac:dyDescent="0.2">
      <c r="BO362" s="13"/>
    </row>
    <row r="363" spans="67:67" x14ac:dyDescent="0.2">
      <c r="BO363" s="13"/>
    </row>
    <row r="364" spans="67:67" x14ac:dyDescent="0.2">
      <c r="BO364" s="13"/>
    </row>
    <row r="365" spans="67:67" x14ac:dyDescent="0.2">
      <c r="BO365" s="13"/>
    </row>
    <row r="366" spans="67:67" x14ac:dyDescent="0.2">
      <c r="BO366" s="13"/>
    </row>
    <row r="367" spans="67:67" x14ac:dyDescent="0.2">
      <c r="BO367" s="13"/>
    </row>
  </sheetData>
  <mergeCells count="162">
    <mergeCell ref="E315:F315"/>
    <mergeCell ref="E316:F316"/>
    <mergeCell ref="E306:F306"/>
    <mergeCell ref="E307:F307"/>
    <mergeCell ref="E308:F308"/>
    <mergeCell ref="E309:F309"/>
    <mergeCell ref="E310:F310"/>
    <mergeCell ref="E311:F311"/>
    <mergeCell ref="E312:F312"/>
    <mergeCell ref="E313:F313"/>
    <mergeCell ref="E314:F314"/>
    <mergeCell ref="E297:F297"/>
    <mergeCell ref="E298:F298"/>
    <mergeCell ref="E299:F299"/>
    <mergeCell ref="E300:F300"/>
    <mergeCell ref="E301:F301"/>
    <mergeCell ref="E302:F302"/>
    <mergeCell ref="E303:F303"/>
    <mergeCell ref="E304:F304"/>
    <mergeCell ref="E305:F305"/>
    <mergeCell ref="E288:F288"/>
    <mergeCell ref="E289:F289"/>
    <mergeCell ref="E290:F290"/>
    <mergeCell ref="E291:F291"/>
    <mergeCell ref="E292:F292"/>
    <mergeCell ref="E293:F293"/>
    <mergeCell ref="E294:F294"/>
    <mergeCell ref="E295:F295"/>
    <mergeCell ref="E296:F296"/>
    <mergeCell ref="AB13:AE13"/>
    <mergeCell ref="G285:G287"/>
    <mergeCell ref="C317:D317"/>
    <mergeCell ref="W18:Z18"/>
    <mergeCell ref="W288:Y288"/>
    <mergeCell ref="W289:Y289"/>
    <mergeCell ref="W287:Y287"/>
    <mergeCell ref="W286:AE286"/>
    <mergeCell ref="W13:Z13"/>
    <mergeCell ref="W14:Z14"/>
    <mergeCell ref="W15:Z15"/>
    <mergeCell ref="W16:Z16"/>
    <mergeCell ref="W17:Z17"/>
    <mergeCell ref="N313:O313"/>
    <mergeCell ref="N314:O314"/>
    <mergeCell ref="N315:O315"/>
    <mergeCell ref="N316:O316"/>
    <mergeCell ref="N317:O317"/>
    <mergeCell ref="N308:O308"/>
    <mergeCell ref="N309:O309"/>
    <mergeCell ref="N310:O310"/>
    <mergeCell ref="N311:O311"/>
    <mergeCell ref="N312:O312"/>
    <mergeCell ref="N288:O288"/>
    <mergeCell ref="N289:O289"/>
    <mergeCell ref="N290:O290"/>
    <mergeCell ref="N291:O291"/>
    <mergeCell ref="N292:O292"/>
    <mergeCell ref="N303:O303"/>
    <mergeCell ref="N304:O304"/>
    <mergeCell ref="N305:O305"/>
    <mergeCell ref="N306:O306"/>
    <mergeCell ref="N298:O298"/>
    <mergeCell ref="N299:O299"/>
    <mergeCell ref="N300:O300"/>
    <mergeCell ref="N301:O301"/>
    <mergeCell ref="N302:O302"/>
    <mergeCell ref="K316:L316"/>
    <mergeCell ref="K317:L317"/>
    <mergeCell ref="K308:L308"/>
    <mergeCell ref="K309:L309"/>
    <mergeCell ref="K310:L310"/>
    <mergeCell ref="K311:L311"/>
    <mergeCell ref="K312:L312"/>
    <mergeCell ref="N293:O293"/>
    <mergeCell ref="N294:O294"/>
    <mergeCell ref="N295:O295"/>
    <mergeCell ref="N296:O296"/>
    <mergeCell ref="N297:O297"/>
    <mergeCell ref="N307:O307"/>
    <mergeCell ref="E317:F317"/>
    <mergeCell ref="K293:L293"/>
    <mergeCell ref="K294:L294"/>
    <mergeCell ref="K295:L295"/>
    <mergeCell ref="K296:L296"/>
    <mergeCell ref="K297:L297"/>
    <mergeCell ref="K288:L288"/>
    <mergeCell ref="K289:L289"/>
    <mergeCell ref="K290:L290"/>
    <mergeCell ref="K291:L291"/>
    <mergeCell ref="K292:L292"/>
    <mergeCell ref="K303:L303"/>
    <mergeCell ref="K304:L304"/>
    <mergeCell ref="K305:L305"/>
    <mergeCell ref="K306:L306"/>
    <mergeCell ref="K307:L307"/>
    <mergeCell ref="K298:L298"/>
    <mergeCell ref="K299:L299"/>
    <mergeCell ref="K300:L300"/>
    <mergeCell ref="K301:L301"/>
    <mergeCell ref="K302:L302"/>
    <mergeCell ref="K313:L313"/>
    <mergeCell ref="K314:L314"/>
    <mergeCell ref="K315:L315"/>
    <mergeCell ref="C10:D10"/>
    <mergeCell ref="E10:H10"/>
    <mergeCell ref="I10:J10"/>
    <mergeCell ref="K10:L10"/>
    <mergeCell ref="M10:O10"/>
    <mergeCell ref="P10:Q10"/>
    <mergeCell ref="W9:Z9"/>
    <mergeCell ref="P11:Q11"/>
    <mergeCell ref="E285:F287"/>
    <mergeCell ref="C285:D287"/>
    <mergeCell ref="K287:L287"/>
    <mergeCell ref="N287:O287"/>
    <mergeCell ref="H285:O285"/>
    <mergeCell ref="H286:I286"/>
    <mergeCell ref="J286:O286"/>
    <mergeCell ref="C11:D11"/>
    <mergeCell ref="E11:H11"/>
    <mergeCell ref="I11:J11"/>
    <mergeCell ref="K11:L11"/>
    <mergeCell ref="M11:O11"/>
    <mergeCell ref="W12:Z12"/>
    <mergeCell ref="C3:R3"/>
    <mergeCell ref="I4:R4"/>
    <mergeCell ref="S3:Z3"/>
    <mergeCell ref="C6:D6"/>
    <mergeCell ref="E6:H6"/>
    <mergeCell ref="I6:J6"/>
    <mergeCell ref="K6:L6"/>
    <mergeCell ref="M6:O6"/>
    <mergeCell ref="P6:Q6"/>
    <mergeCell ref="W6:Z6"/>
    <mergeCell ref="W5:Z5"/>
    <mergeCell ref="C5:D5"/>
    <mergeCell ref="E5:H5"/>
    <mergeCell ref="I5:J5"/>
    <mergeCell ref="K5:L5"/>
    <mergeCell ref="M5:O5"/>
    <mergeCell ref="P5:Q5"/>
    <mergeCell ref="AV5:BE5"/>
    <mergeCell ref="W8:Z8"/>
    <mergeCell ref="C9:D9"/>
    <mergeCell ref="E9:H9"/>
    <mergeCell ref="I9:J9"/>
    <mergeCell ref="K9:L9"/>
    <mergeCell ref="M9:O9"/>
    <mergeCell ref="P9:Q9"/>
    <mergeCell ref="C8:D8"/>
    <mergeCell ref="E8:H8"/>
    <mergeCell ref="I8:J8"/>
    <mergeCell ref="K8:L8"/>
    <mergeCell ref="M8:O8"/>
    <mergeCell ref="P8:Q8"/>
    <mergeCell ref="W7:Z7"/>
    <mergeCell ref="P7:Q7"/>
    <mergeCell ref="C7:D7"/>
    <mergeCell ref="E7:H7"/>
    <mergeCell ref="I7:J7"/>
    <mergeCell ref="K7:L7"/>
    <mergeCell ref="M7:O7"/>
  </mergeCells>
  <conditionalFormatting sqref="A35:XFD35 A46:XFD46 A57:XFD57 A68:XFD68 A79:XFD79 A90:XFD90 A101:XFD101 A112:XFD112 A123:XFD123 A134:XFD134 A145:XFD145 A155:XFD155 A166:XFD166 A177:XFD177 A188:XFD188 A199:XFD199 A210:XFD210 A221:XFD221 A232:XFD232 A243:XFD243 A254:XFD254 A265:XFD265 A276:XFD276 A24:XFD24">
    <cfRule type="containsText" dxfId="148" priority="2" operator="containsText" text="DONE">
      <formula>NOT(ISERROR(SEARCH("DONE",A24)))</formula>
    </cfRule>
  </conditionalFormatting>
  <conditionalFormatting sqref="E1:E1048576 AC9:AC1048576 AC1:AC7 D23">
    <cfRule type="cellIs" dxfId="147" priority="6" operator="equal">
      <formula>"WIP"</formula>
    </cfRule>
  </conditionalFormatting>
  <conditionalFormatting sqref="G1:G7 O1:O7 Q1:Q7 Y1:Y7 U1:U9 W1:W9 Y9">
    <cfRule type="cellIs" dxfId="145" priority="583" operator="equal">
      <formula>"C"</formula>
    </cfRule>
    <cfRule type="cellIs" dxfId="144" priority="584" operator="equal">
      <formula>"WIP"</formula>
    </cfRule>
  </conditionalFormatting>
  <conditionalFormatting 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
    <cfRule type="cellIs" dxfId="141" priority="595" operator="equal">
      <formula>"WFR"</formula>
    </cfRule>
    <cfRule type="cellIs" dxfId="140" priority="596" operator="equal">
      <formula>"SANDY"</formula>
    </cfRule>
    <cfRule type="cellIs" dxfId="139" priority="597" operator="equal">
      <formula>"DFR"</formula>
    </cfRule>
    <cfRule type="cellIs" dxfId="138" priority="598" operator="equal">
      <formula>"DRY"</formula>
    </cfRule>
  </conditionalFormatting>
  <conditionalFormatting sqref="G9:G1048576">
    <cfRule type="cellIs" dxfId="137" priority="3" operator="equal">
      <formula>"C"</formula>
    </cfRule>
    <cfRule type="cellIs" dxfId="136" priority="4" operator="equal">
      <formula>"WIP"</formula>
    </cfRule>
  </conditionalFormatting>
  <conditionalFormatting sqref="I1:I1048576">
    <cfRule type="cellIs" dxfId="135" priority="43" operator="equal">
      <formula>"C"</formula>
    </cfRule>
    <cfRule type="cellIs" dxfId="134" priority="44" operator="equal">
      <formula>"WIP"</formula>
    </cfRule>
  </conditionalFormatting>
  <conditionalFormatting sqref="K1:K1048576">
    <cfRule type="cellIs" dxfId="133" priority="41" operator="equal">
      <formula>"C"</formula>
    </cfRule>
    <cfRule type="cellIs" dxfId="132" priority="42" operator="equal">
      <formula>"WIP"</formula>
    </cfRule>
  </conditionalFormatting>
  <conditionalFormatting sqref="M1:M1048576">
    <cfRule type="cellIs" dxfId="131" priority="39" operator="equal">
      <formula>"C"</formula>
    </cfRule>
    <cfRule type="cellIs" dxfId="130" priority="40" operator="equal">
      <formula>"WIP"</formula>
    </cfRule>
  </conditionalFormatting>
  <conditionalFormatting sqref="O9:O1048576">
    <cfRule type="cellIs" dxfId="129" priority="37" operator="equal">
      <formula>"C"</formula>
    </cfRule>
    <cfRule type="cellIs" dxfId="128" priority="38" operator="equal">
      <formula>"WIP"</formula>
    </cfRule>
  </conditionalFormatting>
  <conditionalFormatting sqref="Q9:Q1048576">
    <cfRule type="cellIs" dxfId="127" priority="35" operator="equal">
      <formula>"C"</formula>
    </cfRule>
    <cfRule type="cellIs" dxfId="126" priority="36" operator="equal">
      <formula>"WIP"</formula>
    </cfRule>
  </conditionalFormatting>
  <conditionalFormatting sqref="S1:S1048576">
    <cfRule type="cellIs" dxfId="125" priority="33" operator="equal">
      <formula>"C"</formula>
    </cfRule>
    <cfRule type="cellIs" dxfId="124" priority="34" operator="equal">
      <formula>"WIP"</formula>
    </cfRule>
  </conditionalFormatting>
  <conditionalFormatting sqref="U11:U1048576">
    <cfRule type="cellIs" dxfId="123" priority="31" operator="equal">
      <formula>"C"</formula>
    </cfRule>
    <cfRule type="cellIs" dxfId="122" priority="32" operator="equal">
      <formula>"WIP"</formula>
    </cfRule>
  </conditionalFormatting>
  <conditionalFormatting sqref="W11:W1048576">
    <cfRule type="cellIs" dxfId="121" priority="29" operator="equal">
      <formula>"C"</formula>
    </cfRule>
    <cfRule type="cellIs" dxfId="120" priority="30" operator="equal">
      <formula>"WIP"</formula>
    </cfRule>
  </conditionalFormatting>
  <conditionalFormatting sqref="Y11:Y1048576">
    <cfRule type="cellIs" dxfId="119" priority="27" operator="equal">
      <formula>"C"</formula>
    </cfRule>
    <cfRule type="cellIs" dxfId="118" priority="28" operator="equal">
      <formula>"WIP"</formula>
    </cfRule>
  </conditionalFormatting>
  <conditionalFormatting sqref="AA1:AA1048576">
    <cfRule type="cellIs" dxfId="117" priority="25" operator="equal">
      <formula>"C"</formula>
    </cfRule>
    <cfRule type="cellIs" dxfId="116" priority="26" operator="equal">
      <formula>"WIP"</formula>
    </cfRule>
  </conditionalFormatting>
  <conditionalFormatting sqref="AC1:AC7 E1:E1048576 AC9:AC1048576 D23">
    <cfRule type="cellIs" dxfId="115" priority="5" operator="equal">
      <formula>"C"</formula>
    </cfRule>
  </conditionalFormatting>
  <conditionalFormatting sqref="AE1:AE1048576">
    <cfRule type="cellIs" dxfId="114" priority="21" operator="equal">
      <formula>"C"</formula>
    </cfRule>
    <cfRule type="cellIs" dxfId="113" priority="22" operator="equal">
      <formula>"WIP"</formula>
    </cfRule>
  </conditionalFormatting>
  <conditionalFormatting sqref="AG1:AG1048576">
    <cfRule type="cellIs" dxfId="112" priority="19" operator="equal">
      <formula>"C"</formula>
    </cfRule>
    <cfRule type="cellIs" dxfId="111" priority="20" operator="equal">
      <formula>"WIP"</formula>
    </cfRule>
  </conditionalFormatting>
  <conditionalFormatting sqref="AI1:AI1048576">
    <cfRule type="cellIs" dxfId="110" priority="17" operator="equal">
      <formula>"C"</formula>
    </cfRule>
    <cfRule type="cellIs" dxfId="109" priority="18" operator="equal">
      <formula>"WIP"</formula>
    </cfRule>
  </conditionalFormatting>
  <conditionalFormatting sqref="AK1:AK1048576">
    <cfRule type="cellIs" dxfId="108" priority="15" operator="equal">
      <formula>"C"</formula>
    </cfRule>
    <cfRule type="cellIs" dxfId="107" priority="16" operator="equal">
      <formula>"WIP"</formula>
    </cfRule>
  </conditionalFormatting>
  <conditionalFormatting sqref="AM1:AM1048576">
    <cfRule type="cellIs" dxfId="106" priority="13" operator="equal">
      <formula>"C"</formula>
    </cfRule>
    <cfRule type="cellIs" dxfId="105" priority="14" operator="equal">
      <formula>"WIP"</formula>
    </cfRule>
  </conditionalFormatting>
  <conditionalFormatting sqref="AO1:AO1048576">
    <cfRule type="cellIs" dxfId="104" priority="11" operator="equal">
      <formula>"C"</formula>
    </cfRule>
    <cfRule type="cellIs" dxfId="103" priority="12" operator="equal">
      <formula>"WIP"</formula>
    </cfRule>
  </conditionalFormatting>
  <conditionalFormatting sqref="AQ1:AQ1048576">
    <cfRule type="cellIs" dxfId="102" priority="9" operator="equal">
      <formula>"C"</formula>
    </cfRule>
    <cfRule type="cellIs" dxfId="101" priority="10" operator="equal">
      <formula>"WIP"</formula>
    </cfRule>
  </conditionalFormatting>
  <conditionalFormatting sqref="AS24:AS26">
    <cfRule type="cellIs" dxfId="100" priority="531" operator="equal">
      <formula>"C"</formula>
    </cfRule>
    <cfRule type="cellIs" dxfId="99" priority="532" operator="equal">
      <formula>"WIP"</formula>
    </cfRule>
  </conditionalFormatting>
  <conditionalFormatting sqref="AS35">
    <cfRule type="cellIs" dxfId="98" priority="529" operator="equal">
      <formula>"C"</formula>
    </cfRule>
    <cfRule type="cellIs" dxfId="97" priority="530" operator="equal">
      <formula>"WIP"</formula>
    </cfRule>
  </conditionalFormatting>
  <conditionalFormatting sqref="AS37">
    <cfRule type="cellIs" dxfId="96" priority="535" operator="equal">
      <formula>"C"</formula>
    </cfRule>
    <cfRule type="cellIs" dxfId="95" priority="536" operator="equal">
      <formula>"WIP"</formula>
    </cfRule>
  </conditionalFormatting>
  <conditionalFormatting sqref="AS46">
    <cfRule type="cellIs" dxfId="94" priority="527" operator="equal">
      <formula>"C"</formula>
    </cfRule>
    <cfRule type="cellIs" dxfId="93" priority="528" operator="equal">
      <formula>"WIP"</formula>
    </cfRule>
  </conditionalFormatting>
  <conditionalFormatting sqref="AS48">
    <cfRule type="cellIs" dxfId="92" priority="537" operator="equal">
      <formula>"C"</formula>
    </cfRule>
    <cfRule type="cellIs" dxfId="91" priority="538" operator="equal">
      <formula>"WIP"</formula>
    </cfRule>
  </conditionalFormatting>
  <conditionalFormatting sqref="AS57">
    <cfRule type="cellIs" dxfId="90" priority="525" operator="equal">
      <formula>"C"</formula>
    </cfRule>
    <cfRule type="cellIs" dxfId="89" priority="526" operator="equal">
      <formula>"WIP"</formula>
    </cfRule>
  </conditionalFormatting>
  <conditionalFormatting sqref="AS59">
    <cfRule type="cellIs" dxfId="88" priority="539" operator="equal">
      <formula>"C"</formula>
    </cfRule>
    <cfRule type="cellIs" dxfId="87" priority="540" operator="equal">
      <formula>"WIP"</formula>
    </cfRule>
  </conditionalFormatting>
  <conditionalFormatting sqref="AS68">
    <cfRule type="cellIs" dxfId="86" priority="523" operator="equal">
      <formula>"C"</formula>
    </cfRule>
    <cfRule type="cellIs" dxfId="85" priority="524" operator="equal">
      <formula>"WIP"</formula>
    </cfRule>
  </conditionalFormatting>
  <conditionalFormatting sqref="AS70">
    <cfRule type="cellIs" dxfId="84" priority="541" operator="equal">
      <formula>"C"</formula>
    </cfRule>
    <cfRule type="cellIs" dxfId="83" priority="542" operator="equal">
      <formula>"WIP"</formula>
    </cfRule>
  </conditionalFormatting>
  <conditionalFormatting sqref="AS79">
    <cfRule type="cellIs" dxfId="82" priority="521" operator="equal">
      <formula>"C"</formula>
    </cfRule>
    <cfRule type="cellIs" dxfId="81" priority="522" operator="equal">
      <formula>"WIP"</formula>
    </cfRule>
  </conditionalFormatting>
  <conditionalFormatting sqref="AS81">
    <cfRule type="cellIs" dxfId="80" priority="543" operator="equal">
      <formula>"C"</formula>
    </cfRule>
    <cfRule type="cellIs" dxfId="79" priority="544" operator="equal">
      <formula>"WIP"</formula>
    </cfRule>
  </conditionalFormatting>
  <conditionalFormatting sqref="AS90">
    <cfRule type="cellIs" dxfId="78" priority="519" operator="equal">
      <formula>"C"</formula>
    </cfRule>
    <cfRule type="cellIs" dxfId="77" priority="520" operator="equal">
      <formula>"WIP"</formula>
    </cfRule>
  </conditionalFormatting>
  <conditionalFormatting sqref="AS92">
    <cfRule type="cellIs" dxfId="76" priority="545" operator="equal">
      <formula>"C"</formula>
    </cfRule>
    <cfRule type="cellIs" dxfId="75" priority="546" operator="equal">
      <formula>"WIP"</formula>
    </cfRule>
  </conditionalFormatting>
  <conditionalFormatting sqref="AS101">
    <cfRule type="cellIs" dxfId="74" priority="517" operator="equal">
      <formula>"C"</formula>
    </cfRule>
    <cfRule type="cellIs" dxfId="73" priority="518" operator="equal">
      <formula>"WIP"</formula>
    </cfRule>
  </conditionalFormatting>
  <conditionalFormatting sqref="AS103">
    <cfRule type="cellIs" dxfId="72" priority="547" operator="equal">
      <formula>"C"</formula>
    </cfRule>
    <cfRule type="cellIs" dxfId="71" priority="548" operator="equal">
      <formula>"WIP"</formula>
    </cfRule>
  </conditionalFormatting>
  <conditionalFormatting sqref="AS112">
    <cfRule type="cellIs" dxfId="70" priority="515" operator="equal">
      <formula>"C"</formula>
    </cfRule>
    <cfRule type="cellIs" dxfId="69" priority="516" operator="equal">
      <formula>"WIP"</formula>
    </cfRule>
  </conditionalFormatting>
  <conditionalFormatting sqref="AS114">
    <cfRule type="cellIs" dxfId="68" priority="549" operator="equal">
      <formula>"C"</formula>
    </cfRule>
    <cfRule type="cellIs" dxfId="67" priority="550" operator="equal">
      <formula>"WIP"</formula>
    </cfRule>
  </conditionalFormatting>
  <conditionalFormatting sqref="AS123">
    <cfRule type="cellIs" dxfId="66" priority="513" operator="equal">
      <formula>"C"</formula>
    </cfRule>
    <cfRule type="cellIs" dxfId="65" priority="514" operator="equal">
      <formula>"WIP"</formula>
    </cfRule>
  </conditionalFormatting>
  <conditionalFormatting sqref="AS125">
    <cfRule type="cellIs" dxfId="64" priority="551" operator="equal">
      <formula>"C"</formula>
    </cfRule>
    <cfRule type="cellIs" dxfId="63" priority="552" operator="equal">
      <formula>"WIP"</formula>
    </cfRule>
  </conditionalFormatting>
  <conditionalFormatting sqref="AS134">
    <cfRule type="cellIs" dxfId="62" priority="511" operator="equal">
      <formula>"C"</formula>
    </cfRule>
    <cfRule type="cellIs" dxfId="61" priority="512" operator="equal">
      <formula>"WIP"</formula>
    </cfRule>
  </conditionalFormatting>
  <conditionalFormatting sqref="AS136">
    <cfRule type="cellIs" dxfId="60" priority="553" operator="equal">
      <formula>"C"</formula>
    </cfRule>
    <cfRule type="cellIs" dxfId="59" priority="554" operator="equal">
      <formula>"WIP"</formula>
    </cfRule>
  </conditionalFormatting>
  <conditionalFormatting sqref="AS145">
    <cfRule type="cellIs" dxfId="58" priority="469" operator="equal">
      <formula>"C"</formula>
    </cfRule>
    <cfRule type="cellIs" dxfId="57" priority="470" operator="equal">
      <formula>"WIP"</formula>
    </cfRule>
  </conditionalFormatting>
  <conditionalFormatting sqref="AS147">
    <cfRule type="cellIs" dxfId="56" priority="557" operator="equal">
      <formula>"C"</formula>
    </cfRule>
    <cfRule type="cellIs" dxfId="55" priority="558" operator="equal">
      <formula>"WIP"</formula>
    </cfRule>
  </conditionalFormatting>
  <conditionalFormatting sqref="AS155">
    <cfRule type="cellIs" dxfId="54" priority="427" operator="equal">
      <formula>"C"</formula>
    </cfRule>
    <cfRule type="cellIs" dxfId="53" priority="428" operator="equal">
      <formula>"WIP"</formula>
    </cfRule>
  </conditionalFormatting>
  <conditionalFormatting sqref="AS157">
    <cfRule type="cellIs" dxfId="52" priority="559" operator="equal">
      <formula>"C"</formula>
    </cfRule>
    <cfRule type="cellIs" dxfId="51" priority="560" operator="equal">
      <formula>"WIP"</formula>
    </cfRule>
  </conditionalFormatting>
  <conditionalFormatting sqref="AS166">
    <cfRule type="cellIs" dxfId="50" priority="385" operator="equal">
      <formula>"C"</formula>
    </cfRule>
    <cfRule type="cellIs" dxfId="49" priority="386" operator="equal">
      <formula>"WIP"</formula>
    </cfRule>
  </conditionalFormatting>
  <conditionalFormatting sqref="AS168">
    <cfRule type="cellIs" dxfId="48" priority="561" operator="equal">
      <formula>"C"</formula>
    </cfRule>
    <cfRule type="cellIs" dxfId="47" priority="562" operator="equal">
      <formula>"WIP"</formula>
    </cfRule>
  </conditionalFormatting>
  <conditionalFormatting sqref="AS177">
    <cfRule type="cellIs" dxfId="46" priority="343" operator="equal">
      <formula>"C"</formula>
    </cfRule>
    <cfRule type="cellIs" dxfId="45" priority="344" operator="equal">
      <formula>"WIP"</formula>
    </cfRule>
  </conditionalFormatting>
  <conditionalFormatting sqref="AS179">
    <cfRule type="cellIs" dxfId="44" priority="563" operator="equal">
      <formula>"C"</formula>
    </cfRule>
    <cfRule type="cellIs" dxfId="43" priority="564" operator="equal">
      <formula>"WIP"</formula>
    </cfRule>
  </conditionalFormatting>
  <conditionalFormatting sqref="AS188">
    <cfRule type="cellIs" dxfId="42" priority="301" operator="equal">
      <formula>"C"</formula>
    </cfRule>
    <cfRule type="cellIs" dxfId="41" priority="302" operator="equal">
      <formula>"WIP"</formula>
    </cfRule>
  </conditionalFormatting>
  <conditionalFormatting sqref="AS190">
    <cfRule type="cellIs" dxfId="40" priority="565" operator="equal">
      <formula>"C"</formula>
    </cfRule>
    <cfRule type="cellIs" dxfId="39" priority="566" operator="equal">
      <formula>"WIP"</formula>
    </cfRule>
  </conditionalFormatting>
  <conditionalFormatting sqref="AS199">
    <cfRule type="cellIs" dxfId="38" priority="259" operator="equal">
      <formula>"C"</formula>
    </cfRule>
    <cfRule type="cellIs" dxfId="37" priority="260" operator="equal">
      <formula>"WIP"</formula>
    </cfRule>
  </conditionalFormatting>
  <conditionalFormatting sqref="AS201">
    <cfRule type="cellIs" dxfId="36" priority="567" operator="equal">
      <formula>"C"</formula>
    </cfRule>
    <cfRule type="cellIs" dxfId="35" priority="568" operator="equal">
      <formula>"WIP"</formula>
    </cfRule>
  </conditionalFormatting>
  <conditionalFormatting sqref="AS210">
    <cfRule type="cellIs" dxfId="34" priority="217" operator="equal">
      <formula>"C"</formula>
    </cfRule>
    <cfRule type="cellIs" dxfId="33" priority="218" operator="equal">
      <formula>"WIP"</formula>
    </cfRule>
  </conditionalFormatting>
  <conditionalFormatting sqref="AS212">
    <cfRule type="cellIs" dxfId="32" priority="569" operator="equal">
      <formula>"C"</formula>
    </cfRule>
    <cfRule type="cellIs" dxfId="31" priority="570" operator="equal">
      <formula>"WIP"</formula>
    </cfRule>
  </conditionalFormatting>
  <conditionalFormatting sqref="AS221">
    <cfRule type="cellIs" dxfId="30" priority="175" operator="equal">
      <formula>"C"</formula>
    </cfRule>
    <cfRule type="cellIs" dxfId="29" priority="176" operator="equal">
      <formula>"WIP"</formula>
    </cfRule>
  </conditionalFormatting>
  <conditionalFormatting sqref="AS223">
    <cfRule type="cellIs" dxfId="28" priority="571" operator="equal">
      <formula>"C"</formula>
    </cfRule>
    <cfRule type="cellIs" dxfId="27" priority="572" operator="equal">
      <formula>"WIP"</formula>
    </cfRule>
  </conditionalFormatting>
  <conditionalFormatting sqref="AS232">
    <cfRule type="cellIs" dxfId="26" priority="133" operator="equal">
      <formula>"C"</formula>
    </cfRule>
    <cfRule type="cellIs" dxfId="25" priority="134" operator="equal">
      <formula>"WIP"</formula>
    </cfRule>
  </conditionalFormatting>
  <conditionalFormatting sqref="AS234">
    <cfRule type="cellIs" dxfId="24" priority="573" operator="equal">
      <formula>"C"</formula>
    </cfRule>
    <cfRule type="cellIs" dxfId="23" priority="574" operator="equal">
      <formula>"WIP"</formula>
    </cfRule>
  </conditionalFormatting>
  <conditionalFormatting sqref="AS243">
    <cfRule type="cellIs" dxfId="22" priority="91" operator="equal">
      <formula>"C"</formula>
    </cfRule>
    <cfRule type="cellIs" dxfId="21" priority="92" operator="equal">
      <formula>"WIP"</formula>
    </cfRule>
  </conditionalFormatting>
  <conditionalFormatting sqref="AS245">
    <cfRule type="cellIs" dxfId="20" priority="575" operator="equal">
      <formula>"C"</formula>
    </cfRule>
    <cfRule type="cellIs" dxfId="19" priority="576" operator="equal">
      <formula>"WIP"</formula>
    </cfRule>
  </conditionalFormatting>
  <conditionalFormatting sqref="AS254">
    <cfRule type="cellIs" dxfId="18" priority="49" operator="equal">
      <formula>"C"</formula>
    </cfRule>
    <cfRule type="cellIs" dxfId="17" priority="50" operator="equal">
      <formula>"WIP"</formula>
    </cfRule>
  </conditionalFormatting>
  <conditionalFormatting sqref="AS256">
    <cfRule type="cellIs" dxfId="16" priority="577" operator="equal">
      <formula>"C"</formula>
    </cfRule>
    <cfRule type="cellIs" dxfId="15" priority="578" operator="equal">
      <formula>"WIP"</formula>
    </cfRule>
  </conditionalFormatting>
  <conditionalFormatting sqref="AS265">
    <cfRule type="cellIs" dxfId="14" priority="7" operator="equal">
      <formula>"C"</formula>
    </cfRule>
    <cfRule type="cellIs" dxfId="13" priority="8" operator="equal">
      <formula>"WIP"</formula>
    </cfRule>
  </conditionalFormatting>
  <conditionalFormatting sqref="AS267">
    <cfRule type="cellIs" dxfId="12" priority="579" operator="equal">
      <formula>"C"</formula>
    </cfRule>
    <cfRule type="cellIs" dxfId="11" priority="580" operator="equal">
      <formula>"WIP"</formula>
    </cfRule>
  </conditionalFormatting>
  <conditionalFormatting sqref="AT1">
    <cfRule type="cellIs" dxfId="7" priority="588" operator="equal">
      <formula>"WFR"</formula>
    </cfRule>
    <cfRule type="cellIs" dxfId="6" priority="589" operator="equal">
      <formula>"SANDY"</formula>
    </cfRule>
    <cfRule type="cellIs" dxfId="5" priority="590" operator="equal">
      <formula>"DFR"</formula>
    </cfRule>
    <cfRule type="cellIs" dxfId="4" priority="591" operator="equal">
      <formula>"DRY"</formula>
    </cfRule>
  </conditionalFormatting>
  <conditionalFormatting sqref="BO25:BO367">
    <cfRule type="duplicateValues" dxfId="3" priority="1"/>
  </conditionalFormatting>
  <hyperlinks>
    <hyperlink ref="A1" location="'Progress Summary'!A1" display="'Progress Summary'!A1" xr:uid="{D7CA56C6-9203-4B52-BB34-2EFF06B1587A}"/>
  </hyperlinks>
  <printOptions horizontalCentered="1" verticalCentered="1"/>
  <pageMargins left="0.31496062992125984" right="0.31496062992125984" top="0.15748031496062992" bottom="0.15748031496062992" header="0.31496062992125984" footer="0.31496062992125984"/>
  <pageSetup scale="67" orientation="landscape" verticalDpi="4294967295" r:id="rId1"/>
  <headerFooter>
    <oddFooter>&amp;RPage &amp;P of &amp;N</oddFooter>
  </headerFooter>
  <rowBreaks count="4" manualBreakCount="4">
    <brk id="63" min="1" max="45" man="1"/>
    <brk id="129" min="1" max="45" man="1"/>
    <brk id="194" min="1" max="45" man="1"/>
    <brk id="260" min="1" max="45" man="1"/>
  </rowBreaks>
  <drawing r:id="rId2"/>
  <extLst>
    <ext xmlns:x14="http://schemas.microsoft.com/office/spreadsheetml/2009/9/main" uri="{78C0D931-6437-407d-A8EE-F0AAD7539E65}">
      <x14:conditionalFormattings>
        <x14:conditionalFormatting xmlns:xm="http://schemas.microsoft.com/office/excel/2006/main">
          <x14:cfRule type="beginsWith" priority="592" operator="beginsWith" id="{474108CC-456E-474F-BE29-E8BC18320585}">
            <xm:f>LEFT(C1,LEN("DB"))="DB"</xm:f>
            <xm:f>"DB"</xm:f>
            <x14:dxf>
              <fill>
                <patternFill>
                  <bgColor theme="5" tint="0.79998168889431442"/>
                </patternFill>
              </fill>
            </x14:dxf>
          </x14:cfRule>
          <xm:sqref>G1:G7 O1:O7 Q1:Q7 Y1:Y7 U1:U9 W1:W9 Y9 AS1:AS1048576 I1:I1048576 K1:K1048576 M1:M1048576 O9:O1048576 Q9:Q1048576 S1:S1048576 U11:U1048576 W11:W1048576 Y11:Y1048576 AA1:AA1048576 AE1:AE1048576 AG1:AG1048576 AI1:AI1048576 AK1:AK1048576 AM1:AM1048576 AO1:AO1048576 AQ1:AQ1048576 AC1:AC7 E1:E1048576 AC9:AC1048576 D23 G9:G1048576 C1:C207 C209:C1048576 D207</xm:sqref>
        </x14:conditionalFormatting>
        <x14:conditionalFormatting xmlns:xm="http://schemas.microsoft.com/office/excel/2006/main">
          <x14:cfRule type="beginsWith" priority="593" operator="beginsWith" id="{119BC9A7-AB1D-4C31-BBAE-C748EA0E5B84}">
            <xm:f>LEFT(C1,LEN("DC"))="DC"</xm:f>
            <xm:f>"DC"</xm:f>
            <x14:dxf>
              <fill>
                <patternFill>
                  <bgColor theme="7"/>
                </patternFill>
              </fill>
            </x14:dxf>
          </x14:cfRule>
          <x14:cfRule type="beginsWith" priority="594" operator="beginsWith" id="{A4A54C89-61FF-4D1F-87A2-D464926EBF52}">
            <xm:f>LEFT(C1,LEN("DD"))="DD"</xm:f>
            <xm:f>"DD"</xm:f>
            <x14:dxf>
              <fill>
                <patternFill>
                  <bgColor theme="7"/>
                </patternFill>
              </fill>
            </x14:dxf>
          </x14:cfRule>
          <xm:sqref>G1:G7 O1:O7 Q1:Q7 Y1:Y7 AC1:AC7 U1:U9 W1:W9 C1:C207 E1:E1048576 I1:I1048576 K1:K1048576 M1:M1048576 S1:S1048576 AA1:AA1048576 AE1:AE1048576 AG1:AG1048576 AI1:AI1048576 AK1:AK1048576 AM1:AM1048576 AO1:AO1048576 AQ1:AQ1048576 AS1:AS1048576 Y9 G9:G1048576 O9:O1048576 Q9:Q1048576 AC9:AC1048576 U11:U1048576 W11:W1048576 Y11:Y1048576 D23 D207 C209:C1048576</xm:sqref>
        </x14:conditionalFormatting>
        <x14:conditionalFormatting xmlns:xm="http://schemas.microsoft.com/office/excel/2006/main">
          <x14:cfRule type="beginsWith" priority="585" operator="beginsWith" id="{8C9DE4B1-8706-4D0F-9F3F-F0082B878A6C}">
            <xm:f>LEFT(AT1,LEN("DB"))="DB"</xm:f>
            <xm:f>"DB"</xm:f>
            <x14:dxf>
              <fill>
                <patternFill>
                  <bgColor theme="5" tint="0.79998168889431442"/>
                </patternFill>
              </fill>
            </x14:dxf>
          </x14:cfRule>
          <x14:cfRule type="beginsWith" priority="586" operator="beginsWith" id="{6C299148-C579-4DF4-B96B-8E3BC87D5990}">
            <xm:f>LEFT(AT1,LEN("DC"))="DC"</xm:f>
            <xm:f>"DC"</xm:f>
            <x14:dxf>
              <fill>
                <patternFill>
                  <bgColor theme="7"/>
                </patternFill>
              </fill>
            </x14:dxf>
          </x14:cfRule>
          <x14:cfRule type="beginsWith" priority="587" operator="beginsWith" id="{6E8FF4ED-82E5-42EB-B684-846F0EF61FB2}">
            <xm:f>LEFT(AT1,LEN("DD"))="DD"</xm:f>
            <xm:f>"DD"</xm:f>
            <x14:dxf>
              <fill>
                <patternFill>
                  <bgColor theme="7"/>
                </patternFill>
              </fill>
            </x14:dxf>
          </x14:cfRule>
          <xm:sqref>AT1</xm:sqref>
        </x14:conditionalFormatting>
      </x14:conditionalFormatting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C7855-817A-47F8-98EE-214E0BE147EE}">
  <sheetPr codeName="Sheet13"/>
  <dimension ref="A1:N530"/>
  <sheetViews>
    <sheetView workbookViewId="0">
      <selection activeCell="T69" sqref="T69:AS69"/>
    </sheetView>
  </sheetViews>
  <sheetFormatPr defaultRowHeight="12.75" x14ac:dyDescent="0.25"/>
  <cols>
    <col min="1" max="2" width="9.140625" style="423"/>
    <col min="3" max="3" width="11.42578125" style="423" customWidth="1"/>
    <col min="4" max="4" width="3" style="423" customWidth="1"/>
    <col min="5" max="6" width="2.140625" style="423" customWidth="1"/>
    <col min="7" max="7" width="2.28515625" style="423" customWidth="1"/>
    <col min="8" max="8" width="23.28515625" style="423" customWidth="1"/>
    <col min="9" max="9" width="11.42578125" style="423" customWidth="1"/>
    <col min="10" max="10" width="22" style="423" bestFit="1" customWidth="1"/>
    <col min="11" max="11" width="7" style="423" bestFit="1" customWidth="1"/>
    <col min="12" max="12" width="13.28515625" style="423" bestFit="1" customWidth="1"/>
    <col min="13" max="13" width="15" style="423" bestFit="1" customWidth="1"/>
    <col min="14" max="14" width="31.28515625" style="424" customWidth="1"/>
    <col min="15" max="16384" width="9.140625" style="424"/>
  </cols>
  <sheetData>
    <row r="1" spans="1:14" x14ac:dyDescent="0.25">
      <c r="A1" s="641" t="s">
        <v>1257</v>
      </c>
      <c r="M1" s="642"/>
    </row>
    <row r="2" spans="1:14" s="423" customFormat="1" x14ac:dyDescent="0.25">
      <c r="A2" s="423">
        <v>1</v>
      </c>
      <c r="B2" s="423">
        <v>2</v>
      </c>
      <c r="C2" s="423">
        <v>3</v>
      </c>
      <c r="D2" s="423">
        <v>4</v>
      </c>
      <c r="E2" s="423">
        <v>5</v>
      </c>
      <c r="F2" s="423">
        <v>6</v>
      </c>
      <c r="G2" s="423">
        <v>7</v>
      </c>
      <c r="H2" s="423">
        <v>8</v>
      </c>
      <c r="I2" s="423">
        <v>9</v>
      </c>
      <c r="J2" s="423">
        <v>10</v>
      </c>
      <c r="K2" s="423">
        <v>11</v>
      </c>
      <c r="L2" s="423">
        <v>12</v>
      </c>
      <c r="M2" s="423">
        <v>13</v>
      </c>
    </row>
    <row r="3" spans="1:14" x14ac:dyDescent="0.25">
      <c r="B3" s="1135" t="s">
        <v>653</v>
      </c>
      <c r="C3" s="1135"/>
      <c r="D3" s="1135"/>
      <c r="E3" s="1135"/>
      <c r="F3" s="1135"/>
      <c r="G3" s="1135"/>
      <c r="H3" s="1135"/>
      <c r="I3" s="1135"/>
      <c r="J3" s="1135"/>
    </row>
    <row r="4" spans="1:14" x14ac:dyDescent="0.25">
      <c r="A4" s="425" t="s">
        <v>301</v>
      </c>
      <c r="B4" s="1136" t="s">
        <v>292</v>
      </c>
      <c r="C4" s="1136"/>
      <c r="D4" s="1136"/>
      <c r="E4" s="1136"/>
      <c r="F4" s="1136"/>
      <c r="G4" s="1136"/>
      <c r="H4" s="1136"/>
      <c r="I4" s="1136"/>
      <c r="J4" s="1136"/>
    </row>
    <row r="5" spans="1:14" x14ac:dyDescent="0.25">
      <c r="A5" s="425"/>
      <c r="B5" s="425" t="s">
        <v>438</v>
      </c>
      <c r="C5" s="425" t="s">
        <v>138</v>
      </c>
      <c r="D5" s="425" t="s">
        <v>108</v>
      </c>
      <c r="E5" s="425" t="s">
        <v>439</v>
      </c>
      <c r="F5" s="425" t="s">
        <v>417</v>
      </c>
      <c r="G5" s="425" t="s">
        <v>440</v>
      </c>
      <c r="H5" s="425" t="s">
        <v>441</v>
      </c>
      <c r="I5" s="425" t="s">
        <v>442</v>
      </c>
      <c r="J5" s="425" t="s">
        <v>9</v>
      </c>
      <c r="K5" s="425" t="s">
        <v>435</v>
      </c>
      <c r="L5" s="425" t="s">
        <v>126</v>
      </c>
      <c r="M5" s="425" t="s">
        <v>1185</v>
      </c>
    </row>
    <row r="6" spans="1:14" x14ac:dyDescent="0.25">
      <c r="A6" s="423">
        <v>0</v>
      </c>
      <c r="B6" s="423" t="s">
        <v>652</v>
      </c>
      <c r="I6" s="426"/>
    </row>
    <row r="7" spans="1:14" x14ac:dyDescent="0.25">
      <c r="A7" s="423">
        <v>1</v>
      </c>
      <c r="B7" s="423" t="s">
        <v>443</v>
      </c>
      <c r="C7" s="423" t="s">
        <v>238</v>
      </c>
      <c r="H7" s="423" t="str">
        <f>+CONCATENATE(D7,",",E7,",",F7,",",G7)</f>
        <v>,,,</v>
      </c>
      <c r="I7" s="426">
        <v>122</v>
      </c>
      <c r="K7" s="423" t="str">
        <f>+IFERROR(VLOOKUP(B7,Foundation!$C$8:$E$689,3,FALSE),"")</f>
        <v>DRY</v>
      </c>
      <c r="L7" s="423" t="str">
        <f>+IF(IFERROR(MATCH(B7,'Erection Compiled'!$C$6:$C$829,0),"B")="B","","E")</f>
        <v>E</v>
      </c>
      <c r="M7" s="423" t="str">
        <f>+IFERROR(VLOOKUP(B7,Tackwelding!$B$6:$G$396,6,FALSE),"")</f>
        <v>Done</v>
      </c>
    </row>
    <row r="8" spans="1:14" x14ac:dyDescent="0.25">
      <c r="A8" s="423">
        <v>2</v>
      </c>
      <c r="B8" s="423" t="s">
        <v>624</v>
      </c>
      <c r="C8" s="423" t="s">
        <v>238</v>
      </c>
      <c r="H8" s="423" t="str">
        <f>+CONCATENATE(D8,",",E8,",",F8,",",G8)</f>
        <v>,,,</v>
      </c>
      <c r="I8" s="426">
        <v>90</v>
      </c>
      <c r="J8" s="423" t="s">
        <v>662</v>
      </c>
      <c r="K8" s="423" t="str">
        <f>+IFERROR(VLOOKUP(B8,Foundation!$C$8:$E$689,3,FALSE),"")</f>
        <v>DRY</v>
      </c>
      <c r="L8" s="423" t="str">
        <f>+IF(IFERROR(MATCH(B8,'Erection Compiled'!$C$6:$C$829,0),"B")="B","","E")</f>
        <v>E</v>
      </c>
      <c r="M8" s="423" t="str">
        <f>+IFERROR(VLOOKUP(B8,Tackwelding!$B$6:$G$396,6,FALSE),"")</f>
        <v>Done</v>
      </c>
      <c r="N8" s="720"/>
    </row>
    <row r="9" spans="1:14" x14ac:dyDescent="0.25">
      <c r="A9" s="423">
        <v>3</v>
      </c>
      <c r="B9" s="423" t="s">
        <v>625</v>
      </c>
      <c r="C9" s="423" t="s">
        <v>232</v>
      </c>
      <c r="H9" s="423" t="str">
        <f t="shared" ref="H9:H72" si="0">+CONCATENATE(D9,",",E9,",",F9,",",G9)</f>
        <v>,,,</v>
      </c>
      <c r="I9" s="426">
        <v>277.7</v>
      </c>
      <c r="K9" s="423" t="str">
        <f>+IFERROR(VLOOKUP(B9,Foundation!$C$8:$E$689,3,FALSE),"")</f>
        <v>DFR</v>
      </c>
      <c r="L9" s="423" t="str">
        <f>+IF(IFERROR(MATCH(B9,'Erection Compiled'!$C$6:$C$829,0),"B")="B","","E")</f>
        <v>E</v>
      </c>
      <c r="M9" s="423" t="str">
        <f>+IFERROR(VLOOKUP(B9,Tackwelding!$B$6:$G$396,6,FALSE),"")</f>
        <v>Done</v>
      </c>
    </row>
    <row r="10" spans="1:14" x14ac:dyDescent="0.25">
      <c r="A10" s="423">
        <v>4</v>
      </c>
      <c r="B10" s="423" t="s">
        <v>626</v>
      </c>
      <c r="C10" s="423" t="s">
        <v>231</v>
      </c>
      <c r="E10" s="423">
        <v>1</v>
      </c>
      <c r="F10" s="423">
        <v>1</v>
      </c>
      <c r="H10" s="423" t="str">
        <f t="shared" si="0"/>
        <v>,1,1,</v>
      </c>
      <c r="I10" s="426">
        <v>386</v>
      </c>
      <c r="K10" s="423" t="str">
        <f>+IFERROR(VLOOKUP(B10,Foundation!$C$8:$E$689,3,FALSE),"")</f>
        <v>DRY</v>
      </c>
      <c r="L10" s="423" t="str">
        <f>+IF(IFERROR(MATCH(B10,'Erection Compiled'!$C$6:$C$829,0),"B")="B","","E")</f>
        <v>E</v>
      </c>
      <c r="M10" s="423" t="str">
        <f>+IFERROR(VLOOKUP(B10,Tackwelding!$B$6:$G$396,6,FALSE),"")</f>
        <v>Done</v>
      </c>
    </row>
    <row r="11" spans="1:14" x14ac:dyDescent="0.25">
      <c r="A11" s="423">
        <v>5</v>
      </c>
      <c r="B11" s="423" t="s">
        <v>627</v>
      </c>
      <c r="C11" s="423" t="s">
        <v>231</v>
      </c>
      <c r="H11" s="423" t="str">
        <f t="shared" si="0"/>
        <v>,,,</v>
      </c>
      <c r="I11" s="426">
        <v>443.6</v>
      </c>
      <c r="K11" s="423" t="str">
        <f>+IFERROR(VLOOKUP(B11,Foundation!$C$8:$E$689,3,FALSE),"")</f>
        <v>DRY</v>
      </c>
      <c r="L11" s="423" t="str">
        <f>+IF(IFERROR(MATCH(B11,'Erection Compiled'!$C$6:$C$829,0),"B")="B","","E")</f>
        <v>E</v>
      </c>
      <c r="M11" s="423" t="str">
        <f>+IFERROR(VLOOKUP(B11,Tackwelding!$B$6:$G$396,6,FALSE),"")</f>
        <v>Done</v>
      </c>
    </row>
    <row r="12" spans="1:14" x14ac:dyDescent="0.25">
      <c r="A12" s="423">
        <v>6</v>
      </c>
      <c r="B12" s="423" t="s">
        <v>628</v>
      </c>
      <c r="C12" s="423" t="s">
        <v>20</v>
      </c>
      <c r="F12" s="423">
        <v>1</v>
      </c>
      <c r="H12" s="423" t="str">
        <f t="shared" si="0"/>
        <v>,,1,</v>
      </c>
      <c r="I12" s="426">
        <v>333.4</v>
      </c>
      <c r="K12" s="423" t="str">
        <f>+IFERROR(VLOOKUP(B12,Foundation!$C$8:$E$689,3,FALSE),"")</f>
        <v>DFR</v>
      </c>
      <c r="L12" s="423" t="str">
        <f>+IF(IFERROR(MATCH(B12,'Erection Compiled'!$C$6:$C$829,0),"B")="B","","E")</f>
        <v>E</v>
      </c>
      <c r="M12" s="423" t="str">
        <f>+IFERROR(VLOOKUP(B12,Tackwelding!$B$6:$G$396,6,FALSE),"")</f>
        <v>Done</v>
      </c>
    </row>
    <row r="13" spans="1:14" x14ac:dyDescent="0.25">
      <c r="A13" s="423">
        <v>7</v>
      </c>
      <c r="B13" s="423" t="s">
        <v>629</v>
      </c>
      <c r="C13" s="423" t="s">
        <v>231</v>
      </c>
      <c r="D13" s="423">
        <v>1</v>
      </c>
      <c r="E13" s="423">
        <v>1</v>
      </c>
      <c r="H13" s="423" t="str">
        <f t="shared" si="0"/>
        <v>1,1,,</v>
      </c>
      <c r="I13" s="426">
        <v>431.9</v>
      </c>
      <c r="K13" s="423" t="str">
        <f>+IFERROR(VLOOKUP(B13,Foundation!$C$8:$E$689,3,FALSE),"")</f>
        <v>DRY</v>
      </c>
      <c r="L13" s="423" t="str">
        <f>+IF(IFERROR(MATCH(B13,'Erection Compiled'!$C$6:$C$829,0),"B")="B","","E")</f>
        <v>E</v>
      </c>
      <c r="M13" s="423" t="str">
        <f>+IFERROR(VLOOKUP(B13,Tackwelding!$B$6:$G$396,6,FALSE),"")</f>
        <v>Done</v>
      </c>
    </row>
    <row r="14" spans="1:14" x14ac:dyDescent="0.25">
      <c r="A14" s="423">
        <v>8</v>
      </c>
      <c r="B14" s="423" t="s">
        <v>630</v>
      </c>
      <c r="C14" s="423" t="s">
        <v>231</v>
      </c>
      <c r="D14" s="423">
        <v>1</v>
      </c>
      <c r="G14" s="423">
        <v>1</v>
      </c>
      <c r="H14" s="423" t="str">
        <f t="shared" si="0"/>
        <v>1,,,1</v>
      </c>
      <c r="I14" s="426">
        <v>348.7</v>
      </c>
      <c r="K14" s="423" t="str">
        <f>+IFERROR(VLOOKUP(B14,Foundation!$C$8:$E$689,3,FALSE),"")</f>
        <v>Sandy</v>
      </c>
      <c r="L14" s="423" t="str">
        <f>+IF(IFERROR(MATCH(B14,'Erection Compiled'!$C$6:$C$829,0),"B")="B","","E")</f>
        <v>E</v>
      </c>
      <c r="M14" s="423" t="str">
        <f>+IFERROR(VLOOKUP(B14,Tackwelding!$B$6:$G$396,6,FALSE),"")</f>
        <v>Done</v>
      </c>
    </row>
    <row r="15" spans="1:14" x14ac:dyDescent="0.25">
      <c r="A15" s="423">
        <v>9</v>
      </c>
      <c r="B15" s="423" t="s">
        <v>631</v>
      </c>
      <c r="C15" s="423" t="s">
        <v>20</v>
      </c>
      <c r="E15" s="423">
        <v>1</v>
      </c>
      <c r="H15" s="423" t="str">
        <f t="shared" si="0"/>
        <v>,1,,</v>
      </c>
      <c r="I15" s="426">
        <v>395.7</v>
      </c>
      <c r="K15" s="423" t="str">
        <f>+IFERROR(VLOOKUP(B15,Foundation!$C$8:$E$689,3,FALSE),"")</f>
        <v>Sandy</v>
      </c>
      <c r="L15" s="423" t="str">
        <f>+IF(IFERROR(MATCH(B15,'Erection Compiled'!$C$6:$C$829,0),"B")="B","","E")</f>
        <v>E</v>
      </c>
      <c r="M15" s="423" t="str">
        <f>+IFERROR(VLOOKUP(B15,Tackwelding!$B$6:$G$396,6,FALSE),"")</f>
        <v>Done</v>
      </c>
    </row>
    <row r="16" spans="1:14" x14ac:dyDescent="0.25">
      <c r="A16" s="423">
        <v>10</v>
      </c>
      <c r="B16" s="423" t="s">
        <v>632</v>
      </c>
      <c r="C16" s="423" t="s">
        <v>231</v>
      </c>
      <c r="H16" s="423" t="str">
        <f t="shared" si="0"/>
        <v>,,,</v>
      </c>
      <c r="I16" s="426">
        <v>415</v>
      </c>
      <c r="K16" s="423" t="str">
        <f>+IFERROR(VLOOKUP(B16,Foundation!$C$8:$E$689,3,FALSE),"")</f>
        <v>Sandy</v>
      </c>
      <c r="L16" s="423" t="str">
        <f>+IF(IFERROR(MATCH(B16,'Erection Compiled'!$C$6:$C$829,0),"B")="B","","E")</f>
        <v>E</v>
      </c>
      <c r="M16" s="423" t="str">
        <f>+IFERROR(VLOOKUP(B16,Tackwelding!$B$6:$G$396,6,FALSE),"")</f>
        <v>Done</v>
      </c>
    </row>
    <row r="17" spans="1:13" x14ac:dyDescent="0.25">
      <c r="A17" s="423">
        <v>11</v>
      </c>
      <c r="B17" s="423" t="s">
        <v>444</v>
      </c>
      <c r="C17" s="423" t="s">
        <v>239</v>
      </c>
      <c r="H17" s="423" t="str">
        <f t="shared" si="0"/>
        <v>,,,</v>
      </c>
      <c r="I17" s="426">
        <v>394.3</v>
      </c>
      <c r="K17" s="423" t="str">
        <f>+IFERROR(VLOOKUP(B17,Foundation!$C$8:$E$689,3,FALSE),"")</f>
        <v>DRY</v>
      </c>
      <c r="L17" s="423" t="str">
        <f>+IF(IFERROR(MATCH(B17,'Erection Compiled'!$C$6:$C$829,0),"B")="B","","E")</f>
        <v>E</v>
      </c>
      <c r="M17" s="423" t="str">
        <f>+IFERROR(VLOOKUP(B17,Tackwelding!$B$6:$G$396,6,FALSE),"")</f>
        <v>Done</v>
      </c>
    </row>
    <row r="18" spans="1:13" x14ac:dyDescent="0.25">
      <c r="A18" s="423">
        <v>12</v>
      </c>
      <c r="B18" s="423" t="s">
        <v>445</v>
      </c>
      <c r="C18" s="423" t="s">
        <v>20</v>
      </c>
      <c r="H18" s="423" t="str">
        <f t="shared" si="0"/>
        <v>,,,</v>
      </c>
      <c r="I18" s="426">
        <v>405.3</v>
      </c>
      <c r="K18" s="423" t="str">
        <f>+IFERROR(VLOOKUP(B18,Foundation!$C$8:$E$689,3,FALSE),"")</f>
        <v>Sandy</v>
      </c>
      <c r="L18" s="423" t="str">
        <f>+IF(IFERROR(MATCH(B18,'Erection Compiled'!$C$6:$C$829,0),"B")="B","","E")</f>
        <v>E</v>
      </c>
      <c r="M18" s="423" t="str">
        <f>+IFERROR(VLOOKUP(B18,Tackwelding!$B$6:$G$396,6,FALSE),"")</f>
        <v>Done</v>
      </c>
    </row>
    <row r="19" spans="1:13" x14ac:dyDescent="0.25">
      <c r="A19" s="423">
        <v>13</v>
      </c>
      <c r="B19" s="423" t="s">
        <v>446</v>
      </c>
      <c r="C19" s="423" t="s">
        <v>20</v>
      </c>
      <c r="G19" s="423">
        <v>1</v>
      </c>
      <c r="H19" s="423" t="str">
        <f t="shared" si="0"/>
        <v>,,,1</v>
      </c>
      <c r="I19" s="426">
        <v>338.5</v>
      </c>
      <c r="K19" s="423" t="str">
        <f>+IFERROR(VLOOKUP(B19,Foundation!$C$8:$E$689,3,FALSE),"")</f>
        <v>Sandy</v>
      </c>
      <c r="L19" s="423" t="str">
        <f>+IF(IFERROR(MATCH(B19,'Erection Compiled'!$C$6:$C$829,0),"B")="B","","E")</f>
        <v>E</v>
      </c>
      <c r="M19" s="423" t="str">
        <f>+IFERROR(VLOOKUP(B19,Tackwelding!$B$6:$G$396,6,FALSE),"")</f>
        <v>Done</v>
      </c>
    </row>
    <row r="20" spans="1:13" x14ac:dyDescent="0.25">
      <c r="A20" s="423">
        <v>14</v>
      </c>
      <c r="B20" s="423" t="s">
        <v>447</v>
      </c>
      <c r="C20" s="423" t="s">
        <v>20</v>
      </c>
      <c r="D20" s="423">
        <v>1</v>
      </c>
      <c r="F20" s="423">
        <v>1</v>
      </c>
      <c r="G20" s="423">
        <v>1</v>
      </c>
      <c r="H20" s="423" t="str">
        <f t="shared" si="0"/>
        <v>1,,1,1</v>
      </c>
      <c r="I20" s="426">
        <v>406</v>
      </c>
      <c r="K20" s="423" t="str">
        <f>+IFERROR(VLOOKUP(B20,Foundation!$C$8:$E$689,3,FALSE),"")</f>
        <v>Sandy</v>
      </c>
      <c r="L20" s="423" t="str">
        <f>+IF(IFERROR(MATCH(B20,'Erection Compiled'!$C$6:$C$829,0),"B")="B","","E")</f>
        <v>E</v>
      </c>
      <c r="M20" s="423" t="str">
        <f>+IFERROR(VLOOKUP(B20,Tackwelding!$B$6:$G$396,6,FALSE),"")</f>
        <v>Done</v>
      </c>
    </row>
    <row r="21" spans="1:13" x14ac:dyDescent="0.25">
      <c r="A21" s="423">
        <v>15</v>
      </c>
      <c r="B21" s="423" t="s">
        <v>448</v>
      </c>
      <c r="C21" s="423" t="s">
        <v>20</v>
      </c>
      <c r="H21" s="423" t="str">
        <f t="shared" si="0"/>
        <v>,,,</v>
      </c>
      <c r="I21" s="426">
        <v>429</v>
      </c>
      <c r="K21" s="423" t="str">
        <f>+IFERROR(VLOOKUP(B21,Foundation!$C$8:$E$689,3,FALSE),"")</f>
        <v>Sandy</v>
      </c>
      <c r="L21" s="423" t="str">
        <f>+IF(IFERROR(MATCH(B21,'Erection Compiled'!$C$6:$C$829,0),"B")="B","","E")</f>
        <v>E</v>
      </c>
      <c r="M21" s="423" t="str">
        <f>+IFERROR(VLOOKUP(B21,Tackwelding!$B$6:$G$396,6,FALSE),"")</f>
        <v>Done</v>
      </c>
    </row>
    <row r="22" spans="1:13" x14ac:dyDescent="0.25">
      <c r="A22" s="423">
        <v>16</v>
      </c>
      <c r="B22" s="423" t="s">
        <v>449</v>
      </c>
      <c r="C22" s="423" t="s">
        <v>20</v>
      </c>
      <c r="F22" s="423">
        <v>1</v>
      </c>
      <c r="G22" s="423">
        <v>1</v>
      </c>
      <c r="H22" s="423" t="str">
        <f t="shared" si="0"/>
        <v>,,1,1</v>
      </c>
      <c r="I22" s="426">
        <v>411.6</v>
      </c>
      <c r="K22" s="423" t="str">
        <f>+IFERROR(VLOOKUP(B22,Foundation!$C$8:$E$689,3,FALSE),"")</f>
        <v>Sandy</v>
      </c>
      <c r="L22" s="423" t="str">
        <f>+IF(IFERROR(MATCH(B22,'Erection Compiled'!$C$6:$C$829,0),"B")="B","","E")</f>
        <v>E</v>
      </c>
      <c r="M22" s="423" t="str">
        <f>+IFERROR(VLOOKUP(B22,Tackwelding!$B$6:$G$396,6,FALSE),"")</f>
        <v>Done</v>
      </c>
    </row>
    <row r="23" spans="1:13" x14ac:dyDescent="0.25">
      <c r="A23" s="423">
        <v>17</v>
      </c>
      <c r="B23" s="423" t="s">
        <v>450</v>
      </c>
      <c r="C23" s="423" t="s">
        <v>20</v>
      </c>
      <c r="G23" s="423">
        <v>1</v>
      </c>
      <c r="H23" s="423" t="str">
        <f t="shared" si="0"/>
        <v>,,,1</v>
      </c>
      <c r="I23" s="426">
        <v>425.7</v>
      </c>
      <c r="K23" s="423" t="str">
        <f>+IFERROR(VLOOKUP(B23,Foundation!$C$8:$E$689,3,FALSE),"")</f>
        <v>Sandy</v>
      </c>
      <c r="L23" s="423" t="str">
        <f>+IF(IFERROR(MATCH(B23,'Erection Compiled'!$C$6:$C$829,0),"B")="B","","E")</f>
        <v>E</v>
      </c>
      <c r="M23" s="423" t="str">
        <f>+IFERROR(VLOOKUP(B23,Tackwelding!$B$6:$G$396,6,FALSE),"")</f>
        <v>Done</v>
      </c>
    </row>
    <row r="24" spans="1:13" x14ac:dyDescent="0.25">
      <c r="A24" s="423">
        <v>18</v>
      </c>
      <c r="B24" s="423" t="s">
        <v>451</v>
      </c>
      <c r="C24" s="423" t="s">
        <v>20</v>
      </c>
      <c r="H24" s="423" t="str">
        <f t="shared" si="0"/>
        <v>,,,</v>
      </c>
      <c r="I24" s="426">
        <v>408.2</v>
      </c>
      <c r="K24" s="423" t="str">
        <f>+IFERROR(VLOOKUP(B24,Foundation!$C$8:$E$689,3,FALSE),"")</f>
        <v>Sandy</v>
      </c>
      <c r="L24" s="423" t="str">
        <f>+IF(IFERROR(MATCH(B24,'Erection Compiled'!$C$6:$C$829,0),"B")="B","","E")</f>
        <v>E</v>
      </c>
      <c r="M24" s="423" t="str">
        <f>+IFERROR(VLOOKUP(B24,Tackwelding!$B$6:$G$396,6,FALSE),"")</f>
        <v>Done</v>
      </c>
    </row>
    <row r="25" spans="1:13" x14ac:dyDescent="0.25">
      <c r="A25" s="423">
        <v>19</v>
      </c>
      <c r="B25" s="423" t="s">
        <v>452</v>
      </c>
      <c r="C25" s="423" t="s">
        <v>231</v>
      </c>
      <c r="H25" s="423" t="str">
        <f t="shared" si="0"/>
        <v>,,,</v>
      </c>
      <c r="I25" s="426">
        <v>354.6</v>
      </c>
      <c r="K25" s="423" t="str">
        <f>+IFERROR(VLOOKUP(B25,Foundation!$C$8:$E$689,3,FALSE),"")</f>
        <v>Sandy</v>
      </c>
      <c r="L25" s="423" t="str">
        <f>+IF(IFERROR(MATCH(B25,'Erection Compiled'!$C$6:$C$829,0),"B")="B","","E")</f>
        <v>E</v>
      </c>
      <c r="M25" s="423" t="str">
        <f>+IFERROR(VLOOKUP(B25,Tackwelding!$B$6:$G$396,6,FALSE),"")</f>
        <v>Done</v>
      </c>
    </row>
    <row r="26" spans="1:13" x14ac:dyDescent="0.25">
      <c r="A26" s="423">
        <v>20</v>
      </c>
      <c r="B26" s="427" t="s">
        <v>453</v>
      </c>
      <c r="C26" s="427" t="s">
        <v>231</v>
      </c>
      <c r="D26" s="427"/>
      <c r="E26" s="427"/>
      <c r="F26" s="427"/>
      <c r="G26" s="427"/>
      <c r="H26" s="427" t="str">
        <f t="shared" si="0"/>
        <v>,,,</v>
      </c>
      <c r="I26" s="426">
        <v>308.7</v>
      </c>
      <c r="K26" s="423" t="str">
        <f>+IFERROR(VLOOKUP(B26,Foundation!$C$8:$E$689,3,FALSE),"")</f>
        <v>DRY</v>
      </c>
      <c r="L26" s="423" t="str">
        <f>+IF(IFERROR(MATCH(B26,'Erection Compiled'!$C$6:$C$829,0),"B")="B","","E")</f>
        <v>E</v>
      </c>
      <c r="M26" s="423" t="str">
        <f>+IFERROR(VLOOKUP(B26,Tackwelding!$B$6:$G$396,6,FALSE),"")</f>
        <v>Done</v>
      </c>
    </row>
    <row r="27" spans="1:13" x14ac:dyDescent="0.25">
      <c r="A27" s="423">
        <v>21</v>
      </c>
      <c r="B27" s="427" t="s">
        <v>38</v>
      </c>
      <c r="C27" s="427" t="s">
        <v>649</v>
      </c>
      <c r="D27" s="427"/>
      <c r="E27" s="427"/>
      <c r="F27" s="427"/>
      <c r="G27" s="427"/>
      <c r="H27" s="427" t="str">
        <f t="shared" si="0"/>
        <v>,,,</v>
      </c>
      <c r="I27" s="428">
        <v>336</v>
      </c>
      <c r="K27" s="423" t="str">
        <f>+IFERROR(VLOOKUP(B27,Foundation!$C$8:$E$689,3,FALSE),"")</f>
        <v>DRY</v>
      </c>
      <c r="L27" s="423" t="str">
        <f>+IF(IFERROR(MATCH(B27,'Erection Compiled'!$C$6:$C$829,0),"B")="B","","E")</f>
        <v>E</v>
      </c>
      <c r="M27" s="423" t="str">
        <f>+IFERROR(VLOOKUP(B27,Tackwelding!$B$6:$G$396,6,FALSE),"")</f>
        <v>Done</v>
      </c>
    </row>
    <row r="28" spans="1:13" x14ac:dyDescent="0.25">
      <c r="A28" s="423">
        <v>22</v>
      </c>
      <c r="B28" s="423" t="s">
        <v>39</v>
      </c>
      <c r="C28" s="423" t="s">
        <v>649</v>
      </c>
      <c r="H28" s="423" t="str">
        <f t="shared" si="0"/>
        <v>,,,</v>
      </c>
      <c r="I28" s="428">
        <v>226.5</v>
      </c>
      <c r="K28" s="423" t="str">
        <f>+IFERROR(VLOOKUP(B28,Foundation!$C$8:$E$689,3,FALSE),"")</f>
        <v>DRY</v>
      </c>
      <c r="L28" s="423" t="str">
        <f>+IF(IFERROR(MATCH(B28,'Erection Compiled'!$C$6:$C$829,0),"B")="B","","E")</f>
        <v>E</v>
      </c>
      <c r="M28" s="423" t="str">
        <f>+IFERROR(VLOOKUP(B28,Tackwelding!$B$6:$G$396,6,FALSE),"")</f>
        <v>Done</v>
      </c>
    </row>
    <row r="29" spans="1:13" x14ac:dyDescent="0.25">
      <c r="A29" s="423">
        <v>23</v>
      </c>
      <c r="B29" s="423" t="s">
        <v>454</v>
      </c>
      <c r="C29" s="423" t="s">
        <v>231</v>
      </c>
      <c r="H29" s="423" t="str">
        <f t="shared" si="0"/>
        <v>,,,</v>
      </c>
      <c r="I29" s="426">
        <v>343</v>
      </c>
      <c r="K29" s="423" t="str">
        <f>+IFERROR(VLOOKUP(B29,Foundation!$C$8:$E$689,3,FALSE),"")</f>
        <v>DRY</v>
      </c>
      <c r="L29" s="423" t="str">
        <f>+IF(IFERROR(MATCH(B29,'Erection Compiled'!$C$6:$C$829,0),"B")="B","","E")</f>
        <v>E</v>
      </c>
      <c r="M29" s="423" t="str">
        <f>+IFERROR(VLOOKUP(B29,Tackwelding!$B$6:$G$396,6,FALSE),"")</f>
        <v>Done</v>
      </c>
    </row>
    <row r="30" spans="1:13" x14ac:dyDescent="0.25">
      <c r="A30" s="423">
        <v>24</v>
      </c>
      <c r="B30" s="423" t="s">
        <v>455</v>
      </c>
      <c r="C30" s="423" t="s">
        <v>231</v>
      </c>
      <c r="H30" s="423" t="str">
        <f t="shared" si="0"/>
        <v>,,,</v>
      </c>
      <c r="I30" s="426">
        <v>358.4</v>
      </c>
      <c r="K30" s="423" t="str">
        <f>+IFERROR(VLOOKUP(B30,Foundation!$C$8:$E$689,3,FALSE),"")</f>
        <v>DRY</v>
      </c>
      <c r="L30" s="423" t="str">
        <f>+IF(IFERROR(MATCH(B30,'Erection Compiled'!$C$6:$C$829,0),"B")="B","","E")</f>
        <v>E</v>
      </c>
      <c r="M30" s="423" t="str">
        <f>+IFERROR(VLOOKUP(B30,Tackwelding!$B$6:$G$396,6,FALSE),"")</f>
        <v>Done</v>
      </c>
    </row>
    <row r="31" spans="1:13" x14ac:dyDescent="0.25">
      <c r="A31" s="423">
        <v>25</v>
      </c>
      <c r="B31" s="423" t="s">
        <v>456</v>
      </c>
      <c r="C31" s="423" t="s">
        <v>231</v>
      </c>
      <c r="H31" s="423" t="str">
        <f t="shared" si="0"/>
        <v>,,,</v>
      </c>
      <c r="I31" s="426">
        <v>381</v>
      </c>
      <c r="K31" s="423" t="str">
        <f>+IFERROR(VLOOKUP(B31,Foundation!$C$8:$E$689,3,FALSE),"")</f>
        <v>DRY</v>
      </c>
      <c r="L31" s="423" t="str">
        <f>+IF(IFERROR(MATCH(B31,'Erection Compiled'!$C$6:$C$829,0),"B")="B","","E")</f>
        <v>E</v>
      </c>
      <c r="M31" s="423" t="str">
        <f>+IFERROR(VLOOKUP(B31,Tackwelding!$B$6:$G$396,6,FALSE),"")</f>
        <v>Done</v>
      </c>
    </row>
    <row r="32" spans="1:13" x14ac:dyDescent="0.25">
      <c r="A32" s="423">
        <v>26</v>
      </c>
      <c r="B32" s="427" t="s">
        <v>457</v>
      </c>
      <c r="C32" s="427" t="s">
        <v>231</v>
      </c>
      <c r="D32" s="427"/>
      <c r="E32" s="427"/>
      <c r="F32" s="427"/>
      <c r="G32" s="427"/>
      <c r="H32" s="427" t="str">
        <f t="shared" si="0"/>
        <v>,,,</v>
      </c>
      <c r="I32" s="426">
        <v>367.6</v>
      </c>
      <c r="K32" s="423" t="str">
        <f>+IFERROR(VLOOKUP(B32,Foundation!$C$8:$E$689,3,FALSE),"")</f>
        <v>DRY</v>
      </c>
      <c r="L32" s="423" t="str">
        <f>+IF(IFERROR(MATCH(B32,'Erection Compiled'!$C$6:$C$829,0),"B")="B","","E")</f>
        <v>E</v>
      </c>
      <c r="M32" s="423" t="str">
        <f>+IFERROR(VLOOKUP(B32,Tackwelding!$B$6:$G$396,6,FALSE),"")</f>
        <v>Done</v>
      </c>
    </row>
    <row r="33" spans="1:13" x14ac:dyDescent="0.25">
      <c r="A33" s="423">
        <v>27</v>
      </c>
      <c r="B33" s="427" t="s">
        <v>40</v>
      </c>
      <c r="C33" s="427" t="s">
        <v>240</v>
      </c>
      <c r="D33" s="427">
        <v>5</v>
      </c>
      <c r="E33" s="427">
        <v>5</v>
      </c>
      <c r="F33" s="427">
        <v>5</v>
      </c>
      <c r="G33" s="427">
        <v>5</v>
      </c>
      <c r="H33" s="427" t="str">
        <f t="shared" si="0"/>
        <v>5,5,5,5</v>
      </c>
      <c r="I33" s="428">
        <v>423.1</v>
      </c>
      <c r="K33" s="423" t="str">
        <f>+IFERROR(VLOOKUP(B33,Foundation!$C$8:$E$689,3,FALSE),"")</f>
        <v>DRY</v>
      </c>
      <c r="L33" s="423" t="str">
        <f>+IF(IFERROR(MATCH(B33,'Erection Compiled'!$C$6:$C$829,0),"B")="B","","E")</f>
        <v>E</v>
      </c>
      <c r="M33" s="423" t="str">
        <f>+IFERROR(VLOOKUP(B33,Tackwelding!$B$6:$G$396,6,FALSE),"")</f>
        <v>Done</v>
      </c>
    </row>
    <row r="34" spans="1:13" x14ac:dyDescent="0.25">
      <c r="A34" s="423">
        <v>28</v>
      </c>
      <c r="B34" s="423" t="s">
        <v>41</v>
      </c>
      <c r="C34" s="423" t="s">
        <v>241</v>
      </c>
      <c r="D34" s="423">
        <v>5</v>
      </c>
      <c r="E34" s="423">
        <v>5</v>
      </c>
      <c r="F34" s="423">
        <v>5</v>
      </c>
      <c r="G34" s="423">
        <v>5</v>
      </c>
      <c r="H34" s="423" t="str">
        <f t="shared" si="0"/>
        <v>5,5,5,5</v>
      </c>
      <c r="I34" s="428">
        <v>246</v>
      </c>
      <c r="K34" s="423" t="str">
        <f>+IFERROR(VLOOKUP(B34,Foundation!$C$8:$E$689,3,FALSE),"")</f>
        <v>DRY</v>
      </c>
      <c r="L34" s="423" t="str">
        <f>+IF(IFERROR(MATCH(B34,'Erection Compiled'!$C$6:$C$829,0),"B")="B","","E")</f>
        <v>E</v>
      </c>
      <c r="M34" s="423" t="str">
        <f>+IFERROR(VLOOKUP(B34,Tackwelding!$B$6:$G$396,6,FALSE),"")</f>
        <v>Done</v>
      </c>
    </row>
    <row r="35" spans="1:13" x14ac:dyDescent="0.25">
      <c r="A35" s="423">
        <v>29</v>
      </c>
      <c r="B35" s="423" t="s">
        <v>458</v>
      </c>
      <c r="C35" s="423" t="s">
        <v>231</v>
      </c>
      <c r="H35" s="423" t="str">
        <f t="shared" si="0"/>
        <v>,,,</v>
      </c>
      <c r="I35" s="426">
        <v>429.9</v>
      </c>
      <c r="K35" s="423" t="str">
        <f>+IFERROR(VLOOKUP(B35,Foundation!$C$8:$E$689,3,FALSE),"")</f>
        <v>DFR</v>
      </c>
      <c r="L35" s="423" t="str">
        <f>+IF(IFERROR(MATCH(B35,'Erection Compiled'!$C$6:$C$829,0),"B")="B","","E")</f>
        <v>E</v>
      </c>
      <c r="M35" s="423" t="str">
        <f>+IFERROR(VLOOKUP(B35,Tackwelding!$B$6:$G$396,6,FALSE),"")</f>
        <v>Done</v>
      </c>
    </row>
    <row r="36" spans="1:13" x14ac:dyDescent="0.25">
      <c r="A36" s="423">
        <v>30</v>
      </c>
      <c r="B36" s="427" t="s">
        <v>42</v>
      </c>
      <c r="C36" s="427" t="s">
        <v>231</v>
      </c>
      <c r="D36" s="427"/>
      <c r="E36" s="427"/>
      <c r="F36" s="427"/>
      <c r="G36" s="427"/>
      <c r="H36" s="427" t="str">
        <f t="shared" si="0"/>
        <v>,,,</v>
      </c>
      <c r="I36" s="426">
        <v>362.4</v>
      </c>
      <c r="K36" s="423" t="str">
        <f>+IFERROR(VLOOKUP(B36,Foundation!$C$8:$E$689,3,FALSE),"")</f>
        <v>DFR</v>
      </c>
      <c r="L36" s="423" t="str">
        <f>+IF(IFERROR(MATCH(B36,'Erection Compiled'!$C$6:$C$829,0),"B")="B","","E")</f>
        <v>E</v>
      </c>
      <c r="M36" s="423" t="str">
        <f>+IFERROR(VLOOKUP(B36,Tackwelding!$B$6:$G$396,6,FALSE),"")</f>
        <v>Done</v>
      </c>
    </row>
    <row r="37" spans="1:13" x14ac:dyDescent="0.25">
      <c r="A37" s="423">
        <v>31</v>
      </c>
      <c r="B37" s="427" t="s">
        <v>43</v>
      </c>
      <c r="C37" s="427" t="s">
        <v>242</v>
      </c>
      <c r="D37" s="427">
        <v>2</v>
      </c>
      <c r="E37" s="427">
        <v>3</v>
      </c>
      <c r="F37" s="427">
        <v>3</v>
      </c>
      <c r="G37" s="427">
        <v>2</v>
      </c>
      <c r="H37" s="427" t="str">
        <f t="shared" si="0"/>
        <v>2,3,3,2</v>
      </c>
      <c r="I37" s="428">
        <v>347.9</v>
      </c>
      <c r="K37" s="423" t="str">
        <f>+IFERROR(VLOOKUP(B37,Foundation!$C$8:$E$689,3,FALSE),"")</f>
        <v>DRY</v>
      </c>
      <c r="L37" s="423" t="str">
        <f>+IF(IFERROR(MATCH(B37,'Erection Compiled'!$C$6:$C$829,0),"B")="B","","E")</f>
        <v>E</v>
      </c>
      <c r="M37" s="423" t="str">
        <f>+IFERROR(VLOOKUP(B37,Tackwelding!$B$6:$G$396,6,FALSE),"")</f>
        <v>Done</v>
      </c>
    </row>
    <row r="38" spans="1:13" x14ac:dyDescent="0.25">
      <c r="A38" s="423">
        <v>32</v>
      </c>
      <c r="B38" s="423" t="s">
        <v>44</v>
      </c>
      <c r="C38" s="423" t="s">
        <v>242</v>
      </c>
      <c r="H38" s="423" t="str">
        <f t="shared" si="0"/>
        <v>,,,</v>
      </c>
      <c r="I38" s="428">
        <v>210.8</v>
      </c>
      <c r="K38" s="423" t="str">
        <f>+IFERROR(VLOOKUP(B38,Foundation!$C$8:$E$689,3,FALSE),"")</f>
        <v>DRY</v>
      </c>
      <c r="L38" s="423" t="str">
        <f>+IF(IFERROR(MATCH(B38,'Erection Compiled'!$C$6:$C$829,0),"B")="B","","E")</f>
        <v>E</v>
      </c>
      <c r="M38" s="423" t="str">
        <f>+IFERROR(VLOOKUP(B38,Tackwelding!$B$6:$G$396,6,FALSE),"")</f>
        <v>Done</v>
      </c>
    </row>
    <row r="39" spans="1:13" x14ac:dyDescent="0.25">
      <c r="A39" s="423">
        <v>33</v>
      </c>
      <c r="B39" s="423" t="s">
        <v>150</v>
      </c>
      <c r="C39" s="423" t="s">
        <v>20</v>
      </c>
      <c r="H39" s="423" t="str">
        <f t="shared" si="0"/>
        <v>,,,</v>
      </c>
      <c r="I39" s="426">
        <v>409.2</v>
      </c>
      <c r="K39" s="423" t="str">
        <f>+IFERROR(VLOOKUP(B39,Foundation!$C$8:$E$689,3,FALSE),"")</f>
        <v>DRY</v>
      </c>
      <c r="L39" s="423" t="str">
        <f>+IF(IFERROR(MATCH(B39,'Erection Compiled'!$C$6:$C$829,0),"B")="B","","E")</f>
        <v>E</v>
      </c>
      <c r="M39" s="423" t="str">
        <f>+IFERROR(VLOOKUP(B39,Tackwelding!$B$6:$G$396,6,FALSE),"")</f>
        <v>Done</v>
      </c>
    </row>
    <row r="40" spans="1:13" x14ac:dyDescent="0.25">
      <c r="A40" s="423">
        <v>34</v>
      </c>
      <c r="B40" s="423" t="s">
        <v>459</v>
      </c>
      <c r="C40" s="423" t="s">
        <v>20</v>
      </c>
      <c r="H40" s="423" t="str">
        <f t="shared" si="0"/>
        <v>,,,</v>
      </c>
      <c r="I40" s="426">
        <v>413.6</v>
      </c>
      <c r="K40" s="423" t="str">
        <f>+IFERROR(VLOOKUP(B40,Foundation!$C$8:$E$689,3,FALSE),"")</f>
        <v>DRY</v>
      </c>
      <c r="L40" s="423" t="str">
        <f>+IF(IFERROR(MATCH(B40,'Erection Compiled'!$C$6:$C$829,0),"B")="B","","E")</f>
        <v>E</v>
      </c>
      <c r="M40" s="423" t="str">
        <f>+IFERROR(VLOOKUP(B40,Tackwelding!$B$6:$G$396,6,FALSE),"")</f>
        <v>Done</v>
      </c>
    </row>
    <row r="41" spans="1:13" x14ac:dyDescent="0.25">
      <c r="A41" s="423">
        <v>35</v>
      </c>
      <c r="B41" s="423" t="s">
        <v>460</v>
      </c>
      <c r="C41" s="423" t="s">
        <v>231</v>
      </c>
      <c r="H41" s="423" t="str">
        <f t="shared" si="0"/>
        <v>,,,</v>
      </c>
      <c r="I41" s="426">
        <v>393.2</v>
      </c>
      <c r="K41" s="423" t="str">
        <f>+IFERROR(VLOOKUP(B41,Foundation!$C$8:$E$689,3,FALSE),"")</f>
        <v>DRY</v>
      </c>
      <c r="L41" s="423" t="str">
        <f>+IF(IFERROR(MATCH(B41,'Erection Compiled'!$C$6:$C$829,0),"B")="B","","E")</f>
        <v>E</v>
      </c>
      <c r="M41" s="423" t="str">
        <f>+IFERROR(VLOOKUP(B41,Tackwelding!$B$6:$G$396,6,FALSE),"")</f>
        <v>Done</v>
      </c>
    </row>
    <row r="42" spans="1:13" x14ac:dyDescent="0.25">
      <c r="A42" s="423">
        <v>36</v>
      </c>
      <c r="B42" s="423" t="s">
        <v>461</v>
      </c>
      <c r="C42" s="423" t="s">
        <v>20</v>
      </c>
      <c r="H42" s="423" t="str">
        <f t="shared" si="0"/>
        <v>,,,</v>
      </c>
      <c r="I42" s="426">
        <v>416.5</v>
      </c>
      <c r="K42" s="423" t="str">
        <f>+IFERROR(VLOOKUP(B42,Foundation!$C$8:$E$689,3,FALSE),"")</f>
        <v>DRY</v>
      </c>
      <c r="L42" s="423" t="str">
        <f>+IF(IFERROR(MATCH(B42,'Erection Compiled'!$C$6:$C$829,0),"B")="B","","E")</f>
        <v>E</v>
      </c>
      <c r="M42" s="423" t="str">
        <f>+IFERROR(VLOOKUP(B42,Tackwelding!$B$6:$G$396,6,FALSE),"")</f>
        <v>Done</v>
      </c>
    </row>
    <row r="43" spans="1:13" x14ac:dyDescent="0.25">
      <c r="A43" s="423">
        <v>37</v>
      </c>
      <c r="B43" s="423" t="s">
        <v>462</v>
      </c>
      <c r="C43" s="423" t="s">
        <v>20</v>
      </c>
      <c r="G43" s="423">
        <v>1</v>
      </c>
      <c r="H43" s="423" t="str">
        <f t="shared" si="0"/>
        <v>,,,1</v>
      </c>
      <c r="I43" s="426">
        <v>394.6</v>
      </c>
      <c r="K43" s="423" t="str">
        <f>+IFERROR(VLOOKUP(B43,Foundation!$C$8:$E$689,3,FALSE),"")</f>
        <v>DRY</v>
      </c>
      <c r="L43" s="423" t="str">
        <f>+IF(IFERROR(MATCH(B43,'Erection Compiled'!$C$6:$C$829,0),"B")="B","","E")</f>
        <v>E</v>
      </c>
      <c r="M43" s="423" t="str">
        <f>+IFERROR(VLOOKUP(B43,Tackwelding!$B$6:$G$396,6,FALSE),"")</f>
        <v>Done</v>
      </c>
    </row>
    <row r="44" spans="1:13" x14ac:dyDescent="0.25">
      <c r="A44" s="423">
        <v>38</v>
      </c>
      <c r="B44" s="423" t="s">
        <v>151</v>
      </c>
      <c r="C44" s="423" t="s">
        <v>20</v>
      </c>
      <c r="H44" s="423" t="str">
        <f t="shared" si="0"/>
        <v>,,,</v>
      </c>
      <c r="I44" s="426">
        <v>393.2</v>
      </c>
      <c r="K44" s="423" t="str">
        <f>+IFERROR(VLOOKUP(B44,Foundation!$C$8:$E$689,3,FALSE),"")</f>
        <v>DRY</v>
      </c>
      <c r="L44" s="423" t="str">
        <f>+IF(IFERROR(MATCH(B44,'Erection Compiled'!$C$6:$C$829,0),"B")="B","","E")</f>
        <v>E</v>
      </c>
      <c r="M44" s="423" t="str">
        <f>+IFERROR(VLOOKUP(B44,Tackwelding!$B$6:$G$396,6,FALSE),"")</f>
        <v/>
      </c>
    </row>
    <row r="45" spans="1:13" x14ac:dyDescent="0.25">
      <c r="A45" s="423">
        <v>39</v>
      </c>
      <c r="B45" s="423" t="s">
        <v>152</v>
      </c>
      <c r="C45" s="423" t="s">
        <v>242</v>
      </c>
      <c r="H45" s="423" t="str">
        <f t="shared" si="0"/>
        <v>,,,</v>
      </c>
      <c r="I45" s="426">
        <v>441.1</v>
      </c>
      <c r="K45" s="423" t="str">
        <f>+IFERROR(VLOOKUP(B45,Foundation!$C$8:$E$689,3,FALSE),"")</f>
        <v>DRY</v>
      </c>
      <c r="L45" s="423" t="str">
        <f>+IF(IFERROR(MATCH(B45,'Erection Compiled'!$C$6:$C$829,0),"B")="B","","E")</f>
        <v>E</v>
      </c>
      <c r="M45" s="423" t="str">
        <f>+IFERROR(VLOOKUP(B45,Tackwelding!$B$6:$G$396,6,FALSE),"")</f>
        <v/>
      </c>
    </row>
    <row r="46" spans="1:13" x14ac:dyDescent="0.25">
      <c r="A46" s="423">
        <v>40</v>
      </c>
      <c r="B46" s="423" t="s">
        <v>153</v>
      </c>
      <c r="C46" s="423" t="s">
        <v>232</v>
      </c>
      <c r="H46" s="423" t="str">
        <f t="shared" si="0"/>
        <v>,,,</v>
      </c>
      <c r="I46" s="426">
        <v>414.4</v>
      </c>
      <c r="K46" s="423" t="str">
        <f>+IFERROR(VLOOKUP(B46,Foundation!$C$8:$E$689,3,FALSE),"")</f>
        <v>DRY</v>
      </c>
      <c r="L46" s="423" t="str">
        <f>+IF(IFERROR(MATCH(B46,'Erection Compiled'!$C$6:$C$829,0),"B")="B","","E")</f>
        <v>E</v>
      </c>
      <c r="M46" s="423" t="str">
        <f>+IFERROR(VLOOKUP(B46,Tackwelding!$B$6:$G$396,6,FALSE),"")</f>
        <v/>
      </c>
    </row>
    <row r="47" spans="1:13" x14ac:dyDescent="0.25">
      <c r="A47" s="423">
        <v>41</v>
      </c>
      <c r="B47" s="423" t="s">
        <v>463</v>
      </c>
      <c r="C47" s="423" t="s">
        <v>20</v>
      </c>
      <c r="H47" s="423" t="str">
        <f t="shared" si="0"/>
        <v>,,,</v>
      </c>
      <c r="I47" s="426">
        <v>395.863</v>
      </c>
      <c r="K47" s="423" t="str">
        <f>+IFERROR(VLOOKUP(B47,Foundation!$C$8:$E$689,3,FALSE),"")</f>
        <v>DFR</v>
      </c>
      <c r="L47" s="423" t="str">
        <f>+IF(IFERROR(MATCH(B47,'Erection Compiled'!$C$6:$C$829,0),"B")="B","","E")</f>
        <v>E</v>
      </c>
      <c r="M47" s="423" t="str">
        <f>+IFERROR(VLOOKUP(B47,Tackwelding!$B$6:$G$396,6,FALSE),"")</f>
        <v>Done</v>
      </c>
    </row>
    <row r="48" spans="1:13" x14ac:dyDescent="0.25">
      <c r="A48" s="423">
        <v>42</v>
      </c>
      <c r="B48" s="423" t="s">
        <v>154</v>
      </c>
      <c r="C48" s="423" t="s">
        <v>20</v>
      </c>
      <c r="H48" s="423" t="str">
        <f t="shared" si="0"/>
        <v>,,,</v>
      </c>
      <c r="I48" s="426">
        <v>413.404</v>
      </c>
      <c r="K48" s="423" t="str">
        <f>+IFERROR(VLOOKUP(B48,Foundation!$C$8:$E$689,3,FALSE),"")</f>
        <v>DFR</v>
      </c>
      <c r="L48" s="423" t="str">
        <f>+IF(IFERROR(MATCH(B48,'Erection Compiled'!$C$6:$C$829,0),"B")="B","","E")</f>
        <v>E</v>
      </c>
      <c r="M48" s="423" t="str">
        <f>+IFERROR(VLOOKUP(B48,Tackwelding!$B$6:$G$396,6,FALSE),"")</f>
        <v>Done</v>
      </c>
    </row>
    <row r="49" spans="1:13" x14ac:dyDescent="0.25">
      <c r="A49" s="423">
        <v>43</v>
      </c>
      <c r="B49" s="423" t="s">
        <v>155</v>
      </c>
      <c r="C49" s="423" t="s">
        <v>231</v>
      </c>
      <c r="H49" s="423" t="str">
        <f t="shared" si="0"/>
        <v>,,,</v>
      </c>
      <c r="I49" s="426">
        <v>402.6</v>
      </c>
      <c r="K49" s="423" t="str">
        <f>+IFERROR(VLOOKUP(B49,Foundation!$C$8:$E$689,3,FALSE),"")</f>
        <v>DRY</v>
      </c>
      <c r="L49" s="423" t="str">
        <f>+IF(IFERROR(MATCH(B49,'Erection Compiled'!$C$6:$C$829,0),"B")="B","","E")</f>
        <v>E</v>
      </c>
      <c r="M49" s="423" t="str">
        <f>+IFERROR(VLOOKUP(B49,Tackwelding!$B$6:$G$396,6,FALSE),"")</f>
        <v/>
      </c>
    </row>
    <row r="50" spans="1:13" x14ac:dyDescent="0.25">
      <c r="A50" s="423">
        <v>44</v>
      </c>
      <c r="B50" s="427" t="s">
        <v>464</v>
      </c>
      <c r="C50" s="427" t="s">
        <v>231</v>
      </c>
      <c r="D50" s="427"/>
      <c r="E50" s="427"/>
      <c r="F50" s="427"/>
      <c r="G50" s="427"/>
      <c r="H50" s="427" t="str">
        <f t="shared" si="0"/>
        <v>,,,</v>
      </c>
      <c r="I50" s="426">
        <v>372.1</v>
      </c>
      <c r="K50" s="423" t="str">
        <f>+IFERROR(VLOOKUP(B50,Foundation!$C$8:$E$689,3,FALSE),"")</f>
        <v>DRY</v>
      </c>
      <c r="L50" s="423" t="str">
        <f>+IF(IFERROR(MATCH(B50,'Erection Compiled'!$C$6:$C$829,0),"B")="B","","E")</f>
        <v>E</v>
      </c>
      <c r="M50" s="423" t="str">
        <f>+IFERROR(VLOOKUP(B50,Tackwelding!$B$6:$G$396,6,FALSE),"")</f>
        <v>Done</v>
      </c>
    </row>
    <row r="51" spans="1:13" x14ac:dyDescent="0.25">
      <c r="A51" s="423">
        <v>45</v>
      </c>
      <c r="B51" s="427" t="s">
        <v>45</v>
      </c>
      <c r="C51" s="427" t="s">
        <v>650</v>
      </c>
      <c r="D51" s="427"/>
      <c r="E51" s="427"/>
      <c r="F51" s="427"/>
      <c r="G51" s="427"/>
      <c r="H51" s="427" t="str">
        <f t="shared" si="0"/>
        <v>,,,</v>
      </c>
      <c r="I51" s="428">
        <v>457.7</v>
      </c>
      <c r="K51" s="423" t="str">
        <f>+IFERROR(VLOOKUP(B51,Foundation!$C$8:$E$689,3,FALSE),"")</f>
        <v>DRY</v>
      </c>
      <c r="L51" s="423" t="str">
        <f>+IF(IFERROR(MATCH(B51,'Erection Compiled'!$C$6:$C$829,0),"B")="B","","E")</f>
        <v>E</v>
      </c>
      <c r="M51" s="423" t="str">
        <f>+IFERROR(VLOOKUP(B51,Tackwelding!$B$6:$G$396,6,FALSE),"")</f>
        <v/>
      </c>
    </row>
    <row r="52" spans="1:13" x14ac:dyDescent="0.25">
      <c r="A52" s="423">
        <v>46</v>
      </c>
      <c r="B52" s="423" t="s">
        <v>46</v>
      </c>
      <c r="C52" s="423" t="s">
        <v>651</v>
      </c>
      <c r="H52" s="423" t="str">
        <f t="shared" si="0"/>
        <v>,,,</v>
      </c>
      <c r="I52" s="428">
        <v>233.1</v>
      </c>
      <c r="K52" s="423" t="str">
        <f>+IFERROR(VLOOKUP(B52,Foundation!$C$8:$E$689,3,FALSE),"")</f>
        <v>DFR</v>
      </c>
      <c r="L52" s="423" t="str">
        <f>+IF(IFERROR(MATCH(B52,'Erection Compiled'!$C$6:$C$829,0),"B")="B","","E")</f>
        <v>E</v>
      </c>
      <c r="M52" s="423" t="str">
        <f>+IFERROR(VLOOKUP(B52,Tackwelding!$B$6:$G$396,6,FALSE),"")</f>
        <v/>
      </c>
    </row>
    <row r="53" spans="1:13" x14ac:dyDescent="0.25">
      <c r="A53" s="423">
        <v>47</v>
      </c>
      <c r="B53" s="423" t="s">
        <v>465</v>
      </c>
      <c r="C53" s="423" t="s">
        <v>231</v>
      </c>
      <c r="H53" s="423" t="str">
        <f t="shared" si="0"/>
        <v>,,,</v>
      </c>
      <c r="I53" s="426">
        <v>443.7</v>
      </c>
      <c r="K53" s="423" t="str">
        <f>+IFERROR(VLOOKUP(B53,Foundation!$C$8:$E$689,3,FALSE),"")</f>
        <v>DRY</v>
      </c>
      <c r="L53" s="423" t="str">
        <f>+IF(IFERROR(MATCH(B53,'Erection Compiled'!$C$6:$C$829,0),"B")="B","","E")</f>
        <v>E</v>
      </c>
      <c r="M53" s="423" t="str">
        <f>+IFERROR(VLOOKUP(B53,Tackwelding!$B$6:$G$396,6,FALSE),"")</f>
        <v>Done</v>
      </c>
    </row>
    <row r="54" spans="1:13" x14ac:dyDescent="0.25">
      <c r="A54" s="423">
        <v>48</v>
      </c>
      <c r="B54" s="423" t="s">
        <v>466</v>
      </c>
      <c r="C54" s="423" t="s">
        <v>231</v>
      </c>
      <c r="H54" s="423" t="str">
        <f t="shared" si="0"/>
        <v>,,,</v>
      </c>
      <c r="I54" s="426">
        <v>383.2</v>
      </c>
      <c r="K54" s="423" t="str">
        <f>+IFERROR(VLOOKUP(B54,Foundation!$C$8:$E$689,3,FALSE),"")</f>
        <v>DFR</v>
      </c>
      <c r="L54" s="423" t="str">
        <f>+IF(IFERROR(MATCH(B54,'Erection Compiled'!$C$6:$C$829,0),"B")="B","","E")</f>
        <v>E</v>
      </c>
      <c r="M54" s="423" t="str">
        <f>+IFERROR(VLOOKUP(B54,Tackwelding!$B$6:$G$396,6,FALSE),"")</f>
        <v/>
      </c>
    </row>
    <row r="55" spans="1:13" x14ac:dyDescent="0.25">
      <c r="A55" s="423">
        <v>49</v>
      </c>
      <c r="B55" s="423" t="s">
        <v>156</v>
      </c>
      <c r="C55" s="423" t="s">
        <v>231</v>
      </c>
      <c r="H55" s="423" t="str">
        <f t="shared" si="0"/>
        <v>,,,</v>
      </c>
      <c r="I55" s="426">
        <v>398.6</v>
      </c>
      <c r="K55" s="423" t="str">
        <f>+IFERROR(VLOOKUP(B55,Foundation!$C$8:$E$689,3,FALSE),"")</f>
        <v>DFR</v>
      </c>
      <c r="L55" s="423" t="str">
        <f>+IF(IFERROR(MATCH(B55,'Erection Compiled'!$C$6:$C$829,0),"B")="B","","E")</f>
        <v>E</v>
      </c>
      <c r="M55" s="423" t="str">
        <f>+IFERROR(VLOOKUP(B55,Tackwelding!$B$6:$G$396,6,FALSE),"")</f>
        <v>Done</v>
      </c>
    </row>
    <row r="56" spans="1:13" x14ac:dyDescent="0.25">
      <c r="A56" s="423">
        <v>50</v>
      </c>
      <c r="B56" s="423" t="s">
        <v>467</v>
      </c>
      <c r="C56" s="423" t="s">
        <v>20</v>
      </c>
      <c r="H56" s="423" t="str">
        <f t="shared" si="0"/>
        <v>,,,</v>
      </c>
      <c r="I56" s="426">
        <v>410.7</v>
      </c>
      <c r="K56" s="423" t="str">
        <f>+IFERROR(VLOOKUP(B56,Foundation!$C$8:$E$689,3,FALSE),"")</f>
        <v>DFR</v>
      </c>
      <c r="L56" s="423" t="str">
        <f>+IF(IFERROR(MATCH(B56,'Erection Compiled'!$C$6:$C$829,0),"B")="B","","E")</f>
        <v>E</v>
      </c>
      <c r="M56" s="423" t="str">
        <f>+IFERROR(VLOOKUP(B56,Tackwelding!$B$6:$G$396,6,FALSE),"")</f>
        <v>Done</v>
      </c>
    </row>
    <row r="57" spans="1:13" x14ac:dyDescent="0.25">
      <c r="A57" s="423">
        <v>51</v>
      </c>
      <c r="B57" s="423" t="s">
        <v>157</v>
      </c>
      <c r="C57" s="423" t="s">
        <v>20</v>
      </c>
      <c r="H57" s="423" t="str">
        <f t="shared" si="0"/>
        <v>,,,</v>
      </c>
      <c r="I57" s="426">
        <v>416.2</v>
      </c>
      <c r="K57" s="423" t="str">
        <f>+IFERROR(VLOOKUP(B57,Foundation!$C$8:$E$689,3,FALSE),"")</f>
        <v>DRY</v>
      </c>
      <c r="L57" s="423" t="str">
        <f>+IF(IFERROR(MATCH(B57,'Erection Compiled'!$C$6:$C$829,0),"B")="B","","E")</f>
        <v>E</v>
      </c>
      <c r="M57" s="423" t="str">
        <f>+IFERROR(VLOOKUP(B57,Tackwelding!$B$6:$G$396,6,FALSE),"")</f>
        <v>Done</v>
      </c>
    </row>
    <row r="58" spans="1:13" x14ac:dyDescent="0.25">
      <c r="A58" s="423">
        <v>52</v>
      </c>
      <c r="B58" s="423" t="s">
        <v>158</v>
      </c>
      <c r="C58" s="423" t="s">
        <v>231</v>
      </c>
      <c r="H58" s="423" t="str">
        <f t="shared" si="0"/>
        <v>,,,</v>
      </c>
      <c r="I58" s="426">
        <v>403.4</v>
      </c>
      <c r="K58" s="423" t="str">
        <f>+IFERROR(VLOOKUP(B58,Foundation!$C$8:$E$689,3,FALSE),"")</f>
        <v>DFR</v>
      </c>
      <c r="L58" s="423" t="str">
        <f>+IF(IFERROR(MATCH(B58,'Erection Compiled'!$C$6:$C$829,0),"B")="B","","E")</f>
        <v>E</v>
      </c>
      <c r="M58" s="423" t="str">
        <f>+IFERROR(VLOOKUP(B58,Tackwelding!$B$6:$G$396,6,FALSE),"")</f>
        <v>Done</v>
      </c>
    </row>
    <row r="59" spans="1:13" x14ac:dyDescent="0.25">
      <c r="A59" s="423">
        <v>53</v>
      </c>
      <c r="B59" s="423" t="s">
        <v>159</v>
      </c>
      <c r="C59" s="423" t="s">
        <v>20</v>
      </c>
      <c r="H59" s="423" t="str">
        <f t="shared" si="0"/>
        <v>,,,</v>
      </c>
      <c r="I59" s="426">
        <v>373.84500000000003</v>
      </c>
      <c r="K59" s="423" t="str">
        <f>+IFERROR(VLOOKUP(B59,Foundation!$C$8:$E$689,3,FALSE),"")</f>
        <v>DRY</v>
      </c>
      <c r="L59" s="423" t="str">
        <f>+IF(IFERROR(MATCH(B59,'Erection Compiled'!$C$6:$C$829,0),"B")="B","","E")</f>
        <v>E</v>
      </c>
      <c r="M59" s="423" t="str">
        <f>+IFERROR(VLOOKUP(B59,Tackwelding!$B$6:$G$396,6,FALSE),"")</f>
        <v>Done</v>
      </c>
    </row>
    <row r="60" spans="1:13" x14ac:dyDescent="0.25">
      <c r="A60" s="423">
        <v>54</v>
      </c>
      <c r="B60" s="423" t="s">
        <v>160</v>
      </c>
      <c r="C60" s="423" t="s">
        <v>20</v>
      </c>
      <c r="H60" s="423" t="str">
        <f t="shared" si="0"/>
        <v>,,,</v>
      </c>
      <c r="I60" s="426">
        <v>411.82299999999998</v>
      </c>
      <c r="K60" s="423" t="str">
        <f>+IFERROR(VLOOKUP(B60,Foundation!$C$8:$E$689,3,FALSE),"")</f>
        <v>DFR</v>
      </c>
      <c r="L60" s="423" t="str">
        <f>+IF(IFERROR(MATCH(B60,'Erection Compiled'!$C$6:$C$829,0),"B")="B","","E")</f>
        <v>E</v>
      </c>
      <c r="M60" s="423" t="str">
        <f>+IFERROR(VLOOKUP(B60,Tackwelding!$B$6:$G$396,6,FALSE),"")</f>
        <v>Done</v>
      </c>
    </row>
    <row r="61" spans="1:13" x14ac:dyDescent="0.25">
      <c r="A61" s="423">
        <v>55</v>
      </c>
      <c r="B61" s="423" t="s">
        <v>161</v>
      </c>
      <c r="C61" s="423" t="s">
        <v>231</v>
      </c>
      <c r="H61" s="423" t="str">
        <f t="shared" si="0"/>
        <v>,,,</v>
      </c>
      <c r="I61" s="426">
        <v>414.2</v>
      </c>
      <c r="K61" s="423" t="str">
        <f>+IFERROR(VLOOKUP(B61,Foundation!$C$8:$E$689,3,FALSE),"")</f>
        <v>DRY</v>
      </c>
      <c r="L61" s="423" t="str">
        <f>+IF(IFERROR(MATCH(B61,'Erection Compiled'!$C$6:$C$829,0),"B")="B","","E")</f>
        <v>E</v>
      </c>
      <c r="M61" s="423" t="str">
        <f>+IFERROR(VLOOKUP(B61,Tackwelding!$B$6:$G$396,6,FALSE),"")</f>
        <v>Done</v>
      </c>
    </row>
    <row r="62" spans="1:13" x14ac:dyDescent="0.25">
      <c r="A62" s="423">
        <v>56</v>
      </c>
      <c r="B62" s="423" t="s">
        <v>162</v>
      </c>
      <c r="C62" s="423" t="s">
        <v>20</v>
      </c>
      <c r="H62" s="423" t="str">
        <f t="shared" si="0"/>
        <v>,,,</v>
      </c>
      <c r="I62" s="426">
        <v>402.3</v>
      </c>
      <c r="K62" s="423" t="str">
        <f>+IFERROR(VLOOKUP(B62,Foundation!$C$8:$E$689,3,FALSE),"")</f>
        <v>Sandy</v>
      </c>
      <c r="L62" s="423" t="str">
        <f>+IF(IFERROR(MATCH(B62,'Erection Compiled'!$C$6:$C$829,0),"B")="B","","E")</f>
        <v>E</v>
      </c>
      <c r="M62" s="423" t="str">
        <f>+IFERROR(VLOOKUP(B62,Tackwelding!$B$6:$G$396,6,FALSE),"")</f>
        <v>Done</v>
      </c>
    </row>
    <row r="63" spans="1:13" x14ac:dyDescent="0.25">
      <c r="A63" s="423">
        <v>57</v>
      </c>
      <c r="B63" s="423" t="s">
        <v>163</v>
      </c>
      <c r="C63" s="423" t="s">
        <v>20</v>
      </c>
      <c r="H63" s="423" t="str">
        <f t="shared" si="0"/>
        <v>,,,</v>
      </c>
      <c r="I63" s="426">
        <v>430.3</v>
      </c>
      <c r="K63" s="423" t="str">
        <f>+IFERROR(VLOOKUP(B63,Foundation!$C$8:$E$689,3,FALSE),"")</f>
        <v>DRY</v>
      </c>
      <c r="L63" s="423" t="str">
        <f>+IF(IFERROR(MATCH(B63,'Erection Compiled'!$C$6:$C$829,0),"B")="B","","E")</f>
        <v>E</v>
      </c>
      <c r="M63" s="423" t="str">
        <f>+IFERROR(VLOOKUP(B63,Tackwelding!$B$6:$G$396,6,FALSE),"")</f>
        <v>Done</v>
      </c>
    </row>
    <row r="64" spans="1:13" x14ac:dyDescent="0.25">
      <c r="A64" s="423">
        <v>58</v>
      </c>
      <c r="B64" s="423" t="s">
        <v>164</v>
      </c>
      <c r="C64" s="423" t="s">
        <v>242</v>
      </c>
      <c r="H64" s="423" t="str">
        <f t="shared" si="0"/>
        <v>,,,</v>
      </c>
      <c r="I64" s="426">
        <v>406.2</v>
      </c>
      <c r="K64" s="423" t="str">
        <f>+IFERROR(VLOOKUP(B64,Foundation!$C$8:$E$689,3,FALSE),"")</f>
        <v>DRY</v>
      </c>
      <c r="L64" s="423" t="str">
        <f>+IF(IFERROR(MATCH(B64,'Erection Compiled'!$C$6:$C$829,0),"B")="B","","E")</f>
        <v>E</v>
      </c>
      <c r="M64" s="423" t="str">
        <f>+IFERROR(VLOOKUP(B64,Tackwelding!$B$6:$G$396,6,FALSE),"")</f>
        <v>Done</v>
      </c>
    </row>
    <row r="65" spans="1:13" x14ac:dyDescent="0.25">
      <c r="A65" s="423">
        <v>59</v>
      </c>
      <c r="B65" s="423" t="s">
        <v>165</v>
      </c>
      <c r="C65" s="423" t="s">
        <v>20</v>
      </c>
      <c r="H65" s="423" t="str">
        <f t="shared" si="0"/>
        <v>,,,</v>
      </c>
      <c r="I65" s="426">
        <v>405.3</v>
      </c>
      <c r="K65" s="423" t="str">
        <f>+IFERROR(VLOOKUP(B65,Foundation!$C$8:$E$689,3,FALSE),"")</f>
        <v>DRY</v>
      </c>
      <c r="L65" s="423" t="str">
        <f>+IF(IFERROR(MATCH(B65,'Erection Compiled'!$C$6:$C$829,0),"B")="B","","E")</f>
        <v>E</v>
      </c>
      <c r="M65" s="423" t="str">
        <f>+IFERROR(VLOOKUP(B65,Tackwelding!$B$6:$G$396,6,FALSE),"")</f>
        <v>Done</v>
      </c>
    </row>
    <row r="66" spans="1:13" x14ac:dyDescent="0.25">
      <c r="A66" s="423">
        <v>60</v>
      </c>
      <c r="B66" s="423" t="s">
        <v>166</v>
      </c>
      <c r="C66" s="423" t="s">
        <v>20</v>
      </c>
      <c r="H66" s="423" t="str">
        <f t="shared" si="0"/>
        <v>,,,</v>
      </c>
      <c r="I66" s="426">
        <v>427.1</v>
      </c>
      <c r="K66" s="423" t="str">
        <f>+IFERROR(VLOOKUP(B66,Foundation!$C$8:$E$689,3,FALSE),"")</f>
        <v>DRY</v>
      </c>
      <c r="L66" s="423" t="str">
        <f>+IF(IFERROR(MATCH(B66,'Erection Compiled'!$C$6:$C$829,0),"B")="B","","E")</f>
        <v>E</v>
      </c>
      <c r="M66" s="423" t="str">
        <f>+IFERROR(VLOOKUP(B66,Tackwelding!$B$6:$G$396,6,FALSE),"")</f>
        <v>Done</v>
      </c>
    </row>
    <row r="67" spans="1:13" x14ac:dyDescent="0.25">
      <c r="A67" s="423">
        <v>61</v>
      </c>
      <c r="B67" s="423" t="s">
        <v>468</v>
      </c>
      <c r="C67" s="423" t="s">
        <v>20</v>
      </c>
      <c r="H67" s="423" t="str">
        <f t="shared" si="0"/>
        <v>,,,</v>
      </c>
      <c r="I67" s="426">
        <v>400</v>
      </c>
      <c r="K67" s="423" t="str">
        <f>+IFERROR(VLOOKUP(B67,Foundation!$C$8:$E$689,3,FALSE),"")</f>
        <v>DRY</v>
      </c>
      <c r="L67" s="423" t="str">
        <f>+IF(IFERROR(MATCH(B67,'Erection Compiled'!$C$6:$C$829,0),"B")="B","","E")</f>
        <v>E</v>
      </c>
      <c r="M67" s="423" t="str">
        <f>+IFERROR(VLOOKUP(B67,Tackwelding!$B$6:$G$396,6,FALSE),"")</f>
        <v>Done</v>
      </c>
    </row>
    <row r="68" spans="1:13" x14ac:dyDescent="0.25">
      <c r="A68" s="423">
        <v>62</v>
      </c>
      <c r="B68" s="423" t="s">
        <v>469</v>
      </c>
      <c r="C68" s="423" t="s">
        <v>20</v>
      </c>
      <c r="H68" s="423" t="str">
        <f t="shared" si="0"/>
        <v>,,,</v>
      </c>
      <c r="I68" s="426">
        <v>412.8</v>
      </c>
      <c r="K68" s="423" t="str">
        <f>+IFERROR(VLOOKUP(B68,Foundation!$C$8:$E$689,3,FALSE),"")</f>
        <v>DRY</v>
      </c>
      <c r="L68" s="423" t="str">
        <f>+IF(IFERROR(MATCH(B68,'Erection Compiled'!$C$6:$C$829,0),"B")="B","","E")</f>
        <v>E</v>
      </c>
      <c r="M68" s="423" t="str">
        <f>+IFERROR(VLOOKUP(B68,Tackwelding!$B$6:$G$396,6,FALSE),"")</f>
        <v>Done</v>
      </c>
    </row>
    <row r="69" spans="1:13" x14ac:dyDescent="0.25">
      <c r="A69" s="423">
        <v>63</v>
      </c>
      <c r="B69" s="423" t="s">
        <v>167</v>
      </c>
      <c r="C69" s="423" t="s">
        <v>20</v>
      </c>
      <c r="H69" s="423" t="str">
        <f t="shared" si="0"/>
        <v>,,,</v>
      </c>
      <c r="I69" s="426">
        <v>387.8</v>
      </c>
      <c r="K69" s="423" t="str">
        <f>+IFERROR(VLOOKUP(B69,Foundation!$C$8:$E$689,3,FALSE),"")</f>
        <v>DFR</v>
      </c>
      <c r="L69" s="423" t="str">
        <f>+IF(IFERROR(MATCH(B69,'Erection Compiled'!$C$6:$C$829,0),"B")="B","","E")</f>
        <v>E</v>
      </c>
      <c r="M69" s="423" t="str">
        <f>+IFERROR(VLOOKUP(B69,Tackwelding!$B$6:$G$396,6,FALSE),"")</f>
        <v>Done</v>
      </c>
    </row>
    <row r="70" spans="1:13" x14ac:dyDescent="0.25">
      <c r="A70" s="423">
        <v>64</v>
      </c>
      <c r="B70" s="423" t="s">
        <v>168</v>
      </c>
      <c r="C70" s="423" t="s">
        <v>20</v>
      </c>
      <c r="H70" s="423" t="str">
        <f t="shared" si="0"/>
        <v>,,,</v>
      </c>
      <c r="I70" s="426">
        <v>436.7</v>
      </c>
      <c r="K70" s="423" t="str">
        <f>+IFERROR(VLOOKUP(B70,Foundation!$C$8:$E$689,3,FALSE),"")</f>
        <v>DFR</v>
      </c>
      <c r="L70" s="423" t="str">
        <f>+IF(IFERROR(MATCH(B70,'Erection Compiled'!$C$6:$C$829,0),"B")="B","","E")</f>
        <v>E</v>
      </c>
      <c r="M70" s="423" t="str">
        <f>+IFERROR(VLOOKUP(B70,Tackwelding!$B$6:$G$396,6,FALSE),"")</f>
        <v>Done</v>
      </c>
    </row>
    <row r="71" spans="1:13" x14ac:dyDescent="0.25">
      <c r="A71" s="423">
        <v>65</v>
      </c>
      <c r="B71" s="423" t="s">
        <v>169</v>
      </c>
      <c r="C71" s="423" t="s">
        <v>231</v>
      </c>
      <c r="H71" s="423" t="str">
        <f t="shared" si="0"/>
        <v>,,,</v>
      </c>
      <c r="I71" s="426">
        <v>403.7</v>
      </c>
      <c r="K71" s="423" t="str">
        <f>+IFERROR(VLOOKUP(B71,Foundation!$C$8:$E$689,3,FALSE),"")</f>
        <v>DRY</v>
      </c>
      <c r="L71" s="423" t="str">
        <f>+IF(IFERROR(MATCH(B71,'Erection Compiled'!$C$6:$C$829,0),"B")="B","","E")</f>
        <v>E</v>
      </c>
      <c r="M71" s="423" t="str">
        <f>+IFERROR(VLOOKUP(B71,Tackwelding!$B$6:$G$396,6,FALSE),"")</f>
        <v>Done</v>
      </c>
    </row>
    <row r="72" spans="1:13" x14ac:dyDescent="0.25">
      <c r="A72" s="423">
        <v>66</v>
      </c>
      <c r="B72" s="423" t="s">
        <v>470</v>
      </c>
      <c r="C72" s="423" t="s">
        <v>20</v>
      </c>
      <c r="H72" s="423" t="str">
        <f t="shared" si="0"/>
        <v>,,,</v>
      </c>
      <c r="I72" s="426">
        <v>409.5</v>
      </c>
      <c r="K72" s="423" t="str">
        <f>+IFERROR(VLOOKUP(B72,Foundation!$C$8:$E$689,3,FALSE),"")</f>
        <v>DFR</v>
      </c>
      <c r="L72" s="423" t="str">
        <f>+IF(IFERROR(MATCH(B72,'Erection Compiled'!$C$6:$C$829,0),"B")="B","","E")</f>
        <v>E</v>
      </c>
      <c r="M72" s="423" t="str">
        <f>+IFERROR(VLOOKUP(B72,Tackwelding!$B$6:$G$396,6,FALSE),"")</f>
        <v>Done</v>
      </c>
    </row>
    <row r="73" spans="1:13" x14ac:dyDescent="0.25">
      <c r="A73" s="423">
        <v>67</v>
      </c>
      <c r="B73" s="423" t="s">
        <v>471</v>
      </c>
      <c r="C73" s="423" t="s">
        <v>20</v>
      </c>
      <c r="H73" s="423" t="str">
        <f t="shared" ref="H73:H136" si="1">+CONCATENATE(D73,",",E73,",",F73,",",G73)</f>
        <v>,,,</v>
      </c>
      <c r="I73" s="426">
        <v>418.6</v>
      </c>
      <c r="K73" s="423" t="str">
        <f>+IFERROR(VLOOKUP(B73,Foundation!$C$8:$E$689,3,FALSE),"")</f>
        <v>DFR</v>
      </c>
      <c r="L73" s="423" t="str">
        <f>+IF(IFERROR(MATCH(B73,'Erection Compiled'!$C$6:$C$829,0),"B")="B","","E")</f>
        <v>E</v>
      </c>
      <c r="M73" s="423" t="str">
        <f>+IFERROR(VLOOKUP(B73,Tackwelding!$B$6:$G$396,6,FALSE),"")</f>
        <v>Done</v>
      </c>
    </row>
    <row r="74" spans="1:13" x14ac:dyDescent="0.25">
      <c r="A74" s="423">
        <v>68</v>
      </c>
      <c r="B74" s="423" t="s">
        <v>472</v>
      </c>
      <c r="C74" s="423" t="s">
        <v>231</v>
      </c>
      <c r="D74" s="423">
        <v>1</v>
      </c>
      <c r="E74" s="423">
        <v>3</v>
      </c>
      <c r="H74" s="423" t="str">
        <f t="shared" si="1"/>
        <v>1,3,,</v>
      </c>
      <c r="I74" s="426">
        <v>410.3</v>
      </c>
      <c r="K74" s="423" t="str">
        <f>+IFERROR(VLOOKUP(B74,Foundation!$C$8:$E$689,3,FALSE),"")</f>
        <v>Sandy</v>
      </c>
      <c r="L74" s="423" t="str">
        <f>+IF(IFERROR(MATCH(B74,'Erection Compiled'!$C$6:$C$829,0),"B")="B","","E")</f>
        <v>E</v>
      </c>
      <c r="M74" s="423" t="str">
        <f>+IFERROR(VLOOKUP(B74,Tackwelding!$B$6:$G$396,6,FALSE),"")</f>
        <v>Done</v>
      </c>
    </row>
    <row r="75" spans="1:13" x14ac:dyDescent="0.25">
      <c r="A75" s="423">
        <v>69</v>
      </c>
      <c r="B75" s="423" t="s">
        <v>473</v>
      </c>
      <c r="C75" s="423" t="s">
        <v>231</v>
      </c>
      <c r="E75" s="423">
        <v>2</v>
      </c>
      <c r="H75" s="423" t="str">
        <f t="shared" si="1"/>
        <v>,2,,</v>
      </c>
      <c r="I75" s="426">
        <v>384</v>
      </c>
      <c r="K75" s="423" t="str">
        <f>+IFERROR(VLOOKUP(B75,Foundation!$C$8:$E$689,3,FALSE),"")</f>
        <v>Sandy</v>
      </c>
      <c r="L75" s="423" t="str">
        <f>+IF(IFERROR(MATCH(B75,'Erection Compiled'!$C$6:$C$829,0),"B")="B","","E")</f>
        <v>E</v>
      </c>
      <c r="M75" s="423" t="str">
        <f>+IFERROR(VLOOKUP(B75,Tackwelding!$B$6:$G$396,6,FALSE),"")</f>
        <v>Done</v>
      </c>
    </row>
    <row r="76" spans="1:13" x14ac:dyDescent="0.25">
      <c r="A76" s="423">
        <v>70</v>
      </c>
      <c r="B76" s="423" t="s">
        <v>474</v>
      </c>
      <c r="C76" s="423" t="s">
        <v>242</v>
      </c>
      <c r="D76" s="423">
        <v>1</v>
      </c>
      <c r="E76" s="423">
        <v>4</v>
      </c>
      <c r="G76" s="423">
        <v>3</v>
      </c>
      <c r="H76" s="423" t="str">
        <f t="shared" si="1"/>
        <v>1,4,,3</v>
      </c>
      <c r="I76" s="426">
        <v>450.8</v>
      </c>
      <c r="K76" s="423" t="str">
        <f>+IFERROR(VLOOKUP(B76,Foundation!$C$8:$E$689,3,FALSE),"")</f>
        <v>Sandy</v>
      </c>
      <c r="L76" s="423" t="str">
        <f>+IF(IFERROR(MATCH(B76,'Erection Compiled'!$C$6:$C$829,0),"B")="B","","E")</f>
        <v>E</v>
      </c>
      <c r="M76" s="423" t="str">
        <f>+IFERROR(VLOOKUP(B76,Tackwelding!$B$6:$G$396,6,FALSE),"")</f>
        <v>Done</v>
      </c>
    </row>
    <row r="77" spans="1:13" x14ac:dyDescent="0.25">
      <c r="A77" s="423">
        <v>71</v>
      </c>
      <c r="B77" s="423" t="s">
        <v>475</v>
      </c>
      <c r="C77" s="423" t="s">
        <v>231</v>
      </c>
      <c r="H77" s="423" t="str">
        <f t="shared" si="1"/>
        <v>,,,</v>
      </c>
      <c r="I77" s="426">
        <v>384.2</v>
      </c>
      <c r="K77" s="423" t="str">
        <f>+IFERROR(VLOOKUP(B77,Foundation!$C$8:$E$689,3,FALSE),"")</f>
        <v>Sandy</v>
      </c>
      <c r="L77" s="423" t="str">
        <f>+IF(IFERROR(MATCH(B77,'Erection Compiled'!$C$6:$C$829,0),"B")="B","","E")</f>
        <v>E</v>
      </c>
      <c r="M77" s="423" t="str">
        <f>+IFERROR(VLOOKUP(B77,Tackwelding!$B$6:$G$396,6,FALSE),"")</f>
        <v>Done</v>
      </c>
    </row>
    <row r="78" spans="1:13" x14ac:dyDescent="0.25">
      <c r="A78" s="423">
        <v>72</v>
      </c>
      <c r="B78" s="423" t="s">
        <v>476</v>
      </c>
      <c r="C78" s="423" t="s">
        <v>231</v>
      </c>
      <c r="D78" s="423">
        <v>2</v>
      </c>
      <c r="E78" s="423">
        <v>1</v>
      </c>
      <c r="H78" s="423" t="str">
        <f t="shared" si="1"/>
        <v>2,1,,</v>
      </c>
      <c r="I78" s="426">
        <v>338.6</v>
      </c>
      <c r="K78" s="423" t="str">
        <f>+IFERROR(VLOOKUP(B78,Foundation!$C$8:$E$689,3,FALSE),"")</f>
        <v>Sandy</v>
      </c>
      <c r="L78" s="423" t="str">
        <f>+IF(IFERROR(MATCH(B78,'Erection Compiled'!$C$6:$C$829,0),"B")="B","","E")</f>
        <v>E</v>
      </c>
      <c r="M78" s="423" t="str">
        <f>+IFERROR(VLOOKUP(B78,Tackwelding!$B$6:$G$396,6,FALSE),"")</f>
        <v>Done</v>
      </c>
    </row>
    <row r="79" spans="1:13" x14ac:dyDescent="0.25">
      <c r="A79" s="423">
        <v>73</v>
      </c>
      <c r="B79" s="423" t="s">
        <v>477</v>
      </c>
      <c r="C79" s="423" t="s">
        <v>231</v>
      </c>
      <c r="G79" s="423">
        <v>1</v>
      </c>
      <c r="H79" s="423" t="str">
        <f t="shared" si="1"/>
        <v>,,,1</v>
      </c>
      <c r="I79" s="426">
        <v>370.7</v>
      </c>
      <c r="K79" s="423" t="str">
        <f>+IFERROR(VLOOKUP(B79,Foundation!$C$8:$E$689,3,FALSE),"")</f>
        <v>Sandy</v>
      </c>
      <c r="L79" s="423" t="str">
        <f>+IF(IFERROR(MATCH(B79,'Erection Compiled'!$C$6:$C$829,0),"B")="B","","E")</f>
        <v>E</v>
      </c>
      <c r="M79" s="423" t="str">
        <f>+IFERROR(VLOOKUP(B79,Tackwelding!$B$6:$G$396,6,FALSE),"")</f>
        <v/>
      </c>
    </row>
    <row r="80" spans="1:13" x14ac:dyDescent="0.25">
      <c r="A80" s="423">
        <v>74</v>
      </c>
      <c r="B80" s="423" t="s">
        <v>478</v>
      </c>
      <c r="C80" s="423" t="s">
        <v>231</v>
      </c>
      <c r="H80" s="423" t="str">
        <f t="shared" si="1"/>
        <v>,,,</v>
      </c>
      <c r="I80" s="426">
        <v>434.1</v>
      </c>
      <c r="K80" s="423" t="str">
        <f>+IFERROR(VLOOKUP(B80,Foundation!$C$8:$E$689,3,FALSE),"")</f>
        <v>Sandy</v>
      </c>
      <c r="L80" s="423" t="str">
        <f>+IF(IFERROR(MATCH(B80,'Erection Compiled'!$C$6:$C$829,0),"B")="B","","E")</f>
        <v>E</v>
      </c>
      <c r="M80" s="423" t="str">
        <f>+IFERROR(VLOOKUP(B80,Tackwelding!$B$6:$G$396,6,FALSE),"")</f>
        <v/>
      </c>
    </row>
    <row r="81" spans="1:13" x14ac:dyDescent="0.25">
      <c r="A81" s="423">
        <v>75</v>
      </c>
      <c r="B81" s="423" t="s">
        <v>170</v>
      </c>
      <c r="C81" s="423" t="s">
        <v>231</v>
      </c>
      <c r="H81" s="423" t="str">
        <f t="shared" si="1"/>
        <v>,,,</v>
      </c>
      <c r="I81" s="426">
        <v>368.1</v>
      </c>
      <c r="K81" s="423" t="str">
        <f>+IFERROR(VLOOKUP(B81,Foundation!$C$8:$E$689,3,FALSE),"")</f>
        <v>DFR</v>
      </c>
      <c r="L81" s="423" t="str">
        <f>+IF(IFERROR(MATCH(B81,'Erection Compiled'!$C$6:$C$829,0),"B")="B","","E")</f>
        <v>E</v>
      </c>
      <c r="M81" s="423" t="str">
        <f>+IFERROR(VLOOKUP(B81,Tackwelding!$B$6:$G$396,6,FALSE),"")</f>
        <v>Done</v>
      </c>
    </row>
    <row r="82" spans="1:13" x14ac:dyDescent="0.25">
      <c r="A82" s="423">
        <v>76</v>
      </c>
      <c r="B82" s="423" t="s">
        <v>171</v>
      </c>
      <c r="C82" s="423" t="s">
        <v>242</v>
      </c>
      <c r="H82" s="423" t="str">
        <f t="shared" si="1"/>
        <v>,,,</v>
      </c>
      <c r="I82" s="426">
        <v>342.3</v>
      </c>
      <c r="K82" s="423" t="str">
        <f>+IFERROR(VLOOKUP(B82,Foundation!$C$8:$E$689,3,FALSE),"")</f>
        <v>DRY</v>
      </c>
      <c r="L82" s="423" t="str">
        <f>+IF(IFERROR(MATCH(B82,'Erection Compiled'!$C$6:$C$829,0),"B")="B","","E")</f>
        <v>E</v>
      </c>
      <c r="M82" s="423" t="str">
        <f>+IFERROR(VLOOKUP(B82,Tackwelding!$B$6:$G$396,6,FALSE),"")</f>
        <v>Done</v>
      </c>
    </row>
    <row r="83" spans="1:13" x14ac:dyDescent="0.25">
      <c r="A83" s="423">
        <v>77</v>
      </c>
      <c r="B83" s="423" t="s">
        <v>479</v>
      </c>
      <c r="C83" s="423" t="s">
        <v>20</v>
      </c>
      <c r="H83" s="423" t="str">
        <f t="shared" si="1"/>
        <v>,,,</v>
      </c>
      <c r="I83" s="426">
        <v>405.1</v>
      </c>
      <c r="K83" s="423" t="str">
        <f>+IFERROR(VLOOKUP(B83,Foundation!$C$8:$E$689,3,FALSE),"")</f>
        <v>DRY</v>
      </c>
      <c r="L83" s="423" t="str">
        <f>+IF(IFERROR(MATCH(B83,'Erection Compiled'!$C$6:$C$829,0),"B")="B","","E")</f>
        <v>E</v>
      </c>
      <c r="M83" s="423" t="str">
        <f>+IFERROR(VLOOKUP(B83,Tackwelding!$B$6:$G$396,6,FALSE),"")</f>
        <v/>
      </c>
    </row>
    <row r="84" spans="1:13" x14ac:dyDescent="0.25">
      <c r="A84" s="423">
        <v>78</v>
      </c>
      <c r="B84" s="423" t="s">
        <v>480</v>
      </c>
      <c r="C84" s="423" t="s">
        <v>231</v>
      </c>
      <c r="H84" s="423" t="str">
        <f t="shared" si="1"/>
        <v>,,,</v>
      </c>
      <c r="I84" s="426">
        <v>412.2</v>
      </c>
      <c r="K84" s="423" t="str">
        <f>+IFERROR(VLOOKUP(B84,Foundation!$C$8:$E$689,3,FALSE),"")</f>
        <v>DRY</v>
      </c>
      <c r="L84" s="423" t="str">
        <f>+IF(IFERROR(MATCH(B84,'Erection Compiled'!$C$6:$C$829,0),"B")="B","","E")</f>
        <v>E</v>
      </c>
      <c r="M84" s="423" t="str">
        <f>+IFERROR(VLOOKUP(B84,Tackwelding!$B$6:$G$396,6,FALSE),"")</f>
        <v/>
      </c>
    </row>
    <row r="85" spans="1:13" x14ac:dyDescent="0.25">
      <c r="A85" s="423">
        <v>79</v>
      </c>
      <c r="B85" s="423" t="s">
        <v>481</v>
      </c>
      <c r="C85" s="423" t="s">
        <v>20</v>
      </c>
      <c r="H85" s="423" t="str">
        <f t="shared" si="1"/>
        <v>,,,</v>
      </c>
      <c r="I85" s="426">
        <v>412.2</v>
      </c>
      <c r="K85" s="423" t="str">
        <f>+IFERROR(VLOOKUP(B85,Foundation!$C$8:$E$689,3,FALSE),"")</f>
        <v>DRY</v>
      </c>
      <c r="L85" s="423" t="str">
        <f>+IF(IFERROR(MATCH(B85,'Erection Compiled'!$C$6:$C$829,0),"B")="B","","E")</f>
        <v>E</v>
      </c>
      <c r="M85" s="423" t="str">
        <f>+IFERROR(VLOOKUP(B85,Tackwelding!$B$6:$G$396,6,FALSE),"")</f>
        <v/>
      </c>
    </row>
    <row r="86" spans="1:13" x14ac:dyDescent="0.25">
      <c r="A86" s="423">
        <v>80</v>
      </c>
      <c r="B86" s="423" t="s">
        <v>482</v>
      </c>
      <c r="C86" s="423" t="s">
        <v>20</v>
      </c>
      <c r="H86" s="423" t="str">
        <f t="shared" si="1"/>
        <v>,,,</v>
      </c>
      <c r="I86" s="426">
        <v>422.1</v>
      </c>
      <c r="K86" s="423" t="str">
        <f>+IFERROR(VLOOKUP(B86,Foundation!$C$8:$E$689,3,FALSE),"")</f>
        <v>DRY</v>
      </c>
      <c r="L86" s="423" t="str">
        <f>+IF(IFERROR(MATCH(B86,'Erection Compiled'!$C$6:$C$829,0),"B")="B","","E")</f>
        <v>E</v>
      </c>
      <c r="M86" s="423" t="str">
        <f>+IFERROR(VLOOKUP(B86,Tackwelding!$B$6:$G$396,6,FALSE),"")</f>
        <v/>
      </c>
    </row>
    <row r="87" spans="1:13" x14ac:dyDescent="0.25">
      <c r="A87" s="423">
        <v>81</v>
      </c>
      <c r="B87" s="423" t="s">
        <v>483</v>
      </c>
      <c r="C87" s="423" t="s">
        <v>20</v>
      </c>
      <c r="H87" s="423" t="str">
        <f t="shared" si="1"/>
        <v>,,,</v>
      </c>
      <c r="I87" s="426">
        <v>418.3</v>
      </c>
      <c r="K87" s="423" t="str">
        <f>+IFERROR(VLOOKUP(B87,Foundation!$C$8:$E$689,3,FALSE),"")</f>
        <v>DRY</v>
      </c>
      <c r="L87" s="423" t="str">
        <f>+IF(IFERROR(MATCH(B87,'Erection Compiled'!$C$6:$C$829,0),"B")="B","","E")</f>
        <v>E</v>
      </c>
      <c r="M87" s="423" t="str">
        <f>+IFERROR(VLOOKUP(B87,Tackwelding!$B$6:$G$396,6,FALSE),"")</f>
        <v/>
      </c>
    </row>
    <row r="88" spans="1:13" x14ac:dyDescent="0.25">
      <c r="A88" s="423">
        <v>82</v>
      </c>
      <c r="B88" s="423" t="s">
        <v>484</v>
      </c>
      <c r="C88" s="423" t="s">
        <v>232</v>
      </c>
      <c r="H88" s="423" t="str">
        <f t="shared" si="1"/>
        <v>,,,</v>
      </c>
      <c r="I88" s="426">
        <v>384.3</v>
      </c>
      <c r="K88" s="423" t="str">
        <f>+IFERROR(VLOOKUP(B88,Foundation!$C$8:$E$689,3,FALSE),"")</f>
        <v>DRY</v>
      </c>
      <c r="L88" s="423" t="str">
        <f>+IF(IFERROR(MATCH(B88,'Erection Compiled'!$C$6:$C$829,0),"B")="B","","E")</f>
        <v>E</v>
      </c>
      <c r="M88" s="423" t="str">
        <f>+IFERROR(VLOOKUP(B88,Tackwelding!$B$6:$G$396,6,FALSE),"")</f>
        <v/>
      </c>
    </row>
    <row r="89" spans="1:13" x14ac:dyDescent="0.25">
      <c r="A89" s="423">
        <v>83</v>
      </c>
      <c r="B89" s="423" t="s">
        <v>485</v>
      </c>
      <c r="C89" s="423" t="s">
        <v>233</v>
      </c>
      <c r="H89" s="423" t="str">
        <f t="shared" si="1"/>
        <v>,,,</v>
      </c>
      <c r="I89" s="426">
        <v>434.2</v>
      </c>
      <c r="K89" s="423" t="str">
        <f>+IFERROR(VLOOKUP(B89,Foundation!$C$8:$E$689,3,FALSE),"")</f>
        <v>Sandy</v>
      </c>
      <c r="L89" s="423" t="str">
        <f>+IF(IFERROR(MATCH(B89,'Erection Compiled'!$C$6:$C$829,0),"B")="B","","E")</f>
        <v>E</v>
      </c>
      <c r="M89" s="423" t="str">
        <f>+IFERROR(VLOOKUP(B89,Tackwelding!$B$6:$G$396,6,FALSE),"")</f>
        <v/>
      </c>
    </row>
    <row r="90" spans="1:13" x14ac:dyDescent="0.25">
      <c r="A90" s="423">
        <v>84</v>
      </c>
      <c r="B90" s="423" t="s">
        <v>486</v>
      </c>
      <c r="C90" s="423" t="s">
        <v>232</v>
      </c>
      <c r="E90" s="423">
        <v>2</v>
      </c>
      <c r="F90" s="423">
        <v>4</v>
      </c>
      <c r="G90" s="423">
        <v>1</v>
      </c>
      <c r="H90" s="423" t="str">
        <f t="shared" si="1"/>
        <v>,2,4,1</v>
      </c>
      <c r="I90" s="426">
        <v>390.1</v>
      </c>
      <c r="K90" s="423" t="str">
        <f>+IFERROR(VLOOKUP(B90,Foundation!$C$8:$E$689,3,FALSE),"")</f>
        <v>Sandy</v>
      </c>
      <c r="L90" s="423" t="str">
        <f>+IF(IFERROR(MATCH(B90,'Erection Compiled'!$C$6:$C$829,0),"B")="B","","E")</f>
        <v>E</v>
      </c>
      <c r="M90" s="423" t="str">
        <f>+IFERROR(VLOOKUP(B90,Tackwelding!$B$6:$G$396,6,FALSE),"")</f>
        <v>Done</v>
      </c>
    </row>
    <row r="91" spans="1:13" x14ac:dyDescent="0.25">
      <c r="A91" s="423">
        <v>85</v>
      </c>
      <c r="B91" s="427" t="s">
        <v>487</v>
      </c>
      <c r="C91" s="427" t="s">
        <v>20</v>
      </c>
      <c r="D91" s="427"/>
      <c r="E91" s="427"/>
      <c r="F91" s="427"/>
      <c r="G91" s="427"/>
      <c r="H91" s="427" t="str">
        <f t="shared" si="1"/>
        <v>,,,</v>
      </c>
      <c r="I91" s="426">
        <v>426.3</v>
      </c>
      <c r="K91" s="423" t="str">
        <f>+IFERROR(VLOOKUP(B91,Foundation!$C$8:$E$689,3,FALSE),"")</f>
        <v>DRY</v>
      </c>
      <c r="L91" s="423" t="str">
        <f>+IF(IFERROR(MATCH(B91,'Erection Compiled'!$C$6:$C$829,0),"B")="B","","E")</f>
        <v>E</v>
      </c>
      <c r="M91" s="423" t="str">
        <f>+IFERROR(VLOOKUP(B91,Tackwelding!$B$6:$G$396,6,FALSE),"")</f>
        <v>Done</v>
      </c>
    </row>
    <row r="92" spans="1:13" x14ac:dyDescent="0.25">
      <c r="A92" s="423">
        <v>86</v>
      </c>
      <c r="B92" s="427" t="s">
        <v>47</v>
      </c>
      <c r="C92" s="427" t="s">
        <v>238</v>
      </c>
      <c r="D92" s="427"/>
      <c r="E92" s="427"/>
      <c r="F92" s="427"/>
      <c r="G92" s="427"/>
      <c r="H92" s="427" t="str">
        <f t="shared" si="1"/>
        <v>,,,</v>
      </c>
      <c r="I92" s="428">
        <v>405.9</v>
      </c>
      <c r="K92" s="423" t="str">
        <f>+IFERROR(VLOOKUP(B92,Foundation!$C$8:$E$689,3,FALSE),"")</f>
        <v>DRY</v>
      </c>
      <c r="L92" s="423" t="str">
        <f>+IF(IFERROR(MATCH(B92,'Erection Compiled'!$C$6:$C$829,0),"B")="B","","E")</f>
        <v>E</v>
      </c>
      <c r="M92" s="423" t="str">
        <f>+IFERROR(VLOOKUP(B92,Tackwelding!$B$6:$G$396,6,FALSE),"")</f>
        <v>Done</v>
      </c>
    </row>
    <row r="93" spans="1:13" x14ac:dyDescent="0.25">
      <c r="A93" s="423">
        <v>87</v>
      </c>
      <c r="B93" s="423" t="s">
        <v>48</v>
      </c>
      <c r="C93" s="423" t="s">
        <v>360</v>
      </c>
      <c r="H93" s="423" t="str">
        <f t="shared" si="1"/>
        <v>,,,</v>
      </c>
      <c r="I93" s="428">
        <v>211.9</v>
      </c>
      <c r="K93" s="423" t="str">
        <f>+IFERROR(VLOOKUP(B93,Foundation!$C$8:$E$689,3,FALSE),"")</f>
        <v>DRY</v>
      </c>
      <c r="L93" s="423" t="str">
        <f>+IF(IFERROR(MATCH(B93,'Erection Compiled'!$C$6:$C$829,0),"B")="B","","E")</f>
        <v>E</v>
      </c>
      <c r="M93" s="423" t="str">
        <f>+IFERROR(VLOOKUP(B93,Tackwelding!$B$6:$G$396,6,FALSE),"")</f>
        <v/>
      </c>
    </row>
    <row r="94" spans="1:13" x14ac:dyDescent="0.25">
      <c r="A94" s="423">
        <v>88</v>
      </c>
      <c r="B94" s="423" t="s">
        <v>488</v>
      </c>
      <c r="C94" s="423" t="s">
        <v>233</v>
      </c>
      <c r="H94" s="423" t="str">
        <f t="shared" si="1"/>
        <v>,,,</v>
      </c>
      <c r="I94" s="426">
        <v>464.3</v>
      </c>
      <c r="K94" s="423" t="str">
        <f>+IFERROR(VLOOKUP(B94,Foundation!$C$8:$E$689,3,FALSE),"")</f>
        <v>DRY</v>
      </c>
      <c r="L94" s="423" t="str">
        <f>+IF(IFERROR(MATCH(B94,'Erection Compiled'!$C$6:$C$829,0),"B")="B","","E")</f>
        <v>E</v>
      </c>
      <c r="M94" s="423" t="str">
        <f>+IFERROR(VLOOKUP(B94,Tackwelding!$B$6:$G$396,6,FALSE),"")</f>
        <v/>
      </c>
    </row>
    <row r="95" spans="1:13" x14ac:dyDescent="0.25">
      <c r="A95" s="423">
        <v>89</v>
      </c>
      <c r="B95" s="423" t="s">
        <v>489</v>
      </c>
      <c r="C95" s="423" t="s">
        <v>20</v>
      </c>
      <c r="H95" s="423" t="str">
        <f t="shared" si="1"/>
        <v>,,,</v>
      </c>
      <c r="I95" s="426">
        <v>373.7</v>
      </c>
      <c r="K95" s="423" t="str">
        <f>+IFERROR(VLOOKUP(B95,Foundation!$C$8:$E$689,3,FALSE),"")</f>
        <v>DRY</v>
      </c>
      <c r="L95" s="423" t="str">
        <f>+IF(IFERROR(MATCH(B95,'Erection Compiled'!$C$6:$C$829,0),"B")="B","","E")</f>
        <v>E</v>
      </c>
      <c r="M95" s="423" t="str">
        <f>+IFERROR(VLOOKUP(B95,Tackwelding!$B$6:$G$396,6,FALSE),"")</f>
        <v/>
      </c>
    </row>
    <row r="96" spans="1:13" x14ac:dyDescent="0.25">
      <c r="A96" s="423">
        <v>90</v>
      </c>
      <c r="B96" s="423" t="s">
        <v>490</v>
      </c>
      <c r="C96" s="423" t="s">
        <v>20</v>
      </c>
      <c r="F96" s="423">
        <v>2</v>
      </c>
      <c r="G96" s="423">
        <v>4</v>
      </c>
      <c r="H96" s="423" t="str">
        <f t="shared" si="1"/>
        <v>,,2,4</v>
      </c>
      <c r="I96" s="426">
        <v>419.7</v>
      </c>
      <c r="K96" s="423" t="str">
        <f>+IFERROR(VLOOKUP(B96,Foundation!$C$8:$E$689,3,FALSE),"")</f>
        <v>Sandy</v>
      </c>
      <c r="L96" s="423" t="str">
        <f>+IF(IFERROR(MATCH(B96,'Erection Compiled'!$C$6:$C$829,0),"B")="B","","E")</f>
        <v>E</v>
      </c>
      <c r="M96" s="423" t="str">
        <f>+IFERROR(VLOOKUP(B96,Tackwelding!$B$6:$G$396,6,FALSE),"")</f>
        <v/>
      </c>
    </row>
    <row r="97" spans="1:13" x14ac:dyDescent="0.25">
      <c r="A97" s="423">
        <v>91</v>
      </c>
      <c r="B97" s="423" t="s">
        <v>172</v>
      </c>
      <c r="C97" s="423" t="s">
        <v>20</v>
      </c>
      <c r="H97" s="423" t="str">
        <f t="shared" si="1"/>
        <v>,,,</v>
      </c>
      <c r="I97" s="426">
        <v>420.3</v>
      </c>
      <c r="K97" s="423" t="str">
        <f>+IFERROR(VLOOKUP(B97,Foundation!$C$8:$E$689,3,FALSE),"")</f>
        <v>DRY</v>
      </c>
      <c r="L97" s="423" t="str">
        <f>+IF(IFERROR(MATCH(B97,'Erection Compiled'!$C$6:$C$829,0),"B")="B","","E")</f>
        <v>E</v>
      </c>
      <c r="M97" s="423" t="str">
        <f>+IFERROR(VLOOKUP(B97,Tackwelding!$B$6:$G$396,6,FALSE),"")</f>
        <v/>
      </c>
    </row>
    <row r="98" spans="1:13" x14ac:dyDescent="0.25">
      <c r="A98" s="423">
        <v>92</v>
      </c>
      <c r="B98" s="423" t="s">
        <v>491</v>
      </c>
      <c r="C98" s="423" t="s">
        <v>244</v>
      </c>
      <c r="H98" s="423" t="str">
        <f t="shared" si="1"/>
        <v>,,,</v>
      </c>
      <c r="I98" s="426">
        <v>400</v>
      </c>
      <c r="K98" s="423" t="str">
        <f>+IFERROR(VLOOKUP(B98,Foundation!$C$8:$E$689,3,FALSE),"")</f>
        <v>Sandy</v>
      </c>
      <c r="L98" s="423" t="str">
        <f>+IF(IFERROR(MATCH(B98,'Erection Compiled'!$C$6:$C$829,0),"B")="B","","E")</f>
        <v>E</v>
      </c>
      <c r="M98" s="423" t="str">
        <f>+IFERROR(VLOOKUP(B98,Tackwelding!$B$6:$G$396,6,FALSE),"")</f>
        <v/>
      </c>
    </row>
    <row r="99" spans="1:13" x14ac:dyDescent="0.25">
      <c r="A99" s="423">
        <v>93</v>
      </c>
      <c r="B99" s="423" t="s">
        <v>492</v>
      </c>
      <c r="C99" s="423" t="s">
        <v>239</v>
      </c>
      <c r="H99" s="423" t="str">
        <f t="shared" si="1"/>
        <v>,,,</v>
      </c>
      <c r="I99" s="426">
        <v>381.4</v>
      </c>
      <c r="K99" s="423" t="str">
        <f>+IFERROR(VLOOKUP(B99,Foundation!$C$8:$E$689,3,FALSE),"")</f>
        <v>DRY</v>
      </c>
      <c r="L99" s="423" t="str">
        <f>+IF(IFERROR(MATCH(B99,'Erection Compiled'!$C$6:$C$829,0),"B")="B","","E")</f>
        <v>E</v>
      </c>
      <c r="M99" s="423" t="str">
        <f>+IFERROR(VLOOKUP(B99,Tackwelding!$B$6:$G$396,6,FALSE),"")</f>
        <v/>
      </c>
    </row>
    <row r="100" spans="1:13" x14ac:dyDescent="0.25">
      <c r="A100" s="423">
        <v>94</v>
      </c>
      <c r="B100" s="423" t="s">
        <v>493</v>
      </c>
      <c r="C100" s="423" t="s">
        <v>20</v>
      </c>
      <c r="H100" s="423" t="str">
        <f t="shared" si="1"/>
        <v>,,,</v>
      </c>
      <c r="I100" s="426">
        <v>412.76499999999999</v>
      </c>
      <c r="K100" s="423" t="str">
        <f>+IFERROR(VLOOKUP(B100,Foundation!$C$8:$E$689,3,FALSE),"")</f>
        <v>DRY</v>
      </c>
      <c r="L100" s="423" t="str">
        <f>+IF(IFERROR(MATCH(B100,'Erection Compiled'!$C$6:$C$829,0),"B")="B","","E")</f>
        <v>E</v>
      </c>
      <c r="M100" s="423" t="str">
        <f>+IFERROR(VLOOKUP(B100,Tackwelding!$B$6:$G$396,6,FALSE),"")</f>
        <v/>
      </c>
    </row>
    <row r="101" spans="1:13" x14ac:dyDescent="0.25">
      <c r="A101" s="423">
        <v>95</v>
      </c>
      <c r="B101" s="423" t="s">
        <v>494</v>
      </c>
      <c r="C101" s="423" t="s">
        <v>231</v>
      </c>
      <c r="H101" s="423" t="str">
        <f t="shared" si="1"/>
        <v>,,,</v>
      </c>
      <c r="I101" s="426">
        <v>396.029</v>
      </c>
      <c r="K101" s="423" t="str">
        <f>+IFERROR(VLOOKUP(B101,Foundation!$C$8:$E$689,3,FALSE),"")</f>
        <v>DRY</v>
      </c>
      <c r="L101" s="423" t="str">
        <f>+IF(IFERROR(MATCH(B101,'Erection Compiled'!$C$6:$C$829,0),"B")="B","","E")</f>
        <v>E</v>
      </c>
      <c r="M101" s="423" t="str">
        <f>+IFERROR(VLOOKUP(B101,Tackwelding!$B$6:$G$396,6,FALSE),"")</f>
        <v/>
      </c>
    </row>
    <row r="102" spans="1:13" x14ac:dyDescent="0.25">
      <c r="A102" s="423">
        <v>96</v>
      </c>
      <c r="B102" s="423" t="s">
        <v>495</v>
      </c>
      <c r="C102" s="423" t="s">
        <v>239</v>
      </c>
      <c r="H102" s="423" t="str">
        <f t="shared" si="1"/>
        <v>,,,</v>
      </c>
      <c r="I102" s="426">
        <v>383.3</v>
      </c>
      <c r="K102" s="423" t="str">
        <f>+IFERROR(VLOOKUP(B102,Foundation!$C$8:$E$689,3,FALSE),"")</f>
        <v>DRY</v>
      </c>
      <c r="L102" s="423" t="str">
        <f>+IF(IFERROR(MATCH(B102,'Erection Compiled'!$C$6:$C$829,0),"B")="B","","E")</f>
        <v/>
      </c>
      <c r="M102" s="423" t="str">
        <f>+IFERROR(VLOOKUP(B102,Tackwelding!$B$6:$G$396,6,FALSE),"")</f>
        <v/>
      </c>
    </row>
    <row r="103" spans="1:13" x14ac:dyDescent="0.25">
      <c r="A103" s="423">
        <v>97</v>
      </c>
      <c r="B103" s="423" t="s">
        <v>496</v>
      </c>
      <c r="C103" s="423" t="s">
        <v>20</v>
      </c>
      <c r="H103" s="423" t="str">
        <f t="shared" si="1"/>
        <v>,,,</v>
      </c>
      <c r="I103" s="426">
        <v>404.6</v>
      </c>
      <c r="K103" s="423" t="str">
        <f>+IFERROR(VLOOKUP(B103,Foundation!$C$8:$E$689,3,FALSE),"")</f>
        <v>DRY</v>
      </c>
      <c r="L103" s="423" t="str">
        <f>+IF(IFERROR(MATCH(B103,'Erection Compiled'!$C$6:$C$829,0),"B")="B","","E")</f>
        <v>E</v>
      </c>
      <c r="M103" s="423" t="str">
        <f>+IFERROR(VLOOKUP(B103,Tackwelding!$B$6:$G$396,6,FALSE),"")</f>
        <v>Done</v>
      </c>
    </row>
    <row r="104" spans="1:13" x14ac:dyDescent="0.25">
      <c r="A104" s="423">
        <v>98</v>
      </c>
      <c r="B104" s="423" t="s">
        <v>497</v>
      </c>
      <c r="C104" s="423" t="s">
        <v>239</v>
      </c>
      <c r="H104" s="423" t="str">
        <f t="shared" si="1"/>
        <v>,,,</v>
      </c>
      <c r="I104" s="426">
        <v>413.3</v>
      </c>
      <c r="K104" s="423" t="str">
        <f>+IFERROR(VLOOKUP(B104,Foundation!$C$8:$E$689,3,FALSE),"")</f>
        <v>DRY</v>
      </c>
      <c r="L104" s="423" t="str">
        <f>+IF(IFERROR(MATCH(B104,'Erection Compiled'!$C$6:$C$829,0),"B")="B","","E")</f>
        <v>E</v>
      </c>
      <c r="M104" s="423" t="str">
        <f>+IFERROR(VLOOKUP(B104,Tackwelding!$B$6:$G$396,6,FALSE),"")</f>
        <v/>
      </c>
    </row>
    <row r="105" spans="1:13" x14ac:dyDescent="0.25">
      <c r="A105" s="423">
        <v>99</v>
      </c>
      <c r="B105" s="423" t="s">
        <v>498</v>
      </c>
      <c r="C105" s="423" t="s">
        <v>231</v>
      </c>
      <c r="H105" s="423" t="str">
        <f t="shared" si="1"/>
        <v>,,,</v>
      </c>
      <c r="I105" s="426">
        <v>354.28300000000002</v>
      </c>
      <c r="K105" s="423" t="str">
        <f>+IFERROR(VLOOKUP(B105,Foundation!$C$8:$E$689,3,FALSE),"")</f>
        <v>DRY</v>
      </c>
      <c r="L105" s="423" t="str">
        <f>+IF(IFERROR(MATCH(B105,'Erection Compiled'!$C$6:$C$829,0),"B")="B","","E")</f>
        <v>E</v>
      </c>
      <c r="M105" s="423" t="str">
        <f>+IFERROR(VLOOKUP(B105,Tackwelding!$B$6:$G$396,6,FALSE),"")</f>
        <v>Done</v>
      </c>
    </row>
    <row r="106" spans="1:13" x14ac:dyDescent="0.25">
      <c r="A106" s="423">
        <v>100</v>
      </c>
      <c r="B106" s="423" t="s">
        <v>499</v>
      </c>
      <c r="C106" s="423" t="s">
        <v>231</v>
      </c>
      <c r="D106" s="423">
        <v>1</v>
      </c>
      <c r="G106" s="423">
        <v>1</v>
      </c>
      <c r="H106" s="423" t="str">
        <f t="shared" si="1"/>
        <v>1,,,1</v>
      </c>
      <c r="I106" s="426">
        <v>424.28</v>
      </c>
      <c r="K106" s="423" t="str">
        <f>+IFERROR(VLOOKUP(B106,Foundation!$C$8:$E$689,3,FALSE),"")</f>
        <v>DRY</v>
      </c>
      <c r="L106" s="423" t="str">
        <f>+IF(IFERROR(MATCH(B106,'Erection Compiled'!$C$6:$C$829,0),"B")="B","","E")</f>
        <v>E</v>
      </c>
      <c r="M106" s="423" t="str">
        <f>+IFERROR(VLOOKUP(B106,Tackwelding!$B$6:$G$396,6,FALSE),"")</f>
        <v>Done</v>
      </c>
    </row>
    <row r="107" spans="1:13" x14ac:dyDescent="0.25">
      <c r="A107" s="423">
        <v>101</v>
      </c>
      <c r="B107" s="423" t="s">
        <v>173</v>
      </c>
      <c r="C107" s="423" t="s">
        <v>20</v>
      </c>
      <c r="H107" s="423" t="str">
        <f t="shared" si="1"/>
        <v>,,,</v>
      </c>
      <c r="I107" s="426">
        <v>340.3</v>
      </c>
      <c r="K107" s="423" t="str">
        <f>+IFERROR(VLOOKUP(B107,Foundation!$C$8:$E$689,3,FALSE),"")</f>
        <v>DRY</v>
      </c>
      <c r="L107" s="423" t="str">
        <f>+IF(IFERROR(MATCH(B107,'Erection Compiled'!$C$6:$C$829,0),"B")="B","","E")</f>
        <v>E</v>
      </c>
      <c r="M107" s="423" t="str">
        <f>+IFERROR(VLOOKUP(B107,Tackwelding!$B$6:$G$396,6,FALSE),"")</f>
        <v>Done</v>
      </c>
    </row>
    <row r="108" spans="1:13" x14ac:dyDescent="0.25">
      <c r="A108" s="423">
        <v>102</v>
      </c>
      <c r="B108" s="423" t="s">
        <v>174</v>
      </c>
      <c r="C108" s="423" t="s">
        <v>231</v>
      </c>
      <c r="E108" s="423">
        <v>1</v>
      </c>
      <c r="H108" s="423" t="str">
        <f t="shared" si="1"/>
        <v>,1,,</v>
      </c>
      <c r="I108" s="426">
        <v>394.7</v>
      </c>
      <c r="K108" s="423" t="str">
        <f>+IFERROR(VLOOKUP(B108,Foundation!$C$8:$E$689,3,FALSE),"")</f>
        <v>DRY</v>
      </c>
      <c r="L108" s="423" t="str">
        <f>+IF(IFERROR(MATCH(B108,'Erection Compiled'!$C$6:$C$829,0),"B")="B","","E")</f>
        <v>E</v>
      </c>
      <c r="M108" s="423" t="str">
        <f>+IFERROR(VLOOKUP(B108,Tackwelding!$B$6:$G$396,6,FALSE),"")</f>
        <v>Done</v>
      </c>
    </row>
    <row r="109" spans="1:13" x14ac:dyDescent="0.25">
      <c r="A109" s="423">
        <v>103</v>
      </c>
      <c r="B109" s="423" t="s">
        <v>500</v>
      </c>
      <c r="C109" s="423" t="s">
        <v>20</v>
      </c>
      <c r="H109" s="423" t="str">
        <f t="shared" si="1"/>
        <v>,,,</v>
      </c>
      <c r="I109" s="426">
        <v>435.863</v>
      </c>
      <c r="K109" s="423" t="str">
        <f>+IFERROR(VLOOKUP(B109,Foundation!$C$8:$E$689,3,FALSE),"")</f>
        <v>DRY</v>
      </c>
      <c r="L109" s="423" t="str">
        <f>+IF(IFERROR(MATCH(B109,'Erection Compiled'!$C$6:$C$829,0),"B")="B","","E")</f>
        <v>E</v>
      </c>
      <c r="M109" s="423" t="str">
        <f>+IFERROR(VLOOKUP(B109,Tackwelding!$B$6:$G$396,6,FALSE),"")</f>
        <v>Done</v>
      </c>
    </row>
    <row r="110" spans="1:13" x14ac:dyDescent="0.25">
      <c r="A110" s="423">
        <v>104</v>
      </c>
      <c r="B110" s="423" t="s">
        <v>501</v>
      </c>
      <c r="C110" s="423" t="s">
        <v>249</v>
      </c>
      <c r="G110" s="423">
        <v>1</v>
      </c>
      <c r="H110" s="423" t="str">
        <f t="shared" si="1"/>
        <v>,,,1</v>
      </c>
      <c r="I110" s="426">
        <v>386.8</v>
      </c>
      <c r="K110" s="423" t="str">
        <f>+IFERROR(VLOOKUP(B110,Foundation!$C$8:$E$689,3,FALSE),"")</f>
        <v>DRY</v>
      </c>
      <c r="L110" s="423" t="str">
        <f>+IF(IFERROR(MATCH(B110,'Erection Compiled'!$C$6:$C$829,0),"B")="B","","E")</f>
        <v>E</v>
      </c>
      <c r="M110" s="423" t="str">
        <f>+IFERROR(VLOOKUP(B110,Tackwelding!$B$6:$G$396,6,FALSE),"")</f>
        <v>Done</v>
      </c>
    </row>
    <row r="111" spans="1:13" x14ac:dyDescent="0.25">
      <c r="A111" s="423">
        <v>105</v>
      </c>
      <c r="B111" s="423" t="s">
        <v>502</v>
      </c>
      <c r="C111" s="423" t="s">
        <v>20</v>
      </c>
      <c r="H111" s="423" t="str">
        <f t="shared" si="1"/>
        <v>,,,</v>
      </c>
      <c r="I111" s="426">
        <v>393.7</v>
      </c>
      <c r="K111" s="423" t="str">
        <f>+IFERROR(VLOOKUP(B111,Foundation!$C$8:$E$689,3,FALSE),"")</f>
        <v>DRY</v>
      </c>
      <c r="L111" s="423" t="str">
        <f>+IF(IFERROR(MATCH(B111,'Erection Compiled'!$C$6:$C$829,0),"B")="B","","E")</f>
        <v>E</v>
      </c>
      <c r="M111" s="423" t="str">
        <f>+IFERROR(VLOOKUP(B111,Tackwelding!$B$6:$G$396,6,FALSE),"")</f>
        <v>Done</v>
      </c>
    </row>
    <row r="112" spans="1:13" x14ac:dyDescent="0.25">
      <c r="A112" s="423">
        <v>106</v>
      </c>
      <c r="B112" s="423" t="s">
        <v>503</v>
      </c>
      <c r="C112" s="423" t="s">
        <v>232</v>
      </c>
      <c r="H112" s="423" t="str">
        <f t="shared" si="1"/>
        <v>,,,</v>
      </c>
      <c r="I112" s="426">
        <v>415.9</v>
      </c>
      <c r="K112" s="423" t="str">
        <f>+IFERROR(VLOOKUP(B112,Foundation!$C$8:$E$689,3,FALSE),"")</f>
        <v>DRY</v>
      </c>
      <c r="L112" s="423" t="str">
        <f>+IF(IFERROR(MATCH(B112,'Erection Compiled'!$C$6:$C$829,0),"B")="B","","E")</f>
        <v>E</v>
      </c>
      <c r="M112" s="423" t="str">
        <f>+IFERROR(VLOOKUP(B112,Tackwelding!$B$6:$G$396,6,FALSE),"")</f>
        <v/>
      </c>
    </row>
    <row r="113" spans="1:13" x14ac:dyDescent="0.25">
      <c r="A113" s="423">
        <v>107</v>
      </c>
      <c r="B113" s="423" t="s">
        <v>504</v>
      </c>
      <c r="C113" s="423" t="s">
        <v>231</v>
      </c>
      <c r="H113" s="423" t="str">
        <f t="shared" si="1"/>
        <v>,,,</v>
      </c>
      <c r="I113" s="426">
        <v>422.8</v>
      </c>
      <c r="K113" s="423" t="str">
        <f>+IFERROR(VLOOKUP(B113,Foundation!$C$8:$E$689,3,FALSE),"")</f>
        <v>DRY</v>
      </c>
      <c r="L113" s="423" t="str">
        <f>+IF(IFERROR(MATCH(B113,'Erection Compiled'!$C$6:$C$829,0),"B")="B","","E")</f>
        <v>E</v>
      </c>
      <c r="M113" s="423" t="str">
        <f>+IFERROR(VLOOKUP(B113,Tackwelding!$B$6:$G$396,6,FALSE),"")</f>
        <v/>
      </c>
    </row>
    <row r="114" spans="1:13" x14ac:dyDescent="0.25">
      <c r="A114" s="423">
        <v>108</v>
      </c>
      <c r="B114" s="423" t="s">
        <v>505</v>
      </c>
      <c r="C114" s="423" t="s">
        <v>20</v>
      </c>
      <c r="H114" s="423" t="str">
        <f t="shared" si="1"/>
        <v>,,,</v>
      </c>
      <c r="I114" s="426">
        <v>409.9</v>
      </c>
      <c r="K114" s="423" t="str">
        <f>+IFERROR(VLOOKUP(B114,Foundation!$C$8:$E$689,3,FALSE),"")</f>
        <v>DRY</v>
      </c>
      <c r="L114" s="423" t="str">
        <f>+IF(IFERROR(MATCH(B114,'Erection Compiled'!$C$6:$C$829,0),"B")="B","","E")</f>
        <v>E</v>
      </c>
      <c r="M114" s="423" t="str">
        <f>+IFERROR(VLOOKUP(B114,Tackwelding!$B$6:$G$396,6,FALSE),"")</f>
        <v>Done</v>
      </c>
    </row>
    <row r="115" spans="1:13" x14ac:dyDescent="0.25">
      <c r="A115" s="423">
        <v>109</v>
      </c>
      <c r="B115" s="423" t="s">
        <v>506</v>
      </c>
      <c r="C115" s="423" t="s">
        <v>20</v>
      </c>
      <c r="H115" s="423" t="str">
        <f t="shared" si="1"/>
        <v>,,,</v>
      </c>
      <c r="I115" s="426">
        <v>425.3</v>
      </c>
      <c r="K115" s="423" t="str">
        <f>+IFERROR(VLOOKUP(B115,Foundation!$C$8:$E$689,3,FALSE),"")</f>
        <v>DRY</v>
      </c>
      <c r="L115" s="423" t="str">
        <f>+IF(IFERROR(MATCH(B115,'Erection Compiled'!$C$6:$C$829,0),"B")="B","","E")</f>
        <v>E</v>
      </c>
      <c r="M115" s="423" t="str">
        <f>+IFERROR(VLOOKUP(B115,Tackwelding!$B$6:$G$396,6,FALSE),"")</f>
        <v/>
      </c>
    </row>
    <row r="116" spans="1:13" x14ac:dyDescent="0.25">
      <c r="A116" s="423">
        <v>110</v>
      </c>
      <c r="B116" s="423" t="s">
        <v>507</v>
      </c>
      <c r="C116" s="423" t="s">
        <v>244</v>
      </c>
      <c r="H116" s="423" t="str">
        <f t="shared" si="1"/>
        <v>,,,</v>
      </c>
      <c r="I116" s="426">
        <v>383.4</v>
      </c>
      <c r="K116" s="423" t="str">
        <f>+IFERROR(VLOOKUP(B116,Foundation!$C$8:$E$689,3,FALSE),"")</f>
        <v>DRY</v>
      </c>
      <c r="L116" s="423" t="str">
        <f>+IF(IFERROR(MATCH(B116,'Erection Compiled'!$C$6:$C$829,0),"B")="B","","E")</f>
        <v>E</v>
      </c>
      <c r="M116" s="423" t="str">
        <f>+IFERROR(VLOOKUP(B116,Tackwelding!$B$6:$G$396,6,FALSE),"")</f>
        <v>Done</v>
      </c>
    </row>
    <row r="117" spans="1:13" x14ac:dyDescent="0.25">
      <c r="A117" s="423">
        <v>111</v>
      </c>
      <c r="B117" s="423" t="s">
        <v>508</v>
      </c>
      <c r="C117" s="423" t="s">
        <v>231</v>
      </c>
      <c r="H117" s="423" t="str">
        <f t="shared" si="1"/>
        <v>,,,</v>
      </c>
      <c r="I117" s="426">
        <v>372.8</v>
      </c>
      <c r="K117" s="423" t="str">
        <f>+IFERROR(VLOOKUP(B117,Foundation!$C$8:$E$689,3,FALSE),"")</f>
        <v>DRY</v>
      </c>
      <c r="L117" s="423" t="str">
        <f>+IF(IFERROR(MATCH(B117,'Erection Compiled'!$C$6:$C$829,0),"B")="B","","E")</f>
        <v>E</v>
      </c>
      <c r="M117" s="423" t="str">
        <f>+IFERROR(VLOOKUP(B117,Tackwelding!$B$6:$G$396,6,FALSE),"")</f>
        <v>Done</v>
      </c>
    </row>
    <row r="118" spans="1:13" x14ac:dyDescent="0.25">
      <c r="A118" s="423">
        <v>112</v>
      </c>
      <c r="B118" s="423" t="s">
        <v>509</v>
      </c>
      <c r="C118" s="423" t="s">
        <v>231</v>
      </c>
      <c r="H118" s="423" t="str">
        <f t="shared" si="1"/>
        <v>,,,</v>
      </c>
      <c r="I118" s="426">
        <v>379.8</v>
      </c>
      <c r="K118" s="423" t="str">
        <f>+IFERROR(VLOOKUP(B118,Foundation!$C$8:$E$689,3,FALSE),"")</f>
        <v>DRY</v>
      </c>
      <c r="L118" s="423" t="str">
        <f>+IF(IFERROR(MATCH(B118,'Erection Compiled'!$C$6:$C$829,0),"B")="B","","E")</f>
        <v>E</v>
      </c>
      <c r="M118" s="423" t="str">
        <f>+IFERROR(VLOOKUP(B118,Tackwelding!$B$6:$G$396,6,FALSE),"")</f>
        <v/>
      </c>
    </row>
    <row r="119" spans="1:13" x14ac:dyDescent="0.25">
      <c r="A119" s="423">
        <v>113</v>
      </c>
      <c r="B119" s="423" t="s">
        <v>510</v>
      </c>
      <c r="C119" s="423" t="s">
        <v>231</v>
      </c>
      <c r="H119" s="423" t="str">
        <f t="shared" si="1"/>
        <v>,,,</v>
      </c>
      <c r="I119" s="426">
        <v>371</v>
      </c>
      <c r="K119" s="423" t="str">
        <f>+IFERROR(VLOOKUP(B119,Foundation!$C$8:$E$689,3,FALSE),"")</f>
        <v>DRY</v>
      </c>
      <c r="L119" s="423" t="str">
        <f>+IF(IFERROR(MATCH(B119,'Erection Compiled'!$C$6:$C$829,0),"B")="B","","E")</f>
        <v>E</v>
      </c>
      <c r="M119" s="423" t="str">
        <f>+IFERROR(VLOOKUP(B119,Tackwelding!$B$6:$G$396,6,FALSE),"")</f>
        <v/>
      </c>
    </row>
    <row r="120" spans="1:13" x14ac:dyDescent="0.25">
      <c r="A120" s="423">
        <v>114</v>
      </c>
      <c r="B120" s="423" t="s">
        <v>511</v>
      </c>
      <c r="C120" s="423" t="s">
        <v>231</v>
      </c>
      <c r="H120" s="423" t="str">
        <f t="shared" si="1"/>
        <v>,,,</v>
      </c>
      <c r="I120" s="426">
        <v>398.7</v>
      </c>
      <c r="K120" s="423" t="str">
        <f>+IFERROR(VLOOKUP(B120,Foundation!$C$8:$E$689,3,FALSE),"")</f>
        <v>DRY</v>
      </c>
      <c r="L120" s="423" t="str">
        <f>+IF(IFERROR(MATCH(B120,'Erection Compiled'!$C$6:$C$829,0),"B")="B","","E")</f>
        <v>E</v>
      </c>
      <c r="M120" s="423" t="str">
        <f>+IFERROR(VLOOKUP(B120,Tackwelding!$B$6:$G$396,6,FALSE),"")</f>
        <v/>
      </c>
    </row>
    <row r="121" spans="1:13" x14ac:dyDescent="0.25">
      <c r="A121" s="423">
        <v>115</v>
      </c>
      <c r="B121" s="423" t="s">
        <v>512</v>
      </c>
      <c r="C121" s="423" t="s">
        <v>244</v>
      </c>
      <c r="H121" s="423" t="str">
        <f t="shared" si="1"/>
        <v>,,,</v>
      </c>
      <c r="I121" s="426">
        <v>380.8</v>
      </c>
      <c r="K121" s="423" t="str">
        <f>+IFERROR(VLOOKUP(B121,Foundation!$C$8:$E$689,3,FALSE),"")</f>
        <v>DRY</v>
      </c>
      <c r="L121" s="423" t="str">
        <f>+IF(IFERROR(MATCH(B121,'Erection Compiled'!$C$6:$C$829,0),"B")="B","","E")</f>
        <v>E</v>
      </c>
      <c r="M121" s="423" t="str">
        <f>+IFERROR(VLOOKUP(B121,Tackwelding!$B$6:$G$396,6,FALSE),"")</f>
        <v/>
      </c>
    </row>
    <row r="122" spans="1:13" x14ac:dyDescent="0.25">
      <c r="A122" s="423">
        <v>116</v>
      </c>
      <c r="B122" s="423" t="s">
        <v>513</v>
      </c>
      <c r="C122" s="423" t="s">
        <v>231</v>
      </c>
      <c r="H122" s="423" t="str">
        <f t="shared" si="1"/>
        <v>,,,</v>
      </c>
      <c r="I122" s="426">
        <v>366.9</v>
      </c>
      <c r="K122" s="423" t="str">
        <f>+IFERROR(VLOOKUP(B122,Foundation!$C$8:$E$689,3,FALSE),"")</f>
        <v>DRY</v>
      </c>
      <c r="L122" s="423" t="str">
        <f>+IF(IFERROR(MATCH(B122,'Erection Compiled'!$C$6:$C$829,0),"B")="B","","E")</f>
        <v>E</v>
      </c>
      <c r="M122" s="423" t="str">
        <f>+IFERROR(VLOOKUP(B122,Tackwelding!$B$6:$G$396,6,FALSE),"")</f>
        <v/>
      </c>
    </row>
    <row r="123" spans="1:13" x14ac:dyDescent="0.25">
      <c r="A123" s="423">
        <v>117</v>
      </c>
      <c r="B123" s="423" t="s">
        <v>514</v>
      </c>
      <c r="C123" s="423" t="s">
        <v>231</v>
      </c>
      <c r="H123" s="423" t="str">
        <f t="shared" si="1"/>
        <v>,,,</v>
      </c>
      <c r="I123" s="426">
        <v>372.5</v>
      </c>
      <c r="K123" s="423" t="str">
        <f>+IFERROR(VLOOKUP(B123,Foundation!$C$8:$E$689,3,FALSE),"")</f>
        <v>DRY</v>
      </c>
      <c r="L123" s="423" t="str">
        <f>+IF(IFERROR(MATCH(B123,'Erection Compiled'!$C$6:$C$829,0),"B")="B","","E")</f>
        <v>E</v>
      </c>
      <c r="M123" s="423" t="str">
        <f>+IFERROR(VLOOKUP(B123,Tackwelding!$B$6:$G$396,6,FALSE),"")</f>
        <v/>
      </c>
    </row>
    <row r="124" spans="1:13" x14ac:dyDescent="0.25">
      <c r="A124" s="423">
        <v>118</v>
      </c>
      <c r="B124" s="423" t="s">
        <v>515</v>
      </c>
      <c r="C124" s="423" t="s">
        <v>231</v>
      </c>
      <c r="H124" s="423" t="str">
        <f t="shared" si="1"/>
        <v>,,,</v>
      </c>
      <c r="I124" s="426">
        <v>376.5</v>
      </c>
      <c r="K124" s="423" t="str">
        <f>+IFERROR(VLOOKUP(B124,Foundation!$C$8:$E$689,3,FALSE),"")</f>
        <v>DRY</v>
      </c>
      <c r="L124" s="423" t="str">
        <f>+IF(IFERROR(MATCH(B124,'Erection Compiled'!$C$6:$C$829,0),"B")="B","","E")</f>
        <v>E</v>
      </c>
      <c r="M124" s="423" t="str">
        <f>+IFERROR(VLOOKUP(B124,Tackwelding!$B$6:$G$396,6,FALSE),"")</f>
        <v/>
      </c>
    </row>
    <row r="125" spans="1:13" x14ac:dyDescent="0.25">
      <c r="A125" s="423">
        <v>119</v>
      </c>
      <c r="B125" s="423" t="s">
        <v>516</v>
      </c>
      <c r="C125" s="423" t="s">
        <v>231</v>
      </c>
      <c r="H125" s="423" t="str">
        <f t="shared" si="1"/>
        <v>,,,</v>
      </c>
      <c r="I125" s="426">
        <v>384.3</v>
      </c>
      <c r="K125" s="423" t="str">
        <f>+IFERROR(VLOOKUP(B125,Foundation!$C$8:$E$689,3,FALSE),"")</f>
        <v>DRY</v>
      </c>
      <c r="L125" s="423" t="str">
        <f>+IF(IFERROR(MATCH(B125,'Erection Compiled'!$C$6:$C$829,0),"B")="B","","E")</f>
        <v>E</v>
      </c>
      <c r="M125" s="423" t="str">
        <f>+IFERROR(VLOOKUP(B125,Tackwelding!$B$6:$G$396,6,FALSE),"")</f>
        <v/>
      </c>
    </row>
    <row r="126" spans="1:13" x14ac:dyDescent="0.25">
      <c r="A126" s="423">
        <v>120</v>
      </c>
      <c r="B126" s="423" t="s">
        <v>517</v>
      </c>
      <c r="C126" s="423" t="s">
        <v>231</v>
      </c>
      <c r="H126" s="423" t="str">
        <f t="shared" si="1"/>
        <v>,,,</v>
      </c>
      <c r="I126" s="426">
        <v>375.4</v>
      </c>
      <c r="K126" s="423" t="str">
        <f>+IFERROR(VLOOKUP(B126,Foundation!$C$8:$E$689,3,FALSE),"")</f>
        <v>DRY</v>
      </c>
      <c r="L126" s="423" t="str">
        <f>+IF(IFERROR(MATCH(B126,'Erection Compiled'!$C$6:$C$829,0),"B")="B","","E")</f>
        <v>E</v>
      </c>
      <c r="M126" s="423" t="str">
        <f>+IFERROR(VLOOKUP(B126,Tackwelding!$B$6:$G$396,6,FALSE),"")</f>
        <v/>
      </c>
    </row>
    <row r="127" spans="1:13" x14ac:dyDescent="0.25">
      <c r="A127" s="423">
        <v>121</v>
      </c>
      <c r="B127" s="423" t="s">
        <v>31</v>
      </c>
      <c r="C127" s="423" t="s">
        <v>245</v>
      </c>
      <c r="H127" s="423" t="str">
        <f t="shared" si="1"/>
        <v>,,,</v>
      </c>
      <c r="I127" s="426">
        <v>381.2</v>
      </c>
      <c r="K127" s="423" t="str">
        <f>+IFERROR(VLOOKUP(B127,Foundation!$C$8:$E$689,3,FALSE),"")</f>
        <v>Sandy</v>
      </c>
      <c r="L127" s="423" t="str">
        <f>+IF(IFERROR(MATCH(B127,'Erection Compiled'!$C$6:$C$829,0),"B")="B","","E")</f>
        <v>E</v>
      </c>
      <c r="M127" s="423" t="str">
        <f>+IFERROR(VLOOKUP(B127,Tackwelding!$B$6:$G$396,6,FALSE),"")</f>
        <v/>
      </c>
    </row>
    <row r="128" spans="1:13" x14ac:dyDescent="0.25">
      <c r="A128" s="423">
        <v>122</v>
      </c>
      <c r="B128" s="423" t="s">
        <v>518</v>
      </c>
      <c r="C128" s="423" t="s">
        <v>231</v>
      </c>
      <c r="H128" s="423" t="str">
        <f t="shared" si="1"/>
        <v>,,,</v>
      </c>
      <c r="I128" s="426">
        <v>386.8</v>
      </c>
      <c r="K128" s="423" t="str">
        <f>+IFERROR(VLOOKUP(B128,Foundation!$C$8:$E$689,3,FALSE),"")</f>
        <v>Sandy</v>
      </c>
      <c r="L128" s="423" t="str">
        <f>+IF(IFERROR(MATCH(B128,'Erection Compiled'!$C$6:$C$829,0),"B")="B","","E")</f>
        <v/>
      </c>
      <c r="M128" s="423" t="str">
        <f>+IFERROR(VLOOKUP(B128,Tackwelding!$B$6:$G$396,6,FALSE),"")</f>
        <v/>
      </c>
    </row>
    <row r="129" spans="1:13" x14ac:dyDescent="0.25">
      <c r="A129" s="423">
        <v>123</v>
      </c>
      <c r="B129" s="423" t="s">
        <v>519</v>
      </c>
      <c r="C129" s="423" t="s">
        <v>231</v>
      </c>
      <c r="H129" s="423" t="str">
        <f t="shared" si="1"/>
        <v>,,,</v>
      </c>
      <c r="I129" s="426">
        <v>387</v>
      </c>
      <c r="K129" s="423" t="str">
        <f>+IFERROR(VLOOKUP(B129,Foundation!$C$8:$E$689,3,FALSE),"")</f>
        <v>DRY</v>
      </c>
      <c r="L129" s="423" t="str">
        <f>+IF(IFERROR(MATCH(B129,'Erection Compiled'!$C$6:$C$829,0),"B")="B","","E")</f>
        <v>E</v>
      </c>
      <c r="M129" s="423" t="str">
        <f>+IFERROR(VLOOKUP(B129,Tackwelding!$B$6:$G$396,6,FALSE),"")</f>
        <v>Done</v>
      </c>
    </row>
    <row r="130" spans="1:13" x14ac:dyDescent="0.25">
      <c r="A130" s="423">
        <v>124</v>
      </c>
      <c r="B130" s="423" t="s">
        <v>520</v>
      </c>
      <c r="C130" s="423" t="s">
        <v>231</v>
      </c>
      <c r="H130" s="423" t="str">
        <f t="shared" si="1"/>
        <v>,,,</v>
      </c>
      <c r="I130" s="426">
        <v>348.5</v>
      </c>
      <c r="K130" s="423" t="str">
        <f>+IFERROR(VLOOKUP(B130,Foundation!$C$8:$E$689,3,FALSE),"")</f>
        <v>DRY</v>
      </c>
      <c r="L130" s="423" t="str">
        <f>+IF(IFERROR(MATCH(B130,'Erection Compiled'!$C$6:$C$829,0),"B")="B","","E")</f>
        <v>E</v>
      </c>
      <c r="M130" s="423" t="str">
        <f>+IFERROR(VLOOKUP(B130,Tackwelding!$B$6:$G$396,6,FALSE),"")</f>
        <v>Done</v>
      </c>
    </row>
    <row r="131" spans="1:13" x14ac:dyDescent="0.25">
      <c r="A131" s="423">
        <v>125</v>
      </c>
      <c r="B131" s="423" t="s">
        <v>49</v>
      </c>
      <c r="C131" s="423" t="s">
        <v>245</v>
      </c>
      <c r="H131" s="423" t="str">
        <f t="shared" si="1"/>
        <v>,,,</v>
      </c>
      <c r="I131" s="426">
        <v>355</v>
      </c>
      <c r="K131" s="423" t="str">
        <f>+IFERROR(VLOOKUP(B131,Foundation!$C$8:$E$689,3,FALSE),"")</f>
        <v>DRY</v>
      </c>
      <c r="L131" s="423" t="str">
        <f>+IF(IFERROR(MATCH(B131,'Erection Compiled'!$C$6:$C$829,0),"B")="B","","E")</f>
        <v>E</v>
      </c>
      <c r="M131" s="423" t="str">
        <f>+IFERROR(VLOOKUP(B131,Tackwelding!$B$6:$G$396,6,FALSE),"")</f>
        <v/>
      </c>
    </row>
    <row r="132" spans="1:13" x14ac:dyDescent="0.25">
      <c r="A132" s="423">
        <v>126</v>
      </c>
      <c r="B132" s="423" t="s">
        <v>521</v>
      </c>
      <c r="C132" s="423" t="s">
        <v>232</v>
      </c>
      <c r="H132" s="423" t="str">
        <f t="shared" si="1"/>
        <v>,,,</v>
      </c>
      <c r="I132" s="426">
        <v>414.9</v>
      </c>
      <c r="K132" s="423" t="str">
        <f>+IFERROR(VLOOKUP(B132,Foundation!$C$8:$E$689,3,FALSE),"")</f>
        <v>DRY</v>
      </c>
      <c r="L132" s="423" t="str">
        <f>+IF(IFERROR(MATCH(B132,'Erection Compiled'!$C$6:$C$829,0),"B")="B","","E")</f>
        <v/>
      </c>
      <c r="M132" s="423" t="str">
        <f>+IFERROR(VLOOKUP(B132,Tackwelding!$B$6:$G$396,6,FALSE),"")</f>
        <v/>
      </c>
    </row>
    <row r="133" spans="1:13" x14ac:dyDescent="0.25">
      <c r="A133" s="423">
        <v>127</v>
      </c>
      <c r="B133" s="423" t="s">
        <v>522</v>
      </c>
      <c r="C133" s="423" t="s">
        <v>231</v>
      </c>
      <c r="H133" s="423" t="str">
        <f t="shared" si="1"/>
        <v>,,,</v>
      </c>
      <c r="I133" s="426">
        <v>407.2</v>
      </c>
      <c r="K133" s="423" t="str">
        <f>+IFERROR(VLOOKUP(B133,Foundation!$C$8:$E$689,3,FALSE),"")</f>
        <v>Sandy</v>
      </c>
      <c r="L133" s="423" t="str">
        <f>+IF(IFERROR(MATCH(B133,'Erection Compiled'!$C$6:$C$829,0),"B")="B","","E")</f>
        <v/>
      </c>
      <c r="M133" s="423" t="str">
        <f>+IFERROR(VLOOKUP(B133,Tackwelding!$B$6:$G$396,6,FALSE),"")</f>
        <v/>
      </c>
    </row>
    <row r="134" spans="1:13" x14ac:dyDescent="0.25">
      <c r="A134" s="423">
        <v>128</v>
      </c>
      <c r="B134" s="423" t="s">
        <v>523</v>
      </c>
      <c r="C134" s="423" t="s">
        <v>232</v>
      </c>
      <c r="H134" s="423" t="str">
        <f t="shared" si="1"/>
        <v>,,,</v>
      </c>
      <c r="I134" s="426">
        <v>432.2</v>
      </c>
      <c r="K134" s="423" t="str">
        <f>+IFERROR(VLOOKUP(B134,Foundation!$C$8:$E$689,3,FALSE),"")</f>
        <v>Sandy</v>
      </c>
      <c r="L134" s="423" t="str">
        <f>+IF(IFERROR(MATCH(B134,'Erection Compiled'!$C$6:$C$829,0),"B")="B","","E")</f>
        <v>E</v>
      </c>
      <c r="M134" s="423" t="str">
        <f>+IFERROR(VLOOKUP(B134,Tackwelding!$B$6:$G$396,6,FALSE),"")</f>
        <v/>
      </c>
    </row>
    <row r="135" spans="1:13" x14ac:dyDescent="0.25">
      <c r="A135" s="423">
        <v>129</v>
      </c>
      <c r="B135" s="423" t="s">
        <v>524</v>
      </c>
      <c r="C135" s="423" t="s">
        <v>20</v>
      </c>
      <c r="E135" s="423">
        <v>1</v>
      </c>
      <c r="F135" s="423">
        <v>2</v>
      </c>
      <c r="G135" s="423">
        <v>1</v>
      </c>
      <c r="H135" s="423" t="str">
        <f t="shared" si="1"/>
        <v>,1,2,1</v>
      </c>
      <c r="I135" s="426">
        <v>401.9</v>
      </c>
      <c r="K135" s="423" t="str">
        <f>+IFERROR(VLOOKUP(B135,Foundation!$C$8:$E$689,3,FALSE),"")</f>
        <v>Sandy</v>
      </c>
      <c r="L135" s="423" t="str">
        <f>+IF(IFERROR(MATCH(B135,'Erection Compiled'!$C$6:$C$829,0),"B")="B","","E")</f>
        <v>E</v>
      </c>
      <c r="M135" s="423" t="str">
        <f>+IFERROR(VLOOKUP(B135,Tackwelding!$B$6:$G$396,6,FALSE),"")</f>
        <v>Done</v>
      </c>
    </row>
    <row r="136" spans="1:13" x14ac:dyDescent="0.25">
      <c r="A136" s="423">
        <v>130</v>
      </c>
      <c r="B136" s="423" t="s">
        <v>525</v>
      </c>
      <c r="C136" s="423" t="s">
        <v>232</v>
      </c>
      <c r="H136" s="423" t="str">
        <f t="shared" si="1"/>
        <v>,,,</v>
      </c>
      <c r="I136" s="426">
        <v>434.2</v>
      </c>
      <c r="K136" s="423" t="str">
        <f>+IFERROR(VLOOKUP(B136,Foundation!$C$8:$E$689,3,FALSE),"")</f>
        <v>DFR</v>
      </c>
      <c r="L136" s="423" t="str">
        <f>+IF(IFERROR(MATCH(B136,'Erection Compiled'!$C$6:$C$829,0),"B")="B","","E")</f>
        <v>E</v>
      </c>
      <c r="M136" s="423" t="str">
        <f>+IFERROR(VLOOKUP(B136,Tackwelding!$B$6:$G$396,6,FALSE),"")</f>
        <v>Done</v>
      </c>
    </row>
    <row r="137" spans="1:13" x14ac:dyDescent="0.25">
      <c r="A137" s="423">
        <v>131</v>
      </c>
      <c r="B137" s="423" t="s">
        <v>526</v>
      </c>
      <c r="C137" s="423" t="s">
        <v>20</v>
      </c>
      <c r="H137" s="423" t="str">
        <f t="shared" ref="H137:H200" si="2">+CONCATENATE(D137,",",E137,",",F137,",",G137)</f>
        <v>,,,</v>
      </c>
      <c r="I137" s="426">
        <v>405.5</v>
      </c>
      <c r="K137" s="423" t="str">
        <f>+IFERROR(VLOOKUP(B137,Foundation!$C$8:$E$689,3,FALSE),"")</f>
        <v>DRY</v>
      </c>
      <c r="L137" s="423" t="str">
        <f>+IF(IFERROR(MATCH(B137,'Erection Compiled'!$C$6:$C$829,0),"B")="B","","E")</f>
        <v/>
      </c>
      <c r="M137" s="423" t="str">
        <f>+IFERROR(VLOOKUP(B137,Tackwelding!$B$6:$G$396,6,FALSE),"")</f>
        <v/>
      </c>
    </row>
    <row r="138" spans="1:13" x14ac:dyDescent="0.25">
      <c r="A138" s="423">
        <v>132</v>
      </c>
      <c r="B138" s="423" t="s">
        <v>527</v>
      </c>
      <c r="C138" s="423" t="s">
        <v>20</v>
      </c>
      <c r="H138" s="423" t="str">
        <f t="shared" si="2"/>
        <v>,,,</v>
      </c>
      <c r="I138" s="426">
        <v>426</v>
      </c>
      <c r="K138" s="423" t="str">
        <f>+IFERROR(VLOOKUP(B138,Foundation!$C$8:$E$689,3,FALSE),"")</f>
        <v>DFR</v>
      </c>
      <c r="L138" s="423" t="str">
        <f>+IF(IFERROR(MATCH(B138,'Erection Compiled'!$C$6:$C$829,0),"B")="B","","E")</f>
        <v/>
      </c>
      <c r="M138" s="423" t="str">
        <f>+IFERROR(VLOOKUP(B138,Tackwelding!$B$6:$G$396,6,FALSE),"")</f>
        <v/>
      </c>
    </row>
    <row r="139" spans="1:13" x14ac:dyDescent="0.25">
      <c r="A139" s="423">
        <v>133</v>
      </c>
      <c r="B139" s="423" t="s">
        <v>175</v>
      </c>
      <c r="C139" s="423" t="s">
        <v>232</v>
      </c>
      <c r="H139" s="423" t="str">
        <f t="shared" si="2"/>
        <v>,,,</v>
      </c>
      <c r="I139" s="426">
        <v>406.9</v>
      </c>
      <c r="K139" s="423" t="str">
        <f>+IFERROR(VLOOKUP(B139,Foundation!$C$8:$E$689,3,FALSE),"")</f>
        <v>DRY</v>
      </c>
      <c r="L139" s="423" t="str">
        <f>+IF(IFERROR(MATCH(B139,'Erection Compiled'!$C$6:$C$829,0),"B")="B","","E")</f>
        <v/>
      </c>
      <c r="M139" s="423" t="str">
        <f>+IFERROR(VLOOKUP(B139,Tackwelding!$B$6:$G$396,6,FALSE),"")</f>
        <v/>
      </c>
    </row>
    <row r="140" spans="1:13" x14ac:dyDescent="0.25">
      <c r="A140" s="423">
        <v>134</v>
      </c>
      <c r="B140" s="423" t="s">
        <v>176</v>
      </c>
      <c r="C140" s="423" t="s">
        <v>20</v>
      </c>
      <c r="H140" s="423" t="str">
        <f t="shared" si="2"/>
        <v>,,,</v>
      </c>
      <c r="I140" s="426">
        <v>433.3</v>
      </c>
      <c r="K140" s="423" t="str">
        <f>+IFERROR(VLOOKUP(B140,Foundation!$C$8:$E$689,3,FALSE),"")</f>
        <v>DFR</v>
      </c>
      <c r="L140" s="423" t="str">
        <f>+IF(IFERROR(MATCH(B140,'Erection Compiled'!$C$6:$C$829,0),"B")="B","","E")</f>
        <v>E</v>
      </c>
      <c r="M140" s="423" t="str">
        <f>+IFERROR(VLOOKUP(B140,Tackwelding!$B$6:$G$396,6,FALSE),"")</f>
        <v/>
      </c>
    </row>
    <row r="141" spans="1:13" x14ac:dyDescent="0.25">
      <c r="A141" s="423">
        <v>135</v>
      </c>
      <c r="B141" s="423" t="s">
        <v>177</v>
      </c>
      <c r="C141" s="423" t="s">
        <v>232</v>
      </c>
      <c r="H141" s="423" t="str">
        <f t="shared" si="2"/>
        <v>,,,</v>
      </c>
      <c r="I141" s="426">
        <v>372.9</v>
      </c>
      <c r="K141" s="423" t="str">
        <f>+IFERROR(VLOOKUP(B141,Foundation!$C$8:$E$689,3,FALSE),"")</f>
        <v>DRY</v>
      </c>
      <c r="L141" s="423" t="str">
        <f>+IF(IFERROR(MATCH(B141,'Erection Compiled'!$C$6:$C$829,0),"B")="B","","E")</f>
        <v/>
      </c>
      <c r="M141" s="423" t="str">
        <f>+IFERROR(VLOOKUP(B141,Tackwelding!$B$6:$G$396,6,FALSE),"")</f>
        <v/>
      </c>
    </row>
    <row r="142" spans="1:13" x14ac:dyDescent="0.25">
      <c r="A142" s="423">
        <v>136</v>
      </c>
      <c r="B142" s="423" t="s">
        <v>50</v>
      </c>
      <c r="C142" s="423" t="s">
        <v>249</v>
      </c>
      <c r="H142" s="423" t="str">
        <f t="shared" si="2"/>
        <v>,,,</v>
      </c>
      <c r="I142" s="426">
        <v>443.5</v>
      </c>
      <c r="K142" s="423" t="str">
        <f>+IFERROR(VLOOKUP(B142,Foundation!$C$8:$E$689,3,FALSE),"")</f>
        <v>DRY</v>
      </c>
      <c r="L142" s="423" t="str">
        <f>+IF(IFERROR(MATCH(B142,'Erection Compiled'!$C$6:$C$829,0),"B")="B","","E")</f>
        <v/>
      </c>
      <c r="M142" s="423" t="str">
        <f>+IFERROR(VLOOKUP(B142,Tackwelding!$B$6:$G$396,6,FALSE),"")</f>
        <v/>
      </c>
    </row>
    <row r="143" spans="1:13" x14ac:dyDescent="0.25">
      <c r="A143" s="423">
        <v>137</v>
      </c>
      <c r="B143" s="423" t="s">
        <v>51</v>
      </c>
      <c r="C143" s="423" t="s">
        <v>233</v>
      </c>
      <c r="H143" s="423" t="str">
        <f t="shared" si="2"/>
        <v>,,,</v>
      </c>
      <c r="I143" s="426">
        <v>456.3</v>
      </c>
      <c r="K143" s="423" t="str">
        <f>+IFERROR(VLOOKUP(B143,Foundation!$C$8:$E$689,3,FALSE),"")</f>
        <v>Sandy</v>
      </c>
      <c r="L143" s="423" t="str">
        <f>+IF(IFERROR(MATCH(B143,'Erection Compiled'!$C$6:$C$829,0),"B")="B","","E")</f>
        <v/>
      </c>
      <c r="M143" s="423" t="str">
        <f>+IFERROR(VLOOKUP(B143,Tackwelding!$B$6:$G$396,6,FALSE),"")</f>
        <v/>
      </c>
    </row>
    <row r="144" spans="1:13" x14ac:dyDescent="0.25">
      <c r="A144" s="423">
        <v>138</v>
      </c>
      <c r="B144" s="423" t="s">
        <v>28</v>
      </c>
      <c r="C144" s="423" t="s">
        <v>232</v>
      </c>
      <c r="G144" s="423">
        <v>2</v>
      </c>
      <c r="H144" s="423" t="str">
        <f t="shared" si="2"/>
        <v>,,,2</v>
      </c>
      <c r="I144" s="426">
        <v>379.2</v>
      </c>
      <c r="K144" s="423" t="str">
        <f>+IFERROR(VLOOKUP(B144,Foundation!$C$8:$E$689,3,FALSE),"")</f>
        <v>Sandy</v>
      </c>
      <c r="L144" s="423" t="str">
        <f>+IF(IFERROR(MATCH(B144,'Erection Compiled'!$C$6:$C$829,0),"B")="B","","E")</f>
        <v>E</v>
      </c>
      <c r="M144" s="423" t="str">
        <f>+IFERROR(VLOOKUP(B144,Tackwelding!$B$6:$G$396,6,FALSE),"")</f>
        <v/>
      </c>
    </row>
    <row r="145" spans="1:13" x14ac:dyDescent="0.25">
      <c r="A145" s="423">
        <v>139</v>
      </c>
      <c r="B145" s="423" t="s">
        <v>52</v>
      </c>
      <c r="C145" s="423" t="s">
        <v>233</v>
      </c>
      <c r="G145" s="423">
        <v>1</v>
      </c>
      <c r="H145" s="423" t="str">
        <f t="shared" si="2"/>
        <v>,,,1</v>
      </c>
      <c r="I145" s="426">
        <v>382.6</v>
      </c>
      <c r="K145" s="423" t="str">
        <f>+IFERROR(VLOOKUP(B145,Foundation!$C$8:$E$689,3,FALSE),"")</f>
        <v>Sandy</v>
      </c>
      <c r="L145" s="423" t="str">
        <f>+IF(IFERROR(MATCH(B145,'Erection Compiled'!$C$6:$C$829,0),"B")="B","","E")</f>
        <v>E</v>
      </c>
      <c r="M145" s="423" t="str">
        <f>+IFERROR(VLOOKUP(B145,Tackwelding!$B$6:$G$396,6,FALSE),"")</f>
        <v/>
      </c>
    </row>
    <row r="146" spans="1:13" x14ac:dyDescent="0.25">
      <c r="A146" s="423">
        <v>140</v>
      </c>
      <c r="B146" s="423" t="s">
        <v>53</v>
      </c>
      <c r="C146" s="423" t="s">
        <v>233</v>
      </c>
      <c r="H146" s="423" t="str">
        <f t="shared" si="2"/>
        <v>,,,</v>
      </c>
      <c r="I146" s="426">
        <v>435.6</v>
      </c>
      <c r="K146" s="423" t="str">
        <f>+IFERROR(VLOOKUP(B146,Foundation!$C$8:$E$689,3,FALSE),"")</f>
        <v>Sandy</v>
      </c>
      <c r="L146" s="423" t="str">
        <f>+IF(IFERROR(MATCH(B146,'Erection Compiled'!$C$6:$C$829,0),"B")="B","","E")</f>
        <v/>
      </c>
      <c r="M146" s="423" t="str">
        <f>+IFERROR(VLOOKUP(B146,Tackwelding!$B$6:$G$396,6,FALSE),"")</f>
        <v/>
      </c>
    </row>
    <row r="147" spans="1:13" x14ac:dyDescent="0.25">
      <c r="A147" s="423">
        <v>141</v>
      </c>
      <c r="B147" s="423" t="s">
        <v>54</v>
      </c>
      <c r="C147" s="423" t="s">
        <v>233</v>
      </c>
      <c r="D147" s="423">
        <v>2</v>
      </c>
      <c r="E147" s="423">
        <v>2</v>
      </c>
      <c r="F147" s="423">
        <v>2</v>
      </c>
      <c r="G147" s="423">
        <v>2</v>
      </c>
      <c r="H147" s="423" t="str">
        <f t="shared" si="2"/>
        <v>2,2,2,2</v>
      </c>
      <c r="I147" s="426">
        <v>402.1</v>
      </c>
      <c r="K147" s="423" t="str">
        <f>+IFERROR(VLOOKUP(B147,Foundation!$C$8:$E$689,3,FALSE),"")</f>
        <v>DRY</v>
      </c>
      <c r="L147" s="423" t="str">
        <f>+IF(IFERROR(MATCH(B147,'Erection Compiled'!$C$6:$C$829,0),"B")="B","","E")</f>
        <v>E</v>
      </c>
      <c r="M147" s="423" t="str">
        <f>+IFERROR(VLOOKUP(B147,Tackwelding!$B$6:$G$396,6,FALSE),"")</f>
        <v/>
      </c>
    </row>
    <row r="148" spans="1:13" x14ac:dyDescent="0.25">
      <c r="A148" s="423">
        <v>142</v>
      </c>
      <c r="B148" s="423" t="s">
        <v>25</v>
      </c>
      <c r="C148" s="423" t="s">
        <v>231</v>
      </c>
      <c r="G148" s="423">
        <v>1</v>
      </c>
      <c r="H148" s="423" t="str">
        <f t="shared" si="2"/>
        <v>,,,1</v>
      </c>
      <c r="I148" s="426">
        <v>417.3</v>
      </c>
      <c r="K148" s="423" t="str">
        <f>+IFERROR(VLOOKUP(B148,Foundation!$C$8:$E$689,3,FALSE),"")</f>
        <v>Sandy</v>
      </c>
      <c r="L148" s="423" t="str">
        <f>+IF(IFERROR(MATCH(B148,'Erection Compiled'!$C$6:$C$829,0),"B")="B","","E")</f>
        <v>E</v>
      </c>
      <c r="M148" s="423" t="str">
        <f>+IFERROR(VLOOKUP(B148,Tackwelding!$B$6:$G$396,6,FALSE),"")</f>
        <v/>
      </c>
    </row>
    <row r="149" spans="1:13" x14ac:dyDescent="0.25">
      <c r="A149" s="423">
        <v>143</v>
      </c>
      <c r="B149" s="423" t="s">
        <v>55</v>
      </c>
      <c r="C149" s="423" t="s">
        <v>231</v>
      </c>
      <c r="E149" s="423">
        <v>1</v>
      </c>
      <c r="G149" s="423">
        <v>1</v>
      </c>
      <c r="H149" s="423" t="str">
        <f t="shared" si="2"/>
        <v>,1,,1</v>
      </c>
      <c r="I149" s="426">
        <v>347.7</v>
      </c>
      <c r="K149" s="423" t="str">
        <f>+IFERROR(VLOOKUP(B149,Foundation!$C$8:$E$689,3,FALSE),"")</f>
        <v>Sandy</v>
      </c>
      <c r="L149" s="423" t="str">
        <f>+IF(IFERROR(MATCH(B149,'Erection Compiled'!$C$6:$C$829,0),"B")="B","","E")</f>
        <v>E</v>
      </c>
      <c r="M149" s="423" t="str">
        <f>+IFERROR(VLOOKUP(B149,Tackwelding!$B$6:$G$396,6,FALSE),"")</f>
        <v/>
      </c>
    </row>
    <row r="150" spans="1:13" x14ac:dyDescent="0.25">
      <c r="A150" s="423">
        <v>144</v>
      </c>
      <c r="B150" s="423" t="s">
        <v>56</v>
      </c>
      <c r="C150" s="423" t="s">
        <v>242</v>
      </c>
      <c r="E150" s="423">
        <v>2</v>
      </c>
      <c r="F150" s="423">
        <v>1</v>
      </c>
      <c r="G150" s="423">
        <v>1</v>
      </c>
      <c r="H150" s="423" t="str">
        <f t="shared" si="2"/>
        <v>,2,1,1</v>
      </c>
      <c r="I150" s="426">
        <v>356.3</v>
      </c>
      <c r="K150" s="423" t="str">
        <f>+IFERROR(VLOOKUP(B150,Foundation!$C$8:$E$689,3,FALSE),"")</f>
        <v>Sandy</v>
      </c>
      <c r="L150" s="423" t="str">
        <f>+IF(IFERROR(MATCH(B150,'Erection Compiled'!$C$6:$C$829,0),"B")="B","","E")</f>
        <v>E</v>
      </c>
      <c r="M150" s="423" t="str">
        <f>+IFERROR(VLOOKUP(B150,Tackwelding!$B$6:$G$396,6,FALSE),"")</f>
        <v/>
      </c>
    </row>
    <row r="151" spans="1:13" x14ac:dyDescent="0.25">
      <c r="A151" s="423">
        <v>145</v>
      </c>
      <c r="B151" s="423" t="s">
        <v>178</v>
      </c>
      <c r="C151" s="423" t="s">
        <v>232</v>
      </c>
      <c r="H151" s="423" t="str">
        <f t="shared" si="2"/>
        <v>,,,</v>
      </c>
      <c r="I151" s="426">
        <v>389.2</v>
      </c>
      <c r="K151" s="423" t="str">
        <f>+IFERROR(VLOOKUP(B151,Foundation!$C$8:$E$689,3,FALSE),"")</f>
        <v>Sandy</v>
      </c>
      <c r="L151" s="423" t="str">
        <f>+IF(IFERROR(MATCH(B151,'Erection Compiled'!$C$6:$C$829,0),"B")="B","","E")</f>
        <v>E</v>
      </c>
      <c r="M151" s="423" t="str">
        <f>+IFERROR(VLOOKUP(B151,Tackwelding!$B$6:$G$396,6,FALSE),"")</f>
        <v/>
      </c>
    </row>
    <row r="152" spans="1:13" x14ac:dyDescent="0.25">
      <c r="A152" s="423">
        <v>146</v>
      </c>
      <c r="B152" s="423" t="s">
        <v>528</v>
      </c>
      <c r="C152" s="423" t="s">
        <v>232</v>
      </c>
      <c r="D152" s="423">
        <v>1</v>
      </c>
      <c r="E152" s="423">
        <v>2</v>
      </c>
      <c r="H152" s="423" t="str">
        <f t="shared" si="2"/>
        <v>1,2,,</v>
      </c>
      <c r="I152" s="426">
        <v>343.8</v>
      </c>
      <c r="K152" s="423" t="str">
        <f>+IFERROR(VLOOKUP(B152,Foundation!$C$8:$E$689,3,FALSE),"")</f>
        <v>Sandy</v>
      </c>
      <c r="L152" s="423" t="str">
        <f>+IF(IFERROR(MATCH(B152,'Erection Compiled'!$C$6:$C$829,0),"B")="B","","E")</f>
        <v>E</v>
      </c>
      <c r="M152" s="423" t="str">
        <f>+IFERROR(VLOOKUP(B152,Tackwelding!$B$6:$G$396,6,FALSE),"")</f>
        <v/>
      </c>
    </row>
    <row r="153" spans="1:13" x14ac:dyDescent="0.25">
      <c r="A153" s="423">
        <v>147</v>
      </c>
      <c r="B153" s="427" t="s">
        <v>529</v>
      </c>
      <c r="C153" s="427" t="s">
        <v>232</v>
      </c>
      <c r="D153" s="427"/>
      <c r="E153" s="427">
        <v>2</v>
      </c>
      <c r="F153" s="427"/>
      <c r="G153" s="427"/>
      <c r="H153" s="427" t="str">
        <f t="shared" si="2"/>
        <v>,2,,</v>
      </c>
      <c r="I153" s="426">
        <v>395.5</v>
      </c>
      <c r="K153" s="423" t="str">
        <f>+IFERROR(VLOOKUP(B153,Foundation!$C$8:$E$689,3,FALSE),"")</f>
        <v>Sandy</v>
      </c>
      <c r="L153" s="423" t="str">
        <f>+IF(IFERROR(MATCH(B153,'Erection Compiled'!$C$6:$C$829,0),"B")="B","","E")</f>
        <v>E</v>
      </c>
      <c r="M153" s="423" t="str">
        <f>+IFERROR(VLOOKUP(B153,Tackwelding!$B$6:$G$396,6,FALSE),"")</f>
        <v/>
      </c>
    </row>
    <row r="154" spans="1:13" x14ac:dyDescent="0.25">
      <c r="A154" s="423">
        <v>148</v>
      </c>
      <c r="B154" s="427" t="s">
        <v>530</v>
      </c>
      <c r="C154" s="427" t="s">
        <v>20</v>
      </c>
      <c r="D154" s="427">
        <v>1</v>
      </c>
      <c r="E154" s="427">
        <v>2</v>
      </c>
      <c r="F154" s="427"/>
      <c r="G154" s="427"/>
      <c r="H154" s="427" t="str">
        <f t="shared" si="2"/>
        <v>1,2,,</v>
      </c>
      <c r="I154" s="428">
        <v>408</v>
      </c>
      <c r="K154" s="423" t="str">
        <f>+IFERROR(VLOOKUP(B154,Foundation!$C$8:$E$689,3,FALSE),"")</f>
        <v>Sandy</v>
      </c>
      <c r="L154" s="423" t="str">
        <f>+IF(IFERROR(MATCH(B154,'Erection Compiled'!$C$6:$C$829,0),"B")="B","","E")</f>
        <v/>
      </c>
      <c r="M154" s="423" t="str">
        <f>+IFERROR(VLOOKUP(B154,Tackwelding!$B$6:$G$396,6,FALSE),"")</f>
        <v/>
      </c>
    </row>
    <row r="155" spans="1:13" x14ac:dyDescent="0.25">
      <c r="A155" s="423">
        <v>149</v>
      </c>
      <c r="B155" s="423" t="s">
        <v>531</v>
      </c>
      <c r="C155" s="423" t="s">
        <v>232</v>
      </c>
      <c r="F155" s="423">
        <v>1</v>
      </c>
      <c r="H155" s="423" t="str">
        <f t="shared" si="2"/>
        <v>,,1,</v>
      </c>
      <c r="I155" s="428">
        <v>318</v>
      </c>
      <c r="K155" s="423" t="str">
        <f>+IFERROR(VLOOKUP(B155,Foundation!$C$8:$E$689,3,FALSE),"")</f>
        <v>Sandy</v>
      </c>
      <c r="L155" s="423" t="str">
        <f>+IF(IFERROR(MATCH(B155,'Erection Compiled'!$C$6:$C$829,0),"B")="B","","E")</f>
        <v>E</v>
      </c>
      <c r="M155" s="423" t="str">
        <f>+IFERROR(VLOOKUP(B155,Tackwelding!$B$6:$G$396,6,FALSE),"")</f>
        <v>Done</v>
      </c>
    </row>
    <row r="156" spans="1:13" x14ac:dyDescent="0.25">
      <c r="A156" s="423">
        <v>150</v>
      </c>
      <c r="B156" s="423" t="s">
        <v>57</v>
      </c>
      <c r="C156" s="423" t="s">
        <v>247</v>
      </c>
      <c r="D156" s="423">
        <v>2</v>
      </c>
      <c r="E156" s="423">
        <v>2</v>
      </c>
      <c r="F156" s="423">
        <v>2</v>
      </c>
      <c r="G156" s="423">
        <v>2</v>
      </c>
      <c r="H156" s="423" t="str">
        <f t="shared" si="2"/>
        <v>2,2,2,2</v>
      </c>
      <c r="I156" s="426">
        <v>447.3</v>
      </c>
      <c r="K156" s="423" t="str">
        <f>+IFERROR(VLOOKUP(B156,Foundation!$C$8:$E$689,3,FALSE),"")</f>
        <v>DRY</v>
      </c>
      <c r="L156" s="423" t="str">
        <f>+IF(IFERROR(MATCH(B156,'Erection Compiled'!$C$6:$C$829,0),"B")="B","","E")</f>
        <v/>
      </c>
      <c r="M156" s="423" t="str">
        <f>+IFERROR(VLOOKUP(B156,Tackwelding!$B$6:$G$396,6,FALSE),"")</f>
        <v/>
      </c>
    </row>
    <row r="157" spans="1:13" x14ac:dyDescent="0.25">
      <c r="A157" s="423">
        <v>151</v>
      </c>
      <c r="B157" s="423" t="s">
        <v>33</v>
      </c>
      <c r="C157" s="423" t="s">
        <v>247</v>
      </c>
      <c r="D157" s="423">
        <v>2</v>
      </c>
      <c r="E157" s="423">
        <v>2</v>
      </c>
      <c r="F157" s="423">
        <v>2</v>
      </c>
      <c r="G157" s="423">
        <v>2</v>
      </c>
      <c r="H157" s="423" t="str">
        <f t="shared" si="2"/>
        <v>2,2,2,2</v>
      </c>
      <c r="I157" s="426">
        <v>222.2</v>
      </c>
      <c r="K157" s="423" t="str">
        <f>+IFERROR(VLOOKUP(B157,Foundation!$C$8:$E$689,3,FALSE),"")</f>
        <v>DRY</v>
      </c>
      <c r="L157" s="423" t="str">
        <f>+IF(IFERROR(MATCH(B157,'Erection Compiled'!$C$6:$C$829,0),"B")="B","","E")</f>
        <v>E</v>
      </c>
      <c r="M157" s="423" t="str">
        <f>+IFERROR(VLOOKUP(B157,Tackwelding!$B$6:$G$396,6,FALSE),"")</f>
        <v/>
      </c>
    </row>
    <row r="158" spans="1:13" x14ac:dyDescent="0.25">
      <c r="A158" s="423">
        <v>152</v>
      </c>
      <c r="B158" s="423" t="s">
        <v>34</v>
      </c>
      <c r="C158" s="423" t="s">
        <v>359</v>
      </c>
      <c r="H158" s="423" t="str">
        <f t="shared" si="2"/>
        <v>,,,</v>
      </c>
      <c r="I158" s="426">
        <v>433.9</v>
      </c>
      <c r="K158" s="423" t="str">
        <f>+IFERROR(VLOOKUP(B158,Foundation!$C$8:$E$689,3,FALSE),"")</f>
        <v>DRY</v>
      </c>
      <c r="L158" s="423" t="str">
        <f>+IF(IFERROR(MATCH(B158,'Erection Compiled'!$C$6:$C$829,0),"B")="B","","E")</f>
        <v>E</v>
      </c>
      <c r="M158" s="423" t="str">
        <f>+IFERROR(VLOOKUP(B158,Tackwelding!$B$6:$G$396,6,FALSE),"")</f>
        <v/>
      </c>
    </row>
    <row r="159" spans="1:13" x14ac:dyDescent="0.25">
      <c r="A159" s="423">
        <v>153</v>
      </c>
      <c r="B159" s="423" t="s">
        <v>179</v>
      </c>
      <c r="C159" s="423" t="s">
        <v>20</v>
      </c>
      <c r="H159" s="423" t="str">
        <f t="shared" si="2"/>
        <v>,,,</v>
      </c>
      <c r="I159" s="426">
        <v>422.3</v>
      </c>
      <c r="K159" s="423" t="str">
        <f>+IFERROR(VLOOKUP(B159,Foundation!$C$8:$E$689,3,FALSE),"")</f>
        <v>DRY</v>
      </c>
      <c r="L159" s="423" t="str">
        <f>+IF(IFERROR(MATCH(B159,'Erection Compiled'!$C$6:$C$829,0),"B")="B","","E")</f>
        <v>E</v>
      </c>
      <c r="M159" s="423" t="str">
        <f>+IFERROR(VLOOKUP(B159,Tackwelding!$B$6:$G$396,6,FALSE),"")</f>
        <v>Done</v>
      </c>
    </row>
    <row r="160" spans="1:13" x14ac:dyDescent="0.25">
      <c r="A160" s="423">
        <v>154</v>
      </c>
      <c r="B160" s="423" t="s">
        <v>180</v>
      </c>
      <c r="C160" s="423" t="s">
        <v>231</v>
      </c>
      <c r="H160" s="423" t="str">
        <f t="shared" si="2"/>
        <v>,,,</v>
      </c>
      <c r="I160" s="426">
        <v>370.7</v>
      </c>
      <c r="K160" s="423" t="str">
        <f>+IFERROR(VLOOKUP(B160,Foundation!$C$8:$E$689,3,FALSE),"")</f>
        <v>DRY</v>
      </c>
      <c r="L160" s="423" t="str">
        <f>+IF(IFERROR(MATCH(B160,'Erection Compiled'!$C$6:$C$829,0),"B")="B","","E")</f>
        <v>E</v>
      </c>
      <c r="M160" s="423" t="str">
        <f>+IFERROR(VLOOKUP(B160,Tackwelding!$B$6:$G$396,6,FALSE),"")</f>
        <v>Done</v>
      </c>
    </row>
    <row r="161" spans="1:13" x14ac:dyDescent="0.25">
      <c r="A161" s="423">
        <v>155</v>
      </c>
      <c r="B161" s="423" t="s">
        <v>181</v>
      </c>
      <c r="C161" s="423" t="s">
        <v>231</v>
      </c>
      <c r="D161" s="423">
        <v>1</v>
      </c>
      <c r="E161" s="423">
        <v>2</v>
      </c>
      <c r="G161" s="423">
        <v>2</v>
      </c>
      <c r="H161" s="423" t="str">
        <f t="shared" si="2"/>
        <v>1,2,,2</v>
      </c>
      <c r="I161" s="426">
        <v>345.7</v>
      </c>
      <c r="K161" s="423" t="str">
        <f>+IFERROR(VLOOKUP(B161,Foundation!$C$8:$E$689,3,FALSE),"")</f>
        <v>Sandy</v>
      </c>
      <c r="L161" s="423" t="str">
        <f>+IF(IFERROR(MATCH(B161,'Erection Compiled'!$C$6:$C$829,0),"B")="B","","E")</f>
        <v>E</v>
      </c>
      <c r="M161" s="423" t="str">
        <f>+IFERROR(VLOOKUP(B161,Tackwelding!$B$6:$G$396,6,FALSE),"")</f>
        <v/>
      </c>
    </row>
    <row r="162" spans="1:13" x14ac:dyDescent="0.25">
      <c r="A162" s="423">
        <v>156</v>
      </c>
      <c r="B162" s="423" t="s">
        <v>182</v>
      </c>
      <c r="C162" s="423" t="s">
        <v>231</v>
      </c>
      <c r="D162" s="423">
        <v>1</v>
      </c>
      <c r="E162" s="423">
        <v>1</v>
      </c>
      <c r="G162" s="423">
        <v>1</v>
      </c>
      <c r="H162" s="423" t="str">
        <f t="shared" si="2"/>
        <v>1,1,,1</v>
      </c>
      <c r="I162" s="426">
        <v>391.1</v>
      </c>
      <c r="K162" s="423" t="str">
        <f>+IFERROR(VLOOKUP(B162,Foundation!$C$8:$E$689,3,FALSE),"")</f>
        <v>Sandy</v>
      </c>
      <c r="L162" s="423" t="str">
        <f>+IF(IFERROR(MATCH(B162,'Erection Compiled'!$C$6:$C$829,0),"B")="B","","E")</f>
        <v>E</v>
      </c>
      <c r="M162" s="423" t="str">
        <f>+IFERROR(VLOOKUP(B162,Tackwelding!$B$6:$G$396,6,FALSE),"")</f>
        <v>Done</v>
      </c>
    </row>
    <row r="163" spans="1:13" x14ac:dyDescent="0.25">
      <c r="A163" s="423">
        <v>157</v>
      </c>
      <c r="B163" s="423" t="s">
        <v>36</v>
      </c>
      <c r="C163" s="423" t="s">
        <v>242</v>
      </c>
      <c r="H163" s="423" t="str">
        <f t="shared" si="2"/>
        <v>,,,</v>
      </c>
      <c r="I163" s="426">
        <v>440.4</v>
      </c>
      <c r="K163" s="423" t="str">
        <f>+IFERROR(VLOOKUP(B163,Foundation!$C$8:$E$689,3,FALSE),"")</f>
        <v>DFR</v>
      </c>
      <c r="L163" s="423" t="str">
        <f>+IF(IFERROR(MATCH(B163,'Erection Compiled'!$C$6:$C$829,0),"B")="B","","E")</f>
        <v>E</v>
      </c>
      <c r="M163" s="423" t="str">
        <f>+IFERROR(VLOOKUP(B163,Tackwelding!$B$6:$G$396,6,FALSE),"")</f>
        <v/>
      </c>
    </row>
    <row r="164" spans="1:13" x14ac:dyDescent="0.25">
      <c r="A164" s="423">
        <v>158</v>
      </c>
      <c r="B164" s="423" t="s">
        <v>58</v>
      </c>
      <c r="C164" s="423" t="s">
        <v>231</v>
      </c>
      <c r="H164" s="423" t="str">
        <f t="shared" si="2"/>
        <v>,,,</v>
      </c>
      <c r="I164" s="426">
        <v>391.4</v>
      </c>
      <c r="K164" s="423" t="str">
        <f>+IFERROR(VLOOKUP(B164,Foundation!$C$8:$E$689,3,FALSE),"")</f>
        <v>DRY</v>
      </c>
      <c r="L164" s="423" t="str">
        <f>+IF(IFERROR(MATCH(B164,'Erection Compiled'!$C$6:$C$829,0),"B")="B","","E")</f>
        <v>E</v>
      </c>
      <c r="M164" s="423" t="str">
        <f>+IFERROR(VLOOKUP(B164,Tackwelding!$B$6:$G$396,6,FALSE),"")</f>
        <v/>
      </c>
    </row>
    <row r="165" spans="1:13" x14ac:dyDescent="0.25">
      <c r="A165" s="423">
        <v>159</v>
      </c>
      <c r="B165" s="423" t="s">
        <v>59</v>
      </c>
      <c r="C165" s="423" t="s">
        <v>20</v>
      </c>
      <c r="H165" s="423" t="str">
        <f t="shared" si="2"/>
        <v>,,,</v>
      </c>
      <c r="I165" s="426">
        <v>406.5</v>
      </c>
      <c r="K165" s="423" t="str">
        <f>+IFERROR(VLOOKUP(B165,Foundation!$C$8:$E$689,3,FALSE),"")</f>
        <v>DFR</v>
      </c>
      <c r="L165" s="423" t="str">
        <f>+IF(IFERROR(MATCH(B165,'Erection Compiled'!$C$6:$C$829,0),"B")="B","","E")</f>
        <v>E</v>
      </c>
      <c r="M165" s="423" t="str">
        <f>+IFERROR(VLOOKUP(B165,Tackwelding!$B$6:$G$396,6,FALSE),"")</f>
        <v/>
      </c>
    </row>
    <row r="166" spans="1:13" x14ac:dyDescent="0.25">
      <c r="A166" s="423">
        <v>160</v>
      </c>
      <c r="B166" s="423" t="s">
        <v>60</v>
      </c>
      <c r="C166" s="423" t="s">
        <v>231</v>
      </c>
      <c r="H166" s="423" t="str">
        <f t="shared" si="2"/>
        <v>,,,</v>
      </c>
      <c r="I166" s="426">
        <v>418</v>
      </c>
      <c r="K166" s="423" t="str">
        <f>+IFERROR(VLOOKUP(B166,Foundation!$C$8:$E$689,3,FALSE),"")</f>
        <v>DRY</v>
      </c>
      <c r="L166" s="423" t="str">
        <f>+IF(IFERROR(MATCH(B166,'Erection Compiled'!$C$6:$C$829,0),"B")="B","","E")</f>
        <v>E</v>
      </c>
      <c r="M166" s="423" t="str">
        <f>+IFERROR(VLOOKUP(B166,Tackwelding!$B$6:$G$396,6,FALSE),"")</f>
        <v/>
      </c>
    </row>
    <row r="167" spans="1:13" x14ac:dyDescent="0.25">
      <c r="A167" s="423">
        <v>161</v>
      </c>
      <c r="B167" s="423" t="s">
        <v>61</v>
      </c>
      <c r="C167" s="423" t="s">
        <v>232</v>
      </c>
      <c r="D167" s="423">
        <v>1</v>
      </c>
      <c r="H167" s="423" t="str">
        <f t="shared" si="2"/>
        <v>1,,,</v>
      </c>
      <c r="I167" s="426">
        <v>422.6</v>
      </c>
      <c r="K167" s="423" t="str">
        <f>+IFERROR(VLOOKUP(B167,Foundation!$C$8:$E$689,3,FALSE),"")</f>
        <v>Sandy</v>
      </c>
      <c r="L167" s="423" t="str">
        <f>+IF(IFERROR(MATCH(B167,'Erection Compiled'!$C$6:$C$829,0),"B")="B","","E")</f>
        <v>E</v>
      </c>
      <c r="M167" s="423" t="str">
        <f>+IFERROR(VLOOKUP(B167,Tackwelding!$B$6:$G$396,6,FALSE),"")</f>
        <v/>
      </c>
    </row>
    <row r="168" spans="1:13" x14ac:dyDescent="0.25">
      <c r="A168" s="423">
        <v>162</v>
      </c>
      <c r="B168" s="423" t="s">
        <v>62</v>
      </c>
      <c r="C168" s="423" t="s">
        <v>232</v>
      </c>
      <c r="D168" s="423">
        <v>1</v>
      </c>
      <c r="E168" s="423">
        <v>1</v>
      </c>
      <c r="H168" s="423" t="str">
        <f t="shared" si="2"/>
        <v>1,1,,</v>
      </c>
      <c r="I168" s="426">
        <v>410</v>
      </c>
      <c r="K168" s="423" t="str">
        <f>+IFERROR(VLOOKUP(B168,Foundation!$C$8:$E$689,3,FALSE),"")</f>
        <v>Sandy</v>
      </c>
      <c r="L168" s="423" t="str">
        <f>+IF(IFERROR(MATCH(B168,'Erection Compiled'!$C$6:$C$829,0),"B")="B","","E")</f>
        <v>E</v>
      </c>
      <c r="M168" s="423" t="str">
        <f>+IFERROR(VLOOKUP(B168,Tackwelding!$B$6:$G$396,6,FALSE),"")</f>
        <v/>
      </c>
    </row>
    <row r="169" spans="1:13" x14ac:dyDescent="0.25">
      <c r="A169" s="423">
        <v>163</v>
      </c>
      <c r="B169" s="423" t="s">
        <v>183</v>
      </c>
      <c r="C169" s="423" t="s">
        <v>232</v>
      </c>
      <c r="E169" s="423">
        <v>1</v>
      </c>
      <c r="F169" s="423">
        <v>1</v>
      </c>
      <c r="H169" s="423" t="str">
        <f t="shared" si="2"/>
        <v>,1,1,</v>
      </c>
      <c r="I169" s="426">
        <v>363.4</v>
      </c>
      <c r="K169" s="423" t="str">
        <f>+IFERROR(VLOOKUP(B169,Foundation!$C$8:$E$689,3,FALSE),"")</f>
        <v>Sandy</v>
      </c>
      <c r="L169" s="423" t="str">
        <f>+IF(IFERROR(MATCH(B169,'Erection Compiled'!$C$6:$C$829,0),"B")="B","","E")</f>
        <v>E</v>
      </c>
      <c r="M169" s="423" t="str">
        <f>+IFERROR(VLOOKUP(B169,Tackwelding!$B$6:$G$396,6,FALSE),"")</f>
        <v/>
      </c>
    </row>
    <row r="170" spans="1:13" x14ac:dyDescent="0.25">
      <c r="A170" s="423">
        <v>164</v>
      </c>
      <c r="B170" s="423" t="s">
        <v>184</v>
      </c>
      <c r="C170" s="423" t="s">
        <v>231</v>
      </c>
      <c r="H170" s="423" t="str">
        <f t="shared" si="2"/>
        <v>,,,</v>
      </c>
      <c r="I170" s="426">
        <v>421.9</v>
      </c>
      <c r="K170" s="423" t="str">
        <f>+IFERROR(VLOOKUP(B170,Foundation!$C$8:$E$689,3,FALSE),"")</f>
        <v>DFR</v>
      </c>
      <c r="L170" s="423" t="str">
        <f>+IF(IFERROR(MATCH(B170,'Erection Compiled'!$C$6:$C$829,0),"B")="B","","E")</f>
        <v>E</v>
      </c>
      <c r="M170" s="423" t="str">
        <f>+IFERROR(VLOOKUP(B170,Tackwelding!$B$6:$G$396,6,FALSE),"")</f>
        <v/>
      </c>
    </row>
    <row r="171" spans="1:13" x14ac:dyDescent="0.25">
      <c r="A171" s="423">
        <v>165</v>
      </c>
      <c r="B171" s="423" t="s">
        <v>185</v>
      </c>
      <c r="C171" s="423" t="s">
        <v>232</v>
      </c>
      <c r="H171" s="423" t="str">
        <f t="shared" si="2"/>
        <v>,,,</v>
      </c>
      <c r="I171" s="426">
        <v>416.7</v>
      </c>
      <c r="K171" s="423" t="str">
        <f>+IFERROR(VLOOKUP(B171,Foundation!$C$8:$E$689,3,FALSE),"")</f>
        <v>DFR</v>
      </c>
      <c r="L171" s="423" t="str">
        <f>+IF(IFERROR(MATCH(B171,'Erection Compiled'!$C$6:$C$829,0),"B")="B","","E")</f>
        <v>E</v>
      </c>
      <c r="M171" s="423" t="str">
        <f>+IFERROR(VLOOKUP(B171,Tackwelding!$B$6:$G$396,6,FALSE),"")</f>
        <v>Done</v>
      </c>
    </row>
    <row r="172" spans="1:13" x14ac:dyDescent="0.25">
      <c r="A172" s="423">
        <v>166</v>
      </c>
      <c r="B172" s="423" t="s">
        <v>63</v>
      </c>
      <c r="C172" s="423" t="s">
        <v>239</v>
      </c>
      <c r="H172" s="423" t="str">
        <f t="shared" si="2"/>
        <v>,,,</v>
      </c>
      <c r="I172" s="426">
        <v>413.8</v>
      </c>
      <c r="K172" s="423" t="str">
        <f>+IFERROR(VLOOKUP(B172,Foundation!$C$8:$E$689,3,FALSE),"")</f>
        <v>DFR</v>
      </c>
      <c r="L172" s="423" t="str">
        <f>+IF(IFERROR(MATCH(B172,'Erection Compiled'!$C$6:$C$829,0),"B")="B","","E")</f>
        <v>E</v>
      </c>
      <c r="M172" s="423" t="str">
        <f>+IFERROR(VLOOKUP(B172,Tackwelding!$B$6:$G$396,6,FALSE),"")</f>
        <v/>
      </c>
    </row>
    <row r="173" spans="1:13" x14ac:dyDescent="0.25">
      <c r="A173" s="423">
        <v>167</v>
      </c>
      <c r="B173" s="423" t="s">
        <v>64</v>
      </c>
      <c r="C173" s="423" t="s">
        <v>20</v>
      </c>
      <c r="H173" s="423" t="str">
        <f t="shared" si="2"/>
        <v>,,,</v>
      </c>
      <c r="I173" s="426">
        <v>399.8</v>
      </c>
      <c r="K173" s="423" t="str">
        <f>+IFERROR(VLOOKUP(B173,Foundation!$C$8:$E$689,3,FALSE),"")</f>
        <v>DFR</v>
      </c>
      <c r="L173" s="423" t="str">
        <f>+IF(IFERROR(MATCH(B173,'Erection Compiled'!$C$6:$C$829,0),"B")="B","","E")</f>
        <v>E</v>
      </c>
      <c r="M173" s="423" t="str">
        <f>+IFERROR(VLOOKUP(B173,Tackwelding!$B$6:$G$396,6,FALSE),"")</f>
        <v>Done</v>
      </c>
    </row>
    <row r="174" spans="1:13" x14ac:dyDescent="0.25">
      <c r="A174" s="423">
        <v>168</v>
      </c>
      <c r="B174" s="423" t="s">
        <v>65</v>
      </c>
      <c r="C174" s="423" t="s">
        <v>20</v>
      </c>
      <c r="H174" s="423" t="str">
        <f t="shared" si="2"/>
        <v>,,,</v>
      </c>
      <c r="I174" s="426">
        <v>425.2</v>
      </c>
      <c r="K174" s="423" t="str">
        <f>+IFERROR(VLOOKUP(B174,Foundation!$C$8:$E$689,3,FALSE),"")</f>
        <v>DFR</v>
      </c>
      <c r="L174" s="423" t="str">
        <f>+IF(IFERROR(MATCH(B174,'Erection Compiled'!$C$6:$C$829,0),"B")="B","","E")</f>
        <v>E</v>
      </c>
      <c r="M174" s="423" t="str">
        <f>+IFERROR(VLOOKUP(B174,Tackwelding!$B$6:$G$396,6,FALSE),"")</f>
        <v>Done</v>
      </c>
    </row>
    <row r="175" spans="1:13" x14ac:dyDescent="0.25">
      <c r="A175" s="423">
        <v>169</v>
      </c>
      <c r="B175" s="423" t="s">
        <v>66</v>
      </c>
      <c r="C175" s="423" t="s">
        <v>20</v>
      </c>
      <c r="H175" s="423" t="str">
        <f t="shared" si="2"/>
        <v>,,,</v>
      </c>
      <c r="I175" s="426">
        <v>398.6</v>
      </c>
      <c r="K175" s="423" t="str">
        <f>+IFERROR(VLOOKUP(B175,Foundation!$C$8:$E$689,3,FALSE),"")</f>
        <v>DFR</v>
      </c>
      <c r="L175" s="423" t="str">
        <f>+IF(IFERROR(MATCH(B175,'Erection Compiled'!$C$6:$C$829,0),"B")="B","","E")</f>
        <v>E</v>
      </c>
      <c r="M175" s="423" t="str">
        <f>+IFERROR(VLOOKUP(B175,Tackwelding!$B$6:$G$396,6,FALSE),"")</f>
        <v>Done</v>
      </c>
    </row>
    <row r="176" spans="1:13" x14ac:dyDescent="0.25">
      <c r="A176" s="423">
        <v>170</v>
      </c>
      <c r="B176" s="423" t="s">
        <v>67</v>
      </c>
      <c r="C176" s="423" t="s">
        <v>20</v>
      </c>
      <c r="H176" s="423" t="str">
        <f t="shared" si="2"/>
        <v>,,,</v>
      </c>
      <c r="I176" s="426">
        <v>430.7</v>
      </c>
      <c r="K176" s="423" t="str">
        <f>+IFERROR(VLOOKUP(B176,Foundation!$C$8:$E$689,3,FALSE),"")</f>
        <v>DFR</v>
      </c>
      <c r="L176" s="423" t="str">
        <f>+IF(IFERROR(MATCH(B176,'Erection Compiled'!$C$6:$C$829,0),"B")="B","","E")</f>
        <v>E</v>
      </c>
      <c r="M176" s="423" t="str">
        <f>+IFERROR(VLOOKUP(B176,Tackwelding!$B$6:$G$396,6,FALSE),"")</f>
        <v>Done</v>
      </c>
    </row>
    <row r="177" spans="1:13" x14ac:dyDescent="0.25">
      <c r="A177" s="423">
        <v>171</v>
      </c>
      <c r="B177" s="423" t="s">
        <v>68</v>
      </c>
      <c r="C177" s="423" t="s">
        <v>231</v>
      </c>
      <c r="H177" s="423" t="str">
        <f t="shared" si="2"/>
        <v>,,,</v>
      </c>
      <c r="I177" s="426">
        <v>410</v>
      </c>
      <c r="K177" s="423" t="str">
        <f>+IFERROR(VLOOKUP(B177,Foundation!$C$8:$E$689,3,FALSE),"")</f>
        <v>DRY</v>
      </c>
      <c r="L177" s="423" t="str">
        <f>+IF(IFERROR(MATCH(B177,'Erection Compiled'!$C$6:$C$829,0),"B")="B","","E")</f>
        <v>E</v>
      </c>
      <c r="M177" s="423" t="str">
        <f>+IFERROR(VLOOKUP(B177,Tackwelding!$B$6:$G$396,6,FALSE),"")</f>
        <v>Done</v>
      </c>
    </row>
    <row r="178" spans="1:13" x14ac:dyDescent="0.25">
      <c r="A178" s="423">
        <v>172</v>
      </c>
      <c r="B178" s="423" t="s">
        <v>69</v>
      </c>
      <c r="C178" s="423" t="s">
        <v>231</v>
      </c>
      <c r="H178" s="423" t="str">
        <f t="shared" si="2"/>
        <v>,,,</v>
      </c>
      <c r="I178" s="426">
        <v>402.6</v>
      </c>
      <c r="K178" s="423" t="str">
        <f>+IFERROR(VLOOKUP(B178,Foundation!$C$8:$E$689,3,FALSE),"")</f>
        <v>Sandy</v>
      </c>
      <c r="L178" s="423" t="str">
        <f>+IF(IFERROR(MATCH(B178,'Erection Compiled'!$C$6:$C$829,0),"B")="B","","E")</f>
        <v>E</v>
      </c>
      <c r="M178" s="423" t="str">
        <f>+IFERROR(VLOOKUP(B178,Tackwelding!$B$6:$G$396,6,FALSE),"")</f>
        <v>Done</v>
      </c>
    </row>
    <row r="179" spans="1:13" x14ac:dyDescent="0.25">
      <c r="A179" s="423">
        <v>173</v>
      </c>
      <c r="B179" s="423" t="s">
        <v>186</v>
      </c>
      <c r="C179" s="423" t="s">
        <v>242</v>
      </c>
      <c r="H179" s="423" t="str">
        <f t="shared" si="2"/>
        <v>,,,</v>
      </c>
      <c r="I179" s="426">
        <v>343.5</v>
      </c>
      <c r="K179" s="423" t="str">
        <f>+IFERROR(VLOOKUP(B179,Foundation!$C$8:$E$689,3,FALSE),"")</f>
        <v>DFR</v>
      </c>
      <c r="L179" s="423" t="str">
        <f>+IF(IFERROR(MATCH(B179,'Erection Compiled'!$C$6:$C$829,0),"B")="B","","E")</f>
        <v>E</v>
      </c>
      <c r="M179" s="423" t="str">
        <f>+IFERROR(VLOOKUP(B179,Tackwelding!$B$6:$G$396,6,FALSE),"")</f>
        <v>Done</v>
      </c>
    </row>
    <row r="180" spans="1:13" x14ac:dyDescent="0.25">
      <c r="A180" s="423">
        <v>174</v>
      </c>
      <c r="B180" s="423" t="s">
        <v>187</v>
      </c>
      <c r="C180" s="423" t="s">
        <v>231</v>
      </c>
      <c r="H180" s="423" t="str">
        <f t="shared" si="2"/>
        <v>,,,</v>
      </c>
      <c r="I180" s="426">
        <v>392</v>
      </c>
      <c r="K180" s="423" t="str">
        <f>+IFERROR(VLOOKUP(B180,Foundation!$C$8:$E$689,3,FALSE),"")</f>
        <v>DFR</v>
      </c>
      <c r="L180" s="423" t="str">
        <f>+IF(IFERROR(MATCH(B180,'Erection Compiled'!$C$6:$C$829,0),"B")="B","","E")</f>
        <v>E</v>
      </c>
      <c r="M180" s="423" t="str">
        <f>+IFERROR(VLOOKUP(B180,Tackwelding!$B$6:$G$396,6,FALSE),"")</f>
        <v>Done</v>
      </c>
    </row>
    <row r="181" spans="1:13" x14ac:dyDescent="0.25">
      <c r="A181" s="423">
        <v>175</v>
      </c>
      <c r="B181" s="423" t="s">
        <v>188</v>
      </c>
      <c r="C181" s="423" t="s">
        <v>231</v>
      </c>
      <c r="H181" s="423" t="str">
        <f t="shared" si="2"/>
        <v>,,,</v>
      </c>
      <c r="I181" s="426">
        <v>381.1</v>
      </c>
      <c r="K181" s="423" t="str">
        <f>+IFERROR(VLOOKUP(B181,Foundation!$C$8:$E$689,3,FALSE),"")</f>
        <v>DFR</v>
      </c>
      <c r="L181" s="423" t="str">
        <f>+IF(IFERROR(MATCH(B181,'Erection Compiled'!$C$6:$C$829,0),"B")="B","","E")</f>
        <v>E</v>
      </c>
      <c r="M181" s="423" t="str">
        <f>+IFERROR(VLOOKUP(B181,Tackwelding!$B$6:$G$396,6,FALSE),"")</f>
        <v/>
      </c>
    </row>
    <row r="182" spans="1:13" x14ac:dyDescent="0.25">
      <c r="A182" s="423">
        <v>176</v>
      </c>
      <c r="B182" s="423" t="s">
        <v>189</v>
      </c>
      <c r="C182" s="423" t="s">
        <v>20</v>
      </c>
      <c r="H182" s="423" t="str">
        <f t="shared" si="2"/>
        <v>,,,</v>
      </c>
      <c r="I182" s="426">
        <v>366.3</v>
      </c>
      <c r="K182" s="423" t="str">
        <f>+IFERROR(VLOOKUP(B182,Foundation!$C$8:$E$689,3,FALSE),"")</f>
        <v>DFR</v>
      </c>
      <c r="L182" s="423" t="str">
        <f>+IF(IFERROR(MATCH(B182,'Erection Compiled'!$C$6:$C$829,0),"B")="B","","E")</f>
        <v>E</v>
      </c>
      <c r="M182" s="423" t="str">
        <f>+IFERROR(VLOOKUP(B182,Tackwelding!$B$6:$G$396,6,FALSE),"")</f>
        <v/>
      </c>
    </row>
    <row r="183" spans="1:13" x14ac:dyDescent="0.25">
      <c r="A183" s="423">
        <v>177</v>
      </c>
      <c r="B183" s="423" t="s">
        <v>190</v>
      </c>
      <c r="C183" s="423" t="s">
        <v>20</v>
      </c>
      <c r="H183" s="423" t="str">
        <f t="shared" si="2"/>
        <v>,,,</v>
      </c>
      <c r="I183" s="426">
        <v>420.1</v>
      </c>
      <c r="K183" s="423" t="str">
        <f>+IFERROR(VLOOKUP(B183,Foundation!$C$8:$E$689,3,FALSE),"")</f>
        <v>DRY</v>
      </c>
      <c r="L183" s="423" t="str">
        <f>+IF(IFERROR(MATCH(B183,'Erection Compiled'!$C$6:$C$829,0),"B")="B","","E")</f>
        <v>E</v>
      </c>
      <c r="M183" s="423" t="str">
        <f>+IFERROR(VLOOKUP(B183,Tackwelding!$B$6:$G$396,6,FALSE),"")</f>
        <v>Done</v>
      </c>
    </row>
    <row r="184" spans="1:13" x14ac:dyDescent="0.25">
      <c r="A184" s="423">
        <v>178</v>
      </c>
      <c r="B184" s="423" t="s">
        <v>191</v>
      </c>
      <c r="C184" s="423" t="s">
        <v>20</v>
      </c>
      <c r="H184" s="423" t="str">
        <f t="shared" si="2"/>
        <v>,,,</v>
      </c>
      <c r="I184" s="426">
        <v>420.8</v>
      </c>
      <c r="K184" s="423" t="str">
        <f>+IFERROR(VLOOKUP(B184,Foundation!$C$8:$E$689,3,FALSE),"")</f>
        <v>Sandy</v>
      </c>
      <c r="L184" s="423" t="str">
        <f>+IF(IFERROR(MATCH(B184,'Erection Compiled'!$C$6:$C$829,0),"B")="B","","E")</f>
        <v>E</v>
      </c>
      <c r="M184" s="423" t="str">
        <f>+IFERROR(VLOOKUP(B184,Tackwelding!$B$6:$G$396,6,FALSE),"")</f>
        <v>Done</v>
      </c>
    </row>
    <row r="185" spans="1:13" x14ac:dyDescent="0.25">
      <c r="A185" s="423">
        <v>179</v>
      </c>
      <c r="B185" s="423" t="s">
        <v>70</v>
      </c>
      <c r="C185" s="423" t="s">
        <v>245</v>
      </c>
      <c r="H185" s="423" t="str">
        <f t="shared" si="2"/>
        <v>,,,</v>
      </c>
      <c r="I185" s="426">
        <v>406.6</v>
      </c>
      <c r="K185" s="423" t="str">
        <f>+IFERROR(VLOOKUP(B185,Foundation!$C$8:$E$689,3,FALSE),"")</f>
        <v>DFR</v>
      </c>
      <c r="L185" s="423" t="str">
        <f>+IF(IFERROR(MATCH(B185,'Erection Compiled'!$C$6:$C$829,0),"B")="B","","E")</f>
        <v>E</v>
      </c>
      <c r="M185" s="423" t="str">
        <f>+IFERROR(VLOOKUP(B185,Tackwelding!$B$6:$G$396,6,FALSE),"")</f>
        <v>Done</v>
      </c>
    </row>
    <row r="186" spans="1:13" x14ac:dyDescent="0.25">
      <c r="A186" s="423">
        <v>180</v>
      </c>
      <c r="B186" s="423" t="s">
        <v>71</v>
      </c>
      <c r="C186" s="423" t="s">
        <v>231</v>
      </c>
      <c r="H186" s="423" t="str">
        <f t="shared" si="2"/>
        <v>,,,</v>
      </c>
      <c r="I186" s="426">
        <v>379.6</v>
      </c>
      <c r="K186" s="423" t="str">
        <f>+IFERROR(VLOOKUP(B186,Foundation!$C$8:$E$689,3,FALSE),"")</f>
        <v>DRY</v>
      </c>
      <c r="L186" s="423" t="str">
        <f>+IF(IFERROR(MATCH(B186,'Erection Compiled'!$C$6:$C$829,0),"B")="B","","E")</f>
        <v>E</v>
      </c>
      <c r="M186" s="423" t="str">
        <f>+IFERROR(VLOOKUP(B186,Tackwelding!$B$6:$G$396,6,FALSE),"")</f>
        <v>Done</v>
      </c>
    </row>
    <row r="187" spans="1:13" x14ac:dyDescent="0.25">
      <c r="A187" s="423">
        <v>181</v>
      </c>
      <c r="B187" s="423" t="s">
        <v>72</v>
      </c>
      <c r="C187" s="423" t="s">
        <v>231</v>
      </c>
      <c r="H187" s="423" t="str">
        <f t="shared" si="2"/>
        <v>,,,</v>
      </c>
      <c r="I187" s="426">
        <v>385</v>
      </c>
      <c r="K187" s="423" t="str">
        <f>+IFERROR(VLOOKUP(B187,Foundation!$C$8:$E$689,3,FALSE),"")</f>
        <v>DFR</v>
      </c>
      <c r="L187" s="423" t="str">
        <f>+IF(IFERROR(MATCH(B187,'Erection Compiled'!$C$6:$C$829,0),"B")="B","","E")</f>
        <v>E</v>
      </c>
      <c r="M187" s="423" t="str">
        <f>+IFERROR(VLOOKUP(B187,Tackwelding!$B$6:$G$396,6,FALSE),"")</f>
        <v>Done</v>
      </c>
    </row>
    <row r="188" spans="1:13" x14ac:dyDescent="0.25">
      <c r="A188" s="423">
        <v>182</v>
      </c>
      <c r="B188" s="423" t="s">
        <v>73</v>
      </c>
      <c r="C188" s="423" t="s">
        <v>231</v>
      </c>
      <c r="H188" s="423" t="str">
        <f t="shared" si="2"/>
        <v>,,,</v>
      </c>
      <c r="I188" s="426">
        <v>369</v>
      </c>
      <c r="K188" s="423" t="str">
        <f>+IFERROR(VLOOKUP(B188,Foundation!$C$8:$E$689,3,FALSE),"")</f>
        <v>DFR</v>
      </c>
      <c r="L188" s="423" t="str">
        <f>+IF(IFERROR(MATCH(B188,'Erection Compiled'!$C$6:$C$829,0),"B")="B","","E")</f>
        <v>E</v>
      </c>
      <c r="M188" s="423" t="str">
        <f>+IFERROR(VLOOKUP(B188,Tackwelding!$B$6:$G$396,6,FALSE),"")</f>
        <v/>
      </c>
    </row>
    <row r="189" spans="1:13" x14ac:dyDescent="0.25">
      <c r="A189" s="423">
        <v>183</v>
      </c>
      <c r="B189" s="423" t="s">
        <v>74</v>
      </c>
      <c r="C189" s="423" t="s">
        <v>231</v>
      </c>
      <c r="H189" s="423" t="str">
        <f t="shared" si="2"/>
        <v>,,,</v>
      </c>
      <c r="I189" s="426">
        <v>409</v>
      </c>
      <c r="K189" s="423" t="str">
        <f>+IFERROR(VLOOKUP(B189,Foundation!$C$8:$E$689,3,FALSE),"")</f>
        <v>Sandy</v>
      </c>
      <c r="L189" s="423" t="str">
        <f>+IF(IFERROR(MATCH(B189,'Erection Compiled'!$C$6:$C$829,0),"B")="B","","E")</f>
        <v>E</v>
      </c>
      <c r="M189" s="423" t="str">
        <f>+IFERROR(VLOOKUP(B189,Tackwelding!$B$6:$G$396,6,FALSE),"")</f>
        <v/>
      </c>
    </row>
    <row r="190" spans="1:13" x14ac:dyDescent="0.25">
      <c r="A190" s="423">
        <v>184</v>
      </c>
      <c r="B190" s="423" t="s">
        <v>75</v>
      </c>
      <c r="C190" s="423" t="s">
        <v>233</v>
      </c>
      <c r="E190" s="423">
        <v>2</v>
      </c>
      <c r="H190" s="423" t="str">
        <f t="shared" si="2"/>
        <v>,2,,</v>
      </c>
      <c r="I190" s="426">
        <v>422</v>
      </c>
      <c r="K190" s="423" t="str">
        <f>+IFERROR(VLOOKUP(B190,Foundation!$C$8:$E$689,3,FALSE),"")</f>
        <v>Sandy</v>
      </c>
      <c r="L190" s="423" t="str">
        <f>+IF(IFERROR(MATCH(B190,'Erection Compiled'!$C$6:$C$829,0),"B")="B","","E")</f>
        <v>E</v>
      </c>
      <c r="M190" s="423" t="str">
        <f>+IFERROR(VLOOKUP(B190,Tackwelding!$B$6:$G$396,6,FALSE),"")</f>
        <v>Done</v>
      </c>
    </row>
    <row r="191" spans="1:13" x14ac:dyDescent="0.25">
      <c r="A191" s="423">
        <v>185</v>
      </c>
      <c r="B191" s="423" t="s">
        <v>192</v>
      </c>
      <c r="C191" s="423" t="s">
        <v>232</v>
      </c>
      <c r="D191" s="423">
        <v>1</v>
      </c>
      <c r="E191" s="423">
        <v>4</v>
      </c>
      <c r="F191" s="423">
        <v>3</v>
      </c>
      <c r="H191" s="423" t="str">
        <f t="shared" si="2"/>
        <v>1,4,3,</v>
      </c>
      <c r="I191" s="426">
        <v>370</v>
      </c>
      <c r="K191" s="423" t="str">
        <f>+IFERROR(VLOOKUP(B191,Foundation!$C$8:$E$689,3,FALSE),"")</f>
        <v>Sandy</v>
      </c>
      <c r="L191" s="423" t="str">
        <f>+IF(IFERROR(MATCH(B191,'Erection Compiled'!$C$6:$C$829,0),"B")="B","","E")</f>
        <v>E</v>
      </c>
      <c r="M191" s="423" t="str">
        <f>+IFERROR(VLOOKUP(B191,Tackwelding!$B$6:$G$396,6,FALSE),"")</f>
        <v>Done</v>
      </c>
    </row>
    <row r="192" spans="1:13" x14ac:dyDescent="0.25">
      <c r="A192" s="423">
        <v>186</v>
      </c>
      <c r="B192" s="423" t="s">
        <v>193</v>
      </c>
      <c r="C192" s="423" t="s">
        <v>20</v>
      </c>
      <c r="D192" s="423">
        <v>1</v>
      </c>
      <c r="E192" s="423">
        <v>3</v>
      </c>
      <c r="F192" s="423">
        <v>2</v>
      </c>
      <c r="H192" s="423" t="str">
        <f t="shared" si="2"/>
        <v>1,3,2,</v>
      </c>
      <c r="I192" s="426">
        <v>464</v>
      </c>
      <c r="K192" s="423" t="str">
        <f>+IFERROR(VLOOKUP(B192,Foundation!$C$8:$E$689,3,FALSE),"")</f>
        <v>Sandy</v>
      </c>
      <c r="L192" s="423" t="str">
        <f>+IF(IFERROR(MATCH(B192,'Erection Compiled'!$C$6:$C$829,0),"B")="B","","E")</f>
        <v>E</v>
      </c>
      <c r="M192" s="423" t="str">
        <f>+IFERROR(VLOOKUP(B192,Tackwelding!$B$6:$G$396,6,FALSE),"")</f>
        <v>Done</v>
      </c>
    </row>
    <row r="193" spans="1:13" x14ac:dyDescent="0.25">
      <c r="A193" s="423">
        <v>187</v>
      </c>
      <c r="B193" s="423" t="s">
        <v>194</v>
      </c>
      <c r="C193" s="423" t="s">
        <v>20</v>
      </c>
      <c r="F193" s="423">
        <v>5</v>
      </c>
      <c r="G193" s="423">
        <v>3</v>
      </c>
      <c r="H193" s="423" t="str">
        <f t="shared" si="2"/>
        <v>,,5,3</v>
      </c>
      <c r="I193" s="426">
        <v>375</v>
      </c>
      <c r="K193" s="423" t="str">
        <f>+IFERROR(VLOOKUP(B193,Foundation!$C$8:$E$689,3,FALSE),"")</f>
        <v>Sandy</v>
      </c>
      <c r="L193" s="423" t="str">
        <f>+IF(IFERROR(MATCH(B193,'Erection Compiled'!$C$6:$C$829,0),"B")="B","","E")</f>
        <v>E</v>
      </c>
      <c r="M193" s="423" t="str">
        <f>+IFERROR(VLOOKUP(B193,Tackwelding!$B$6:$G$396,6,FALSE),"")</f>
        <v/>
      </c>
    </row>
    <row r="194" spans="1:13" x14ac:dyDescent="0.25">
      <c r="A194" s="423">
        <v>188</v>
      </c>
      <c r="B194" s="423" t="s">
        <v>76</v>
      </c>
      <c r="C194" s="423" t="s">
        <v>242</v>
      </c>
      <c r="H194" s="423" t="str">
        <f t="shared" si="2"/>
        <v>,,,</v>
      </c>
      <c r="I194" s="426">
        <v>465.5</v>
      </c>
      <c r="K194" s="423" t="str">
        <f>+IFERROR(VLOOKUP(B194,Foundation!$C$8:$E$689,3,FALSE),"")</f>
        <v>DRY</v>
      </c>
      <c r="L194" s="423" t="str">
        <f>+IF(IFERROR(MATCH(B194,'Erection Compiled'!$C$6:$C$829,0),"B")="B","","E")</f>
        <v>E</v>
      </c>
      <c r="M194" s="423" t="str">
        <f>+IFERROR(VLOOKUP(B194,Tackwelding!$B$6:$G$396,6,FALSE),"")</f>
        <v>Done</v>
      </c>
    </row>
    <row r="195" spans="1:13" x14ac:dyDescent="0.25">
      <c r="A195" s="423">
        <v>189</v>
      </c>
      <c r="B195" s="423" t="s">
        <v>195</v>
      </c>
      <c r="C195" s="423" t="s">
        <v>20</v>
      </c>
      <c r="H195" s="423" t="str">
        <f t="shared" si="2"/>
        <v>,,,</v>
      </c>
      <c r="I195" s="426">
        <v>365.6</v>
      </c>
      <c r="K195" s="423" t="str">
        <f>+IFERROR(VLOOKUP(B195,Foundation!$C$8:$E$689,3,FALSE),"")</f>
        <v>DRY</v>
      </c>
      <c r="L195" s="423" t="str">
        <f>+IF(IFERROR(MATCH(B195,'Erection Compiled'!$C$6:$C$829,0),"B")="B","","E")</f>
        <v>E</v>
      </c>
      <c r="M195" s="423" t="str">
        <f>+IFERROR(VLOOKUP(B195,Tackwelding!$B$6:$G$396,6,FALSE),"")</f>
        <v/>
      </c>
    </row>
    <row r="196" spans="1:13" x14ac:dyDescent="0.25">
      <c r="A196" s="423">
        <v>190</v>
      </c>
      <c r="B196" s="423" t="s">
        <v>196</v>
      </c>
      <c r="C196" s="423" t="s">
        <v>20</v>
      </c>
      <c r="H196" s="423" t="str">
        <f t="shared" si="2"/>
        <v>,,,</v>
      </c>
      <c r="I196" s="426">
        <v>424</v>
      </c>
      <c r="K196" s="423" t="str">
        <f>+IFERROR(VLOOKUP(B196,Foundation!$C$8:$E$689,3,FALSE),"")</f>
        <v>DRY</v>
      </c>
      <c r="L196" s="423" t="str">
        <f>+IF(IFERROR(MATCH(B196,'Erection Compiled'!$C$6:$C$829,0),"B")="B","","E")</f>
        <v>E</v>
      </c>
      <c r="M196" s="423" t="str">
        <f>+IFERROR(VLOOKUP(B196,Tackwelding!$B$6:$G$396,6,FALSE),"")</f>
        <v>Done</v>
      </c>
    </row>
    <row r="197" spans="1:13" x14ac:dyDescent="0.25">
      <c r="A197" s="423">
        <v>191</v>
      </c>
      <c r="B197" s="423" t="s">
        <v>197</v>
      </c>
      <c r="C197" s="423" t="s">
        <v>231</v>
      </c>
      <c r="H197" s="423" t="str">
        <f t="shared" si="2"/>
        <v>,,,</v>
      </c>
      <c r="I197" s="426">
        <v>399</v>
      </c>
      <c r="K197" s="423" t="str">
        <f>+IFERROR(VLOOKUP(B197,Foundation!$C$8:$E$689,3,FALSE),"")</f>
        <v>Sandy</v>
      </c>
      <c r="L197" s="423" t="str">
        <f>+IF(IFERROR(MATCH(B197,'Erection Compiled'!$C$6:$C$829,0),"B")="B","","E")</f>
        <v>E</v>
      </c>
      <c r="M197" s="423" t="str">
        <f>+IFERROR(VLOOKUP(B197,Tackwelding!$B$6:$G$396,6,FALSE),"")</f>
        <v/>
      </c>
    </row>
    <row r="198" spans="1:13" x14ac:dyDescent="0.25">
      <c r="A198" s="423">
        <v>192</v>
      </c>
      <c r="B198" s="423" t="s">
        <v>198</v>
      </c>
      <c r="C198" s="423" t="s">
        <v>232</v>
      </c>
      <c r="H198" s="423" t="str">
        <f t="shared" si="2"/>
        <v>,,,</v>
      </c>
      <c r="I198" s="426">
        <v>440</v>
      </c>
      <c r="K198" s="423" t="str">
        <f>+IFERROR(VLOOKUP(B198,Foundation!$C$8:$E$689,3,FALSE),"")</f>
        <v>DRY</v>
      </c>
      <c r="L198" s="423" t="str">
        <f>+IF(IFERROR(MATCH(B198,'Erection Compiled'!$C$6:$C$829,0),"B")="B","","E")</f>
        <v>E</v>
      </c>
      <c r="M198" s="423" t="str">
        <f>+IFERROR(VLOOKUP(B198,Tackwelding!$B$6:$G$396,6,FALSE),"")</f>
        <v>Done</v>
      </c>
    </row>
    <row r="199" spans="1:13" x14ac:dyDescent="0.25">
      <c r="A199" s="423">
        <v>193</v>
      </c>
      <c r="B199" s="423" t="s">
        <v>26</v>
      </c>
      <c r="C199" s="423" t="s">
        <v>239</v>
      </c>
      <c r="H199" s="423" t="str">
        <f t="shared" si="2"/>
        <v>,,,</v>
      </c>
      <c r="I199" s="426">
        <v>382.1</v>
      </c>
      <c r="K199" s="423" t="str">
        <f>+IFERROR(VLOOKUP(B199,Foundation!$C$8:$E$689,3,FALSE),"")</f>
        <v>DRY</v>
      </c>
      <c r="L199" s="423" t="str">
        <f>+IF(IFERROR(MATCH(B199,'Erection Compiled'!$C$6:$C$829,0),"B")="B","","E")</f>
        <v>E</v>
      </c>
      <c r="M199" s="423" t="str">
        <f>+IFERROR(VLOOKUP(B199,Tackwelding!$B$6:$G$396,6,FALSE),"")</f>
        <v/>
      </c>
    </row>
    <row r="200" spans="1:13" x14ac:dyDescent="0.25">
      <c r="A200" s="423">
        <v>194</v>
      </c>
      <c r="B200" s="423" t="s">
        <v>77</v>
      </c>
      <c r="C200" s="423" t="s">
        <v>231</v>
      </c>
      <c r="D200" s="423">
        <v>2</v>
      </c>
      <c r="H200" s="423" t="str">
        <f t="shared" si="2"/>
        <v>2,,,</v>
      </c>
      <c r="I200" s="426">
        <v>388.9</v>
      </c>
      <c r="K200" s="423" t="str">
        <f>+IFERROR(VLOOKUP(B200,Foundation!$C$8:$E$689,3,FALSE),"")</f>
        <v>Sandy</v>
      </c>
      <c r="L200" s="423" t="str">
        <f>+IF(IFERROR(MATCH(B200,'Erection Compiled'!$C$6:$C$829,0),"B")="B","","E")</f>
        <v>E</v>
      </c>
      <c r="M200" s="423" t="str">
        <f>+IFERROR(VLOOKUP(B200,Tackwelding!$B$6:$G$396,6,FALSE),"")</f>
        <v>Done</v>
      </c>
    </row>
    <row r="201" spans="1:13" x14ac:dyDescent="0.25">
      <c r="A201" s="423">
        <v>195</v>
      </c>
      <c r="B201" s="423" t="s">
        <v>199</v>
      </c>
      <c r="C201" s="423" t="s">
        <v>231</v>
      </c>
      <c r="D201" s="423">
        <v>1</v>
      </c>
      <c r="E201" s="423">
        <v>2</v>
      </c>
      <c r="H201" s="423" t="str">
        <f t="shared" ref="H201:H264" si="3">+CONCATENATE(D201,",",E201,",",F201,",",G201)</f>
        <v>1,2,,</v>
      </c>
      <c r="I201" s="426">
        <v>445</v>
      </c>
      <c r="K201" s="423" t="str">
        <f>+IFERROR(VLOOKUP(B201,Foundation!$C$8:$E$689,3,FALSE),"")</f>
        <v>Sandy</v>
      </c>
      <c r="L201" s="423" t="str">
        <f>+IF(IFERROR(MATCH(B201,'Erection Compiled'!$C$6:$C$829,0),"B")="B","","E")</f>
        <v>E</v>
      </c>
      <c r="M201" s="423" t="str">
        <f>+IFERROR(VLOOKUP(B201,Tackwelding!$B$6:$G$396,6,FALSE),"")</f>
        <v>Done</v>
      </c>
    </row>
    <row r="202" spans="1:13" x14ac:dyDescent="0.25">
      <c r="A202" s="423">
        <v>196</v>
      </c>
      <c r="B202" s="423" t="s">
        <v>200</v>
      </c>
      <c r="C202" s="423" t="s">
        <v>20</v>
      </c>
      <c r="D202" s="423">
        <v>1</v>
      </c>
      <c r="E202" s="423">
        <v>2</v>
      </c>
      <c r="H202" s="423" t="str">
        <f t="shared" si="3"/>
        <v>1,2,,</v>
      </c>
      <c r="I202" s="426">
        <v>395</v>
      </c>
      <c r="K202" s="423" t="str">
        <f>+IFERROR(VLOOKUP(B202,Foundation!$C$8:$E$689,3,FALSE),"")</f>
        <v>Sandy</v>
      </c>
      <c r="L202" s="423" t="str">
        <f>+IF(IFERROR(MATCH(B202,'Erection Compiled'!$C$6:$C$829,0),"B")="B","","E")</f>
        <v>E</v>
      </c>
      <c r="M202" s="423" t="str">
        <f>+IFERROR(VLOOKUP(B202,Tackwelding!$B$6:$G$396,6,FALSE),"")</f>
        <v>Done</v>
      </c>
    </row>
    <row r="203" spans="1:13" x14ac:dyDescent="0.25">
      <c r="A203" s="423">
        <v>197</v>
      </c>
      <c r="B203" s="423" t="s">
        <v>201</v>
      </c>
      <c r="C203" s="423" t="s">
        <v>20</v>
      </c>
      <c r="H203" s="423" t="str">
        <f t="shared" si="3"/>
        <v>,,,</v>
      </c>
      <c r="I203" s="426">
        <v>387</v>
      </c>
      <c r="K203" s="423" t="str">
        <f>+IFERROR(VLOOKUP(B203,Foundation!$C$8:$E$689,3,FALSE),"")</f>
        <v>DRY</v>
      </c>
      <c r="L203" s="423" t="str">
        <f>+IF(IFERROR(MATCH(B203,'Erection Compiled'!$C$6:$C$829,0),"B")="B","","E")</f>
        <v>E</v>
      </c>
      <c r="M203" s="423" t="str">
        <f>+IFERROR(VLOOKUP(B203,Tackwelding!$B$6:$G$396,6,FALSE),"")</f>
        <v>Done</v>
      </c>
    </row>
    <row r="204" spans="1:13" x14ac:dyDescent="0.25">
      <c r="A204" s="423">
        <v>198</v>
      </c>
      <c r="B204" s="423" t="s">
        <v>202</v>
      </c>
      <c r="C204" s="423" t="s">
        <v>20</v>
      </c>
      <c r="H204" s="423" t="str">
        <f t="shared" si="3"/>
        <v>,,,</v>
      </c>
      <c r="I204" s="426">
        <v>442</v>
      </c>
      <c r="K204" s="423" t="str">
        <f>+IFERROR(VLOOKUP(B204,Foundation!$C$8:$E$689,3,FALSE),"")</f>
        <v>DRY</v>
      </c>
      <c r="L204" s="423" t="str">
        <f>+IF(IFERROR(MATCH(B204,'Erection Compiled'!$C$6:$C$829,0),"B")="B","","E")</f>
        <v>E</v>
      </c>
      <c r="M204" s="423" t="str">
        <f>+IFERROR(VLOOKUP(B204,Tackwelding!$B$6:$G$396,6,FALSE),"")</f>
        <v>Done</v>
      </c>
    </row>
    <row r="205" spans="1:13" x14ac:dyDescent="0.25">
      <c r="A205" s="423">
        <v>199</v>
      </c>
      <c r="B205" s="423" t="s">
        <v>203</v>
      </c>
      <c r="C205" s="423" t="s">
        <v>231</v>
      </c>
      <c r="H205" s="423" t="str">
        <f t="shared" si="3"/>
        <v>,,,</v>
      </c>
      <c r="I205" s="426">
        <v>314</v>
      </c>
      <c r="K205" s="423" t="str">
        <f>+IFERROR(VLOOKUP(B205,Foundation!$C$8:$E$689,3,FALSE),"")</f>
        <v>DRY</v>
      </c>
      <c r="L205" s="423" t="str">
        <f>+IF(IFERROR(MATCH(B205,'Erection Compiled'!$C$6:$C$829,0),"B")="B","","E")</f>
        <v>E</v>
      </c>
      <c r="M205" s="423" t="str">
        <f>+IFERROR(VLOOKUP(B205,Tackwelding!$B$6:$G$396,6,FALSE),"")</f>
        <v/>
      </c>
    </row>
    <row r="206" spans="1:13" x14ac:dyDescent="0.25">
      <c r="A206" s="423">
        <v>200</v>
      </c>
      <c r="B206" s="423" t="s">
        <v>78</v>
      </c>
      <c r="C206" s="423" t="s">
        <v>245</v>
      </c>
      <c r="H206" s="423" t="str">
        <f t="shared" si="3"/>
        <v>,,,</v>
      </c>
      <c r="I206" s="426">
        <v>347.4</v>
      </c>
      <c r="K206" s="423" t="str">
        <f>+IFERROR(VLOOKUP(B206,Foundation!$C$8:$E$689,3,FALSE),"")</f>
        <v>Sandy</v>
      </c>
      <c r="L206" s="423" t="str">
        <f>+IF(IFERROR(MATCH(B206,'Erection Compiled'!$C$6:$C$829,0),"B")="B","","E")</f>
        <v>E</v>
      </c>
      <c r="M206" s="423" t="str">
        <f>+IFERROR(VLOOKUP(B206,Tackwelding!$B$6:$G$396,6,FALSE),"")</f>
        <v/>
      </c>
    </row>
    <row r="207" spans="1:13" x14ac:dyDescent="0.25">
      <c r="A207" s="423">
        <v>201</v>
      </c>
      <c r="B207" s="423" t="s">
        <v>27</v>
      </c>
      <c r="C207" s="423" t="s">
        <v>231</v>
      </c>
      <c r="H207" s="423" t="str">
        <f t="shared" si="3"/>
        <v>,,,</v>
      </c>
      <c r="I207" s="426">
        <v>383.6</v>
      </c>
      <c r="K207" s="423" t="str">
        <f>+IFERROR(VLOOKUP(B207,Foundation!$C$8:$E$689,3,FALSE),"")</f>
        <v>DRY</v>
      </c>
      <c r="L207" s="423" t="str">
        <f>+IF(IFERROR(MATCH(B207,'Erection Compiled'!$C$6:$C$829,0),"B")="B","","E")</f>
        <v>E</v>
      </c>
      <c r="M207" s="423" t="str">
        <f>+IFERROR(VLOOKUP(B207,Tackwelding!$B$6:$G$396,6,FALSE),"")</f>
        <v>Done</v>
      </c>
    </row>
    <row r="208" spans="1:13" x14ac:dyDescent="0.25">
      <c r="A208" s="423">
        <v>202</v>
      </c>
      <c r="B208" s="423" t="s">
        <v>79</v>
      </c>
      <c r="C208" s="423" t="s">
        <v>231</v>
      </c>
      <c r="H208" s="423" t="str">
        <f t="shared" si="3"/>
        <v>,,,</v>
      </c>
      <c r="I208" s="426">
        <v>366</v>
      </c>
      <c r="K208" s="423" t="str">
        <f>+IFERROR(VLOOKUP(B208,Foundation!$C$8:$E$689,3,FALSE),"")</f>
        <v>DRY</v>
      </c>
      <c r="L208" s="423" t="str">
        <f>+IF(IFERROR(MATCH(B208,'Erection Compiled'!$C$6:$C$829,0),"B")="B","","E")</f>
        <v>E</v>
      </c>
      <c r="M208" s="423" t="str">
        <f>+IFERROR(VLOOKUP(B208,Tackwelding!$B$6:$G$396,6,FALSE),"")</f>
        <v>Done</v>
      </c>
    </row>
    <row r="209" spans="1:13" x14ac:dyDescent="0.25">
      <c r="A209" s="423">
        <v>203</v>
      </c>
      <c r="B209" s="423" t="s">
        <v>80</v>
      </c>
      <c r="C209" s="423" t="s">
        <v>239</v>
      </c>
      <c r="H209" s="423" t="str">
        <f t="shared" si="3"/>
        <v>,,,</v>
      </c>
      <c r="I209" s="426">
        <v>332.9</v>
      </c>
      <c r="K209" s="423" t="str">
        <f>+IFERROR(VLOOKUP(B209,Foundation!$C$8:$E$689,3,FALSE),"")</f>
        <v>DRY</v>
      </c>
      <c r="L209" s="423" t="str">
        <f>+IF(IFERROR(MATCH(B209,'Erection Compiled'!$C$6:$C$829,0),"B")="B","","E")</f>
        <v>E</v>
      </c>
      <c r="M209" s="423" t="str">
        <f>+IFERROR(VLOOKUP(B209,Tackwelding!$B$6:$G$396,6,FALSE),"")</f>
        <v>Done</v>
      </c>
    </row>
    <row r="210" spans="1:13" x14ac:dyDescent="0.25">
      <c r="A210" s="423">
        <v>204</v>
      </c>
      <c r="B210" s="423" t="s">
        <v>81</v>
      </c>
      <c r="C210" s="423" t="s">
        <v>20</v>
      </c>
      <c r="H210" s="423" t="str">
        <f t="shared" si="3"/>
        <v>,,,</v>
      </c>
      <c r="I210" s="426">
        <v>402.7</v>
      </c>
      <c r="K210" s="423" t="str">
        <f>+IFERROR(VLOOKUP(B210,Foundation!$C$8:$E$689,3,FALSE),"")</f>
        <v>Sandy</v>
      </c>
      <c r="L210" s="423" t="str">
        <f>+IF(IFERROR(MATCH(B210,'Erection Compiled'!$C$6:$C$829,0),"B")="B","","E")</f>
        <v>E</v>
      </c>
      <c r="M210" s="423" t="str">
        <f>+IFERROR(VLOOKUP(B210,Tackwelding!$B$6:$G$396,6,FALSE),"")</f>
        <v>Done</v>
      </c>
    </row>
    <row r="211" spans="1:13" x14ac:dyDescent="0.25">
      <c r="A211" s="423">
        <v>205</v>
      </c>
      <c r="B211" s="423" t="s">
        <v>82</v>
      </c>
      <c r="C211" s="423" t="s">
        <v>20</v>
      </c>
      <c r="H211" s="423" t="str">
        <f t="shared" si="3"/>
        <v>,,,</v>
      </c>
      <c r="I211" s="426">
        <v>428.8</v>
      </c>
      <c r="K211" s="423" t="str">
        <f>+IFERROR(VLOOKUP(B211,Foundation!$C$8:$E$689,3,FALSE),"")</f>
        <v>DRY</v>
      </c>
      <c r="L211" s="423" t="str">
        <f>+IF(IFERROR(MATCH(B211,'Erection Compiled'!$C$6:$C$829,0),"B")="B","","E")</f>
        <v>E</v>
      </c>
      <c r="M211" s="423" t="str">
        <f>+IFERROR(VLOOKUP(B211,Tackwelding!$B$6:$G$396,6,FALSE),"")</f>
        <v>Done</v>
      </c>
    </row>
    <row r="212" spans="1:13" x14ac:dyDescent="0.25">
      <c r="A212" s="423">
        <v>206</v>
      </c>
      <c r="B212" s="423" t="s">
        <v>204</v>
      </c>
      <c r="C212" s="423" t="s">
        <v>231</v>
      </c>
      <c r="H212" s="423" t="str">
        <f t="shared" si="3"/>
        <v>,,,</v>
      </c>
      <c r="I212" s="426">
        <v>410.9</v>
      </c>
      <c r="K212" s="423" t="str">
        <f>+IFERROR(VLOOKUP(B212,Foundation!$C$8:$E$689,3,FALSE),"")</f>
        <v>Sandy</v>
      </c>
      <c r="L212" s="423" t="str">
        <f>+IF(IFERROR(MATCH(B212,'Erection Compiled'!$C$6:$C$829,0),"B")="B","","E")</f>
        <v>E</v>
      </c>
      <c r="M212" s="423" t="str">
        <f>+IFERROR(VLOOKUP(B212,Tackwelding!$B$6:$G$396,6,FALSE),"")</f>
        <v>Done</v>
      </c>
    </row>
    <row r="213" spans="1:13" x14ac:dyDescent="0.25">
      <c r="A213" s="423">
        <v>207</v>
      </c>
      <c r="B213" s="423" t="s">
        <v>205</v>
      </c>
      <c r="C213" s="423" t="s">
        <v>231</v>
      </c>
      <c r="H213" s="423" t="str">
        <f t="shared" si="3"/>
        <v>,,,</v>
      </c>
      <c r="I213" s="426">
        <v>381.1</v>
      </c>
      <c r="K213" s="423" t="str">
        <f>+IFERROR(VLOOKUP(B213,Foundation!$C$8:$E$689,3,FALSE),"")</f>
        <v>Sandy</v>
      </c>
      <c r="L213" s="423" t="str">
        <f>+IF(IFERROR(MATCH(B213,'Erection Compiled'!$C$6:$C$829,0),"B")="B","","E")</f>
        <v>E</v>
      </c>
      <c r="M213" s="423" t="str">
        <f>+IFERROR(VLOOKUP(B213,Tackwelding!$B$6:$G$396,6,FALSE),"")</f>
        <v>Done</v>
      </c>
    </row>
    <row r="214" spans="1:13" x14ac:dyDescent="0.25">
      <c r="A214" s="423">
        <v>208</v>
      </c>
      <c r="B214" s="423" t="s">
        <v>83</v>
      </c>
      <c r="C214" s="423" t="s">
        <v>239</v>
      </c>
      <c r="D214" s="423">
        <v>1</v>
      </c>
      <c r="H214" s="423" t="str">
        <f t="shared" si="3"/>
        <v>1,,,</v>
      </c>
      <c r="I214" s="426">
        <v>451.5</v>
      </c>
      <c r="K214" s="423" t="str">
        <f>+IFERROR(VLOOKUP(B214,Foundation!$C$8:$E$689,3,FALSE),"")</f>
        <v>DRY</v>
      </c>
      <c r="L214" s="423" t="str">
        <f>+IF(IFERROR(MATCH(B214,'Erection Compiled'!$C$6:$C$829,0),"B")="B","","E")</f>
        <v>E</v>
      </c>
      <c r="M214" s="423" t="str">
        <f>+IFERROR(VLOOKUP(B214,Tackwelding!$B$6:$G$396,6,FALSE),"")</f>
        <v>Done</v>
      </c>
    </row>
    <row r="215" spans="1:13" x14ac:dyDescent="0.25">
      <c r="A215" s="423">
        <v>209</v>
      </c>
      <c r="B215" s="423" t="s">
        <v>230</v>
      </c>
      <c r="C215" s="423" t="s">
        <v>231</v>
      </c>
      <c r="E215" s="423">
        <v>1</v>
      </c>
      <c r="F215" s="423">
        <v>1</v>
      </c>
      <c r="H215" s="423" t="str">
        <f t="shared" si="3"/>
        <v>,1,1,</v>
      </c>
      <c r="I215" s="426">
        <v>379.6</v>
      </c>
      <c r="K215" s="423" t="str">
        <f>+IFERROR(VLOOKUP(B215,Foundation!$C$8:$E$689,3,FALSE),"")</f>
        <v>DRY</v>
      </c>
      <c r="L215" s="423" t="str">
        <f>+IF(IFERROR(MATCH(B215,'Erection Compiled'!$C$6:$C$829,0),"B")="B","","E")</f>
        <v>E</v>
      </c>
      <c r="M215" s="423" t="str">
        <f>+IFERROR(VLOOKUP(B215,Tackwelding!$B$6:$G$396,6,FALSE),"")</f>
        <v>Done</v>
      </c>
    </row>
    <row r="216" spans="1:13" x14ac:dyDescent="0.25">
      <c r="A216" s="423">
        <v>210</v>
      </c>
      <c r="B216" s="423" t="s">
        <v>84</v>
      </c>
      <c r="C216" s="423" t="s">
        <v>245</v>
      </c>
      <c r="H216" s="423" t="str">
        <f t="shared" si="3"/>
        <v>,,,</v>
      </c>
      <c r="I216" s="426">
        <v>292.5</v>
      </c>
      <c r="K216" s="423" t="str">
        <f>+IFERROR(VLOOKUP(B216,Foundation!$C$8:$E$689,3,FALSE),"")</f>
        <v>DRY</v>
      </c>
      <c r="L216" s="423" t="str">
        <f>+IF(IFERROR(MATCH(B216,'Erection Compiled'!$C$6:$C$829,0),"B")="B","","E")</f>
        <v>E</v>
      </c>
      <c r="M216" s="423" t="str">
        <f>+IFERROR(VLOOKUP(B216,Tackwelding!$B$6:$G$396,6,FALSE),"")</f>
        <v>Done</v>
      </c>
    </row>
    <row r="217" spans="1:13" x14ac:dyDescent="0.25">
      <c r="A217" s="423">
        <v>211</v>
      </c>
      <c r="B217" s="423" t="s">
        <v>206</v>
      </c>
      <c r="C217" s="423" t="s">
        <v>233</v>
      </c>
      <c r="H217" s="423" t="str">
        <f t="shared" si="3"/>
        <v>,,,</v>
      </c>
      <c r="I217" s="426">
        <v>432.6</v>
      </c>
      <c r="K217" s="423" t="str">
        <f>+IFERROR(VLOOKUP(B217,Foundation!$C$8:$E$689,3,FALSE),"")</f>
        <v>Sandy</v>
      </c>
      <c r="L217" s="423" t="str">
        <f>+IF(IFERROR(MATCH(B217,'Erection Compiled'!$C$6:$C$829,0),"B")="B","","E")</f>
        <v>E</v>
      </c>
      <c r="M217" s="423" t="str">
        <f>+IFERROR(VLOOKUP(B217,Tackwelding!$B$6:$G$396,6,FALSE),"")</f>
        <v>Done</v>
      </c>
    </row>
    <row r="218" spans="1:13" x14ac:dyDescent="0.25">
      <c r="A218" s="423">
        <v>212</v>
      </c>
      <c r="B218" s="423" t="s">
        <v>207</v>
      </c>
      <c r="C218" s="423" t="s">
        <v>232</v>
      </c>
      <c r="G218" s="423">
        <v>2</v>
      </c>
      <c r="H218" s="423" t="str">
        <f t="shared" si="3"/>
        <v>,,,2</v>
      </c>
      <c r="I218" s="426">
        <v>407.5</v>
      </c>
      <c r="K218" s="423" t="str">
        <f>+IFERROR(VLOOKUP(B218,Foundation!$C$8:$E$689,3,FALSE),"")</f>
        <v>Sandy</v>
      </c>
      <c r="L218" s="423" t="str">
        <f>+IF(IFERROR(MATCH(B218,'Erection Compiled'!$C$6:$C$829,0),"B")="B","","E")</f>
        <v>E</v>
      </c>
      <c r="M218" s="423" t="str">
        <f>+IFERROR(VLOOKUP(B218,Tackwelding!$B$6:$G$396,6,FALSE),"")</f>
        <v>Done</v>
      </c>
    </row>
    <row r="219" spans="1:13" x14ac:dyDescent="0.25">
      <c r="A219" s="423">
        <v>213</v>
      </c>
      <c r="B219" s="423" t="s">
        <v>208</v>
      </c>
      <c r="C219" s="423" t="s">
        <v>231</v>
      </c>
      <c r="E219" s="423">
        <v>3</v>
      </c>
      <c r="H219" s="423" t="str">
        <f t="shared" si="3"/>
        <v>,3,,</v>
      </c>
      <c r="I219" s="426">
        <v>377</v>
      </c>
      <c r="K219" s="423" t="str">
        <f>+IFERROR(VLOOKUP(B219,Foundation!$C$8:$E$689,3,FALSE),"")</f>
        <v>Sandy</v>
      </c>
      <c r="L219" s="423" t="str">
        <f>+IF(IFERROR(MATCH(B219,'Erection Compiled'!$C$6:$C$829,0),"B")="B","","E")</f>
        <v>E</v>
      </c>
      <c r="M219" s="423" t="str">
        <f>+IFERROR(VLOOKUP(B219,Tackwelding!$B$6:$G$396,6,FALSE),"")</f>
        <v>Done</v>
      </c>
    </row>
    <row r="220" spans="1:13" x14ac:dyDescent="0.25">
      <c r="A220" s="423">
        <v>214</v>
      </c>
      <c r="B220" s="423" t="s">
        <v>209</v>
      </c>
      <c r="C220" s="423" t="s">
        <v>231</v>
      </c>
      <c r="E220" s="423">
        <v>3</v>
      </c>
      <c r="F220" s="423">
        <v>1</v>
      </c>
      <c r="H220" s="423" t="str">
        <f t="shared" si="3"/>
        <v>,3,1,</v>
      </c>
      <c r="I220" s="426">
        <v>451.6</v>
      </c>
      <c r="K220" s="423" t="str">
        <f>+IFERROR(VLOOKUP(B220,Foundation!$C$8:$E$689,3,FALSE),"")</f>
        <v>Sandy</v>
      </c>
      <c r="L220" s="423" t="str">
        <f>+IF(IFERROR(MATCH(B220,'Erection Compiled'!$C$6:$C$829,0),"B")="B","","E")</f>
        <v>E</v>
      </c>
      <c r="M220" s="423" t="str">
        <f>+IFERROR(VLOOKUP(B220,Tackwelding!$B$6:$G$396,6,FALSE),"")</f>
        <v/>
      </c>
    </row>
    <row r="221" spans="1:13" x14ac:dyDescent="0.25">
      <c r="A221" s="423">
        <v>215</v>
      </c>
      <c r="B221" s="423" t="s">
        <v>29</v>
      </c>
      <c r="C221" s="423" t="s">
        <v>234</v>
      </c>
      <c r="D221" s="423">
        <v>2</v>
      </c>
      <c r="H221" s="423" t="str">
        <f t="shared" si="3"/>
        <v>2,,,</v>
      </c>
      <c r="I221" s="426">
        <v>379.3</v>
      </c>
      <c r="K221" s="423" t="str">
        <f>+IFERROR(VLOOKUP(B221,Foundation!$C$8:$E$689,3,FALSE),"")</f>
        <v>Sandy</v>
      </c>
      <c r="L221" s="423" t="str">
        <f>+IF(IFERROR(MATCH(B221,'Erection Compiled'!$C$6:$C$829,0),"B")="B","","E")</f>
        <v>E</v>
      </c>
      <c r="M221" s="423" t="str">
        <f>+IFERROR(VLOOKUP(B221,Tackwelding!$B$6:$G$396,6,FALSE),"")</f>
        <v>Done</v>
      </c>
    </row>
    <row r="222" spans="1:13" x14ac:dyDescent="0.25">
      <c r="A222" s="423">
        <v>216</v>
      </c>
      <c r="B222" s="423" t="s">
        <v>210</v>
      </c>
      <c r="C222" s="423" t="s">
        <v>233</v>
      </c>
      <c r="D222" s="423">
        <v>2</v>
      </c>
      <c r="G222" s="423">
        <v>2</v>
      </c>
      <c r="H222" s="423" t="str">
        <f t="shared" si="3"/>
        <v>2,,,2</v>
      </c>
      <c r="I222" s="426">
        <v>265.60000000000002</v>
      </c>
      <c r="K222" s="423" t="str">
        <f>+IFERROR(VLOOKUP(B222,Foundation!$C$8:$E$689,3,FALSE),"")</f>
        <v>Sandy</v>
      </c>
      <c r="L222" s="423" t="str">
        <f>+IF(IFERROR(MATCH(B222,'Erection Compiled'!$C$6:$C$829,0),"B")="B","","E")</f>
        <v>E</v>
      </c>
      <c r="M222" s="423" t="str">
        <f>+IFERROR(VLOOKUP(B222,Tackwelding!$B$6:$G$396,6,FALSE),"")</f>
        <v>Done</v>
      </c>
    </row>
    <row r="223" spans="1:13" x14ac:dyDescent="0.25">
      <c r="A223" s="423">
        <v>217</v>
      </c>
      <c r="B223" s="423" t="s">
        <v>211</v>
      </c>
      <c r="C223" s="423" t="s">
        <v>242</v>
      </c>
      <c r="D223" s="423">
        <v>1</v>
      </c>
      <c r="E223" s="423">
        <v>1</v>
      </c>
      <c r="H223" s="423" t="str">
        <f t="shared" si="3"/>
        <v>1,1,,</v>
      </c>
      <c r="I223" s="426">
        <v>492.4</v>
      </c>
      <c r="K223" s="423" t="str">
        <f>+IFERROR(VLOOKUP(B223,Foundation!$C$8:$E$689,3,FALSE),"")</f>
        <v>Sandy</v>
      </c>
      <c r="L223" s="423" t="str">
        <f>+IF(IFERROR(MATCH(B223,'Erection Compiled'!$C$6:$C$829,0),"B")="B","","E")</f>
        <v>E</v>
      </c>
      <c r="M223" s="423" t="str">
        <f>+IFERROR(VLOOKUP(B223,Tackwelding!$B$6:$G$396,6,FALSE),"")</f>
        <v>Done</v>
      </c>
    </row>
    <row r="224" spans="1:13" x14ac:dyDescent="0.25">
      <c r="A224" s="423">
        <v>218</v>
      </c>
      <c r="B224" s="423" t="s">
        <v>212</v>
      </c>
      <c r="C224" s="423" t="s">
        <v>246</v>
      </c>
      <c r="D224" s="423">
        <v>1</v>
      </c>
      <c r="H224" s="423" t="str">
        <f t="shared" si="3"/>
        <v>1,,,</v>
      </c>
      <c r="I224" s="426">
        <v>522.20000000000005</v>
      </c>
      <c r="K224" s="423" t="str">
        <f>+IFERROR(VLOOKUP(B224,Foundation!$C$8:$E$689,3,FALSE),"")</f>
        <v>Sandy</v>
      </c>
      <c r="L224" s="423" t="str">
        <f>+IF(IFERROR(MATCH(B224,'Erection Compiled'!$C$6:$C$829,0),"B")="B","","E")</f>
        <v>E</v>
      </c>
      <c r="M224" s="423" t="str">
        <f>+IFERROR(VLOOKUP(B224,Tackwelding!$B$6:$G$396,6,FALSE),"")</f>
        <v>Done</v>
      </c>
    </row>
    <row r="225" spans="1:13" x14ac:dyDescent="0.25">
      <c r="A225" s="423">
        <v>219</v>
      </c>
      <c r="B225" s="423" t="s">
        <v>213</v>
      </c>
      <c r="C225" s="423" t="s">
        <v>231</v>
      </c>
      <c r="H225" s="423" t="str">
        <f t="shared" si="3"/>
        <v>,,,</v>
      </c>
      <c r="I225" s="426">
        <v>418.9</v>
      </c>
      <c r="K225" s="423" t="str">
        <f>+IFERROR(VLOOKUP(B225,Foundation!$C$8:$E$689,3,FALSE),"")</f>
        <v>DRY</v>
      </c>
      <c r="L225" s="423" t="str">
        <f>+IF(IFERROR(MATCH(B225,'Erection Compiled'!$C$6:$C$829,0),"B")="B","","E")</f>
        <v>E</v>
      </c>
      <c r="M225" s="423" t="str">
        <f>+IFERROR(VLOOKUP(B225,Tackwelding!$B$6:$G$396,6,FALSE),"")</f>
        <v>Done</v>
      </c>
    </row>
    <row r="226" spans="1:13" x14ac:dyDescent="0.25">
      <c r="A226" s="423">
        <v>220</v>
      </c>
      <c r="B226" s="423" t="s">
        <v>214</v>
      </c>
      <c r="C226" s="423" t="s">
        <v>231</v>
      </c>
      <c r="F226" s="423">
        <v>4</v>
      </c>
      <c r="G226" s="423">
        <v>4</v>
      </c>
      <c r="H226" s="423" t="str">
        <f t="shared" si="3"/>
        <v>,,4,4</v>
      </c>
      <c r="I226" s="426">
        <v>421.7</v>
      </c>
      <c r="K226" s="423" t="str">
        <f>+IFERROR(VLOOKUP(B226,Foundation!$C$8:$E$689,3,FALSE),"")</f>
        <v>Sandy</v>
      </c>
      <c r="L226" s="423" t="str">
        <f>+IF(IFERROR(MATCH(B226,'Erection Compiled'!$C$6:$C$829,0),"B")="B","","E")</f>
        <v>E</v>
      </c>
      <c r="M226" s="423" t="str">
        <f>+IFERROR(VLOOKUP(B226,Tackwelding!$B$6:$G$396,6,FALSE),"")</f>
        <v>Done</v>
      </c>
    </row>
    <row r="227" spans="1:13" x14ac:dyDescent="0.25">
      <c r="A227" s="423">
        <v>221</v>
      </c>
      <c r="B227" s="423" t="s">
        <v>30</v>
      </c>
      <c r="C227" s="423" t="s">
        <v>245</v>
      </c>
      <c r="H227" s="423" t="str">
        <f t="shared" si="3"/>
        <v>,,,</v>
      </c>
      <c r="I227" s="426">
        <v>342.7</v>
      </c>
      <c r="K227" s="423" t="str">
        <f>+IFERROR(VLOOKUP(B227,Foundation!$C$8:$E$689,3,FALSE),"")</f>
        <v>Sandy</v>
      </c>
      <c r="L227" s="423" t="str">
        <f>+IF(IFERROR(MATCH(B227,'Erection Compiled'!$C$6:$C$829,0),"B")="B","","E")</f>
        <v>E</v>
      </c>
      <c r="M227" s="423" t="str">
        <f>+IFERROR(VLOOKUP(B227,Tackwelding!$B$6:$G$396,6,FALSE),"")</f>
        <v>Done</v>
      </c>
    </row>
    <row r="228" spans="1:13" x14ac:dyDescent="0.25">
      <c r="A228" s="423">
        <v>222</v>
      </c>
      <c r="B228" s="423" t="s">
        <v>85</v>
      </c>
      <c r="C228" s="423" t="s">
        <v>20</v>
      </c>
      <c r="H228" s="423" t="str">
        <f t="shared" si="3"/>
        <v>,,,</v>
      </c>
      <c r="I228" s="426">
        <v>386.4</v>
      </c>
      <c r="K228" s="423" t="str">
        <f>+IFERROR(VLOOKUP(B228,Foundation!$C$8:$E$689,3,FALSE),"")</f>
        <v>Sandy</v>
      </c>
      <c r="L228" s="423" t="str">
        <f>+IF(IFERROR(MATCH(B228,'Erection Compiled'!$C$6:$C$829,0),"B")="B","","E")</f>
        <v>E</v>
      </c>
      <c r="M228" s="423" t="str">
        <f>+IFERROR(VLOOKUP(B228,Tackwelding!$B$6:$G$396,6,FALSE),"")</f>
        <v>Done</v>
      </c>
    </row>
    <row r="229" spans="1:13" x14ac:dyDescent="0.25">
      <c r="A229" s="423">
        <v>223</v>
      </c>
      <c r="B229" s="423" t="s">
        <v>86</v>
      </c>
      <c r="C229" s="423" t="s">
        <v>231</v>
      </c>
      <c r="D229" s="423">
        <v>1</v>
      </c>
      <c r="E229" s="423">
        <v>1</v>
      </c>
      <c r="H229" s="423" t="str">
        <f t="shared" si="3"/>
        <v>1,1,,</v>
      </c>
      <c r="I229" s="426">
        <v>309.39999999999998</v>
      </c>
      <c r="K229" s="423" t="str">
        <f>+IFERROR(VLOOKUP(B229,Foundation!$C$8:$E$689,3,FALSE),"")</f>
        <v>Sandy</v>
      </c>
      <c r="L229" s="423" t="str">
        <f>+IF(IFERROR(MATCH(B229,'Erection Compiled'!$C$6:$C$829,0),"B")="B","","E")</f>
        <v>E</v>
      </c>
      <c r="M229" s="423" t="str">
        <f>+IFERROR(VLOOKUP(B229,Tackwelding!$B$6:$G$396,6,FALSE),"")</f>
        <v>Done</v>
      </c>
    </row>
    <row r="230" spans="1:13" x14ac:dyDescent="0.25">
      <c r="A230" s="423">
        <v>224</v>
      </c>
      <c r="B230" s="423" t="s">
        <v>87</v>
      </c>
      <c r="C230" s="423" t="s">
        <v>231</v>
      </c>
      <c r="E230" s="423">
        <v>2</v>
      </c>
      <c r="H230" s="423" t="str">
        <f t="shared" si="3"/>
        <v>,2,,</v>
      </c>
      <c r="I230" s="426">
        <v>357.8</v>
      </c>
      <c r="K230" s="423" t="str">
        <f>+IFERROR(VLOOKUP(B230,Foundation!$C$8:$E$689,3,FALSE),"")</f>
        <v>Sandy</v>
      </c>
      <c r="L230" s="423" t="str">
        <f>+IF(IFERROR(MATCH(B230,'Erection Compiled'!$C$6:$C$829,0),"B")="B","","E")</f>
        <v>E</v>
      </c>
      <c r="M230" s="423" t="str">
        <f>+IFERROR(VLOOKUP(B230,Tackwelding!$B$6:$G$396,6,FALSE),"")</f>
        <v>Done</v>
      </c>
    </row>
    <row r="231" spans="1:13" x14ac:dyDescent="0.25">
      <c r="A231" s="423">
        <v>225</v>
      </c>
      <c r="B231" s="423" t="s">
        <v>215</v>
      </c>
      <c r="C231" s="423" t="s">
        <v>232</v>
      </c>
      <c r="D231" s="423">
        <v>2</v>
      </c>
      <c r="E231" s="423">
        <v>3</v>
      </c>
      <c r="G231" s="423">
        <v>5</v>
      </c>
      <c r="H231" s="423" t="str">
        <f t="shared" si="3"/>
        <v>2,3,,5</v>
      </c>
      <c r="I231" s="426">
        <v>480.4</v>
      </c>
      <c r="K231" s="423" t="str">
        <f>+IFERROR(VLOOKUP(B231,Foundation!$C$8:$E$689,3,FALSE),"")</f>
        <v>Sandy</v>
      </c>
      <c r="L231" s="423" t="str">
        <f>+IF(IFERROR(MATCH(B231,'Erection Compiled'!$C$6:$C$829,0),"B")="B","","E")</f>
        <v>E</v>
      </c>
      <c r="M231" s="423" t="str">
        <f>+IFERROR(VLOOKUP(B231,Tackwelding!$B$6:$G$396,6,FALSE),"")</f>
        <v>Done</v>
      </c>
    </row>
    <row r="232" spans="1:13" x14ac:dyDescent="0.25">
      <c r="A232" s="423">
        <v>226</v>
      </c>
      <c r="B232" s="423" t="s">
        <v>88</v>
      </c>
      <c r="C232" s="423" t="s">
        <v>245</v>
      </c>
      <c r="G232" s="423">
        <v>1</v>
      </c>
      <c r="H232" s="423" t="str">
        <f t="shared" si="3"/>
        <v>,,,1</v>
      </c>
      <c r="I232" s="426">
        <v>350.5</v>
      </c>
      <c r="K232" s="423" t="str">
        <f>+IFERROR(VLOOKUP(B232,Foundation!$C$8:$E$689,3,FALSE),"")</f>
        <v>Sandy</v>
      </c>
      <c r="L232" s="423" t="str">
        <f>+IF(IFERROR(MATCH(B232,'Erection Compiled'!$C$6:$C$829,0),"B")="B","","E")</f>
        <v>E</v>
      </c>
      <c r="M232" s="423" t="str">
        <f>+IFERROR(VLOOKUP(B232,Tackwelding!$B$6:$G$396,6,FALSE),"")</f>
        <v/>
      </c>
    </row>
    <row r="233" spans="1:13" x14ac:dyDescent="0.25">
      <c r="A233" s="423">
        <v>227</v>
      </c>
      <c r="B233" s="423" t="s">
        <v>532</v>
      </c>
      <c r="C233" s="423" t="s">
        <v>233</v>
      </c>
      <c r="D233" s="423">
        <v>2</v>
      </c>
      <c r="E233" s="423">
        <v>2</v>
      </c>
      <c r="F233" s="423">
        <v>2</v>
      </c>
      <c r="G233" s="423">
        <v>1</v>
      </c>
      <c r="H233" s="423" t="str">
        <f t="shared" si="3"/>
        <v>2,2,2,1</v>
      </c>
      <c r="I233" s="426">
        <v>443.3</v>
      </c>
      <c r="K233" s="423" t="str">
        <f>+IFERROR(VLOOKUP(B233,Foundation!$C$8:$E$689,3,FALSE),"")</f>
        <v>Sandy</v>
      </c>
      <c r="L233" s="423" t="str">
        <f>+IF(IFERROR(MATCH(B233,'Erection Compiled'!$C$6:$C$829,0),"B")="B","","E")</f>
        <v>E</v>
      </c>
      <c r="M233" s="423" t="str">
        <f>+IFERROR(VLOOKUP(B233,Tackwelding!$B$6:$G$396,6,FALSE),"")</f>
        <v/>
      </c>
    </row>
    <row r="234" spans="1:13" x14ac:dyDescent="0.25">
      <c r="A234" s="423">
        <v>228</v>
      </c>
      <c r="B234" s="423" t="s">
        <v>216</v>
      </c>
      <c r="C234" s="423" t="s">
        <v>20</v>
      </c>
      <c r="H234" s="423" t="str">
        <f t="shared" si="3"/>
        <v>,,,</v>
      </c>
      <c r="I234" s="426">
        <v>356.7</v>
      </c>
      <c r="K234" s="423" t="str">
        <f>+IFERROR(VLOOKUP(B234,Foundation!$C$8:$E$689,3,FALSE),"")</f>
        <v>Sandy</v>
      </c>
      <c r="L234" s="423" t="str">
        <f>+IF(IFERROR(MATCH(B234,'Erection Compiled'!$C$6:$C$829,0),"B")="B","","E")</f>
        <v>E</v>
      </c>
      <c r="M234" s="423" t="str">
        <f>+IFERROR(VLOOKUP(B234,Tackwelding!$B$6:$G$396,6,FALSE),"")</f>
        <v/>
      </c>
    </row>
    <row r="235" spans="1:13" x14ac:dyDescent="0.25">
      <c r="A235" s="423">
        <v>229</v>
      </c>
      <c r="B235" s="423" t="s">
        <v>663</v>
      </c>
      <c r="C235" s="423" t="s">
        <v>231</v>
      </c>
      <c r="H235" s="423" t="str">
        <f t="shared" si="3"/>
        <v>,,,</v>
      </c>
      <c r="I235" s="426">
        <v>339.9</v>
      </c>
      <c r="K235" s="423" t="str">
        <f>+IFERROR(VLOOKUP(B235,Foundation!$C$8:$E$689,3,FALSE),"")</f>
        <v>Sandy</v>
      </c>
      <c r="L235" s="423" t="str">
        <f>+IF(IFERROR(MATCH(B235,'Erection Compiled'!$C$6:$C$829,0),"B")="B","","E")</f>
        <v>E</v>
      </c>
      <c r="M235" s="423" t="str">
        <f>+IFERROR(VLOOKUP(B235,Tackwelding!$B$6:$G$396,6,FALSE),"")</f>
        <v/>
      </c>
    </row>
    <row r="236" spans="1:13" x14ac:dyDescent="0.25">
      <c r="A236" s="423">
        <v>230</v>
      </c>
      <c r="B236" s="423" t="s">
        <v>533</v>
      </c>
      <c r="C236" s="423" t="s">
        <v>234</v>
      </c>
      <c r="H236" s="423" t="str">
        <f t="shared" si="3"/>
        <v>,,,</v>
      </c>
      <c r="I236" s="426">
        <v>500.3</v>
      </c>
      <c r="K236" s="423" t="str">
        <f>+IFERROR(VLOOKUP(B236,Foundation!$C$8:$E$689,3,FALSE),"")</f>
        <v>Sandy</v>
      </c>
      <c r="L236" s="423" t="str">
        <f>+IF(IFERROR(MATCH(B236,'Erection Compiled'!$C$6:$C$829,0),"B")="B","","E")</f>
        <v>E</v>
      </c>
      <c r="M236" s="423" t="str">
        <f>+IFERROR(VLOOKUP(B236,Tackwelding!$B$6:$G$396,6,FALSE),"")</f>
        <v>Done</v>
      </c>
    </row>
    <row r="237" spans="1:13" x14ac:dyDescent="0.25">
      <c r="A237" s="423">
        <v>231</v>
      </c>
      <c r="B237" s="423" t="s">
        <v>534</v>
      </c>
      <c r="C237" s="423" t="s">
        <v>231</v>
      </c>
      <c r="H237" s="423" t="str">
        <f t="shared" si="3"/>
        <v>,,,</v>
      </c>
      <c r="I237" s="426">
        <v>421.4</v>
      </c>
      <c r="K237" s="423" t="str">
        <f>+IFERROR(VLOOKUP(B237,Foundation!$C$8:$E$689,3,FALSE),"")</f>
        <v>Sandy</v>
      </c>
      <c r="L237" s="423" t="str">
        <f>+IF(IFERROR(MATCH(B237,'Erection Compiled'!$C$6:$C$829,0),"B")="B","","E")</f>
        <v>E</v>
      </c>
      <c r="M237" s="423" t="str">
        <f>+IFERROR(VLOOKUP(B237,Tackwelding!$B$6:$G$396,6,FALSE),"")</f>
        <v/>
      </c>
    </row>
    <row r="238" spans="1:13" x14ac:dyDescent="0.25">
      <c r="A238" s="423">
        <v>232</v>
      </c>
      <c r="B238" s="423" t="s">
        <v>535</v>
      </c>
      <c r="C238" s="423" t="s">
        <v>232</v>
      </c>
      <c r="H238" s="423" t="str">
        <f t="shared" si="3"/>
        <v>,,,</v>
      </c>
      <c r="I238" s="426">
        <v>419</v>
      </c>
      <c r="K238" s="423" t="str">
        <f>+IFERROR(VLOOKUP(B238,Foundation!$C$8:$E$689,3,FALSE),"")</f>
        <v>Sandy</v>
      </c>
      <c r="L238" s="423" t="str">
        <f>+IF(IFERROR(MATCH(B238,'Erection Compiled'!$C$6:$C$829,0),"B")="B","","E")</f>
        <v>E</v>
      </c>
      <c r="M238" s="423" t="str">
        <f>+IFERROR(VLOOKUP(B238,Tackwelding!$B$6:$G$396,6,FALSE),"")</f>
        <v/>
      </c>
    </row>
    <row r="239" spans="1:13" x14ac:dyDescent="0.25">
      <c r="A239" s="423">
        <v>233</v>
      </c>
      <c r="B239" s="423" t="s">
        <v>536</v>
      </c>
      <c r="C239" s="423" t="s">
        <v>233</v>
      </c>
      <c r="D239" s="423">
        <v>2</v>
      </c>
      <c r="E239" s="423">
        <v>2</v>
      </c>
      <c r="F239" s="423">
        <v>2</v>
      </c>
      <c r="G239" s="423">
        <v>2</v>
      </c>
      <c r="H239" s="423" t="str">
        <f t="shared" si="3"/>
        <v>2,2,2,2</v>
      </c>
      <c r="I239" s="426">
        <v>420.3</v>
      </c>
      <c r="K239" s="423" t="str">
        <f>+IFERROR(VLOOKUP(B239,Foundation!$C$8:$E$689,3,FALSE),"")</f>
        <v>Sandy</v>
      </c>
      <c r="L239" s="423" t="str">
        <f>+IF(IFERROR(MATCH(B239,'Erection Compiled'!$C$6:$C$829,0),"B")="B","","E")</f>
        <v>E</v>
      </c>
      <c r="M239" s="423" t="str">
        <f>+IFERROR(VLOOKUP(B239,Tackwelding!$B$6:$G$396,6,FALSE),"")</f>
        <v>Done</v>
      </c>
    </row>
    <row r="240" spans="1:13" x14ac:dyDescent="0.25">
      <c r="A240" s="423">
        <v>234</v>
      </c>
      <c r="B240" s="423" t="s">
        <v>537</v>
      </c>
      <c r="C240" s="423" t="s">
        <v>233</v>
      </c>
      <c r="D240" s="423">
        <v>1</v>
      </c>
      <c r="E240" s="423">
        <v>1</v>
      </c>
      <c r="G240" s="423">
        <v>1</v>
      </c>
      <c r="H240" s="423" t="str">
        <f t="shared" si="3"/>
        <v>1,1,,1</v>
      </c>
      <c r="I240" s="426">
        <v>414.9</v>
      </c>
      <c r="K240" s="423" t="str">
        <f>+IFERROR(VLOOKUP(B240,Foundation!$C$8:$E$689,3,FALSE),"")</f>
        <v>Sandy</v>
      </c>
      <c r="L240" s="423" t="str">
        <f>+IF(IFERROR(MATCH(B240,'Erection Compiled'!$C$6:$C$829,0),"B")="B","","E")</f>
        <v>E</v>
      </c>
      <c r="M240" s="423" t="str">
        <f>+IFERROR(VLOOKUP(B240,Tackwelding!$B$6:$G$396,6,FALSE),"")</f>
        <v>Done</v>
      </c>
    </row>
    <row r="241" spans="1:13" x14ac:dyDescent="0.25">
      <c r="A241" s="423">
        <v>235</v>
      </c>
      <c r="B241" s="423" t="s">
        <v>538</v>
      </c>
      <c r="C241" s="423" t="s">
        <v>234</v>
      </c>
      <c r="H241" s="423" t="str">
        <f t="shared" si="3"/>
        <v>,,,</v>
      </c>
      <c r="I241" s="426">
        <v>425.5</v>
      </c>
      <c r="K241" s="423" t="str">
        <f>+IFERROR(VLOOKUP(B241,Foundation!$C$8:$E$689,3,FALSE),"")</f>
        <v>Sandy</v>
      </c>
      <c r="L241" s="423" t="str">
        <f>+IF(IFERROR(MATCH(B241,'Erection Compiled'!$C$6:$C$829,0),"B")="B","","E")</f>
        <v>E</v>
      </c>
      <c r="M241" s="423" t="str">
        <f>+IFERROR(VLOOKUP(B241,Tackwelding!$B$6:$G$396,6,FALSE),"")</f>
        <v>Done</v>
      </c>
    </row>
    <row r="242" spans="1:13" x14ac:dyDescent="0.25">
      <c r="A242" s="423">
        <v>236</v>
      </c>
      <c r="B242" s="423" t="s">
        <v>539</v>
      </c>
      <c r="C242" s="423" t="s">
        <v>231</v>
      </c>
      <c r="H242" s="423" t="str">
        <f t="shared" si="3"/>
        <v>,,,</v>
      </c>
      <c r="I242" s="426">
        <v>412.63799999999998</v>
      </c>
      <c r="K242" s="423" t="str">
        <f>+IFERROR(VLOOKUP(B242,Foundation!$C$8:$E$689,3,FALSE),"")</f>
        <v>Sandy</v>
      </c>
      <c r="L242" s="423" t="str">
        <f>+IF(IFERROR(MATCH(B242,'Erection Compiled'!$C$6:$C$829,0),"B")="B","","E")</f>
        <v>E</v>
      </c>
      <c r="M242" s="423" t="str">
        <f>+IFERROR(VLOOKUP(B242,Tackwelding!$B$6:$G$396,6,FALSE),"")</f>
        <v>Done</v>
      </c>
    </row>
    <row r="243" spans="1:13" x14ac:dyDescent="0.25">
      <c r="A243" s="423">
        <v>237</v>
      </c>
      <c r="B243" s="423" t="s">
        <v>540</v>
      </c>
      <c r="C243" s="423" t="s">
        <v>244</v>
      </c>
      <c r="D243" s="423">
        <v>1</v>
      </c>
      <c r="E243" s="423">
        <v>1</v>
      </c>
      <c r="H243" s="423" t="str">
        <f t="shared" si="3"/>
        <v>1,1,,</v>
      </c>
      <c r="I243" s="426">
        <v>322.61</v>
      </c>
      <c r="K243" s="423" t="str">
        <f>+IFERROR(VLOOKUP(B243,Foundation!$C$8:$E$689,3,FALSE),"")</f>
        <v>Sandy</v>
      </c>
      <c r="L243" s="423" t="str">
        <f>+IF(IFERROR(MATCH(B243,'Erection Compiled'!$C$6:$C$829,0),"B")="B","","E")</f>
        <v>E</v>
      </c>
      <c r="M243" s="423" t="str">
        <f>+IFERROR(VLOOKUP(B243,Tackwelding!$B$6:$G$396,6,FALSE),"")</f>
        <v>Done</v>
      </c>
    </row>
    <row r="244" spans="1:13" x14ac:dyDescent="0.25">
      <c r="A244" s="423">
        <v>238</v>
      </c>
      <c r="B244" s="423" t="s">
        <v>550</v>
      </c>
      <c r="C244" s="423" t="s">
        <v>232</v>
      </c>
      <c r="D244" s="423">
        <v>1</v>
      </c>
      <c r="E244" s="423">
        <v>2</v>
      </c>
      <c r="H244" s="423" t="str">
        <f t="shared" si="3"/>
        <v>1,2,,</v>
      </c>
      <c r="I244" s="426">
        <v>396.2</v>
      </c>
      <c r="K244" s="423" t="str">
        <f>+IFERROR(VLOOKUP(B244,Foundation!$C$8:$E$689,3,FALSE),"")</f>
        <v>Sandy</v>
      </c>
      <c r="L244" s="423" t="str">
        <f>+IF(IFERROR(MATCH(B244,'Erection Compiled'!$C$6:$C$829,0),"B")="B","","E")</f>
        <v>E</v>
      </c>
      <c r="M244" s="423" t="str">
        <f>+IFERROR(VLOOKUP(B244,Tackwelding!$B$6:$G$396,6,FALSE),"")</f>
        <v>Done</v>
      </c>
    </row>
    <row r="245" spans="1:13" x14ac:dyDescent="0.25">
      <c r="A245" s="423">
        <v>239</v>
      </c>
      <c r="B245" s="423" t="s">
        <v>551</v>
      </c>
      <c r="C245" s="423" t="s">
        <v>20</v>
      </c>
      <c r="H245" s="423" t="str">
        <f t="shared" si="3"/>
        <v>,,,</v>
      </c>
      <c r="I245" s="426">
        <v>425.8</v>
      </c>
      <c r="K245" s="423" t="str">
        <f>+IFERROR(VLOOKUP(B245,Foundation!$C$8:$E$689,3,FALSE),"")</f>
        <v>Sandy</v>
      </c>
      <c r="L245" s="423" t="str">
        <f>+IF(IFERROR(MATCH(B245,'Erection Compiled'!$C$6:$C$829,0),"B")="B","","E")</f>
        <v>E</v>
      </c>
      <c r="M245" s="423" t="str">
        <f>+IFERROR(VLOOKUP(B245,Tackwelding!$B$6:$G$396,6,FALSE),"")</f>
        <v>Done</v>
      </c>
    </row>
    <row r="246" spans="1:13" x14ac:dyDescent="0.25">
      <c r="A246" s="423">
        <v>240</v>
      </c>
      <c r="B246" s="423" t="s">
        <v>552</v>
      </c>
      <c r="C246" s="423" t="s">
        <v>20</v>
      </c>
      <c r="D246" s="423">
        <v>1</v>
      </c>
      <c r="E246" s="423">
        <v>2</v>
      </c>
      <c r="H246" s="423" t="str">
        <f t="shared" si="3"/>
        <v>1,2,,</v>
      </c>
      <c r="I246" s="426">
        <v>401.7</v>
      </c>
      <c r="K246" s="423" t="str">
        <f>+IFERROR(VLOOKUP(B246,Foundation!$C$8:$E$689,3,FALSE),"")</f>
        <v>Sandy</v>
      </c>
      <c r="L246" s="423" t="str">
        <f>+IF(IFERROR(MATCH(B246,'Erection Compiled'!$C$6:$C$829,0),"B")="B","","E")</f>
        <v>E</v>
      </c>
      <c r="M246" s="423" t="str">
        <f>+IFERROR(VLOOKUP(B246,Tackwelding!$B$6:$G$396,6,FALSE),"")</f>
        <v>Done</v>
      </c>
    </row>
    <row r="247" spans="1:13" x14ac:dyDescent="0.25">
      <c r="A247" s="423">
        <v>241</v>
      </c>
      <c r="B247" s="423" t="s">
        <v>553</v>
      </c>
      <c r="C247" s="423" t="s">
        <v>359</v>
      </c>
      <c r="D247" s="423">
        <v>3</v>
      </c>
      <c r="E247" s="423">
        <v>1</v>
      </c>
      <c r="G247" s="423">
        <v>1</v>
      </c>
      <c r="H247" s="423" t="str">
        <f t="shared" si="3"/>
        <v>3,1,,1</v>
      </c>
      <c r="I247" s="426">
        <v>436.3</v>
      </c>
      <c r="K247" s="423" t="str">
        <f>+IFERROR(VLOOKUP(B247,Foundation!$C$8:$E$689,3,FALSE),"")</f>
        <v>Sandy</v>
      </c>
      <c r="L247" s="423" t="str">
        <f>+IF(IFERROR(MATCH(B247,'Erection Compiled'!$C$6:$C$829,0),"B")="B","","E")</f>
        <v>E</v>
      </c>
      <c r="M247" s="423" t="str">
        <f>+IFERROR(VLOOKUP(B247,Tackwelding!$B$6:$G$396,6,FALSE),"")</f>
        <v>Done</v>
      </c>
    </row>
    <row r="248" spans="1:13" x14ac:dyDescent="0.25">
      <c r="A248" s="423">
        <v>242</v>
      </c>
      <c r="B248" s="423" t="s">
        <v>554</v>
      </c>
      <c r="C248" s="423" t="s">
        <v>240</v>
      </c>
      <c r="D248" s="423">
        <v>4</v>
      </c>
      <c r="E248" s="423">
        <v>5</v>
      </c>
      <c r="F248" s="423">
        <v>6</v>
      </c>
      <c r="G248" s="423">
        <v>6</v>
      </c>
      <c r="H248" s="423" t="str">
        <f t="shared" si="3"/>
        <v>4,5,6,6</v>
      </c>
      <c r="I248" s="426">
        <v>340.8</v>
      </c>
      <c r="K248" s="423" t="str">
        <f>+IFERROR(VLOOKUP(B248,Foundation!$C$8:$E$689,3,FALSE),"")</f>
        <v>Sandy</v>
      </c>
      <c r="L248" s="423" t="str">
        <f>+IF(IFERROR(MATCH(B248,'Erection Compiled'!$C$6:$C$829,0),"B")="B","","E")</f>
        <v>E</v>
      </c>
      <c r="M248" s="423" t="str">
        <f>+IFERROR(VLOOKUP(B248,Tackwelding!$B$6:$G$396,6,FALSE),"")</f>
        <v>Done</v>
      </c>
    </row>
    <row r="249" spans="1:13" x14ac:dyDescent="0.25">
      <c r="A249" s="423">
        <v>243</v>
      </c>
      <c r="B249" s="423" t="s">
        <v>555</v>
      </c>
      <c r="C249" s="423" t="s">
        <v>231</v>
      </c>
      <c r="F249" s="423">
        <v>1</v>
      </c>
      <c r="G249" s="423">
        <v>1</v>
      </c>
      <c r="H249" s="423" t="str">
        <f t="shared" si="3"/>
        <v>,,1,1</v>
      </c>
      <c r="I249" s="426">
        <v>447.8</v>
      </c>
      <c r="K249" s="423" t="str">
        <f>+IFERROR(VLOOKUP(B249,Foundation!$C$8:$E$689,3,FALSE),"")</f>
        <v>Sandy</v>
      </c>
      <c r="L249" s="423" t="str">
        <f>+IF(IFERROR(MATCH(B249,'Erection Compiled'!$C$6:$C$829,0),"B")="B","","E")</f>
        <v>E</v>
      </c>
      <c r="M249" s="423" t="str">
        <f>+IFERROR(VLOOKUP(B249,Tackwelding!$B$6:$G$396,6,FALSE),"")</f>
        <v>Done</v>
      </c>
    </row>
    <row r="250" spans="1:13" x14ac:dyDescent="0.25">
      <c r="A250" s="423">
        <v>244</v>
      </c>
      <c r="B250" s="423" t="s">
        <v>556</v>
      </c>
      <c r="C250" s="423" t="s">
        <v>239</v>
      </c>
      <c r="D250" s="423">
        <v>1</v>
      </c>
      <c r="G250" s="423">
        <v>2</v>
      </c>
      <c r="H250" s="423" t="str">
        <f t="shared" si="3"/>
        <v>1,,,2</v>
      </c>
      <c r="I250" s="426">
        <v>382.3</v>
      </c>
      <c r="K250" s="423" t="str">
        <f>+IFERROR(VLOOKUP(B250,Foundation!$C$8:$E$689,3,FALSE),"")</f>
        <v>Sandy</v>
      </c>
      <c r="L250" s="423" t="str">
        <f>+IF(IFERROR(MATCH(B250,'Erection Compiled'!$C$6:$C$829,0),"B")="B","","E")</f>
        <v>E</v>
      </c>
      <c r="M250" s="423" t="str">
        <f>+IFERROR(VLOOKUP(B250,Tackwelding!$B$6:$G$396,6,FALSE),"")</f>
        <v>Done</v>
      </c>
    </row>
    <row r="251" spans="1:13" x14ac:dyDescent="0.25">
      <c r="A251" s="423">
        <v>245</v>
      </c>
      <c r="B251" s="423" t="s">
        <v>557</v>
      </c>
      <c r="C251" s="423" t="s">
        <v>232</v>
      </c>
      <c r="D251" s="423">
        <v>1</v>
      </c>
      <c r="H251" s="423" t="str">
        <f t="shared" si="3"/>
        <v>1,,,</v>
      </c>
      <c r="I251" s="426">
        <v>384.7</v>
      </c>
      <c r="K251" s="423" t="str">
        <f>+IFERROR(VLOOKUP(B251,Foundation!$C$8:$E$689,3,FALSE),"")</f>
        <v>Sandy</v>
      </c>
      <c r="L251" s="423" t="str">
        <f>+IF(IFERROR(MATCH(B251,'Erection Compiled'!$C$6:$C$829,0),"B")="B","","E")</f>
        <v>E</v>
      </c>
      <c r="M251" s="423" t="str">
        <f>+IFERROR(VLOOKUP(B251,Tackwelding!$B$6:$G$396,6,FALSE),"")</f>
        <v>Done</v>
      </c>
    </row>
    <row r="252" spans="1:13" x14ac:dyDescent="0.25">
      <c r="A252" s="423">
        <v>246</v>
      </c>
      <c r="B252" s="423" t="s">
        <v>558</v>
      </c>
      <c r="C252" s="423" t="s">
        <v>232</v>
      </c>
      <c r="F252" s="423">
        <v>1</v>
      </c>
      <c r="G252" s="423">
        <v>3</v>
      </c>
      <c r="H252" s="423" t="str">
        <f t="shared" si="3"/>
        <v>,,1,3</v>
      </c>
      <c r="I252" s="426">
        <v>407.4</v>
      </c>
      <c r="K252" s="423" t="str">
        <f>+IFERROR(VLOOKUP(B252,Foundation!$C$8:$E$689,3,FALSE),"")</f>
        <v>Sandy</v>
      </c>
      <c r="L252" s="423" t="str">
        <f>+IF(IFERROR(MATCH(B252,'Erection Compiled'!$C$6:$C$829,0),"B")="B","","E")</f>
        <v>E</v>
      </c>
      <c r="M252" s="423" t="str">
        <f>+IFERROR(VLOOKUP(B252,Tackwelding!$B$6:$G$396,6,FALSE),"")</f>
        <v>Done</v>
      </c>
    </row>
    <row r="253" spans="1:13" x14ac:dyDescent="0.25">
      <c r="A253" s="423">
        <v>247</v>
      </c>
      <c r="B253" s="423" t="s">
        <v>559</v>
      </c>
      <c r="C253" s="423" t="s">
        <v>231</v>
      </c>
      <c r="H253" s="423" t="str">
        <f t="shared" si="3"/>
        <v>,,,</v>
      </c>
      <c r="I253" s="426">
        <v>414.2</v>
      </c>
      <c r="K253" s="423" t="str">
        <f>+IFERROR(VLOOKUP(B253,Foundation!$C$8:$E$689,3,FALSE),"")</f>
        <v>Sandy</v>
      </c>
      <c r="L253" s="423" t="str">
        <f>+IF(IFERROR(MATCH(B253,'Erection Compiled'!$C$6:$C$829,0),"B")="B","","E")</f>
        <v>E</v>
      </c>
      <c r="M253" s="423" t="str">
        <f>+IFERROR(VLOOKUP(B253,Tackwelding!$B$6:$G$396,6,FALSE),"")</f>
        <v>Done</v>
      </c>
    </row>
    <row r="254" spans="1:13" x14ac:dyDescent="0.25">
      <c r="A254" s="423">
        <v>248</v>
      </c>
      <c r="B254" s="423" t="s">
        <v>560</v>
      </c>
      <c r="C254" s="423" t="s">
        <v>231</v>
      </c>
      <c r="H254" s="423" t="str">
        <f t="shared" si="3"/>
        <v>,,,</v>
      </c>
      <c r="I254" s="426">
        <v>256.39999999999998</v>
      </c>
      <c r="K254" s="423" t="str">
        <f>+IFERROR(VLOOKUP(B254,Foundation!$C$8:$E$689,3,FALSE),"")</f>
        <v>Sandy</v>
      </c>
      <c r="L254" s="423" t="str">
        <f>+IF(IFERROR(MATCH(B254,'Erection Compiled'!$C$6:$C$829,0),"B")="B","","E")</f>
        <v>E</v>
      </c>
      <c r="M254" s="423" t="str">
        <f>+IFERROR(VLOOKUP(B254,Tackwelding!$B$6:$G$396,6,FALSE),"")</f>
        <v>Done</v>
      </c>
    </row>
    <row r="255" spans="1:13" x14ac:dyDescent="0.25">
      <c r="A255" s="423">
        <v>249</v>
      </c>
      <c r="B255" s="423" t="s">
        <v>561</v>
      </c>
      <c r="C255" s="423" t="s">
        <v>233</v>
      </c>
      <c r="G255" s="423">
        <v>1</v>
      </c>
      <c r="H255" s="423" t="str">
        <f t="shared" si="3"/>
        <v>,,,1</v>
      </c>
      <c r="I255" s="426">
        <v>403.8</v>
      </c>
      <c r="K255" s="423" t="str">
        <f>+IFERROR(VLOOKUP(B255,Foundation!$C$8:$E$689,3,FALSE),"")</f>
        <v>Sandy</v>
      </c>
      <c r="L255" s="423" t="str">
        <f>+IF(IFERROR(MATCH(B255,'Erection Compiled'!$C$6:$C$829,0),"B")="B","","E")</f>
        <v>E</v>
      </c>
      <c r="M255" s="423" t="str">
        <f>+IFERROR(VLOOKUP(B255,Tackwelding!$B$6:$G$396,6,FALSE),"")</f>
        <v>Done</v>
      </c>
    </row>
    <row r="256" spans="1:13" x14ac:dyDescent="0.25">
      <c r="A256" s="423">
        <v>250</v>
      </c>
      <c r="B256" s="423" t="s">
        <v>562</v>
      </c>
      <c r="C256" s="423" t="s">
        <v>231</v>
      </c>
      <c r="D256" s="423">
        <v>2</v>
      </c>
      <c r="E256" s="423">
        <v>1</v>
      </c>
      <c r="G256" s="423">
        <v>2</v>
      </c>
      <c r="H256" s="423" t="str">
        <f t="shared" si="3"/>
        <v>2,1,,2</v>
      </c>
      <c r="I256" s="426">
        <v>396.7</v>
      </c>
      <c r="K256" s="423" t="str">
        <f>+IFERROR(VLOOKUP(B256,Foundation!$C$8:$E$689,3,FALSE),"")</f>
        <v>Sandy</v>
      </c>
      <c r="L256" s="423" t="str">
        <f>+IF(IFERROR(MATCH(B256,'Erection Compiled'!$C$6:$C$829,0),"B")="B","","E")</f>
        <v>E</v>
      </c>
      <c r="M256" s="423" t="str">
        <f>+IFERROR(VLOOKUP(B256,Tackwelding!$B$6:$G$396,6,FALSE),"")</f>
        <v>Done</v>
      </c>
    </row>
    <row r="257" spans="1:13" x14ac:dyDescent="0.25">
      <c r="A257" s="423">
        <v>251</v>
      </c>
      <c r="B257" s="423" t="s">
        <v>563</v>
      </c>
      <c r="C257" s="423" t="s">
        <v>242</v>
      </c>
      <c r="H257" s="423" t="str">
        <f t="shared" si="3"/>
        <v>,,,</v>
      </c>
      <c r="I257" s="426">
        <v>403.9</v>
      </c>
      <c r="K257" s="423" t="str">
        <f>+IFERROR(VLOOKUP(B257,Foundation!$C$8:$E$689,3,FALSE),"")</f>
        <v>Sandy</v>
      </c>
      <c r="L257" s="423" t="str">
        <f>+IF(IFERROR(MATCH(B257,'Erection Compiled'!$C$6:$C$829,0),"B")="B","","E")</f>
        <v>E</v>
      </c>
      <c r="M257" s="423" t="str">
        <f>+IFERROR(VLOOKUP(B257,Tackwelding!$B$6:$G$396,6,FALSE),"")</f>
        <v>Done</v>
      </c>
    </row>
    <row r="258" spans="1:13" x14ac:dyDescent="0.25">
      <c r="A258" s="423">
        <v>252</v>
      </c>
      <c r="B258" s="423" t="s">
        <v>564</v>
      </c>
      <c r="C258" s="423" t="s">
        <v>20</v>
      </c>
      <c r="F258" s="423">
        <v>3</v>
      </c>
      <c r="G258" s="423">
        <v>3</v>
      </c>
      <c r="H258" s="423" t="str">
        <f t="shared" si="3"/>
        <v>,,3,3</v>
      </c>
      <c r="I258" s="426">
        <v>346</v>
      </c>
      <c r="K258" s="423" t="str">
        <f>+IFERROR(VLOOKUP(B258,Foundation!$C$8:$E$689,3,FALSE),"")</f>
        <v>Sandy</v>
      </c>
      <c r="L258" s="423" t="str">
        <f>+IF(IFERROR(MATCH(B258,'Erection Compiled'!$C$6:$C$829,0),"B")="B","","E")</f>
        <v>E</v>
      </c>
      <c r="M258" s="423" t="str">
        <f>+IFERROR(VLOOKUP(B258,Tackwelding!$B$6:$G$396,6,FALSE),"")</f>
        <v>Done</v>
      </c>
    </row>
    <row r="259" spans="1:13" x14ac:dyDescent="0.25">
      <c r="A259" s="423">
        <v>253</v>
      </c>
      <c r="B259" s="423" t="s">
        <v>565</v>
      </c>
      <c r="C259" s="423" t="s">
        <v>231</v>
      </c>
      <c r="D259" s="423">
        <v>1</v>
      </c>
      <c r="G259" s="423">
        <v>1</v>
      </c>
      <c r="H259" s="423" t="str">
        <f t="shared" si="3"/>
        <v>1,,,1</v>
      </c>
      <c r="I259" s="426">
        <v>475.8</v>
      </c>
      <c r="K259" s="423" t="str">
        <f>+IFERROR(VLOOKUP(B259,Foundation!$C$8:$E$689,3,FALSE),"")</f>
        <v>Sandy</v>
      </c>
      <c r="L259" s="423" t="str">
        <f>+IF(IFERROR(MATCH(B259,'Erection Compiled'!$C$6:$C$829,0),"B")="B","","E")</f>
        <v>E</v>
      </c>
      <c r="M259" s="423" t="str">
        <f>+IFERROR(VLOOKUP(B259,Tackwelding!$B$6:$G$396,6,FALSE),"")</f>
        <v>Done</v>
      </c>
    </row>
    <row r="260" spans="1:13" x14ac:dyDescent="0.25">
      <c r="A260" s="423">
        <v>254</v>
      </c>
      <c r="B260" s="423" t="s">
        <v>566</v>
      </c>
      <c r="C260" s="423" t="s">
        <v>231</v>
      </c>
      <c r="E260" s="423">
        <v>1</v>
      </c>
      <c r="H260" s="423" t="str">
        <f t="shared" si="3"/>
        <v>,1,,</v>
      </c>
      <c r="I260" s="426">
        <v>363.7</v>
      </c>
      <c r="K260" s="423" t="str">
        <f>+IFERROR(VLOOKUP(B260,Foundation!$C$8:$E$689,3,FALSE),"")</f>
        <v>DRY</v>
      </c>
      <c r="L260" s="423" t="str">
        <f>+IF(IFERROR(MATCH(B260,'Erection Compiled'!$C$6:$C$829,0),"B")="B","","E")</f>
        <v>E</v>
      </c>
      <c r="M260" s="423" t="str">
        <f>+IFERROR(VLOOKUP(B260,Tackwelding!$B$6:$G$396,6,FALSE),"")</f>
        <v>Done</v>
      </c>
    </row>
    <row r="261" spans="1:13" x14ac:dyDescent="0.25">
      <c r="A261" s="423">
        <v>255</v>
      </c>
      <c r="B261" s="423" t="s">
        <v>567</v>
      </c>
      <c r="C261" s="423" t="s">
        <v>20</v>
      </c>
      <c r="D261" s="423">
        <v>1</v>
      </c>
      <c r="E261" s="423">
        <v>1</v>
      </c>
      <c r="H261" s="423" t="str">
        <f t="shared" si="3"/>
        <v>1,1,,</v>
      </c>
      <c r="I261" s="426">
        <v>431.8</v>
      </c>
      <c r="K261" s="423" t="str">
        <f>+IFERROR(VLOOKUP(B261,Foundation!$C$8:$E$689,3,FALSE),"")</f>
        <v>Sandy</v>
      </c>
      <c r="L261" s="423" t="str">
        <f>+IF(IFERROR(MATCH(B261,'Erection Compiled'!$C$6:$C$829,0),"B")="B","","E")</f>
        <v>E</v>
      </c>
      <c r="M261" s="423" t="str">
        <f>+IFERROR(VLOOKUP(B261,Tackwelding!$B$6:$G$396,6,FALSE),"")</f>
        <v>Done</v>
      </c>
    </row>
    <row r="262" spans="1:13" x14ac:dyDescent="0.25">
      <c r="A262" s="423">
        <v>256</v>
      </c>
      <c r="B262" s="423" t="s">
        <v>568</v>
      </c>
      <c r="C262" s="423" t="s">
        <v>20</v>
      </c>
      <c r="H262" s="423" t="str">
        <f t="shared" si="3"/>
        <v>,,,</v>
      </c>
      <c r="I262" s="426">
        <v>405.3</v>
      </c>
      <c r="K262" s="423" t="str">
        <f>+IFERROR(VLOOKUP(B262,Foundation!$C$8:$E$689,3,FALSE),"")</f>
        <v>DRY</v>
      </c>
      <c r="L262" s="423" t="str">
        <f>+IF(IFERROR(MATCH(B262,'Erection Compiled'!$C$6:$C$829,0),"B")="B","","E")</f>
        <v>E</v>
      </c>
      <c r="M262" s="423" t="str">
        <f>+IFERROR(VLOOKUP(B262,Tackwelding!$B$6:$G$396,6,FALSE),"")</f>
        <v>Done</v>
      </c>
    </row>
    <row r="263" spans="1:13" x14ac:dyDescent="0.25">
      <c r="A263" s="423">
        <v>257</v>
      </c>
      <c r="B263" s="423" t="s">
        <v>217</v>
      </c>
      <c r="C263" s="423" t="s">
        <v>20</v>
      </c>
      <c r="H263" s="423" t="str">
        <f t="shared" si="3"/>
        <v>,,,</v>
      </c>
      <c r="I263" s="426">
        <v>427.8</v>
      </c>
      <c r="K263" s="423" t="str">
        <f>+IFERROR(VLOOKUP(B263,Foundation!$C$8:$E$689,3,FALSE),"")</f>
        <v>Sandy</v>
      </c>
      <c r="L263" s="423" t="str">
        <f>+IF(IFERROR(MATCH(B263,'Erection Compiled'!$C$6:$C$829,0),"B")="B","","E")</f>
        <v>E</v>
      </c>
      <c r="M263" s="423" t="str">
        <f>+IFERROR(VLOOKUP(B263,Tackwelding!$B$6:$G$396,6,FALSE),"")</f>
        <v>Done</v>
      </c>
    </row>
    <row r="264" spans="1:13" x14ac:dyDescent="0.25">
      <c r="A264" s="423">
        <v>258</v>
      </c>
      <c r="B264" s="423" t="s">
        <v>569</v>
      </c>
      <c r="C264" s="423" t="s">
        <v>20</v>
      </c>
      <c r="H264" s="423" t="str">
        <f t="shared" si="3"/>
        <v>,,,</v>
      </c>
      <c r="I264" s="423">
        <v>389.8</v>
      </c>
      <c r="K264" s="423" t="str">
        <f>+IFERROR(VLOOKUP(B264,Foundation!$C$8:$E$689,3,FALSE),"")</f>
        <v>Sandy</v>
      </c>
      <c r="L264" s="423" t="str">
        <f>+IF(IFERROR(MATCH(B264,'Erection Compiled'!$C$6:$C$829,0),"B")="B","","E")</f>
        <v>E</v>
      </c>
      <c r="M264" s="423" t="str">
        <f>+IFERROR(VLOOKUP(B264,Tackwelding!$B$6:$G$396,6,FALSE),"")</f>
        <v>Done</v>
      </c>
    </row>
    <row r="265" spans="1:13" x14ac:dyDescent="0.25">
      <c r="A265" s="423">
        <v>259</v>
      </c>
      <c r="B265" s="423" t="s">
        <v>570</v>
      </c>
      <c r="C265" s="423" t="s">
        <v>233</v>
      </c>
      <c r="D265" s="423">
        <v>1</v>
      </c>
      <c r="H265" s="423" t="str">
        <f t="shared" ref="H265:H268" si="4">+CONCATENATE(D265,",",E265,",",F265,",",G265)</f>
        <v>1,,,</v>
      </c>
      <c r="I265" s="423">
        <v>449.5</v>
      </c>
      <c r="K265" s="423" t="str">
        <f>+IFERROR(VLOOKUP(B265,Foundation!$C$8:$E$689,3,FALSE),"")</f>
        <v>Sandy</v>
      </c>
      <c r="L265" s="423" t="str">
        <f>+IF(IFERROR(MATCH(B265,'Erection Compiled'!$C$6:$C$829,0),"B")="B","","E")</f>
        <v>E</v>
      </c>
      <c r="M265" s="423" t="str">
        <f>+IFERROR(VLOOKUP(B265,Tackwelding!$B$6:$G$396,6,FALSE),"")</f>
        <v/>
      </c>
    </row>
    <row r="266" spans="1:13" x14ac:dyDescent="0.25">
      <c r="A266" s="423">
        <v>260</v>
      </c>
      <c r="B266" s="423" t="s">
        <v>571</v>
      </c>
      <c r="C266" s="423" t="s">
        <v>233</v>
      </c>
      <c r="H266" s="423" t="str">
        <f t="shared" si="4"/>
        <v>,,,</v>
      </c>
      <c r="I266" s="423">
        <v>388</v>
      </c>
      <c r="K266" s="423" t="str">
        <f>+IFERROR(VLOOKUP(B266,Foundation!$C$8:$E$689,3,FALSE),"")</f>
        <v>Sandy</v>
      </c>
      <c r="L266" s="423" t="str">
        <f>+IF(IFERROR(MATCH(B266,'Erection Compiled'!$C$6:$C$829,0),"B")="B","","E")</f>
        <v>E</v>
      </c>
      <c r="M266" s="423" t="str">
        <f>+IFERROR(VLOOKUP(B266,Tackwelding!$B$6:$G$396,6,FALSE),"")</f>
        <v/>
      </c>
    </row>
    <row r="267" spans="1:13" x14ac:dyDescent="0.25">
      <c r="A267" s="423">
        <v>261</v>
      </c>
      <c r="B267" s="423" t="s">
        <v>572</v>
      </c>
      <c r="C267" s="423" t="s">
        <v>20</v>
      </c>
      <c r="D267" s="423">
        <v>3</v>
      </c>
      <c r="E267" s="423">
        <v>3</v>
      </c>
      <c r="H267" s="423" t="str">
        <f t="shared" si="4"/>
        <v>3,3,,</v>
      </c>
      <c r="I267" s="423">
        <v>346.3</v>
      </c>
      <c r="K267" s="423" t="str">
        <f>+IFERROR(VLOOKUP(B267,Foundation!$C$8:$E$689,3,FALSE),"")</f>
        <v>Sandy</v>
      </c>
      <c r="L267" s="423" t="str">
        <f>+IF(IFERROR(MATCH(B267,'Erection Compiled'!$C$6:$C$829,0),"B")="B","","E")</f>
        <v>E</v>
      </c>
      <c r="M267" s="423" t="str">
        <f>+IFERROR(VLOOKUP(B267,Tackwelding!$B$6:$G$396,6,FALSE),"")</f>
        <v/>
      </c>
    </row>
    <row r="268" spans="1:13" x14ac:dyDescent="0.25">
      <c r="A268" s="423">
        <v>262</v>
      </c>
      <c r="B268" s="423" t="s">
        <v>573</v>
      </c>
      <c r="C268" s="423" t="s">
        <v>20</v>
      </c>
      <c r="D268" s="423">
        <v>2</v>
      </c>
      <c r="E268" s="423">
        <v>3</v>
      </c>
      <c r="G268" s="423">
        <v>1</v>
      </c>
      <c r="H268" s="423" t="str">
        <f t="shared" si="4"/>
        <v>2,3,,1</v>
      </c>
      <c r="I268" s="423">
        <v>444.8</v>
      </c>
      <c r="K268" s="423" t="str">
        <f>+IFERROR(VLOOKUP(B268,Foundation!$C$8:$E$689,3,FALSE),"")</f>
        <v>Sandy</v>
      </c>
      <c r="L268" s="423" t="str">
        <f>+IF(IFERROR(MATCH(B268,'Erection Compiled'!$C$6:$C$829,0),"B")="B","","E")</f>
        <v>E</v>
      </c>
      <c r="M268" s="423" t="str">
        <f>+IFERROR(VLOOKUP(B268,Tackwelding!$B$6:$G$396,6,FALSE),"")</f>
        <v/>
      </c>
    </row>
    <row r="269" spans="1:13" x14ac:dyDescent="0.25">
      <c r="A269" s="423">
        <v>263</v>
      </c>
      <c r="B269" s="423" t="s">
        <v>664</v>
      </c>
      <c r="C269" s="423" t="s">
        <v>243</v>
      </c>
      <c r="D269" s="423" t="s">
        <v>869</v>
      </c>
      <c r="E269" s="423" t="s">
        <v>647</v>
      </c>
      <c r="F269" s="423" t="s">
        <v>647</v>
      </c>
      <c r="G269" s="423">
        <v>0</v>
      </c>
      <c r="H269" s="423" t="str">
        <f>+CONCATENATE(D269,",",E269,",",F269,",",G269)</f>
        <v>0,1,1,0</v>
      </c>
      <c r="I269" s="426">
        <v>383.9</v>
      </c>
      <c r="K269" s="423" t="str">
        <f>+IFERROR(VLOOKUP(B269,Foundation!$C$8:$E$689,3,FALSE),"")</f>
        <v>Sandy</v>
      </c>
      <c r="L269" s="423" t="str">
        <f>+IF(IFERROR(MATCH(B269,'Erection Compiled'!$C$6:$C$829,0),"B")="B","","E")</f>
        <v>E</v>
      </c>
      <c r="M269" s="423" t="str">
        <f>+IFERROR(VLOOKUP(B269,Tackwelding!$B$6:$G$396,6,FALSE),"")</f>
        <v>Done</v>
      </c>
    </row>
    <row r="270" spans="1:13" x14ac:dyDescent="0.25">
      <c r="A270" s="423">
        <v>264</v>
      </c>
      <c r="B270" s="423" t="s">
        <v>665</v>
      </c>
      <c r="C270" s="423" t="s">
        <v>231</v>
      </c>
      <c r="D270" s="423">
        <v>0</v>
      </c>
      <c r="E270" s="423">
        <v>0</v>
      </c>
      <c r="F270" s="423">
        <v>1</v>
      </c>
      <c r="G270" s="423">
        <v>0</v>
      </c>
      <c r="H270" s="423" t="str">
        <f>+CONCATENATE(D270,",",E270,",",F270,",",G270)</f>
        <v>0,0,1,0</v>
      </c>
      <c r="I270" s="426">
        <v>384.3</v>
      </c>
      <c r="J270" s="425"/>
      <c r="K270" s="423" t="str">
        <f>+IFERROR(VLOOKUP(B270,Foundation!$C$8:$E$689,3,FALSE),"")</f>
        <v>Sandy</v>
      </c>
      <c r="L270" s="423" t="str">
        <f>+IF(IFERROR(MATCH(B270,'Erection Compiled'!$C$6:$C$829,0),"B")="B","","E")</f>
        <v>E</v>
      </c>
      <c r="M270" s="423" t="str">
        <f>+IFERROR(VLOOKUP(B270,Tackwelding!$B$6:$G$396,6,FALSE),"")</f>
        <v>Done</v>
      </c>
    </row>
    <row r="271" spans="1:13" x14ac:dyDescent="0.25">
      <c r="A271" s="423">
        <v>265</v>
      </c>
      <c r="B271" s="423" t="s">
        <v>666</v>
      </c>
      <c r="C271" s="423" t="s">
        <v>231</v>
      </c>
      <c r="D271" s="423">
        <v>0</v>
      </c>
      <c r="E271" s="423">
        <v>0</v>
      </c>
      <c r="F271" s="423">
        <v>0</v>
      </c>
      <c r="G271" s="423">
        <v>0</v>
      </c>
      <c r="H271" s="423" t="str">
        <f t="shared" ref="H271" si="5">+CONCATENATE(D271,",",E271,",",F271,",",G271)</f>
        <v>0,0,0,0</v>
      </c>
      <c r="I271" s="423">
        <v>359</v>
      </c>
      <c r="K271" s="423" t="str">
        <f>+IFERROR(VLOOKUP(B271,Foundation!$C$8:$E$689,3,FALSE),"")</f>
        <v>Sandy</v>
      </c>
      <c r="L271" s="423" t="str">
        <f>+IF(IFERROR(MATCH(B271,'Erection Compiled'!$C$6:$C$829,0),"B")="B","","E")</f>
        <v>E</v>
      </c>
      <c r="M271" s="423" t="str">
        <f>+IFERROR(VLOOKUP(B271,Tackwelding!$B$6:$G$396,6,FALSE),"")</f>
        <v>Done</v>
      </c>
    </row>
    <row r="272" spans="1:13" x14ac:dyDescent="0.25">
      <c r="A272" s="423">
        <v>266</v>
      </c>
      <c r="B272" s="423" t="s">
        <v>667</v>
      </c>
      <c r="C272" s="423" t="s">
        <v>231</v>
      </c>
      <c r="D272" s="423">
        <v>2</v>
      </c>
      <c r="E272" s="423">
        <v>0</v>
      </c>
      <c r="F272" s="423">
        <v>0</v>
      </c>
      <c r="G272" s="423">
        <v>1</v>
      </c>
      <c r="H272" s="423" t="str">
        <f t="shared" ref="H272" si="6">+CONCATENATE(D272,",",E272,",",F272,",",G272)</f>
        <v>2,0,0,1</v>
      </c>
      <c r="I272" s="426">
        <v>334</v>
      </c>
      <c r="K272" s="423" t="str">
        <f>+IFERROR(VLOOKUP(B272,Foundation!$C$8:$E$689,3,FALSE),"")</f>
        <v>Sandy</v>
      </c>
      <c r="L272" s="423" t="str">
        <f>+IF(IFERROR(MATCH(B272,'Erection Compiled'!$C$6:$C$829,0),"B")="B","","E")</f>
        <v>E</v>
      </c>
      <c r="M272" s="423" t="str">
        <f>+IFERROR(VLOOKUP(B272,Tackwelding!$B$6:$G$396,6,FALSE),"")</f>
        <v>Done</v>
      </c>
    </row>
    <row r="273" spans="1:13" x14ac:dyDescent="0.25">
      <c r="A273" s="423">
        <v>267</v>
      </c>
      <c r="B273" s="423" t="s">
        <v>668</v>
      </c>
      <c r="C273" s="423" t="s">
        <v>233</v>
      </c>
      <c r="D273" s="423">
        <v>4</v>
      </c>
      <c r="E273" s="423">
        <v>3</v>
      </c>
      <c r="F273" s="423">
        <v>3</v>
      </c>
      <c r="G273" s="423">
        <v>3</v>
      </c>
      <c r="H273" s="423" t="str">
        <f t="shared" ref="H273" si="7">+CONCATENATE(D273,",",E273,",",F273,",",G273)</f>
        <v>4,3,3,3</v>
      </c>
      <c r="I273" s="426">
        <v>395</v>
      </c>
      <c r="K273" s="423" t="str">
        <f>+IFERROR(VLOOKUP(B273,Foundation!$C$8:$E$689,3,FALSE),"")</f>
        <v>Sandy</v>
      </c>
      <c r="L273" s="423" t="str">
        <f>+IF(IFERROR(MATCH(B273,'Erection Compiled'!$C$6:$C$829,0),"B")="B","","E")</f>
        <v>E</v>
      </c>
      <c r="M273" s="423" t="str">
        <f>+IFERROR(VLOOKUP(B273,Tackwelding!$B$6:$G$396,6,FALSE),"")</f>
        <v>Done</v>
      </c>
    </row>
    <row r="274" spans="1:13" x14ac:dyDescent="0.25">
      <c r="A274" s="423">
        <v>268</v>
      </c>
      <c r="B274" s="423" t="s">
        <v>669</v>
      </c>
      <c r="C274" s="423" t="s">
        <v>233</v>
      </c>
      <c r="D274" s="423">
        <v>1</v>
      </c>
      <c r="E274" s="423">
        <v>3</v>
      </c>
      <c r="F274" s="423">
        <v>0</v>
      </c>
      <c r="G274" s="423">
        <v>0</v>
      </c>
      <c r="H274" s="423" t="str">
        <f t="shared" ref="H274" si="8">+CONCATENATE(D274,",",E274,",",F274,",",G274)</f>
        <v>1,3,0,0</v>
      </c>
      <c r="I274" s="426">
        <v>355</v>
      </c>
      <c r="K274" s="423" t="str">
        <f>+IFERROR(VLOOKUP(B274,Foundation!$C$8:$E$689,3,FALSE),"")</f>
        <v>Sandy</v>
      </c>
      <c r="L274" s="423" t="str">
        <f>+IF(IFERROR(MATCH(B274,'Erection Compiled'!$C$6:$C$829,0),"B")="B","","E")</f>
        <v>E</v>
      </c>
      <c r="M274" s="423" t="str">
        <f>+IFERROR(VLOOKUP(B274,Tackwelding!$B$6:$G$396,6,FALSE),"")</f>
        <v>Done</v>
      </c>
    </row>
    <row r="275" spans="1:13" x14ac:dyDescent="0.25">
      <c r="A275" s="423">
        <v>269</v>
      </c>
      <c r="B275" s="423" t="s">
        <v>670</v>
      </c>
      <c r="C275" s="423" t="s">
        <v>243</v>
      </c>
      <c r="D275" s="423">
        <v>1</v>
      </c>
      <c r="E275" s="423">
        <v>0</v>
      </c>
      <c r="F275" s="423">
        <v>0</v>
      </c>
      <c r="G275" s="423">
        <v>1</v>
      </c>
      <c r="H275" s="423" t="str">
        <f t="shared" ref="H275" si="9">+CONCATENATE(D275,",",E275,",",F275,",",G275)</f>
        <v>1,0,0,1</v>
      </c>
      <c r="I275" s="426">
        <v>485</v>
      </c>
      <c r="K275" s="423" t="str">
        <f>+IFERROR(VLOOKUP(B275,Foundation!$C$8:$E$689,3,FALSE),"")</f>
        <v>Sandy</v>
      </c>
      <c r="L275" s="423" t="str">
        <f>+IF(IFERROR(MATCH(B275,'Erection Compiled'!$C$6:$C$829,0),"B")="B","","E")</f>
        <v>E</v>
      </c>
      <c r="M275" s="423" t="str">
        <f>+IFERROR(VLOOKUP(B275,Tackwelding!$B$6:$G$396,6,FALSE),"")</f>
        <v>Done</v>
      </c>
    </row>
    <row r="276" spans="1:13" x14ac:dyDescent="0.25">
      <c r="A276" s="423">
        <v>270</v>
      </c>
      <c r="B276" s="423" t="s">
        <v>671</v>
      </c>
      <c r="C276" s="423" t="s">
        <v>233</v>
      </c>
      <c r="D276" s="423">
        <v>0</v>
      </c>
      <c r="E276" s="423">
        <v>0</v>
      </c>
      <c r="F276" s="423">
        <v>0</v>
      </c>
      <c r="G276" s="423">
        <v>0</v>
      </c>
      <c r="H276" s="423" t="str">
        <f t="shared" ref="H276" si="10">+CONCATENATE(D276,",",E276,",",F276,",",G276)</f>
        <v>0,0,0,0</v>
      </c>
      <c r="I276" s="426">
        <v>473</v>
      </c>
      <c r="K276" s="423" t="str">
        <f>+IFERROR(VLOOKUP(B276,Foundation!$C$8:$E$689,3,FALSE),"")</f>
        <v>Sandy</v>
      </c>
      <c r="L276" s="423" t="str">
        <f>+IF(IFERROR(MATCH(B276,'Erection Compiled'!$C$6:$C$829,0),"B")="B","","E")</f>
        <v>E</v>
      </c>
      <c r="M276" s="423" t="str">
        <f>+IFERROR(VLOOKUP(B276,Tackwelding!$B$6:$G$396,6,FALSE),"")</f>
        <v>Done</v>
      </c>
    </row>
    <row r="277" spans="1:13" x14ac:dyDescent="0.25">
      <c r="A277" s="423">
        <v>271</v>
      </c>
      <c r="B277" s="423" t="s">
        <v>672</v>
      </c>
      <c r="C277" s="423" t="s">
        <v>864</v>
      </c>
      <c r="D277" s="423">
        <v>1</v>
      </c>
      <c r="E277" s="423">
        <v>2</v>
      </c>
      <c r="F277" s="423">
        <v>0</v>
      </c>
      <c r="G277" s="423">
        <v>1</v>
      </c>
      <c r="H277" s="423" t="str">
        <f t="shared" ref="H277" si="11">+CONCATENATE(D277,",",E277,",",F277,",",G277)</f>
        <v>1,2,0,1</v>
      </c>
      <c r="I277" s="426">
        <v>367</v>
      </c>
      <c r="K277" s="423" t="str">
        <f>+IFERROR(VLOOKUP(B277,Foundation!$C$8:$E$689,3,FALSE),"")</f>
        <v>Sandy</v>
      </c>
      <c r="L277" s="423" t="str">
        <f>+IF(IFERROR(MATCH(B277,'Erection Compiled'!$C$6:$C$829,0),"B")="B","","E")</f>
        <v>E</v>
      </c>
      <c r="M277" s="423" t="str">
        <f>+IFERROR(VLOOKUP(B277,Tackwelding!$B$6:$G$396,6,FALSE),"")</f>
        <v>Done</v>
      </c>
    </row>
    <row r="278" spans="1:13" x14ac:dyDescent="0.25">
      <c r="A278" s="423">
        <v>272</v>
      </c>
      <c r="B278" s="423" t="s">
        <v>673</v>
      </c>
      <c r="C278" s="423" t="s">
        <v>233</v>
      </c>
      <c r="D278" s="423">
        <v>4</v>
      </c>
      <c r="E278" s="423">
        <v>0</v>
      </c>
      <c r="F278" s="423">
        <v>2</v>
      </c>
      <c r="G278" s="423">
        <v>6</v>
      </c>
      <c r="H278" s="423" t="str">
        <f t="shared" ref="H278" si="12">+CONCATENATE(D278,",",E278,",",F278,",",G278)</f>
        <v>4,0,2,6</v>
      </c>
      <c r="I278" s="426">
        <v>430</v>
      </c>
      <c r="K278" s="423" t="str">
        <f>+IFERROR(VLOOKUP(B278,Foundation!$C$8:$E$689,3,FALSE),"")</f>
        <v>Sandy</v>
      </c>
      <c r="L278" s="423" t="str">
        <f>+IF(IFERROR(MATCH(B278,'Erection Compiled'!$C$6:$C$829,0),"B")="B","","E")</f>
        <v>E</v>
      </c>
      <c r="M278" s="423" t="str">
        <f>+IFERROR(VLOOKUP(B278,Tackwelding!$B$6:$G$396,6,FALSE),"")</f>
        <v>Done</v>
      </c>
    </row>
    <row r="279" spans="1:13" x14ac:dyDescent="0.25">
      <c r="A279" s="423">
        <v>273</v>
      </c>
      <c r="B279" s="423" t="s">
        <v>674</v>
      </c>
      <c r="C279" s="423" t="s">
        <v>240</v>
      </c>
      <c r="D279" s="423">
        <v>0</v>
      </c>
      <c r="E279" s="423">
        <v>1</v>
      </c>
      <c r="F279" s="423">
        <v>0</v>
      </c>
      <c r="G279" s="423">
        <v>0</v>
      </c>
      <c r="H279" s="423" t="str">
        <f t="shared" ref="H279" si="13">+CONCATENATE(D279,",",E279,",",F279,",",G279)</f>
        <v>0,1,0,0</v>
      </c>
      <c r="I279" s="426">
        <v>365</v>
      </c>
      <c r="K279" s="423" t="str">
        <f>+IFERROR(VLOOKUP(B279,Foundation!$C$8:$E$689,3,FALSE),"")</f>
        <v>Sandy</v>
      </c>
      <c r="L279" s="423" t="str">
        <f>+IF(IFERROR(MATCH(B279,'Erection Compiled'!$C$6:$C$829,0),"B")="B","","E")</f>
        <v>E</v>
      </c>
      <c r="M279" s="423" t="str">
        <f>+IFERROR(VLOOKUP(B279,Tackwelding!$B$6:$G$396,6,FALSE),"")</f>
        <v>Done</v>
      </c>
    </row>
    <row r="280" spans="1:13" x14ac:dyDescent="0.25">
      <c r="A280" s="423">
        <v>274</v>
      </c>
      <c r="B280" s="423" t="s">
        <v>675</v>
      </c>
      <c r="C280" s="423" t="s">
        <v>231</v>
      </c>
      <c r="D280" s="423">
        <v>0</v>
      </c>
      <c r="E280" s="423">
        <v>1</v>
      </c>
      <c r="F280" s="423">
        <v>0</v>
      </c>
      <c r="G280" s="423">
        <v>0</v>
      </c>
      <c r="H280" s="423" t="str">
        <f t="shared" ref="H280" si="14">+CONCATENATE(D280,",",E280,",",F280,",",G280)</f>
        <v>0,1,0,0</v>
      </c>
      <c r="I280" s="426">
        <v>428</v>
      </c>
      <c r="K280" s="423" t="str">
        <f>+IFERROR(VLOOKUP(B280,Foundation!$C$8:$E$689,3,FALSE),"")</f>
        <v>Sandy</v>
      </c>
      <c r="L280" s="423" t="str">
        <f>+IF(IFERROR(MATCH(B280,'Erection Compiled'!$C$6:$C$829,0),"B")="B","","E")</f>
        <v>E</v>
      </c>
      <c r="M280" s="423" t="str">
        <f>+IFERROR(VLOOKUP(B280,Tackwelding!$B$6:$G$396,6,FALSE),"")</f>
        <v>Done</v>
      </c>
    </row>
    <row r="281" spans="1:13" x14ac:dyDescent="0.25">
      <c r="A281" s="423">
        <v>275</v>
      </c>
      <c r="B281" s="423" t="s">
        <v>676</v>
      </c>
      <c r="C281" s="423" t="s">
        <v>244</v>
      </c>
      <c r="D281" s="423">
        <v>0</v>
      </c>
      <c r="E281" s="423">
        <v>1</v>
      </c>
      <c r="F281" s="423">
        <v>0</v>
      </c>
      <c r="G281" s="423">
        <v>0</v>
      </c>
      <c r="H281" s="423" t="str">
        <f t="shared" ref="H281" si="15">+CONCATENATE(D281,",",E281,",",F281,",",G281)</f>
        <v>0,1,0,0</v>
      </c>
      <c r="I281" s="426">
        <v>327.2</v>
      </c>
      <c r="K281" s="423" t="str">
        <f>+IFERROR(VLOOKUP(B281,Foundation!$C$8:$E$689,3,FALSE),"")</f>
        <v>Sandy</v>
      </c>
      <c r="L281" s="423" t="str">
        <f>+IF(IFERROR(MATCH(B281,'Erection Compiled'!$C$6:$C$829,0),"B")="B","","E")</f>
        <v>E</v>
      </c>
      <c r="M281" s="423" t="str">
        <f>+IFERROR(VLOOKUP(B281,Tackwelding!$B$6:$G$396,6,FALSE),"")</f>
        <v>Done</v>
      </c>
    </row>
    <row r="282" spans="1:13" x14ac:dyDescent="0.25">
      <c r="A282" s="423">
        <v>276</v>
      </c>
      <c r="B282" s="423" t="s">
        <v>677</v>
      </c>
      <c r="C282" s="423" t="s">
        <v>233</v>
      </c>
      <c r="D282" s="423">
        <v>0</v>
      </c>
      <c r="E282" s="423">
        <v>0</v>
      </c>
      <c r="F282" s="423">
        <v>6</v>
      </c>
      <c r="G282" s="423">
        <v>6</v>
      </c>
      <c r="H282" s="423" t="str">
        <f t="shared" ref="H282" si="16">+CONCATENATE(D282,",",E282,",",F282,",",G282)</f>
        <v>0,0,6,6</v>
      </c>
      <c r="I282" s="426">
        <v>294.92</v>
      </c>
      <c r="K282" s="423" t="str">
        <f>+IFERROR(VLOOKUP(B282,Foundation!$C$8:$E$689,3,FALSE),"")</f>
        <v>Sandy</v>
      </c>
      <c r="L282" s="423" t="str">
        <f>+IF(IFERROR(MATCH(B282,'Erection Compiled'!$C$6:$C$829,0),"B")="B","","E")</f>
        <v>E</v>
      </c>
      <c r="M282" s="423" t="str">
        <f>+IFERROR(VLOOKUP(B282,Tackwelding!$B$6:$G$396,6,FALSE),"")</f>
        <v>Done</v>
      </c>
    </row>
    <row r="283" spans="1:13" x14ac:dyDescent="0.25">
      <c r="A283" s="423">
        <v>277</v>
      </c>
      <c r="B283" s="423" t="s">
        <v>89</v>
      </c>
      <c r="C283" s="423" t="s">
        <v>651</v>
      </c>
      <c r="D283" s="423">
        <v>0</v>
      </c>
      <c r="E283" s="423">
        <v>6</v>
      </c>
      <c r="F283" s="423">
        <v>6</v>
      </c>
      <c r="G283" s="423">
        <v>2</v>
      </c>
      <c r="H283" s="423" t="str">
        <f t="shared" ref="H283" si="17">+CONCATENATE(D283,",",E283,",",F283,",",G283)</f>
        <v>0,6,6,2</v>
      </c>
      <c r="I283" s="426">
        <v>406.54</v>
      </c>
      <c r="K283" s="423" t="str">
        <f>+IFERROR(VLOOKUP(B283,Foundation!$C$8:$E$689,3,FALSE),"")</f>
        <v>Sandy</v>
      </c>
      <c r="L283" s="423" t="str">
        <f>+IF(IFERROR(MATCH(B283,'Erection Compiled'!$C$6:$C$829,0),"B")="B","","E")</f>
        <v>E</v>
      </c>
      <c r="M283" s="423" t="str">
        <f>+IFERROR(VLOOKUP(B283,Tackwelding!$B$6:$G$396,6,FALSE),"")</f>
        <v>Done</v>
      </c>
    </row>
    <row r="284" spans="1:13" x14ac:dyDescent="0.25">
      <c r="A284" s="423">
        <v>278</v>
      </c>
      <c r="B284" s="423" t="s">
        <v>90</v>
      </c>
      <c r="C284" s="423" t="s">
        <v>651</v>
      </c>
      <c r="D284" s="423">
        <v>5</v>
      </c>
      <c r="E284" s="423">
        <v>5</v>
      </c>
      <c r="F284" s="423">
        <v>5</v>
      </c>
      <c r="G284" s="423">
        <v>5</v>
      </c>
      <c r="H284" s="423" t="str">
        <f t="shared" ref="H284" si="18">+CONCATENATE(D284,",",E284,",",F284,",",G284)</f>
        <v>5,5,5,5</v>
      </c>
      <c r="I284" s="426">
        <v>199.08</v>
      </c>
      <c r="K284" s="423" t="str">
        <f>+IFERROR(VLOOKUP(B284,Foundation!$C$8:$E$689,3,FALSE),"")</f>
        <v>Sandy</v>
      </c>
      <c r="L284" s="423" t="str">
        <f>+IF(IFERROR(MATCH(B284,'Erection Compiled'!$C$6:$C$829,0),"B")="B","","E")</f>
        <v>E</v>
      </c>
      <c r="M284" s="423" t="str">
        <f>+IFERROR(VLOOKUP(B284,Tackwelding!$B$6:$G$396,6,FALSE),"")</f>
        <v>Done</v>
      </c>
    </row>
    <row r="285" spans="1:13" x14ac:dyDescent="0.25">
      <c r="A285" s="423">
        <v>279</v>
      </c>
      <c r="B285" s="423" t="s">
        <v>678</v>
      </c>
      <c r="C285" s="423" t="s">
        <v>20</v>
      </c>
      <c r="D285" s="423">
        <v>2</v>
      </c>
      <c r="E285" s="423">
        <v>0</v>
      </c>
      <c r="F285" s="423">
        <v>2</v>
      </c>
      <c r="G285" s="423">
        <v>5</v>
      </c>
      <c r="H285" s="423" t="str">
        <f t="shared" ref="H285" si="19">+CONCATENATE(D285,",",E285,",",F285,",",G285)</f>
        <v>2,0,2,5</v>
      </c>
      <c r="I285" s="426">
        <v>441.2</v>
      </c>
      <c r="K285" s="423" t="str">
        <f>+IFERROR(VLOOKUP(B285,Foundation!$C$8:$E$689,3,FALSE),"")</f>
        <v>Sandy</v>
      </c>
      <c r="L285" s="423" t="str">
        <f>+IF(IFERROR(MATCH(B285,'Erection Compiled'!$C$6:$C$829,0),"B")="B","","E")</f>
        <v>E</v>
      </c>
      <c r="M285" s="423" t="str">
        <f>+IFERROR(VLOOKUP(B285,Tackwelding!$B$6:$G$396,6,FALSE),"")</f>
        <v>Done</v>
      </c>
    </row>
    <row r="286" spans="1:13" x14ac:dyDescent="0.25">
      <c r="A286" s="423">
        <v>280</v>
      </c>
      <c r="B286" s="423" t="s">
        <v>679</v>
      </c>
      <c r="C286" s="423" t="s">
        <v>233</v>
      </c>
      <c r="D286" s="423">
        <v>0</v>
      </c>
      <c r="E286" s="423">
        <v>0</v>
      </c>
      <c r="F286" s="423">
        <v>0</v>
      </c>
      <c r="G286" s="423">
        <v>0</v>
      </c>
      <c r="H286" s="423" t="str">
        <f t="shared" ref="H286" si="20">+CONCATENATE(D286,",",E286,",",F286,",",G286)</f>
        <v>0,0,0,0</v>
      </c>
      <c r="I286" s="426">
        <v>365.93</v>
      </c>
      <c r="K286" s="423" t="str">
        <f>+IFERROR(VLOOKUP(B286,Foundation!$C$8:$E$689,3,FALSE),"")</f>
        <v>Sandy</v>
      </c>
      <c r="L286" s="423" t="str">
        <f>+IF(IFERROR(MATCH(B286,'Erection Compiled'!$C$6:$C$829,0),"B")="B","","E")</f>
        <v>E</v>
      </c>
      <c r="M286" s="423" t="str">
        <f>+IFERROR(VLOOKUP(B286,Tackwelding!$B$6:$G$396,6,FALSE),"")</f>
        <v>Done</v>
      </c>
    </row>
    <row r="287" spans="1:13" x14ac:dyDescent="0.25">
      <c r="A287" s="423">
        <v>281</v>
      </c>
      <c r="B287" s="423" t="s">
        <v>680</v>
      </c>
      <c r="C287" s="423" t="s">
        <v>233</v>
      </c>
      <c r="D287" s="423">
        <v>1</v>
      </c>
      <c r="E287" s="423">
        <v>2</v>
      </c>
      <c r="F287" s="423">
        <v>0</v>
      </c>
      <c r="G287" s="423">
        <v>0</v>
      </c>
      <c r="H287" s="423" t="str">
        <f t="shared" ref="H287" si="21">+CONCATENATE(D287,",",E287,",",F287,",",G287)</f>
        <v>1,2,0,0</v>
      </c>
      <c r="I287" s="426">
        <v>417.4</v>
      </c>
      <c r="K287" s="423" t="str">
        <f>+IFERROR(VLOOKUP(B287,Foundation!$C$8:$E$689,3,FALSE),"")</f>
        <v>Sandy</v>
      </c>
      <c r="L287" s="423" t="str">
        <f>+IF(IFERROR(MATCH(B287,'Erection Compiled'!$C$6:$C$829,0),"B")="B","","E")</f>
        <v>E</v>
      </c>
      <c r="M287" s="423" t="str">
        <f>+IFERROR(VLOOKUP(B287,Tackwelding!$B$6:$G$396,6,FALSE),"")</f>
        <v>Done</v>
      </c>
    </row>
    <row r="288" spans="1:13" x14ac:dyDescent="0.25">
      <c r="A288" s="423">
        <v>282</v>
      </c>
      <c r="B288" s="423" t="s">
        <v>681</v>
      </c>
      <c r="C288" s="423" t="s">
        <v>20</v>
      </c>
      <c r="H288" s="423" t="str">
        <f t="shared" ref="H288" si="22">+CONCATENATE(D288,",",E288,",",F288,",",G288)</f>
        <v>,,,</v>
      </c>
      <c r="I288" s="426">
        <v>358.4</v>
      </c>
      <c r="K288" s="423" t="str">
        <f>+IFERROR(VLOOKUP(B288,Foundation!$C$8:$E$689,3,FALSE),"")</f>
        <v>Sandy</v>
      </c>
      <c r="L288" s="423" t="str">
        <f>+IF(IFERROR(MATCH(B288,'Erection Compiled'!$C$6:$C$829,0),"B")="B","","E")</f>
        <v>E</v>
      </c>
      <c r="M288" s="423" t="str">
        <f>+IFERROR(VLOOKUP(B288,Tackwelding!$B$6:$G$396,6,FALSE),"")</f>
        <v>Done</v>
      </c>
    </row>
    <row r="289" spans="1:13" x14ac:dyDescent="0.25">
      <c r="A289" s="423">
        <v>283</v>
      </c>
      <c r="B289" s="427" t="s">
        <v>682</v>
      </c>
      <c r="C289" s="427" t="s">
        <v>231</v>
      </c>
      <c r="D289" s="427">
        <v>0</v>
      </c>
      <c r="E289" s="427">
        <v>1</v>
      </c>
      <c r="F289" s="427">
        <v>0</v>
      </c>
      <c r="G289" s="427">
        <v>0</v>
      </c>
      <c r="H289" s="427" t="str">
        <f t="shared" ref="H289" si="23">+CONCATENATE(D289,",",E289,",",F289,",",G289)</f>
        <v>0,1,0,0</v>
      </c>
      <c r="I289" s="426">
        <v>461.2</v>
      </c>
      <c r="K289" s="423" t="str">
        <f>+IFERROR(VLOOKUP(B289,Foundation!$C$8:$E$689,3,FALSE),"")</f>
        <v>Sandy</v>
      </c>
      <c r="L289" s="423" t="str">
        <f>+IF(IFERROR(MATCH(B289,'Erection Compiled'!$C$6:$C$829,0),"B")="B","","E")</f>
        <v>E</v>
      </c>
      <c r="M289" s="423" t="str">
        <f>+IFERROR(VLOOKUP(B289,Tackwelding!$B$6:$G$396,6,FALSE),"")</f>
        <v/>
      </c>
    </row>
    <row r="290" spans="1:13" x14ac:dyDescent="0.25">
      <c r="A290" s="423">
        <v>284</v>
      </c>
      <c r="B290" s="427" t="s">
        <v>683</v>
      </c>
      <c r="C290" s="427" t="s">
        <v>20</v>
      </c>
      <c r="D290" s="427">
        <v>0</v>
      </c>
      <c r="E290" s="427">
        <v>0</v>
      </c>
      <c r="F290" s="427">
        <v>0</v>
      </c>
      <c r="G290" s="427">
        <v>0</v>
      </c>
      <c r="H290" s="427" t="str">
        <f t="shared" ref="H290" si="24">+CONCATENATE(D290,",",E290,",",F290,",",G290)</f>
        <v>0,0,0,0</v>
      </c>
      <c r="I290" s="426">
        <v>377.3</v>
      </c>
      <c r="K290" s="423" t="str">
        <f>+IFERROR(VLOOKUP(B290,Foundation!$C$8:$E$689,3,FALSE),"")</f>
        <v>Sandy</v>
      </c>
      <c r="L290" s="423" t="str">
        <f>+IF(IFERROR(MATCH(B290,'Erection Compiled'!$C$6:$C$829,0),"B")="B","","E")</f>
        <v>E</v>
      </c>
      <c r="M290" s="423" t="str">
        <f>+IFERROR(VLOOKUP(B290,Tackwelding!$B$6:$G$396,6,FALSE),"")</f>
        <v>Done</v>
      </c>
    </row>
    <row r="291" spans="1:13" x14ac:dyDescent="0.25">
      <c r="A291" s="423">
        <v>285</v>
      </c>
      <c r="B291" s="423" t="s">
        <v>684</v>
      </c>
      <c r="C291" s="423" t="s">
        <v>20</v>
      </c>
      <c r="D291" s="423">
        <v>0</v>
      </c>
      <c r="E291" s="423">
        <v>0</v>
      </c>
      <c r="F291" s="423">
        <v>0</v>
      </c>
      <c r="G291" s="423">
        <v>0</v>
      </c>
      <c r="H291" s="423" t="str">
        <f t="shared" ref="H291" si="25">+CONCATENATE(D291,",",E291,",",F291,",",G291)</f>
        <v>0,0,0,0</v>
      </c>
      <c r="I291" s="428">
        <v>431.5</v>
      </c>
      <c r="K291" s="423" t="str">
        <f>+IFERROR(VLOOKUP(B291,Foundation!$C$8:$E$689,3,FALSE),"")</f>
        <v>Sandy</v>
      </c>
      <c r="L291" s="423" t="str">
        <f>+IF(IFERROR(MATCH(B291,'Erection Compiled'!$C$6:$C$829,0),"B")="B","","E")</f>
        <v>E</v>
      </c>
      <c r="M291" s="423" t="str">
        <f>+IFERROR(VLOOKUP(B291,Tackwelding!$B$6:$G$396,6,FALSE),"")</f>
        <v>Done</v>
      </c>
    </row>
    <row r="292" spans="1:13" x14ac:dyDescent="0.25">
      <c r="A292" s="423">
        <v>286</v>
      </c>
      <c r="B292" s="423" t="s">
        <v>685</v>
      </c>
      <c r="C292" s="423" t="s">
        <v>231</v>
      </c>
      <c r="D292" s="423">
        <v>1</v>
      </c>
      <c r="E292" s="423">
        <v>0</v>
      </c>
      <c r="F292" s="423">
        <v>0</v>
      </c>
      <c r="G292" s="423">
        <v>0</v>
      </c>
      <c r="H292" s="423" t="str">
        <f t="shared" ref="H292" si="26">+CONCATENATE(D292,",",E292,",",F292,",",G292)</f>
        <v>1,0,0,0</v>
      </c>
      <c r="I292" s="428">
        <v>398.8</v>
      </c>
      <c r="K292" s="423" t="str">
        <f>+IFERROR(VLOOKUP(B292,Foundation!$C$8:$E$689,3,FALSE),"")</f>
        <v>Sandy</v>
      </c>
      <c r="L292" s="423" t="str">
        <f>+IF(IFERROR(MATCH(B292,'Erection Compiled'!$C$6:$C$829,0),"B")="B","","E")</f>
        <v>E</v>
      </c>
      <c r="M292" s="423" t="str">
        <f>+IFERROR(VLOOKUP(B292,Tackwelding!$B$6:$G$396,6,FALSE),"")</f>
        <v>Done</v>
      </c>
    </row>
    <row r="293" spans="1:13" x14ac:dyDescent="0.25">
      <c r="A293" s="423">
        <v>287</v>
      </c>
      <c r="B293" s="423" t="s">
        <v>686</v>
      </c>
      <c r="C293" s="423" t="s">
        <v>20</v>
      </c>
      <c r="D293" s="423">
        <v>0</v>
      </c>
      <c r="E293" s="423">
        <v>0</v>
      </c>
      <c r="F293" s="423">
        <v>0</v>
      </c>
      <c r="G293" s="423">
        <v>0</v>
      </c>
      <c r="H293" s="423" t="str">
        <f t="shared" ref="H293" si="27">+CONCATENATE(D293,",",E293,",",F293,",",G293)</f>
        <v>0,0,0,0</v>
      </c>
      <c r="I293" s="426">
        <v>405.9</v>
      </c>
      <c r="K293" s="423" t="str">
        <f>+IFERROR(VLOOKUP(B293,Foundation!$C$8:$E$689,3,FALSE),"")</f>
        <v>Sandy</v>
      </c>
      <c r="L293" s="423" t="str">
        <f>+IF(IFERROR(MATCH(B293,'Erection Compiled'!$C$6:$C$829,0),"B")="B","","E")</f>
        <v>E</v>
      </c>
      <c r="M293" s="423" t="str">
        <f>+IFERROR(VLOOKUP(B293,Tackwelding!$B$6:$G$396,6,FALSE),"")</f>
        <v>Done</v>
      </c>
    </row>
    <row r="294" spans="1:13" x14ac:dyDescent="0.25">
      <c r="A294" s="423">
        <v>288</v>
      </c>
      <c r="B294" s="423" t="s">
        <v>687</v>
      </c>
      <c r="C294" s="423" t="s">
        <v>232</v>
      </c>
      <c r="D294" s="423">
        <v>0</v>
      </c>
      <c r="E294" s="423">
        <v>0</v>
      </c>
      <c r="F294" s="423">
        <v>0</v>
      </c>
      <c r="G294" s="423">
        <v>0</v>
      </c>
      <c r="H294" s="423" t="str">
        <f t="shared" ref="H294" si="28">+CONCATENATE(D294,",",E294,",",F294,",",G294)</f>
        <v>0,0,0,0</v>
      </c>
      <c r="I294" s="426">
        <v>433.7</v>
      </c>
      <c r="K294" s="423" t="str">
        <f>+IFERROR(VLOOKUP(B294,Foundation!$C$8:$E$689,3,FALSE),"")</f>
        <v>Sandy</v>
      </c>
      <c r="L294" s="423" t="str">
        <f>+IF(IFERROR(MATCH(B294,'Erection Compiled'!$C$6:$C$829,0),"B")="B","","E")</f>
        <v>E</v>
      </c>
      <c r="M294" s="423" t="str">
        <f>+IFERROR(VLOOKUP(B294,Tackwelding!$B$6:$G$396,6,FALSE),"")</f>
        <v>Done</v>
      </c>
    </row>
    <row r="295" spans="1:13" x14ac:dyDescent="0.25">
      <c r="A295" s="423">
        <v>289</v>
      </c>
      <c r="B295" s="427" t="s">
        <v>688</v>
      </c>
      <c r="C295" s="427" t="s">
        <v>244</v>
      </c>
      <c r="D295" s="427">
        <v>0</v>
      </c>
      <c r="E295" s="427">
        <v>0</v>
      </c>
      <c r="F295" s="427">
        <v>0</v>
      </c>
      <c r="G295" s="427">
        <v>0</v>
      </c>
      <c r="H295" s="427" t="str">
        <f t="shared" ref="H295" si="29">+CONCATENATE(D295,",",E295,",",F295,",",G295)</f>
        <v>0,0,0,0</v>
      </c>
      <c r="I295" s="426">
        <v>386.2</v>
      </c>
      <c r="K295" s="423" t="str">
        <f>+IFERROR(VLOOKUP(B295,Foundation!$C$8:$E$689,3,FALSE),"")</f>
        <v>Sandy</v>
      </c>
      <c r="L295" s="423" t="str">
        <f>+IF(IFERROR(MATCH(B295,'Erection Compiled'!$C$6:$C$829,0),"B")="B","","E")</f>
        <v>E</v>
      </c>
      <c r="M295" s="423" t="str">
        <f>+IFERROR(VLOOKUP(B295,Tackwelding!$B$6:$G$396,6,FALSE),"")</f>
        <v>Done</v>
      </c>
    </row>
    <row r="296" spans="1:13" x14ac:dyDescent="0.25">
      <c r="A296" s="423">
        <v>290</v>
      </c>
      <c r="B296" s="427" t="s">
        <v>689</v>
      </c>
      <c r="C296" s="427" t="s">
        <v>233</v>
      </c>
      <c r="D296" s="427">
        <v>0</v>
      </c>
      <c r="E296" s="427">
        <v>0</v>
      </c>
      <c r="F296" s="427">
        <v>0</v>
      </c>
      <c r="G296" s="427">
        <v>0</v>
      </c>
      <c r="H296" s="427" t="str">
        <f t="shared" ref="H296" si="30">+CONCATENATE(D296,",",E296,",",F296,",",G296)</f>
        <v>0,0,0,0</v>
      </c>
      <c r="I296" s="426">
        <v>428.9</v>
      </c>
      <c r="K296" s="423" t="str">
        <f>+IFERROR(VLOOKUP(B296,Foundation!$C$8:$E$689,3,FALSE),"")</f>
        <v>Sandy</v>
      </c>
      <c r="L296" s="423" t="str">
        <f>+IF(IFERROR(MATCH(B296,'Erection Compiled'!$C$6:$C$829,0),"B")="B","","E")</f>
        <v>E</v>
      </c>
      <c r="M296" s="423" t="str">
        <f>+IFERROR(VLOOKUP(B296,Tackwelding!$B$6:$G$396,6,FALSE),"")</f>
        <v>Done</v>
      </c>
    </row>
    <row r="297" spans="1:13" x14ac:dyDescent="0.25">
      <c r="A297" s="423">
        <v>291</v>
      </c>
      <c r="B297" s="423" t="s">
        <v>91</v>
      </c>
      <c r="C297" s="423" t="s">
        <v>865</v>
      </c>
      <c r="D297" s="423">
        <v>0</v>
      </c>
      <c r="E297" s="423">
        <v>0</v>
      </c>
      <c r="F297" s="423">
        <v>0</v>
      </c>
      <c r="G297" s="423">
        <v>0</v>
      </c>
      <c r="H297" s="423" t="str">
        <f t="shared" ref="H297" si="31">+CONCATENATE(D297,",",E297,",",F297,",",G297)</f>
        <v>0,0,0,0</v>
      </c>
      <c r="I297" s="428">
        <v>402.9</v>
      </c>
      <c r="K297" s="423" t="str">
        <f>+IFERROR(VLOOKUP(B297,Foundation!$C$8:$E$689,3,FALSE),"")</f>
        <v>Sandy</v>
      </c>
      <c r="L297" s="423" t="str">
        <f>+IF(IFERROR(MATCH(B297,'Erection Compiled'!$C$6:$C$829,0),"B")="B","","E")</f>
        <v>E</v>
      </c>
      <c r="M297" s="423" t="str">
        <f>+IFERROR(VLOOKUP(B297,Tackwelding!$B$6:$G$396,6,FALSE),"")</f>
        <v>Done</v>
      </c>
    </row>
    <row r="298" spans="1:13" x14ac:dyDescent="0.25">
      <c r="A298" s="423">
        <v>292</v>
      </c>
      <c r="B298" s="423" t="s">
        <v>690</v>
      </c>
      <c r="C298" s="423" t="s">
        <v>231</v>
      </c>
      <c r="D298" s="423">
        <v>0</v>
      </c>
      <c r="E298" s="423">
        <v>0</v>
      </c>
      <c r="F298" s="423">
        <v>0</v>
      </c>
      <c r="G298" s="423">
        <v>0</v>
      </c>
      <c r="H298" s="423" t="str">
        <f t="shared" ref="H298" si="32">+CONCATENATE(D298,",",E298,",",F298,",",G298)</f>
        <v>0,0,0,0</v>
      </c>
      <c r="I298" s="428">
        <v>379.1</v>
      </c>
      <c r="K298" s="423" t="str">
        <f>+IFERROR(VLOOKUP(B298,Foundation!$C$8:$E$689,3,FALSE),"")</f>
        <v>Sandy</v>
      </c>
      <c r="L298" s="423" t="str">
        <f>+IF(IFERROR(MATCH(B298,'Erection Compiled'!$C$6:$C$829,0),"B")="B","","E")</f>
        <v>E</v>
      </c>
      <c r="M298" s="423" t="str">
        <f>+IFERROR(VLOOKUP(B298,Tackwelding!$B$6:$G$396,6,FALSE),"")</f>
        <v>Done</v>
      </c>
    </row>
    <row r="299" spans="1:13" x14ac:dyDescent="0.25">
      <c r="A299" s="423">
        <v>293</v>
      </c>
      <c r="B299" s="423" t="s">
        <v>691</v>
      </c>
      <c r="C299" s="423" t="s">
        <v>20</v>
      </c>
      <c r="D299" s="423">
        <v>0</v>
      </c>
      <c r="E299" s="423">
        <v>0</v>
      </c>
      <c r="F299" s="423">
        <v>0</v>
      </c>
      <c r="G299" s="423">
        <v>0</v>
      </c>
      <c r="H299" s="423" t="str">
        <f t="shared" ref="H299" si="33">+CONCATENATE(D299,",",E299,",",F299,",",G299)</f>
        <v>0,0,0,0</v>
      </c>
      <c r="I299" s="426">
        <v>386.6</v>
      </c>
      <c r="K299" s="423" t="str">
        <f>+IFERROR(VLOOKUP(B299,Foundation!$C$8:$E$689,3,FALSE),"")</f>
        <v>Sandy</v>
      </c>
      <c r="L299" s="423" t="str">
        <f>+IF(IFERROR(MATCH(B299,'Erection Compiled'!$C$6:$C$829,0),"B")="B","","E")</f>
        <v>E</v>
      </c>
      <c r="M299" s="423" t="str">
        <f>+IFERROR(VLOOKUP(B299,Tackwelding!$B$6:$G$396,6,FALSE),"")</f>
        <v>Done</v>
      </c>
    </row>
    <row r="300" spans="1:13" x14ac:dyDescent="0.25">
      <c r="A300" s="423">
        <v>294</v>
      </c>
      <c r="B300" s="423" t="s">
        <v>692</v>
      </c>
      <c r="C300" s="423" t="s">
        <v>20</v>
      </c>
      <c r="D300" s="423">
        <v>0</v>
      </c>
      <c r="E300" s="423">
        <v>0</v>
      </c>
      <c r="F300" s="423">
        <v>0</v>
      </c>
      <c r="G300" s="423">
        <v>0</v>
      </c>
      <c r="H300" s="423" t="str">
        <f t="shared" ref="H300" si="34">+CONCATENATE(D300,",",E300,",",F300,",",G300)</f>
        <v>0,0,0,0</v>
      </c>
      <c r="I300" s="426">
        <v>390</v>
      </c>
      <c r="K300" s="423" t="str">
        <f>+IFERROR(VLOOKUP(B300,Foundation!$C$8:$E$689,3,FALSE),"")</f>
        <v>Sandy</v>
      </c>
      <c r="L300" s="423" t="str">
        <f>+IF(IFERROR(MATCH(B300,'Erection Compiled'!$C$6:$C$829,0),"B")="B","","E")</f>
        <v>E</v>
      </c>
      <c r="M300" s="423" t="str">
        <f>+IFERROR(VLOOKUP(B300,Tackwelding!$B$6:$G$396,6,FALSE),"")</f>
        <v>Done</v>
      </c>
    </row>
    <row r="301" spans="1:13" x14ac:dyDescent="0.25">
      <c r="A301" s="423">
        <v>295</v>
      </c>
      <c r="B301" s="423" t="s">
        <v>693</v>
      </c>
      <c r="C301" s="423" t="s">
        <v>20</v>
      </c>
      <c r="D301" s="423">
        <v>0</v>
      </c>
      <c r="E301" s="423">
        <v>0</v>
      </c>
      <c r="F301" s="423">
        <v>0</v>
      </c>
      <c r="G301" s="423">
        <v>0</v>
      </c>
      <c r="H301" s="423" t="str">
        <f t="shared" ref="H301" si="35">+CONCATENATE(D301,",",E301,",",F301,",",G301)</f>
        <v>0,0,0,0</v>
      </c>
      <c r="I301" s="426">
        <v>421.7</v>
      </c>
      <c r="K301" s="423" t="str">
        <f>+IFERROR(VLOOKUP(B301,Foundation!$C$8:$E$689,3,FALSE),"")</f>
        <v>Sandy</v>
      </c>
      <c r="L301" s="423" t="str">
        <f>+IF(IFERROR(MATCH(B301,'Erection Compiled'!$C$6:$C$829,0),"B")="B","","E")</f>
        <v>E</v>
      </c>
      <c r="M301" s="423" t="str">
        <f>+IFERROR(VLOOKUP(B301,Tackwelding!$B$6:$G$396,6,FALSE),"")</f>
        <v>Done</v>
      </c>
    </row>
    <row r="302" spans="1:13" x14ac:dyDescent="0.25">
      <c r="A302" s="423">
        <v>296</v>
      </c>
      <c r="B302" s="423" t="s">
        <v>694</v>
      </c>
      <c r="C302" s="423" t="s">
        <v>20</v>
      </c>
      <c r="D302" s="423">
        <v>0</v>
      </c>
      <c r="E302" s="423">
        <v>0</v>
      </c>
      <c r="F302" s="423">
        <v>0</v>
      </c>
      <c r="G302" s="423">
        <v>0</v>
      </c>
      <c r="H302" s="423" t="str">
        <f t="shared" ref="H302" si="36">+CONCATENATE(D302,",",E302,",",F302,",",G302)</f>
        <v>0,0,0,0</v>
      </c>
      <c r="I302" s="426">
        <v>396.6</v>
      </c>
      <c r="K302" s="423" t="str">
        <f>+IFERROR(VLOOKUP(B302,Foundation!$C$8:$E$689,3,FALSE),"")</f>
        <v>Sandy</v>
      </c>
      <c r="L302" s="423" t="str">
        <f>+IF(IFERROR(MATCH(B302,'Erection Compiled'!$C$6:$C$829,0),"B")="B","","E")</f>
        <v>E</v>
      </c>
      <c r="M302" s="423" t="str">
        <f>+IFERROR(VLOOKUP(B302,Tackwelding!$B$6:$G$396,6,FALSE),"")</f>
        <v>Done</v>
      </c>
    </row>
    <row r="303" spans="1:13" x14ac:dyDescent="0.25">
      <c r="A303" s="423">
        <v>297</v>
      </c>
      <c r="B303" s="423" t="s">
        <v>695</v>
      </c>
      <c r="C303" s="423" t="s">
        <v>231</v>
      </c>
      <c r="D303" s="423">
        <v>0</v>
      </c>
      <c r="E303" s="423">
        <v>0</v>
      </c>
      <c r="F303" s="423">
        <v>0</v>
      </c>
      <c r="G303" s="423">
        <v>0</v>
      </c>
      <c r="H303" s="423" t="str">
        <f t="shared" ref="H303" si="37">+CONCATENATE(D303,",",E303,",",F303,",",G303)</f>
        <v>0,0,0,0</v>
      </c>
      <c r="I303" s="426">
        <v>412.8</v>
      </c>
      <c r="K303" s="423" t="str">
        <f>+IFERROR(VLOOKUP(B303,Foundation!$C$8:$E$689,3,FALSE),"")</f>
        <v>Sandy</v>
      </c>
      <c r="L303" s="423" t="str">
        <f>+IF(IFERROR(MATCH(B303,'Erection Compiled'!$C$6:$C$829,0),"B")="B","","E")</f>
        <v>E</v>
      </c>
      <c r="M303" s="423" t="str">
        <f>+IFERROR(VLOOKUP(B303,Tackwelding!$B$6:$G$396,6,FALSE),"")</f>
        <v>Done</v>
      </c>
    </row>
    <row r="304" spans="1:13" x14ac:dyDescent="0.25">
      <c r="A304" s="423">
        <v>298</v>
      </c>
      <c r="B304" s="423" t="s">
        <v>696</v>
      </c>
      <c r="C304" s="423" t="s">
        <v>231</v>
      </c>
      <c r="D304" s="423">
        <v>0</v>
      </c>
      <c r="E304" s="423">
        <v>3</v>
      </c>
      <c r="F304" s="423">
        <v>2</v>
      </c>
      <c r="G304" s="423">
        <v>2</v>
      </c>
      <c r="H304" s="423" t="str">
        <f t="shared" ref="H304" si="38">+CONCATENATE(D304,",",E304,",",F304,",",G304)</f>
        <v>0,3,2,2</v>
      </c>
      <c r="I304" s="426">
        <v>340.2</v>
      </c>
      <c r="K304" s="423" t="str">
        <f>+IFERROR(VLOOKUP(B304,Foundation!$C$8:$E$689,3,FALSE),"")</f>
        <v>Sandy</v>
      </c>
      <c r="L304" s="423" t="str">
        <f>+IF(IFERROR(MATCH(B304,'Erection Compiled'!$C$6:$C$829,0),"B")="B","","E")</f>
        <v>E</v>
      </c>
      <c r="M304" s="423" t="str">
        <f>+IFERROR(VLOOKUP(B304,Tackwelding!$B$6:$G$396,6,FALSE),"")</f>
        <v>Done</v>
      </c>
    </row>
    <row r="305" spans="1:13" x14ac:dyDescent="0.25">
      <c r="A305" s="423">
        <v>299</v>
      </c>
      <c r="B305" s="423" t="s">
        <v>92</v>
      </c>
      <c r="C305" s="423" t="s">
        <v>245</v>
      </c>
      <c r="D305" s="423">
        <v>0</v>
      </c>
      <c r="E305" s="423">
        <v>0</v>
      </c>
      <c r="F305" s="423">
        <v>0</v>
      </c>
      <c r="G305" s="423">
        <v>1</v>
      </c>
      <c r="H305" s="423" t="str">
        <f t="shared" ref="H305" si="39">+CONCATENATE(D305,",",E305,",",F305,",",G305)</f>
        <v>0,0,0,1</v>
      </c>
      <c r="I305" s="426">
        <v>500.2</v>
      </c>
      <c r="K305" s="423" t="str">
        <f>+IFERROR(VLOOKUP(B305,Foundation!$C$8:$E$689,3,FALSE),"")</f>
        <v>Sandy</v>
      </c>
      <c r="L305" s="423" t="str">
        <f>+IF(IFERROR(MATCH(B305,'Erection Compiled'!$C$6:$C$829,0),"B")="B","","E")</f>
        <v>E</v>
      </c>
      <c r="M305" s="423" t="str">
        <f>+IFERROR(VLOOKUP(B305,Tackwelding!$B$6:$G$396,6,FALSE),"")</f>
        <v>Done</v>
      </c>
    </row>
    <row r="306" spans="1:13" x14ac:dyDescent="0.25">
      <c r="A306" s="423">
        <v>300</v>
      </c>
      <c r="B306" s="423" t="s">
        <v>697</v>
      </c>
      <c r="C306" s="423" t="s">
        <v>232</v>
      </c>
      <c r="D306" s="423">
        <v>1</v>
      </c>
      <c r="E306" s="423">
        <v>0</v>
      </c>
      <c r="F306" s="423">
        <v>0</v>
      </c>
      <c r="G306" s="423">
        <v>0</v>
      </c>
      <c r="H306" s="423" t="str">
        <f t="shared" ref="H306" si="40">+CONCATENATE(D306,",",E306,",",F306,",",G306)</f>
        <v>1,0,0,0</v>
      </c>
      <c r="I306" s="426">
        <v>469.1</v>
      </c>
      <c r="K306" s="423" t="str">
        <f>+IFERROR(VLOOKUP(B306,Foundation!$C$8:$E$689,3,FALSE),"")</f>
        <v>Sandy</v>
      </c>
      <c r="L306" s="423" t="str">
        <f>+IF(IFERROR(MATCH(B306,'Erection Compiled'!$C$6:$C$829,0),"B")="B","","E")</f>
        <v>E</v>
      </c>
      <c r="M306" s="423" t="str">
        <f>+IFERROR(VLOOKUP(B306,Tackwelding!$B$6:$G$396,6,FALSE),"")</f>
        <v>Done</v>
      </c>
    </row>
    <row r="307" spans="1:13" x14ac:dyDescent="0.25">
      <c r="A307" s="423">
        <v>301</v>
      </c>
      <c r="B307" s="423" t="s">
        <v>698</v>
      </c>
      <c r="C307" s="423" t="s">
        <v>233</v>
      </c>
      <c r="D307" s="423">
        <v>2</v>
      </c>
      <c r="E307" s="423">
        <v>2</v>
      </c>
      <c r="F307" s="423">
        <v>2</v>
      </c>
      <c r="G307" s="423">
        <v>2</v>
      </c>
      <c r="H307" s="423" t="str">
        <f t="shared" ref="H307" si="41">+CONCATENATE(D307,",",E307,",",F307,",",G307)</f>
        <v>2,2,2,2</v>
      </c>
      <c r="I307" s="426">
        <v>367.1</v>
      </c>
      <c r="K307" s="423" t="str">
        <f>+IFERROR(VLOOKUP(B307,Foundation!$C$8:$E$689,3,FALSE),"")</f>
        <v>Sandy</v>
      </c>
      <c r="L307" s="423" t="str">
        <f>+IF(IFERROR(MATCH(B307,'Erection Compiled'!$C$6:$C$829,0),"B")="B","","E")</f>
        <v>E</v>
      </c>
      <c r="M307" s="423" t="str">
        <f>+IFERROR(VLOOKUP(B307,Tackwelding!$B$6:$G$396,6,FALSE),"")</f>
        <v>Done</v>
      </c>
    </row>
    <row r="308" spans="1:13" x14ac:dyDescent="0.25">
      <c r="A308" s="423">
        <v>302</v>
      </c>
      <c r="B308" s="423" t="s">
        <v>699</v>
      </c>
      <c r="C308" s="423" t="s">
        <v>232</v>
      </c>
      <c r="D308" s="423">
        <v>0</v>
      </c>
      <c r="E308" s="423">
        <v>0</v>
      </c>
      <c r="F308" s="423">
        <v>1</v>
      </c>
      <c r="G308" s="423">
        <v>0</v>
      </c>
      <c r="H308" s="423" t="str">
        <f t="shared" ref="H308" si="42">+CONCATENATE(D308,",",E308,",",F308,",",G308)</f>
        <v>0,0,1,0</v>
      </c>
      <c r="I308" s="426">
        <v>470.4</v>
      </c>
      <c r="K308" s="423" t="str">
        <f>+IFERROR(VLOOKUP(B308,Foundation!$C$8:$E$689,3,FALSE),"")</f>
        <v>Sandy</v>
      </c>
      <c r="L308" s="423" t="str">
        <f>+IF(IFERROR(MATCH(B308,'Erection Compiled'!$C$6:$C$829,0),"B")="B","","E")</f>
        <v>E</v>
      </c>
      <c r="M308" s="423" t="str">
        <f>+IFERROR(VLOOKUP(B308,Tackwelding!$B$6:$G$396,6,FALSE),"")</f>
        <v>Done</v>
      </c>
    </row>
    <row r="309" spans="1:13" x14ac:dyDescent="0.25">
      <c r="A309" s="423">
        <v>303</v>
      </c>
      <c r="B309" s="423" t="s">
        <v>700</v>
      </c>
      <c r="C309" s="423" t="s">
        <v>233</v>
      </c>
      <c r="D309" s="423">
        <v>3</v>
      </c>
      <c r="E309" s="423">
        <v>3</v>
      </c>
      <c r="F309" s="423">
        <v>4</v>
      </c>
      <c r="G309" s="423">
        <v>3</v>
      </c>
      <c r="H309" s="423" t="str">
        <f t="shared" ref="H309" si="43">+CONCATENATE(D309,",",E309,",",F309,",",G309)</f>
        <v>3,3,4,3</v>
      </c>
      <c r="I309" s="426">
        <v>354.8</v>
      </c>
      <c r="K309" s="423" t="str">
        <f>+IFERROR(VLOOKUP(B309,Foundation!$C$8:$E$689,3,FALSE),"")</f>
        <v>Sandy</v>
      </c>
      <c r="L309" s="423" t="str">
        <f>+IF(IFERROR(MATCH(B309,'Erection Compiled'!$C$6:$C$829,0),"B")="B","","E")</f>
        <v>E</v>
      </c>
      <c r="M309" s="423" t="str">
        <f>+IFERROR(VLOOKUP(B309,Tackwelding!$B$6:$G$396,6,FALSE),"")</f>
        <v>Done</v>
      </c>
    </row>
    <row r="310" spans="1:13" x14ac:dyDescent="0.25">
      <c r="A310" s="423">
        <v>304</v>
      </c>
      <c r="B310" s="423" t="s">
        <v>701</v>
      </c>
      <c r="C310" s="423" t="s">
        <v>233</v>
      </c>
      <c r="D310" s="423">
        <v>4</v>
      </c>
      <c r="E310" s="423">
        <v>3</v>
      </c>
      <c r="F310" s="423">
        <v>4</v>
      </c>
      <c r="G310" s="423">
        <v>3</v>
      </c>
      <c r="H310" s="423" t="str">
        <f t="shared" ref="H310" si="44">+CONCATENATE(D310,",",E310,",",F310,",",G310)</f>
        <v>4,3,4,3</v>
      </c>
      <c r="I310" s="426">
        <v>442.1</v>
      </c>
      <c r="K310" s="423" t="str">
        <f>+IFERROR(VLOOKUP(B310,Foundation!$C$8:$E$689,3,FALSE),"")</f>
        <v>Sandy</v>
      </c>
      <c r="L310" s="423" t="str">
        <f>+IF(IFERROR(MATCH(B310,'Erection Compiled'!$C$6:$C$829,0),"B")="B","","E")</f>
        <v>E</v>
      </c>
      <c r="M310" s="423" t="str">
        <f>+IFERROR(VLOOKUP(B310,Tackwelding!$B$6:$G$396,6,FALSE),"")</f>
        <v>Done</v>
      </c>
    </row>
    <row r="311" spans="1:13" x14ac:dyDescent="0.25">
      <c r="A311" s="423">
        <v>305</v>
      </c>
      <c r="B311" s="423" t="s">
        <v>702</v>
      </c>
      <c r="C311" s="423" t="s">
        <v>233</v>
      </c>
      <c r="D311" s="423">
        <v>3</v>
      </c>
      <c r="E311" s="423">
        <v>4</v>
      </c>
      <c r="F311" s="423">
        <v>3</v>
      </c>
      <c r="G311" s="423">
        <v>3</v>
      </c>
      <c r="H311" s="423" t="str">
        <f t="shared" ref="H311" si="45">+CONCATENATE(D311,",",E311,",",F311,",",G311)</f>
        <v>3,4,3,3</v>
      </c>
      <c r="I311" s="426">
        <v>364.4</v>
      </c>
      <c r="K311" s="423" t="str">
        <f>+IFERROR(VLOOKUP(B311,Foundation!$C$8:$E$689,3,FALSE),"")</f>
        <v>Sandy</v>
      </c>
      <c r="L311" s="423" t="str">
        <f>+IF(IFERROR(MATCH(B311,'Erection Compiled'!$C$6:$C$829,0),"B")="B","","E")</f>
        <v>E</v>
      </c>
      <c r="M311" s="423" t="str">
        <f>+IFERROR(VLOOKUP(B311,Tackwelding!$B$6:$G$396,6,FALSE),"")</f>
        <v>Done</v>
      </c>
    </row>
    <row r="312" spans="1:13" x14ac:dyDescent="0.25">
      <c r="A312" s="423">
        <v>306</v>
      </c>
      <c r="B312" s="423" t="s">
        <v>703</v>
      </c>
      <c r="C312" s="423" t="s">
        <v>231</v>
      </c>
      <c r="D312" s="423">
        <v>0</v>
      </c>
      <c r="E312" s="423">
        <v>0</v>
      </c>
      <c r="F312" s="423">
        <v>0</v>
      </c>
      <c r="G312" s="423">
        <v>1</v>
      </c>
      <c r="H312" s="423" t="str">
        <f t="shared" ref="H312" si="46">+CONCATENATE(D312,",",E312,",",F312,",",G312)</f>
        <v>0,0,0,1</v>
      </c>
      <c r="I312" s="426">
        <v>470.8</v>
      </c>
      <c r="K312" s="423" t="str">
        <f>+IFERROR(VLOOKUP(B312,Foundation!$C$8:$E$689,3,FALSE),"")</f>
        <v>Sandy</v>
      </c>
      <c r="L312" s="423" t="str">
        <f>+IF(IFERROR(MATCH(B312,'Erection Compiled'!$C$6:$C$829,0),"B")="B","","E")</f>
        <v>E</v>
      </c>
      <c r="M312" s="423" t="str">
        <f>+IFERROR(VLOOKUP(B312,Tackwelding!$B$6:$G$396,6,FALSE),"")</f>
        <v>Done</v>
      </c>
    </row>
    <row r="313" spans="1:13" x14ac:dyDescent="0.25">
      <c r="A313" s="423">
        <v>307</v>
      </c>
      <c r="B313" s="427" t="s">
        <v>704</v>
      </c>
      <c r="C313" s="427" t="s">
        <v>233</v>
      </c>
      <c r="D313" s="427">
        <v>0</v>
      </c>
      <c r="E313" s="427">
        <v>0</v>
      </c>
      <c r="F313" s="427">
        <v>0</v>
      </c>
      <c r="G313" s="427">
        <v>0</v>
      </c>
      <c r="H313" s="427" t="str">
        <f t="shared" ref="H313" si="47">+CONCATENATE(D313,",",E313,",",F313,",",G313)</f>
        <v>0,0,0,0</v>
      </c>
      <c r="I313" s="426">
        <v>345</v>
      </c>
      <c r="K313" s="423" t="str">
        <f>+IFERROR(VLOOKUP(B313,Foundation!$C$8:$E$689,3,FALSE),"")</f>
        <v>Sandy</v>
      </c>
      <c r="L313" s="423" t="str">
        <f>+IF(IFERROR(MATCH(B313,'Erection Compiled'!$C$6:$C$829,0),"B")="B","","E")</f>
        <v>E</v>
      </c>
      <c r="M313" s="423" t="str">
        <f>+IFERROR(VLOOKUP(B313,Tackwelding!$B$6:$G$396,6,FALSE),"")</f>
        <v>Done</v>
      </c>
    </row>
    <row r="314" spans="1:13" x14ac:dyDescent="0.25">
      <c r="A314" s="423">
        <v>308</v>
      </c>
      <c r="B314" s="427" t="s">
        <v>705</v>
      </c>
      <c r="C314" s="427" t="s">
        <v>231</v>
      </c>
      <c r="D314" s="427">
        <v>0</v>
      </c>
      <c r="E314" s="427">
        <v>0</v>
      </c>
      <c r="F314" s="427">
        <v>1</v>
      </c>
      <c r="G314" s="427">
        <v>0</v>
      </c>
      <c r="H314" s="427" t="str">
        <f t="shared" ref="H314" si="48">+CONCATENATE(D314,",",E314,",",F314,",",G314)</f>
        <v>0,0,1,0</v>
      </c>
      <c r="I314" s="426">
        <v>364.4</v>
      </c>
      <c r="K314" s="423" t="str">
        <f>+IFERROR(VLOOKUP(B314,Foundation!$C$8:$E$689,3,FALSE),"")</f>
        <v>Sandy</v>
      </c>
      <c r="L314" s="423" t="str">
        <f>+IF(IFERROR(MATCH(B314,'Erection Compiled'!$C$6:$C$829,0),"B")="B","","E")</f>
        <v>E</v>
      </c>
      <c r="M314" s="423" t="str">
        <f>+IFERROR(VLOOKUP(B314,Tackwelding!$B$6:$G$396,6,FALSE),"")</f>
        <v>Done</v>
      </c>
    </row>
    <row r="315" spans="1:13" x14ac:dyDescent="0.25">
      <c r="A315" s="423">
        <v>309</v>
      </c>
      <c r="B315" s="423" t="s">
        <v>706</v>
      </c>
      <c r="C315" s="423" t="s">
        <v>231</v>
      </c>
      <c r="D315" s="423">
        <v>0</v>
      </c>
      <c r="E315" s="423">
        <v>0</v>
      </c>
      <c r="F315" s="423">
        <v>1</v>
      </c>
      <c r="G315" s="423">
        <v>0</v>
      </c>
      <c r="H315" s="423" t="str">
        <f t="shared" ref="H315" si="49">+CONCATENATE(D315,",",E315,",",F315,",",G315)</f>
        <v>0,0,1,0</v>
      </c>
      <c r="I315" s="428">
        <v>394.6</v>
      </c>
      <c r="K315" s="423" t="str">
        <f>+IFERROR(VLOOKUP(B315,Foundation!$C$8:$E$689,3,FALSE),"")</f>
        <v>Sandy</v>
      </c>
      <c r="L315" s="423" t="str">
        <f>+IF(IFERROR(MATCH(B315,'Erection Compiled'!$C$6:$C$829,0),"B")="B","","E")</f>
        <v>E</v>
      </c>
      <c r="M315" s="423" t="str">
        <f>+IFERROR(VLOOKUP(B315,Tackwelding!$B$6:$G$396,6,FALSE),"")</f>
        <v>Done</v>
      </c>
    </row>
    <row r="316" spans="1:13" x14ac:dyDescent="0.25">
      <c r="A316" s="423">
        <v>310</v>
      </c>
      <c r="B316" s="423" t="s">
        <v>707</v>
      </c>
      <c r="C316" s="423" t="s">
        <v>244</v>
      </c>
      <c r="D316" s="423">
        <v>0</v>
      </c>
      <c r="E316" s="423">
        <v>0</v>
      </c>
      <c r="F316" s="423">
        <v>0</v>
      </c>
      <c r="G316" s="423">
        <v>0</v>
      </c>
      <c r="H316" s="423" t="str">
        <f t="shared" ref="H316" si="50">+CONCATENATE(D316,",",E316,",",F316,",",G316)</f>
        <v>0,0,0,0</v>
      </c>
      <c r="I316" s="428">
        <v>401.4</v>
      </c>
      <c r="K316" s="423" t="str">
        <f>+IFERROR(VLOOKUP(B316,Foundation!$C$8:$E$689,3,FALSE),"")</f>
        <v>Sandy</v>
      </c>
      <c r="L316" s="423" t="str">
        <f>+IF(IFERROR(MATCH(B316,'Erection Compiled'!$C$6:$C$829,0),"B")="B","","E")</f>
        <v>E</v>
      </c>
      <c r="M316" s="423" t="str">
        <f>+IFERROR(VLOOKUP(B316,Tackwelding!$B$6:$G$396,6,FALSE),"")</f>
        <v>Done</v>
      </c>
    </row>
    <row r="317" spans="1:13" x14ac:dyDescent="0.25">
      <c r="A317" s="423">
        <v>311</v>
      </c>
      <c r="B317" s="423" t="s">
        <v>708</v>
      </c>
      <c r="C317" s="423" t="s">
        <v>231</v>
      </c>
      <c r="D317" s="423">
        <v>0</v>
      </c>
      <c r="E317" s="423">
        <v>0</v>
      </c>
      <c r="F317" s="423">
        <v>1</v>
      </c>
      <c r="G317" s="423">
        <v>0</v>
      </c>
      <c r="H317" s="423" t="str">
        <f t="shared" ref="H317" si="51">+CONCATENATE(D317,",",E317,",",F317,",",G317)</f>
        <v>0,0,1,0</v>
      </c>
      <c r="I317" s="426">
        <v>356.6</v>
      </c>
      <c r="K317" s="423" t="str">
        <f>+IFERROR(VLOOKUP(B317,Foundation!$C$8:$E$689,3,FALSE),"")</f>
        <v>Sandy</v>
      </c>
      <c r="L317" s="423" t="str">
        <f>+IF(IFERROR(MATCH(B317,'Erection Compiled'!$C$6:$C$829,0),"B")="B","","E")</f>
        <v>E</v>
      </c>
      <c r="M317" s="423" t="str">
        <f>+IFERROR(VLOOKUP(B317,Tackwelding!$B$6:$G$396,6,FALSE),"")</f>
        <v>Done</v>
      </c>
    </row>
    <row r="318" spans="1:13" x14ac:dyDescent="0.25">
      <c r="A318" s="423">
        <v>312</v>
      </c>
      <c r="B318" s="423" t="s">
        <v>709</v>
      </c>
      <c r="C318" s="423" t="s">
        <v>231</v>
      </c>
      <c r="D318" s="423">
        <v>0</v>
      </c>
      <c r="E318" s="423">
        <v>0</v>
      </c>
      <c r="F318" s="423">
        <v>0</v>
      </c>
      <c r="G318" s="423">
        <v>0</v>
      </c>
      <c r="H318" s="423" t="str">
        <f t="shared" ref="H318" si="52">+CONCATENATE(D318,",",E318,",",F318,",",G318)</f>
        <v>0,0,0,0</v>
      </c>
      <c r="I318" s="426">
        <v>307.10000000000002</v>
      </c>
      <c r="K318" s="423" t="str">
        <f>+IFERROR(VLOOKUP(B318,Foundation!$C$8:$E$689,3,FALSE),"")</f>
        <v>Sandy</v>
      </c>
      <c r="L318" s="423" t="str">
        <f>+IF(IFERROR(MATCH(B318,'Erection Compiled'!$C$6:$C$829,0),"B")="B","","E")</f>
        <v>E</v>
      </c>
      <c r="M318" s="423" t="str">
        <f>+IFERROR(VLOOKUP(B318,Tackwelding!$B$6:$G$396,6,FALSE),"")</f>
        <v>Done</v>
      </c>
    </row>
    <row r="319" spans="1:13" x14ac:dyDescent="0.25">
      <c r="A319" s="423">
        <v>313</v>
      </c>
      <c r="B319" s="423" t="s">
        <v>710</v>
      </c>
      <c r="C319" s="423" t="s">
        <v>244</v>
      </c>
      <c r="D319" s="423">
        <v>0</v>
      </c>
      <c r="E319" s="423">
        <v>0</v>
      </c>
      <c r="F319" s="423">
        <v>3</v>
      </c>
      <c r="G319" s="423">
        <v>3</v>
      </c>
      <c r="H319" s="423" t="str">
        <f t="shared" ref="H319" si="53">+CONCATENATE(D319,",",E319,",",F319,",",G319)</f>
        <v>0,0,3,3</v>
      </c>
      <c r="I319" s="426">
        <v>385</v>
      </c>
      <c r="K319" s="423" t="str">
        <f>+IFERROR(VLOOKUP(B319,Foundation!$C$8:$E$689,3,FALSE),"")</f>
        <v>Sandy</v>
      </c>
      <c r="L319" s="423" t="str">
        <f>+IF(IFERROR(MATCH(B319,'Erection Compiled'!$C$6:$C$829,0),"B")="B","","E")</f>
        <v>E</v>
      </c>
      <c r="M319" s="423" t="str">
        <f>+IFERROR(VLOOKUP(B319,Tackwelding!$B$6:$G$396,6,FALSE),"")</f>
        <v>Done</v>
      </c>
    </row>
    <row r="320" spans="1:13" x14ac:dyDescent="0.25">
      <c r="A320" s="423">
        <v>314</v>
      </c>
      <c r="B320" s="423" t="s">
        <v>711</v>
      </c>
      <c r="C320" s="423" t="s">
        <v>232</v>
      </c>
      <c r="D320" s="423">
        <v>0</v>
      </c>
      <c r="E320" s="423">
        <v>4</v>
      </c>
      <c r="F320" s="423">
        <v>0</v>
      </c>
      <c r="G320" s="423">
        <v>0</v>
      </c>
      <c r="H320" s="423" t="str">
        <f t="shared" ref="H320" si="54">+CONCATENATE(D320,",",E320,",",F320,",",G320)</f>
        <v>0,4,0,0</v>
      </c>
      <c r="I320" s="426">
        <v>402</v>
      </c>
      <c r="K320" s="423" t="str">
        <f>+IFERROR(VLOOKUP(B320,Foundation!$C$8:$E$689,3,FALSE),"")</f>
        <v>Sandy</v>
      </c>
      <c r="L320" s="423" t="str">
        <f>+IF(IFERROR(MATCH(B320,'Erection Compiled'!$C$6:$C$829,0),"B")="B","","E")</f>
        <v>E</v>
      </c>
      <c r="M320" s="423" t="str">
        <f>+IFERROR(VLOOKUP(B320,Tackwelding!$B$6:$G$396,6,FALSE),"")</f>
        <v>Done</v>
      </c>
    </row>
    <row r="321" spans="1:13" x14ac:dyDescent="0.25">
      <c r="A321" s="423">
        <v>315</v>
      </c>
      <c r="B321" s="423" t="s">
        <v>712</v>
      </c>
      <c r="C321" s="423" t="s">
        <v>232</v>
      </c>
      <c r="D321" s="423">
        <v>0</v>
      </c>
      <c r="E321" s="423">
        <v>0</v>
      </c>
      <c r="F321" s="423">
        <v>0</v>
      </c>
      <c r="G321" s="423">
        <v>3</v>
      </c>
      <c r="H321" s="423" t="str">
        <f t="shared" ref="H321" si="55">+CONCATENATE(D321,",",E321,",",F321,",",G321)</f>
        <v>0,0,0,3</v>
      </c>
      <c r="I321" s="426">
        <v>402.6</v>
      </c>
      <c r="K321" s="423" t="str">
        <f>+IFERROR(VLOOKUP(B321,Foundation!$C$8:$E$689,3,FALSE),"")</f>
        <v>Sandy</v>
      </c>
      <c r="L321" s="423" t="str">
        <f>+IF(IFERROR(MATCH(B321,'Erection Compiled'!$C$6:$C$829,0),"B")="B","","E")</f>
        <v>E</v>
      </c>
      <c r="M321" s="423" t="str">
        <f>+IFERROR(VLOOKUP(B321,Tackwelding!$B$6:$G$396,6,FALSE),"")</f>
        <v>Done</v>
      </c>
    </row>
    <row r="322" spans="1:13" x14ac:dyDescent="0.25">
      <c r="A322" s="423">
        <v>316</v>
      </c>
      <c r="B322" s="423" t="s">
        <v>713</v>
      </c>
      <c r="C322" s="423" t="s">
        <v>233</v>
      </c>
      <c r="D322" s="423">
        <v>4</v>
      </c>
      <c r="E322" s="423">
        <v>3</v>
      </c>
      <c r="F322" s="423">
        <v>3</v>
      </c>
      <c r="G322" s="423">
        <v>3</v>
      </c>
      <c r="H322" s="423" t="str">
        <f t="shared" ref="H322" si="56">+CONCATENATE(D322,",",E322,",",F322,",",G322)</f>
        <v>4,3,3,3</v>
      </c>
      <c r="I322" s="426">
        <v>437</v>
      </c>
      <c r="K322" s="423" t="str">
        <f>+IFERROR(VLOOKUP(B322,Foundation!$C$8:$E$689,3,FALSE),"")</f>
        <v>Sandy</v>
      </c>
      <c r="L322" s="423" t="str">
        <f>+IF(IFERROR(MATCH(B322,'Erection Compiled'!$C$6:$C$829,0),"B")="B","","E")</f>
        <v>E</v>
      </c>
      <c r="M322" s="423" t="str">
        <f>+IFERROR(VLOOKUP(B322,Tackwelding!$B$6:$G$396,6,FALSE),"")</f>
        <v>Done</v>
      </c>
    </row>
    <row r="323" spans="1:13" x14ac:dyDescent="0.25">
      <c r="A323" s="423">
        <v>317</v>
      </c>
      <c r="B323" s="423" t="s">
        <v>714</v>
      </c>
      <c r="C323" s="423" t="s">
        <v>233</v>
      </c>
      <c r="D323" s="423">
        <v>2</v>
      </c>
      <c r="E323" s="423">
        <v>2</v>
      </c>
      <c r="F323" s="423">
        <v>0</v>
      </c>
      <c r="G323" s="423">
        <v>0</v>
      </c>
      <c r="H323" s="423" t="str">
        <f t="shared" ref="H323" si="57">+CONCATENATE(D323,",",E323,",",F323,",",G323)</f>
        <v>2,2,0,0</v>
      </c>
      <c r="I323" s="426">
        <v>393.8</v>
      </c>
      <c r="K323" s="423" t="str">
        <f>+IFERROR(VLOOKUP(B323,Foundation!$C$8:$E$689,3,FALSE),"")</f>
        <v>Sandy</v>
      </c>
      <c r="L323" s="423" t="str">
        <f>+IF(IFERROR(MATCH(B323,'Erection Compiled'!$C$6:$C$829,0),"B")="B","","E")</f>
        <v>E</v>
      </c>
      <c r="M323" s="423" t="str">
        <f>+IFERROR(VLOOKUP(B323,Tackwelding!$B$6:$G$396,6,FALSE),"")</f>
        <v>Done</v>
      </c>
    </row>
    <row r="324" spans="1:13" x14ac:dyDescent="0.25">
      <c r="A324" s="423">
        <v>318</v>
      </c>
      <c r="B324" s="423" t="s">
        <v>715</v>
      </c>
      <c r="C324" s="423" t="s">
        <v>233</v>
      </c>
      <c r="D324" s="423">
        <v>0</v>
      </c>
      <c r="E324" s="423">
        <v>0</v>
      </c>
      <c r="F324" s="423">
        <v>0</v>
      </c>
      <c r="G324" s="423">
        <v>1</v>
      </c>
      <c r="H324" s="423" t="str">
        <f t="shared" ref="H324" si="58">+CONCATENATE(D324,",",E324,",",F324,",",G324)</f>
        <v>0,0,0,1</v>
      </c>
      <c r="I324" s="426">
        <v>447</v>
      </c>
      <c r="K324" s="423" t="str">
        <f>+IFERROR(VLOOKUP(B324,Foundation!$C$8:$E$689,3,FALSE),"")</f>
        <v>Sandy</v>
      </c>
      <c r="L324" s="423" t="str">
        <f>+IF(IFERROR(MATCH(B324,'Erection Compiled'!$C$6:$C$829,0),"B")="B","","E")</f>
        <v>E</v>
      </c>
      <c r="M324" s="423" t="str">
        <f>+IFERROR(VLOOKUP(B324,Tackwelding!$B$6:$G$396,6,FALSE),"")</f>
        <v>Done</v>
      </c>
    </row>
    <row r="325" spans="1:13" x14ac:dyDescent="0.25">
      <c r="A325" s="423">
        <v>319</v>
      </c>
      <c r="B325" s="423" t="s">
        <v>716</v>
      </c>
      <c r="C325" s="423" t="s">
        <v>232</v>
      </c>
      <c r="D325" s="423">
        <v>0</v>
      </c>
      <c r="E325" s="423">
        <v>0</v>
      </c>
      <c r="F325" s="423">
        <v>0</v>
      </c>
      <c r="G325" s="423">
        <v>0</v>
      </c>
      <c r="H325" s="423" t="str">
        <f t="shared" ref="H325" si="59">+CONCATENATE(D325,",",E325,",",F325,",",G325)</f>
        <v>0,0,0,0</v>
      </c>
      <c r="I325" s="426">
        <v>373</v>
      </c>
      <c r="K325" s="423" t="str">
        <f>+IFERROR(VLOOKUP(B325,Foundation!$C$8:$E$689,3,FALSE),"")</f>
        <v>Sandy</v>
      </c>
      <c r="L325" s="423" t="str">
        <f>+IF(IFERROR(MATCH(B325,'Erection Compiled'!$C$6:$C$829,0),"B")="B","","E")</f>
        <v>E</v>
      </c>
      <c r="M325" s="423" t="str">
        <f>+IFERROR(VLOOKUP(B325,Tackwelding!$B$6:$G$396,6,FALSE),"")</f>
        <v>Done</v>
      </c>
    </row>
    <row r="326" spans="1:13" x14ac:dyDescent="0.25">
      <c r="A326" s="423">
        <v>320</v>
      </c>
      <c r="B326" s="423" t="s">
        <v>717</v>
      </c>
      <c r="C326" s="423" t="s">
        <v>20</v>
      </c>
      <c r="D326" s="423">
        <v>0</v>
      </c>
      <c r="E326" s="423">
        <v>3</v>
      </c>
      <c r="F326" s="423">
        <v>1</v>
      </c>
      <c r="G326" s="423">
        <v>0</v>
      </c>
      <c r="H326" s="423" t="str">
        <f t="shared" ref="H326" si="60">+CONCATENATE(D326,",",E326,",",F326,",",G326)</f>
        <v>0,3,1,0</v>
      </c>
      <c r="I326" s="426">
        <v>406.8</v>
      </c>
      <c r="K326" s="423" t="str">
        <f>+IFERROR(VLOOKUP(B326,Foundation!$C$8:$E$689,3,FALSE),"")</f>
        <v>Sandy</v>
      </c>
      <c r="L326" s="423" t="str">
        <f>+IF(IFERROR(MATCH(B326,'Erection Compiled'!$C$6:$C$829,0),"B")="B","","E")</f>
        <v>E</v>
      </c>
      <c r="M326" s="423" t="str">
        <f>+IFERROR(VLOOKUP(B326,Tackwelding!$B$6:$G$396,6,FALSE),"")</f>
        <v>Done</v>
      </c>
    </row>
    <row r="327" spans="1:13" x14ac:dyDescent="0.25">
      <c r="A327" s="423">
        <v>321</v>
      </c>
      <c r="B327" s="423" t="s">
        <v>718</v>
      </c>
      <c r="C327" s="423" t="s">
        <v>232</v>
      </c>
      <c r="D327" s="423">
        <v>0</v>
      </c>
      <c r="E327" s="423">
        <v>0</v>
      </c>
      <c r="F327" s="423">
        <v>0</v>
      </c>
      <c r="G327" s="423">
        <v>0</v>
      </c>
      <c r="H327" s="423" t="str">
        <f t="shared" ref="H327" si="61">+CONCATENATE(D327,",",E327,",",F327,",",G327)</f>
        <v>0,0,0,0</v>
      </c>
      <c r="I327" s="426">
        <v>433</v>
      </c>
      <c r="K327" s="423" t="str">
        <f>+IFERROR(VLOOKUP(B327,Foundation!$C$8:$E$689,3,FALSE),"")</f>
        <v>Sandy</v>
      </c>
      <c r="L327" s="423" t="str">
        <f>+IF(IFERROR(MATCH(B327,'Erection Compiled'!$C$6:$C$829,0),"B")="B","","E")</f>
        <v>E</v>
      </c>
      <c r="M327" s="423" t="str">
        <f>+IFERROR(VLOOKUP(B327,Tackwelding!$B$6:$G$396,6,FALSE),"")</f>
        <v>Done</v>
      </c>
    </row>
    <row r="328" spans="1:13" x14ac:dyDescent="0.25">
      <c r="A328" s="423">
        <v>322</v>
      </c>
      <c r="B328" s="423" t="s">
        <v>719</v>
      </c>
      <c r="C328" s="423" t="s">
        <v>20</v>
      </c>
      <c r="D328" s="423">
        <v>0</v>
      </c>
      <c r="E328" s="423">
        <v>0</v>
      </c>
      <c r="F328" s="423">
        <v>0</v>
      </c>
      <c r="G328" s="423">
        <v>0</v>
      </c>
      <c r="H328" s="423" t="str">
        <f t="shared" ref="H328" si="62">+CONCATENATE(D328,",",E328,",",F328,",",G328)</f>
        <v>0,0,0,0</v>
      </c>
      <c r="I328" s="426">
        <v>399.7</v>
      </c>
      <c r="K328" s="423" t="str">
        <f>+IFERROR(VLOOKUP(B328,Foundation!$C$8:$E$689,3,FALSE),"")</f>
        <v>Sandy</v>
      </c>
      <c r="L328" s="423" t="str">
        <f>+IF(IFERROR(MATCH(B328,'Erection Compiled'!$C$6:$C$829,0),"B")="B","","E")</f>
        <v>E</v>
      </c>
      <c r="M328" s="423" t="str">
        <f>+IFERROR(VLOOKUP(B328,Tackwelding!$B$6:$G$396,6,FALSE),"")</f>
        <v>Done</v>
      </c>
    </row>
    <row r="329" spans="1:13" x14ac:dyDescent="0.25">
      <c r="A329" s="423">
        <v>323</v>
      </c>
      <c r="B329" s="423" t="s">
        <v>720</v>
      </c>
      <c r="C329" s="423" t="s">
        <v>233</v>
      </c>
      <c r="D329" s="423">
        <v>1</v>
      </c>
      <c r="E329" s="423">
        <v>2</v>
      </c>
      <c r="F329" s="423">
        <v>1</v>
      </c>
      <c r="G329" s="423">
        <v>1</v>
      </c>
      <c r="H329" s="423" t="str">
        <f t="shared" ref="H329" si="63">+CONCATENATE(D329,",",E329,",",F329,",",G329)</f>
        <v>1,2,1,1</v>
      </c>
      <c r="I329" s="426">
        <v>384.1</v>
      </c>
      <c r="K329" s="423" t="str">
        <f>+IFERROR(VLOOKUP(B329,Foundation!$C$8:$E$689,3,FALSE),"")</f>
        <v>Sandy</v>
      </c>
      <c r="L329" s="423" t="str">
        <f>+IF(IFERROR(MATCH(B329,'Erection Compiled'!$C$6:$C$829,0),"B")="B","","E")</f>
        <v>E</v>
      </c>
      <c r="M329" s="423" t="str">
        <f>+IFERROR(VLOOKUP(B329,Tackwelding!$B$6:$G$396,6,FALSE),"")</f>
        <v>Done</v>
      </c>
    </row>
    <row r="330" spans="1:13" x14ac:dyDescent="0.25">
      <c r="A330" s="423">
        <v>324</v>
      </c>
      <c r="B330" s="423" t="s">
        <v>721</v>
      </c>
      <c r="C330" s="423" t="s">
        <v>241</v>
      </c>
      <c r="D330" s="423">
        <v>4</v>
      </c>
      <c r="E330" s="423">
        <v>4</v>
      </c>
      <c r="F330" s="423">
        <v>4</v>
      </c>
      <c r="G330" s="423">
        <v>4</v>
      </c>
      <c r="H330" s="423" t="str">
        <f t="shared" ref="H330" si="64">+CONCATENATE(D330,",",E330,",",F330,",",G330)</f>
        <v>4,4,4,4</v>
      </c>
      <c r="I330" s="426">
        <v>455.9</v>
      </c>
      <c r="K330" s="423" t="str">
        <f>+IFERROR(VLOOKUP(B330,Foundation!$C$8:$E$689,3,FALSE),"")</f>
        <v>Sandy</v>
      </c>
      <c r="L330" s="423" t="str">
        <f>+IF(IFERROR(MATCH(B330,'Erection Compiled'!$C$6:$C$829,0),"B")="B","","E")</f>
        <v>E</v>
      </c>
      <c r="M330" s="423" t="str">
        <f>+IFERROR(VLOOKUP(B330,Tackwelding!$B$6:$G$396,6,FALSE),"")</f>
        <v>Done</v>
      </c>
    </row>
    <row r="331" spans="1:13" x14ac:dyDescent="0.25">
      <c r="A331" s="423">
        <v>325</v>
      </c>
      <c r="B331" s="423" t="s">
        <v>722</v>
      </c>
      <c r="C331" s="423" t="s">
        <v>233</v>
      </c>
      <c r="D331" s="423">
        <v>4</v>
      </c>
      <c r="E331" s="423">
        <v>4</v>
      </c>
      <c r="F331" s="423">
        <v>4</v>
      </c>
      <c r="G331" s="423">
        <v>4</v>
      </c>
      <c r="H331" s="423" t="str">
        <f t="shared" ref="H331" si="65">+CONCATENATE(D331,",",E331,",",F331,",",G331)</f>
        <v>4,4,4,4</v>
      </c>
      <c r="I331" s="426">
        <v>433.2</v>
      </c>
      <c r="K331" s="423" t="str">
        <f>+IFERROR(VLOOKUP(B331,Foundation!$C$8:$E$689,3,FALSE),"")</f>
        <v>Sandy</v>
      </c>
      <c r="L331" s="423" t="str">
        <f>+IF(IFERROR(MATCH(B331,'Erection Compiled'!$C$6:$C$829,0),"B")="B","","E")</f>
        <v>E</v>
      </c>
      <c r="M331" s="423" t="str">
        <f>+IFERROR(VLOOKUP(B331,Tackwelding!$B$6:$G$396,6,FALSE),"")</f>
        <v>Done</v>
      </c>
    </row>
    <row r="332" spans="1:13" x14ac:dyDescent="0.25">
      <c r="A332" s="423">
        <v>326</v>
      </c>
      <c r="B332" s="429" t="s">
        <v>723</v>
      </c>
      <c r="C332" s="423" t="s">
        <v>231</v>
      </c>
      <c r="D332" s="423">
        <v>0</v>
      </c>
      <c r="E332" s="423">
        <v>0</v>
      </c>
      <c r="F332" s="423">
        <v>0</v>
      </c>
      <c r="G332" s="423">
        <v>2</v>
      </c>
      <c r="H332" s="423" t="str">
        <f t="shared" ref="H332" si="66">+CONCATENATE(D332,",",E332,",",F332,",",G332)</f>
        <v>0,0,0,2</v>
      </c>
      <c r="I332" s="426">
        <v>407.4</v>
      </c>
      <c r="K332" s="423" t="str">
        <f>+IFERROR(VLOOKUP(B332,Foundation!$C$8:$E$689,3,FALSE),"")</f>
        <v>Sandy</v>
      </c>
      <c r="L332" s="423" t="str">
        <f>+IF(IFERROR(MATCH(B332,'Erection Compiled'!$C$6:$C$829,0),"B")="B","","E")</f>
        <v>E</v>
      </c>
      <c r="M332" s="423" t="str">
        <f>+IFERROR(VLOOKUP(B332,Tackwelding!$B$6:$G$396,6,FALSE),"")</f>
        <v>Done</v>
      </c>
    </row>
    <row r="333" spans="1:13" x14ac:dyDescent="0.25">
      <c r="A333" s="423">
        <v>327</v>
      </c>
      <c r="B333" s="423" t="s">
        <v>724</v>
      </c>
      <c r="C333" s="423" t="s">
        <v>232</v>
      </c>
      <c r="D333" s="423">
        <v>0</v>
      </c>
      <c r="E333" s="423">
        <v>4</v>
      </c>
      <c r="F333" s="423">
        <v>1</v>
      </c>
      <c r="G333" s="423">
        <v>0</v>
      </c>
      <c r="H333" s="423" t="str">
        <f t="shared" ref="H333" si="67">+CONCATENATE(D333,",",E333,",",F333,",",G333)</f>
        <v>0,4,1,0</v>
      </c>
      <c r="I333" s="426">
        <v>394.5</v>
      </c>
      <c r="K333" s="423" t="str">
        <f>+IFERROR(VLOOKUP(B333,Foundation!$C$8:$E$689,3,FALSE),"")</f>
        <v>Sandy</v>
      </c>
      <c r="L333" s="423" t="str">
        <f>+IF(IFERROR(MATCH(B333,'Erection Compiled'!$C$6:$C$829,0),"B")="B","","E")</f>
        <v>E</v>
      </c>
      <c r="M333" s="423" t="str">
        <f>+IFERROR(VLOOKUP(B333,Tackwelding!$B$6:$G$396,6,FALSE),"")</f>
        <v>Done</v>
      </c>
    </row>
    <row r="334" spans="1:13" x14ac:dyDescent="0.25">
      <c r="A334" s="423">
        <v>328</v>
      </c>
      <c r="B334" s="423" t="s">
        <v>725</v>
      </c>
      <c r="C334" s="423" t="s">
        <v>231</v>
      </c>
      <c r="D334" s="423">
        <v>0</v>
      </c>
      <c r="E334" s="423">
        <v>2</v>
      </c>
      <c r="F334" s="423">
        <v>1</v>
      </c>
      <c r="G334" s="423">
        <v>0</v>
      </c>
      <c r="H334" s="423" t="str">
        <f t="shared" ref="H334" si="68">+CONCATENATE(D334,",",E334,",",F334,",",G334)</f>
        <v>0,2,1,0</v>
      </c>
      <c r="I334" s="426">
        <v>410.1</v>
      </c>
      <c r="K334" s="423" t="str">
        <f>+IFERROR(VLOOKUP(B334,Foundation!$C$8:$E$689,3,FALSE),"")</f>
        <v>Sandy</v>
      </c>
      <c r="L334" s="423" t="str">
        <f>+IF(IFERROR(MATCH(B334,'Erection Compiled'!$C$6:$C$829,0),"B")="B","","E")</f>
        <v>E</v>
      </c>
      <c r="M334" s="423" t="str">
        <f>+IFERROR(VLOOKUP(B334,Tackwelding!$B$6:$G$396,6,FALSE),"")</f>
        <v>Done</v>
      </c>
    </row>
    <row r="335" spans="1:13" x14ac:dyDescent="0.25">
      <c r="A335" s="423">
        <v>329</v>
      </c>
      <c r="B335" s="423" t="s">
        <v>726</v>
      </c>
      <c r="C335" s="423" t="s">
        <v>20</v>
      </c>
      <c r="D335" s="423">
        <v>0</v>
      </c>
      <c r="E335" s="423">
        <v>0</v>
      </c>
      <c r="F335" s="423">
        <v>0</v>
      </c>
      <c r="G335" s="423">
        <v>0</v>
      </c>
      <c r="H335" s="423" t="str">
        <f t="shared" ref="H335" si="69">+CONCATENATE(D335,",",E335,",",F335,",",G335)</f>
        <v>0,0,0,0</v>
      </c>
      <c r="I335" s="426">
        <v>428.1</v>
      </c>
      <c r="K335" s="423" t="str">
        <f>+IFERROR(VLOOKUP(B335,Foundation!$C$8:$E$689,3,FALSE),"")</f>
        <v>Sandy</v>
      </c>
      <c r="L335" s="423" t="str">
        <f>+IF(IFERROR(MATCH(B335,'Erection Compiled'!$C$6:$C$829,0),"B")="B","","E")</f>
        <v>E</v>
      </c>
      <c r="M335" s="423" t="str">
        <f>+IFERROR(VLOOKUP(B335,Tackwelding!$B$6:$G$396,6,FALSE),"")</f>
        <v>Done</v>
      </c>
    </row>
    <row r="336" spans="1:13" x14ac:dyDescent="0.25">
      <c r="A336" s="423">
        <v>330</v>
      </c>
      <c r="B336" s="423" t="s">
        <v>727</v>
      </c>
      <c r="C336" s="423" t="s">
        <v>232</v>
      </c>
      <c r="D336" s="423">
        <v>1</v>
      </c>
      <c r="E336" s="423">
        <v>1</v>
      </c>
      <c r="F336" s="423">
        <v>3</v>
      </c>
      <c r="G336" s="423">
        <v>1</v>
      </c>
      <c r="H336" s="423" t="str">
        <f t="shared" ref="H336" si="70">+CONCATENATE(D336,",",E336,",",F336,",",G336)</f>
        <v>1,1,3,1</v>
      </c>
      <c r="I336" s="426">
        <v>406.6</v>
      </c>
      <c r="K336" s="423" t="str">
        <f>+IFERROR(VLOOKUP(B336,Foundation!$C$8:$E$689,3,FALSE),"")</f>
        <v>Sandy</v>
      </c>
      <c r="L336" s="423" t="str">
        <f>+IF(IFERROR(MATCH(B336,'Erection Compiled'!$C$6:$C$829,0),"B")="B","","E")</f>
        <v>E</v>
      </c>
      <c r="M336" s="423" t="str">
        <f>+IFERROR(VLOOKUP(B336,Tackwelding!$B$6:$G$396,6,FALSE),"")</f>
        <v>Done</v>
      </c>
    </row>
    <row r="337" spans="1:13" x14ac:dyDescent="0.25">
      <c r="A337" s="423">
        <v>331</v>
      </c>
      <c r="B337" s="423" t="s">
        <v>728</v>
      </c>
      <c r="C337" s="423" t="s">
        <v>20</v>
      </c>
      <c r="D337" s="423">
        <v>0</v>
      </c>
      <c r="E337" s="423">
        <v>0</v>
      </c>
      <c r="F337" s="423">
        <v>0</v>
      </c>
      <c r="G337" s="423">
        <v>0</v>
      </c>
      <c r="H337" s="423" t="str">
        <f t="shared" ref="H337" si="71">+CONCATENATE(D337,",",E337,",",F337,",",G337)</f>
        <v>0,0,0,0</v>
      </c>
      <c r="I337" s="426">
        <v>411.3</v>
      </c>
      <c r="K337" s="423" t="str">
        <f>+IFERROR(VLOOKUP(B337,Foundation!$C$8:$E$689,3,FALSE),"")</f>
        <v>Sandy</v>
      </c>
      <c r="L337" s="423" t="str">
        <f>+IF(IFERROR(MATCH(B337,'Erection Compiled'!$C$6:$C$829,0),"B")="B","","E")</f>
        <v>E</v>
      </c>
      <c r="M337" s="423" t="str">
        <f>+IFERROR(VLOOKUP(B337,Tackwelding!$B$6:$G$396,6,FALSE),"")</f>
        <v>Done</v>
      </c>
    </row>
    <row r="338" spans="1:13" x14ac:dyDescent="0.25">
      <c r="A338" s="423">
        <v>332</v>
      </c>
      <c r="B338" s="423" t="s">
        <v>729</v>
      </c>
      <c r="C338" s="423" t="s">
        <v>20</v>
      </c>
      <c r="D338" s="423">
        <v>0</v>
      </c>
      <c r="E338" s="423">
        <v>0</v>
      </c>
      <c r="F338" s="423">
        <v>0</v>
      </c>
      <c r="G338" s="423">
        <v>0</v>
      </c>
      <c r="H338" s="423" t="str">
        <f t="shared" ref="H338" si="72">+CONCATENATE(D338,",",E338,",",F338,",",G338)</f>
        <v>0,0,0,0</v>
      </c>
      <c r="I338" s="426">
        <v>427.8</v>
      </c>
      <c r="K338" s="423" t="str">
        <f>+IFERROR(VLOOKUP(B338,Foundation!$C$8:$E$689,3,FALSE),"")</f>
        <v>Sandy</v>
      </c>
      <c r="L338" s="423" t="str">
        <f>+IF(IFERROR(MATCH(B338,'Erection Compiled'!$C$6:$C$829,0),"B")="B","","E")</f>
        <v>E</v>
      </c>
      <c r="M338" s="423" t="str">
        <f>+IFERROR(VLOOKUP(B338,Tackwelding!$B$6:$G$396,6,FALSE),"")</f>
        <v/>
      </c>
    </row>
    <row r="339" spans="1:13" x14ac:dyDescent="0.25">
      <c r="A339" s="423">
        <v>333</v>
      </c>
      <c r="B339" s="423" t="s">
        <v>730</v>
      </c>
      <c r="C339" s="423" t="s">
        <v>246</v>
      </c>
      <c r="D339" s="423">
        <v>0</v>
      </c>
      <c r="E339" s="423">
        <v>0</v>
      </c>
      <c r="F339" s="423">
        <v>0</v>
      </c>
      <c r="G339" s="423">
        <v>0</v>
      </c>
      <c r="H339" s="423" t="str">
        <f t="shared" ref="H339" si="73">+CONCATENATE(D339,",",E339,",",F339,",",G339)</f>
        <v>0,0,0,0</v>
      </c>
      <c r="I339" s="426">
        <v>371.3</v>
      </c>
      <c r="K339" s="423" t="str">
        <f>+IFERROR(VLOOKUP(B339,Foundation!$C$8:$E$689,3,FALSE),"")</f>
        <v>Sandy</v>
      </c>
      <c r="L339" s="423" t="str">
        <f>+IF(IFERROR(MATCH(B339,'Erection Compiled'!$C$6:$C$829,0),"B")="B","","E")</f>
        <v>E</v>
      </c>
      <c r="M339" s="423" t="str">
        <f>+IFERROR(VLOOKUP(B339,Tackwelding!$B$6:$G$396,6,FALSE),"")</f>
        <v>Done</v>
      </c>
    </row>
    <row r="340" spans="1:13" x14ac:dyDescent="0.25">
      <c r="A340" s="423">
        <v>334</v>
      </c>
      <c r="B340" s="423" t="s">
        <v>731</v>
      </c>
      <c r="C340" s="423" t="s">
        <v>20</v>
      </c>
      <c r="D340" s="423">
        <v>1</v>
      </c>
      <c r="E340" s="423">
        <v>1</v>
      </c>
      <c r="F340" s="423">
        <v>0</v>
      </c>
      <c r="G340" s="423">
        <v>0</v>
      </c>
      <c r="H340" s="423" t="str">
        <f t="shared" ref="H340" si="74">+CONCATENATE(D340,",",E340,",",F340,",",G340)</f>
        <v>1,1,0,0</v>
      </c>
      <c r="I340" s="426">
        <v>365.1</v>
      </c>
      <c r="K340" s="423" t="str">
        <f>+IFERROR(VLOOKUP(B340,Foundation!$C$8:$E$689,3,FALSE),"")</f>
        <v>Sandy</v>
      </c>
      <c r="L340" s="423" t="str">
        <f>+IF(IFERROR(MATCH(B340,'Erection Compiled'!$C$6:$C$829,0),"B")="B","","E")</f>
        <v>E</v>
      </c>
      <c r="M340" s="423" t="str">
        <f>+IFERROR(VLOOKUP(B340,Tackwelding!$B$6:$G$396,6,FALSE),"")</f>
        <v>Done</v>
      </c>
    </row>
    <row r="341" spans="1:13" x14ac:dyDescent="0.25">
      <c r="A341" s="423">
        <v>335</v>
      </c>
      <c r="B341" s="423" t="s">
        <v>732</v>
      </c>
      <c r="C341" s="423" t="s">
        <v>20</v>
      </c>
      <c r="D341" s="423">
        <v>0</v>
      </c>
      <c r="E341" s="423">
        <v>0</v>
      </c>
      <c r="F341" s="423">
        <v>0</v>
      </c>
      <c r="G341" s="423">
        <v>0</v>
      </c>
      <c r="H341" s="423" t="str">
        <f t="shared" ref="H341" si="75">+CONCATENATE(D341,",",E341,",",F341,",",G341)</f>
        <v>0,0,0,0</v>
      </c>
      <c r="I341" s="426">
        <v>381</v>
      </c>
      <c r="K341" s="423" t="str">
        <f>+IFERROR(VLOOKUP(B341,Foundation!$C$8:$E$689,3,FALSE),"")</f>
        <v>Sandy</v>
      </c>
      <c r="L341" s="423" t="str">
        <f>+IF(IFERROR(MATCH(B341,'Erection Compiled'!$C$6:$C$829,0),"B")="B","","E")</f>
        <v>E</v>
      </c>
      <c r="M341" s="423" t="str">
        <f>+IFERROR(VLOOKUP(B341,Tackwelding!$B$6:$G$396,6,FALSE),"")</f>
        <v>Done</v>
      </c>
    </row>
    <row r="342" spans="1:13" x14ac:dyDescent="0.25">
      <c r="A342" s="423">
        <v>336</v>
      </c>
      <c r="B342" s="423" t="s">
        <v>733</v>
      </c>
      <c r="C342" s="423" t="s">
        <v>232</v>
      </c>
      <c r="D342" s="423">
        <v>0</v>
      </c>
      <c r="E342" s="423">
        <v>2</v>
      </c>
      <c r="F342" s="423">
        <v>0</v>
      </c>
      <c r="G342" s="423">
        <v>0</v>
      </c>
      <c r="H342" s="423" t="str">
        <f t="shared" ref="H342" si="76">+CONCATENATE(D342,",",E342,",",F342,",",G342)</f>
        <v>0,2,0,0</v>
      </c>
      <c r="I342" s="426">
        <v>417</v>
      </c>
      <c r="K342" s="423" t="str">
        <f>+IFERROR(VLOOKUP(B342,Foundation!$C$8:$E$689,3,FALSE),"")</f>
        <v>Sandy</v>
      </c>
      <c r="L342" s="423" t="str">
        <f>+IF(IFERROR(MATCH(B342,'Erection Compiled'!$C$6:$C$829,0),"B")="B","","E")</f>
        <v>E</v>
      </c>
      <c r="M342" s="423" t="str">
        <f>+IFERROR(VLOOKUP(B342,Tackwelding!$B$6:$G$396,6,FALSE),"")</f>
        <v>Done</v>
      </c>
    </row>
    <row r="343" spans="1:13" x14ac:dyDescent="0.25">
      <c r="A343" s="423">
        <v>337</v>
      </c>
      <c r="B343" s="423" t="s">
        <v>734</v>
      </c>
      <c r="C343" s="423" t="s">
        <v>233</v>
      </c>
      <c r="D343" s="423">
        <v>1</v>
      </c>
      <c r="E343" s="423">
        <v>2</v>
      </c>
      <c r="F343" s="423">
        <v>0</v>
      </c>
      <c r="G343" s="423">
        <v>0</v>
      </c>
      <c r="H343" s="423" t="str">
        <f t="shared" ref="H343" si="77">+CONCATENATE(D343,",",E343,",",F343,",",G343)</f>
        <v>1,2,0,0</v>
      </c>
      <c r="I343" s="426">
        <v>423.3</v>
      </c>
      <c r="K343" s="423" t="str">
        <f>+IFERROR(VLOOKUP(B343,Foundation!$C$8:$E$689,3,FALSE),"")</f>
        <v>Sandy</v>
      </c>
      <c r="L343" s="423" t="str">
        <f>+IF(IFERROR(MATCH(B343,'Erection Compiled'!$C$6:$C$829,0),"B")="B","","E")</f>
        <v>E</v>
      </c>
      <c r="M343" s="423" t="str">
        <f>+IFERROR(VLOOKUP(B343,Tackwelding!$B$6:$G$396,6,FALSE),"")</f>
        <v>Done</v>
      </c>
    </row>
    <row r="344" spans="1:13" x14ac:dyDescent="0.25">
      <c r="A344" s="423">
        <v>338</v>
      </c>
      <c r="B344" s="423" t="s">
        <v>735</v>
      </c>
      <c r="C344" s="423" t="s">
        <v>233</v>
      </c>
      <c r="D344" s="423">
        <v>1</v>
      </c>
      <c r="E344" s="423">
        <v>3</v>
      </c>
      <c r="F344" s="423">
        <v>3</v>
      </c>
      <c r="G344" s="423">
        <v>1</v>
      </c>
      <c r="H344" s="423" t="str">
        <f t="shared" ref="H344" si="78">+CONCATENATE(D344,",",E344,",",F344,",",G344)</f>
        <v>1,3,3,1</v>
      </c>
      <c r="I344" s="426">
        <v>401</v>
      </c>
      <c r="K344" s="423" t="str">
        <f>+IFERROR(VLOOKUP(B344,Foundation!$C$8:$E$689,3,FALSE),"")</f>
        <v>Sandy</v>
      </c>
      <c r="L344" s="423" t="str">
        <f>+IF(IFERROR(MATCH(B344,'Erection Compiled'!$C$6:$C$829,0),"B")="B","","E")</f>
        <v>E</v>
      </c>
      <c r="M344" s="423" t="str">
        <f>+IFERROR(VLOOKUP(B344,Tackwelding!$B$6:$G$396,6,FALSE),"")</f>
        <v>Done</v>
      </c>
    </row>
    <row r="345" spans="1:13" x14ac:dyDescent="0.25">
      <c r="A345" s="423">
        <v>339</v>
      </c>
      <c r="B345" s="423" t="s">
        <v>736</v>
      </c>
      <c r="C345" s="423" t="s">
        <v>246</v>
      </c>
      <c r="D345" s="423">
        <v>0</v>
      </c>
      <c r="E345" s="423">
        <v>1</v>
      </c>
      <c r="F345" s="423">
        <v>1</v>
      </c>
      <c r="G345" s="423">
        <v>0</v>
      </c>
      <c r="H345" s="423" t="str">
        <f t="shared" ref="H345" si="79">+CONCATENATE(D345,",",E345,",",F345,",",G345)</f>
        <v>0,1,1,0</v>
      </c>
      <c r="I345" s="426">
        <v>424</v>
      </c>
      <c r="K345" s="423" t="str">
        <f>+IFERROR(VLOOKUP(B345,Foundation!$C$8:$E$689,3,FALSE),"")</f>
        <v>Sandy</v>
      </c>
      <c r="L345" s="423" t="str">
        <f>+IF(IFERROR(MATCH(B345,'Erection Compiled'!$C$6:$C$829,0),"B")="B","","E")</f>
        <v>E</v>
      </c>
      <c r="M345" s="423" t="str">
        <f>+IFERROR(VLOOKUP(B345,Tackwelding!$B$6:$G$396,6,FALSE),"")</f>
        <v>Done</v>
      </c>
    </row>
    <row r="346" spans="1:13" x14ac:dyDescent="0.25">
      <c r="A346" s="423">
        <v>340</v>
      </c>
      <c r="B346" s="423" t="s">
        <v>737</v>
      </c>
      <c r="C346" s="423" t="s">
        <v>231</v>
      </c>
      <c r="H346" s="423" t="str">
        <f t="shared" ref="H346" si="80">+CONCATENATE(D346,",",E346,",",F346,",",G346)</f>
        <v>,,,</v>
      </c>
      <c r="I346" s="426">
        <v>404.9</v>
      </c>
      <c r="K346" s="423" t="str">
        <f>+IFERROR(VLOOKUP(B346,Foundation!$C$8:$E$689,3,FALSE),"")</f>
        <v>WFR</v>
      </c>
      <c r="L346" s="423" t="str">
        <f>+IF(IFERROR(MATCH(B346,'Erection Compiled'!$C$6:$C$829,0),"B")="B","","E")</f>
        <v>E</v>
      </c>
      <c r="M346" s="423" t="str">
        <f>+IFERROR(VLOOKUP(B346,Tackwelding!$B$6:$G$396,6,FALSE),"")</f>
        <v>Done</v>
      </c>
    </row>
    <row r="347" spans="1:13" x14ac:dyDescent="0.25">
      <c r="A347" s="423">
        <v>341</v>
      </c>
      <c r="B347" s="423" t="s">
        <v>738</v>
      </c>
      <c r="C347" s="423" t="s">
        <v>231</v>
      </c>
      <c r="H347" s="423" t="str">
        <f t="shared" ref="H347" si="81">+CONCATENATE(D347,",",E347,",",F347,",",G347)</f>
        <v>,,,</v>
      </c>
      <c r="I347" s="426">
        <v>343.1</v>
      </c>
      <c r="K347" s="423" t="str">
        <f>+IFERROR(VLOOKUP(B347,Foundation!$C$8:$E$689,3,FALSE),"")</f>
        <v>WFR</v>
      </c>
      <c r="L347" s="423" t="str">
        <f>+IF(IFERROR(MATCH(B347,'Erection Compiled'!$C$6:$C$829,0),"B")="B","","E")</f>
        <v>E</v>
      </c>
      <c r="M347" s="423" t="str">
        <f>+IFERROR(VLOOKUP(B347,Tackwelding!$B$6:$G$396,6,FALSE),"")</f>
        <v>Done</v>
      </c>
    </row>
    <row r="348" spans="1:13" x14ac:dyDescent="0.25">
      <c r="A348" s="423">
        <v>342</v>
      </c>
      <c r="B348" s="423" t="s">
        <v>739</v>
      </c>
      <c r="C348" s="423" t="s">
        <v>231</v>
      </c>
      <c r="H348" s="423" t="str">
        <f t="shared" ref="H348" si="82">+CONCATENATE(D348,",",E348,",",F348,",",G348)</f>
        <v>,,,</v>
      </c>
      <c r="I348" s="426">
        <v>357.7</v>
      </c>
      <c r="K348" s="423" t="str">
        <f>+IFERROR(VLOOKUP(B348,Foundation!$C$8:$E$689,3,FALSE),"")</f>
        <v>Sandy</v>
      </c>
      <c r="L348" s="423" t="str">
        <f>+IF(IFERROR(MATCH(B348,'Erection Compiled'!$C$6:$C$829,0),"B")="B","","E")</f>
        <v>E</v>
      </c>
      <c r="M348" s="423" t="str">
        <f>+IFERROR(VLOOKUP(B348,Tackwelding!$B$6:$G$396,6,FALSE),"")</f>
        <v>Done</v>
      </c>
    </row>
    <row r="349" spans="1:13" x14ac:dyDescent="0.25">
      <c r="A349" s="423">
        <v>343</v>
      </c>
      <c r="B349" s="423" t="s">
        <v>740</v>
      </c>
      <c r="C349" s="423" t="s">
        <v>231</v>
      </c>
      <c r="D349" s="423">
        <v>0</v>
      </c>
      <c r="E349" s="423">
        <v>0</v>
      </c>
      <c r="F349" s="423">
        <v>0</v>
      </c>
      <c r="G349" s="423">
        <v>1</v>
      </c>
      <c r="H349" s="423" t="str">
        <f t="shared" ref="H349" si="83">+CONCATENATE(D349,",",E349,",",F349,",",G349)</f>
        <v>0,0,0,1</v>
      </c>
      <c r="I349" s="426">
        <v>365.2</v>
      </c>
      <c r="K349" s="423" t="str">
        <f>+IFERROR(VLOOKUP(B349,Foundation!$C$8:$E$689,3,FALSE),"")</f>
        <v>Sandy</v>
      </c>
      <c r="L349" s="423" t="str">
        <f>+IF(IFERROR(MATCH(B349,'Erection Compiled'!$C$6:$C$829,0),"B")="B","","E")</f>
        <v>E</v>
      </c>
      <c r="M349" s="423" t="str">
        <f>+IFERROR(VLOOKUP(B349,Tackwelding!$B$6:$G$396,6,FALSE),"")</f>
        <v>Done</v>
      </c>
    </row>
    <row r="350" spans="1:13" x14ac:dyDescent="0.25">
      <c r="A350" s="423">
        <v>344</v>
      </c>
      <c r="B350" s="423" t="s">
        <v>741</v>
      </c>
      <c r="C350" s="423" t="s">
        <v>231</v>
      </c>
      <c r="D350" s="423">
        <v>0</v>
      </c>
      <c r="E350" s="423">
        <v>0</v>
      </c>
      <c r="F350" s="423">
        <v>1</v>
      </c>
      <c r="G350" s="423">
        <v>3</v>
      </c>
      <c r="H350" s="423" t="str">
        <f t="shared" ref="H350" si="84">+CONCATENATE(D350,",",E350,",",F350,",",G350)</f>
        <v>0,0,1,3</v>
      </c>
      <c r="I350" s="426">
        <v>350.1</v>
      </c>
      <c r="K350" s="423" t="str">
        <f>+IFERROR(VLOOKUP(B350,Foundation!$C$8:$E$689,3,FALSE),"")</f>
        <v>Sandy</v>
      </c>
      <c r="L350" s="423" t="str">
        <f>+IF(IFERROR(MATCH(B350,'Erection Compiled'!$C$6:$C$829,0),"B")="B","","E")</f>
        <v>E</v>
      </c>
      <c r="M350" s="423" t="str">
        <f>+IFERROR(VLOOKUP(B350,Tackwelding!$B$6:$G$396,6,FALSE),"")</f>
        <v>Done</v>
      </c>
    </row>
    <row r="351" spans="1:13" x14ac:dyDescent="0.25">
      <c r="A351" s="423">
        <v>345</v>
      </c>
      <c r="B351" s="423" t="s">
        <v>742</v>
      </c>
      <c r="C351" s="423" t="s">
        <v>231</v>
      </c>
      <c r="D351" s="423">
        <v>0</v>
      </c>
      <c r="E351" s="423">
        <v>0</v>
      </c>
      <c r="F351" s="423">
        <v>1</v>
      </c>
      <c r="G351" s="423">
        <v>2</v>
      </c>
      <c r="H351" s="423" t="str">
        <f t="shared" ref="H351" si="85">+CONCATENATE(D351,",",E351,",",F351,",",G351)</f>
        <v>0,0,1,2</v>
      </c>
      <c r="I351" s="426">
        <v>357.7</v>
      </c>
      <c r="K351" s="423" t="str">
        <f>+IFERROR(VLOOKUP(B351,Foundation!$C$8:$E$689,3,FALSE),"")</f>
        <v>Sandy</v>
      </c>
      <c r="L351" s="423" t="str">
        <f>+IF(IFERROR(MATCH(B351,'Erection Compiled'!$C$6:$C$829,0),"B")="B","","E")</f>
        <v>E</v>
      </c>
      <c r="M351" s="423" t="str">
        <f>+IFERROR(VLOOKUP(B351,Tackwelding!$B$6:$G$396,6,FALSE),"")</f>
        <v>Done</v>
      </c>
    </row>
    <row r="352" spans="1:13" x14ac:dyDescent="0.25">
      <c r="A352" s="423">
        <v>346</v>
      </c>
      <c r="B352" s="423" t="s">
        <v>743</v>
      </c>
      <c r="C352" s="423" t="s">
        <v>231</v>
      </c>
      <c r="D352" s="423">
        <v>0</v>
      </c>
      <c r="E352" s="423">
        <v>0</v>
      </c>
      <c r="F352" s="423">
        <v>1</v>
      </c>
      <c r="G352" s="423">
        <v>0</v>
      </c>
      <c r="H352" s="423" t="str">
        <f t="shared" ref="H352" si="86">+CONCATENATE(D352,",",E352,",",F352,",",G352)</f>
        <v>0,0,1,0</v>
      </c>
      <c r="I352" s="426">
        <v>337.8</v>
      </c>
      <c r="K352" s="423" t="str">
        <f>+IFERROR(VLOOKUP(B352,Foundation!$C$8:$E$689,3,FALSE),"")</f>
        <v>Sandy</v>
      </c>
      <c r="L352" s="423" t="str">
        <f>+IF(IFERROR(MATCH(B352,'Erection Compiled'!$C$6:$C$829,0),"B")="B","","E")</f>
        <v>E</v>
      </c>
      <c r="M352" s="423" t="str">
        <f>+IFERROR(VLOOKUP(B352,Tackwelding!$B$6:$G$396,6,FALSE),"")</f>
        <v>Done</v>
      </c>
    </row>
    <row r="353" spans="1:13" x14ac:dyDescent="0.25">
      <c r="A353" s="423">
        <v>347</v>
      </c>
      <c r="B353" s="423" t="s">
        <v>744</v>
      </c>
      <c r="C353" s="423" t="s">
        <v>232</v>
      </c>
      <c r="D353" s="423">
        <v>0</v>
      </c>
      <c r="E353" s="423">
        <v>0</v>
      </c>
      <c r="F353" s="423">
        <v>0</v>
      </c>
      <c r="G353" s="423">
        <v>0</v>
      </c>
      <c r="H353" s="423" t="str">
        <f t="shared" ref="H353" si="87">+CONCATENATE(D353,",",E353,",",F353,",",G353)</f>
        <v>0,0,0,0</v>
      </c>
      <c r="I353" s="426">
        <v>341.22</v>
      </c>
      <c r="K353" s="423" t="str">
        <f>+IFERROR(VLOOKUP(B353,Foundation!$C$8:$E$689,3,FALSE),"")</f>
        <v>Sandy</v>
      </c>
      <c r="L353" s="423" t="str">
        <f>+IF(IFERROR(MATCH(B353,'Erection Compiled'!$C$6:$C$829,0),"B")="B","","E")</f>
        <v>E</v>
      </c>
      <c r="M353" s="423" t="str">
        <f>+IFERROR(VLOOKUP(B353,Tackwelding!$B$6:$G$396,6,FALSE),"")</f>
        <v>Done</v>
      </c>
    </row>
    <row r="354" spans="1:13" x14ac:dyDescent="0.25">
      <c r="A354" s="423">
        <v>348</v>
      </c>
      <c r="B354" s="427" t="s">
        <v>93</v>
      </c>
      <c r="C354" s="427" t="s">
        <v>651</v>
      </c>
      <c r="D354" s="427">
        <v>3</v>
      </c>
      <c r="E354" s="427">
        <v>3</v>
      </c>
      <c r="F354" s="427">
        <v>0</v>
      </c>
      <c r="G354" s="427">
        <v>2</v>
      </c>
      <c r="H354" s="427" t="str">
        <f t="shared" ref="H354" si="88">+CONCATENATE(D354,",",E354,",",F354,",",G354)</f>
        <v>3,3,0,2</v>
      </c>
      <c r="I354" s="426">
        <v>460.49</v>
      </c>
      <c r="K354" s="423" t="str">
        <f>+IFERROR(VLOOKUP(B354,Foundation!$C$8:$E$689,3,FALSE),"")</f>
        <v>Sandy</v>
      </c>
      <c r="L354" s="423" t="str">
        <f>+IF(IFERROR(MATCH(B354,'Erection Compiled'!$C$6:$C$829,0),"B")="B","","E")</f>
        <v>E</v>
      </c>
      <c r="M354" s="423" t="str">
        <f>+IFERROR(VLOOKUP(B354,Tackwelding!$B$6:$G$396,6,FALSE),"")</f>
        <v>Done</v>
      </c>
    </row>
    <row r="355" spans="1:13" x14ac:dyDescent="0.25">
      <c r="A355" s="423">
        <v>349</v>
      </c>
      <c r="B355" s="427" t="s">
        <v>94</v>
      </c>
      <c r="C355" s="427" t="s">
        <v>651</v>
      </c>
      <c r="D355" s="427">
        <v>0</v>
      </c>
      <c r="E355" s="427">
        <v>0</v>
      </c>
      <c r="F355" s="427">
        <v>0</v>
      </c>
      <c r="G355" s="427">
        <v>0</v>
      </c>
      <c r="H355" s="427" t="str">
        <f t="shared" ref="H355" si="89">+CONCATENATE(D355,",",E355,",",F355,",",G355)</f>
        <v>0,0,0,0</v>
      </c>
      <c r="I355" s="426">
        <v>219.76</v>
      </c>
      <c r="K355" s="423" t="str">
        <f>+IFERROR(VLOOKUP(B355,Foundation!$C$8:$E$689,3,FALSE),"")</f>
        <v>Sandy</v>
      </c>
      <c r="L355" s="423" t="str">
        <f>+IF(IFERROR(MATCH(B355,'Erection Compiled'!$C$6:$C$829,0),"B")="B","","E")</f>
        <v>E</v>
      </c>
      <c r="M355" s="423" t="str">
        <f>+IFERROR(VLOOKUP(B355,Tackwelding!$B$6:$G$396,6,FALSE),"")</f>
        <v>Done</v>
      </c>
    </row>
    <row r="356" spans="1:13" x14ac:dyDescent="0.25">
      <c r="A356" s="423">
        <v>350</v>
      </c>
      <c r="B356" s="423" t="s">
        <v>745</v>
      </c>
      <c r="C356" s="423" t="s">
        <v>231</v>
      </c>
      <c r="D356" s="423">
        <v>0</v>
      </c>
      <c r="E356" s="423">
        <v>0</v>
      </c>
      <c r="F356" s="423">
        <v>0</v>
      </c>
      <c r="G356" s="423">
        <v>0</v>
      </c>
      <c r="H356" s="423" t="str">
        <f t="shared" ref="H356" si="90">+CONCATENATE(D356,",",E356,",",F356,",",G356)</f>
        <v>0,0,0,0</v>
      </c>
      <c r="I356" s="428">
        <v>461.1</v>
      </c>
      <c r="K356" s="423" t="str">
        <f>+IFERROR(VLOOKUP(B356,Foundation!$C$8:$E$689,3,FALSE),"")</f>
        <v>Sandy</v>
      </c>
      <c r="L356" s="423" t="str">
        <f>+IF(IFERROR(MATCH(B356,'Erection Compiled'!$C$6:$C$829,0),"B")="B","","E")</f>
        <v>E</v>
      </c>
      <c r="M356" s="423" t="str">
        <f>+IFERROR(VLOOKUP(B356,Tackwelding!$B$6:$G$396,6,FALSE),"")</f>
        <v>Done</v>
      </c>
    </row>
    <row r="357" spans="1:13" x14ac:dyDescent="0.25">
      <c r="A357" s="423">
        <v>351</v>
      </c>
      <c r="B357" s="423" t="s">
        <v>746</v>
      </c>
      <c r="C357" s="423" t="s">
        <v>20</v>
      </c>
      <c r="D357" s="423">
        <v>0</v>
      </c>
      <c r="E357" s="423">
        <v>0</v>
      </c>
      <c r="F357" s="423">
        <v>0</v>
      </c>
      <c r="G357" s="423">
        <v>0</v>
      </c>
      <c r="H357" s="423" t="str">
        <f t="shared" ref="H357" si="91">+CONCATENATE(D357,",",E357,",",F357,",",G357)</f>
        <v>0,0,0,0</v>
      </c>
      <c r="I357" s="428">
        <v>355.5</v>
      </c>
      <c r="K357" s="423" t="str">
        <f>+IFERROR(VLOOKUP(B357,Foundation!$C$8:$E$689,3,FALSE),"")</f>
        <v>DRY</v>
      </c>
      <c r="L357" s="423" t="str">
        <f>+IF(IFERROR(MATCH(B357,'Erection Compiled'!$C$6:$C$829,0),"B")="B","","E")</f>
        <v>E</v>
      </c>
      <c r="M357" s="423" t="str">
        <f>+IFERROR(VLOOKUP(B357,Tackwelding!$B$6:$G$396,6,FALSE),"")</f>
        <v>Done</v>
      </c>
    </row>
    <row r="358" spans="1:13" x14ac:dyDescent="0.25">
      <c r="A358" s="423">
        <v>352</v>
      </c>
      <c r="B358" s="423" t="s">
        <v>747</v>
      </c>
      <c r="C358" s="423" t="s">
        <v>231</v>
      </c>
      <c r="D358" s="423">
        <v>0</v>
      </c>
      <c r="E358" s="423">
        <v>0</v>
      </c>
      <c r="F358" s="423">
        <v>0</v>
      </c>
      <c r="G358" s="423">
        <v>0</v>
      </c>
      <c r="H358" s="423" t="str">
        <f t="shared" ref="H358" si="92">+CONCATENATE(D358,",",E358,",",F358,",",G358)</f>
        <v>0,0,0,0</v>
      </c>
      <c r="I358" s="426">
        <v>405.4</v>
      </c>
      <c r="K358" s="423" t="str">
        <f>+IFERROR(VLOOKUP(B358,Foundation!$C$8:$E$689,3,FALSE),"")</f>
        <v>DRY</v>
      </c>
      <c r="L358" s="423" t="str">
        <f>+IF(IFERROR(MATCH(B358,'Erection Compiled'!$C$6:$C$829,0),"B")="B","","E")</f>
        <v>E</v>
      </c>
      <c r="M358" s="423" t="str">
        <f>+IFERROR(VLOOKUP(B358,Tackwelding!$B$6:$G$396,6,FALSE),"")</f>
        <v>Done</v>
      </c>
    </row>
    <row r="359" spans="1:13" x14ac:dyDescent="0.25">
      <c r="A359" s="423">
        <v>353</v>
      </c>
      <c r="B359" s="423" t="s">
        <v>748</v>
      </c>
      <c r="C359" s="423" t="s">
        <v>231</v>
      </c>
      <c r="D359" s="423">
        <v>0</v>
      </c>
      <c r="E359" s="423">
        <v>0</v>
      </c>
      <c r="F359" s="423">
        <v>0</v>
      </c>
      <c r="G359" s="423">
        <v>0</v>
      </c>
      <c r="H359" s="423" t="str">
        <f t="shared" ref="H359" si="93">+CONCATENATE(D359,",",E359,",",F359,",",G359)</f>
        <v>0,0,0,0</v>
      </c>
      <c r="I359" s="426">
        <v>418.2</v>
      </c>
      <c r="K359" s="423" t="str">
        <f>+IFERROR(VLOOKUP(B359,Foundation!$C$8:$E$689,3,FALSE),"")</f>
        <v>Sandy</v>
      </c>
      <c r="L359" s="423" t="str">
        <f>+IF(IFERROR(MATCH(B359,'Erection Compiled'!$C$6:$C$829,0),"B")="B","","E")</f>
        <v>E</v>
      </c>
      <c r="M359" s="423" t="str">
        <f>+IFERROR(VLOOKUP(B359,Tackwelding!$B$6:$G$396,6,FALSE),"")</f>
        <v>Done</v>
      </c>
    </row>
    <row r="360" spans="1:13" x14ac:dyDescent="0.25">
      <c r="A360" s="423">
        <v>354</v>
      </c>
      <c r="B360" s="423" t="s">
        <v>749</v>
      </c>
      <c r="C360" s="423" t="s">
        <v>20</v>
      </c>
      <c r="D360" s="423">
        <v>0</v>
      </c>
      <c r="E360" s="423">
        <v>0</v>
      </c>
      <c r="F360" s="423">
        <v>0</v>
      </c>
      <c r="G360" s="423">
        <v>1</v>
      </c>
      <c r="H360" s="423" t="str">
        <f t="shared" ref="H360" si="94">+CONCATENATE(D360,",",E360,",",F360,",",G360)</f>
        <v>0,0,0,1</v>
      </c>
      <c r="I360" s="426">
        <v>416.8</v>
      </c>
      <c r="K360" s="423" t="str">
        <f>+IFERROR(VLOOKUP(B360,Foundation!$C$8:$E$689,3,FALSE),"")</f>
        <v>Sandy</v>
      </c>
      <c r="L360" s="423" t="str">
        <f>+IF(IFERROR(MATCH(B360,'Erection Compiled'!$C$6:$C$829,0),"B")="B","","E")</f>
        <v>E</v>
      </c>
      <c r="M360" s="423" t="str">
        <f>+IFERROR(VLOOKUP(B360,Tackwelding!$B$6:$G$396,6,FALSE),"")</f>
        <v>Done</v>
      </c>
    </row>
    <row r="361" spans="1:13" x14ac:dyDescent="0.25">
      <c r="A361" s="423">
        <v>355</v>
      </c>
      <c r="B361" s="423" t="s">
        <v>750</v>
      </c>
      <c r="C361" s="423" t="s">
        <v>20</v>
      </c>
      <c r="D361" s="423">
        <v>0</v>
      </c>
      <c r="E361" s="423">
        <v>1</v>
      </c>
      <c r="F361" s="423">
        <v>0</v>
      </c>
      <c r="G361" s="423">
        <v>0</v>
      </c>
      <c r="H361" s="423" t="str">
        <f t="shared" ref="H361" si="95">+CONCATENATE(D361,",",E361,",",F361,",",G361)</f>
        <v>0,1,0,0</v>
      </c>
      <c r="I361" s="426">
        <v>395</v>
      </c>
      <c r="K361" s="423" t="str">
        <f>+IFERROR(VLOOKUP(B361,Foundation!$C$8:$E$689,3,FALSE),"")</f>
        <v>Sandy</v>
      </c>
      <c r="L361" s="423" t="str">
        <f>+IF(IFERROR(MATCH(B361,'Erection Compiled'!$C$6:$C$829,0),"B")="B","","E")</f>
        <v>E</v>
      </c>
      <c r="M361" s="423" t="str">
        <f>+IFERROR(VLOOKUP(B361,Tackwelding!$B$6:$G$396,6,FALSE),"")</f>
        <v>Done</v>
      </c>
    </row>
    <row r="362" spans="1:13" x14ac:dyDescent="0.25">
      <c r="A362" s="423">
        <v>356</v>
      </c>
      <c r="B362" s="423" t="s">
        <v>751</v>
      </c>
      <c r="C362" s="423" t="s">
        <v>20</v>
      </c>
      <c r="H362" s="423" t="str">
        <f t="shared" ref="H362" si="96">+CONCATENATE(D362,",",E362,",",F362,",",G362)</f>
        <v>,,,</v>
      </c>
      <c r="I362" s="426">
        <v>401.8</v>
      </c>
      <c r="K362" s="423" t="str">
        <f>+IFERROR(VLOOKUP(B362,Foundation!$C$8:$E$689,3,FALSE),"")</f>
        <v>DFR</v>
      </c>
      <c r="L362" s="423" t="str">
        <f>+IF(IFERROR(MATCH(B362,'Erection Compiled'!$C$6:$C$829,0),"B")="B","","E")</f>
        <v>E</v>
      </c>
      <c r="M362" s="423" t="str">
        <f>+IFERROR(VLOOKUP(B362,Tackwelding!$B$6:$G$396,6,FALSE),"")</f>
        <v>Done</v>
      </c>
    </row>
    <row r="363" spans="1:13" x14ac:dyDescent="0.25">
      <c r="A363" s="423">
        <v>357</v>
      </c>
      <c r="B363" s="423" t="s">
        <v>95</v>
      </c>
      <c r="C363" s="423" t="s">
        <v>866</v>
      </c>
      <c r="D363" s="423">
        <v>0</v>
      </c>
      <c r="E363" s="423">
        <v>0</v>
      </c>
      <c r="F363" s="423">
        <v>0</v>
      </c>
      <c r="G363" s="423">
        <v>0</v>
      </c>
      <c r="H363" s="423" t="str">
        <f t="shared" ref="H363" si="97">+CONCATENATE(D363,",",E363,",",F363,",",G363)</f>
        <v>0,0,0,0</v>
      </c>
      <c r="I363" s="426">
        <v>433.9</v>
      </c>
      <c r="K363" s="423" t="str">
        <f>+IFERROR(VLOOKUP(B363,Foundation!$C$8:$E$689,3,FALSE),"")</f>
        <v>DFR</v>
      </c>
      <c r="L363" s="423" t="str">
        <f>+IF(IFERROR(MATCH(B363,'Erection Compiled'!$C$6:$C$829,0),"B")="B","","E")</f>
        <v>E</v>
      </c>
      <c r="M363" s="423" t="str">
        <f>+IFERROR(VLOOKUP(B363,Tackwelding!$B$6:$G$396,6,FALSE),"")</f>
        <v>Done</v>
      </c>
    </row>
    <row r="364" spans="1:13" x14ac:dyDescent="0.25">
      <c r="A364" s="423">
        <v>358</v>
      </c>
      <c r="B364" s="423" t="s">
        <v>35</v>
      </c>
      <c r="C364" s="423" t="s">
        <v>244</v>
      </c>
      <c r="D364" s="423">
        <v>0</v>
      </c>
      <c r="E364" s="423">
        <v>0</v>
      </c>
      <c r="F364" s="423">
        <v>0</v>
      </c>
      <c r="G364" s="423">
        <v>0</v>
      </c>
      <c r="H364" s="423" t="str">
        <f t="shared" ref="H364" si="98">+CONCATENATE(D364,",",E364,",",F364,",",G364)</f>
        <v>0,0,0,0</v>
      </c>
      <c r="I364" s="426">
        <v>238.9</v>
      </c>
      <c r="K364" s="423" t="str">
        <f>+IFERROR(VLOOKUP(B364,Foundation!$C$8:$E$689,3,FALSE),"")</f>
        <v>DRY</v>
      </c>
      <c r="L364" s="423" t="str">
        <f>+IF(IFERROR(MATCH(B364,'Erection Compiled'!$C$6:$C$829,0),"B")="B","","E")</f>
        <v>E</v>
      </c>
      <c r="M364" s="423" t="str">
        <f>+IFERROR(VLOOKUP(B364,Tackwelding!$B$6:$G$396,6,FALSE),"")</f>
        <v>Done</v>
      </c>
    </row>
    <row r="365" spans="1:13" x14ac:dyDescent="0.25">
      <c r="A365" s="423">
        <v>359</v>
      </c>
      <c r="B365" s="423" t="s">
        <v>752</v>
      </c>
      <c r="C365" s="423" t="s">
        <v>20</v>
      </c>
      <c r="D365" s="423">
        <v>0</v>
      </c>
      <c r="E365" s="423">
        <v>0</v>
      </c>
      <c r="F365" s="423">
        <v>0</v>
      </c>
      <c r="G365" s="423">
        <v>1</v>
      </c>
      <c r="H365" s="423" t="str">
        <f t="shared" ref="H365" si="99">+CONCATENATE(D365,",",E365,",",F365,",",G365)</f>
        <v>0,0,0,1</v>
      </c>
      <c r="I365" s="426">
        <v>411.3</v>
      </c>
      <c r="K365" s="423" t="str">
        <f>+IFERROR(VLOOKUP(B365,Foundation!$C$8:$E$689,3,FALSE),"")</f>
        <v>DRY</v>
      </c>
      <c r="L365" s="423" t="str">
        <f>+IF(IFERROR(MATCH(B365,'Erection Compiled'!$C$6:$C$829,0),"B")="B","","E")</f>
        <v>E</v>
      </c>
      <c r="M365" s="423" t="str">
        <f>+IFERROR(VLOOKUP(B365,Tackwelding!$B$6:$G$396,6,FALSE),"")</f>
        <v>Done</v>
      </c>
    </row>
    <row r="366" spans="1:13" x14ac:dyDescent="0.25">
      <c r="A366" s="423">
        <v>360</v>
      </c>
      <c r="B366" s="423" t="s">
        <v>96</v>
      </c>
      <c r="C366" s="423" t="s">
        <v>20</v>
      </c>
      <c r="D366" s="423">
        <v>0</v>
      </c>
      <c r="E366" s="423">
        <v>0</v>
      </c>
      <c r="F366" s="423">
        <v>0</v>
      </c>
      <c r="G366" s="423">
        <v>0</v>
      </c>
      <c r="H366" s="423" t="str">
        <f t="shared" ref="H366" si="100">+CONCATENATE(D366,",",E366,",",F366,",",G366)</f>
        <v>0,0,0,0</v>
      </c>
      <c r="I366" s="426">
        <v>418.2</v>
      </c>
      <c r="K366" s="423" t="str">
        <f>+IFERROR(VLOOKUP(B366,Foundation!$C$8:$E$689,3,FALSE),"")</f>
        <v>DFR</v>
      </c>
      <c r="L366" s="423" t="str">
        <f>+IF(IFERROR(MATCH(B366,'Erection Compiled'!$C$6:$C$829,0),"B")="B","","E")</f>
        <v>E</v>
      </c>
      <c r="M366" s="423" t="str">
        <f>+IFERROR(VLOOKUP(B366,Tackwelding!$B$6:$G$396,6,FALSE),"")</f>
        <v>Done</v>
      </c>
    </row>
    <row r="367" spans="1:13" x14ac:dyDescent="0.25">
      <c r="A367" s="423">
        <v>361</v>
      </c>
      <c r="B367" s="423" t="s">
        <v>218</v>
      </c>
      <c r="C367" s="423" t="s">
        <v>20</v>
      </c>
      <c r="D367" s="423">
        <v>0</v>
      </c>
      <c r="E367" s="423">
        <v>0</v>
      </c>
      <c r="F367" s="423">
        <v>0</v>
      </c>
      <c r="G367" s="423">
        <v>1</v>
      </c>
      <c r="H367" s="423" t="str">
        <f t="shared" ref="H367" si="101">+CONCATENATE(D367,",",E367,",",F367,",",G367)</f>
        <v>0,0,0,1</v>
      </c>
      <c r="I367" s="426">
        <v>412.3</v>
      </c>
      <c r="K367" s="423" t="str">
        <f>+IFERROR(VLOOKUP(B367,Foundation!$C$8:$E$689,3,FALSE),"")</f>
        <v>DFR</v>
      </c>
      <c r="L367" s="423" t="str">
        <f>+IF(IFERROR(MATCH(B367,'Erection Compiled'!$C$6:$C$829,0),"B")="B","","E")</f>
        <v>E</v>
      </c>
      <c r="M367" s="423" t="str">
        <f>+IFERROR(VLOOKUP(B367,Tackwelding!$B$6:$G$396,6,FALSE),"")</f>
        <v>Done</v>
      </c>
    </row>
    <row r="368" spans="1:13" x14ac:dyDescent="0.25">
      <c r="A368" s="423">
        <v>362</v>
      </c>
      <c r="B368" s="423" t="s">
        <v>753</v>
      </c>
      <c r="C368" s="423" t="s">
        <v>20</v>
      </c>
      <c r="H368" s="423" t="str">
        <f t="shared" ref="H368" si="102">+CONCATENATE(D368,",",E368,",",F368,",",G368)</f>
        <v>,,,</v>
      </c>
      <c r="I368" s="426">
        <v>421</v>
      </c>
      <c r="K368" s="423" t="str">
        <f>+IFERROR(VLOOKUP(B368,Foundation!$C$8:$E$689,3,FALSE),"")</f>
        <v>DFR</v>
      </c>
      <c r="L368" s="423" t="str">
        <f>+IF(IFERROR(MATCH(B368,'Erection Compiled'!$C$6:$C$829,0),"B")="B","","E")</f>
        <v>E</v>
      </c>
      <c r="M368" s="423" t="str">
        <f>+IFERROR(VLOOKUP(B368,Tackwelding!$B$6:$G$396,6,FALSE),"")</f>
        <v>Done</v>
      </c>
    </row>
    <row r="369" spans="1:13" x14ac:dyDescent="0.25">
      <c r="A369" s="423">
        <v>363</v>
      </c>
      <c r="B369" s="423" t="s">
        <v>754</v>
      </c>
      <c r="C369" s="423" t="s">
        <v>20</v>
      </c>
      <c r="H369" s="423" t="str">
        <f t="shared" ref="H369" si="103">+CONCATENATE(D369,",",E369,",",F369,",",G369)</f>
        <v>,,,</v>
      </c>
      <c r="I369" s="426">
        <v>419.7</v>
      </c>
      <c r="K369" s="423" t="str">
        <f>+IFERROR(VLOOKUP(B369,Foundation!$C$8:$E$689,3,FALSE),"")</f>
        <v>DFR</v>
      </c>
      <c r="L369" s="423" t="str">
        <f>+IF(IFERROR(MATCH(B369,'Erection Compiled'!$C$6:$C$829,0),"B")="B","","E")</f>
        <v>E</v>
      </c>
      <c r="M369" s="423" t="str">
        <f>+IFERROR(VLOOKUP(B369,Tackwelding!$B$6:$G$396,6,FALSE),"")</f>
        <v>Done</v>
      </c>
    </row>
    <row r="370" spans="1:13" x14ac:dyDescent="0.25">
      <c r="A370" s="423">
        <v>364</v>
      </c>
      <c r="B370" s="423" t="s">
        <v>755</v>
      </c>
      <c r="C370" s="423" t="s">
        <v>20</v>
      </c>
      <c r="H370" s="423" t="str">
        <f t="shared" ref="H370" si="104">+CONCATENATE(D370,",",E370,",",F370,",",G370)</f>
        <v>,,,</v>
      </c>
      <c r="I370" s="426">
        <v>419.1</v>
      </c>
      <c r="K370" s="423" t="str">
        <f>+IFERROR(VLOOKUP(B370,Foundation!$C$8:$E$689,3,FALSE),"")</f>
        <v>DFR</v>
      </c>
      <c r="L370" s="423" t="str">
        <f>+IF(IFERROR(MATCH(B370,'Erection Compiled'!$C$6:$C$829,0),"B")="B","","E")</f>
        <v>E</v>
      </c>
      <c r="M370" s="423" t="str">
        <f>+IFERROR(VLOOKUP(B370,Tackwelding!$B$6:$G$396,6,FALSE),"")</f>
        <v>Done</v>
      </c>
    </row>
    <row r="371" spans="1:13" x14ac:dyDescent="0.25">
      <c r="A371" s="423">
        <v>365</v>
      </c>
      <c r="B371" s="423" t="s">
        <v>756</v>
      </c>
      <c r="C371" s="423" t="s">
        <v>20</v>
      </c>
      <c r="D371" s="423">
        <v>0</v>
      </c>
      <c r="E371" s="423">
        <v>0</v>
      </c>
      <c r="F371" s="423">
        <v>0</v>
      </c>
      <c r="G371" s="423">
        <v>0</v>
      </c>
      <c r="H371" s="423" t="str">
        <f t="shared" ref="H371" si="105">+CONCATENATE(D371,",",E371,",",F371,",",G371)</f>
        <v>0,0,0,0</v>
      </c>
      <c r="I371" s="426">
        <v>408.8</v>
      </c>
      <c r="K371" s="423" t="str">
        <f>+IFERROR(VLOOKUP(B371,Foundation!$C$8:$E$689,3,FALSE),"")</f>
        <v>DRY</v>
      </c>
      <c r="L371" s="423" t="str">
        <f>+IF(IFERROR(MATCH(B371,'Erection Compiled'!$C$6:$C$829,0),"B")="B","","E")</f>
        <v>E</v>
      </c>
      <c r="M371" s="423" t="str">
        <f>+IFERROR(VLOOKUP(B371,Tackwelding!$B$6:$G$396,6,FALSE),"")</f>
        <v>Done</v>
      </c>
    </row>
    <row r="372" spans="1:13" x14ac:dyDescent="0.25">
      <c r="A372" s="423">
        <v>366</v>
      </c>
      <c r="B372" s="423" t="s">
        <v>757</v>
      </c>
      <c r="C372" s="423" t="s">
        <v>243</v>
      </c>
      <c r="H372" s="423" t="str">
        <f t="shared" ref="H372" si="106">+CONCATENATE(D372,",",E372,",",F372,",",G372)</f>
        <v>,,,</v>
      </c>
      <c r="I372" s="426">
        <v>426.9</v>
      </c>
      <c r="K372" s="423" t="str">
        <f>+IFERROR(VLOOKUP(B372,Foundation!$C$8:$E$689,3,FALSE),"")</f>
        <v>DRY</v>
      </c>
      <c r="L372" s="423" t="str">
        <f>+IF(IFERROR(MATCH(B372,'Erection Compiled'!$C$6:$C$829,0),"B")="B","","E")</f>
        <v>E</v>
      </c>
      <c r="M372" s="423" t="str">
        <f>+IFERROR(VLOOKUP(B372,Tackwelding!$B$6:$G$396,6,FALSE),"")</f>
        <v>Done</v>
      </c>
    </row>
    <row r="373" spans="1:13" x14ac:dyDescent="0.25">
      <c r="A373" s="423">
        <v>367</v>
      </c>
      <c r="B373" s="423" t="s">
        <v>758</v>
      </c>
      <c r="C373" s="423" t="s">
        <v>20</v>
      </c>
      <c r="H373" s="423" t="str">
        <f t="shared" ref="H373" si="107">+CONCATENATE(D373,",",E373,",",F373,",",G373)</f>
        <v>,,,</v>
      </c>
      <c r="I373" s="426">
        <v>434.7</v>
      </c>
      <c r="K373" s="423" t="str">
        <f>+IFERROR(VLOOKUP(B373,Foundation!$C$8:$E$689,3,FALSE),"")</f>
        <v>DRY</v>
      </c>
      <c r="L373" s="423" t="str">
        <f>+IF(IFERROR(MATCH(B373,'Erection Compiled'!$C$6:$C$829,0),"B")="B","","E")</f>
        <v>E</v>
      </c>
      <c r="M373" s="423" t="str">
        <f>+IFERROR(VLOOKUP(B373,Tackwelding!$B$6:$G$396,6,FALSE),"")</f>
        <v>Done</v>
      </c>
    </row>
    <row r="374" spans="1:13" x14ac:dyDescent="0.25">
      <c r="A374" s="423">
        <v>368</v>
      </c>
      <c r="B374" s="423" t="s">
        <v>759</v>
      </c>
      <c r="C374" s="423" t="s">
        <v>231</v>
      </c>
      <c r="H374" s="423" t="str">
        <f t="shared" ref="H374" si="108">+CONCATENATE(D374,",",E374,",",F374,",",G374)</f>
        <v>,,,</v>
      </c>
      <c r="I374" s="426">
        <v>400.8</v>
      </c>
      <c r="K374" s="423" t="str">
        <f>+IFERROR(VLOOKUP(B374,Foundation!$C$8:$E$689,3,FALSE),"")</f>
        <v>DRY</v>
      </c>
      <c r="L374" s="423" t="str">
        <f>+IF(IFERROR(MATCH(B374,'Erection Compiled'!$C$6:$C$829,0),"B")="B","","E")</f>
        <v>E</v>
      </c>
      <c r="M374" s="423" t="str">
        <f>+IFERROR(VLOOKUP(B374,Tackwelding!$B$6:$G$396,6,FALSE),"")</f>
        <v>Done</v>
      </c>
    </row>
    <row r="375" spans="1:13" x14ac:dyDescent="0.25">
      <c r="A375" s="423">
        <v>369</v>
      </c>
      <c r="B375" s="423" t="s">
        <v>760</v>
      </c>
      <c r="C375" s="423" t="s">
        <v>232</v>
      </c>
      <c r="D375" s="423">
        <v>0</v>
      </c>
      <c r="E375" s="423">
        <v>0</v>
      </c>
      <c r="F375" s="423">
        <v>2</v>
      </c>
      <c r="G375" s="423">
        <v>0</v>
      </c>
      <c r="H375" s="423" t="str">
        <f t="shared" ref="H375" si="109">+CONCATENATE(D375,",",E375,",",F375,",",G375)</f>
        <v>0,0,2,0</v>
      </c>
      <c r="I375" s="426">
        <v>436.3</v>
      </c>
      <c r="K375" s="423" t="str">
        <f>+IFERROR(VLOOKUP(B375,Foundation!$C$8:$E$689,3,FALSE),"")</f>
        <v>DFR</v>
      </c>
      <c r="L375" s="423" t="str">
        <f>+IF(IFERROR(MATCH(B375,'Erection Compiled'!$C$6:$C$829,0),"B")="B","","E")</f>
        <v>E</v>
      </c>
      <c r="M375" s="423" t="str">
        <f>+IFERROR(VLOOKUP(B375,Tackwelding!$B$6:$G$396,6,FALSE),"")</f>
        <v>Done</v>
      </c>
    </row>
    <row r="376" spans="1:13" x14ac:dyDescent="0.25">
      <c r="A376" s="423">
        <v>370</v>
      </c>
      <c r="B376" s="423" t="s">
        <v>761</v>
      </c>
      <c r="C376" s="423" t="s">
        <v>232</v>
      </c>
      <c r="H376" s="423" t="str">
        <f t="shared" ref="H376" si="110">+CONCATENATE(D376,",",E376,",",F376,",",G376)</f>
        <v>,,,</v>
      </c>
      <c r="I376" s="426">
        <v>393.1</v>
      </c>
      <c r="K376" s="423" t="str">
        <f>+IFERROR(VLOOKUP(B376,Foundation!$C$8:$E$689,3,FALSE),"")</f>
        <v>DFR</v>
      </c>
      <c r="L376" s="423" t="str">
        <f>+IF(IFERROR(MATCH(B376,'Erection Compiled'!$C$6:$C$829,0),"B")="B","","E")</f>
        <v>E</v>
      </c>
      <c r="M376" s="423" t="str">
        <f>+IFERROR(VLOOKUP(B376,Tackwelding!$B$6:$G$396,6,FALSE),"")</f>
        <v>Done</v>
      </c>
    </row>
    <row r="377" spans="1:13" x14ac:dyDescent="0.25">
      <c r="A377" s="423">
        <v>371</v>
      </c>
      <c r="B377" s="423" t="s">
        <v>762</v>
      </c>
      <c r="C377" s="423" t="s">
        <v>20</v>
      </c>
      <c r="H377" s="423" t="str">
        <f t="shared" ref="H377" si="111">+CONCATENATE(D377,",",E377,",",F377,",",G377)</f>
        <v>,,,</v>
      </c>
      <c r="I377" s="426">
        <v>447.4</v>
      </c>
      <c r="K377" s="423" t="str">
        <f>+IFERROR(VLOOKUP(B377,Foundation!$C$8:$E$689,3,FALSE),"")</f>
        <v>DRY</v>
      </c>
      <c r="L377" s="423" t="str">
        <f>+IF(IFERROR(MATCH(B377,'Erection Compiled'!$C$6:$C$829,0),"B")="B","","E")</f>
        <v>E</v>
      </c>
      <c r="M377" s="423" t="str">
        <f>+IFERROR(VLOOKUP(B377,Tackwelding!$B$6:$G$396,6,FALSE),"")</f>
        <v>Done</v>
      </c>
    </row>
    <row r="378" spans="1:13" x14ac:dyDescent="0.25">
      <c r="A378" s="423">
        <v>372</v>
      </c>
      <c r="B378" s="423" t="s">
        <v>763</v>
      </c>
      <c r="C378" s="423" t="s">
        <v>232</v>
      </c>
      <c r="H378" s="423" t="str">
        <f t="shared" ref="H378" si="112">+CONCATENATE(D378,",",E378,",",F378,",",G378)</f>
        <v>,,,</v>
      </c>
      <c r="I378" s="426">
        <v>391.1</v>
      </c>
      <c r="K378" s="423" t="str">
        <f>+IFERROR(VLOOKUP(B378,Foundation!$C$8:$E$689,3,FALSE),"")</f>
        <v>DRY</v>
      </c>
      <c r="L378" s="423" t="str">
        <f>+IF(IFERROR(MATCH(B378,'Erection Compiled'!$C$6:$C$829,0),"B")="B","","E")</f>
        <v>E</v>
      </c>
      <c r="M378" s="423" t="str">
        <f>+IFERROR(VLOOKUP(B378,Tackwelding!$B$6:$G$396,6,FALSE),"")</f>
        <v>Done</v>
      </c>
    </row>
    <row r="379" spans="1:13" x14ac:dyDescent="0.25">
      <c r="A379" s="423">
        <v>373</v>
      </c>
      <c r="B379" s="423" t="s">
        <v>764</v>
      </c>
      <c r="C379" s="423" t="s">
        <v>232</v>
      </c>
      <c r="H379" s="423" t="str">
        <f t="shared" ref="H379" si="113">+CONCATENATE(D379,",",E379,",",F379,",",G379)</f>
        <v>,,,</v>
      </c>
      <c r="I379" s="426">
        <v>448.6</v>
      </c>
      <c r="K379" s="423" t="str">
        <f>+IFERROR(VLOOKUP(B379,Foundation!$C$8:$E$689,3,FALSE),"")</f>
        <v>DRY</v>
      </c>
      <c r="L379" s="423" t="str">
        <f>+IF(IFERROR(MATCH(B379,'Erection Compiled'!$C$6:$C$829,0),"B")="B","","E")</f>
        <v>E</v>
      </c>
      <c r="M379" s="423" t="str">
        <f>+IFERROR(VLOOKUP(B379,Tackwelding!$B$6:$G$396,6,FALSE),"")</f>
        <v>Done</v>
      </c>
    </row>
    <row r="380" spans="1:13" x14ac:dyDescent="0.25">
      <c r="A380" s="423">
        <v>374</v>
      </c>
      <c r="B380" s="423" t="s">
        <v>765</v>
      </c>
      <c r="C380" s="423" t="s">
        <v>233</v>
      </c>
      <c r="H380" s="423" t="str">
        <f t="shared" ref="H380" si="114">+CONCATENATE(D380,",",E380,",",F380,",",G380)</f>
        <v>,,,</v>
      </c>
      <c r="I380" s="426">
        <v>388</v>
      </c>
      <c r="K380" s="423" t="str">
        <f>+IFERROR(VLOOKUP(B380,Foundation!$C$8:$E$689,3,FALSE),"")</f>
        <v>Dry</v>
      </c>
      <c r="L380" s="423" t="str">
        <f>+IF(IFERROR(MATCH(B380,'Erection Compiled'!$C$6:$C$829,0),"B")="B","","E")</f>
        <v>E</v>
      </c>
      <c r="M380" s="423" t="str">
        <f>+IFERROR(VLOOKUP(B380,Tackwelding!$B$6:$G$396,6,FALSE),"")</f>
        <v>Done</v>
      </c>
    </row>
    <row r="381" spans="1:13" x14ac:dyDescent="0.25">
      <c r="A381" s="423">
        <v>375</v>
      </c>
      <c r="B381" s="423" t="s">
        <v>97</v>
      </c>
      <c r="C381" s="423" t="s">
        <v>239</v>
      </c>
      <c r="H381" s="423" t="str">
        <f t="shared" ref="H381" si="115">+CONCATENATE(D381,",",E381,",",F381,",",G381)</f>
        <v>,,,</v>
      </c>
      <c r="I381" s="426">
        <v>438</v>
      </c>
      <c r="K381" s="423" t="str">
        <f>+IFERROR(VLOOKUP(B381,Foundation!$C$8:$E$689,3,FALSE),"")</f>
        <v>DRY</v>
      </c>
      <c r="L381" s="423" t="str">
        <f>+IF(IFERROR(MATCH(B381,'Erection Compiled'!$C$6:$C$829,0),"B")="B","","E")</f>
        <v>E</v>
      </c>
      <c r="M381" s="423" t="str">
        <f>+IFERROR(VLOOKUP(B381,Tackwelding!$B$6:$G$396,6,FALSE),"")</f>
        <v>Done</v>
      </c>
    </row>
    <row r="382" spans="1:13" x14ac:dyDescent="0.25">
      <c r="A382" s="423">
        <v>376</v>
      </c>
      <c r="B382" s="423" t="s">
        <v>766</v>
      </c>
      <c r="C382" s="423" t="s">
        <v>232</v>
      </c>
      <c r="H382" s="423" t="str">
        <f t="shared" ref="H382" si="116">+CONCATENATE(D382,",",E382,",",F382,",",G382)</f>
        <v>,,,</v>
      </c>
      <c r="I382" s="426">
        <v>413.8</v>
      </c>
      <c r="K382" s="423" t="str">
        <f>+IFERROR(VLOOKUP(B382,Foundation!$C$8:$E$689,3,FALSE),"")</f>
        <v>DRY</v>
      </c>
      <c r="L382" s="423" t="str">
        <f>+IF(IFERROR(MATCH(B382,'Erection Compiled'!$C$6:$C$829,0),"B")="B","","E")</f>
        <v>E</v>
      </c>
      <c r="M382" s="423" t="str">
        <f>+IFERROR(VLOOKUP(B382,Tackwelding!$B$6:$G$396,6,FALSE),"")</f>
        <v>Done</v>
      </c>
    </row>
    <row r="383" spans="1:13" x14ac:dyDescent="0.25">
      <c r="A383" s="423">
        <v>377</v>
      </c>
      <c r="B383" s="423" t="s">
        <v>767</v>
      </c>
      <c r="C383" s="423" t="s">
        <v>20</v>
      </c>
      <c r="D383" s="423">
        <v>2</v>
      </c>
      <c r="E383" s="423">
        <v>2</v>
      </c>
      <c r="F383" s="423">
        <v>0</v>
      </c>
      <c r="G383" s="423">
        <v>0</v>
      </c>
      <c r="H383" s="423" t="str">
        <f t="shared" ref="H383" si="117">+CONCATENATE(D383,",",E383,",",F383,",",G383)</f>
        <v>2,2,0,0</v>
      </c>
      <c r="I383" s="426">
        <v>424.2</v>
      </c>
      <c r="K383" s="423" t="str">
        <f>+IFERROR(VLOOKUP(B383,Foundation!$C$8:$E$689,3,FALSE),"")</f>
        <v>DFR</v>
      </c>
      <c r="L383" s="423" t="str">
        <f>+IF(IFERROR(MATCH(B383,'Erection Compiled'!$C$6:$C$829,0),"B")="B","","E")</f>
        <v>E</v>
      </c>
      <c r="M383" s="423" t="str">
        <f>+IFERROR(VLOOKUP(B383,Tackwelding!$B$6:$G$396,6,FALSE),"")</f>
        <v>Done</v>
      </c>
    </row>
    <row r="384" spans="1:13" x14ac:dyDescent="0.25">
      <c r="A384" s="423">
        <v>378</v>
      </c>
      <c r="B384" s="423" t="s">
        <v>768</v>
      </c>
      <c r="C384" s="423" t="s">
        <v>20</v>
      </c>
      <c r="H384" s="423" t="str">
        <f t="shared" ref="H384" si="118">+CONCATENATE(D384,",",E384,",",F384,",",G384)</f>
        <v>,,,</v>
      </c>
      <c r="I384" s="426">
        <v>414.5</v>
      </c>
      <c r="K384" s="423" t="str">
        <f>+IFERROR(VLOOKUP(B384,Foundation!$C$8:$E$689,3,FALSE),"")</f>
        <v>DFR</v>
      </c>
      <c r="L384" s="423" t="str">
        <f>+IF(IFERROR(MATCH(B384,'Erection Compiled'!$C$6:$C$829,0),"B")="B","","E")</f>
        <v>E</v>
      </c>
      <c r="M384" s="423" t="str">
        <f>+IFERROR(VLOOKUP(B384,Tackwelding!$B$6:$G$396,6,FALSE),"")</f>
        <v>Done</v>
      </c>
    </row>
    <row r="385" spans="1:13" x14ac:dyDescent="0.25">
      <c r="A385" s="423">
        <v>379</v>
      </c>
      <c r="B385" s="423" t="s">
        <v>769</v>
      </c>
      <c r="C385" s="423" t="s">
        <v>20</v>
      </c>
      <c r="H385" s="423" t="str">
        <f t="shared" ref="H385" si="119">+CONCATENATE(D385,",",E385,",",F385,",",G385)</f>
        <v>,,,</v>
      </c>
      <c r="I385" s="426">
        <v>425.6</v>
      </c>
      <c r="K385" s="423" t="str">
        <f>+IFERROR(VLOOKUP(B385,Foundation!$C$8:$E$689,3,FALSE),"")</f>
        <v>DFR</v>
      </c>
      <c r="L385" s="423" t="str">
        <f>+IF(IFERROR(MATCH(B385,'Erection Compiled'!$C$6:$C$829,0),"B")="B","","E")</f>
        <v>E</v>
      </c>
      <c r="M385" s="423" t="str">
        <f>+IFERROR(VLOOKUP(B385,Tackwelding!$B$6:$G$396,6,FALSE),"")</f>
        <v>Done</v>
      </c>
    </row>
    <row r="386" spans="1:13" x14ac:dyDescent="0.25">
      <c r="A386" s="423">
        <v>380</v>
      </c>
      <c r="B386" s="423" t="s">
        <v>770</v>
      </c>
      <c r="C386" s="423" t="s">
        <v>20</v>
      </c>
      <c r="H386" s="423" t="str">
        <f t="shared" ref="H386" si="120">+CONCATENATE(D386,",",E386,",",F386,",",G386)</f>
        <v>,,,</v>
      </c>
      <c r="I386" s="426">
        <v>412.3</v>
      </c>
      <c r="K386" s="423" t="str">
        <f>+IFERROR(VLOOKUP(B386,Foundation!$C$8:$E$689,3,FALSE),"")</f>
        <v>DRY</v>
      </c>
      <c r="L386" s="423" t="str">
        <f>+IF(IFERROR(MATCH(B386,'Erection Compiled'!$C$6:$C$829,0),"B")="B","","E")</f>
        <v>E</v>
      </c>
      <c r="M386" s="423" t="str">
        <f>+IFERROR(VLOOKUP(B386,Tackwelding!$B$6:$G$396,6,FALSE),"")</f>
        <v>Done</v>
      </c>
    </row>
    <row r="387" spans="1:13" x14ac:dyDescent="0.25">
      <c r="A387" s="423">
        <v>381</v>
      </c>
      <c r="B387" s="423" t="s">
        <v>771</v>
      </c>
      <c r="C387" s="423" t="s">
        <v>231</v>
      </c>
      <c r="H387" s="423" t="str">
        <f t="shared" ref="H387" si="121">+CONCATENATE(D387,",",E387,",",F387,",",G387)</f>
        <v>,,,</v>
      </c>
      <c r="I387" s="426">
        <v>374.1</v>
      </c>
      <c r="K387" s="423" t="str">
        <f>+IFERROR(VLOOKUP(B387,Foundation!$C$8:$E$689,3,FALSE),"")</f>
        <v>DRY</v>
      </c>
      <c r="L387" s="423" t="str">
        <f>+IF(IFERROR(MATCH(B387,'Erection Compiled'!$C$6:$C$829,0),"B")="B","","E")</f>
        <v>E</v>
      </c>
      <c r="M387" s="423" t="str">
        <f>+IFERROR(VLOOKUP(B387,Tackwelding!$B$6:$G$396,6,FALSE),"")</f>
        <v>Done</v>
      </c>
    </row>
    <row r="388" spans="1:13" x14ac:dyDescent="0.25">
      <c r="A388" s="423">
        <v>382</v>
      </c>
      <c r="B388" s="423" t="s">
        <v>772</v>
      </c>
      <c r="C388" s="423" t="s">
        <v>20</v>
      </c>
      <c r="H388" s="423" t="str">
        <f t="shared" ref="H388" si="122">+CONCATENATE(D388,",",E388,",",F388,",",G388)</f>
        <v>,,,</v>
      </c>
      <c r="I388" s="426">
        <v>410.1</v>
      </c>
      <c r="K388" s="423" t="str">
        <f>+IFERROR(VLOOKUP(B388,Foundation!$C$8:$E$689,3,FALSE),"")</f>
        <v>DRY</v>
      </c>
      <c r="L388" s="423" t="str">
        <f>+IF(IFERROR(MATCH(B388,'Erection Compiled'!$C$6:$C$829,0),"B")="B","","E")</f>
        <v>E</v>
      </c>
      <c r="M388" s="423" t="str">
        <f>+IFERROR(VLOOKUP(B388,Tackwelding!$B$6:$G$396,6,FALSE),"")</f>
        <v>Done</v>
      </c>
    </row>
    <row r="389" spans="1:13" x14ac:dyDescent="0.25">
      <c r="A389" s="423">
        <v>383</v>
      </c>
      <c r="B389" s="423" t="s">
        <v>773</v>
      </c>
      <c r="C389" s="423" t="s">
        <v>231</v>
      </c>
      <c r="H389" s="423" t="str">
        <f t="shared" ref="H389" si="123">+CONCATENATE(D389,",",E389,",",F389,",",G389)</f>
        <v>,,,</v>
      </c>
      <c r="I389" s="426">
        <v>400.4</v>
      </c>
      <c r="K389" s="423" t="str">
        <f>+IFERROR(VLOOKUP(B389,Foundation!$C$8:$E$689,3,FALSE),"")</f>
        <v>DRY</v>
      </c>
      <c r="L389" s="423" t="str">
        <f>+IF(IFERROR(MATCH(B389,'Erection Compiled'!$C$6:$C$829,0),"B")="B","","E")</f>
        <v>E</v>
      </c>
      <c r="M389" s="423" t="str">
        <f>+IFERROR(VLOOKUP(B389,Tackwelding!$B$6:$G$396,6,FALSE),"")</f>
        <v>Done</v>
      </c>
    </row>
    <row r="390" spans="1:13" x14ac:dyDescent="0.25">
      <c r="A390" s="423">
        <v>384</v>
      </c>
      <c r="B390" s="423" t="s">
        <v>774</v>
      </c>
      <c r="C390" s="423" t="s">
        <v>20</v>
      </c>
      <c r="H390" s="423" t="str">
        <f t="shared" ref="H390" si="124">+CONCATENATE(D390,",",E390,",",F390,",",G390)</f>
        <v>,,,</v>
      </c>
      <c r="I390" s="426">
        <v>409.2</v>
      </c>
      <c r="K390" s="423" t="str">
        <f>+IFERROR(VLOOKUP(B390,Foundation!$C$8:$E$689,3,FALSE),"")</f>
        <v>DRY</v>
      </c>
      <c r="L390" s="423" t="str">
        <f>+IF(IFERROR(MATCH(B390,'Erection Compiled'!$C$6:$C$829,0),"B")="B","","E")</f>
        <v>E</v>
      </c>
      <c r="M390" s="423" t="str">
        <f>+IFERROR(VLOOKUP(B390,Tackwelding!$B$6:$G$396,6,FALSE),"")</f>
        <v>Done</v>
      </c>
    </row>
    <row r="391" spans="1:13" x14ac:dyDescent="0.25">
      <c r="A391" s="423">
        <v>385</v>
      </c>
      <c r="B391" s="423" t="s">
        <v>775</v>
      </c>
      <c r="C391" s="423" t="s">
        <v>231</v>
      </c>
      <c r="H391" s="423" t="str">
        <f t="shared" ref="H391" si="125">+CONCATENATE(D391,",",E391,",",F391,",",G391)</f>
        <v>,,,</v>
      </c>
      <c r="I391" s="426">
        <v>401</v>
      </c>
      <c r="K391" s="423" t="str">
        <f>+IFERROR(VLOOKUP(B391,Foundation!$C$8:$E$689,3,FALSE),"")</f>
        <v>DFR</v>
      </c>
      <c r="L391" s="423" t="str">
        <f>+IF(IFERROR(MATCH(B391,'Erection Compiled'!$C$6:$C$829,0),"B")="B","","E")</f>
        <v>E</v>
      </c>
      <c r="M391" s="423" t="str">
        <f>+IFERROR(VLOOKUP(B391,Tackwelding!$B$6:$G$396,6,FALSE),"")</f>
        <v>Done</v>
      </c>
    </row>
    <row r="392" spans="1:13" x14ac:dyDescent="0.25">
      <c r="A392" s="423">
        <v>386</v>
      </c>
      <c r="B392" s="423" t="s">
        <v>776</v>
      </c>
      <c r="C392" s="423" t="s">
        <v>20</v>
      </c>
      <c r="H392" s="423" t="str">
        <f t="shared" ref="H392" si="126">+CONCATENATE(D392,",",E392,",",F392,",",G392)</f>
        <v>,,,</v>
      </c>
      <c r="I392" s="426">
        <v>394.5</v>
      </c>
      <c r="K392" s="423" t="str">
        <f>+IFERROR(VLOOKUP(B392,Foundation!$C$8:$E$689,3,FALSE),"")</f>
        <v>DRY</v>
      </c>
      <c r="L392" s="423" t="str">
        <f>+IF(IFERROR(MATCH(B392,'Erection Compiled'!$C$6:$C$829,0),"B")="B","","E")</f>
        <v>E</v>
      </c>
      <c r="M392" s="423" t="str">
        <f>+IFERROR(VLOOKUP(B392,Tackwelding!$B$6:$G$396,6,FALSE),"")</f>
        <v>Done</v>
      </c>
    </row>
    <row r="393" spans="1:13" x14ac:dyDescent="0.25">
      <c r="A393" s="423">
        <v>387</v>
      </c>
      <c r="B393" s="423" t="s">
        <v>98</v>
      </c>
      <c r="C393" s="423" t="s">
        <v>245</v>
      </c>
      <c r="H393" s="423" t="str">
        <f t="shared" ref="H393" si="127">+CONCATENATE(D393,",",E393,",",F393,",",G393)</f>
        <v>,,,</v>
      </c>
      <c r="I393" s="426">
        <v>397.9</v>
      </c>
      <c r="K393" s="423" t="str">
        <f>+IFERROR(VLOOKUP(B393,Foundation!$C$8:$E$689,3,FALSE),"")</f>
        <v>DRY</v>
      </c>
      <c r="L393" s="423" t="str">
        <f>+IF(IFERROR(MATCH(B393,'Erection Compiled'!$C$6:$C$829,0),"B")="B","","E")</f>
        <v>E</v>
      </c>
      <c r="M393" s="423" t="str">
        <f>+IFERROR(VLOOKUP(B393,Tackwelding!$B$6:$G$396,6,FALSE),"")</f>
        <v>Done</v>
      </c>
    </row>
    <row r="394" spans="1:13" x14ac:dyDescent="0.25">
      <c r="A394" s="423">
        <v>388</v>
      </c>
      <c r="B394" s="423" t="s">
        <v>777</v>
      </c>
      <c r="C394" s="423" t="s">
        <v>232</v>
      </c>
      <c r="D394" s="423">
        <v>0</v>
      </c>
      <c r="E394" s="423">
        <v>0</v>
      </c>
      <c r="F394" s="423">
        <v>0</v>
      </c>
      <c r="G394" s="423">
        <v>0</v>
      </c>
      <c r="H394" s="423" t="str">
        <f t="shared" ref="H394" si="128">+CONCATENATE(D394,",",E394,",",F394,",",G394)</f>
        <v>0,0,0,0</v>
      </c>
      <c r="I394" s="426">
        <v>405.7</v>
      </c>
      <c r="K394" s="423" t="str">
        <f>+IFERROR(VLOOKUP(B394,Foundation!$C$8:$E$689,3,FALSE),"")</f>
        <v>DFR</v>
      </c>
      <c r="L394" s="423" t="str">
        <f>+IF(IFERROR(MATCH(B394,'Erection Compiled'!$C$6:$C$829,0),"B")="B","","E")</f>
        <v>E</v>
      </c>
      <c r="M394" s="423" t="str">
        <f>+IFERROR(VLOOKUP(B394,Tackwelding!$B$6:$G$396,6,FALSE),"")</f>
        <v>Done</v>
      </c>
    </row>
    <row r="395" spans="1:13" x14ac:dyDescent="0.25">
      <c r="A395" s="423">
        <v>389</v>
      </c>
      <c r="B395" s="423" t="s">
        <v>778</v>
      </c>
      <c r="C395" s="423" t="s">
        <v>232</v>
      </c>
      <c r="H395" s="423" t="str">
        <f t="shared" ref="H395" si="129">+CONCATENATE(D395,",",E395,",",F395,",",G395)</f>
        <v>,,,</v>
      </c>
      <c r="I395" s="426">
        <v>433.2</v>
      </c>
      <c r="K395" s="423" t="str">
        <f>+IFERROR(VLOOKUP(B395,Foundation!$C$8:$E$689,3,FALSE),"")</f>
        <v>DFR</v>
      </c>
      <c r="L395" s="423" t="str">
        <f>+IF(IFERROR(MATCH(B395,'Erection Compiled'!$C$6:$C$829,0),"B")="B","","E")</f>
        <v>E</v>
      </c>
      <c r="M395" s="423" t="str">
        <f>+IFERROR(VLOOKUP(B395,Tackwelding!$B$6:$G$396,6,FALSE),"")</f>
        <v>Done</v>
      </c>
    </row>
    <row r="396" spans="1:13" x14ac:dyDescent="0.25">
      <c r="A396" s="423">
        <v>390</v>
      </c>
      <c r="B396" s="423" t="s">
        <v>779</v>
      </c>
      <c r="C396" s="423" t="s">
        <v>232</v>
      </c>
      <c r="H396" s="423" t="str">
        <f t="shared" ref="H396" si="130">+CONCATENATE(D396,",",E396,",",F396,",",G396)</f>
        <v>,,,</v>
      </c>
      <c r="I396" s="426">
        <v>400.9</v>
      </c>
      <c r="K396" s="423" t="str">
        <f>+IFERROR(VLOOKUP(B396,Foundation!$C$8:$E$689,3,FALSE),"")</f>
        <v>DRY</v>
      </c>
      <c r="L396" s="423" t="str">
        <f>+IF(IFERROR(MATCH(B396,'Erection Compiled'!$C$6:$C$829,0),"B")="B","","E")</f>
        <v>E</v>
      </c>
      <c r="M396" s="423" t="str">
        <f>+IFERROR(VLOOKUP(B396,Tackwelding!$B$6:$G$396,6,FALSE),"")</f>
        <v>Done</v>
      </c>
    </row>
    <row r="397" spans="1:13" x14ac:dyDescent="0.25">
      <c r="A397" s="423">
        <v>391</v>
      </c>
      <c r="B397" s="423" t="s">
        <v>780</v>
      </c>
      <c r="C397" s="423" t="s">
        <v>20</v>
      </c>
      <c r="H397" s="423" t="str">
        <f t="shared" ref="H397" si="131">+CONCATENATE(D397,",",E397,",",F397,",",G397)</f>
        <v>,,,</v>
      </c>
      <c r="I397" s="426">
        <v>427</v>
      </c>
      <c r="K397" s="423" t="str">
        <f>+IFERROR(VLOOKUP(B397,Foundation!$C$8:$E$689,3,FALSE),"")</f>
        <v>DRY</v>
      </c>
      <c r="L397" s="423" t="str">
        <f>+IF(IFERROR(MATCH(B397,'Erection Compiled'!$C$6:$C$829,0),"B")="B","","E")</f>
        <v>E</v>
      </c>
      <c r="M397" s="423" t="str">
        <f>+IFERROR(VLOOKUP(B397,Tackwelding!$B$6:$G$396,6,FALSE),"")</f>
        <v>Done</v>
      </c>
    </row>
    <row r="398" spans="1:13" x14ac:dyDescent="0.25">
      <c r="A398" s="423">
        <v>392</v>
      </c>
      <c r="B398" s="423" t="s">
        <v>781</v>
      </c>
      <c r="C398" s="423" t="s">
        <v>20</v>
      </c>
      <c r="H398" s="423" t="str">
        <f t="shared" ref="H398" si="132">+CONCATENATE(D398,",",E398,",",F398,",",G398)</f>
        <v>,,,</v>
      </c>
      <c r="I398" s="426">
        <v>413.9</v>
      </c>
      <c r="K398" s="423" t="str">
        <f>+IFERROR(VLOOKUP(B398,Foundation!$C$8:$E$689,3,FALSE),"")</f>
        <v>DRY</v>
      </c>
      <c r="L398" s="423" t="str">
        <f>+IF(IFERROR(MATCH(B398,'Erection Compiled'!$C$6:$C$829,0),"B")="B","","E")</f>
        <v>E</v>
      </c>
      <c r="M398" s="423" t="str">
        <f>+IFERROR(VLOOKUP(B398,Tackwelding!$B$6:$G$396,6,FALSE),"")</f>
        <v>Done</v>
      </c>
    </row>
    <row r="399" spans="1:13" x14ac:dyDescent="0.25">
      <c r="A399" s="423">
        <v>393</v>
      </c>
      <c r="B399" s="423" t="s">
        <v>782</v>
      </c>
      <c r="C399" s="423" t="s">
        <v>20</v>
      </c>
      <c r="H399" s="423" t="str">
        <f t="shared" ref="H399" si="133">+CONCATENATE(D399,",",E399,",",F399,",",G399)</f>
        <v>,,,</v>
      </c>
      <c r="I399" s="426">
        <v>426.4</v>
      </c>
      <c r="K399" s="423" t="str">
        <f>+IFERROR(VLOOKUP(B399,Foundation!$C$8:$E$689,3,FALSE),"")</f>
        <v>DRY</v>
      </c>
      <c r="L399" s="423" t="str">
        <f>+IF(IFERROR(MATCH(B399,'Erection Compiled'!$C$6:$C$829,0),"B")="B","","E")</f>
        <v>E</v>
      </c>
      <c r="M399" s="423" t="str">
        <f>+IFERROR(VLOOKUP(B399,Tackwelding!$B$6:$G$396,6,FALSE),"")</f>
        <v>Done</v>
      </c>
    </row>
    <row r="400" spans="1:13" x14ac:dyDescent="0.25">
      <c r="A400" s="423">
        <v>394</v>
      </c>
      <c r="B400" s="423" t="s">
        <v>783</v>
      </c>
      <c r="C400" s="423" t="s">
        <v>233</v>
      </c>
      <c r="D400" s="423">
        <v>0</v>
      </c>
      <c r="E400" s="423">
        <v>0</v>
      </c>
      <c r="F400" s="423">
        <v>0</v>
      </c>
      <c r="G400" s="423">
        <v>1</v>
      </c>
      <c r="H400" s="423" t="str">
        <f t="shared" ref="H400" si="134">+CONCATENATE(D400,",",E400,",",F400,",",G400)</f>
        <v>0,0,0,1</v>
      </c>
      <c r="I400" s="426">
        <v>411.5</v>
      </c>
      <c r="K400" s="423" t="str">
        <f>+IFERROR(VLOOKUP(B400,Foundation!$C$8:$E$689,3,FALSE),"")</f>
        <v>Dry</v>
      </c>
      <c r="L400" s="423" t="str">
        <f>+IF(IFERROR(MATCH(B400,'Erection Compiled'!$C$6:$C$829,0),"B")="B","","E")</f>
        <v>E</v>
      </c>
      <c r="M400" s="423" t="str">
        <f>+IFERROR(VLOOKUP(B400,Tackwelding!$B$6:$G$396,6,FALSE),"")</f>
        <v>Done</v>
      </c>
    </row>
    <row r="401" spans="1:13" x14ac:dyDescent="0.25">
      <c r="A401" s="423">
        <v>395</v>
      </c>
      <c r="B401" s="423" t="s">
        <v>784</v>
      </c>
      <c r="C401" s="423" t="s">
        <v>232</v>
      </c>
      <c r="D401" s="423">
        <v>1</v>
      </c>
      <c r="E401" s="423">
        <v>2</v>
      </c>
      <c r="F401" s="423">
        <v>1</v>
      </c>
      <c r="G401" s="423">
        <v>0</v>
      </c>
      <c r="H401" s="423" t="str">
        <f t="shared" ref="H401" si="135">+CONCATENATE(D401,",",E401,",",F401,",",G401)</f>
        <v>1,2,1,0</v>
      </c>
      <c r="I401" s="426">
        <v>376.3</v>
      </c>
      <c r="K401" s="423" t="str">
        <f>+IFERROR(VLOOKUP(B401,Foundation!$C$8:$E$689,3,FALSE),"")</f>
        <v>DRY</v>
      </c>
      <c r="L401" s="423" t="str">
        <f>+IF(IFERROR(MATCH(B401,'Erection Compiled'!$C$6:$C$829,0),"B")="B","","E")</f>
        <v>E</v>
      </c>
      <c r="M401" s="423" t="str">
        <f>+IFERROR(VLOOKUP(B401,Tackwelding!$B$6:$G$396,6,FALSE),"")</f>
        <v>Done</v>
      </c>
    </row>
    <row r="402" spans="1:13" x14ac:dyDescent="0.25">
      <c r="A402" s="423">
        <v>396</v>
      </c>
      <c r="B402" s="423" t="s">
        <v>785</v>
      </c>
      <c r="C402" s="423" t="s">
        <v>231</v>
      </c>
      <c r="H402" s="423" t="str">
        <f t="shared" ref="H402" si="136">+CONCATENATE(D402,",",E402,",",F402,",",G402)</f>
        <v>,,,</v>
      </c>
      <c r="I402" s="426">
        <v>433.4</v>
      </c>
      <c r="K402" s="423" t="str">
        <f>+IFERROR(VLOOKUP(B402,Foundation!$C$8:$E$689,3,FALSE),"")</f>
        <v>Dry</v>
      </c>
      <c r="L402" s="423" t="str">
        <f>+IF(IFERROR(MATCH(B402,'Erection Compiled'!$C$6:$C$829,0),"B")="B","","E")</f>
        <v>E</v>
      </c>
      <c r="M402" s="423" t="str">
        <f>+IFERROR(VLOOKUP(B402,Tackwelding!$B$6:$G$396,6,FALSE),"")</f>
        <v>Done</v>
      </c>
    </row>
    <row r="403" spans="1:13" x14ac:dyDescent="0.25">
      <c r="A403" s="423">
        <v>397</v>
      </c>
      <c r="B403" s="423" t="s">
        <v>786</v>
      </c>
      <c r="C403" s="423" t="s">
        <v>233</v>
      </c>
      <c r="H403" s="423" t="str">
        <f t="shared" ref="H403" si="137">+CONCATENATE(D403,",",E403,",",F403,",",G403)</f>
        <v>,,,</v>
      </c>
      <c r="I403" s="426">
        <v>405.6</v>
      </c>
      <c r="K403" s="423" t="str">
        <f>+IFERROR(VLOOKUP(B403,Foundation!$C$8:$E$689,3,FALSE),"")</f>
        <v>DRY</v>
      </c>
      <c r="L403" s="423" t="str">
        <f>+IF(IFERROR(MATCH(B403,'Erection Compiled'!$C$6:$C$829,0),"B")="B","","E")</f>
        <v>E</v>
      </c>
      <c r="M403" s="423" t="str">
        <f>+IFERROR(VLOOKUP(B403,Tackwelding!$B$6:$G$396,6,FALSE),"")</f>
        <v>Done</v>
      </c>
    </row>
    <row r="404" spans="1:13" x14ac:dyDescent="0.25">
      <c r="A404" s="423">
        <v>398</v>
      </c>
      <c r="B404" s="423" t="s">
        <v>99</v>
      </c>
      <c r="C404" s="423" t="s">
        <v>245</v>
      </c>
      <c r="D404" s="423">
        <v>0</v>
      </c>
      <c r="E404" s="423">
        <v>0</v>
      </c>
      <c r="F404" s="423">
        <v>0</v>
      </c>
      <c r="G404" s="423">
        <v>0</v>
      </c>
      <c r="H404" s="423" t="str">
        <f t="shared" ref="H404" si="138">+CONCATENATE(D404,",",E404,",",F404,",",G404)</f>
        <v>0,0,0,0</v>
      </c>
      <c r="I404" s="426">
        <v>434.3</v>
      </c>
      <c r="K404" s="423" t="str">
        <f>+IFERROR(VLOOKUP(B404,Foundation!$C$8:$E$689,3,FALSE),"")</f>
        <v>DRY</v>
      </c>
      <c r="L404" s="423" t="str">
        <f>+IF(IFERROR(MATCH(B404,'Erection Compiled'!$C$6:$C$829,0),"B")="B","","E")</f>
        <v>E</v>
      </c>
      <c r="M404" s="423" t="str">
        <f>+IFERROR(VLOOKUP(B404,Tackwelding!$B$6:$G$396,6,FALSE),"")</f>
        <v>Done</v>
      </c>
    </row>
    <row r="405" spans="1:13" x14ac:dyDescent="0.25">
      <c r="A405" s="423">
        <v>399</v>
      </c>
      <c r="B405" s="423" t="s">
        <v>787</v>
      </c>
      <c r="C405" s="423" t="s">
        <v>20</v>
      </c>
      <c r="D405" s="423">
        <v>0</v>
      </c>
      <c r="E405" s="423">
        <v>0</v>
      </c>
      <c r="F405" s="423">
        <v>1</v>
      </c>
      <c r="G405" s="423">
        <v>2</v>
      </c>
      <c r="H405" s="423" t="str">
        <f t="shared" ref="H405" si="139">+CONCATENATE(D405,",",E405,",",F405,",",G405)</f>
        <v>0,0,1,2</v>
      </c>
      <c r="I405" s="426">
        <v>418</v>
      </c>
      <c r="K405" s="423" t="str">
        <f>+IFERROR(VLOOKUP(B405,Foundation!$C$8:$E$689,3,FALSE),"")</f>
        <v>Sandy</v>
      </c>
      <c r="L405" s="423" t="str">
        <f>+IF(IFERROR(MATCH(B405,'Erection Compiled'!$C$6:$C$829,0),"B")="B","","E")</f>
        <v>E</v>
      </c>
      <c r="M405" s="423" t="str">
        <f>+IFERROR(VLOOKUP(B405,Tackwelding!$B$6:$G$396,6,FALSE),"")</f>
        <v>Done</v>
      </c>
    </row>
    <row r="406" spans="1:13" x14ac:dyDescent="0.25">
      <c r="A406" s="423">
        <v>400</v>
      </c>
      <c r="B406" s="423" t="s">
        <v>788</v>
      </c>
      <c r="C406" s="423" t="s">
        <v>20</v>
      </c>
      <c r="D406" s="423">
        <v>0</v>
      </c>
      <c r="E406" s="423">
        <v>1</v>
      </c>
      <c r="F406" s="423">
        <v>0</v>
      </c>
      <c r="G406" s="423">
        <v>0</v>
      </c>
      <c r="H406" s="423" t="str">
        <f t="shared" ref="H406" si="140">+CONCATENATE(D406,",",E406,",",F406,",",G406)</f>
        <v>0,1,0,0</v>
      </c>
      <c r="I406" s="426">
        <v>386</v>
      </c>
      <c r="K406" s="423" t="str">
        <f>+IFERROR(VLOOKUP(B406,Foundation!$C$8:$E$689,3,FALSE),"")</f>
        <v>DRY</v>
      </c>
      <c r="L406" s="423" t="str">
        <f>+IF(IFERROR(MATCH(B406,'Erection Compiled'!$C$6:$C$829,0),"B")="B","","E")</f>
        <v>E</v>
      </c>
      <c r="M406" s="423" t="str">
        <f>+IFERROR(VLOOKUP(B406,Tackwelding!$B$6:$G$396,6,FALSE),"")</f>
        <v>Done</v>
      </c>
    </row>
    <row r="407" spans="1:13" x14ac:dyDescent="0.25">
      <c r="A407" s="423">
        <v>401</v>
      </c>
      <c r="B407" s="423" t="s">
        <v>789</v>
      </c>
      <c r="C407" s="423" t="s">
        <v>231</v>
      </c>
      <c r="H407" s="423" t="str">
        <f t="shared" ref="H407" si="141">+CONCATENATE(D407,",",E407,",",F407,",",G407)</f>
        <v>,,,</v>
      </c>
      <c r="I407" s="426">
        <v>400</v>
      </c>
      <c r="K407" s="423" t="str">
        <f>+IFERROR(VLOOKUP(B407,Foundation!$C$8:$E$689,3,FALSE),"")</f>
        <v>DRY</v>
      </c>
      <c r="L407" s="423" t="str">
        <f>+IF(IFERROR(MATCH(B407,'Erection Compiled'!$C$6:$C$829,0),"B")="B","","E")</f>
        <v>E</v>
      </c>
      <c r="M407" s="423" t="str">
        <f>+IFERROR(VLOOKUP(B407,Tackwelding!$B$6:$G$396,6,FALSE),"")</f>
        <v>Done</v>
      </c>
    </row>
    <row r="408" spans="1:13" x14ac:dyDescent="0.25">
      <c r="A408" s="423">
        <v>402</v>
      </c>
      <c r="B408" s="423" t="s">
        <v>790</v>
      </c>
      <c r="C408" s="423" t="s">
        <v>20</v>
      </c>
      <c r="H408" s="423" t="str">
        <f t="shared" ref="H408" si="142">+CONCATENATE(D408,",",E408,",",F408,",",G408)</f>
        <v>,,,</v>
      </c>
      <c r="I408" s="426">
        <v>401</v>
      </c>
      <c r="K408" s="423" t="str">
        <f>+IFERROR(VLOOKUP(B408,Foundation!$C$8:$E$689,3,FALSE),"")</f>
        <v>DRY</v>
      </c>
      <c r="L408" s="423" t="str">
        <f>+IF(IFERROR(MATCH(B408,'Erection Compiled'!$C$6:$C$829,0),"B")="B","","E")</f>
        <v>E</v>
      </c>
      <c r="M408" s="423" t="str">
        <f>+IFERROR(VLOOKUP(B408,Tackwelding!$B$6:$G$396,6,FALSE),"")</f>
        <v>Done</v>
      </c>
    </row>
    <row r="409" spans="1:13" x14ac:dyDescent="0.25">
      <c r="A409" s="423">
        <v>403</v>
      </c>
      <c r="B409" s="423" t="s">
        <v>791</v>
      </c>
      <c r="C409" s="423" t="s">
        <v>231</v>
      </c>
      <c r="D409" s="423">
        <v>0</v>
      </c>
      <c r="E409" s="423">
        <v>0</v>
      </c>
      <c r="F409" s="423">
        <v>0</v>
      </c>
      <c r="G409" s="423">
        <v>0</v>
      </c>
      <c r="H409" s="423" t="str">
        <f t="shared" ref="H409" si="143">+CONCATENATE(D409,",",E409,",",F409,",",G409)</f>
        <v>0,0,0,0</v>
      </c>
      <c r="I409" s="426">
        <v>403</v>
      </c>
      <c r="K409" s="423" t="str">
        <f>+IFERROR(VLOOKUP(B409,Foundation!$C$8:$E$689,3,FALSE),"")</f>
        <v>DRY</v>
      </c>
      <c r="L409" s="423" t="str">
        <f>+IF(IFERROR(MATCH(B409,'Erection Compiled'!$C$6:$C$829,0),"B")="B","","E")</f>
        <v>E</v>
      </c>
      <c r="M409" s="423" t="str">
        <f>+IFERROR(VLOOKUP(B409,Tackwelding!$B$6:$G$396,6,FALSE),"")</f>
        <v>Done</v>
      </c>
    </row>
    <row r="410" spans="1:13" x14ac:dyDescent="0.25">
      <c r="A410" s="423">
        <v>404</v>
      </c>
      <c r="B410" s="423" t="s">
        <v>792</v>
      </c>
      <c r="C410" s="423" t="s">
        <v>20</v>
      </c>
      <c r="H410" s="423" t="str">
        <f t="shared" ref="H410" si="144">+CONCATENATE(D410,",",E410,",",F410,",",G410)</f>
        <v>,,,</v>
      </c>
      <c r="I410" s="426">
        <v>404</v>
      </c>
      <c r="K410" s="423" t="str">
        <f>+IFERROR(VLOOKUP(B410,Foundation!$C$8:$E$689,3,FALSE),"")</f>
        <v>DRY</v>
      </c>
      <c r="L410" s="423" t="str">
        <f>+IF(IFERROR(MATCH(B410,'Erection Compiled'!$C$6:$C$829,0),"B")="B","","E")</f>
        <v>E</v>
      </c>
      <c r="M410" s="423" t="str">
        <f>+IFERROR(VLOOKUP(B410,Tackwelding!$B$6:$G$396,6,FALSE),"")</f>
        <v>Done</v>
      </c>
    </row>
    <row r="411" spans="1:13" x14ac:dyDescent="0.25">
      <c r="A411" s="423">
        <v>405</v>
      </c>
      <c r="B411" s="423" t="s">
        <v>793</v>
      </c>
      <c r="C411" s="423" t="s">
        <v>20</v>
      </c>
      <c r="H411" s="423" t="str">
        <f t="shared" ref="H411" si="145">+CONCATENATE(D411,",",E411,",",F411,",",G411)</f>
        <v>,,,</v>
      </c>
      <c r="I411" s="426">
        <v>423</v>
      </c>
      <c r="K411" s="423" t="str">
        <f>+IFERROR(VLOOKUP(B411,Foundation!$C$8:$E$689,3,FALSE),"")</f>
        <v>DRY</v>
      </c>
      <c r="L411" s="423" t="str">
        <f>+IF(IFERROR(MATCH(B411,'Erection Compiled'!$C$6:$C$829,0),"B")="B","","E")</f>
        <v>E</v>
      </c>
      <c r="M411" s="423" t="str">
        <f>+IFERROR(VLOOKUP(B411,Tackwelding!$B$6:$G$396,6,FALSE),"")</f>
        <v>Done</v>
      </c>
    </row>
    <row r="412" spans="1:13" x14ac:dyDescent="0.25">
      <c r="A412" s="423">
        <v>406</v>
      </c>
      <c r="B412" s="423" t="s">
        <v>794</v>
      </c>
      <c r="C412" s="423" t="s">
        <v>231</v>
      </c>
      <c r="H412" s="423" t="str">
        <f t="shared" ref="H412" si="146">+CONCATENATE(D412,",",E412,",",F412,",",G412)</f>
        <v>,,,</v>
      </c>
      <c r="I412" s="426">
        <v>409</v>
      </c>
      <c r="K412" s="423" t="str">
        <f>+IFERROR(VLOOKUP(B412,Foundation!$C$8:$E$689,3,FALSE),"")</f>
        <v>DFR</v>
      </c>
      <c r="L412" s="423" t="str">
        <f>+IF(IFERROR(MATCH(B412,'Erection Compiled'!$C$6:$C$829,0),"B")="B","","E")</f>
        <v>E</v>
      </c>
      <c r="M412" s="423" t="str">
        <f>+IFERROR(VLOOKUP(B412,Tackwelding!$B$6:$G$396,6,FALSE),"")</f>
        <v>Done</v>
      </c>
    </row>
    <row r="413" spans="1:13" x14ac:dyDescent="0.25">
      <c r="A413" s="423">
        <v>407</v>
      </c>
      <c r="B413" s="423" t="s">
        <v>795</v>
      </c>
      <c r="C413" s="423" t="s">
        <v>20</v>
      </c>
      <c r="H413" s="423" t="str">
        <f t="shared" ref="H413" si="147">+CONCATENATE(D413,",",E413,",",F413,",",G413)</f>
        <v>,,,</v>
      </c>
      <c r="I413" s="426">
        <v>409</v>
      </c>
      <c r="K413" s="423" t="str">
        <f>+IFERROR(VLOOKUP(B413,Foundation!$C$8:$E$689,3,FALSE),"")</f>
        <v>DFR</v>
      </c>
      <c r="L413" s="423" t="str">
        <f>+IF(IFERROR(MATCH(B413,'Erection Compiled'!$C$6:$C$829,0),"B")="B","","E")</f>
        <v>E</v>
      </c>
      <c r="M413" s="423" t="str">
        <f>+IFERROR(VLOOKUP(B413,Tackwelding!$B$6:$G$396,6,FALSE),"")</f>
        <v>Done</v>
      </c>
    </row>
    <row r="414" spans="1:13" x14ac:dyDescent="0.25">
      <c r="A414" s="423">
        <v>408</v>
      </c>
      <c r="B414" s="423" t="s">
        <v>796</v>
      </c>
      <c r="C414" s="423" t="s">
        <v>231</v>
      </c>
      <c r="H414" s="423" t="str">
        <f t="shared" ref="H414" si="148">+CONCATENATE(D414,",",E414,",",F414,",",G414)</f>
        <v>,,,</v>
      </c>
      <c r="I414" s="426">
        <v>411</v>
      </c>
      <c r="K414" s="423" t="str">
        <f>+IFERROR(VLOOKUP(B414,Foundation!$C$8:$E$689,3,FALSE),"")</f>
        <v>DFR</v>
      </c>
      <c r="L414" s="423" t="str">
        <f>+IF(IFERROR(MATCH(B414,'Erection Compiled'!$C$6:$C$829,0),"B")="B","","E")</f>
        <v>E</v>
      </c>
      <c r="M414" s="423" t="str">
        <f>+IFERROR(VLOOKUP(B414,Tackwelding!$B$6:$G$396,6,FALSE),"")</f>
        <v>Done</v>
      </c>
    </row>
    <row r="415" spans="1:13" x14ac:dyDescent="0.25">
      <c r="A415" s="423">
        <v>409</v>
      </c>
      <c r="B415" s="423" t="s">
        <v>797</v>
      </c>
      <c r="C415" s="423" t="s">
        <v>20</v>
      </c>
      <c r="H415" s="423" t="str">
        <f t="shared" ref="H415" si="149">+CONCATENATE(D415,",",E415,",",F415,",",G415)</f>
        <v>,,,</v>
      </c>
      <c r="I415" s="426">
        <v>413</v>
      </c>
      <c r="K415" s="423" t="str">
        <f>+IFERROR(VLOOKUP(B415,Foundation!$C$8:$E$689,3,FALSE),"")</f>
        <v>DRY</v>
      </c>
      <c r="L415" s="423" t="str">
        <f>+IF(IFERROR(MATCH(B415,'Erection Compiled'!$C$6:$C$829,0),"B")="B","","E")</f>
        <v>E</v>
      </c>
      <c r="M415" s="423" t="str">
        <f>+IFERROR(VLOOKUP(B415,Tackwelding!$B$6:$G$396,6,FALSE),"")</f>
        <v>Done</v>
      </c>
    </row>
    <row r="416" spans="1:13" x14ac:dyDescent="0.25">
      <c r="A416" s="423">
        <v>410</v>
      </c>
      <c r="B416" s="423" t="s">
        <v>100</v>
      </c>
      <c r="C416" s="423" t="s">
        <v>239</v>
      </c>
      <c r="D416" s="423">
        <v>0</v>
      </c>
      <c r="E416" s="423">
        <v>0</v>
      </c>
      <c r="F416" s="423">
        <v>0</v>
      </c>
      <c r="G416" s="423">
        <v>0</v>
      </c>
      <c r="H416" s="423" t="str">
        <f t="shared" ref="H416" si="150">+CONCATENATE(D416,",",E416,",",F416,",",G416)</f>
        <v>0,0,0,0</v>
      </c>
      <c r="I416" s="426">
        <v>386.1</v>
      </c>
      <c r="K416" s="423" t="str">
        <f>+IFERROR(VLOOKUP(B416,Foundation!$C$8:$E$689,3,FALSE),"")</f>
        <v>DFR</v>
      </c>
      <c r="L416" s="423" t="str">
        <f>+IF(IFERROR(MATCH(B416,'Erection Compiled'!$C$6:$C$829,0),"B")="B","","E")</f>
        <v>E</v>
      </c>
      <c r="M416" s="423" t="str">
        <f>+IFERROR(VLOOKUP(B416,Tackwelding!$B$6:$G$396,6,FALSE),"")</f>
        <v>Done</v>
      </c>
    </row>
    <row r="417" spans="1:13" x14ac:dyDescent="0.25">
      <c r="A417" s="423">
        <v>411</v>
      </c>
      <c r="B417" s="423" t="s">
        <v>798</v>
      </c>
      <c r="C417" s="423" t="s">
        <v>20</v>
      </c>
      <c r="H417" s="423" t="str">
        <f t="shared" ref="H417" si="151">+CONCATENATE(D417,",",E417,",",F417,",",G417)</f>
        <v>,,,</v>
      </c>
      <c r="I417" s="426">
        <v>400</v>
      </c>
      <c r="K417" s="423" t="str">
        <f>+IFERROR(VLOOKUP(B417,Foundation!$C$8:$E$689,3,FALSE),"")</f>
        <v>DFR</v>
      </c>
      <c r="L417" s="423" t="str">
        <f>+IF(IFERROR(MATCH(B417,'Erection Compiled'!$C$6:$C$829,0),"B")="B","","E")</f>
        <v>E</v>
      </c>
      <c r="M417" s="423" t="str">
        <f>+IFERROR(VLOOKUP(B417,Tackwelding!$B$6:$G$396,6,FALSE),"")</f>
        <v>Done</v>
      </c>
    </row>
    <row r="418" spans="1:13" x14ac:dyDescent="0.25">
      <c r="A418" s="423">
        <v>412</v>
      </c>
      <c r="B418" s="427" t="s">
        <v>799</v>
      </c>
      <c r="C418" s="427" t="s">
        <v>231</v>
      </c>
      <c r="D418" s="427"/>
      <c r="E418" s="427"/>
      <c r="F418" s="427"/>
      <c r="G418" s="427"/>
      <c r="H418" s="427" t="str">
        <f t="shared" ref="H418" si="152">+CONCATENATE(D418,",",E418,",",F418,",",G418)</f>
        <v>,,,</v>
      </c>
      <c r="I418" s="426">
        <v>416</v>
      </c>
      <c r="K418" s="423" t="str">
        <f>+IFERROR(VLOOKUP(B418,Foundation!$C$8:$E$689,3,FALSE),"")</f>
        <v>DFR</v>
      </c>
      <c r="L418" s="423" t="str">
        <f>+IF(IFERROR(MATCH(B418,'Erection Compiled'!$C$6:$C$829,0),"B")="B","","E")</f>
        <v>E</v>
      </c>
      <c r="M418" s="423" t="str">
        <f>+IFERROR(VLOOKUP(B418,Tackwelding!$B$6:$G$396,6,FALSE),"")</f>
        <v>Done</v>
      </c>
    </row>
    <row r="419" spans="1:13" x14ac:dyDescent="0.25">
      <c r="A419" s="423">
        <v>413</v>
      </c>
      <c r="B419" s="427" t="s">
        <v>800</v>
      </c>
      <c r="C419" s="427" t="s">
        <v>20</v>
      </c>
      <c r="D419" s="427">
        <v>0</v>
      </c>
      <c r="E419" s="427">
        <v>0</v>
      </c>
      <c r="F419" s="427">
        <v>0</v>
      </c>
      <c r="G419" s="427">
        <v>0</v>
      </c>
      <c r="H419" s="427" t="str">
        <f t="shared" ref="H419" si="153">+CONCATENATE(D419,",",E419,",",F419,",",G419)</f>
        <v>0,0,0,0</v>
      </c>
      <c r="I419" s="426">
        <v>411</v>
      </c>
      <c r="K419" s="423" t="str">
        <f>+IFERROR(VLOOKUP(B419,Foundation!$C$8:$E$689,3,FALSE),"")</f>
        <v>DFR</v>
      </c>
      <c r="L419" s="423" t="str">
        <f>+IF(IFERROR(MATCH(B419,'Erection Compiled'!$C$6:$C$829,0),"B")="B","","E")</f>
        <v>E</v>
      </c>
      <c r="M419" s="423" t="str">
        <f>+IFERROR(VLOOKUP(B419,Tackwelding!$B$6:$G$396,6,FALSE),"")</f>
        <v>Done</v>
      </c>
    </row>
    <row r="420" spans="1:13" x14ac:dyDescent="0.25">
      <c r="A420" s="423">
        <v>414</v>
      </c>
      <c r="B420" s="423" t="s">
        <v>801</v>
      </c>
      <c r="C420" s="423" t="s">
        <v>231</v>
      </c>
      <c r="H420" s="423" t="str">
        <f t="shared" ref="H420" si="154">+CONCATENATE(D420,",",E420,",",F420,",",G420)</f>
        <v>,,,</v>
      </c>
      <c r="I420" s="428">
        <v>399</v>
      </c>
      <c r="K420" s="423" t="str">
        <f>+IFERROR(VLOOKUP(B420,Foundation!$C$8:$E$689,3,FALSE),"")</f>
        <v>DRY</v>
      </c>
      <c r="L420" s="423" t="str">
        <f>+IF(IFERROR(MATCH(B420,'Erection Compiled'!$C$6:$C$829,0),"B")="B","","E")</f>
        <v>E</v>
      </c>
      <c r="M420" s="423" t="str">
        <f>+IFERROR(VLOOKUP(B420,Tackwelding!$B$6:$G$396,6,FALSE),"")</f>
        <v>Done</v>
      </c>
    </row>
    <row r="421" spans="1:13" x14ac:dyDescent="0.25">
      <c r="A421" s="423">
        <v>415</v>
      </c>
      <c r="B421" s="423" t="s">
        <v>802</v>
      </c>
      <c r="C421" s="423" t="s">
        <v>20</v>
      </c>
      <c r="H421" s="423" t="str">
        <f t="shared" ref="H421" si="155">+CONCATENATE(D421,",",E421,",",F421,",",G421)</f>
        <v>,,,</v>
      </c>
      <c r="I421" s="428">
        <v>413</v>
      </c>
      <c r="K421" s="423" t="str">
        <f>+IFERROR(VLOOKUP(B421,Foundation!$C$8:$E$689,3,FALSE),"")</f>
        <v>DFR</v>
      </c>
      <c r="L421" s="423" t="str">
        <f>+IF(IFERROR(MATCH(B421,'Erection Compiled'!$C$6:$C$829,0),"B")="B","","E")</f>
        <v>E</v>
      </c>
      <c r="M421" s="423" t="str">
        <f>+IFERROR(VLOOKUP(B421,Tackwelding!$B$6:$G$396,6,FALSE),"")</f>
        <v>Done</v>
      </c>
    </row>
    <row r="422" spans="1:13" x14ac:dyDescent="0.25">
      <c r="A422" s="423">
        <v>416</v>
      </c>
      <c r="B422" s="423" t="s">
        <v>803</v>
      </c>
      <c r="C422" s="423" t="s">
        <v>20</v>
      </c>
      <c r="H422" s="423" t="str">
        <f t="shared" ref="H422" si="156">+CONCATENATE(D422,",",E422,",",F422,",",G422)</f>
        <v>,,,</v>
      </c>
      <c r="I422" s="426">
        <v>426</v>
      </c>
      <c r="K422" s="423" t="str">
        <f>+IFERROR(VLOOKUP(B422,Foundation!$C$8:$E$689,3,FALSE),"")</f>
        <v>DRY</v>
      </c>
      <c r="L422" s="423" t="str">
        <f>+IF(IFERROR(MATCH(B422,'Erection Compiled'!$C$6:$C$829,0),"B")="B","","E")</f>
        <v>E</v>
      </c>
      <c r="M422" s="423" t="str">
        <f>+IFERROR(VLOOKUP(B422,Tackwelding!$B$6:$G$396,6,FALSE),"")</f>
        <v>Done</v>
      </c>
    </row>
    <row r="423" spans="1:13" x14ac:dyDescent="0.25">
      <c r="A423" s="423">
        <v>417</v>
      </c>
      <c r="B423" s="423" t="s">
        <v>804</v>
      </c>
      <c r="C423" s="423" t="s">
        <v>20</v>
      </c>
      <c r="H423" s="423" t="str">
        <f t="shared" ref="H423" si="157">+CONCATENATE(D423,",",E423,",",F423,",",G423)</f>
        <v>,,,</v>
      </c>
      <c r="I423" s="426">
        <v>413</v>
      </c>
      <c r="K423" s="423" t="str">
        <f>+IFERROR(VLOOKUP(B423,Foundation!$C$8:$E$689,3,FALSE),"")</f>
        <v>DRY</v>
      </c>
      <c r="L423" s="423" t="str">
        <f>+IF(IFERROR(MATCH(B423,'Erection Compiled'!$C$6:$C$829,0),"B")="B","","E")</f>
        <v>E</v>
      </c>
      <c r="M423" s="423" t="str">
        <f>+IFERROR(VLOOKUP(B423,Tackwelding!$B$6:$G$396,6,FALSE),"")</f>
        <v>Done</v>
      </c>
    </row>
    <row r="424" spans="1:13" x14ac:dyDescent="0.25">
      <c r="A424" s="423">
        <v>418</v>
      </c>
      <c r="B424" s="423" t="s">
        <v>805</v>
      </c>
      <c r="C424" s="423" t="s">
        <v>20</v>
      </c>
      <c r="H424" s="423" t="str">
        <f t="shared" ref="H424" si="158">+CONCATENATE(D424,",",E424,",",F424,",",G424)</f>
        <v>,,,</v>
      </c>
      <c r="I424" s="426">
        <v>425</v>
      </c>
      <c r="K424" s="423" t="str">
        <f>+IFERROR(VLOOKUP(B424,Foundation!$C$8:$E$689,3,FALSE),"")</f>
        <v>DRY</v>
      </c>
      <c r="L424" s="423" t="str">
        <f>+IF(IFERROR(MATCH(B424,'Erection Compiled'!$C$6:$C$829,0),"B")="B","","E")</f>
        <v>E</v>
      </c>
      <c r="M424" s="423" t="str">
        <f>+IFERROR(VLOOKUP(B424,Tackwelding!$B$6:$G$396,6,FALSE),"")</f>
        <v>Done</v>
      </c>
    </row>
    <row r="425" spans="1:13" x14ac:dyDescent="0.25">
      <c r="A425" s="423">
        <v>419</v>
      </c>
      <c r="B425" s="423" t="s">
        <v>806</v>
      </c>
      <c r="C425" s="423" t="s">
        <v>245</v>
      </c>
      <c r="H425" s="423" t="str">
        <f t="shared" ref="H425" si="159">+CONCATENATE(D425,",",E425,",",F425,",",G425)</f>
        <v>,,,</v>
      </c>
      <c r="I425" s="426">
        <v>408.3</v>
      </c>
      <c r="K425" s="423" t="str">
        <f>+IFERROR(VLOOKUP(B425,Foundation!$C$8:$E$689,3,FALSE),"")</f>
        <v>DRY</v>
      </c>
      <c r="L425" s="423" t="str">
        <f>+IF(IFERROR(MATCH(B425,'Erection Compiled'!$C$6:$C$829,0),"B")="B","","E")</f>
        <v>E</v>
      </c>
      <c r="M425" s="423" t="str">
        <f>+IFERROR(VLOOKUP(B425,Tackwelding!$B$6:$G$396,6,FALSE),"")</f>
        <v>Done</v>
      </c>
    </row>
    <row r="426" spans="1:13" x14ac:dyDescent="0.25">
      <c r="A426" s="423">
        <v>420</v>
      </c>
      <c r="B426" s="423" t="s">
        <v>807</v>
      </c>
      <c r="C426" s="423" t="s">
        <v>231</v>
      </c>
      <c r="H426" s="423" t="str">
        <f t="shared" ref="H426" si="160">+CONCATENATE(D426,",",E426,",",F426,",",G426)</f>
        <v>,,,</v>
      </c>
      <c r="I426" s="426">
        <v>375.1</v>
      </c>
      <c r="K426" s="423" t="str">
        <f>+IFERROR(VLOOKUP(B426,Foundation!$C$8:$E$689,3,FALSE),"")</f>
        <v>DRY</v>
      </c>
      <c r="L426" s="423" t="str">
        <f>+IF(IFERROR(MATCH(B426,'Erection Compiled'!$C$6:$C$829,0),"B")="B","","E")</f>
        <v>E</v>
      </c>
      <c r="M426" s="423" t="str">
        <f>+IFERROR(VLOOKUP(B426,Tackwelding!$B$6:$G$396,6,FALSE),"")</f>
        <v>Done</v>
      </c>
    </row>
    <row r="427" spans="1:13" x14ac:dyDescent="0.25">
      <c r="A427" s="423">
        <v>421</v>
      </c>
      <c r="B427" s="423" t="s">
        <v>808</v>
      </c>
      <c r="C427" s="423" t="s">
        <v>20</v>
      </c>
      <c r="H427" s="423" t="str">
        <f t="shared" ref="H427" si="161">+CONCATENATE(D427,",",E427,",",F427,",",G427)</f>
        <v>,,,</v>
      </c>
      <c r="I427" s="426">
        <v>408.7</v>
      </c>
      <c r="K427" s="423" t="str">
        <f>+IFERROR(VLOOKUP(B427,Foundation!$C$8:$E$689,3,FALSE),"")</f>
        <v>DRY</v>
      </c>
      <c r="L427" s="423" t="str">
        <f>+IF(IFERROR(MATCH(B427,'Erection Compiled'!$C$6:$C$829,0),"B")="B","","E")</f>
        <v>E</v>
      </c>
      <c r="M427" s="423" t="str">
        <f>+IFERROR(VLOOKUP(B427,Tackwelding!$B$6:$G$396,6,FALSE),"")</f>
        <v>Done</v>
      </c>
    </row>
    <row r="428" spans="1:13" x14ac:dyDescent="0.25">
      <c r="A428" s="423">
        <v>422</v>
      </c>
      <c r="B428" s="423" t="s">
        <v>809</v>
      </c>
      <c r="C428" s="423" t="s">
        <v>231</v>
      </c>
      <c r="H428" s="423" t="str">
        <f t="shared" ref="H428:H491" si="162">+CONCATENATE(D428,",",E428,",",F428,",",G428)</f>
        <v>,,,</v>
      </c>
      <c r="I428" s="426">
        <v>410.7</v>
      </c>
      <c r="K428" s="423" t="str">
        <f>+IFERROR(VLOOKUP(B428,Foundation!$C$8:$E$689,3,FALSE),"")</f>
        <v>DRY</v>
      </c>
      <c r="L428" s="423" t="str">
        <f>+IF(IFERROR(MATCH(B428,'Erection Compiled'!$C$6:$C$829,0),"B")="B","","E")</f>
        <v>E</v>
      </c>
      <c r="M428" s="423" t="str">
        <f>+IFERROR(VLOOKUP(B428,Tackwelding!$B$6:$G$396,6,FALSE),"")</f>
        <v>Done</v>
      </c>
    </row>
    <row r="429" spans="1:13" x14ac:dyDescent="0.25">
      <c r="A429" s="423">
        <v>423</v>
      </c>
      <c r="B429" s="423" t="s">
        <v>810</v>
      </c>
      <c r="C429" s="423" t="s">
        <v>20</v>
      </c>
      <c r="H429" s="423" t="str">
        <f t="shared" si="162"/>
        <v>,,,</v>
      </c>
      <c r="I429" s="426">
        <v>408.2</v>
      </c>
      <c r="K429" s="423" t="str">
        <f>+IFERROR(VLOOKUP(B429,Foundation!$C$8:$E$689,3,FALSE),"")</f>
        <v>DRY</v>
      </c>
      <c r="L429" s="423" t="str">
        <f>+IF(IFERROR(MATCH(B429,'Erection Compiled'!$C$6:$C$829,0),"B")="B","","E")</f>
        <v>E</v>
      </c>
      <c r="M429" s="423" t="str">
        <f>+IFERROR(VLOOKUP(B429,Tackwelding!$B$6:$G$396,6,FALSE),"")</f>
        <v>Done</v>
      </c>
    </row>
    <row r="430" spans="1:13" x14ac:dyDescent="0.25">
      <c r="A430" s="423">
        <v>424</v>
      </c>
      <c r="B430" s="423" t="s">
        <v>811</v>
      </c>
      <c r="C430" s="423" t="s">
        <v>20</v>
      </c>
      <c r="H430" s="423" t="str">
        <f t="shared" si="162"/>
        <v>,,,</v>
      </c>
      <c r="I430" s="426">
        <v>426.2</v>
      </c>
      <c r="K430" s="423" t="str">
        <f>+IFERROR(VLOOKUP(B430,Foundation!$C$8:$E$689,3,FALSE),"")</f>
        <v>DRY</v>
      </c>
      <c r="L430" s="423" t="str">
        <f>+IF(IFERROR(MATCH(B430,'Erection Compiled'!$C$6:$C$829,0),"B")="B","","E")</f>
        <v>E</v>
      </c>
      <c r="M430" s="423" t="str">
        <f>+IFERROR(VLOOKUP(B430,Tackwelding!$B$6:$G$396,6,FALSE),"")</f>
        <v>Done</v>
      </c>
    </row>
    <row r="431" spans="1:13" x14ac:dyDescent="0.25">
      <c r="A431" s="423">
        <v>425</v>
      </c>
      <c r="B431" s="423" t="s">
        <v>812</v>
      </c>
      <c r="C431" s="423" t="s">
        <v>231</v>
      </c>
      <c r="H431" s="423" t="str">
        <f t="shared" si="162"/>
        <v>,,,</v>
      </c>
      <c r="I431" s="426">
        <v>407.7</v>
      </c>
      <c r="K431" s="423" t="str">
        <f>+IFERROR(VLOOKUP(B431,Foundation!$C$8:$E$689,3,FALSE),"")</f>
        <v>DRY</v>
      </c>
      <c r="L431" s="423" t="str">
        <f>+IF(IFERROR(MATCH(B431,'Erection Compiled'!$C$6:$C$829,0),"B")="B","","E")</f>
        <v>E</v>
      </c>
      <c r="M431" s="423" t="str">
        <f>+IFERROR(VLOOKUP(B431,Tackwelding!$B$6:$G$396,6,FALSE),"")</f>
        <v>Done</v>
      </c>
    </row>
    <row r="432" spans="1:13" x14ac:dyDescent="0.25">
      <c r="A432" s="423">
        <v>426</v>
      </c>
      <c r="B432" s="423" t="s">
        <v>813</v>
      </c>
      <c r="C432" s="423" t="s">
        <v>20</v>
      </c>
      <c r="H432" s="423" t="str">
        <f t="shared" si="162"/>
        <v>,,,</v>
      </c>
      <c r="I432" s="426">
        <v>401.6</v>
      </c>
      <c r="K432" s="423" t="str">
        <f>+IFERROR(VLOOKUP(B432,Foundation!$C$8:$E$689,3,FALSE),"")</f>
        <v>DRY</v>
      </c>
      <c r="L432" s="423" t="str">
        <f>+IF(IFERROR(MATCH(B432,'Erection Compiled'!$C$6:$C$829,0),"B")="B","","E")</f>
        <v>E</v>
      </c>
      <c r="M432" s="423" t="str">
        <f>+IFERROR(VLOOKUP(B432,Tackwelding!$B$6:$G$396,6,FALSE),"")</f>
        <v>Done</v>
      </c>
    </row>
    <row r="433" spans="1:13" x14ac:dyDescent="0.25">
      <c r="A433" s="423">
        <v>427</v>
      </c>
      <c r="B433" s="423" t="s">
        <v>814</v>
      </c>
      <c r="C433" s="423" t="s">
        <v>20</v>
      </c>
      <c r="H433" s="423" t="str">
        <f t="shared" si="162"/>
        <v>,,,</v>
      </c>
      <c r="I433" s="426">
        <v>425.5</v>
      </c>
      <c r="K433" s="423" t="str">
        <f>+IFERROR(VLOOKUP(B433,Foundation!$C$8:$E$689,3,FALSE),"")</f>
        <v>DRY</v>
      </c>
      <c r="L433" s="423" t="str">
        <f>+IF(IFERROR(MATCH(B433,'Erection Compiled'!$C$6:$C$829,0),"B")="B","","E")</f>
        <v>E</v>
      </c>
      <c r="M433" s="423" t="str">
        <f>+IFERROR(VLOOKUP(B433,Tackwelding!$B$6:$G$396,6,FALSE),"")</f>
        <v>Done</v>
      </c>
    </row>
    <row r="434" spans="1:13" x14ac:dyDescent="0.25">
      <c r="A434" s="423">
        <v>428</v>
      </c>
      <c r="B434" s="423" t="s">
        <v>815</v>
      </c>
      <c r="C434" s="423" t="s">
        <v>20</v>
      </c>
      <c r="H434" s="423" t="str">
        <f t="shared" si="162"/>
        <v>,,,</v>
      </c>
      <c r="I434" s="426">
        <v>414.4</v>
      </c>
      <c r="K434" s="423" t="str">
        <f>+IFERROR(VLOOKUP(B434,Foundation!$C$8:$E$689,3,FALSE),"")</f>
        <v>DRY</v>
      </c>
      <c r="L434" s="423" t="str">
        <f>+IF(IFERROR(MATCH(B434,'Erection Compiled'!$C$6:$C$829,0),"B")="B","","E")</f>
        <v>E</v>
      </c>
      <c r="M434" s="423" t="str">
        <f>+IFERROR(VLOOKUP(B434,Tackwelding!$B$6:$G$396,6,FALSE),"")</f>
        <v>Done</v>
      </c>
    </row>
    <row r="435" spans="1:13" x14ac:dyDescent="0.25">
      <c r="A435" s="423">
        <v>429</v>
      </c>
      <c r="B435" s="423" t="s">
        <v>816</v>
      </c>
      <c r="C435" s="423" t="s">
        <v>20</v>
      </c>
      <c r="H435" s="423" t="str">
        <f t="shared" si="162"/>
        <v>,,,</v>
      </c>
      <c r="I435" s="426">
        <v>410.6</v>
      </c>
      <c r="K435" s="423" t="str">
        <f>+IFERROR(VLOOKUP(B435,Foundation!$C$8:$E$689,3,FALSE),"")</f>
        <v>DRY</v>
      </c>
      <c r="L435" s="423" t="str">
        <f>+IF(IFERROR(MATCH(B435,'Erection Compiled'!$C$6:$C$829,0),"B")="B","","E")</f>
        <v>E</v>
      </c>
      <c r="M435" s="423" t="str">
        <f>+IFERROR(VLOOKUP(B435,Tackwelding!$B$6:$G$396,6,FALSE),"")</f>
        <v>Done</v>
      </c>
    </row>
    <row r="436" spans="1:13" x14ac:dyDescent="0.25">
      <c r="A436" s="423">
        <v>430</v>
      </c>
      <c r="B436" s="423" t="s">
        <v>817</v>
      </c>
      <c r="C436" s="423" t="s">
        <v>20</v>
      </c>
      <c r="H436" s="423" t="str">
        <f t="shared" si="162"/>
        <v>,,,</v>
      </c>
      <c r="I436" s="426">
        <v>428.4</v>
      </c>
      <c r="K436" s="423" t="str">
        <f>+IFERROR(VLOOKUP(B436,Foundation!$C$8:$E$689,3,FALSE),"")</f>
        <v>DRY</v>
      </c>
      <c r="L436" s="423" t="str">
        <f>+IF(IFERROR(MATCH(B436,'Erection Compiled'!$C$6:$C$829,0),"B")="B","","E")</f>
        <v>E</v>
      </c>
      <c r="M436" s="423" t="str">
        <f>+IFERROR(VLOOKUP(B436,Tackwelding!$B$6:$G$396,6,FALSE),"")</f>
        <v>Done</v>
      </c>
    </row>
    <row r="437" spans="1:13" x14ac:dyDescent="0.25">
      <c r="A437" s="423">
        <v>431</v>
      </c>
      <c r="B437" s="423" t="s">
        <v>818</v>
      </c>
      <c r="C437" s="423" t="s">
        <v>242</v>
      </c>
      <c r="H437" s="423" t="str">
        <f t="shared" si="162"/>
        <v>,,,</v>
      </c>
      <c r="I437" s="426">
        <v>400.6</v>
      </c>
      <c r="K437" s="423" t="str">
        <f>+IFERROR(VLOOKUP(B437,Foundation!$C$8:$E$689,3,FALSE),"")</f>
        <v>DRY</v>
      </c>
      <c r="L437" s="423" t="str">
        <f>+IF(IFERROR(MATCH(B437,'Erection Compiled'!$C$6:$C$829,0),"B")="B","","E")</f>
        <v>E</v>
      </c>
      <c r="M437" s="423" t="str">
        <f>+IFERROR(VLOOKUP(B437,Tackwelding!$B$6:$G$396,6,FALSE),"")</f>
        <v>Done</v>
      </c>
    </row>
    <row r="438" spans="1:13" x14ac:dyDescent="0.25">
      <c r="A438" s="423">
        <v>432</v>
      </c>
      <c r="B438" s="423" t="s">
        <v>819</v>
      </c>
      <c r="C438" s="423" t="s">
        <v>231</v>
      </c>
      <c r="H438" s="423" t="str">
        <f t="shared" si="162"/>
        <v>,,,</v>
      </c>
      <c r="I438" s="426">
        <v>395.4</v>
      </c>
      <c r="K438" s="423" t="str">
        <f>+IFERROR(VLOOKUP(B438,Foundation!$C$8:$E$689,3,FALSE),"")</f>
        <v>DRY</v>
      </c>
      <c r="L438" s="423" t="str">
        <f>+IF(IFERROR(MATCH(B438,'Erection Compiled'!$C$6:$C$829,0),"B")="B","","E")</f>
        <v>E</v>
      </c>
      <c r="M438" s="423" t="str">
        <f>+IFERROR(VLOOKUP(B438,Tackwelding!$B$6:$G$396,6,FALSE),"")</f>
        <v>Done</v>
      </c>
    </row>
    <row r="439" spans="1:13" x14ac:dyDescent="0.25">
      <c r="A439" s="423">
        <v>433</v>
      </c>
      <c r="B439" s="423" t="s">
        <v>820</v>
      </c>
      <c r="C439" s="423" t="s">
        <v>231</v>
      </c>
      <c r="H439" s="423" t="str">
        <f t="shared" si="162"/>
        <v>,,,</v>
      </c>
      <c r="I439" s="426">
        <v>393.7</v>
      </c>
      <c r="K439" s="423" t="str">
        <f>+IFERROR(VLOOKUP(B439,Foundation!$C$8:$E$689,3,FALSE),"")</f>
        <v>DRY</v>
      </c>
      <c r="L439" s="423" t="str">
        <f>+IF(IFERROR(MATCH(B439,'Erection Compiled'!$C$6:$C$829,0),"B")="B","","E")</f>
        <v>E</v>
      </c>
      <c r="M439" s="423" t="str">
        <f>+IFERROR(VLOOKUP(B439,Tackwelding!$B$6:$G$396,6,FALSE),"")</f>
        <v>Done</v>
      </c>
    </row>
    <row r="440" spans="1:13" x14ac:dyDescent="0.25">
      <c r="A440" s="423">
        <v>434</v>
      </c>
      <c r="B440" s="423" t="s">
        <v>821</v>
      </c>
      <c r="C440" s="423" t="s">
        <v>20</v>
      </c>
      <c r="H440" s="423" t="str">
        <f t="shared" si="162"/>
        <v>,,,</v>
      </c>
      <c r="I440" s="426">
        <v>403.7</v>
      </c>
      <c r="K440" s="423" t="str">
        <f>+IFERROR(VLOOKUP(B440,Foundation!$C$8:$E$689,3,FALSE),"")</f>
        <v>DRY</v>
      </c>
      <c r="L440" s="423" t="str">
        <f>+IF(IFERROR(MATCH(B440,'Erection Compiled'!$C$6:$C$829,0),"B")="B","","E")</f>
        <v>E</v>
      </c>
      <c r="M440" s="423" t="str">
        <f>+IFERROR(VLOOKUP(B440,Tackwelding!$B$6:$G$396,6,FALSE),"")</f>
        <v>Done</v>
      </c>
    </row>
    <row r="441" spans="1:13" x14ac:dyDescent="0.25">
      <c r="A441" s="423">
        <v>435</v>
      </c>
      <c r="B441" s="423" t="s">
        <v>822</v>
      </c>
      <c r="C441" s="423" t="s">
        <v>231</v>
      </c>
      <c r="H441" s="423" t="str">
        <f t="shared" si="162"/>
        <v>,,,</v>
      </c>
      <c r="I441" s="426">
        <v>402.9</v>
      </c>
      <c r="K441" s="423" t="str">
        <f>+IFERROR(VLOOKUP(B441,Foundation!$C$8:$E$689,3,FALSE),"")</f>
        <v>DRY</v>
      </c>
      <c r="L441" s="423" t="str">
        <f>+IF(IFERROR(MATCH(B441,'Erection Compiled'!$C$6:$C$829,0),"B")="B","","E")</f>
        <v>E</v>
      </c>
      <c r="M441" s="423" t="str">
        <f>+IFERROR(VLOOKUP(B441,Tackwelding!$B$6:$G$396,6,FALSE),"")</f>
        <v>Done</v>
      </c>
    </row>
    <row r="442" spans="1:13" x14ac:dyDescent="0.25">
      <c r="A442" s="423">
        <v>436</v>
      </c>
      <c r="B442" s="423" t="s">
        <v>823</v>
      </c>
      <c r="C442" s="423" t="s">
        <v>231</v>
      </c>
      <c r="H442" s="423" t="str">
        <f t="shared" si="162"/>
        <v>,,,</v>
      </c>
      <c r="I442" s="426">
        <v>376.4</v>
      </c>
      <c r="K442" s="423" t="str">
        <f>+IFERROR(VLOOKUP(B442,Foundation!$C$8:$E$689,3,FALSE),"")</f>
        <v>DRY</v>
      </c>
      <c r="L442" s="423" t="str">
        <f>+IF(IFERROR(MATCH(B442,'Erection Compiled'!$C$6:$C$829,0),"B")="B","","E")</f>
        <v>E</v>
      </c>
      <c r="M442" s="423" t="str">
        <f>+IFERROR(VLOOKUP(B442,Tackwelding!$B$6:$G$396,6,FALSE),"")</f>
        <v>Done</v>
      </c>
    </row>
    <row r="443" spans="1:13" x14ac:dyDescent="0.25">
      <c r="A443" s="423">
        <v>437</v>
      </c>
      <c r="B443" s="423" t="s">
        <v>824</v>
      </c>
      <c r="C443" s="423" t="s">
        <v>231</v>
      </c>
      <c r="H443" s="423" t="str">
        <f t="shared" si="162"/>
        <v>,,,</v>
      </c>
      <c r="I443" s="426">
        <v>389.2</v>
      </c>
      <c r="K443" s="423" t="str">
        <f>+IFERROR(VLOOKUP(B443,Foundation!$C$8:$E$689,3,FALSE),"")</f>
        <v>DRY</v>
      </c>
      <c r="L443" s="423" t="str">
        <f>+IF(IFERROR(MATCH(B443,'Erection Compiled'!$C$6:$C$829,0),"B")="B","","E")</f>
        <v>E</v>
      </c>
      <c r="M443" s="423" t="str">
        <f>+IFERROR(VLOOKUP(B443,Tackwelding!$B$6:$G$396,6,FALSE),"")</f>
        <v>Done</v>
      </c>
    </row>
    <row r="444" spans="1:13" x14ac:dyDescent="0.25">
      <c r="A444" s="423">
        <v>438</v>
      </c>
      <c r="B444" s="423" t="s">
        <v>219</v>
      </c>
      <c r="C444" s="423" t="s">
        <v>231</v>
      </c>
      <c r="H444" s="423" t="str">
        <f t="shared" si="162"/>
        <v>,,,</v>
      </c>
      <c r="I444" s="426">
        <v>397.6</v>
      </c>
      <c r="K444" s="423" t="str">
        <f>+IFERROR(VLOOKUP(B444,Foundation!$C$8:$E$689,3,FALSE),"")</f>
        <v>DRY</v>
      </c>
      <c r="L444" s="423" t="str">
        <f>+IF(IFERROR(MATCH(B444,'Erection Compiled'!$C$6:$C$829,0),"B")="B","","E")</f>
        <v>E</v>
      </c>
      <c r="M444" s="423" t="str">
        <f>+IFERROR(VLOOKUP(B444,Tackwelding!$B$6:$G$396,6,FALSE),"")</f>
        <v>Done</v>
      </c>
    </row>
    <row r="445" spans="1:13" x14ac:dyDescent="0.25">
      <c r="A445" s="423">
        <v>439</v>
      </c>
      <c r="B445" s="423" t="s">
        <v>220</v>
      </c>
      <c r="C445" s="423" t="s">
        <v>231</v>
      </c>
      <c r="H445" s="423" t="str">
        <f t="shared" si="162"/>
        <v>,,,</v>
      </c>
      <c r="I445" s="426">
        <v>394.3</v>
      </c>
      <c r="K445" s="423" t="str">
        <f>+IFERROR(VLOOKUP(B445,Foundation!$C$8:$E$689,3,FALSE),"")</f>
        <v>DRY</v>
      </c>
      <c r="L445" s="423" t="str">
        <f>+IF(IFERROR(MATCH(B445,'Erection Compiled'!$C$6:$C$829,0),"B")="B","","E")</f>
        <v>E</v>
      </c>
      <c r="M445" s="423" t="str">
        <f>+IFERROR(VLOOKUP(B445,Tackwelding!$B$6:$G$396,6,FALSE),"")</f>
        <v>Done</v>
      </c>
    </row>
    <row r="446" spans="1:13" x14ac:dyDescent="0.25">
      <c r="A446" s="423">
        <v>440</v>
      </c>
      <c r="B446" s="423" t="s">
        <v>825</v>
      </c>
      <c r="C446" s="423" t="s">
        <v>231</v>
      </c>
      <c r="H446" s="423" t="str">
        <f t="shared" si="162"/>
        <v>,,,</v>
      </c>
      <c r="I446" s="426">
        <v>389</v>
      </c>
      <c r="K446" s="423" t="str">
        <f>+IFERROR(VLOOKUP(B446,Foundation!$C$8:$E$689,3,FALSE),"")</f>
        <v>DRY</v>
      </c>
      <c r="L446" s="423" t="str">
        <f>+IF(IFERROR(MATCH(B446,'Erection Compiled'!$C$6:$C$829,0),"B")="B","","E")</f>
        <v>E</v>
      </c>
      <c r="M446" s="423" t="str">
        <f>+IFERROR(VLOOKUP(B446,Tackwelding!$B$6:$G$396,6,FALSE),"")</f>
        <v>Done</v>
      </c>
    </row>
    <row r="447" spans="1:13" x14ac:dyDescent="0.25">
      <c r="A447" s="423">
        <v>441</v>
      </c>
      <c r="B447" s="423" t="s">
        <v>826</v>
      </c>
      <c r="C447" s="423" t="s">
        <v>231</v>
      </c>
      <c r="H447" s="423" t="str">
        <f t="shared" si="162"/>
        <v>,,,</v>
      </c>
      <c r="I447" s="426">
        <v>379.1</v>
      </c>
      <c r="K447" s="423" t="str">
        <f>+IFERROR(VLOOKUP(B447,Foundation!$C$8:$E$689,3,FALSE),"")</f>
        <v>DRY</v>
      </c>
      <c r="L447" s="423" t="str">
        <f>+IF(IFERROR(MATCH(B447,'Erection Compiled'!$C$6:$C$829,0),"B")="B","","E")</f>
        <v>E</v>
      </c>
      <c r="M447" s="423" t="str">
        <f>+IFERROR(VLOOKUP(B447,Tackwelding!$B$6:$G$396,6,FALSE),"")</f>
        <v>Done</v>
      </c>
    </row>
    <row r="448" spans="1:13" x14ac:dyDescent="0.25">
      <c r="A448" s="423">
        <v>442</v>
      </c>
      <c r="B448" s="423" t="s">
        <v>827</v>
      </c>
      <c r="C448" s="423" t="s">
        <v>231</v>
      </c>
      <c r="H448" s="423" t="str">
        <f t="shared" si="162"/>
        <v>,,,</v>
      </c>
      <c r="I448" s="426">
        <v>387.6</v>
      </c>
      <c r="K448" s="423" t="str">
        <f>+IFERROR(VLOOKUP(B448,Foundation!$C$8:$E$689,3,FALSE),"")</f>
        <v>DRY</v>
      </c>
      <c r="L448" s="423" t="str">
        <f>+IF(IFERROR(MATCH(B448,'Erection Compiled'!$C$6:$C$829,0),"B")="B","","E")</f>
        <v>E</v>
      </c>
      <c r="M448" s="423" t="str">
        <f>+IFERROR(VLOOKUP(B448,Tackwelding!$B$6:$G$396,6,FALSE),"")</f>
        <v>Done</v>
      </c>
    </row>
    <row r="449" spans="1:13" x14ac:dyDescent="0.25">
      <c r="A449" s="423">
        <v>443</v>
      </c>
      <c r="B449" s="423" t="s">
        <v>101</v>
      </c>
      <c r="C449" s="423" t="s">
        <v>867</v>
      </c>
      <c r="H449" s="423" t="str">
        <f t="shared" si="162"/>
        <v>,,,</v>
      </c>
      <c r="I449" s="426">
        <v>426.9</v>
      </c>
      <c r="K449" s="423" t="str">
        <f>+IFERROR(VLOOKUP(B449,Foundation!$C$8:$E$689,3,FALSE),"")</f>
        <v>DRY</v>
      </c>
      <c r="L449" s="423" t="str">
        <f>+IF(IFERROR(MATCH(B449,'Erection Compiled'!$C$6:$C$829,0),"B")="B","","E")</f>
        <v>E</v>
      </c>
      <c r="M449" s="423" t="str">
        <f>+IFERROR(VLOOKUP(B449,Tackwelding!$B$6:$G$396,6,FALSE),"")</f>
        <v>Done</v>
      </c>
    </row>
    <row r="450" spans="1:13" x14ac:dyDescent="0.25">
      <c r="A450" s="423">
        <v>444</v>
      </c>
      <c r="B450" s="423" t="s">
        <v>102</v>
      </c>
      <c r="C450" s="423" t="s">
        <v>868</v>
      </c>
      <c r="H450" s="423" t="str">
        <f t="shared" si="162"/>
        <v>,,,</v>
      </c>
      <c r="I450" s="426">
        <v>207.8</v>
      </c>
      <c r="K450" s="423" t="str">
        <f>+IFERROR(VLOOKUP(B450,Foundation!$C$8:$E$689,3,FALSE),"")</f>
        <v>DRY</v>
      </c>
      <c r="L450" s="423" t="str">
        <f>+IF(IFERROR(MATCH(B450,'Erection Compiled'!$C$6:$C$829,0),"B")="B","","E")</f>
        <v>E</v>
      </c>
      <c r="M450" s="423" t="str">
        <f>+IFERROR(VLOOKUP(B450,Tackwelding!$B$6:$G$396,6,FALSE),"")</f>
        <v>Done</v>
      </c>
    </row>
    <row r="451" spans="1:13" x14ac:dyDescent="0.25">
      <c r="A451" s="423">
        <v>445</v>
      </c>
      <c r="B451" s="423" t="s">
        <v>828</v>
      </c>
      <c r="C451" s="423" t="s">
        <v>231</v>
      </c>
      <c r="H451" s="423" t="str">
        <f t="shared" si="162"/>
        <v>,,,</v>
      </c>
      <c r="I451" s="426">
        <v>347.1</v>
      </c>
      <c r="K451" s="423" t="str">
        <f>+IFERROR(VLOOKUP(B451,Foundation!$C$8:$E$689,3,FALSE),"")</f>
        <v>DRY</v>
      </c>
      <c r="L451" s="423" t="str">
        <f>+IF(IFERROR(MATCH(B451,'Erection Compiled'!$C$6:$C$829,0),"B")="B","","E")</f>
        <v>E</v>
      </c>
      <c r="M451" s="423" t="str">
        <f>+IFERROR(VLOOKUP(B451,Tackwelding!$B$6:$G$396,6,FALSE),"")</f>
        <v>Done</v>
      </c>
    </row>
    <row r="452" spans="1:13" x14ac:dyDescent="0.25">
      <c r="A452" s="423">
        <v>446</v>
      </c>
      <c r="B452" s="423" t="s">
        <v>829</v>
      </c>
      <c r="C452" s="423" t="s">
        <v>231</v>
      </c>
      <c r="H452" s="423" t="str">
        <f t="shared" si="162"/>
        <v>,,,</v>
      </c>
      <c r="I452" s="426">
        <v>344.9</v>
      </c>
      <c r="K452" s="423" t="str">
        <f>+IFERROR(VLOOKUP(B452,Foundation!$C$8:$E$689,3,FALSE),"")</f>
        <v>DRY</v>
      </c>
      <c r="L452" s="423" t="str">
        <f>+IF(IFERROR(MATCH(B452,'Erection Compiled'!$C$6:$C$829,0),"B")="B","","E")</f>
        <v>E</v>
      </c>
      <c r="M452" s="423" t="str">
        <f>+IFERROR(VLOOKUP(B452,Tackwelding!$B$6:$G$396,6,FALSE),"")</f>
        <v>Done</v>
      </c>
    </row>
    <row r="453" spans="1:13" x14ac:dyDescent="0.25">
      <c r="A453" s="423">
        <v>447</v>
      </c>
      <c r="B453" s="423" t="s">
        <v>103</v>
      </c>
      <c r="C453" s="423" t="s">
        <v>865</v>
      </c>
      <c r="H453" s="423" t="str">
        <f t="shared" si="162"/>
        <v>,,,</v>
      </c>
      <c r="I453" s="426">
        <v>369.2</v>
      </c>
      <c r="K453" s="423" t="str">
        <f>+IFERROR(VLOOKUP(B453,Foundation!$C$8:$E$689,3,FALSE),"")</f>
        <v>DRY</v>
      </c>
      <c r="L453" s="423" t="str">
        <f>+IF(IFERROR(MATCH(B453,'Erection Compiled'!$C$6:$C$829,0),"B")="B","","E")</f>
        <v>E</v>
      </c>
      <c r="M453" s="423" t="str">
        <f>+IFERROR(VLOOKUP(B453,Tackwelding!$B$6:$G$396,6,FALSE),"")</f>
        <v>Done</v>
      </c>
    </row>
    <row r="454" spans="1:13" x14ac:dyDescent="0.25">
      <c r="A454" s="423">
        <v>448</v>
      </c>
      <c r="B454" s="423" t="s">
        <v>104</v>
      </c>
      <c r="C454" s="423" t="s">
        <v>245</v>
      </c>
      <c r="H454" s="423" t="str">
        <f t="shared" si="162"/>
        <v>,,,</v>
      </c>
      <c r="I454" s="426">
        <v>200.9</v>
      </c>
      <c r="K454" s="423" t="str">
        <f>+IFERROR(VLOOKUP(B454,Foundation!$C$8:$E$689,3,FALSE),"")</f>
        <v>DFR</v>
      </c>
      <c r="L454" s="423" t="str">
        <f>+IF(IFERROR(MATCH(B454,'Erection Compiled'!$C$6:$C$829,0),"B")="B","","E")</f>
        <v>E</v>
      </c>
      <c r="M454" s="423" t="str">
        <f>+IFERROR(VLOOKUP(B454,Tackwelding!$B$6:$G$396,6,FALSE),"")</f>
        <v>Done</v>
      </c>
    </row>
    <row r="455" spans="1:13" x14ac:dyDescent="0.25">
      <c r="A455" s="423">
        <v>449</v>
      </c>
      <c r="B455" s="423" t="s">
        <v>830</v>
      </c>
      <c r="C455" s="423" t="s">
        <v>20</v>
      </c>
      <c r="H455" s="423" t="str">
        <f t="shared" si="162"/>
        <v>,,,</v>
      </c>
      <c r="I455" s="426">
        <v>374.1</v>
      </c>
      <c r="K455" s="423" t="str">
        <f>+IFERROR(VLOOKUP(B455,Foundation!$C$8:$E$689,3,FALSE),"")</f>
        <v>DRY</v>
      </c>
      <c r="L455" s="423" t="str">
        <f>+IF(IFERROR(MATCH(B455,'Erection Compiled'!$C$6:$C$829,0),"B")="B","","E")</f>
        <v>E</v>
      </c>
      <c r="M455" s="423" t="str">
        <f>+IFERROR(VLOOKUP(B455,Tackwelding!$B$6:$G$396,6,FALSE),"")</f>
        <v>Done</v>
      </c>
    </row>
    <row r="456" spans="1:13" x14ac:dyDescent="0.25">
      <c r="A456" s="423">
        <v>450</v>
      </c>
      <c r="B456" s="423" t="s">
        <v>105</v>
      </c>
      <c r="C456" s="423" t="s">
        <v>239</v>
      </c>
      <c r="H456" s="423" t="str">
        <f t="shared" si="162"/>
        <v>,,,</v>
      </c>
      <c r="I456" s="426">
        <v>394.9</v>
      </c>
      <c r="K456" s="423" t="str">
        <f>+IFERROR(VLOOKUP(B456,Foundation!$C$8:$E$689,3,FALSE),"")</f>
        <v>DRY</v>
      </c>
      <c r="L456" s="423" t="str">
        <f>+IF(IFERROR(MATCH(B456,'Erection Compiled'!$C$6:$C$829,0),"B")="B","","E")</f>
        <v>E</v>
      </c>
      <c r="M456" s="423" t="str">
        <f>+IFERROR(VLOOKUP(B456,Tackwelding!$B$6:$G$396,6,FALSE),"")</f>
        <v>Done</v>
      </c>
    </row>
    <row r="457" spans="1:13" x14ac:dyDescent="0.25">
      <c r="A457" s="423">
        <v>451</v>
      </c>
      <c r="B457" s="423" t="s">
        <v>831</v>
      </c>
      <c r="C457" s="423" t="s">
        <v>20</v>
      </c>
      <c r="H457" s="423" t="str">
        <f t="shared" si="162"/>
        <v>,,,</v>
      </c>
      <c r="I457" s="426">
        <v>388.4</v>
      </c>
      <c r="K457" s="423" t="str">
        <f>+IFERROR(VLOOKUP(B457,Foundation!$C$8:$E$689,3,FALSE),"")</f>
        <v>DRY</v>
      </c>
      <c r="L457" s="423" t="str">
        <f>+IF(IFERROR(MATCH(B457,'Erection Compiled'!$C$6:$C$829,0),"B")="B","","E")</f>
        <v>E</v>
      </c>
      <c r="M457" s="423" t="str">
        <f>+IFERROR(VLOOKUP(B457,Tackwelding!$B$6:$G$396,6,FALSE),"")</f>
        <v>Done</v>
      </c>
    </row>
    <row r="458" spans="1:13" x14ac:dyDescent="0.25">
      <c r="A458" s="423">
        <v>452</v>
      </c>
      <c r="B458" s="423" t="s">
        <v>832</v>
      </c>
      <c r="C458" s="423" t="s">
        <v>20</v>
      </c>
      <c r="H458" s="423" t="str">
        <f t="shared" si="162"/>
        <v>,,,</v>
      </c>
      <c r="I458" s="426">
        <v>418.9</v>
      </c>
      <c r="K458" s="423" t="str">
        <f>+IFERROR(VLOOKUP(B458,Foundation!$C$8:$E$689,3,FALSE),"")</f>
        <v>DRY</v>
      </c>
      <c r="L458" s="423" t="str">
        <f>+IF(IFERROR(MATCH(B458,'Erection Compiled'!$C$6:$C$829,0),"B")="B","","E")</f>
        <v>E</v>
      </c>
      <c r="M458" s="423" t="str">
        <f>+IFERROR(VLOOKUP(B458,Tackwelding!$B$6:$G$396,6,FALSE),"")</f>
        <v>Done</v>
      </c>
    </row>
    <row r="459" spans="1:13" x14ac:dyDescent="0.25">
      <c r="A459" s="423">
        <v>453</v>
      </c>
      <c r="B459" s="423" t="s">
        <v>833</v>
      </c>
      <c r="C459" s="423" t="s">
        <v>20</v>
      </c>
      <c r="H459" s="423" t="str">
        <f t="shared" si="162"/>
        <v>,,,</v>
      </c>
      <c r="I459" s="426">
        <v>418.6</v>
      </c>
      <c r="K459" s="423" t="str">
        <f>+IFERROR(VLOOKUP(B459,Foundation!$C$8:$E$689,3,FALSE),"")</f>
        <v>DRY</v>
      </c>
      <c r="L459" s="423" t="str">
        <f>+IF(IFERROR(MATCH(B459,'Erection Compiled'!$C$6:$C$829,0),"B")="B","","E")</f>
        <v>E</v>
      </c>
      <c r="M459" s="423" t="str">
        <f>+IFERROR(VLOOKUP(B459,Tackwelding!$B$6:$G$396,6,FALSE),"")</f>
        <v>Done</v>
      </c>
    </row>
    <row r="460" spans="1:13" x14ac:dyDescent="0.25">
      <c r="A460" s="423">
        <v>454</v>
      </c>
      <c r="B460" s="423" t="s">
        <v>834</v>
      </c>
      <c r="C460" s="423" t="s">
        <v>20</v>
      </c>
      <c r="H460" s="423" t="str">
        <f t="shared" si="162"/>
        <v>,,,</v>
      </c>
      <c r="I460" s="426">
        <v>414</v>
      </c>
      <c r="K460" s="423" t="str">
        <f>+IFERROR(VLOOKUP(B460,Foundation!$C$8:$E$689,3,FALSE),"")</f>
        <v>DRY</v>
      </c>
      <c r="L460" s="423" t="str">
        <f>+IF(IFERROR(MATCH(B460,'Erection Compiled'!$C$6:$C$829,0),"B")="B","","E")</f>
        <v>E</v>
      </c>
      <c r="M460" s="423" t="str">
        <f>+IFERROR(VLOOKUP(B460,Tackwelding!$B$6:$G$396,6,FALSE),"")</f>
        <v>Done</v>
      </c>
    </row>
    <row r="461" spans="1:13" x14ac:dyDescent="0.25">
      <c r="A461" s="423">
        <v>455</v>
      </c>
      <c r="B461" s="423" t="s">
        <v>835</v>
      </c>
      <c r="C461" s="423" t="s">
        <v>20</v>
      </c>
      <c r="H461" s="423" t="str">
        <f t="shared" si="162"/>
        <v>,,,</v>
      </c>
      <c r="I461" s="426">
        <v>419.6</v>
      </c>
      <c r="K461" s="423" t="str">
        <f>+IFERROR(VLOOKUP(B461,Foundation!$C$8:$E$689,3,FALSE),"")</f>
        <v>DRY</v>
      </c>
      <c r="L461" s="423" t="str">
        <f>+IF(IFERROR(MATCH(B461,'Erection Compiled'!$C$6:$C$829,0),"B")="B","","E")</f>
        <v>E</v>
      </c>
      <c r="M461" s="423" t="str">
        <f>+IFERROR(VLOOKUP(B461,Tackwelding!$B$6:$G$396,6,FALSE),"")</f>
        <v>Done</v>
      </c>
    </row>
    <row r="462" spans="1:13" x14ac:dyDescent="0.25">
      <c r="A462" s="423">
        <v>456</v>
      </c>
      <c r="B462" s="423" t="s">
        <v>836</v>
      </c>
      <c r="C462" s="423" t="s">
        <v>20</v>
      </c>
      <c r="H462" s="423" t="str">
        <f t="shared" si="162"/>
        <v>,,,</v>
      </c>
      <c r="I462" s="426">
        <v>420.3</v>
      </c>
      <c r="K462" s="423" t="str">
        <f>+IFERROR(VLOOKUP(B462,Foundation!$C$8:$E$689,3,FALSE),"")</f>
        <v>DRY</v>
      </c>
      <c r="L462" s="423" t="str">
        <f>+IF(IFERROR(MATCH(B462,'Erection Compiled'!$C$6:$C$829,0),"B")="B","","E")</f>
        <v>E</v>
      </c>
      <c r="M462" s="423" t="str">
        <f>+IFERROR(VLOOKUP(B462,Tackwelding!$B$6:$G$396,6,FALSE),"")</f>
        <v>Done</v>
      </c>
    </row>
    <row r="463" spans="1:13" x14ac:dyDescent="0.25">
      <c r="A463" s="423">
        <v>457</v>
      </c>
      <c r="B463" s="423" t="s">
        <v>837</v>
      </c>
      <c r="C463" s="423" t="s">
        <v>20</v>
      </c>
      <c r="H463" s="423" t="str">
        <f t="shared" si="162"/>
        <v>,,,</v>
      </c>
      <c r="I463" s="426">
        <v>419.6</v>
      </c>
      <c r="K463" s="423" t="str">
        <f>+IFERROR(VLOOKUP(B463,Foundation!$C$8:$E$689,3,FALSE),"")</f>
        <v>DRY</v>
      </c>
      <c r="L463" s="423" t="str">
        <f>+IF(IFERROR(MATCH(B463,'Erection Compiled'!$C$6:$C$829,0),"B")="B","","E")</f>
        <v>E</v>
      </c>
      <c r="M463" s="423" t="str">
        <f>+IFERROR(VLOOKUP(B463,Tackwelding!$B$6:$G$396,6,FALSE),"")</f>
        <v>Done</v>
      </c>
    </row>
    <row r="464" spans="1:13" x14ac:dyDescent="0.25">
      <c r="A464" s="423">
        <v>458</v>
      </c>
      <c r="B464" s="423" t="s">
        <v>838</v>
      </c>
      <c r="C464" s="423" t="s">
        <v>20</v>
      </c>
      <c r="H464" s="423" t="str">
        <f t="shared" si="162"/>
        <v>,,,</v>
      </c>
      <c r="I464" s="426">
        <v>418.2</v>
      </c>
      <c r="K464" s="423" t="str">
        <f>+IFERROR(VLOOKUP(B464,Foundation!$C$8:$E$689,3,FALSE),"")</f>
        <v>DRY</v>
      </c>
      <c r="L464" s="423" t="str">
        <f>+IF(IFERROR(MATCH(B464,'Erection Compiled'!$C$6:$C$829,0),"B")="B","","E")</f>
        <v>E</v>
      </c>
      <c r="M464" s="423" t="str">
        <f>+IFERROR(VLOOKUP(B464,Tackwelding!$B$6:$G$396,6,FALSE),"")</f>
        <v>Done</v>
      </c>
    </row>
    <row r="465" spans="1:13" x14ac:dyDescent="0.25">
      <c r="A465" s="423">
        <v>459</v>
      </c>
      <c r="B465" s="423" t="s">
        <v>839</v>
      </c>
      <c r="C465" s="423" t="s">
        <v>20</v>
      </c>
      <c r="H465" s="423" t="str">
        <f t="shared" si="162"/>
        <v>,,,</v>
      </c>
      <c r="I465" s="426">
        <v>414.1</v>
      </c>
      <c r="K465" s="423" t="str">
        <f>+IFERROR(VLOOKUP(B465,Foundation!$C$8:$E$689,3,FALSE),"")</f>
        <v>DRY</v>
      </c>
      <c r="L465" s="423" t="str">
        <f>+IF(IFERROR(MATCH(B465,'Erection Compiled'!$C$6:$C$829,0),"B")="B","","E")</f>
        <v>E</v>
      </c>
      <c r="M465" s="423" t="str">
        <f>+IFERROR(VLOOKUP(B465,Tackwelding!$B$6:$G$396,6,FALSE),"")</f>
        <v>Done</v>
      </c>
    </row>
    <row r="466" spans="1:13" x14ac:dyDescent="0.25">
      <c r="A466" s="423">
        <v>460</v>
      </c>
      <c r="B466" s="423" t="s">
        <v>840</v>
      </c>
      <c r="C466" s="423" t="s">
        <v>20</v>
      </c>
      <c r="H466" s="423" t="str">
        <f t="shared" si="162"/>
        <v>,,,</v>
      </c>
      <c r="I466" s="426">
        <v>406.1</v>
      </c>
      <c r="K466" s="423" t="str">
        <f>+IFERROR(VLOOKUP(B466,Foundation!$C$8:$E$689,3,FALSE),"")</f>
        <v>DRY</v>
      </c>
      <c r="L466" s="423" t="str">
        <f>+IF(IFERROR(MATCH(B466,'Erection Compiled'!$C$6:$C$829,0),"B")="B","","E")</f>
        <v>E</v>
      </c>
      <c r="M466" s="423" t="str">
        <f>+IFERROR(VLOOKUP(B466,Tackwelding!$B$6:$G$396,6,FALSE),"")</f>
        <v>Done</v>
      </c>
    </row>
    <row r="467" spans="1:13" x14ac:dyDescent="0.25">
      <c r="A467" s="423">
        <v>461</v>
      </c>
      <c r="B467" s="423" t="s">
        <v>841</v>
      </c>
      <c r="C467" s="423" t="s">
        <v>20</v>
      </c>
      <c r="H467" s="423" t="str">
        <f t="shared" si="162"/>
        <v>,,,</v>
      </c>
      <c r="I467" s="426">
        <v>408.6</v>
      </c>
      <c r="K467" s="423" t="str">
        <f>+IFERROR(VLOOKUP(B467,Foundation!$C$8:$E$689,3,FALSE),"")</f>
        <v>DRY</v>
      </c>
      <c r="L467" s="423" t="str">
        <f>+IF(IFERROR(MATCH(B467,'Erection Compiled'!$C$6:$C$829,0),"B")="B","","E")</f>
        <v>E</v>
      </c>
      <c r="M467" s="423" t="str">
        <f>+IFERROR(VLOOKUP(B467,Tackwelding!$B$6:$G$396,6,FALSE),"")</f>
        <v>Done</v>
      </c>
    </row>
    <row r="468" spans="1:13" x14ac:dyDescent="0.25">
      <c r="A468" s="423">
        <v>462</v>
      </c>
      <c r="B468" s="423" t="s">
        <v>106</v>
      </c>
      <c r="C468" s="423" t="s">
        <v>249</v>
      </c>
      <c r="H468" s="423" t="str">
        <f t="shared" si="162"/>
        <v>,,,</v>
      </c>
      <c r="I468" s="426">
        <v>420.4</v>
      </c>
      <c r="K468" s="423" t="str">
        <f>+IFERROR(VLOOKUP(B468,Foundation!$C$8:$E$689,3,FALSE),"")</f>
        <v>DRY</v>
      </c>
      <c r="L468" s="423" t="str">
        <f>+IF(IFERROR(MATCH(B468,'Erection Compiled'!$C$6:$C$829,0),"B")="B","","E")</f>
        <v>E</v>
      </c>
      <c r="M468" s="423" t="str">
        <f>+IFERROR(VLOOKUP(B468,Tackwelding!$B$6:$G$396,6,FALSE),"")</f>
        <v>Done</v>
      </c>
    </row>
    <row r="469" spans="1:13" x14ac:dyDescent="0.25">
      <c r="A469" s="423">
        <v>463</v>
      </c>
      <c r="B469" s="423" t="s">
        <v>842</v>
      </c>
      <c r="C469" s="423" t="s">
        <v>20</v>
      </c>
      <c r="H469" s="423" t="str">
        <f t="shared" si="162"/>
        <v>,,,</v>
      </c>
      <c r="I469" s="426">
        <v>398.6</v>
      </c>
      <c r="K469" s="423" t="str">
        <f>+IFERROR(VLOOKUP(B469,Foundation!$C$8:$E$689,3,FALSE),"")</f>
        <v>DRY</v>
      </c>
      <c r="L469" s="423" t="str">
        <f>+IF(IFERROR(MATCH(B469,'Erection Compiled'!$C$6:$C$829,0),"B")="B","","E")</f>
        <v>E</v>
      </c>
      <c r="M469" s="423" t="str">
        <f>+IFERROR(VLOOKUP(B469,Tackwelding!$B$6:$G$396,6,FALSE),"")</f>
        <v>Done</v>
      </c>
    </row>
    <row r="470" spans="1:13" x14ac:dyDescent="0.25">
      <c r="A470" s="423">
        <v>464</v>
      </c>
      <c r="B470" s="423" t="s">
        <v>843</v>
      </c>
      <c r="C470" s="423" t="s">
        <v>20</v>
      </c>
      <c r="H470" s="423" t="str">
        <f t="shared" si="162"/>
        <v>,,,</v>
      </c>
      <c r="I470" s="426">
        <v>414.3</v>
      </c>
      <c r="K470" s="423" t="str">
        <f>+IFERROR(VLOOKUP(B470,Foundation!$C$8:$E$689,3,FALSE),"")</f>
        <v>DRY</v>
      </c>
      <c r="L470" s="423" t="str">
        <f>+IF(IFERROR(MATCH(B470,'Erection Compiled'!$C$6:$C$829,0),"B")="B","","E")</f>
        <v>E</v>
      </c>
      <c r="M470" s="423" t="str">
        <f>+IFERROR(VLOOKUP(B470,Tackwelding!$B$6:$G$396,6,FALSE),"")</f>
        <v>Done</v>
      </c>
    </row>
    <row r="471" spans="1:13" x14ac:dyDescent="0.25">
      <c r="A471" s="423">
        <v>465</v>
      </c>
      <c r="B471" s="423" t="s">
        <v>844</v>
      </c>
      <c r="C471" s="423" t="s">
        <v>232</v>
      </c>
      <c r="H471" s="423" t="str">
        <f t="shared" si="162"/>
        <v>,,,</v>
      </c>
      <c r="I471" s="426">
        <v>413</v>
      </c>
      <c r="K471" s="423" t="str">
        <f>+IFERROR(VLOOKUP(B471,Foundation!$C$8:$E$689,3,FALSE),"")</f>
        <v>DRY</v>
      </c>
      <c r="L471" s="423" t="str">
        <f>+IF(IFERROR(MATCH(B471,'Erection Compiled'!$C$6:$C$829,0),"B")="B","","E")</f>
        <v>E</v>
      </c>
      <c r="M471" s="423" t="str">
        <f>+IFERROR(VLOOKUP(B471,Tackwelding!$B$6:$G$396,6,FALSE),"")</f>
        <v>Done</v>
      </c>
    </row>
    <row r="472" spans="1:13" x14ac:dyDescent="0.25">
      <c r="A472" s="423">
        <v>466</v>
      </c>
      <c r="B472" s="423" t="s">
        <v>845</v>
      </c>
      <c r="C472" s="423" t="s">
        <v>20</v>
      </c>
      <c r="H472" s="423" t="str">
        <f t="shared" si="162"/>
        <v>,,,</v>
      </c>
      <c r="I472" s="426">
        <v>367.7</v>
      </c>
      <c r="K472" s="423" t="str">
        <f>+IFERROR(VLOOKUP(B472,Foundation!$C$8:$E$689,3,FALSE),"")</f>
        <v>DRY</v>
      </c>
      <c r="L472" s="423" t="str">
        <f>+IF(IFERROR(MATCH(B472,'Erection Compiled'!$C$6:$C$829,0),"B")="B","","E")</f>
        <v>E</v>
      </c>
      <c r="M472" s="423" t="str">
        <f>+IFERROR(VLOOKUP(B472,Tackwelding!$B$6:$G$396,6,FALSE),"")</f>
        <v>Done</v>
      </c>
    </row>
    <row r="473" spans="1:13" x14ac:dyDescent="0.25">
      <c r="A473" s="423">
        <v>467</v>
      </c>
      <c r="B473" s="423" t="s">
        <v>846</v>
      </c>
      <c r="C473" s="423" t="s">
        <v>20</v>
      </c>
      <c r="H473" s="423" t="str">
        <f t="shared" si="162"/>
        <v>,,,</v>
      </c>
      <c r="I473" s="426">
        <v>429.4</v>
      </c>
      <c r="K473" s="423" t="str">
        <f>+IFERROR(VLOOKUP(B473,Foundation!$C$8:$E$689,3,FALSE),"")</f>
        <v>DRY</v>
      </c>
      <c r="L473" s="423" t="str">
        <f>+IF(IFERROR(MATCH(B473,'Erection Compiled'!$C$6:$C$829,0),"B")="B","","E")</f>
        <v>E</v>
      </c>
      <c r="M473" s="423" t="str">
        <f>+IFERROR(VLOOKUP(B473,Tackwelding!$B$6:$G$396,6,FALSE),"")</f>
        <v>Done</v>
      </c>
    </row>
    <row r="474" spans="1:13" x14ac:dyDescent="0.25">
      <c r="A474" s="423">
        <v>468</v>
      </c>
      <c r="B474" s="423" t="s">
        <v>847</v>
      </c>
      <c r="C474" s="423" t="s">
        <v>231</v>
      </c>
      <c r="H474" s="423" t="str">
        <f t="shared" si="162"/>
        <v>,,,</v>
      </c>
      <c r="I474" s="426">
        <v>408</v>
      </c>
      <c r="K474" s="423" t="str">
        <f>+IFERROR(VLOOKUP(B474,Foundation!$C$8:$E$689,3,FALSE),"")</f>
        <v>DRY</v>
      </c>
      <c r="L474" s="423" t="str">
        <f>+IF(IFERROR(MATCH(B474,'Erection Compiled'!$C$6:$C$829,0),"B")="B","","E")</f>
        <v>E</v>
      </c>
      <c r="M474" s="423" t="str">
        <f>+IFERROR(VLOOKUP(B474,Tackwelding!$B$6:$G$396,6,FALSE),"")</f>
        <v>Done</v>
      </c>
    </row>
    <row r="475" spans="1:13" x14ac:dyDescent="0.25">
      <c r="A475" s="423">
        <v>469</v>
      </c>
      <c r="B475" s="423" t="s">
        <v>848</v>
      </c>
      <c r="C475" s="423" t="s">
        <v>20</v>
      </c>
      <c r="H475" s="423" t="str">
        <f t="shared" si="162"/>
        <v>,,,</v>
      </c>
      <c r="I475" s="426">
        <v>404.9</v>
      </c>
      <c r="K475" s="423" t="str">
        <f>+IFERROR(VLOOKUP(B475,Foundation!$C$8:$E$689,3,FALSE),"")</f>
        <v>DRY</v>
      </c>
      <c r="L475" s="423" t="str">
        <f>+IF(IFERROR(MATCH(B475,'Erection Compiled'!$C$6:$C$829,0),"B")="B","","E")</f>
        <v>E</v>
      </c>
      <c r="M475" s="423" t="str">
        <f>+IFERROR(VLOOKUP(B475,Tackwelding!$B$6:$G$396,6,FALSE),"")</f>
        <v>Done</v>
      </c>
    </row>
    <row r="476" spans="1:13" x14ac:dyDescent="0.25">
      <c r="A476" s="423">
        <v>470</v>
      </c>
      <c r="B476" s="423" t="s">
        <v>849</v>
      </c>
      <c r="C476" s="423" t="s">
        <v>20</v>
      </c>
      <c r="H476" s="423" t="str">
        <f t="shared" si="162"/>
        <v>,,,</v>
      </c>
      <c r="I476" s="426">
        <v>431.6</v>
      </c>
      <c r="K476" s="423" t="str">
        <f>+IFERROR(VLOOKUP(B476,Foundation!$C$8:$E$689,3,FALSE),"")</f>
        <v>DRY</v>
      </c>
      <c r="L476" s="423" t="str">
        <f>+IF(IFERROR(MATCH(B476,'Erection Compiled'!$C$6:$C$829,0),"B")="B","","E")</f>
        <v>E</v>
      </c>
      <c r="M476" s="423" t="str">
        <f>+IFERROR(VLOOKUP(B476,Tackwelding!$B$6:$G$396,6,FALSE),"")</f>
        <v>Done</v>
      </c>
    </row>
    <row r="477" spans="1:13" x14ac:dyDescent="0.25">
      <c r="A477" s="423">
        <v>471</v>
      </c>
      <c r="B477" s="423" t="s">
        <v>850</v>
      </c>
      <c r="C477" s="423" t="s">
        <v>249</v>
      </c>
      <c r="H477" s="423" t="str">
        <f t="shared" si="162"/>
        <v>,,,</v>
      </c>
      <c r="I477" s="426">
        <v>408.4</v>
      </c>
      <c r="K477" s="423" t="str">
        <f>+IFERROR(VLOOKUP(B477,Foundation!$C$8:$E$689,3,FALSE),"")</f>
        <v>DRY</v>
      </c>
      <c r="L477" s="423" t="str">
        <f>+IF(IFERROR(MATCH(B477,'Erection Compiled'!$C$6:$C$829,0),"B")="B","","E")</f>
        <v>E</v>
      </c>
      <c r="M477" s="423" t="str">
        <f>+IFERROR(VLOOKUP(B477,Tackwelding!$B$6:$G$396,6,FALSE),"")</f>
        <v>Done</v>
      </c>
    </row>
    <row r="478" spans="1:13" x14ac:dyDescent="0.25">
      <c r="A478" s="423">
        <v>472</v>
      </c>
      <c r="B478" s="423" t="s">
        <v>851</v>
      </c>
      <c r="C478" s="423" t="s">
        <v>20</v>
      </c>
      <c r="H478" s="423" t="str">
        <f t="shared" si="162"/>
        <v>,,,</v>
      </c>
      <c r="I478" s="426">
        <v>435.3</v>
      </c>
      <c r="K478" s="423" t="str">
        <f>+IFERROR(VLOOKUP(B478,Foundation!$C$8:$E$689,3,FALSE),"")</f>
        <v>DRY</v>
      </c>
      <c r="L478" s="423" t="str">
        <f>+IF(IFERROR(MATCH(B478,'Erection Compiled'!$C$6:$C$829,0),"B")="B","","E")</f>
        <v>E</v>
      </c>
      <c r="M478" s="423" t="str">
        <f>+IFERROR(VLOOKUP(B478,Tackwelding!$B$6:$G$396,6,FALSE),"")</f>
        <v>Done</v>
      </c>
    </row>
    <row r="479" spans="1:13" x14ac:dyDescent="0.25">
      <c r="A479" s="423">
        <v>473</v>
      </c>
      <c r="B479" s="423" t="s">
        <v>852</v>
      </c>
      <c r="C479" s="423" t="s">
        <v>231</v>
      </c>
      <c r="H479" s="423" t="str">
        <f t="shared" si="162"/>
        <v>,,,</v>
      </c>
      <c r="I479" s="426">
        <v>403.9</v>
      </c>
      <c r="K479" s="423" t="str">
        <f>+IFERROR(VLOOKUP(B479,Foundation!$C$8:$E$689,3,FALSE),"")</f>
        <v>DRY</v>
      </c>
      <c r="L479" s="423" t="str">
        <f>+IF(IFERROR(MATCH(B479,'Erection Compiled'!$C$6:$C$829,0),"B")="B","","E")</f>
        <v>E</v>
      </c>
      <c r="M479" s="423" t="str">
        <f>+IFERROR(VLOOKUP(B479,Tackwelding!$B$6:$G$396,6,FALSE),"")</f>
        <v>Done</v>
      </c>
    </row>
    <row r="480" spans="1:13" x14ac:dyDescent="0.25">
      <c r="A480" s="423">
        <v>474</v>
      </c>
      <c r="B480" s="423" t="s">
        <v>221</v>
      </c>
      <c r="C480" s="423" t="s">
        <v>20</v>
      </c>
      <c r="H480" s="423" t="str">
        <f t="shared" si="162"/>
        <v>,,,</v>
      </c>
      <c r="I480" s="426">
        <v>389.2</v>
      </c>
      <c r="K480" s="423" t="str">
        <f>+IFERROR(VLOOKUP(B480,Foundation!$C$8:$E$689,3,FALSE),"")</f>
        <v>DRY</v>
      </c>
      <c r="L480" s="423" t="str">
        <f>+IF(IFERROR(MATCH(B480,'Erection Compiled'!$C$6:$C$829,0),"B")="B","","E")</f>
        <v>E</v>
      </c>
      <c r="M480" s="423" t="str">
        <f>+IFERROR(VLOOKUP(B480,Tackwelding!$B$6:$G$396,6,FALSE),"")</f>
        <v>Done</v>
      </c>
    </row>
    <row r="481" spans="1:13" x14ac:dyDescent="0.25">
      <c r="A481" s="423">
        <v>475</v>
      </c>
      <c r="B481" s="423" t="s">
        <v>853</v>
      </c>
      <c r="C481" s="423" t="s">
        <v>245</v>
      </c>
      <c r="H481" s="423" t="str">
        <f t="shared" si="162"/>
        <v>,,,</v>
      </c>
      <c r="I481" s="426">
        <v>400.1</v>
      </c>
      <c r="K481" s="423" t="str">
        <f>+IFERROR(VLOOKUP(B481,Foundation!$C$8:$E$689,3,FALSE),"")</f>
        <v>DRY</v>
      </c>
      <c r="L481" s="423" t="str">
        <f>+IF(IFERROR(MATCH(B481,'Erection Compiled'!$C$6:$C$829,0),"B")="B","","E")</f>
        <v>E</v>
      </c>
      <c r="M481" s="423" t="str">
        <f>+IFERROR(VLOOKUP(B481,Tackwelding!$B$6:$G$396,6,FALSE),"")</f>
        <v>Done</v>
      </c>
    </row>
    <row r="482" spans="1:13" x14ac:dyDescent="0.25">
      <c r="A482" s="423">
        <v>476</v>
      </c>
      <c r="B482" s="423" t="s">
        <v>854</v>
      </c>
      <c r="C482" s="423" t="s">
        <v>231</v>
      </c>
      <c r="H482" s="423" t="str">
        <f t="shared" si="162"/>
        <v>,,,</v>
      </c>
      <c r="I482" s="426">
        <v>383.3</v>
      </c>
      <c r="K482" s="423" t="str">
        <f>+IFERROR(VLOOKUP(B482,Foundation!$C$8:$E$689,3,FALSE),"")</f>
        <v>DRY</v>
      </c>
      <c r="L482" s="423" t="str">
        <f>+IF(IFERROR(MATCH(B482,'Erection Compiled'!$C$6:$C$829,0),"B")="B","","E")</f>
        <v>E</v>
      </c>
      <c r="M482" s="423" t="str">
        <f>+IFERROR(VLOOKUP(B482,Tackwelding!$B$6:$G$396,6,FALSE),"")</f>
        <v>Done</v>
      </c>
    </row>
    <row r="483" spans="1:13" x14ac:dyDescent="0.25">
      <c r="A483" s="423">
        <v>477</v>
      </c>
      <c r="B483" s="423" t="s">
        <v>855</v>
      </c>
      <c r="C483" s="423" t="s">
        <v>231</v>
      </c>
      <c r="H483" s="423" t="str">
        <f t="shared" si="162"/>
        <v>,,,</v>
      </c>
      <c r="I483" s="426">
        <v>379</v>
      </c>
      <c r="K483" s="423" t="str">
        <f>+IFERROR(VLOOKUP(B483,Foundation!$C$8:$E$689,3,FALSE),"")</f>
        <v>DRY</v>
      </c>
      <c r="L483" s="423" t="str">
        <f>+IF(IFERROR(MATCH(B483,'Erection Compiled'!$C$6:$C$829,0),"B")="B","","E")</f>
        <v>E</v>
      </c>
      <c r="M483" s="423" t="str">
        <f>+IFERROR(VLOOKUP(B483,Tackwelding!$B$6:$G$396,6,FALSE),"")</f>
        <v>Done</v>
      </c>
    </row>
    <row r="484" spans="1:13" x14ac:dyDescent="0.25">
      <c r="A484" s="423">
        <v>478</v>
      </c>
      <c r="B484" s="423" t="s">
        <v>856</v>
      </c>
      <c r="C484" s="423" t="s">
        <v>231</v>
      </c>
      <c r="H484" s="423" t="str">
        <f t="shared" si="162"/>
        <v>,,,</v>
      </c>
      <c r="I484" s="426">
        <v>381.2</v>
      </c>
      <c r="K484" s="423" t="str">
        <f>+IFERROR(VLOOKUP(B484,Foundation!$C$8:$E$689,3,FALSE),"")</f>
        <v>DRY</v>
      </c>
      <c r="L484" s="423" t="str">
        <f>+IF(IFERROR(MATCH(B484,'Erection Compiled'!$C$6:$C$829,0),"B")="B","","E")</f>
        <v>E</v>
      </c>
      <c r="M484" s="423" t="str">
        <f>+IFERROR(VLOOKUP(B484,Tackwelding!$B$6:$G$396,6,FALSE),"")</f>
        <v>Done</v>
      </c>
    </row>
    <row r="485" spans="1:13" x14ac:dyDescent="0.25">
      <c r="A485" s="423">
        <v>479</v>
      </c>
      <c r="B485" s="423" t="s">
        <v>857</v>
      </c>
      <c r="C485" s="423" t="s">
        <v>231</v>
      </c>
      <c r="H485" s="423" t="str">
        <f t="shared" si="162"/>
        <v>,,,</v>
      </c>
      <c r="I485" s="426">
        <v>384.7</v>
      </c>
      <c r="K485" s="423" t="str">
        <f>+IFERROR(VLOOKUP(B485,Foundation!$C$8:$E$689,3,FALSE),"")</f>
        <v>DRY</v>
      </c>
      <c r="L485" s="423" t="str">
        <f>+IF(IFERROR(MATCH(B485,'Erection Compiled'!$C$6:$C$829,0),"B")="B","","E")</f>
        <v>E</v>
      </c>
      <c r="M485" s="423" t="str">
        <f>+IFERROR(VLOOKUP(B485,Tackwelding!$B$6:$G$396,6,FALSE),"")</f>
        <v>Done</v>
      </c>
    </row>
    <row r="486" spans="1:13" x14ac:dyDescent="0.25">
      <c r="A486" s="423">
        <v>480</v>
      </c>
      <c r="B486" s="423" t="s">
        <v>858</v>
      </c>
      <c r="C486" s="423" t="s">
        <v>231</v>
      </c>
      <c r="H486" s="423" t="str">
        <f t="shared" si="162"/>
        <v>,,,</v>
      </c>
      <c r="I486" s="426">
        <v>368.8</v>
      </c>
      <c r="K486" s="423" t="str">
        <f>+IFERROR(VLOOKUP(B486,Foundation!$C$8:$E$689,3,FALSE),"")</f>
        <v>DRY</v>
      </c>
      <c r="L486" s="423" t="str">
        <f>+IF(IFERROR(MATCH(B486,'Erection Compiled'!$C$6:$C$829,0),"B")="B","","E")</f>
        <v>E</v>
      </c>
      <c r="M486" s="423" t="str">
        <f>+IFERROR(VLOOKUP(B486,Tackwelding!$B$6:$G$396,6,FALSE),"")</f>
        <v>Done</v>
      </c>
    </row>
    <row r="487" spans="1:13" x14ac:dyDescent="0.25">
      <c r="A487" s="423">
        <v>481</v>
      </c>
      <c r="B487" s="423" t="s">
        <v>859</v>
      </c>
      <c r="C487" s="423" t="s">
        <v>231</v>
      </c>
      <c r="H487" s="423" t="str">
        <f t="shared" si="162"/>
        <v>,,,</v>
      </c>
      <c r="I487" s="426">
        <v>365.5</v>
      </c>
      <c r="K487" s="423" t="str">
        <f>+IFERROR(VLOOKUP(B487,Foundation!$C$8:$E$689,3,FALSE),"")</f>
        <v>DRY</v>
      </c>
      <c r="L487" s="423" t="str">
        <f>+IF(IFERROR(MATCH(B487,'Erection Compiled'!$C$6:$C$829,0),"B")="B","","E")</f>
        <v>E</v>
      </c>
      <c r="M487" s="423" t="str">
        <f>+IFERROR(VLOOKUP(B487,Tackwelding!$B$6:$G$396,6,FALSE),"")</f>
        <v>Done</v>
      </c>
    </row>
    <row r="488" spans="1:13" x14ac:dyDescent="0.25">
      <c r="A488" s="423">
        <v>482</v>
      </c>
      <c r="B488" s="423" t="s">
        <v>860</v>
      </c>
      <c r="C488" s="423" t="s">
        <v>231</v>
      </c>
      <c r="H488" s="423" t="str">
        <f t="shared" si="162"/>
        <v>,,,</v>
      </c>
      <c r="I488" s="426">
        <v>392.4</v>
      </c>
      <c r="K488" s="423" t="str">
        <f>+IFERROR(VLOOKUP(B488,Foundation!$C$8:$E$689,3,FALSE),"")</f>
        <v>DRY</v>
      </c>
      <c r="L488" s="423" t="str">
        <f>+IF(IFERROR(MATCH(B488,'Erection Compiled'!$C$6:$C$829,0),"B")="B","","E")</f>
        <v>E</v>
      </c>
      <c r="M488" s="423" t="str">
        <f>+IFERROR(VLOOKUP(B488,Tackwelding!$B$6:$G$396,6,FALSE),"")</f>
        <v>Done</v>
      </c>
    </row>
    <row r="489" spans="1:13" x14ac:dyDescent="0.25">
      <c r="A489" s="423">
        <v>483</v>
      </c>
      <c r="B489" s="423" t="s">
        <v>861</v>
      </c>
      <c r="C489" s="423" t="s">
        <v>20</v>
      </c>
      <c r="H489" s="423" t="str">
        <f t="shared" si="162"/>
        <v>,,,</v>
      </c>
      <c r="I489" s="426">
        <v>374.9</v>
      </c>
      <c r="K489" s="423" t="str">
        <f>+IFERROR(VLOOKUP(B489,Foundation!$C$8:$E$689,3,FALSE),"")</f>
        <v>DRY</v>
      </c>
      <c r="L489" s="423" t="str">
        <f>+IF(IFERROR(MATCH(B489,'Erection Compiled'!$C$6:$C$829,0),"B")="B","","E")</f>
        <v>E</v>
      </c>
      <c r="M489" s="423" t="str">
        <f>+IFERROR(VLOOKUP(B489,Tackwelding!$B$6:$G$396,6,FALSE),"")</f>
        <v>Done</v>
      </c>
    </row>
    <row r="490" spans="1:13" x14ac:dyDescent="0.25">
      <c r="A490" s="423">
        <v>484</v>
      </c>
      <c r="B490" s="423" t="s">
        <v>862</v>
      </c>
      <c r="C490" s="423" t="s">
        <v>231</v>
      </c>
      <c r="H490" s="423" t="str">
        <f t="shared" si="162"/>
        <v>,,,</v>
      </c>
      <c r="I490" s="426">
        <v>379.5</v>
      </c>
      <c r="K490" s="423" t="str">
        <f>+IFERROR(VLOOKUP(B490,Foundation!$C$8:$E$689,3,FALSE),"")</f>
        <v>DRY</v>
      </c>
      <c r="L490" s="423" t="str">
        <f>+IF(IFERROR(MATCH(B490,'Erection Compiled'!$C$6:$C$829,0),"B")="B","","E")</f>
        <v>E</v>
      </c>
      <c r="M490" s="423" t="str">
        <f>+IFERROR(VLOOKUP(B490,Tackwelding!$B$6:$G$396,6,FALSE),"")</f>
        <v>Done</v>
      </c>
    </row>
    <row r="491" spans="1:13" x14ac:dyDescent="0.25">
      <c r="A491" s="423">
        <v>485</v>
      </c>
      <c r="B491" s="423" t="s">
        <v>863</v>
      </c>
      <c r="C491" s="423" t="s">
        <v>245</v>
      </c>
      <c r="H491" s="423" t="str">
        <f t="shared" si="162"/>
        <v>,,,</v>
      </c>
      <c r="I491" s="426">
        <v>378.9</v>
      </c>
      <c r="K491" s="423" t="str">
        <f>+IFERROR(VLOOKUP(B491,Foundation!$C$8:$E$689,3,FALSE),"")</f>
        <v>Sandy</v>
      </c>
      <c r="L491" s="423" t="str">
        <f>+IF(IFERROR(MATCH(B491,'Erection Compiled'!$C$6:$C$829,0),"B")="B","","E")</f>
        <v>E</v>
      </c>
      <c r="M491" s="423" t="str">
        <f>+IFERROR(VLOOKUP(B491,Tackwelding!$B$6:$G$396,6,FALSE),"")</f>
        <v>Done</v>
      </c>
    </row>
    <row r="492" spans="1:13" x14ac:dyDescent="0.25">
      <c r="K492" s="423" t="str">
        <f>+IFERROR(VLOOKUP(B492,Foundation!$C$8:$E$689,3,FALSE),"")</f>
        <v/>
      </c>
    </row>
    <row r="493" spans="1:13" x14ac:dyDescent="0.25">
      <c r="K493" s="423" t="str">
        <f>+IFERROR(VLOOKUP(B493,Foundation!$C$8:$E$689,3,FALSE),"")</f>
        <v/>
      </c>
    </row>
    <row r="494" spans="1:13" x14ac:dyDescent="0.25">
      <c r="K494" s="423" t="str">
        <f>+IFERROR(VLOOKUP(B494,Foundation!$C$8:$E$689,3,FALSE),"")</f>
        <v/>
      </c>
    </row>
    <row r="495" spans="1:13" x14ac:dyDescent="0.25">
      <c r="K495" s="423" t="str">
        <f>+IFERROR(VLOOKUP(B495,Foundation!$C$8:$E$689,3,FALSE),"")</f>
        <v/>
      </c>
    </row>
    <row r="496" spans="1:13" x14ac:dyDescent="0.25">
      <c r="K496" s="423" t="str">
        <f>+IFERROR(VLOOKUP(B496,Foundation!$C$8:$E$689,3,FALSE),"")</f>
        <v/>
      </c>
    </row>
    <row r="497" spans="11:11" x14ac:dyDescent="0.25">
      <c r="K497" s="423" t="str">
        <f>+IFERROR(VLOOKUP(B497,Foundation!$C$8:$E$689,3,FALSE),"")</f>
        <v/>
      </c>
    </row>
    <row r="498" spans="11:11" x14ac:dyDescent="0.25">
      <c r="K498" s="423" t="str">
        <f>+IFERROR(VLOOKUP(B498,Foundation!$C$8:$E$689,3,FALSE),"")</f>
        <v/>
      </c>
    </row>
    <row r="499" spans="11:11" x14ac:dyDescent="0.25">
      <c r="K499" s="423" t="str">
        <f>+IFERROR(VLOOKUP(B499,Foundation!$C$8:$E$689,3,FALSE),"")</f>
        <v/>
      </c>
    </row>
    <row r="500" spans="11:11" x14ac:dyDescent="0.25">
      <c r="K500" s="423" t="str">
        <f>+IFERROR(VLOOKUP(B500,Foundation!$C$8:$E$689,3,FALSE),"")</f>
        <v/>
      </c>
    </row>
    <row r="501" spans="11:11" x14ac:dyDescent="0.25">
      <c r="K501" s="423" t="str">
        <f>+IFERROR(VLOOKUP(B501,Foundation!$C$8:$E$689,3,FALSE),"")</f>
        <v/>
      </c>
    </row>
    <row r="502" spans="11:11" x14ac:dyDescent="0.25">
      <c r="K502" s="423" t="str">
        <f>+IFERROR(VLOOKUP(B502,Foundation!$C$8:$E$689,3,FALSE),"")</f>
        <v/>
      </c>
    </row>
    <row r="503" spans="11:11" x14ac:dyDescent="0.25">
      <c r="K503" s="423" t="str">
        <f>+IFERROR(VLOOKUP(B503,Foundation!$C$8:$E$689,3,FALSE),"")</f>
        <v/>
      </c>
    </row>
    <row r="504" spans="11:11" x14ac:dyDescent="0.25">
      <c r="K504" s="423" t="str">
        <f>+IFERROR(VLOOKUP(B504,Foundation!$C$8:$E$689,3,FALSE),"")</f>
        <v/>
      </c>
    </row>
    <row r="505" spans="11:11" x14ac:dyDescent="0.25">
      <c r="K505" s="423" t="str">
        <f>+IFERROR(VLOOKUP(B505,Foundation!$C$8:$E$689,3,FALSE),"")</f>
        <v/>
      </c>
    </row>
    <row r="506" spans="11:11" x14ac:dyDescent="0.25">
      <c r="K506" s="423" t="str">
        <f>+IFERROR(VLOOKUP(B506,Foundation!$C$8:$E$689,3,FALSE),"")</f>
        <v/>
      </c>
    </row>
    <row r="507" spans="11:11" x14ac:dyDescent="0.25">
      <c r="K507" s="423" t="str">
        <f>+IFERROR(VLOOKUP(B507,Foundation!$C$8:$E$689,3,FALSE),"")</f>
        <v/>
      </c>
    </row>
    <row r="508" spans="11:11" x14ac:dyDescent="0.25">
      <c r="K508" s="423" t="str">
        <f>+IFERROR(VLOOKUP(B508,Foundation!$C$8:$E$689,3,FALSE),"")</f>
        <v/>
      </c>
    </row>
    <row r="509" spans="11:11" x14ac:dyDescent="0.25">
      <c r="K509" s="423" t="str">
        <f>+IFERROR(VLOOKUP(B509,Foundation!$C$8:$E$689,3,FALSE),"")</f>
        <v/>
      </c>
    </row>
    <row r="510" spans="11:11" x14ac:dyDescent="0.25">
      <c r="K510" s="423" t="str">
        <f>+IFERROR(VLOOKUP(B510,Foundation!$C$8:$E$689,3,FALSE),"")</f>
        <v/>
      </c>
    </row>
    <row r="511" spans="11:11" x14ac:dyDescent="0.25">
      <c r="K511" s="423" t="str">
        <f>+IFERROR(VLOOKUP(B511,Foundation!$C$8:$E$689,3,FALSE),"")</f>
        <v/>
      </c>
    </row>
    <row r="512" spans="11:11" x14ac:dyDescent="0.25">
      <c r="K512" s="423" t="str">
        <f>+IFERROR(VLOOKUP(B512,Foundation!$C$8:$E$689,3,FALSE),"")</f>
        <v/>
      </c>
    </row>
    <row r="513" spans="11:11" x14ac:dyDescent="0.25">
      <c r="K513" s="423" t="str">
        <f>+IFERROR(VLOOKUP(B513,Foundation!$C$8:$E$689,3,FALSE),"")</f>
        <v/>
      </c>
    </row>
    <row r="514" spans="11:11" x14ac:dyDescent="0.25">
      <c r="K514" s="423" t="str">
        <f>+IFERROR(VLOOKUP(B514,Foundation!$C$8:$E$689,3,FALSE),"")</f>
        <v/>
      </c>
    </row>
    <row r="515" spans="11:11" x14ac:dyDescent="0.25">
      <c r="K515" s="423" t="str">
        <f>+IFERROR(VLOOKUP(B515,Foundation!$C$8:$E$689,3,FALSE),"")</f>
        <v/>
      </c>
    </row>
    <row r="516" spans="11:11" x14ac:dyDescent="0.25">
      <c r="K516" s="423" t="str">
        <f>+IFERROR(VLOOKUP(B516,Foundation!$C$8:$E$689,3,FALSE),"")</f>
        <v/>
      </c>
    </row>
    <row r="517" spans="11:11" x14ac:dyDescent="0.25">
      <c r="K517" s="423" t="str">
        <f>+IFERROR(VLOOKUP(B517,Foundation!$C$8:$E$689,3,FALSE),"")</f>
        <v/>
      </c>
    </row>
    <row r="518" spans="11:11" x14ac:dyDescent="0.25">
      <c r="K518" s="423" t="str">
        <f>+IFERROR(VLOOKUP(B518,Foundation!$C$8:$E$689,3,FALSE),"")</f>
        <v/>
      </c>
    </row>
    <row r="519" spans="11:11" x14ac:dyDescent="0.25">
      <c r="K519" s="423" t="str">
        <f>+IFERROR(VLOOKUP(B519,Foundation!$C$8:$E$689,3,FALSE),"")</f>
        <v/>
      </c>
    </row>
    <row r="520" spans="11:11" x14ac:dyDescent="0.25">
      <c r="K520" s="423" t="str">
        <f>+IFERROR(VLOOKUP(B520,Foundation!$C$8:$E$689,3,FALSE),"")</f>
        <v/>
      </c>
    </row>
    <row r="521" spans="11:11" x14ac:dyDescent="0.25">
      <c r="K521" s="423" t="str">
        <f>+IFERROR(VLOOKUP(B521,Foundation!$C$8:$E$689,3,FALSE),"")</f>
        <v/>
      </c>
    </row>
    <row r="522" spans="11:11" x14ac:dyDescent="0.25">
      <c r="K522" s="423" t="str">
        <f>+IFERROR(VLOOKUP(B522,Foundation!$C$8:$E$689,3,FALSE),"")</f>
        <v/>
      </c>
    </row>
    <row r="523" spans="11:11" x14ac:dyDescent="0.25">
      <c r="K523" s="423" t="str">
        <f>+IFERROR(VLOOKUP(B523,Foundation!$C$8:$E$689,3,FALSE),"")</f>
        <v/>
      </c>
    </row>
    <row r="524" spans="11:11" x14ac:dyDescent="0.25">
      <c r="K524" s="423" t="str">
        <f>+IFERROR(VLOOKUP(B524,Foundation!$C$8:$E$689,3,FALSE),"")</f>
        <v/>
      </c>
    </row>
    <row r="525" spans="11:11" x14ac:dyDescent="0.25">
      <c r="K525" s="423" t="str">
        <f>+IFERROR(VLOOKUP(B525,Foundation!$C$8:$E$689,3,FALSE),"")</f>
        <v/>
      </c>
    </row>
    <row r="526" spans="11:11" x14ac:dyDescent="0.25">
      <c r="K526" s="423" t="str">
        <f>+IFERROR(VLOOKUP(B526,Foundation!$C$8:$E$689,3,FALSE),"")</f>
        <v/>
      </c>
    </row>
    <row r="527" spans="11:11" x14ac:dyDescent="0.25">
      <c r="K527" s="423" t="str">
        <f>+IFERROR(VLOOKUP(B527,Foundation!$C$8:$E$689,3,FALSE),"")</f>
        <v/>
      </c>
    </row>
    <row r="528" spans="11:11" x14ac:dyDescent="0.25">
      <c r="K528" s="423" t="str">
        <f>+IFERROR(VLOOKUP(B528,Foundation!$C$8:$E$689,3,FALSE),"")</f>
        <v/>
      </c>
    </row>
    <row r="529" spans="11:11" x14ac:dyDescent="0.25">
      <c r="K529" s="423" t="str">
        <f>+IFERROR(VLOOKUP(B529,Foundation!$C$8:$E$689,3,FALSE),"")</f>
        <v/>
      </c>
    </row>
    <row r="530" spans="11:11" x14ac:dyDescent="0.25">
      <c r="K530" s="423" t="str">
        <f>+IFERROR(VLOOKUP(B530,Foundation!$C$8:$E$689,3,FALSE),"")</f>
        <v/>
      </c>
    </row>
  </sheetData>
  <autoFilter ref="A5:R530" xr:uid="{08FC7855-817A-47F8-98EE-214E0BE147EE}"/>
  <mergeCells count="2">
    <mergeCell ref="B3:J3"/>
    <mergeCell ref="B4:J4"/>
  </mergeCells>
  <hyperlinks>
    <hyperlink ref="A1" location="'Progress Summary'!A1" display="'Progress Summary'!A1" xr:uid="{064E1F6B-8504-4CEE-876A-2F7591235247}"/>
  </hyperlink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66ED-6DF7-4BE0-A8EF-AB29515411F0}">
  <sheetPr codeName="Sheet20">
    <tabColor theme="5" tint="-0.499984740745262"/>
  </sheetPr>
  <dimension ref="A1:O222"/>
  <sheetViews>
    <sheetView zoomScale="97" workbookViewId="0">
      <pane ySplit="5" topLeftCell="A215" activePane="bottomLeft" state="frozen"/>
      <selection activeCell="N9" sqref="N9"/>
      <selection pane="bottomLeft" activeCell="I226" sqref="I226"/>
    </sheetView>
  </sheetViews>
  <sheetFormatPr defaultColWidth="9" defaultRowHeight="12.75" x14ac:dyDescent="0.2"/>
  <cols>
    <col min="1" max="1" width="4.42578125" style="431" customWidth="1"/>
    <col min="2" max="2" width="5.7109375" style="431" customWidth="1"/>
    <col min="3" max="3" width="7.42578125" style="431" customWidth="1"/>
    <col min="4" max="4" width="6.5703125" style="431" customWidth="1"/>
    <col min="5" max="5" width="7.85546875" style="431" bestFit="1" customWidth="1"/>
    <col min="6" max="6" width="6.7109375" style="431" bestFit="1" customWidth="1"/>
    <col min="7" max="8" width="6.5703125" style="431" bestFit="1" customWidth="1"/>
    <col min="9" max="9" width="9" style="431" bestFit="1" customWidth="1"/>
    <col min="10" max="13" width="8.85546875" style="431" customWidth="1"/>
    <col min="14" max="14" width="17.28515625" style="431" customWidth="1"/>
    <col min="15" max="15" width="13" style="431" bestFit="1" customWidth="1"/>
    <col min="16" max="16384" width="9" style="431"/>
  </cols>
  <sheetData>
    <row r="1" spans="1:15" x14ac:dyDescent="0.2">
      <c r="A1" s="207" t="s">
        <v>1257</v>
      </c>
      <c r="I1" s="452" t="s">
        <v>19</v>
      </c>
      <c r="J1" s="662">
        <f>+SUM(J7:J221)</f>
        <v>35308.548700000007</v>
      </c>
      <c r="K1" s="662"/>
      <c r="L1" s="662">
        <f>+SUM(L7:L221)</f>
        <v>22312.440700000006</v>
      </c>
      <c r="M1" s="662"/>
      <c r="N1" s="662">
        <f>+SUM(N7:N221)</f>
        <v>24183.155000000002</v>
      </c>
    </row>
    <row r="2" spans="1:15" x14ac:dyDescent="0.2">
      <c r="A2" s="207"/>
      <c r="I2" s="661" t="s">
        <v>1590</v>
      </c>
      <c r="J2" s="663">
        <f>+COUNTA(B7:B221)</f>
        <v>215</v>
      </c>
      <c r="K2" s="452"/>
      <c r="L2" s="663">
        <f>+COUNTA(L7:L221)</f>
        <v>175</v>
      </c>
      <c r="M2" s="452"/>
      <c r="N2" s="663">
        <f>+COUNTA(N7:N221)</f>
        <v>170</v>
      </c>
      <c r="O2" s="701">
        <f>J2-N2</f>
        <v>45</v>
      </c>
    </row>
    <row r="3" spans="1:15" x14ac:dyDescent="0.2">
      <c r="A3" s="1138" t="s">
        <v>1239</v>
      </c>
      <c r="B3" s="1138"/>
      <c r="C3" s="1138"/>
      <c r="D3" s="1138"/>
      <c r="E3" s="1138"/>
      <c r="F3" s="1138"/>
      <c r="G3" s="1138"/>
      <c r="H3" s="1138"/>
      <c r="I3" s="1138"/>
      <c r="J3" s="1138"/>
      <c r="K3" s="1138"/>
      <c r="L3" s="1138"/>
      <c r="M3" s="1138"/>
      <c r="N3" s="1138"/>
      <c r="O3" s="1138"/>
    </row>
    <row r="4" spans="1:15" ht="38.25" customHeight="1" x14ac:dyDescent="0.2">
      <c r="A4" s="1137" t="s">
        <v>301</v>
      </c>
      <c r="B4" s="1137" t="s">
        <v>1188</v>
      </c>
      <c r="C4" s="1139" t="s">
        <v>4</v>
      </c>
      <c r="D4" s="1139" t="s">
        <v>1240</v>
      </c>
      <c r="E4" s="1139" t="s">
        <v>1241</v>
      </c>
      <c r="F4" s="1139" t="s">
        <v>1242</v>
      </c>
      <c r="G4" s="1139"/>
      <c r="H4" s="1139"/>
      <c r="I4" s="1139"/>
      <c r="J4" s="1137" t="s">
        <v>1243</v>
      </c>
      <c r="K4" s="1137"/>
      <c r="L4" s="1137" t="s">
        <v>1255</v>
      </c>
      <c r="M4" s="1137"/>
      <c r="N4" s="1137" t="s">
        <v>1256</v>
      </c>
      <c r="O4" s="1137"/>
    </row>
    <row r="5" spans="1:15" ht="26.25" customHeight="1" x14ac:dyDescent="0.2">
      <c r="A5" s="1137"/>
      <c r="B5" s="1137"/>
      <c r="C5" s="1139"/>
      <c r="D5" s="1139"/>
      <c r="E5" s="1139"/>
      <c r="F5" s="433" t="s">
        <v>108</v>
      </c>
      <c r="G5" s="433" t="s">
        <v>439</v>
      </c>
      <c r="H5" s="433" t="s">
        <v>417</v>
      </c>
      <c r="I5" s="433" t="s">
        <v>440</v>
      </c>
      <c r="J5" s="432" t="s">
        <v>1244</v>
      </c>
      <c r="K5" s="432" t="s">
        <v>1245</v>
      </c>
      <c r="L5" s="432" t="s">
        <v>1244</v>
      </c>
      <c r="M5" s="432" t="s">
        <v>1245</v>
      </c>
      <c r="N5" s="432" t="s">
        <v>1588</v>
      </c>
      <c r="O5" s="432" t="s">
        <v>1589</v>
      </c>
    </row>
    <row r="6" spans="1:15" x14ac:dyDescent="0.2">
      <c r="A6" s="434"/>
      <c r="B6" s="434"/>
      <c r="C6" s="435"/>
      <c r="D6" s="435"/>
      <c r="E6" s="435"/>
      <c r="F6" s="435"/>
      <c r="G6" s="435"/>
      <c r="H6" s="435"/>
      <c r="I6" s="435"/>
      <c r="J6" s="434"/>
      <c r="K6" s="434"/>
      <c r="L6" s="434"/>
      <c r="M6" s="434"/>
      <c r="N6" s="434"/>
      <c r="O6" s="434"/>
    </row>
    <row r="7" spans="1:15" x14ac:dyDescent="0.2">
      <c r="A7" s="436">
        <v>1</v>
      </c>
      <c r="B7" s="434" t="s">
        <v>624</v>
      </c>
      <c r="C7" s="435" t="s">
        <v>238</v>
      </c>
      <c r="D7" s="435"/>
      <c r="E7" s="660">
        <v>280.66300000000001</v>
      </c>
      <c r="F7" s="435"/>
      <c r="G7" s="435"/>
      <c r="H7" s="435"/>
      <c r="I7" s="436">
        <v>1</v>
      </c>
      <c r="J7" s="449">
        <v>396.75299999999999</v>
      </c>
      <c r="K7" s="449"/>
      <c r="L7" s="449">
        <v>396.75299999999999</v>
      </c>
      <c r="M7" s="434"/>
      <c r="N7" s="436">
        <v>396.75</v>
      </c>
      <c r="O7" s="434" t="s">
        <v>276</v>
      </c>
    </row>
    <row r="8" spans="1:15" x14ac:dyDescent="0.2">
      <c r="A8" s="436">
        <v>2</v>
      </c>
      <c r="B8" s="434" t="s">
        <v>626</v>
      </c>
      <c r="C8" s="435" t="s">
        <v>231</v>
      </c>
      <c r="D8" s="435"/>
      <c r="E8" s="660">
        <v>289.35500000000002</v>
      </c>
      <c r="F8" s="435"/>
      <c r="G8" s="435" t="s">
        <v>647</v>
      </c>
      <c r="H8" s="435" t="s">
        <v>647</v>
      </c>
      <c r="I8" s="435"/>
      <c r="J8" s="449">
        <v>135.47499999999999</v>
      </c>
      <c r="K8" s="449"/>
      <c r="L8" s="449">
        <v>126.578</v>
      </c>
      <c r="M8" s="434"/>
      <c r="N8" s="729">
        <v>126.578</v>
      </c>
      <c r="O8" s="434" t="s">
        <v>276</v>
      </c>
    </row>
    <row r="9" spans="1:15" x14ac:dyDescent="0.2">
      <c r="A9" s="436">
        <v>3</v>
      </c>
      <c r="B9" s="434" t="s">
        <v>628</v>
      </c>
      <c r="C9" s="435" t="s">
        <v>20</v>
      </c>
      <c r="D9" s="435"/>
      <c r="E9" s="660">
        <v>279.61099999999999</v>
      </c>
      <c r="F9" s="435"/>
      <c r="G9" s="435"/>
      <c r="H9" s="435">
        <v>1</v>
      </c>
      <c r="I9" s="435"/>
      <c r="J9" s="449">
        <v>96.197999999999993</v>
      </c>
      <c r="K9" s="449"/>
      <c r="L9" s="449">
        <v>84.47</v>
      </c>
      <c r="M9" s="434"/>
      <c r="N9" s="436">
        <v>96.197999999999993</v>
      </c>
      <c r="O9" s="434" t="s">
        <v>32</v>
      </c>
    </row>
    <row r="10" spans="1:15" x14ac:dyDescent="0.2">
      <c r="A10" s="436">
        <v>4</v>
      </c>
      <c r="B10" s="434" t="s">
        <v>629</v>
      </c>
      <c r="C10" s="435" t="s">
        <v>231</v>
      </c>
      <c r="D10" s="435"/>
      <c r="E10" s="660">
        <v>283.36900000000003</v>
      </c>
      <c r="F10" s="436">
        <v>1</v>
      </c>
      <c r="G10" s="436">
        <v>1</v>
      </c>
      <c r="H10" s="435"/>
      <c r="I10" s="435"/>
      <c r="J10" s="449">
        <v>90.817999999999998</v>
      </c>
      <c r="K10" s="449"/>
      <c r="L10" s="449">
        <v>90.817999999999998</v>
      </c>
      <c r="M10" s="434"/>
      <c r="N10" s="434"/>
      <c r="O10" s="434"/>
    </row>
    <row r="11" spans="1:15" x14ac:dyDescent="0.2">
      <c r="A11" s="436">
        <v>5</v>
      </c>
      <c r="B11" s="434" t="s">
        <v>630</v>
      </c>
      <c r="C11" s="435" t="s">
        <v>231</v>
      </c>
      <c r="D11" s="435"/>
      <c r="E11" s="660">
        <v>285.08800000000002</v>
      </c>
      <c r="F11" s="435">
        <v>1</v>
      </c>
      <c r="G11" s="435"/>
      <c r="H11" s="435"/>
      <c r="I11" s="435">
        <v>1</v>
      </c>
      <c r="J11" s="449">
        <v>115.601</v>
      </c>
      <c r="K11" s="449"/>
      <c r="L11" s="449">
        <v>95.447000000000003</v>
      </c>
      <c r="M11" s="434"/>
      <c r="N11" s="434"/>
      <c r="O11" s="434"/>
    </row>
    <row r="12" spans="1:15" x14ac:dyDescent="0.2">
      <c r="A12" s="436">
        <v>6</v>
      </c>
      <c r="B12" s="434" t="s">
        <v>631</v>
      </c>
      <c r="C12" s="435" t="s">
        <v>20</v>
      </c>
      <c r="D12" s="435"/>
      <c r="E12" s="660">
        <v>279.351</v>
      </c>
      <c r="F12" s="435"/>
      <c r="G12" s="435">
        <v>1</v>
      </c>
      <c r="H12" s="435"/>
      <c r="I12" s="435"/>
      <c r="J12" s="449">
        <v>16.617999999999999</v>
      </c>
      <c r="K12" s="449"/>
      <c r="L12" s="449">
        <v>15.102</v>
      </c>
      <c r="M12" s="434"/>
      <c r="N12" s="436">
        <v>16.617999999999999</v>
      </c>
      <c r="O12" s="434" t="s">
        <v>143</v>
      </c>
    </row>
    <row r="13" spans="1:15" x14ac:dyDescent="0.2">
      <c r="A13" s="436">
        <v>7</v>
      </c>
      <c r="B13" s="434" t="s">
        <v>446</v>
      </c>
      <c r="C13" s="435" t="s">
        <v>20</v>
      </c>
      <c r="D13" s="435"/>
      <c r="E13" s="660">
        <v>286.12299999999999</v>
      </c>
      <c r="F13" s="435"/>
      <c r="G13" s="435"/>
      <c r="H13" s="435"/>
      <c r="I13" s="435">
        <v>1</v>
      </c>
      <c r="J13" s="449">
        <v>32.393000000000001</v>
      </c>
      <c r="K13" s="449"/>
      <c r="L13" s="449">
        <v>32.393000000000001</v>
      </c>
      <c r="M13" s="434"/>
      <c r="N13" s="436">
        <v>32.393000000000001</v>
      </c>
      <c r="O13" s="434" t="s">
        <v>143</v>
      </c>
    </row>
    <row r="14" spans="1:15" x14ac:dyDescent="0.2">
      <c r="A14" s="436">
        <v>8</v>
      </c>
      <c r="B14" s="434" t="s">
        <v>447</v>
      </c>
      <c r="C14" s="435" t="s">
        <v>20</v>
      </c>
      <c r="D14" s="435"/>
      <c r="E14" s="660">
        <v>291.649</v>
      </c>
      <c r="F14" s="435">
        <v>1</v>
      </c>
      <c r="G14" s="435"/>
      <c r="H14" s="435">
        <v>1</v>
      </c>
      <c r="I14" s="435">
        <v>1</v>
      </c>
      <c r="J14" s="449">
        <v>6.3520000000000003</v>
      </c>
      <c r="K14" s="449"/>
      <c r="L14" s="449">
        <v>6.3520000000000003</v>
      </c>
      <c r="M14" s="434"/>
      <c r="N14" s="436">
        <v>6.3520000000000003</v>
      </c>
      <c r="O14" s="434" t="s">
        <v>143</v>
      </c>
    </row>
    <row r="15" spans="1:15" x14ac:dyDescent="0.2">
      <c r="A15" s="436">
        <v>9</v>
      </c>
      <c r="B15" s="434" t="s">
        <v>449</v>
      </c>
      <c r="C15" s="435" t="s">
        <v>20</v>
      </c>
      <c r="D15" s="435">
        <v>-0.3</v>
      </c>
      <c r="E15" s="660">
        <v>295.84699999999998</v>
      </c>
      <c r="F15" s="435"/>
      <c r="G15" s="435"/>
      <c r="H15" s="435">
        <v>1</v>
      </c>
      <c r="I15" s="435">
        <v>1</v>
      </c>
      <c r="J15" s="449">
        <v>37.104999999999997</v>
      </c>
      <c r="K15" s="449"/>
      <c r="L15" s="449">
        <v>37.104999999999997</v>
      </c>
      <c r="M15" s="434"/>
      <c r="N15" s="436">
        <v>37.104999999999997</v>
      </c>
      <c r="O15" s="434" t="s">
        <v>143</v>
      </c>
    </row>
    <row r="16" spans="1:15" x14ac:dyDescent="0.2">
      <c r="A16" s="436">
        <v>10</v>
      </c>
      <c r="B16" s="434" t="s">
        <v>450</v>
      </c>
      <c r="C16" s="435" t="s">
        <v>20</v>
      </c>
      <c r="D16" s="435"/>
      <c r="E16" s="660">
        <v>295.74799999999999</v>
      </c>
      <c r="F16" s="435"/>
      <c r="G16" s="435"/>
      <c r="H16" s="435"/>
      <c r="I16" s="435">
        <v>1</v>
      </c>
      <c r="J16" s="449">
        <v>183.86799999999999</v>
      </c>
      <c r="K16" s="449"/>
      <c r="L16" s="449">
        <v>183.86799999999999</v>
      </c>
      <c r="M16" s="434"/>
      <c r="N16" s="434"/>
      <c r="O16" s="434"/>
    </row>
    <row r="17" spans="1:15" x14ac:dyDescent="0.2">
      <c r="A17" s="436">
        <v>11</v>
      </c>
      <c r="B17" s="434" t="s">
        <v>40</v>
      </c>
      <c r="C17" s="435" t="s">
        <v>240</v>
      </c>
      <c r="D17" s="435"/>
      <c r="E17" s="660">
        <v>276.36700000000002</v>
      </c>
      <c r="F17" s="435" t="s">
        <v>1246</v>
      </c>
      <c r="G17" s="435" t="s">
        <v>1246</v>
      </c>
      <c r="H17" s="435" t="s">
        <v>1246</v>
      </c>
      <c r="I17" s="435" t="s">
        <v>1246</v>
      </c>
      <c r="J17" s="449"/>
      <c r="K17" s="449"/>
      <c r="L17" s="449"/>
      <c r="M17" s="434"/>
      <c r="N17" s="434"/>
      <c r="O17" s="434"/>
    </row>
    <row r="18" spans="1:15" x14ac:dyDescent="0.2">
      <c r="A18" s="436">
        <v>12</v>
      </c>
      <c r="B18" s="434" t="s">
        <v>41</v>
      </c>
      <c r="C18" s="435" t="s">
        <v>241</v>
      </c>
      <c r="D18" s="435"/>
      <c r="E18" s="660">
        <v>278.86399999999998</v>
      </c>
      <c r="F18" s="436">
        <v>5</v>
      </c>
      <c r="G18" s="436">
        <v>5</v>
      </c>
      <c r="H18" s="436">
        <v>5</v>
      </c>
      <c r="I18" s="436">
        <v>5</v>
      </c>
      <c r="J18" s="449"/>
      <c r="K18" s="449"/>
      <c r="L18" s="449"/>
      <c r="M18" s="434"/>
      <c r="N18" s="434"/>
      <c r="O18" s="434"/>
    </row>
    <row r="19" spans="1:15" x14ac:dyDescent="0.2">
      <c r="A19" s="436">
        <v>13</v>
      </c>
      <c r="B19" s="434" t="s">
        <v>42</v>
      </c>
      <c r="C19" s="435" t="s">
        <v>231</v>
      </c>
      <c r="D19" s="435"/>
      <c r="E19" s="660">
        <v>285.435</v>
      </c>
      <c r="F19" s="435"/>
      <c r="G19" s="435"/>
      <c r="H19" s="435"/>
      <c r="I19" s="435"/>
      <c r="J19" s="449">
        <v>62.716000000000001</v>
      </c>
      <c r="K19" s="449"/>
      <c r="L19" s="449">
        <v>62.716000000000001</v>
      </c>
      <c r="M19" s="434"/>
      <c r="N19" s="434"/>
      <c r="O19" s="434"/>
    </row>
    <row r="20" spans="1:15" x14ac:dyDescent="0.2">
      <c r="A20" s="436">
        <v>14</v>
      </c>
      <c r="B20" s="434" t="s">
        <v>43</v>
      </c>
      <c r="C20" s="435" t="s">
        <v>242</v>
      </c>
      <c r="D20" s="435"/>
      <c r="E20" s="660">
        <v>285.25799999999998</v>
      </c>
      <c r="F20" s="436">
        <v>2</v>
      </c>
      <c r="G20" s="436">
        <v>3</v>
      </c>
      <c r="H20" s="436">
        <v>3</v>
      </c>
      <c r="I20" s="436">
        <v>2</v>
      </c>
      <c r="J20" s="449">
        <v>38.395000000000003</v>
      </c>
      <c r="K20" s="449"/>
      <c r="L20" s="449">
        <v>38.395000000000003</v>
      </c>
      <c r="M20" s="434"/>
      <c r="N20" s="436">
        <v>38.395000000000003</v>
      </c>
      <c r="O20" s="434" t="s">
        <v>143</v>
      </c>
    </row>
    <row r="21" spans="1:15" x14ac:dyDescent="0.2">
      <c r="A21" s="436">
        <v>15</v>
      </c>
      <c r="B21" s="434" t="s">
        <v>150</v>
      </c>
      <c r="C21" s="435" t="s">
        <v>20</v>
      </c>
      <c r="D21" s="435"/>
      <c r="E21" s="660">
        <v>277.53199999999998</v>
      </c>
      <c r="F21" s="435"/>
      <c r="G21" s="435"/>
      <c r="H21" s="435"/>
      <c r="I21" s="435"/>
      <c r="J21" s="449">
        <v>95.016999999999996</v>
      </c>
      <c r="K21" s="449"/>
      <c r="L21" s="449">
        <v>95.016999999999996</v>
      </c>
      <c r="M21" s="434"/>
      <c r="N21" s="436">
        <v>95.016999999999996</v>
      </c>
      <c r="O21" s="434" t="s">
        <v>414</v>
      </c>
    </row>
    <row r="22" spans="1:15" x14ac:dyDescent="0.2">
      <c r="A22" s="436">
        <v>16</v>
      </c>
      <c r="B22" s="434" t="s">
        <v>462</v>
      </c>
      <c r="C22" s="435" t="s">
        <v>20</v>
      </c>
      <c r="D22" s="435"/>
      <c r="E22" s="660">
        <v>278.29199999999997</v>
      </c>
      <c r="F22" s="435"/>
      <c r="G22" s="435"/>
      <c r="H22" s="435"/>
      <c r="I22" s="435">
        <v>1</v>
      </c>
      <c r="J22" s="449">
        <v>36.524000000000001</v>
      </c>
      <c r="K22" s="449"/>
      <c r="L22" s="449">
        <v>36.524000000000001</v>
      </c>
      <c r="M22" s="434"/>
      <c r="N22" s="436">
        <v>36.524000000000001</v>
      </c>
      <c r="O22" s="434" t="s">
        <v>414</v>
      </c>
    </row>
    <row r="23" spans="1:15" x14ac:dyDescent="0.2">
      <c r="A23" s="436">
        <v>17</v>
      </c>
      <c r="B23" s="434" t="s">
        <v>155</v>
      </c>
      <c r="C23" s="435" t="s">
        <v>231</v>
      </c>
      <c r="D23" s="436">
        <v>0.1</v>
      </c>
      <c r="E23" s="660">
        <v>258.78399999999999</v>
      </c>
      <c r="F23" s="435"/>
      <c r="G23" s="435"/>
      <c r="H23" s="435"/>
      <c r="I23" s="435"/>
      <c r="J23" s="449"/>
      <c r="K23" s="449"/>
      <c r="L23" s="449"/>
      <c r="M23" s="434"/>
      <c r="N23" s="434"/>
      <c r="O23" s="434"/>
    </row>
    <row r="24" spans="1:15" x14ac:dyDescent="0.2">
      <c r="A24" s="436">
        <v>18</v>
      </c>
      <c r="B24" s="434" t="s">
        <v>168</v>
      </c>
      <c r="C24" s="435" t="s">
        <v>20</v>
      </c>
      <c r="D24" s="436">
        <v>0.2</v>
      </c>
      <c r="E24" s="660">
        <v>263.54300000000001</v>
      </c>
      <c r="F24" s="435"/>
      <c r="G24" s="435"/>
      <c r="H24" s="435"/>
      <c r="I24" s="435"/>
      <c r="J24" s="449"/>
      <c r="K24" s="449"/>
      <c r="L24" s="449"/>
      <c r="M24" s="434"/>
      <c r="N24" s="434"/>
      <c r="O24" s="434"/>
    </row>
    <row r="25" spans="1:15" x14ac:dyDescent="0.2">
      <c r="A25" s="436">
        <v>19</v>
      </c>
      <c r="B25" s="434" t="s">
        <v>472</v>
      </c>
      <c r="C25" s="435" t="s">
        <v>231</v>
      </c>
      <c r="D25" s="436">
        <v>-0.3</v>
      </c>
      <c r="E25" s="660">
        <v>267.94600000000003</v>
      </c>
      <c r="F25" s="435">
        <v>1</v>
      </c>
      <c r="G25" s="435"/>
      <c r="H25" s="435"/>
      <c r="I25" s="435">
        <v>3</v>
      </c>
      <c r="J25" s="449"/>
      <c r="K25" s="449"/>
      <c r="L25" s="449"/>
      <c r="M25" s="434"/>
      <c r="N25" s="434"/>
      <c r="O25" s="434"/>
    </row>
    <row r="26" spans="1:15" x14ac:dyDescent="0.2">
      <c r="A26" s="436">
        <v>20</v>
      </c>
      <c r="B26" s="434" t="s">
        <v>473</v>
      </c>
      <c r="C26" s="435" t="s">
        <v>231</v>
      </c>
      <c r="D26" s="436">
        <v>-0.3</v>
      </c>
      <c r="E26" s="660">
        <v>274.89600000000002</v>
      </c>
      <c r="F26" s="435"/>
      <c r="G26" s="435">
        <v>2</v>
      </c>
      <c r="H26" s="435"/>
      <c r="I26" s="435"/>
      <c r="J26" s="449"/>
      <c r="K26" s="449"/>
      <c r="L26" s="449"/>
      <c r="M26" s="434"/>
      <c r="N26" s="434"/>
      <c r="O26" s="434"/>
    </row>
    <row r="27" spans="1:15" x14ac:dyDescent="0.2">
      <c r="A27" s="436">
        <v>21</v>
      </c>
      <c r="B27" s="434" t="s">
        <v>474</v>
      </c>
      <c r="C27" s="435" t="s">
        <v>242</v>
      </c>
      <c r="D27" s="436">
        <v>-0.3</v>
      </c>
      <c r="E27" s="660">
        <v>267.68400000000003</v>
      </c>
      <c r="F27" s="435">
        <v>1</v>
      </c>
      <c r="G27" s="435">
        <v>4</v>
      </c>
      <c r="H27" s="435"/>
      <c r="I27" s="435">
        <v>3</v>
      </c>
      <c r="J27" s="449"/>
      <c r="K27" s="449"/>
      <c r="L27" s="449"/>
      <c r="M27" s="434"/>
      <c r="N27" s="434"/>
      <c r="O27" s="434"/>
    </row>
    <row r="28" spans="1:15" x14ac:dyDescent="0.2">
      <c r="A28" s="436">
        <v>22</v>
      </c>
      <c r="B28" s="434" t="s">
        <v>476</v>
      </c>
      <c r="C28" s="435" t="s">
        <v>231</v>
      </c>
      <c r="D28" s="435"/>
      <c r="E28" s="660">
        <v>260.63200000000001</v>
      </c>
      <c r="F28" s="435">
        <v>2</v>
      </c>
      <c r="G28" s="435">
        <v>1</v>
      </c>
      <c r="H28" s="435"/>
      <c r="I28" s="435"/>
      <c r="J28" s="449"/>
      <c r="K28" s="449"/>
      <c r="L28" s="449"/>
      <c r="M28" s="434"/>
      <c r="N28" s="434"/>
      <c r="O28" s="434"/>
    </row>
    <row r="29" spans="1:15" x14ac:dyDescent="0.2">
      <c r="A29" s="436">
        <v>23</v>
      </c>
      <c r="B29" s="434" t="s">
        <v>477</v>
      </c>
      <c r="C29" s="435" t="s">
        <v>231</v>
      </c>
      <c r="D29" s="660">
        <v>-0.3</v>
      </c>
      <c r="E29" s="660">
        <v>244.31</v>
      </c>
      <c r="F29" s="435"/>
      <c r="G29" s="435"/>
      <c r="H29" s="435"/>
      <c r="I29" s="435">
        <v>1</v>
      </c>
      <c r="J29" s="449"/>
      <c r="K29" s="449"/>
      <c r="L29" s="449"/>
      <c r="M29" s="434"/>
      <c r="N29" s="434"/>
      <c r="O29" s="434"/>
    </row>
    <row r="30" spans="1:15" x14ac:dyDescent="0.2">
      <c r="A30" s="436">
        <v>24</v>
      </c>
      <c r="B30" s="434" t="s">
        <v>486</v>
      </c>
      <c r="C30" s="435" t="s">
        <v>232</v>
      </c>
      <c r="D30" s="435"/>
      <c r="E30" s="660">
        <v>276.71300000000002</v>
      </c>
      <c r="F30" s="435"/>
      <c r="G30" s="436">
        <v>2</v>
      </c>
      <c r="H30" s="436">
        <v>4</v>
      </c>
      <c r="I30" s="436">
        <v>1</v>
      </c>
      <c r="J30" s="449">
        <v>21.332000000000001</v>
      </c>
      <c r="K30" s="449"/>
      <c r="L30" s="449">
        <v>21.332000000000001</v>
      </c>
      <c r="M30" s="434"/>
      <c r="N30" s="444">
        <v>21.331</v>
      </c>
      <c r="O30" s="434" t="s">
        <v>143</v>
      </c>
    </row>
    <row r="31" spans="1:15" x14ac:dyDescent="0.2">
      <c r="A31" s="436">
        <v>25</v>
      </c>
      <c r="B31" s="434" t="s">
        <v>490</v>
      </c>
      <c r="C31" s="435" t="s">
        <v>20</v>
      </c>
      <c r="D31" s="435"/>
      <c r="E31" s="660" t="s">
        <v>1248</v>
      </c>
      <c r="F31" s="435"/>
      <c r="G31" s="435"/>
      <c r="H31" s="435">
        <v>2</v>
      </c>
      <c r="I31" s="435">
        <v>4</v>
      </c>
      <c r="J31" s="449">
        <v>263.57900000000001</v>
      </c>
      <c r="K31" s="449"/>
      <c r="L31" s="449">
        <v>263.57900000000001</v>
      </c>
      <c r="M31" s="434"/>
      <c r="N31" s="444">
        <v>263.57900000000001</v>
      </c>
      <c r="O31" s="434" t="s">
        <v>276</v>
      </c>
    </row>
    <row r="32" spans="1:15" x14ac:dyDescent="0.2">
      <c r="A32" s="436">
        <v>26</v>
      </c>
      <c r="B32" s="434" t="s">
        <v>496</v>
      </c>
      <c r="C32" s="435" t="s">
        <v>20</v>
      </c>
      <c r="D32" s="660">
        <v>0.1</v>
      </c>
      <c r="E32" s="660">
        <v>257.553</v>
      </c>
      <c r="F32" s="435"/>
      <c r="G32" s="435"/>
      <c r="H32" s="435"/>
      <c r="I32" s="435"/>
      <c r="J32" s="449"/>
      <c r="K32" s="449"/>
      <c r="L32" s="449"/>
      <c r="M32" s="434"/>
      <c r="N32" s="434"/>
      <c r="O32" s="434"/>
    </row>
    <row r="33" spans="1:15" x14ac:dyDescent="0.2">
      <c r="A33" s="436">
        <v>27</v>
      </c>
      <c r="B33" s="434" t="s">
        <v>499</v>
      </c>
      <c r="C33" s="435" t="s">
        <v>231</v>
      </c>
      <c r="D33" s="435"/>
      <c r="E33" s="660">
        <v>231.584</v>
      </c>
      <c r="F33" s="435">
        <v>1</v>
      </c>
      <c r="G33" s="435"/>
      <c r="H33" s="435"/>
      <c r="I33" s="435">
        <v>1</v>
      </c>
      <c r="J33" s="449">
        <v>103.375</v>
      </c>
      <c r="K33" s="449"/>
      <c r="L33" s="449">
        <v>103.375</v>
      </c>
      <c r="M33" s="434"/>
      <c r="N33" s="444">
        <v>103.375</v>
      </c>
      <c r="O33" s="434" t="s">
        <v>276</v>
      </c>
    </row>
    <row r="34" spans="1:15" x14ac:dyDescent="0.2">
      <c r="A34" s="436">
        <v>28</v>
      </c>
      <c r="B34" s="434" t="s">
        <v>174</v>
      </c>
      <c r="C34" s="435" t="s">
        <v>231</v>
      </c>
      <c r="D34" s="435"/>
      <c r="E34" s="660">
        <v>230.93199999999999</v>
      </c>
      <c r="F34" s="435"/>
      <c r="G34" s="435">
        <v>1</v>
      </c>
      <c r="H34" s="435"/>
      <c r="I34" s="435"/>
      <c r="J34" s="449">
        <v>111.857</v>
      </c>
      <c r="K34" s="449"/>
      <c r="L34" s="449">
        <v>111.857</v>
      </c>
      <c r="M34" s="434"/>
      <c r="N34" s="445">
        <v>111.857</v>
      </c>
      <c r="O34" s="434" t="s">
        <v>276</v>
      </c>
    </row>
    <row r="35" spans="1:15" x14ac:dyDescent="0.2">
      <c r="A35" s="436">
        <v>29</v>
      </c>
      <c r="B35" s="434" t="s">
        <v>501</v>
      </c>
      <c r="C35" s="435" t="s">
        <v>249</v>
      </c>
      <c r="D35" s="435"/>
      <c r="E35" s="660">
        <v>231.52500000000001</v>
      </c>
      <c r="F35" s="435"/>
      <c r="G35" s="435"/>
      <c r="H35" s="435"/>
      <c r="I35" s="435">
        <v>1</v>
      </c>
      <c r="J35" s="449">
        <v>203.45400000000001</v>
      </c>
      <c r="K35" s="449"/>
      <c r="L35" s="449">
        <v>203.45400000000001</v>
      </c>
      <c r="M35" s="434"/>
      <c r="N35" s="444">
        <v>203.45400000000001</v>
      </c>
      <c r="O35" s="434" t="s">
        <v>276</v>
      </c>
    </row>
    <row r="36" spans="1:15" x14ac:dyDescent="0.2">
      <c r="A36" s="436">
        <v>30</v>
      </c>
      <c r="B36" s="434" t="s">
        <v>524</v>
      </c>
      <c r="C36" s="435" t="s">
        <v>20</v>
      </c>
      <c r="D36" s="660">
        <v>-0.17</v>
      </c>
      <c r="E36" s="660">
        <v>219.398</v>
      </c>
      <c r="F36" s="435"/>
      <c r="G36" s="435">
        <v>1</v>
      </c>
      <c r="H36" s="435">
        <v>2</v>
      </c>
      <c r="I36" s="435">
        <v>1</v>
      </c>
      <c r="J36" s="449">
        <v>32.563000000000002</v>
      </c>
      <c r="K36" s="449"/>
      <c r="L36" s="449">
        <v>32.563000000000002</v>
      </c>
      <c r="M36" s="434"/>
      <c r="N36" s="436">
        <v>32.563000000000002</v>
      </c>
      <c r="O36" s="434" t="s">
        <v>143</v>
      </c>
    </row>
    <row r="37" spans="1:15" x14ac:dyDescent="0.2">
      <c r="A37" s="436">
        <v>31</v>
      </c>
      <c r="B37" s="434" t="s">
        <v>28</v>
      </c>
      <c r="C37" s="435" t="s">
        <v>232</v>
      </c>
      <c r="D37" s="435"/>
      <c r="E37" s="660">
        <v>221.47200000000001</v>
      </c>
      <c r="F37" s="435"/>
      <c r="G37" s="435"/>
      <c r="H37" s="435"/>
      <c r="I37" s="435">
        <v>2</v>
      </c>
      <c r="J37" s="449">
        <v>150.696</v>
      </c>
      <c r="K37" s="449"/>
      <c r="L37" s="449">
        <v>150.696</v>
      </c>
      <c r="M37" s="434"/>
      <c r="N37" s="436">
        <v>198.696</v>
      </c>
      <c r="O37" s="434" t="s">
        <v>143</v>
      </c>
    </row>
    <row r="38" spans="1:15" x14ac:dyDescent="0.2">
      <c r="A38" s="436">
        <v>32</v>
      </c>
      <c r="B38" s="434" t="s">
        <v>52</v>
      </c>
      <c r="C38" s="435" t="s">
        <v>233</v>
      </c>
      <c r="D38" s="446">
        <v>-0.37</v>
      </c>
      <c r="E38" s="660">
        <v>229.54599999999999</v>
      </c>
      <c r="F38" s="435"/>
      <c r="G38" s="435"/>
      <c r="H38" s="435"/>
      <c r="I38" s="435">
        <v>1</v>
      </c>
      <c r="J38" s="449">
        <v>156.167</v>
      </c>
      <c r="K38" s="449"/>
      <c r="L38" s="449">
        <v>156.167</v>
      </c>
      <c r="M38" s="434"/>
      <c r="N38" s="436">
        <v>156.167</v>
      </c>
      <c r="O38" s="434" t="s">
        <v>143</v>
      </c>
    </row>
    <row r="39" spans="1:15" x14ac:dyDescent="0.2">
      <c r="A39" s="436">
        <v>33</v>
      </c>
      <c r="B39" s="434" t="s">
        <v>54</v>
      </c>
      <c r="C39" s="435" t="s">
        <v>233</v>
      </c>
      <c r="D39" s="435"/>
      <c r="E39" s="660">
        <v>237.50399999999999</v>
      </c>
      <c r="F39" s="436">
        <v>2</v>
      </c>
      <c r="G39" s="436">
        <v>2</v>
      </c>
      <c r="H39" s="436">
        <v>2</v>
      </c>
      <c r="I39" s="436">
        <v>2</v>
      </c>
      <c r="J39" s="449"/>
      <c r="K39" s="449"/>
      <c r="L39" s="449"/>
      <c r="M39" s="434"/>
      <c r="N39" s="434"/>
      <c r="O39" s="434"/>
    </row>
    <row r="40" spans="1:15" x14ac:dyDescent="0.2">
      <c r="A40" s="436">
        <v>34</v>
      </c>
      <c r="B40" s="434" t="s">
        <v>25</v>
      </c>
      <c r="C40" s="435" t="s">
        <v>231</v>
      </c>
      <c r="D40" s="435"/>
      <c r="E40" s="660">
        <v>228.10599999999999</v>
      </c>
      <c r="F40" s="435"/>
      <c r="G40" s="435"/>
      <c r="H40" s="435"/>
      <c r="I40" s="435">
        <v>1</v>
      </c>
      <c r="J40" s="449">
        <v>134.90600000000001</v>
      </c>
      <c r="K40" s="449"/>
      <c r="L40" s="449">
        <v>134.90600000000001</v>
      </c>
      <c r="M40" s="434"/>
      <c r="N40" s="444">
        <v>134.90600000000001</v>
      </c>
      <c r="O40" s="434" t="s">
        <v>143</v>
      </c>
    </row>
    <row r="41" spans="1:15" x14ac:dyDescent="0.2">
      <c r="A41" s="436">
        <v>35</v>
      </c>
      <c r="B41" s="434" t="s">
        <v>55</v>
      </c>
      <c r="C41" s="435" t="s">
        <v>231</v>
      </c>
      <c r="D41" s="435"/>
      <c r="E41" s="660">
        <v>230.791</v>
      </c>
      <c r="F41" s="435"/>
      <c r="G41" s="435">
        <v>1</v>
      </c>
      <c r="H41" s="435"/>
      <c r="I41" s="435">
        <v>1</v>
      </c>
      <c r="J41" s="449">
        <v>163.81800000000001</v>
      </c>
      <c r="K41" s="449"/>
      <c r="L41" s="449">
        <v>163.81800000000001</v>
      </c>
      <c r="M41" s="434"/>
      <c r="N41" s="444">
        <v>163.81800000000001</v>
      </c>
      <c r="O41" s="434" t="s">
        <v>276</v>
      </c>
    </row>
    <row r="42" spans="1:15" x14ac:dyDescent="0.2">
      <c r="A42" s="436">
        <v>36</v>
      </c>
      <c r="B42" s="434" t="s">
        <v>56</v>
      </c>
      <c r="C42" s="435" t="s">
        <v>242</v>
      </c>
      <c r="D42" s="660">
        <v>-0.25</v>
      </c>
      <c r="E42" s="660">
        <v>238.053</v>
      </c>
      <c r="F42" s="435"/>
      <c r="G42" s="435">
        <v>2</v>
      </c>
      <c r="H42" s="435">
        <v>1</v>
      </c>
      <c r="I42" s="435">
        <v>1</v>
      </c>
      <c r="J42" s="449">
        <v>42.317</v>
      </c>
      <c r="K42" s="449"/>
      <c r="L42" s="449">
        <v>42.317</v>
      </c>
      <c r="M42" s="434"/>
      <c r="N42" s="444">
        <v>42.317</v>
      </c>
      <c r="O42" s="434" t="s">
        <v>143</v>
      </c>
    </row>
    <row r="43" spans="1:15" x14ac:dyDescent="0.2">
      <c r="A43" s="436">
        <v>37</v>
      </c>
      <c r="B43" s="434" t="s">
        <v>528</v>
      </c>
      <c r="C43" s="435" t="s">
        <v>232</v>
      </c>
      <c r="D43" s="435"/>
      <c r="E43" s="660">
        <v>226.251</v>
      </c>
      <c r="F43" s="435">
        <v>1</v>
      </c>
      <c r="G43" s="435">
        <v>2</v>
      </c>
      <c r="H43" s="435"/>
      <c r="I43" s="435"/>
      <c r="J43" s="449">
        <v>141.30500000000001</v>
      </c>
      <c r="K43" s="449"/>
      <c r="L43" s="449">
        <v>141.30500000000001</v>
      </c>
      <c r="M43" s="434"/>
      <c r="N43" s="434"/>
      <c r="O43" s="434"/>
    </row>
    <row r="44" spans="1:15" x14ac:dyDescent="0.2">
      <c r="A44" s="436">
        <v>38</v>
      </c>
      <c r="B44" s="434" t="s">
        <v>529</v>
      </c>
      <c r="C44" s="435" t="s">
        <v>232</v>
      </c>
      <c r="D44" s="435">
        <v>-0.2</v>
      </c>
      <c r="E44" s="660">
        <v>219.64</v>
      </c>
      <c r="F44" s="435"/>
      <c r="G44" s="435">
        <v>2</v>
      </c>
      <c r="H44" s="435"/>
      <c r="I44" s="435"/>
      <c r="J44" s="449">
        <v>115.21599999999999</v>
      </c>
      <c r="K44" s="449"/>
      <c r="L44" s="449">
        <v>115.21599999999999</v>
      </c>
      <c r="M44" s="434"/>
      <c r="N44" s="434"/>
      <c r="O44" s="434"/>
    </row>
    <row r="45" spans="1:15" x14ac:dyDescent="0.2">
      <c r="A45" s="436">
        <v>39</v>
      </c>
      <c r="B45" s="434" t="s">
        <v>530</v>
      </c>
      <c r="C45" s="435" t="s">
        <v>20</v>
      </c>
      <c r="D45" s="435">
        <v>-0.2</v>
      </c>
      <c r="E45" s="660">
        <v>219.34800000000001</v>
      </c>
      <c r="F45" s="435">
        <v>1</v>
      </c>
      <c r="G45" s="435">
        <v>2</v>
      </c>
      <c r="H45" s="435"/>
      <c r="I45" s="435"/>
      <c r="J45" s="449">
        <v>273.42</v>
      </c>
      <c r="K45" s="449"/>
      <c r="L45" s="449">
        <v>273.42</v>
      </c>
      <c r="M45" s="434"/>
      <c r="N45" s="444">
        <v>322.43</v>
      </c>
      <c r="O45" s="434" t="s">
        <v>143</v>
      </c>
    </row>
    <row r="46" spans="1:15" x14ac:dyDescent="0.2">
      <c r="A46" s="436">
        <v>40</v>
      </c>
      <c r="B46" s="434" t="s">
        <v>531</v>
      </c>
      <c r="C46" s="435" t="s">
        <v>232</v>
      </c>
      <c r="D46" s="435">
        <v>-0.2</v>
      </c>
      <c r="E46" s="660">
        <v>228.631</v>
      </c>
      <c r="F46" s="435"/>
      <c r="G46" s="435"/>
      <c r="H46" s="435">
        <v>1</v>
      </c>
      <c r="I46" s="435"/>
      <c r="J46" s="449">
        <v>156.89599999999999</v>
      </c>
      <c r="K46" s="449"/>
      <c r="L46" s="449">
        <v>156.89599999999999</v>
      </c>
      <c r="M46" s="434"/>
      <c r="N46" s="444">
        <v>156.89599999999999</v>
      </c>
      <c r="O46" s="434" t="s">
        <v>143</v>
      </c>
    </row>
    <row r="47" spans="1:15" x14ac:dyDescent="0.2">
      <c r="A47" s="436">
        <v>41</v>
      </c>
      <c r="B47" s="434" t="s">
        <v>57</v>
      </c>
      <c r="C47" s="435" t="s">
        <v>247</v>
      </c>
      <c r="D47" s="435"/>
      <c r="E47" s="660">
        <v>234.31700000000001</v>
      </c>
      <c r="F47" s="435">
        <v>2</v>
      </c>
      <c r="G47" s="435">
        <v>2</v>
      </c>
      <c r="H47" s="435">
        <v>2</v>
      </c>
      <c r="I47" s="435">
        <v>2</v>
      </c>
      <c r="J47" s="449"/>
      <c r="K47" s="449"/>
      <c r="L47" s="449"/>
      <c r="M47" s="434"/>
      <c r="N47" s="434"/>
      <c r="O47" s="434"/>
    </row>
    <row r="48" spans="1:15" x14ac:dyDescent="0.2">
      <c r="A48" s="436">
        <v>42</v>
      </c>
      <c r="B48" s="434" t="s">
        <v>33</v>
      </c>
      <c r="C48" s="435" t="s">
        <v>247</v>
      </c>
      <c r="D48" s="435"/>
      <c r="E48" s="660">
        <v>216.73</v>
      </c>
      <c r="F48" s="435">
        <v>2</v>
      </c>
      <c r="G48" s="435">
        <v>2</v>
      </c>
      <c r="H48" s="435">
        <v>2</v>
      </c>
      <c r="I48" s="435">
        <v>2</v>
      </c>
      <c r="J48" s="449"/>
      <c r="K48" s="449"/>
      <c r="L48" s="449"/>
      <c r="M48" s="434"/>
      <c r="N48" s="434"/>
      <c r="O48" s="434"/>
    </row>
    <row r="49" spans="1:15" x14ac:dyDescent="0.2">
      <c r="A49" s="436">
        <v>43</v>
      </c>
      <c r="B49" s="434" t="s">
        <v>181</v>
      </c>
      <c r="C49" s="435" t="s">
        <v>231</v>
      </c>
      <c r="D49" s="446">
        <v>-0.12</v>
      </c>
      <c r="E49" s="660">
        <v>218.505</v>
      </c>
      <c r="F49" s="436">
        <v>1</v>
      </c>
      <c r="G49" s="436">
        <v>2</v>
      </c>
      <c r="H49" s="435"/>
      <c r="I49" s="436">
        <v>2</v>
      </c>
      <c r="J49" s="449">
        <v>66.405000000000001</v>
      </c>
      <c r="K49" s="449"/>
      <c r="L49" s="449">
        <v>66.405000000000001</v>
      </c>
      <c r="M49" s="434"/>
      <c r="N49" s="436">
        <v>66.405000000000001</v>
      </c>
      <c r="O49" s="434" t="s">
        <v>143</v>
      </c>
    </row>
    <row r="50" spans="1:15" x14ac:dyDescent="0.2">
      <c r="A50" s="436">
        <v>44</v>
      </c>
      <c r="B50" s="434" t="s">
        <v>182</v>
      </c>
      <c r="C50" s="435" t="s">
        <v>231</v>
      </c>
      <c r="D50" s="435" t="s">
        <v>1250</v>
      </c>
      <c r="E50" s="660">
        <v>214.76300000000001</v>
      </c>
      <c r="F50" s="436">
        <v>1</v>
      </c>
      <c r="G50" s="436">
        <v>1</v>
      </c>
      <c r="H50" s="435"/>
      <c r="I50" s="436">
        <v>1</v>
      </c>
      <c r="J50" s="449">
        <v>28.422000000000001</v>
      </c>
      <c r="K50" s="449"/>
      <c r="L50" s="449">
        <v>28.422000000000001</v>
      </c>
      <c r="M50" s="434"/>
      <c r="N50" s="436">
        <v>28.422000000000001</v>
      </c>
      <c r="O50" s="434" t="s">
        <v>143</v>
      </c>
    </row>
    <row r="51" spans="1:15" x14ac:dyDescent="0.2">
      <c r="A51" s="436">
        <v>45</v>
      </c>
      <c r="B51" s="434" t="s">
        <v>61</v>
      </c>
      <c r="C51" s="435" t="s">
        <v>232</v>
      </c>
      <c r="D51" s="435"/>
      <c r="E51" s="660">
        <v>213.40700000000001</v>
      </c>
      <c r="F51" s="435">
        <v>1</v>
      </c>
      <c r="G51" s="435"/>
      <c r="H51" s="435"/>
      <c r="I51" s="435"/>
      <c r="J51" s="449">
        <v>120.137</v>
      </c>
      <c r="K51" s="449"/>
      <c r="L51" s="449">
        <v>120.137</v>
      </c>
      <c r="M51" s="434"/>
      <c r="N51" s="444">
        <v>120.137</v>
      </c>
      <c r="O51" s="434" t="s">
        <v>143</v>
      </c>
    </row>
    <row r="52" spans="1:15" x14ac:dyDescent="0.2">
      <c r="A52" s="436">
        <v>46</v>
      </c>
      <c r="B52" s="434" t="s">
        <v>62</v>
      </c>
      <c r="C52" s="435" t="s">
        <v>232</v>
      </c>
      <c r="D52" s="435"/>
      <c r="E52" s="660">
        <v>221.41399999999999</v>
      </c>
      <c r="F52" s="435">
        <v>1</v>
      </c>
      <c r="G52" s="435">
        <v>1</v>
      </c>
      <c r="H52" s="435"/>
      <c r="I52" s="435"/>
      <c r="J52" s="449">
        <v>81.488</v>
      </c>
      <c r="K52" s="449"/>
      <c r="L52" s="449">
        <v>81.488</v>
      </c>
      <c r="M52" s="434"/>
      <c r="N52" s="444">
        <v>81.488</v>
      </c>
      <c r="O52" s="434" t="s">
        <v>143</v>
      </c>
    </row>
    <row r="53" spans="1:15" x14ac:dyDescent="0.2">
      <c r="A53" s="436">
        <v>47</v>
      </c>
      <c r="B53" s="434" t="s">
        <v>183</v>
      </c>
      <c r="C53" s="435" t="s">
        <v>232</v>
      </c>
      <c r="D53" s="435">
        <v>0.6</v>
      </c>
      <c r="E53" s="660">
        <v>211.524</v>
      </c>
      <c r="F53" s="435"/>
      <c r="G53" s="435">
        <v>1</v>
      </c>
      <c r="H53" s="435">
        <v>1</v>
      </c>
      <c r="I53" s="435"/>
      <c r="J53" s="449">
        <v>254.21299999999999</v>
      </c>
      <c r="K53" s="449"/>
      <c r="L53" s="449">
        <v>254.21299999999999</v>
      </c>
      <c r="M53" s="434"/>
      <c r="N53" s="444">
        <v>254.21299999999999</v>
      </c>
      <c r="O53" s="434" t="s">
        <v>143</v>
      </c>
    </row>
    <row r="54" spans="1:15" x14ac:dyDescent="0.2">
      <c r="A54" s="436">
        <v>48</v>
      </c>
      <c r="B54" s="434" t="s">
        <v>75</v>
      </c>
      <c r="C54" s="435" t="s">
        <v>233</v>
      </c>
      <c r="D54" s="435" t="s">
        <v>1251</v>
      </c>
      <c r="E54" s="660">
        <v>214.13800000000001</v>
      </c>
      <c r="F54" s="435"/>
      <c r="G54" s="435">
        <v>2</v>
      </c>
      <c r="H54" s="435"/>
      <c r="I54" s="435"/>
      <c r="J54" s="449">
        <v>281.983</v>
      </c>
      <c r="K54" s="449"/>
      <c r="L54" s="449">
        <v>281.983</v>
      </c>
      <c r="M54" s="434"/>
      <c r="N54" s="436">
        <v>359.86</v>
      </c>
      <c r="O54" s="434" t="s">
        <v>143</v>
      </c>
    </row>
    <row r="55" spans="1:15" x14ac:dyDescent="0.2">
      <c r="A55" s="436">
        <v>49</v>
      </c>
      <c r="B55" s="434" t="s">
        <v>192</v>
      </c>
      <c r="C55" s="435" t="s">
        <v>232</v>
      </c>
      <c r="D55" s="435"/>
      <c r="E55" s="660">
        <v>215.881</v>
      </c>
      <c r="F55" s="435">
        <v>1</v>
      </c>
      <c r="G55" s="435">
        <v>4</v>
      </c>
      <c r="H55" s="435">
        <v>3</v>
      </c>
      <c r="I55" s="435"/>
      <c r="J55" s="449">
        <v>148.09700000000001</v>
      </c>
      <c r="K55" s="449"/>
      <c r="L55" s="449">
        <v>148.09700000000001</v>
      </c>
      <c r="M55" s="434"/>
      <c r="N55" s="436">
        <v>148.09700000000001</v>
      </c>
      <c r="O55" s="434" t="s">
        <v>143</v>
      </c>
    </row>
    <row r="56" spans="1:15" x14ac:dyDescent="0.2">
      <c r="A56" s="436">
        <v>50</v>
      </c>
      <c r="B56" s="434" t="s">
        <v>193</v>
      </c>
      <c r="C56" s="435" t="s">
        <v>20</v>
      </c>
      <c r="D56" s="435" t="s">
        <v>1252</v>
      </c>
      <c r="E56" s="660">
        <v>205.536</v>
      </c>
      <c r="F56" s="435">
        <v>1</v>
      </c>
      <c r="G56" s="435">
        <v>3</v>
      </c>
      <c r="H56" s="435">
        <v>2</v>
      </c>
      <c r="I56" s="435"/>
      <c r="J56" s="449">
        <v>51.177</v>
      </c>
      <c r="K56" s="449"/>
      <c r="L56" s="449">
        <v>51.177</v>
      </c>
      <c r="M56" s="434"/>
      <c r="N56" s="436">
        <v>51.177</v>
      </c>
      <c r="O56" s="434" t="s">
        <v>143</v>
      </c>
    </row>
    <row r="57" spans="1:15" x14ac:dyDescent="0.2">
      <c r="A57" s="436">
        <v>51</v>
      </c>
      <c r="B57" s="434" t="s">
        <v>194</v>
      </c>
      <c r="C57" s="435" t="s">
        <v>20</v>
      </c>
      <c r="D57" s="435" t="s">
        <v>1247</v>
      </c>
      <c r="E57" s="660">
        <v>210.95500000000001</v>
      </c>
      <c r="F57" s="435"/>
      <c r="G57" s="435"/>
      <c r="H57" s="435">
        <v>5</v>
      </c>
      <c r="I57" s="435">
        <v>3</v>
      </c>
      <c r="J57" s="449">
        <v>89.36</v>
      </c>
      <c r="K57" s="449"/>
      <c r="L57" s="449">
        <v>89.36</v>
      </c>
      <c r="M57" s="434"/>
      <c r="N57" s="436">
        <v>172.93299999999999</v>
      </c>
      <c r="O57" s="434" t="s">
        <v>143</v>
      </c>
    </row>
    <row r="58" spans="1:15" x14ac:dyDescent="0.2">
      <c r="A58" s="436">
        <v>52</v>
      </c>
      <c r="B58" s="434" t="s">
        <v>77</v>
      </c>
      <c r="C58" s="435" t="s">
        <v>231</v>
      </c>
      <c r="D58" s="435" t="s">
        <v>1253</v>
      </c>
      <c r="E58" s="660">
        <v>207.56</v>
      </c>
      <c r="F58" s="435">
        <v>2</v>
      </c>
      <c r="G58" s="435"/>
      <c r="H58" s="435"/>
      <c r="I58" s="435"/>
      <c r="J58" s="449">
        <v>25.504000000000001</v>
      </c>
      <c r="K58" s="449"/>
      <c r="L58" s="449">
        <v>25.504000000000001</v>
      </c>
      <c r="M58" s="434"/>
      <c r="N58" s="444">
        <v>25.504000000000001</v>
      </c>
      <c r="O58" s="434" t="s">
        <v>143</v>
      </c>
    </row>
    <row r="59" spans="1:15" x14ac:dyDescent="0.2">
      <c r="A59" s="436">
        <v>53</v>
      </c>
      <c r="B59" s="434" t="s">
        <v>199</v>
      </c>
      <c r="C59" s="435" t="s">
        <v>231</v>
      </c>
      <c r="D59" s="435"/>
      <c r="E59" s="660">
        <v>202.69499999999999</v>
      </c>
      <c r="F59" s="435">
        <v>1</v>
      </c>
      <c r="G59" s="435">
        <v>2</v>
      </c>
      <c r="H59" s="435"/>
      <c r="I59" s="435"/>
      <c r="J59" s="449">
        <v>263.44</v>
      </c>
      <c r="K59" s="449"/>
      <c r="L59" s="449">
        <v>263.44</v>
      </c>
      <c r="M59" s="434"/>
      <c r="N59" s="444">
        <v>263.44</v>
      </c>
      <c r="O59" s="434" t="s">
        <v>143</v>
      </c>
    </row>
    <row r="60" spans="1:15" x14ac:dyDescent="0.2">
      <c r="A60" s="436">
        <v>54</v>
      </c>
      <c r="B60" s="434" t="s">
        <v>200</v>
      </c>
      <c r="C60" s="435" t="s">
        <v>20</v>
      </c>
      <c r="D60" s="435"/>
      <c r="E60" s="660">
        <v>197.06700000000001</v>
      </c>
      <c r="F60" s="435">
        <v>1</v>
      </c>
      <c r="G60" s="435">
        <v>2</v>
      </c>
      <c r="H60" s="435"/>
      <c r="I60" s="435"/>
      <c r="J60" s="449">
        <v>59.055999999999997</v>
      </c>
      <c r="K60" s="449"/>
      <c r="L60" s="449">
        <v>59.055999999999997</v>
      </c>
      <c r="M60" s="434"/>
      <c r="N60" s="444">
        <v>59.055999999999997</v>
      </c>
      <c r="O60" s="434" t="s">
        <v>143</v>
      </c>
    </row>
    <row r="61" spans="1:15" x14ac:dyDescent="0.2">
      <c r="A61" s="436">
        <v>55</v>
      </c>
      <c r="B61" s="646" t="s">
        <v>202</v>
      </c>
      <c r="C61" s="435" t="s">
        <v>20</v>
      </c>
      <c r="D61" s="435"/>
      <c r="E61" s="660"/>
      <c r="F61" s="435"/>
      <c r="G61" s="435"/>
      <c r="H61" s="435"/>
      <c r="I61" s="435"/>
      <c r="J61" s="449"/>
      <c r="K61" s="449"/>
      <c r="L61" s="449"/>
      <c r="M61" s="434"/>
      <c r="N61" s="444">
        <v>478.12099999999998</v>
      </c>
      <c r="O61" s="434" t="s">
        <v>414</v>
      </c>
    </row>
    <row r="62" spans="1:15" x14ac:dyDescent="0.2">
      <c r="A62" s="436">
        <v>56</v>
      </c>
      <c r="B62" s="434" t="s">
        <v>78</v>
      </c>
      <c r="C62" s="435" t="s">
        <v>245</v>
      </c>
      <c r="D62" s="435">
        <v>-0.7</v>
      </c>
      <c r="E62" s="660">
        <v>209.34399999999999</v>
      </c>
      <c r="F62" s="435"/>
      <c r="G62" s="435"/>
      <c r="H62" s="435"/>
      <c r="I62" s="435"/>
      <c r="J62" s="449">
        <v>120.033</v>
      </c>
      <c r="K62" s="449"/>
      <c r="L62" s="449">
        <v>120.033</v>
      </c>
      <c r="M62" s="434"/>
      <c r="N62" s="434"/>
      <c r="O62" s="434"/>
    </row>
    <row r="63" spans="1:15" x14ac:dyDescent="0.2">
      <c r="A63" s="436">
        <v>57</v>
      </c>
      <c r="B63" s="434" t="s">
        <v>83</v>
      </c>
      <c r="C63" s="435" t="s">
        <v>239</v>
      </c>
      <c r="D63" s="435" t="s">
        <v>1249</v>
      </c>
      <c r="E63" s="660">
        <v>227.21199999999999</v>
      </c>
      <c r="F63" s="435">
        <v>1</v>
      </c>
      <c r="G63" s="435"/>
      <c r="H63" s="435"/>
      <c r="I63" s="435"/>
      <c r="J63" s="449">
        <v>119.762</v>
      </c>
      <c r="K63" s="449"/>
      <c r="L63" s="449">
        <v>119.762</v>
      </c>
      <c r="M63" s="434"/>
      <c r="N63" s="713">
        <v>182.96</v>
      </c>
      <c r="O63" s="434" t="s">
        <v>143</v>
      </c>
    </row>
    <row r="64" spans="1:15" x14ac:dyDescent="0.2">
      <c r="A64" s="436">
        <v>58</v>
      </c>
      <c r="B64" s="434" t="s">
        <v>230</v>
      </c>
      <c r="C64" s="435" t="s">
        <v>231</v>
      </c>
      <c r="D64" s="435">
        <v>-0.5</v>
      </c>
      <c r="E64" s="660">
        <v>241.54900000000001</v>
      </c>
      <c r="F64" s="435"/>
      <c r="G64" s="435">
        <v>1</v>
      </c>
      <c r="H64" s="435">
        <v>1</v>
      </c>
      <c r="I64" s="435"/>
      <c r="J64" s="449">
        <v>182.96</v>
      </c>
      <c r="K64" s="449"/>
      <c r="L64" s="449">
        <v>182.96</v>
      </c>
      <c r="M64" s="434"/>
      <c r="N64" s="434">
        <v>182.96</v>
      </c>
      <c r="O64" s="434" t="s">
        <v>414</v>
      </c>
    </row>
    <row r="65" spans="1:15" x14ac:dyDescent="0.2">
      <c r="A65" s="436">
        <v>59</v>
      </c>
      <c r="B65" s="434" t="s">
        <v>84</v>
      </c>
      <c r="C65" s="435" t="s">
        <v>245</v>
      </c>
      <c r="D65" s="435"/>
      <c r="E65" s="660">
        <v>229.09399999999999</v>
      </c>
      <c r="F65" s="435"/>
      <c r="G65" s="435"/>
      <c r="H65" s="435"/>
      <c r="I65" s="435"/>
      <c r="J65" s="449">
        <v>55.961599999999997</v>
      </c>
      <c r="K65" s="449"/>
      <c r="L65" s="449">
        <v>55.961599999999997</v>
      </c>
      <c r="M65" s="434"/>
      <c r="N65" s="434"/>
      <c r="O65" s="434"/>
    </row>
    <row r="66" spans="1:15" x14ac:dyDescent="0.2">
      <c r="A66" s="436">
        <v>60</v>
      </c>
      <c r="B66" s="434" t="s">
        <v>207</v>
      </c>
      <c r="C66" s="435" t="s">
        <v>232</v>
      </c>
      <c r="D66" s="435"/>
      <c r="E66" s="660">
        <v>234.416</v>
      </c>
      <c r="F66" s="435"/>
      <c r="G66" s="435"/>
      <c r="H66" s="435"/>
      <c r="I66" s="435">
        <v>2</v>
      </c>
      <c r="J66" s="449">
        <v>172.50700000000001</v>
      </c>
      <c r="K66" s="449"/>
      <c r="L66" s="449">
        <v>172.50700000000001</v>
      </c>
      <c r="M66" s="434"/>
      <c r="N66" s="434"/>
      <c r="O66" s="434"/>
    </row>
    <row r="67" spans="1:15" x14ac:dyDescent="0.2">
      <c r="A67" s="436">
        <v>61</v>
      </c>
      <c r="B67" s="434" t="s">
        <v>208</v>
      </c>
      <c r="C67" s="435" t="s">
        <v>231</v>
      </c>
      <c r="D67" s="435"/>
      <c r="E67" s="660">
        <v>222.15799999999999</v>
      </c>
      <c r="F67" s="435"/>
      <c r="G67" s="435">
        <v>3</v>
      </c>
      <c r="H67" s="435"/>
      <c r="I67" s="435"/>
      <c r="J67" s="449">
        <v>232.822</v>
      </c>
      <c r="K67" s="449"/>
      <c r="L67" s="449">
        <v>232.822</v>
      </c>
      <c r="M67" s="434"/>
      <c r="N67" s="434"/>
      <c r="O67" s="434"/>
    </row>
    <row r="68" spans="1:15" x14ac:dyDescent="0.2">
      <c r="A68" s="436">
        <v>62</v>
      </c>
      <c r="B68" s="434" t="s">
        <v>209</v>
      </c>
      <c r="C68" s="435" t="s">
        <v>231</v>
      </c>
      <c r="D68" s="435"/>
      <c r="E68" s="660">
        <v>191.03800000000001</v>
      </c>
      <c r="F68" s="435"/>
      <c r="G68" s="435">
        <v>3</v>
      </c>
      <c r="H68" s="435">
        <v>1</v>
      </c>
      <c r="I68" s="435"/>
      <c r="J68" s="449">
        <v>113.6503</v>
      </c>
      <c r="K68" s="449"/>
      <c r="L68" s="449">
        <v>113.6503</v>
      </c>
      <c r="M68" s="434"/>
      <c r="N68" s="434"/>
      <c r="O68" s="434"/>
    </row>
    <row r="69" spans="1:15" x14ac:dyDescent="0.2">
      <c r="A69" s="436">
        <v>63</v>
      </c>
      <c r="B69" s="434" t="s">
        <v>29</v>
      </c>
      <c r="C69" s="435" t="s">
        <v>234</v>
      </c>
      <c r="D69" s="435"/>
      <c r="E69" s="660">
        <v>190.84700000000001</v>
      </c>
      <c r="F69" s="435">
        <v>2</v>
      </c>
      <c r="G69" s="435"/>
      <c r="H69" s="435"/>
      <c r="I69" s="435"/>
      <c r="J69" s="449">
        <v>163.1337</v>
      </c>
      <c r="K69" s="449"/>
      <c r="L69" s="449">
        <v>163.1337</v>
      </c>
      <c r="M69" s="434"/>
      <c r="N69" s="444">
        <v>163.13399999999999</v>
      </c>
      <c r="O69" s="434" t="s">
        <v>143</v>
      </c>
    </row>
    <row r="70" spans="1:15" x14ac:dyDescent="0.2">
      <c r="A70" s="436">
        <v>64</v>
      </c>
      <c r="B70" s="434" t="s">
        <v>210</v>
      </c>
      <c r="C70" s="435" t="s">
        <v>233</v>
      </c>
      <c r="D70" s="435"/>
      <c r="E70" s="660">
        <v>184.47900000000001</v>
      </c>
      <c r="F70" s="435">
        <v>2</v>
      </c>
      <c r="G70" s="435"/>
      <c r="H70" s="435"/>
      <c r="I70" s="435">
        <v>2</v>
      </c>
      <c r="J70" s="449">
        <v>355.42919999999998</v>
      </c>
      <c r="K70" s="449"/>
      <c r="L70" s="449">
        <v>355.42919999999998</v>
      </c>
      <c r="M70" s="434"/>
      <c r="N70" s="444">
        <v>284.41000000000003</v>
      </c>
      <c r="O70" s="434" t="s">
        <v>143</v>
      </c>
    </row>
    <row r="71" spans="1:15" x14ac:dyDescent="0.2">
      <c r="A71" s="436">
        <v>65</v>
      </c>
      <c r="B71" s="434" t="s">
        <v>211</v>
      </c>
      <c r="C71" s="435" t="s">
        <v>242</v>
      </c>
      <c r="D71" s="435"/>
      <c r="E71" s="660">
        <v>196.53200000000001</v>
      </c>
      <c r="F71" s="435">
        <v>1</v>
      </c>
      <c r="G71" s="435">
        <v>1</v>
      </c>
      <c r="H71" s="435"/>
      <c r="I71" s="435"/>
      <c r="J71" s="449">
        <v>44.547499999999999</v>
      </c>
      <c r="K71" s="449"/>
      <c r="L71" s="449">
        <v>44.547499999999999</v>
      </c>
      <c r="M71" s="434"/>
      <c r="N71" s="434"/>
      <c r="O71" s="434"/>
    </row>
    <row r="72" spans="1:15" x14ac:dyDescent="0.2">
      <c r="A72" s="436">
        <v>66</v>
      </c>
      <c r="B72" s="434" t="s">
        <v>212</v>
      </c>
      <c r="C72" s="435" t="s">
        <v>246</v>
      </c>
      <c r="D72" s="435" t="s">
        <v>1254</v>
      </c>
      <c r="E72" s="660">
        <v>211.00700000000001</v>
      </c>
      <c r="F72" s="435">
        <v>1</v>
      </c>
      <c r="G72" s="435"/>
      <c r="H72" s="435"/>
      <c r="I72" s="435"/>
      <c r="J72" s="449">
        <v>50.281669999999998</v>
      </c>
      <c r="K72" s="449"/>
      <c r="L72" s="449">
        <v>50.281669999999998</v>
      </c>
      <c r="M72" s="434"/>
      <c r="N72" s="444">
        <v>50.28</v>
      </c>
      <c r="O72" s="434" t="s">
        <v>143</v>
      </c>
    </row>
    <row r="73" spans="1:15" x14ac:dyDescent="0.2">
      <c r="A73" s="436">
        <v>67</v>
      </c>
      <c r="B73" s="434" t="s">
        <v>214</v>
      </c>
      <c r="C73" s="435" t="s">
        <v>231</v>
      </c>
      <c r="D73" s="435"/>
      <c r="E73" s="660">
        <v>192.578</v>
      </c>
      <c r="F73" s="435"/>
      <c r="G73" s="435"/>
      <c r="H73" s="435">
        <v>4</v>
      </c>
      <c r="I73" s="435">
        <v>4</v>
      </c>
      <c r="J73" s="449">
        <v>625.88800000000003</v>
      </c>
      <c r="K73" s="449"/>
      <c r="L73" s="449">
        <v>625.88800000000003</v>
      </c>
      <c r="M73" s="434"/>
      <c r="N73" s="434"/>
      <c r="O73" s="434"/>
    </row>
    <row r="74" spans="1:15" x14ac:dyDescent="0.2">
      <c r="A74" s="436">
        <v>68</v>
      </c>
      <c r="B74" s="434" t="s">
        <v>86</v>
      </c>
      <c r="C74" s="435" t="s">
        <v>231</v>
      </c>
      <c r="D74" s="435"/>
      <c r="E74" s="660">
        <v>185.46700000000001</v>
      </c>
      <c r="F74" s="435">
        <v>1</v>
      </c>
      <c r="G74" s="435">
        <v>1</v>
      </c>
      <c r="H74" s="435"/>
      <c r="I74" s="435"/>
      <c r="J74" s="449">
        <v>83.573099999999997</v>
      </c>
      <c r="K74" s="449"/>
      <c r="L74" s="449">
        <v>83.573099999999997</v>
      </c>
      <c r="M74" s="434"/>
      <c r="N74" s="444">
        <v>64.594999999999999</v>
      </c>
      <c r="O74" s="434" t="s">
        <v>143</v>
      </c>
    </row>
    <row r="75" spans="1:15" x14ac:dyDescent="0.2">
      <c r="A75" s="436">
        <v>69</v>
      </c>
      <c r="B75" s="434" t="s">
        <v>87</v>
      </c>
      <c r="C75" s="435" t="s">
        <v>231</v>
      </c>
      <c r="D75" s="435"/>
      <c r="E75" s="660">
        <v>196.49299999999999</v>
      </c>
      <c r="F75" s="435"/>
      <c r="G75" s="435">
        <v>2</v>
      </c>
      <c r="H75" s="435"/>
      <c r="I75" s="435"/>
      <c r="J75" s="449">
        <v>102.32490000000234</v>
      </c>
      <c r="K75" s="449"/>
      <c r="L75" s="449">
        <v>102.32490000000234</v>
      </c>
      <c r="M75" s="434"/>
      <c r="N75" s="444">
        <v>88.813000000000002</v>
      </c>
      <c r="O75" s="434" t="s">
        <v>143</v>
      </c>
    </row>
    <row r="76" spans="1:15" x14ac:dyDescent="0.2">
      <c r="A76" s="436">
        <v>70</v>
      </c>
      <c r="B76" s="434" t="s">
        <v>215</v>
      </c>
      <c r="C76" s="435" t="s">
        <v>232</v>
      </c>
      <c r="D76" s="435"/>
      <c r="E76" s="660">
        <v>216.94800000000001</v>
      </c>
      <c r="F76" s="435">
        <v>2</v>
      </c>
      <c r="G76" s="435">
        <v>3</v>
      </c>
      <c r="H76" s="435"/>
      <c r="I76" s="435">
        <v>5</v>
      </c>
      <c r="J76" s="449">
        <v>138.429</v>
      </c>
      <c r="K76" s="449"/>
      <c r="L76" s="449">
        <v>138.429</v>
      </c>
      <c r="M76" s="434"/>
      <c r="N76" s="444">
        <v>93.659000000000006</v>
      </c>
      <c r="O76" s="434" t="s">
        <v>143</v>
      </c>
    </row>
    <row r="77" spans="1:15" x14ac:dyDescent="0.2">
      <c r="A77" s="436">
        <v>71</v>
      </c>
      <c r="B77" s="434" t="s">
        <v>88</v>
      </c>
      <c r="C77" s="435" t="s">
        <v>245</v>
      </c>
      <c r="D77" s="435"/>
      <c r="E77" s="660">
        <v>232.20500000000001</v>
      </c>
      <c r="F77" s="435"/>
      <c r="G77" s="435"/>
      <c r="H77" s="435"/>
      <c r="I77" s="435">
        <v>1</v>
      </c>
      <c r="J77" s="449">
        <v>162.7886</v>
      </c>
      <c r="K77" s="449"/>
      <c r="L77" s="449">
        <v>162.7886</v>
      </c>
      <c r="M77" s="434"/>
      <c r="N77" s="444">
        <v>159.767</v>
      </c>
      <c r="O77" s="434" t="s">
        <v>143</v>
      </c>
    </row>
    <row r="78" spans="1:15" x14ac:dyDescent="0.2">
      <c r="A78" s="436">
        <v>72</v>
      </c>
      <c r="B78" s="434" t="s">
        <v>532</v>
      </c>
      <c r="C78" s="435" t="s">
        <v>233</v>
      </c>
      <c r="D78" s="435" t="s">
        <v>1254</v>
      </c>
      <c r="E78" s="660">
        <v>223.46899999999999</v>
      </c>
      <c r="F78" s="435">
        <v>2</v>
      </c>
      <c r="G78" s="435">
        <v>2</v>
      </c>
      <c r="H78" s="435">
        <v>2</v>
      </c>
      <c r="I78" s="435">
        <v>1</v>
      </c>
      <c r="J78" s="449">
        <v>94.894999999999996</v>
      </c>
      <c r="K78" s="449"/>
      <c r="L78" s="449">
        <v>94.894999999999996</v>
      </c>
      <c r="M78" s="434"/>
      <c r="N78" s="436">
        <v>22.5</v>
      </c>
      <c r="O78" s="434" t="s">
        <v>143</v>
      </c>
    </row>
    <row r="79" spans="1:15" x14ac:dyDescent="0.2">
      <c r="A79" s="436">
        <v>73</v>
      </c>
      <c r="B79" s="434" t="s">
        <v>216</v>
      </c>
      <c r="C79" s="435" t="s">
        <v>20</v>
      </c>
      <c r="D79" s="435"/>
      <c r="E79" s="660">
        <v>217.77500000000001</v>
      </c>
      <c r="F79" s="435"/>
      <c r="G79" s="435"/>
      <c r="H79" s="435"/>
      <c r="I79" s="435"/>
      <c r="J79" s="449">
        <v>172.48310000000001</v>
      </c>
      <c r="K79" s="449"/>
      <c r="L79" s="449">
        <v>172.48310000000001</v>
      </c>
      <c r="M79" s="434"/>
      <c r="N79" s="436">
        <v>132.11600000000001</v>
      </c>
      <c r="O79" s="434" t="s">
        <v>143</v>
      </c>
    </row>
    <row r="80" spans="1:15" x14ac:dyDescent="0.2">
      <c r="A80" s="436">
        <v>74</v>
      </c>
      <c r="B80" s="646" t="s">
        <v>663</v>
      </c>
      <c r="C80" s="435" t="s">
        <v>231</v>
      </c>
      <c r="D80" s="435" t="s">
        <v>1254</v>
      </c>
      <c r="E80" s="660">
        <v>218.25899999999999</v>
      </c>
      <c r="F80" s="435"/>
      <c r="G80" s="435"/>
      <c r="H80" s="435"/>
      <c r="I80" s="435"/>
      <c r="J80" s="449">
        <v>283.6687</v>
      </c>
      <c r="K80" s="449"/>
      <c r="L80" s="449">
        <v>283.6687</v>
      </c>
      <c r="M80" s="434"/>
      <c r="N80" s="444">
        <v>283.66899999999998</v>
      </c>
      <c r="O80" s="434" t="s">
        <v>143</v>
      </c>
    </row>
    <row r="81" spans="1:15" x14ac:dyDescent="0.2">
      <c r="A81" s="436">
        <v>75</v>
      </c>
      <c r="B81" s="434" t="s">
        <v>533</v>
      </c>
      <c r="C81" s="435" t="s">
        <v>234</v>
      </c>
      <c r="D81" s="435"/>
      <c r="E81" s="660">
        <v>183.041</v>
      </c>
      <c r="F81" s="435"/>
      <c r="G81" s="435"/>
      <c r="H81" s="435"/>
      <c r="I81" s="435"/>
      <c r="J81" s="449">
        <v>63.303330000000003</v>
      </c>
      <c r="K81" s="449"/>
      <c r="L81" s="449">
        <v>63.303330000000003</v>
      </c>
      <c r="M81" s="434"/>
      <c r="N81" s="434"/>
      <c r="O81" s="434"/>
    </row>
    <row r="82" spans="1:15" x14ac:dyDescent="0.2">
      <c r="A82" s="436">
        <v>76</v>
      </c>
      <c r="B82" s="434" t="s">
        <v>536</v>
      </c>
      <c r="C82" s="435" t="s">
        <v>233</v>
      </c>
      <c r="D82" s="435" t="s">
        <v>1254</v>
      </c>
      <c r="E82" s="660">
        <v>195.91499999999999</v>
      </c>
      <c r="F82" s="436">
        <v>2</v>
      </c>
      <c r="G82" s="436">
        <v>2</v>
      </c>
      <c r="H82" s="435">
        <v>2</v>
      </c>
      <c r="I82" s="435">
        <v>2</v>
      </c>
      <c r="J82" s="449">
        <v>15.318</v>
      </c>
      <c r="K82" s="449"/>
      <c r="L82" s="449">
        <v>15.318</v>
      </c>
      <c r="M82" s="434"/>
      <c r="N82" s="444">
        <v>15.318</v>
      </c>
      <c r="O82" s="434" t="s">
        <v>143</v>
      </c>
    </row>
    <row r="83" spans="1:15" x14ac:dyDescent="0.2">
      <c r="A83" s="436">
        <v>77</v>
      </c>
      <c r="B83" s="434" t="s">
        <v>537</v>
      </c>
      <c r="C83" s="435" t="s">
        <v>233</v>
      </c>
      <c r="D83" s="435" t="s">
        <v>1254</v>
      </c>
      <c r="E83" s="660">
        <v>188.108</v>
      </c>
      <c r="F83" s="436">
        <v>1</v>
      </c>
      <c r="G83" s="436">
        <v>1</v>
      </c>
      <c r="H83" s="435"/>
      <c r="I83" s="435">
        <v>1</v>
      </c>
      <c r="J83" s="449">
        <v>128.04599999999999</v>
      </c>
      <c r="K83" s="449"/>
      <c r="L83" s="449">
        <v>128.04599999999999</v>
      </c>
      <c r="M83" s="434"/>
      <c r="N83" s="444">
        <v>128.04599999999999</v>
      </c>
      <c r="O83" s="434" t="s">
        <v>143</v>
      </c>
    </row>
    <row r="84" spans="1:15" x14ac:dyDescent="0.2">
      <c r="A84" s="436">
        <v>78</v>
      </c>
      <c r="B84" s="434" t="s">
        <v>540</v>
      </c>
      <c r="C84" s="435" t="s">
        <v>239</v>
      </c>
      <c r="D84" s="435"/>
      <c r="E84" s="660">
        <v>189.11</v>
      </c>
      <c r="F84" s="435">
        <v>1</v>
      </c>
      <c r="G84" s="435">
        <v>1</v>
      </c>
      <c r="H84" s="435"/>
      <c r="I84" s="435"/>
      <c r="J84" s="449">
        <v>91.75</v>
      </c>
      <c r="K84" s="449"/>
      <c r="L84" s="449">
        <v>83.997</v>
      </c>
      <c r="M84" s="434"/>
      <c r="N84" s="444">
        <v>83.997</v>
      </c>
      <c r="O84" s="434" t="s">
        <v>143</v>
      </c>
    </row>
    <row r="85" spans="1:15" x14ac:dyDescent="0.2">
      <c r="A85" s="436">
        <v>79</v>
      </c>
      <c r="B85" s="434" t="s">
        <v>550</v>
      </c>
      <c r="C85" s="435" t="s">
        <v>232</v>
      </c>
      <c r="D85" s="435"/>
      <c r="E85" s="660">
        <v>189.83</v>
      </c>
      <c r="F85" s="435">
        <v>1</v>
      </c>
      <c r="G85" s="435">
        <v>2</v>
      </c>
      <c r="H85" s="435"/>
      <c r="I85" s="435"/>
      <c r="J85" s="449">
        <v>153.267</v>
      </c>
      <c r="K85" s="449"/>
      <c r="L85" s="449">
        <v>51.542999999999999</v>
      </c>
      <c r="M85" s="434"/>
      <c r="N85" s="444">
        <v>51.542999999999999</v>
      </c>
      <c r="O85" s="434" t="s">
        <v>143</v>
      </c>
    </row>
    <row r="86" spans="1:15" x14ac:dyDescent="0.2">
      <c r="A86" s="436">
        <v>80</v>
      </c>
      <c r="B86" s="434" t="s">
        <v>551</v>
      </c>
      <c r="C86" s="435" t="s">
        <v>20</v>
      </c>
      <c r="D86" s="435"/>
      <c r="E86" s="660">
        <v>192.04</v>
      </c>
      <c r="F86" s="435"/>
      <c r="G86" s="435"/>
      <c r="H86" s="435"/>
      <c r="I86" s="435"/>
      <c r="J86" s="449">
        <v>48.633000000000003</v>
      </c>
      <c r="K86" s="449"/>
      <c r="L86" s="449">
        <v>34.460999999999999</v>
      </c>
      <c r="M86" s="434"/>
      <c r="N86" s="436">
        <v>34.4</v>
      </c>
      <c r="O86" s="434" t="s">
        <v>143</v>
      </c>
    </row>
    <row r="87" spans="1:15" x14ac:dyDescent="0.2">
      <c r="A87" s="436">
        <v>81</v>
      </c>
      <c r="B87" s="434" t="s">
        <v>552</v>
      </c>
      <c r="C87" s="435" t="s">
        <v>20</v>
      </c>
      <c r="D87" s="435"/>
      <c r="E87" s="660">
        <v>200.90600000000001</v>
      </c>
      <c r="F87" s="435">
        <v>1</v>
      </c>
      <c r="G87" s="435">
        <v>2</v>
      </c>
      <c r="H87" s="435"/>
      <c r="I87" s="435"/>
      <c r="J87" s="449">
        <v>233.43299999999999</v>
      </c>
      <c r="K87" s="449"/>
      <c r="L87" s="449">
        <v>139.125</v>
      </c>
      <c r="M87" s="434"/>
      <c r="N87" s="444">
        <v>139.125</v>
      </c>
      <c r="O87" s="434" t="s">
        <v>143</v>
      </c>
    </row>
    <row r="88" spans="1:15" x14ac:dyDescent="0.2">
      <c r="A88" s="436">
        <v>82</v>
      </c>
      <c r="B88" s="434" t="s">
        <v>553</v>
      </c>
      <c r="C88" s="435" t="s">
        <v>359</v>
      </c>
      <c r="D88" s="435"/>
      <c r="E88" s="660">
        <v>220.24</v>
      </c>
      <c r="F88" s="435">
        <v>3</v>
      </c>
      <c r="G88" s="435">
        <v>1</v>
      </c>
      <c r="H88" s="435"/>
      <c r="I88" s="435">
        <v>1</v>
      </c>
      <c r="J88" s="449">
        <v>249.833</v>
      </c>
      <c r="K88" s="449"/>
      <c r="L88" s="449">
        <v>139.68299999999999</v>
      </c>
      <c r="M88" s="434"/>
      <c r="N88" s="434">
        <v>139.68299999999999</v>
      </c>
      <c r="O88" s="434" t="s">
        <v>143</v>
      </c>
    </row>
    <row r="89" spans="1:15" x14ac:dyDescent="0.2">
      <c r="A89" s="436">
        <v>83</v>
      </c>
      <c r="B89" s="434" t="s">
        <v>554</v>
      </c>
      <c r="C89" s="435" t="s">
        <v>240</v>
      </c>
      <c r="D89" s="435"/>
      <c r="E89" s="660">
        <v>193.1</v>
      </c>
      <c r="F89" s="435">
        <v>4</v>
      </c>
      <c r="G89" s="435">
        <v>5</v>
      </c>
      <c r="H89" s="435">
        <v>6</v>
      </c>
      <c r="I89" s="435">
        <v>6</v>
      </c>
      <c r="J89" s="449">
        <v>120.747</v>
      </c>
      <c r="K89" s="449"/>
      <c r="L89" s="449">
        <v>45.164999999999999</v>
      </c>
      <c r="M89" s="434"/>
      <c r="N89" s="436">
        <v>918.66700000000003</v>
      </c>
      <c r="O89" s="434" t="s">
        <v>143</v>
      </c>
    </row>
    <row r="90" spans="1:15" x14ac:dyDescent="0.2">
      <c r="A90" s="436">
        <v>84</v>
      </c>
      <c r="B90" s="434" t="s">
        <v>555</v>
      </c>
      <c r="C90" s="435" t="s">
        <v>231</v>
      </c>
      <c r="D90" s="435"/>
      <c r="E90" s="660">
        <v>187.77</v>
      </c>
      <c r="F90" s="435"/>
      <c r="G90" s="435"/>
      <c r="H90" s="435">
        <v>1</v>
      </c>
      <c r="I90" s="435">
        <v>1</v>
      </c>
      <c r="J90" s="449">
        <v>1170.806</v>
      </c>
      <c r="K90" s="449"/>
      <c r="L90" s="449">
        <v>1139.7919999999999</v>
      </c>
      <c r="M90" s="434"/>
      <c r="N90" s="436">
        <v>1875.83</v>
      </c>
      <c r="O90" s="434" t="s">
        <v>143</v>
      </c>
    </row>
    <row r="91" spans="1:15" x14ac:dyDescent="0.2">
      <c r="A91" s="436">
        <v>85</v>
      </c>
      <c r="B91" s="434" t="s">
        <v>556</v>
      </c>
      <c r="C91" s="435" t="s">
        <v>239</v>
      </c>
      <c r="D91" s="435"/>
      <c r="E91" s="660">
        <v>189.21199999999999</v>
      </c>
      <c r="F91" s="435">
        <v>1</v>
      </c>
      <c r="G91" s="435"/>
      <c r="H91" s="435"/>
      <c r="I91" s="435">
        <v>2</v>
      </c>
      <c r="J91" s="449">
        <v>339.45699999999999</v>
      </c>
      <c r="K91" s="449"/>
      <c r="L91" s="449">
        <v>328.87400000000002</v>
      </c>
      <c r="M91" s="434"/>
      <c r="N91" s="436">
        <v>329.32499999999999</v>
      </c>
      <c r="O91" s="434" t="s">
        <v>143</v>
      </c>
    </row>
    <row r="92" spans="1:15" x14ac:dyDescent="0.2">
      <c r="A92" s="436">
        <v>86</v>
      </c>
      <c r="B92" s="434" t="s">
        <v>557</v>
      </c>
      <c r="C92" s="435" t="s">
        <v>232</v>
      </c>
      <c r="D92" s="435"/>
      <c r="E92" s="660">
        <v>200.55</v>
      </c>
      <c r="F92" s="435">
        <v>1</v>
      </c>
      <c r="G92" s="435"/>
      <c r="H92" s="435"/>
      <c r="I92" s="435"/>
      <c r="J92" s="449">
        <v>127.8</v>
      </c>
      <c r="K92" s="449"/>
      <c r="L92" s="449">
        <v>83.2</v>
      </c>
      <c r="M92" s="434"/>
      <c r="N92" s="436">
        <v>78.56</v>
      </c>
      <c r="O92" s="434" t="s">
        <v>143</v>
      </c>
    </row>
    <row r="93" spans="1:15" x14ac:dyDescent="0.2">
      <c r="A93" s="436">
        <v>87</v>
      </c>
      <c r="B93" s="434" t="s">
        <v>558</v>
      </c>
      <c r="C93" s="435" t="s">
        <v>232</v>
      </c>
      <c r="D93" s="435"/>
      <c r="E93" s="660">
        <v>189.49</v>
      </c>
      <c r="F93" s="435"/>
      <c r="G93" s="435"/>
      <c r="H93" s="435">
        <v>1</v>
      </c>
      <c r="I93" s="435">
        <v>3</v>
      </c>
      <c r="J93" s="449">
        <v>91.933000000000007</v>
      </c>
      <c r="K93" s="449"/>
      <c r="L93" s="449">
        <v>56.323</v>
      </c>
      <c r="M93" s="434"/>
      <c r="N93" s="436">
        <v>39.17</v>
      </c>
      <c r="O93" s="434" t="s">
        <v>143</v>
      </c>
    </row>
    <row r="94" spans="1:15" x14ac:dyDescent="0.2">
      <c r="A94" s="436">
        <v>88</v>
      </c>
      <c r="B94" s="434" t="s">
        <v>559</v>
      </c>
      <c r="C94" s="435" t="s">
        <v>231</v>
      </c>
      <c r="D94" s="435"/>
      <c r="E94" s="660">
        <v>184.13</v>
      </c>
      <c r="F94" s="435"/>
      <c r="G94" s="435"/>
      <c r="H94" s="435"/>
      <c r="I94" s="435"/>
      <c r="J94" s="449">
        <v>9.4629999999999992</v>
      </c>
      <c r="K94" s="449"/>
      <c r="L94" s="449">
        <v>3.72</v>
      </c>
      <c r="M94" s="434"/>
      <c r="N94" s="436">
        <v>3.72</v>
      </c>
      <c r="O94" s="434" t="s">
        <v>143</v>
      </c>
    </row>
    <row r="95" spans="1:15" x14ac:dyDescent="0.2">
      <c r="A95" s="436">
        <v>89</v>
      </c>
      <c r="B95" s="434" t="s">
        <v>560</v>
      </c>
      <c r="C95" s="435" t="s">
        <v>231</v>
      </c>
      <c r="D95" s="435"/>
      <c r="E95" s="660">
        <v>184.34</v>
      </c>
      <c r="F95" s="435"/>
      <c r="G95" s="435"/>
      <c r="H95" s="435"/>
      <c r="I95" s="435"/>
      <c r="J95" s="449">
        <v>136.417</v>
      </c>
      <c r="K95" s="449"/>
      <c r="L95" s="449">
        <v>99.462999999999994</v>
      </c>
      <c r="M95" s="434"/>
      <c r="N95" s="434"/>
      <c r="O95" s="434"/>
    </row>
    <row r="96" spans="1:15" x14ac:dyDescent="0.2">
      <c r="A96" s="436">
        <v>90</v>
      </c>
      <c r="B96" s="434" t="s">
        <v>561</v>
      </c>
      <c r="C96" s="435" t="s">
        <v>233</v>
      </c>
      <c r="D96" s="435"/>
      <c r="E96" s="660">
        <v>188.05</v>
      </c>
      <c r="F96" s="435"/>
      <c r="G96" s="435"/>
      <c r="H96" s="435"/>
      <c r="I96" s="435">
        <v>1</v>
      </c>
      <c r="J96" s="449">
        <v>106.4</v>
      </c>
      <c r="K96" s="449"/>
      <c r="L96" s="449">
        <v>49.975000000000001</v>
      </c>
      <c r="M96" s="434"/>
      <c r="N96" s="436">
        <v>18.096</v>
      </c>
      <c r="O96" s="434" t="s">
        <v>414</v>
      </c>
    </row>
    <row r="97" spans="1:15" x14ac:dyDescent="0.2">
      <c r="A97" s="436">
        <v>91</v>
      </c>
      <c r="B97" s="434" t="s">
        <v>562</v>
      </c>
      <c r="C97" s="435" t="s">
        <v>231</v>
      </c>
      <c r="D97" s="435"/>
      <c r="E97" s="660">
        <v>214.42</v>
      </c>
      <c r="F97" s="435">
        <v>2</v>
      </c>
      <c r="G97" s="435">
        <v>1</v>
      </c>
      <c r="H97" s="435"/>
      <c r="I97" s="435">
        <v>2</v>
      </c>
      <c r="J97" s="449">
        <v>144.417</v>
      </c>
      <c r="K97" s="449"/>
      <c r="L97" s="449">
        <v>85.947000000000003</v>
      </c>
      <c r="M97" s="434"/>
      <c r="N97" s="436">
        <v>80.2</v>
      </c>
      <c r="O97" s="434" t="s">
        <v>143</v>
      </c>
    </row>
    <row r="98" spans="1:15" x14ac:dyDescent="0.2">
      <c r="A98" s="436">
        <v>92</v>
      </c>
      <c r="B98" s="434" t="s">
        <v>563</v>
      </c>
      <c r="C98" s="435" t="s">
        <v>242</v>
      </c>
      <c r="D98" s="435"/>
      <c r="E98" s="660">
        <v>210.52</v>
      </c>
      <c r="F98" s="435"/>
      <c r="G98" s="435"/>
      <c r="H98" s="435"/>
      <c r="I98" s="435"/>
      <c r="J98" s="449">
        <v>68.725999999999999</v>
      </c>
      <c r="K98" s="449"/>
      <c r="L98" s="449">
        <v>53.161999999999999</v>
      </c>
      <c r="M98" s="434"/>
      <c r="N98" s="436">
        <v>33.44</v>
      </c>
      <c r="O98" s="434" t="s">
        <v>143</v>
      </c>
    </row>
    <row r="99" spans="1:15" x14ac:dyDescent="0.2">
      <c r="A99" s="436">
        <v>93</v>
      </c>
      <c r="B99" s="434" t="s">
        <v>564</v>
      </c>
      <c r="C99" s="435" t="s">
        <v>20</v>
      </c>
      <c r="D99" s="435"/>
      <c r="E99" s="660">
        <v>203.87</v>
      </c>
      <c r="F99" s="435"/>
      <c r="G99" s="435"/>
      <c r="H99" s="435">
        <v>3</v>
      </c>
      <c r="I99" s="435">
        <v>3</v>
      </c>
      <c r="J99" s="449">
        <v>199.917</v>
      </c>
      <c r="K99" s="449"/>
      <c r="L99" s="449">
        <v>73.956999999999994</v>
      </c>
      <c r="M99" s="434"/>
      <c r="N99" s="436">
        <v>73.84</v>
      </c>
      <c r="O99" s="434" t="s">
        <v>143</v>
      </c>
    </row>
    <row r="100" spans="1:15" x14ac:dyDescent="0.2">
      <c r="A100" s="436">
        <v>94</v>
      </c>
      <c r="B100" s="434" t="s">
        <v>565</v>
      </c>
      <c r="C100" s="435" t="s">
        <v>231</v>
      </c>
      <c r="D100" s="435"/>
      <c r="E100" s="660">
        <v>185.92</v>
      </c>
      <c r="F100" s="435">
        <v>1</v>
      </c>
      <c r="G100" s="435"/>
      <c r="H100" s="435"/>
      <c r="I100" s="435">
        <v>1</v>
      </c>
      <c r="J100" s="449">
        <v>189.73699999999999</v>
      </c>
      <c r="K100" s="449"/>
      <c r="L100" s="449">
        <v>89.998999999999995</v>
      </c>
      <c r="M100" s="434"/>
      <c r="N100" s="436">
        <v>66.400000000000006</v>
      </c>
      <c r="O100" s="434" t="s">
        <v>143</v>
      </c>
    </row>
    <row r="101" spans="1:15" x14ac:dyDescent="0.2">
      <c r="A101" s="436">
        <v>95</v>
      </c>
      <c r="B101" s="434" t="s">
        <v>566</v>
      </c>
      <c r="C101" s="435" t="s">
        <v>231</v>
      </c>
      <c r="D101" s="435"/>
      <c r="E101" s="660">
        <v>187.1</v>
      </c>
      <c r="F101" s="435"/>
      <c r="G101" s="435">
        <v>1</v>
      </c>
      <c r="H101" s="435"/>
      <c r="I101" s="435"/>
      <c r="J101" s="449">
        <v>275.11700000000002</v>
      </c>
      <c r="K101" s="449"/>
      <c r="L101" s="449">
        <v>183.08799999999999</v>
      </c>
      <c r="M101" s="434"/>
      <c r="N101" s="434"/>
      <c r="O101" s="434"/>
    </row>
    <row r="102" spans="1:15" x14ac:dyDescent="0.2">
      <c r="A102" s="436">
        <v>96</v>
      </c>
      <c r="B102" s="434" t="s">
        <v>567</v>
      </c>
      <c r="C102" s="435" t="s">
        <v>20</v>
      </c>
      <c r="D102" s="435"/>
      <c r="E102" s="660">
        <v>191.67</v>
      </c>
      <c r="F102" s="435">
        <v>1</v>
      </c>
      <c r="G102" s="435">
        <v>1</v>
      </c>
      <c r="H102" s="435"/>
      <c r="I102" s="435"/>
      <c r="J102" s="449">
        <v>108.9</v>
      </c>
      <c r="K102" s="449"/>
      <c r="L102" s="449">
        <v>38.999000000000002</v>
      </c>
      <c r="M102" s="434"/>
      <c r="N102" s="436">
        <v>102.72</v>
      </c>
      <c r="O102" s="434" t="s">
        <v>143</v>
      </c>
    </row>
    <row r="103" spans="1:15" x14ac:dyDescent="0.2">
      <c r="A103" s="436">
        <v>97</v>
      </c>
      <c r="B103" s="434" t="s">
        <v>568</v>
      </c>
      <c r="C103" s="435" t="s">
        <v>20</v>
      </c>
      <c r="D103" s="435"/>
      <c r="E103" s="660">
        <v>184</v>
      </c>
      <c r="F103" s="435"/>
      <c r="G103" s="435"/>
      <c r="H103" s="435"/>
      <c r="I103" s="435"/>
      <c r="J103" s="449">
        <v>35.950000000000003</v>
      </c>
      <c r="K103" s="449"/>
      <c r="L103" s="449">
        <v>18.096</v>
      </c>
      <c r="M103" s="434"/>
      <c r="N103" s="436">
        <v>18.096</v>
      </c>
      <c r="O103" s="434" t="s">
        <v>143</v>
      </c>
    </row>
    <row r="104" spans="1:15" x14ac:dyDescent="0.2">
      <c r="A104" s="436">
        <v>98</v>
      </c>
      <c r="B104" s="434" t="s">
        <v>217</v>
      </c>
      <c r="C104" s="435" t="s">
        <v>20</v>
      </c>
      <c r="D104" s="435"/>
      <c r="E104" s="660">
        <v>185.22</v>
      </c>
      <c r="F104" s="435"/>
      <c r="G104" s="435"/>
      <c r="H104" s="435"/>
      <c r="I104" s="435"/>
      <c r="J104" s="449">
        <v>17.8</v>
      </c>
      <c r="K104" s="449"/>
      <c r="L104" s="449">
        <v>7.5519999999999996</v>
      </c>
      <c r="M104" s="434"/>
      <c r="N104" s="436">
        <v>7.5519999999999996</v>
      </c>
      <c r="O104" s="434" t="s">
        <v>143</v>
      </c>
    </row>
    <row r="105" spans="1:15" x14ac:dyDescent="0.2">
      <c r="A105" s="436">
        <v>99</v>
      </c>
      <c r="B105" s="434" t="s">
        <v>569</v>
      </c>
      <c r="C105" s="435" t="s">
        <v>20</v>
      </c>
      <c r="D105" s="435" t="s">
        <v>1247</v>
      </c>
      <c r="E105" s="660">
        <v>184.11</v>
      </c>
      <c r="F105" s="435"/>
      <c r="G105" s="435"/>
      <c r="H105" s="435"/>
      <c r="I105" s="435"/>
      <c r="J105" s="449">
        <v>46.75</v>
      </c>
      <c r="K105" s="449"/>
      <c r="L105" s="449">
        <v>26.32</v>
      </c>
      <c r="M105" s="434"/>
      <c r="N105" s="436">
        <v>26.08</v>
      </c>
      <c r="O105" s="434" t="s">
        <v>143</v>
      </c>
    </row>
    <row r="106" spans="1:15" x14ac:dyDescent="0.2">
      <c r="A106" s="436">
        <v>100</v>
      </c>
      <c r="B106" s="434" t="s">
        <v>570</v>
      </c>
      <c r="C106" s="435" t="s">
        <v>233</v>
      </c>
      <c r="D106" s="435"/>
      <c r="E106" s="660">
        <v>192.68</v>
      </c>
      <c r="F106" s="435">
        <v>1</v>
      </c>
      <c r="G106" s="435"/>
      <c r="H106" s="435"/>
      <c r="I106" s="435"/>
      <c r="J106" s="449">
        <v>120.65</v>
      </c>
      <c r="K106" s="449"/>
      <c r="L106" s="449">
        <v>100.624</v>
      </c>
      <c r="M106" s="434"/>
      <c r="N106" s="436">
        <v>104</v>
      </c>
      <c r="O106" s="434" t="s">
        <v>143</v>
      </c>
    </row>
    <row r="107" spans="1:15" x14ac:dyDescent="0.2">
      <c r="A107" s="436">
        <v>101</v>
      </c>
      <c r="B107" s="434" t="s">
        <v>571</v>
      </c>
      <c r="C107" s="435" t="s">
        <v>233</v>
      </c>
      <c r="D107" s="435"/>
      <c r="E107" s="660">
        <v>201.66</v>
      </c>
      <c r="F107" s="435"/>
      <c r="G107" s="435"/>
      <c r="H107" s="435"/>
      <c r="I107" s="435"/>
      <c r="J107" s="449">
        <v>61.582999999999998</v>
      </c>
      <c r="K107" s="449"/>
      <c r="L107" s="449">
        <v>42.335999999999999</v>
      </c>
      <c r="M107" s="434"/>
      <c r="N107" s="436">
        <v>24.16</v>
      </c>
      <c r="O107" s="434" t="s">
        <v>143</v>
      </c>
    </row>
    <row r="108" spans="1:15" x14ac:dyDescent="0.2">
      <c r="A108" s="436">
        <v>102</v>
      </c>
      <c r="B108" s="434" t="s">
        <v>572</v>
      </c>
      <c r="C108" s="435" t="s">
        <v>20</v>
      </c>
      <c r="D108" s="435"/>
      <c r="E108" s="660">
        <v>219.93</v>
      </c>
      <c r="F108" s="435">
        <v>3</v>
      </c>
      <c r="G108" s="435">
        <v>3</v>
      </c>
      <c r="H108" s="435"/>
      <c r="I108" s="435"/>
      <c r="J108" s="449">
        <v>70.8</v>
      </c>
      <c r="K108" s="449"/>
      <c r="L108" s="449">
        <v>24.393000000000001</v>
      </c>
      <c r="M108" s="434"/>
      <c r="N108" s="436">
        <v>24.393000000000001</v>
      </c>
      <c r="O108" s="434" t="s">
        <v>143</v>
      </c>
    </row>
    <row r="109" spans="1:15" x14ac:dyDescent="0.2">
      <c r="A109" s="436">
        <v>103</v>
      </c>
      <c r="B109" s="434" t="s">
        <v>573</v>
      </c>
      <c r="C109" s="435" t="s">
        <v>20</v>
      </c>
      <c r="D109" s="435"/>
      <c r="E109" s="660">
        <v>216.7</v>
      </c>
      <c r="F109" s="435">
        <v>2</v>
      </c>
      <c r="G109" s="435">
        <v>3</v>
      </c>
      <c r="H109" s="435"/>
      <c r="I109" s="435">
        <v>1</v>
      </c>
      <c r="J109" s="449">
        <v>125.717</v>
      </c>
      <c r="K109" s="449"/>
      <c r="L109" s="449">
        <v>24.812999999999999</v>
      </c>
      <c r="M109" s="434"/>
      <c r="N109" s="436">
        <v>213.4</v>
      </c>
      <c r="O109" s="434" t="s">
        <v>143</v>
      </c>
    </row>
    <row r="110" spans="1:15" x14ac:dyDescent="0.2">
      <c r="A110" s="436">
        <v>104</v>
      </c>
      <c r="B110" s="434" t="s">
        <v>664</v>
      </c>
      <c r="C110" s="435" t="s">
        <v>243</v>
      </c>
      <c r="D110" s="435"/>
      <c r="E110" s="660">
        <v>198.375</v>
      </c>
      <c r="F110" s="435"/>
      <c r="G110" s="435">
        <v>1</v>
      </c>
      <c r="H110" s="435">
        <v>1</v>
      </c>
      <c r="I110" s="435"/>
      <c r="J110" s="449">
        <v>227.33600000000001</v>
      </c>
      <c r="K110" s="449"/>
      <c r="L110" s="449">
        <v>145.44999999999999</v>
      </c>
      <c r="M110" s="434"/>
      <c r="N110" s="434"/>
      <c r="O110" s="434"/>
    </row>
    <row r="111" spans="1:15" ht="15.75" customHeight="1" x14ac:dyDescent="0.2">
      <c r="A111" s="436">
        <v>105</v>
      </c>
      <c r="B111" s="434" t="s">
        <v>665</v>
      </c>
      <c r="C111" s="437" t="s">
        <v>231</v>
      </c>
      <c r="D111" s="446"/>
      <c r="E111" s="660"/>
      <c r="F111" s="435">
        <v>0</v>
      </c>
      <c r="G111" s="435">
        <v>0</v>
      </c>
      <c r="H111" s="435">
        <v>1</v>
      </c>
      <c r="I111" s="435">
        <v>0</v>
      </c>
      <c r="J111" s="450">
        <v>516.62</v>
      </c>
      <c r="K111" s="449"/>
      <c r="L111" s="450"/>
      <c r="M111" s="434"/>
      <c r="N111" s="434">
        <v>134.696</v>
      </c>
      <c r="O111" s="434" t="s">
        <v>143</v>
      </c>
    </row>
    <row r="112" spans="1:15" ht="15.75" customHeight="1" x14ac:dyDescent="0.2">
      <c r="A112" s="436">
        <v>106</v>
      </c>
      <c r="B112" s="437" t="s">
        <v>666</v>
      </c>
      <c r="C112" s="437" t="s">
        <v>231</v>
      </c>
      <c r="D112" s="446"/>
      <c r="E112" s="660"/>
      <c r="F112" s="435">
        <v>0</v>
      </c>
      <c r="G112" s="435">
        <v>0</v>
      </c>
      <c r="H112" s="435">
        <v>0</v>
      </c>
      <c r="I112" s="435">
        <v>0</v>
      </c>
      <c r="J112" s="450">
        <v>145.69999999999999</v>
      </c>
      <c r="K112" s="449"/>
      <c r="L112" s="450"/>
      <c r="M112" s="434"/>
      <c r="N112" s="436">
        <v>97.248000000000005</v>
      </c>
      <c r="O112" s="434" t="s">
        <v>143</v>
      </c>
    </row>
    <row r="113" spans="1:15" ht="15.75" customHeight="1" x14ac:dyDescent="0.2">
      <c r="A113" s="436">
        <v>107</v>
      </c>
      <c r="B113" s="437" t="s">
        <v>667</v>
      </c>
      <c r="C113" s="437" t="s">
        <v>231</v>
      </c>
      <c r="D113" s="446"/>
      <c r="E113" s="660"/>
      <c r="F113" s="435">
        <v>2</v>
      </c>
      <c r="G113" s="435">
        <v>0</v>
      </c>
      <c r="H113" s="435">
        <v>0</v>
      </c>
      <c r="I113" s="435">
        <v>1</v>
      </c>
      <c r="J113" s="450">
        <v>35.453000000000003</v>
      </c>
      <c r="K113" s="449"/>
      <c r="L113" s="450"/>
      <c r="M113" s="434"/>
      <c r="N113" s="436">
        <v>5.64</v>
      </c>
      <c r="O113" s="434" t="s">
        <v>143</v>
      </c>
    </row>
    <row r="114" spans="1:15" ht="15.75" customHeight="1" x14ac:dyDescent="0.2">
      <c r="A114" s="436">
        <v>108</v>
      </c>
      <c r="B114" s="437" t="s">
        <v>668</v>
      </c>
      <c r="C114" s="437" t="s">
        <v>233</v>
      </c>
      <c r="D114" s="446">
        <v>3.3</v>
      </c>
      <c r="E114" s="660">
        <v>3</v>
      </c>
      <c r="F114" s="435">
        <v>4</v>
      </c>
      <c r="G114" s="435">
        <v>3</v>
      </c>
      <c r="H114" s="435">
        <v>3</v>
      </c>
      <c r="I114" s="435">
        <v>3</v>
      </c>
      <c r="J114" s="450">
        <v>62.366999999999997</v>
      </c>
      <c r="K114" s="449"/>
      <c r="L114" s="450"/>
      <c r="M114" s="434"/>
      <c r="N114" s="434">
        <v>10.487</v>
      </c>
      <c r="O114" s="434" t="s">
        <v>143</v>
      </c>
    </row>
    <row r="115" spans="1:15" ht="15.75" customHeight="1" x14ac:dyDescent="0.2">
      <c r="A115" s="436">
        <v>109</v>
      </c>
      <c r="B115" s="437" t="s">
        <v>669</v>
      </c>
      <c r="C115" s="437" t="s">
        <v>233</v>
      </c>
      <c r="D115" s="446"/>
      <c r="E115" s="660"/>
      <c r="F115" s="435">
        <v>1</v>
      </c>
      <c r="G115" s="435">
        <v>3</v>
      </c>
      <c r="H115" s="435">
        <v>0</v>
      </c>
      <c r="I115" s="435">
        <v>0</v>
      </c>
      <c r="J115" s="450">
        <v>476.6</v>
      </c>
      <c r="K115" s="449"/>
      <c r="L115" s="450"/>
      <c r="M115" s="434"/>
      <c r="N115" s="436">
        <v>623.44500000000005</v>
      </c>
      <c r="O115" s="434" t="s">
        <v>143</v>
      </c>
    </row>
    <row r="116" spans="1:15" ht="15.75" customHeight="1" x14ac:dyDescent="0.2">
      <c r="A116" s="436">
        <v>110</v>
      </c>
      <c r="B116" s="437" t="s">
        <v>670</v>
      </c>
      <c r="C116" s="437" t="s">
        <v>243</v>
      </c>
      <c r="D116" s="446"/>
      <c r="E116" s="660"/>
      <c r="F116" s="435">
        <v>1</v>
      </c>
      <c r="G116" s="435">
        <v>0</v>
      </c>
      <c r="H116" s="435">
        <v>0</v>
      </c>
      <c r="I116" s="435">
        <v>1</v>
      </c>
      <c r="J116" s="450">
        <v>263.66699999999997</v>
      </c>
      <c r="K116" s="449"/>
      <c r="L116" s="450"/>
      <c r="M116" s="434"/>
      <c r="N116" s="436">
        <v>197.423</v>
      </c>
      <c r="O116" s="434" t="s">
        <v>143</v>
      </c>
    </row>
    <row r="117" spans="1:15" ht="15.75" customHeight="1" x14ac:dyDescent="0.2">
      <c r="A117" s="436">
        <v>111</v>
      </c>
      <c r="B117" s="437" t="s">
        <v>671</v>
      </c>
      <c r="C117" s="437" t="s">
        <v>233</v>
      </c>
      <c r="D117" s="446"/>
      <c r="E117" s="660"/>
      <c r="F117" s="435">
        <v>0</v>
      </c>
      <c r="G117" s="435">
        <v>0</v>
      </c>
      <c r="H117" s="435">
        <v>0</v>
      </c>
      <c r="I117" s="435">
        <v>0</v>
      </c>
      <c r="J117" s="450">
        <v>107.267</v>
      </c>
      <c r="K117" s="449"/>
      <c r="L117" s="450"/>
      <c r="M117" s="434"/>
      <c r="N117" s="436">
        <v>73.680000000000007</v>
      </c>
      <c r="O117" s="434" t="s">
        <v>143</v>
      </c>
    </row>
    <row r="118" spans="1:15" ht="15.75" customHeight="1" x14ac:dyDescent="0.2">
      <c r="A118" s="436">
        <v>112</v>
      </c>
      <c r="B118" s="437" t="s">
        <v>672</v>
      </c>
      <c r="C118" s="437" t="s">
        <v>239</v>
      </c>
      <c r="D118" s="446"/>
      <c r="E118" s="660"/>
      <c r="F118" s="435">
        <v>1</v>
      </c>
      <c r="G118" s="435">
        <v>2</v>
      </c>
      <c r="H118" s="435">
        <v>0</v>
      </c>
      <c r="I118" s="435">
        <v>1</v>
      </c>
      <c r="J118" s="450">
        <v>114.075</v>
      </c>
      <c r="K118" s="449"/>
      <c r="L118" s="450"/>
      <c r="M118" s="434"/>
      <c r="N118" s="434">
        <v>79.400999999999996</v>
      </c>
      <c r="O118" s="434" t="s">
        <v>143</v>
      </c>
    </row>
    <row r="119" spans="1:15" ht="15.75" customHeight="1" x14ac:dyDescent="0.2">
      <c r="A119" s="436">
        <v>113</v>
      </c>
      <c r="B119" s="437" t="s">
        <v>673</v>
      </c>
      <c r="C119" s="437" t="s">
        <v>233</v>
      </c>
      <c r="D119" s="446">
        <v>3</v>
      </c>
      <c r="E119" s="660"/>
      <c r="F119" s="435">
        <v>4</v>
      </c>
      <c r="G119" s="435">
        <v>0</v>
      </c>
      <c r="H119" s="435">
        <v>2</v>
      </c>
      <c r="I119" s="435">
        <v>6</v>
      </c>
      <c r="J119" s="450">
        <v>218.923</v>
      </c>
      <c r="K119" s="449"/>
      <c r="L119" s="450"/>
      <c r="M119" s="434"/>
      <c r="N119" s="436">
        <v>101.02800000000001</v>
      </c>
      <c r="O119" s="434" t="s">
        <v>143</v>
      </c>
    </row>
    <row r="120" spans="1:15" ht="15.75" customHeight="1" x14ac:dyDescent="0.2">
      <c r="A120" s="436">
        <v>114</v>
      </c>
      <c r="B120" s="437" t="s">
        <v>674</v>
      </c>
      <c r="C120" s="437" t="s">
        <v>233</v>
      </c>
      <c r="D120" s="446"/>
      <c r="E120" s="660"/>
      <c r="F120" s="435">
        <v>0</v>
      </c>
      <c r="G120" s="435">
        <v>1</v>
      </c>
      <c r="H120" s="435">
        <v>0</v>
      </c>
      <c r="I120" s="435">
        <v>0</v>
      </c>
      <c r="J120" s="450">
        <v>68.233000000000004</v>
      </c>
      <c r="K120" s="449"/>
      <c r="L120" s="450"/>
      <c r="M120" s="434"/>
      <c r="N120" s="436">
        <v>16.058</v>
      </c>
      <c r="O120" s="434" t="s">
        <v>143</v>
      </c>
    </row>
    <row r="121" spans="1:15" ht="15.75" customHeight="1" x14ac:dyDescent="0.2">
      <c r="A121" s="436">
        <v>115</v>
      </c>
      <c r="B121" s="437" t="s">
        <v>675</v>
      </c>
      <c r="C121" s="437" t="s">
        <v>231</v>
      </c>
      <c r="D121" s="446"/>
      <c r="E121" s="660"/>
      <c r="F121" s="435">
        <v>0</v>
      </c>
      <c r="G121" s="435">
        <v>1</v>
      </c>
      <c r="H121" s="435">
        <v>0</v>
      </c>
      <c r="I121" s="435">
        <v>0</v>
      </c>
      <c r="J121" s="450">
        <v>148.233</v>
      </c>
      <c r="K121" s="449"/>
      <c r="L121" s="450"/>
      <c r="M121" s="434"/>
      <c r="N121" s="436">
        <v>67.986999999999995</v>
      </c>
      <c r="O121" s="434" t="s">
        <v>143</v>
      </c>
    </row>
    <row r="122" spans="1:15" ht="15.75" customHeight="1" x14ac:dyDescent="0.2">
      <c r="A122" s="436">
        <v>116</v>
      </c>
      <c r="B122" s="437" t="s">
        <v>676</v>
      </c>
      <c r="C122" s="437" t="s">
        <v>244</v>
      </c>
      <c r="D122" s="446"/>
      <c r="E122" s="660"/>
      <c r="F122" s="435">
        <v>0</v>
      </c>
      <c r="G122" s="435">
        <v>1</v>
      </c>
      <c r="H122" s="435">
        <v>0</v>
      </c>
      <c r="I122" s="435">
        <v>0</v>
      </c>
      <c r="J122" s="450">
        <v>104.47</v>
      </c>
      <c r="K122" s="449"/>
      <c r="L122" s="450"/>
      <c r="M122" s="434"/>
      <c r="N122" s="434">
        <v>47.558</v>
      </c>
      <c r="O122" s="434" t="s">
        <v>143</v>
      </c>
    </row>
    <row r="123" spans="1:15" ht="15.75" customHeight="1" x14ac:dyDescent="0.2">
      <c r="A123" s="436">
        <v>117</v>
      </c>
      <c r="B123" s="437" t="s">
        <v>677</v>
      </c>
      <c r="C123" s="437" t="s">
        <v>231</v>
      </c>
      <c r="D123" s="446"/>
      <c r="E123" s="660"/>
      <c r="F123" s="435">
        <v>0</v>
      </c>
      <c r="G123" s="435">
        <v>0</v>
      </c>
      <c r="H123" s="435">
        <v>1</v>
      </c>
      <c r="I123" s="435">
        <v>2</v>
      </c>
      <c r="J123" s="450">
        <v>329.483</v>
      </c>
      <c r="K123" s="449"/>
      <c r="L123" s="450"/>
      <c r="M123" s="434"/>
      <c r="N123" s="434"/>
      <c r="O123" s="434"/>
    </row>
    <row r="124" spans="1:15" ht="15.75" customHeight="1" x14ac:dyDescent="0.2">
      <c r="A124" s="436">
        <v>118</v>
      </c>
      <c r="B124" s="437" t="s">
        <v>89</v>
      </c>
      <c r="C124" s="437" t="s">
        <v>650</v>
      </c>
      <c r="D124" s="446">
        <v>3</v>
      </c>
      <c r="E124" s="660"/>
      <c r="F124" s="435">
        <v>0</v>
      </c>
      <c r="G124" s="435">
        <v>4</v>
      </c>
      <c r="H124" s="435">
        <v>4</v>
      </c>
      <c r="I124" s="435">
        <v>0</v>
      </c>
      <c r="J124" s="450">
        <v>773.08</v>
      </c>
      <c r="K124" s="449"/>
      <c r="L124" s="450"/>
      <c r="M124" s="434"/>
      <c r="N124" s="436">
        <v>428.90800000000002</v>
      </c>
      <c r="O124" s="434" t="s">
        <v>143</v>
      </c>
    </row>
    <row r="125" spans="1:15" ht="15.75" customHeight="1" x14ac:dyDescent="0.2">
      <c r="A125" s="436">
        <v>119</v>
      </c>
      <c r="B125" s="434" t="s">
        <v>90</v>
      </c>
      <c r="C125" s="437" t="s">
        <v>650</v>
      </c>
      <c r="D125" s="446"/>
      <c r="E125" s="660">
        <v>2</v>
      </c>
      <c r="F125" s="435">
        <v>3</v>
      </c>
      <c r="G125" s="435">
        <v>2</v>
      </c>
      <c r="H125" s="435">
        <v>2</v>
      </c>
      <c r="I125" s="435">
        <v>2</v>
      </c>
      <c r="J125" s="450">
        <v>333.58499999999998</v>
      </c>
      <c r="K125" s="449"/>
      <c r="L125" s="450"/>
      <c r="M125" s="434"/>
      <c r="N125" s="436">
        <v>262.43</v>
      </c>
      <c r="O125" s="434" t="s">
        <v>143</v>
      </c>
    </row>
    <row r="126" spans="1:15" ht="15.75" customHeight="1" x14ac:dyDescent="0.2">
      <c r="A126" s="436">
        <v>120</v>
      </c>
      <c r="B126" s="434" t="s">
        <v>678</v>
      </c>
      <c r="C126" s="434" t="s">
        <v>232</v>
      </c>
      <c r="D126" s="434"/>
      <c r="E126" s="660">
        <v>1</v>
      </c>
      <c r="F126" s="436">
        <v>1</v>
      </c>
      <c r="G126" s="436">
        <v>1</v>
      </c>
      <c r="H126" s="436">
        <v>2</v>
      </c>
      <c r="I126" s="436">
        <v>2</v>
      </c>
      <c r="J126" s="450">
        <v>334.44499999999999</v>
      </c>
      <c r="K126" s="449"/>
      <c r="L126" s="450">
        <v>183.244</v>
      </c>
      <c r="M126" s="434"/>
      <c r="N126" s="436">
        <v>653.34299999999996</v>
      </c>
      <c r="O126" s="434" t="s">
        <v>143</v>
      </c>
    </row>
    <row r="127" spans="1:15" ht="15.75" customHeight="1" x14ac:dyDescent="0.2">
      <c r="A127" s="436">
        <v>121</v>
      </c>
      <c r="B127" s="434" t="s">
        <v>679</v>
      </c>
      <c r="C127" s="434" t="s">
        <v>233</v>
      </c>
      <c r="D127" s="434"/>
      <c r="E127" s="660"/>
      <c r="F127" s="436">
        <v>0</v>
      </c>
      <c r="G127" s="436">
        <v>0</v>
      </c>
      <c r="H127" s="436">
        <v>0</v>
      </c>
      <c r="I127" s="436">
        <v>0</v>
      </c>
      <c r="J127" s="450">
        <v>35.008000000000003</v>
      </c>
      <c r="K127" s="449"/>
      <c r="L127" s="450">
        <v>14.894</v>
      </c>
      <c r="M127" s="434"/>
      <c r="N127" s="434">
        <v>14.894</v>
      </c>
      <c r="O127" s="434" t="s">
        <v>143</v>
      </c>
    </row>
    <row r="128" spans="1:15" ht="15.75" customHeight="1" x14ac:dyDescent="0.2">
      <c r="A128" s="436">
        <v>122</v>
      </c>
      <c r="B128" s="434" t="s">
        <v>680</v>
      </c>
      <c r="C128" s="434" t="s">
        <v>233</v>
      </c>
      <c r="D128" s="434"/>
      <c r="E128" s="660"/>
      <c r="F128" s="436">
        <v>1</v>
      </c>
      <c r="G128" s="436">
        <v>2</v>
      </c>
      <c r="H128" s="436">
        <v>0</v>
      </c>
      <c r="I128" s="436">
        <v>0</v>
      </c>
      <c r="J128" s="450">
        <v>351.24799999999999</v>
      </c>
      <c r="K128" s="449"/>
      <c r="L128" s="450">
        <v>198.46199999999999</v>
      </c>
      <c r="M128" s="434"/>
      <c r="N128" s="436">
        <v>198.05099999999999</v>
      </c>
      <c r="O128" s="434" t="s">
        <v>143</v>
      </c>
    </row>
    <row r="129" spans="1:15" ht="15.75" customHeight="1" x14ac:dyDescent="0.2">
      <c r="A129" s="436">
        <v>123</v>
      </c>
      <c r="B129" s="434" t="s">
        <v>681</v>
      </c>
      <c r="C129" s="434" t="s">
        <v>20</v>
      </c>
      <c r="D129" s="434"/>
      <c r="E129" s="660"/>
      <c r="F129" s="436"/>
      <c r="G129" s="436"/>
      <c r="H129" s="436"/>
      <c r="I129" s="436"/>
      <c r="J129" s="450"/>
      <c r="K129" s="449"/>
      <c r="L129" s="450"/>
      <c r="M129" s="434"/>
      <c r="N129" s="434"/>
      <c r="O129" s="434"/>
    </row>
    <row r="130" spans="1:15" ht="15.75" customHeight="1" x14ac:dyDescent="0.2">
      <c r="A130" s="436">
        <v>124</v>
      </c>
      <c r="B130" s="434" t="s">
        <v>682</v>
      </c>
      <c r="C130" s="434" t="s">
        <v>231</v>
      </c>
      <c r="D130" s="434"/>
      <c r="E130" s="660"/>
      <c r="F130" s="436">
        <v>0</v>
      </c>
      <c r="G130" s="436">
        <v>1</v>
      </c>
      <c r="H130" s="436">
        <v>0</v>
      </c>
      <c r="I130" s="436">
        <v>0</v>
      </c>
      <c r="J130" s="450">
        <v>151.40600000000001</v>
      </c>
      <c r="K130" s="449"/>
      <c r="L130" s="450">
        <v>50.19</v>
      </c>
      <c r="M130" s="434"/>
      <c r="N130" s="436">
        <v>50.19</v>
      </c>
      <c r="O130" s="434" t="s">
        <v>143</v>
      </c>
    </row>
    <row r="131" spans="1:15" ht="15.75" customHeight="1" x14ac:dyDescent="0.2">
      <c r="A131" s="436">
        <v>125</v>
      </c>
      <c r="B131" s="434" t="s">
        <v>683</v>
      </c>
      <c r="C131" s="434" t="s">
        <v>20</v>
      </c>
      <c r="D131" s="434"/>
      <c r="E131" s="660"/>
      <c r="F131" s="436">
        <v>0</v>
      </c>
      <c r="G131" s="436">
        <v>0</v>
      </c>
      <c r="H131" s="436">
        <v>0</v>
      </c>
      <c r="I131" s="436">
        <v>0</v>
      </c>
      <c r="J131" s="450">
        <v>214.68299999999999</v>
      </c>
      <c r="K131" s="449"/>
      <c r="L131" s="450">
        <v>105.461</v>
      </c>
      <c r="M131" s="434"/>
      <c r="N131" s="434">
        <v>105.295</v>
      </c>
      <c r="O131" s="434" t="s">
        <v>143</v>
      </c>
    </row>
    <row r="132" spans="1:15" ht="15.75" customHeight="1" x14ac:dyDescent="0.2">
      <c r="A132" s="436">
        <v>126</v>
      </c>
      <c r="B132" s="434" t="s">
        <v>684</v>
      </c>
      <c r="C132" s="434" t="s">
        <v>20</v>
      </c>
      <c r="D132" s="434"/>
      <c r="E132" s="660"/>
      <c r="F132" s="436">
        <v>0</v>
      </c>
      <c r="G132" s="436">
        <v>0</v>
      </c>
      <c r="H132" s="436">
        <v>0</v>
      </c>
      <c r="I132" s="436">
        <v>0</v>
      </c>
      <c r="J132" s="450">
        <v>146.833</v>
      </c>
      <c r="K132" s="449"/>
      <c r="L132" s="450">
        <v>85.355999999999995</v>
      </c>
      <c r="M132" s="434"/>
      <c r="N132" s="436">
        <v>83.13</v>
      </c>
      <c r="O132" s="434" t="s">
        <v>143</v>
      </c>
    </row>
    <row r="133" spans="1:15" ht="15.75" customHeight="1" x14ac:dyDescent="0.2">
      <c r="A133" s="436">
        <v>127</v>
      </c>
      <c r="B133" s="434" t="s">
        <v>685</v>
      </c>
      <c r="C133" s="434" t="s">
        <v>231</v>
      </c>
      <c r="D133" s="434"/>
      <c r="E133" s="660"/>
      <c r="F133" s="436">
        <v>1</v>
      </c>
      <c r="G133" s="436">
        <v>0</v>
      </c>
      <c r="H133" s="436">
        <v>0</v>
      </c>
      <c r="I133" s="436">
        <v>0</v>
      </c>
      <c r="J133" s="450">
        <v>186.17099999999999</v>
      </c>
      <c r="K133" s="449"/>
      <c r="L133" s="450">
        <v>58.540999999999997</v>
      </c>
      <c r="M133" s="434"/>
      <c r="N133" s="436">
        <v>57.389000000000003</v>
      </c>
      <c r="O133" s="434" t="s">
        <v>143</v>
      </c>
    </row>
    <row r="134" spans="1:15" ht="15.75" customHeight="1" x14ac:dyDescent="0.2">
      <c r="A134" s="436">
        <v>128</v>
      </c>
      <c r="B134" s="434" t="s">
        <v>686</v>
      </c>
      <c r="C134" s="434" t="s">
        <v>20</v>
      </c>
      <c r="D134" s="434"/>
      <c r="E134" s="660"/>
      <c r="F134" s="436">
        <v>0</v>
      </c>
      <c r="G134" s="436">
        <v>0</v>
      </c>
      <c r="H134" s="436">
        <v>0</v>
      </c>
      <c r="I134" s="436">
        <v>0</v>
      </c>
      <c r="J134" s="450">
        <v>36.917000000000002</v>
      </c>
      <c r="K134" s="449"/>
      <c r="L134" s="450">
        <v>21.242999999999999</v>
      </c>
      <c r="M134" s="434"/>
      <c r="N134" s="436">
        <v>21.242999999999999</v>
      </c>
      <c r="O134" s="434" t="s">
        <v>143</v>
      </c>
    </row>
    <row r="135" spans="1:15" ht="15.75" customHeight="1" x14ac:dyDescent="0.2">
      <c r="A135" s="436">
        <v>129</v>
      </c>
      <c r="B135" s="434" t="s">
        <v>687</v>
      </c>
      <c r="C135" s="434" t="s">
        <v>232</v>
      </c>
      <c r="D135" s="434"/>
      <c r="E135" s="660"/>
      <c r="F135" s="436">
        <v>0</v>
      </c>
      <c r="G135" s="436">
        <v>0</v>
      </c>
      <c r="H135" s="436">
        <v>0</v>
      </c>
      <c r="I135" s="436">
        <v>0</v>
      </c>
      <c r="J135" s="450">
        <v>105.1</v>
      </c>
      <c r="K135" s="449"/>
      <c r="L135" s="450">
        <v>44.207999999999998</v>
      </c>
      <c r="M135" s="434"/>
      <c r="N135" s="436">
        <v>44.128</v>
      </c>
      <c r="O135" s="434" t="s">
        <v>143</v>
      </c>
    </row>
    <row r="136" spans="1:15" ht="15.75" customHeight="1" x14ac:dyDescent="0.2">
      <c r="A136" s="436">
        <v>130</v>
      </c>
      <c r="B136" s="434" t="s">
        <v>688</v>
      </c>
      <c r="C136" s="434" t="s">
        <v>244</v>
      </c>
      <c r="D136" s="434"/>
      <c r="E136" s="660"/>
      <c r="F136" s="436">
        <v>0</v>
      </c>
      <c r="G136" s="436">
        <v>0</v>
      </c>
      <c r="H136" s="436">
        <v>0</v>
      </c>
      <c r="I136" s="436">
        <v>0</v>
      </c>
      <c r="J136" s="450">
        <v>271.37099999999998</v>
      </c>
      <c r="K136" s="449"/>
      <c r="L136" s="450">
        <v>121.376</v>
      </c>
      <c r="M136" s="434"/>
      <c r="N136" s="436">
        <v>121.152</v>
      </c>
      <c r="O136" s="434" t="s">
        <v>143</v>
      </c>
    </row>
    <row r="137" spans="1:15" ht="15.75" customHeight="1" x14ac:dyDescent="0.2">
      <c r="A137" s="436">
        <v>131</v>
      </c>
      <c r="B137" s="434" t="s">
        <v>689</v>
      </c>
      <c r="C137" s="434" t="s">
        <v>233</v>
      </c>
      <c r="D137" s="434"/>
      <c r="E137" s="660"/>
      <c r="F137" s="436">
        <v>0</v>
      </c>
      <c r="G137" s="436">
        <v>0</v>
      </c>
      <c r="H137" s="436">
        <v>0</v>
      </c>
      <c r="I137" s="436">
        <v>0</v>
      </c>
      <c r="J137" s="450">
        <v>83.933000000000007</v>
      </c>
      <c r="K137" s="449"/>
      <c r="L137" s="450">
        <v>43.92</v>
      </c>
      <c r="M137" s="434"/>
      <c r="N137" s="436">
        <v>42.432000000000002</v>
      </c>
      <c r="O137" s="434" t="s">
        <v>143</v>
      </c>
    </row>
    <row r="138" spans="1:15" ht="15.75" customHeight="1" x14ac:dyDescent="0.2">
      <c r="A138" s="436">
        <v>132</v>
      </c>
      <c r="B138" s="434" t="s">
        <v>690</v>
      </c>
      <c r="C138" s="434" t="s">
        <v>231</v>
      </c>
      <c r="D138" s="434"/>
      <c r="E138" s="660"/>
      <c r="F138" s="436">
        <v>0</v>
      </c>
      <c r="G138" s="436">
        <v>0</v>
      </c>
      <c r="H138" s="436">
        <v>0</v>
      </c>
      <c r="I138" s="436">
        <v>0</v>
      </c>
      <c r="J138" s="450">
        <v>28.5</v>
      </c>
      <c r="K138" s="449"/>
      <c r="L138" s="450">
        <v>20.37</v>
      </c>
      <c r="M138" s="434"/>
      <c r="N138" s="436">
        <v>20.37</v>
      </c>
      <c r="O138" s="434" t="s">
        <v>143</v>
      </c>
    </row>
    <row r="139" spans="1:15" ht="15.75" customHeight="1" x14ac:dyDescent="0.2">
      <c r="A139" s="436">
        <v>133</v>
      </c>
      <c r="B139" s="434" t="s">
        <v>691</v>
      </c>
      <c r="C139" s="434" t="s">
        <v>20</v>
      </c>
      <c r="D139" s="434"/>
      <c r="E139" s="660"/>
      <c r="F139" s="436">
        <v>0</v>
      </c>
      <c r="G139" s="436">
        <v>0</v>
      </c>
      <c r="H139" s="436">
        <v>0</v>
      </c>
      <c r="I139" s="436">
        <v>0</v>
      </c>
      <c r="J139" s="450">
        <v>237.2</v>
      </c>
      <c r="K139" s="449"/>
      <c r="L139" s="450">
        <v>152.09299999999999</v>
      </c>
      <c r="M139" s="434"/>
      <c r="N139" s="436">
        <v>151.98599999999999</v>
      </c>
      <c r="O139" s="434" t="s">
        <v>143</v>
      </c>
    </row>
    <row r="140" spans="1:15" ht="15.75" customHeight="1" x14ac:dyDescent="0.2">
      <c r="A140" s="436">
        <v>134</v>
      </c>
      <c r="B140" s="434" t="s">
        <v>692</v>
      </c>
      <c r="C140" s="434" t="s">
        <v>20</v>
      </c>
      <c r="D140" s="434"/>
      <c r="E140" s="660"/>
      <c r="F140" s="436">
        <v>0</v>
      </c>
      <c r="G140" s="436">
        <v>0</v>
      </c>
      <c r="H140" s="436">
        <v>0</v>
      </c>
      <c r="I140" s="436">
        <v>0</v>
      </c>
      <c r="J140" s="450">
        <v>130.94999999999999</v>
      </c>
      <c r="K140" s="449"/>
      <c r="L140" s="450">
        <v>59.392000000000003</v>
      </c>
      <c r="M140" s="434"/>
      <c r="N140" s="436">
        <v>59.167999999999999</v>
      </c>
      <c r="O140" s="434" t="s">
        <v>143</v>
      </c>
    </row>
    <row r="141" spans="1:15" ht="15.75" customHeight="1" x14ac:dyDescent="0.2">
      <c r="A141" s="436">
        <v>135</v>
      </c>
      <c r="B141" s="434" t="s">
        <v>693</v>
      </c>
      <c r="C141" s="434" t="s">
        <v>20</v>
      </c>
      <c r="D141" s="434"/>
      <c r="E141" s="660"/>
      <c r="F141" s="436">
        <v>0</v>
      </c>
      <c r="G141" s="436">
        <v>0</v>
      </c>
      <c r="H141" s="436">
        <v>0</v>
      </c>
      <c r="I141" s="436">
        <v>0</v>
      </c>
      <c r="J141" s="450">
        <v>52.95</v>
      </c>
      <c r="K141" s="449"/>
      <c r="L141" s="450">
        <v>27.468</v>
      </c>
      <c r="M141" s="434"/>
      <c r="N141" s="436">
        <v>27.341999999999999</v>
      </c>
      <c r="O141" s="434" t="s">
        <v>143</v>
      </c>
    </row>
    <row r="142" spans="1:15" ht="15.75" customHeight="1" x14ac:dyDescent="0.2">
      <c r="A142" s="436">
        <v>136</v>
      </c>
      <c r="B142" s="434" t="s">
        <v>694</v>
      </c>
      <c r="C142" s="434" t="s">
        <v>20</v>
      </c>
      <c r="D142" s="438">
        <v>0.1</v>
      </c>
      <c r="E142" s="660"/>
      <c r="F142" s="436">
        <v>0</v>
      </c>
      <c r="G142" s="436">
        <v>0</v>
      </c>
      <c r="H142" s="436">
        <v>0</v>
      </c>
      <c r="I142" s="436">
        <v>0</v>
      </c>
      <c r="J142" s="450">
        <v>68.132999999999996</v>
      </c>
      <c r="K142" s="449"/>
      <c r="L142" s="450">
        <v>33.445999999999998</v>
      </c>
      <c r="M142" s="434"/>
      <c r="N142" s="436">
        <v>33.173000000000002</v>
      </c>
      <c r="O142" s="434" t="s">
        <v>143</v>
      </c>
    </row>
    <row r="143" spans="1:15" ht="15.75" customHeight="1" x14ac:dyDescent="0.2">
      <c r="A143" s="436">
        <v>137</v>
      </c>
      <c r="B143" s="434" t="s">
        <v>695</v>
      </c>
      <c r="C143" s="434" t="s">
        <v>231</v>
      </c>
      <c r="D143" s="438">
        <v>0.1</v>
      </c>
      <c r="E143" s="660"/>
      <c r="F143" s="436">
        <v>0</v>
      </c>
      <c r="G143" s="436">
        <v>0</v>
      </c>
      <c r="H143" s="436">
        <v>0</v>
      </c>
      <c r="I143" s="436">
        <v>0</v>
      </c>
      <c r="J143" s="450">
        <v>29.783000000000001</v>
      </c>
      <c r="K143" s="449"/>
      <c r="L143" s="450">
        <v>10.948</v>
      </c>
      <c r="M143" s="434"/>
      <c r="N143" s="436">
        <v>10.948</v>
      </c>
      <c r="O143" s="434" t="s">
        <v>143</v>
      </c>
    </row>
    <row r="144" spans="1:15" ht="15.75" customHeight="1" x14ac:dyDescent="0.2">
      <c r="A144" s="436">
        <v>138</v>
      </c>
      <c r="B144" s="434" t="s">
        <v>696</v>
      </c>
      <c r="C144" s="434" t="s">
        <v>20</v>
      </c>
      <c r="D144" s="434"/>
      <c r="E144" s="660"/>
      <c r="F144" s="436">
        <v>0</v>
      </c>
      <c r="G144" s="436">
        <v>3</v>
      </c>
      <c r="H144" s="436">
        <v>2</v>
      </c>
      <c r="I144" s="436">
        <v>2</v>
      </c>
      <c r="J144" s="450">
        <v>190.733</v>
      </c>
      <c r="K144" s="449"/>
      <c r="L144" s="450">
        <v>89.935000000000002</v>
      </c>
      <c r="M144" s="434"/>
      <c r="N144" s="434">
        <v>92.01</v>
      </c>
      <c r="O144" s="434" t="s">
        <v>143</v>
      </c>
    </row>
    <row r="145" spans="1:15" ht="15.75" customHeight="1" x14ac:dyDescent="0.2">
      <c r="A145" s="436">
        <v>139</v>
      </c>
      <c r="B145" s="434" t="s">
        <v>92</v>
      </c>
      <c r="C145" s="434" t="s">
        <v>245</v>
      </c>
      <c r="D145" s="434"/>
      <c r="E145" s="660"/>
      <c r="F145" s="436">
        <v>0</v>
      </c>
      <c r="G145" s="436">
        <v>0</v>
      </c>
      <c r="H145" s="436">
        <v>0</v>
      </c>
      <c r="I145" s="436">
        <v>1</v>
      </c>
      <c r="J145" s="450">
        <v>29.469000000000001</v>
      </c>
      <c r="K145" s="449"/>
      <c r="L145" s="450">
        <v>6.7750000000000004</v>
      </c>
      <c r="M145" s="434"/>
      <c r="N145" s="434">
        <v>6.7750000000000004</v>
      </c>
      <c r="O145" s="434" t="s">
        <v>143</v>
      </c>
    </row>
    <row r="146" spans="1:15" ht="15.75" customHeight="1" x14ac:dyDescent="0.2">
      <c r="A146" s="436">
        <v>140</v>
      </c>
      <c r="B146" s="434" t="s">
        <v>697</v>
      </c>
      <c r="C146" s="434" t="s">
        <v>232</v>
      </c>
      <c r="D146" s="434"/>
      <c r="E146" s="660"/>
      <c r="F146" s="436">
        <v>1</v>
      </c>
      <c r="G146" s="436">
        <v>0</v>
      </c>
      <c r="H146" s="436">
        <v>0</v>
      </c>
      <c r="I146" s="436">
        <v>0</v>
      </c>
      <c r="J146" s="450">
        <v>258.41699999999997</v>
      </c>
      <c r="K146" s="449"/>
      <c r="L146" s="450">
        <v>126.73099999999999</v>
      </c>
      <c r="M146" s="434"/>
      <c r="N146" s="436">
        <v>126.619</v>
      </c>
      <c r="O146" s="434" t="s">
        <v>143</v>
      </c>
    </row>
    <row r="147" spans="1:15" ht="15.75" customHeight="1" x14ac:dyDescent="0.2">
      <c r="A147" s="436">
        <v>141</v>
      </c>
      <c r="B147" s="434" t="s">
        <v>698</v>
      </c>
      <c r="C147" s="434" t="s">
        <v>233</v>
      </c>
      <c r="D147" s="434"/>
      <c r="E147" s="660">
        <v>2</v>
      </c>
      <c r="F147" s="436">
        <v>2</v>
      </c>
      <c r="G147" s="436">
        <v>2</v>
      </c>
      <c r="H147" s="436">
        <v>2</v>
      </c>
      <c r="I147" s="436">
        <v>2</v>
      </c>
      <c r="J147" s="450">
        <v>109.18300000000001</v>
      </c>
      <c r="K147" s="449"/>
      <c r="L147" s="450">
        <v>50.595999999999997</v>
      </c>
      <c r="M147" s="434"/>
      <c r="N147" s="434">
        <v>50.427999999999997</v>
      </c>
      <c r="O147" s="434" t="s">
        <v>143</v>
      </c>
    </row>
    <row r="148" spans="1:15" ht="15.75" customHeight="1" x14ac:dyDescent="0.2">
      <c r="A148" s="436">
        <v>142</v>
      </c>
      <c r="B148" s="434" t="s">
        <v>699</v>
      </c>
      <c r="C148" s="434" t="s">
        <v>232</v>
      </c>
      <c r="D148" s="434"/>
      <c r="E148" s="660"/>
      <c r="F148" s="436">
        <v>0</v>
      </c>
      <c r="G148" s="436">
        <v>0</v>
      </c>
      <c r="H148" s="436">
        <v>1</v>
      </c>
      <c r="I148" s="436">
        <v>0</v>
      </c>
      <c r="J148" s="450">
        <v>82.816999999999993</v>
      </c>
      <c r="K148" s="449"/>
      <c r="L148" s="450">
        <v>40.792000000000002</v>
      </c>
      <c r="M148" s="434"/>
      <c r="N148" s="434">
        <v>40.792000000000002</v>
      </c>
      <c r="O148" s="434" t="s">
        <v>143</v>
      </c>
    </row>
    <row r="149" spans="1:15" ht="15.75" customHeight="1" x14ac:dyDescent="0.2">
      <c r="A149" s="436">
        <v>143</v>
      </c>
      <c r="B149" s="434" t="s">
        <v>700</v>
      </c>
      <c r="C149" s="434" t="s">
        <v>233</v>
      </c>
      <c r="D149" s="434"/>
      <c r="E149" s="660">
        <v>3</v>
      </c>
      <c r="F149" s="436">
        <v>3</v>
      </c>
      <c r="G149" s="436">
        <v>3</v>
      </c>
      <c r="H149" s="436">
        <v>4</v>
      </c>
      <c r="I149" s="436">
        <v>3</v>
      </c>
      <c r="J149" s="450">
        <v>90.132999999999996</v>
      </c>
      <c r="K149" s="449"/>
      <c r="L149" s="450">
        <v>31.88</v>
      </c>
      <c r="M149" s="434"/>
      <c r="N149" s="434">
        <v>31.61</v>
      </c>
      <c r="O149" s="434" t="s">
        <v>143</v>
      </c>
    </row>
    <row r="150" spans="1:15" ht="15.75" customHeight="1" x14ac:dyDescent="0.2">
      <c r="A150" s="436">
        <v>144</v>
      </c>
      <c r="B150" s="434" t="s">
        <v>701</v>
      </c>
      <c r="C150" s="434" t="s">
        <v>233</v>
      </c>
      <c r="D150" s="434"/>
      <c r="E150" s="660">
        <v>3</v>
      </c>
      <c r="F150" s="436">
        <v>4</v>
      </c>
      <c r="G150" s="436">
        <v>3</v>
      </c>
      <c r="H150" s="436">
        <v>4</v>
      </c>
      <c r="I150" s="436">
        <v>3</v>
      </c>
      <c r="J150" s="450">
        <v>82.716999999999999</v>
      </c>
      <c r="K150" s="449"/>
      <c r="L150" s="450">
        <v>13.972</v>
      </c>
      <c r="M150" s="434"/>
      <c r="N150" s="434">
        <v>13.972</v>
      </c>
      <c r="O150" s="434" t="s">
        <v>143</v>
      </c>
    </row>
    <row r="151" spans="1:15" ht="15.75" customHeight="1" x14ac:dyDescent="0.2">
      <c r="A151" s="436">
        <v>145</v>
      </c>
      <c r="B151" s="434" t="s">
        <v>702</v>
      </c>
      <c r="C151" s="434" t="s">
        <v>233</v>
      </c>
      <c r="D151" s="434"/>
      <c r="E151" s="660">
        <v>3</v>
      </c>
      <c r="F151" s="436">
        <v>3</v>
      </c>
      <c r="G151" s="436">
        <v>4</v>
      </c>
      <c r="H151" s="436">
        <v>3</v>
      </c>
      <c r="I151" s="436">
        <v>3</v>
      </c>
      <c r="J151" s="450">
        <v>266.41699999999997</v>
      </c>
      <c r="K151" s="449"/>
      <c r="L151" s="450">
        <v>133.27799999999999</v>
      </c>
      <c r="M151" s="434"/>
      <c r="N151" s="434">
        <v>133.02199999999999</v>
      </c>
      <c r="O151" s="434" t="s">
        <v>143</v>
      </c>
    </row>
    <row r="152" spans="1:15" ht="15.75" customHeight="1" x14ac:dyDescent="0.2">
      <c r="A152" s="436">
        <v>146</v>
      </c>
      <c r="B152" s="434" t="s">
        <v>703</v>
      </c>
      <c r="C152" s="434" t="s">
        <v>231</v>
      </c>
      <c r="D152" s="434"/>
      <c r="E152" s="660"/>
      <c r="F152" s="436">
        <v>0</v>
      </c>
      <c r="G152" s="436">
        <v>0</v>
      </c>
      <c r="H152" s="436">
        <v>0</v>
      </c>
      <c r="I152" s="436">
        <v>1</v>
      </c>
      <c r="J152" s="450">
        <v>58.15</v>
      </c>
      <c r="K152" s="449"/>
      <c r="L152" s="450">
        <v>20.044</v>
      </c>
      <c r="M152" s="434"/>
      <c r="N152" s="436">
        <v>20.044</v>
      </c>
      <c r="O152" s="434" t="s">
        <v>143</v>
      </c>
    </row>
    <row r="153" spans="1:15" ht="15.75" customHeight="1" x14ac:dyDescent="0.2">
      <c r="A153" s="436">
        <v>147</v>
      </c>
      <c r="B153" s="434" t="s">
        <v>704</v>
      </c>
      <c r="C153" s="434" t="s">
        <v>233</v>
      </c>
      <c r="D153" s="434"/>
      <c r="E153" s="660"/>
      <c r="F153" s="436">
        <v>0</v>
      </c>
      <c r="G153" s="436">
        <v>0</v>
      </c>
      <c r="H153" s="436">
        <v>0</v>
      </c>
      <c r="I153" s="436">
        <v>0</v>
      </c>
      <c r="J153" s="450">
        <v>379.65</v>
      </c>
      <c r="K153" s="449"/>
      <c r="L153" s="450">
        <v>287.60700000000003</v>
      </c>
      <c r="M153" s="434"/>
      <c r="N153" s="436">
        <v>287.11399999999998</v>
      </c>
      <c r="O153" s="434" t="s">
        <v>143</v>
      </c>
    </row>
    <row r="154" spans="1:15" ht="15.75" customHeight="1" x14ac:dyDescent="0.2">
      <c r="A154" s="436">
        <v>148</v>
      </c>
      <c r="B154" s="434" t="s">
        <v>705</v>
      </c>
      <c r="C154" s="434" t="s">
        <v>231</v>
      </c>
      <c r="D154" s="434"/>
      <c r="E154" s="660"/>
      <c r="F154" s="436">
        <v>0</v>
      </c>
      <c r="G154" s="436">
        <v>0</v>
      </c>
      <c r="H154" s="436">
        <v>1</v>
      </c>
      <c r="I154" s="436">
        <v>0</v>
      </c>
      <c r="J154" s="450">
        <v>551.81100000000004</v>
      </c>
      <c r="K154" s="449"/>
      <c r="L154" s="450">
        <v>283.02600000000001</v>
      </c>
      <c r="M154" s="434"/>
      <c r="N154" s="434"/>
      <c r="O154" s="434"/>
    </row>
    <row r="155" spans="1:15" ht="15.75" customHeight="1" x14ac:dyDescent="0.2">
      <c r="A155" s="436">
        <v>149</v>
      </c>
      <c r="B155" s="434" t="s">
        <v>706</v>
      </c>
      <c r="C155" s="434" t="s">
        <v>231</v>
      </c>
      <c r="D155" s="434"/>
      <c r="E155" s="660"/>
      <c r="F155" s="436">
        <v>0</v>
      </c>
      <c r="G155" s="436">
        <v>0</v>
      </c>
      <c r="H155" s="436">
        <v>1</v>
      </c>
      <c r="I155" s="436">
        <v>0</v>
      </c>
      <c r="J155" s="450">
        <v>304.834</v>
      </c>
      <c r="K155" s="449"/>
      <c r="L155" s="450">
        <v>114.598</v>
      </c>
      <c r="M155" s="434"/>
      <c r="N155" s="436">
        <v>114.31</v>
      </c>
      <c r="O155" s="434" t="s">
        <v>143</v>
      </c>
    </row>
    <row r="156" spans="1:15" ht="15.75" customHeight="1" x14ac:dyDescent="0.2">
      <c r="A156" s="436">
        <v>150</v>
      </c>
      <c r="B156" s="434" t="s">
        <v>707</v>
      </c>
      <c r="C156" s="434" t="s">
        <v>244</v>
      </c>
      <c r="D156" s="434"/>
      <c r="E156" s="660"/>
      <c r="F156" s="436">
        <v>0</v>
      </c>
      <c r="G156" s="436">
        <v>0</v>
      </c>
      <c r="H156" s="436">
        <v>0</v>
      </c>
      <c r="I156" s="436">
        <v>0</v>
      </c>
      <c r="J156" s="450">
        <v>119.229</v>
      </c>
      <c r="K156" s="449"/>
      <c r="L156" s="450">
        <v>103.624</v>
      </c>
      <c r="M156" s="434"/>
      <c r="N156" s="434">
        <v>103.59</v>
      </c>
      <c r="O156" s="434" t="s">
        <v>143</v>
      </c>
    </row>
    <row r="157" spans="1:15" ht="15.75" customHeight="1" x14ac:dyDescent="0.2">
      <c r="A157" s="436">
        <v>151</v>
      </c>
      <c r="B157" s="434" t="s">
        <v>708</v>
      </c>
      <c r="C157" s="434" t="s">
        <v>231</v>
      </c>
      <c r="D157" s="434"/>
      <c r="E157" s="660"/>
      <c r="F157" s="436">
        <v>0</v>
      </c>
      <c r="G157" s="436">
        <v>0</v>
      </c>
      <c r="H157" s="436">
        <v>1</v>
      </c>
      <c r="I157" s="436">
        <v>0</v>
      </c>
      <c r="J157" s="450">
        <v>74.897000000000006</v>
      </c>
      <c r="K157" s="449"/>
      <c r="L157" s="450">
        <v>10.113</v>
      </c>
      <c r="M157" s="434"/>
      <c r="N157" s="434">
        <v>10.113</v>
      </c>
      <c r="O157" s="434" t="s">
        <v>143</v>
      </c>
    </row>
    <row r="158" spans="1:15" ht="15.75" customHeight="1" x14ac:dyDescent="0.2">
      <c r="A158" s="436">
        <v>152</v>
      </c>
      <c r="B158" s="434" t="s">
        <v>709</v>
      </c>
      <c r="C158" s="434" t="s">
        <v>231</v>
      </c>
      <c r="D158" s="446">
        <v>-1</v>
      </c>
      <c r="E158" s="660"/>
      <c r="F158" s="436">
        <v>0</v>
      </c>
      <c r="G158" s="436">
        <v>0</v>
      </c>
      <c r="H158" s="436">
        <v>0</v>
      </c>
      <c r="I158" s="436">
        <v>0</v>
      </c>
      <c r="J158" s="450">
        <v>73.95</v>
      </c>
      <c r="K158" s="449"/>
      <c r="L158" s="450">
        <v>12.784000000000001</v>
      </c>
      <c r="M158" s="434"/>
      <c r="N158" s="436">
        <v>12.784000000000001</v>
      </c>
      <c r="O158" s="434" t="s">
        <v>143</v>
      </c>
    </row>
    <row r="159" spans="1:15" ht="15.75" customHeight="1" x14ac:dyDescent="0.2">
      <c r="A159" s="436">
        <v>153</v>
      </c>
      <c r="B159" s="439" t="s">
        <v>710</v>
      </c>
      <c r="C159" s="439" t="s">
        <v>244</v>
      </c>
      <c r="D159" s="434"/>
      <c r="E159" s="660"/>
      <c r="F159" s="436">
        <v>0</v>
      </c>
      <c r="G159" s="436">
        <v>0</v>
      </c>
      <c r="H159" s="436">
        <v>3</v>
      </c>
      <c r="I159" s="436">
        <v>3</v>
      </c>
      <c r="J159" s="450">
        <v>474.91699999999997</v>
      </c>
      <c r="K159" s="449"/>
      <c r="L159" s="450">
        <v>226.626</v>
      </c>
      <c r="M159" s="434"/>
      <c r="N159" s="434">
        <v>226.483</v>
      </c>
      <c r="O159" s="434" t="s">
        <v>143</v>
      </c>
    </row>
    <row r="160" spans="1:15" ht="15.75" customHeight="1" x14ac:dyDescent="0.2">
      <c r="A160" s="436">
        <v>154</v>
      </c>
      <c r="B160" s="439" t="s">
        <v>711</v>
      </c>
      <c r="C160" s="439" t="s">
        <v>232</v>
      </c>
      <c r="D160" s="434"/>
      <c r="E160" s="660"/>
      <c r="F160" s="436">
        <v>0</v>
      </c>
      <c r="G160" s="436">
        <v>4</v>
      </c>
      <c r="H160" s="436">
        <v>0</v>
      </c>
      <c r="I160" s="436">
        <v>0</v>
      </c>
      <c r="J160" s="450">
        <v>95.516999999999996</v>
      </c>
      <c r="K160" s="449"/>
      <c r="L160" s="450">
        <v>20.215</v>
      </c>
      <c r="M160" s="434"/>
      <c r="N160" s="434">
        <v>20.215</v>
      </c>
      <c r="O160" s="434" t="s">
        <v>143</v>
      </c>
    </row>
    <row r="161" spans="1:15" ht="15.75" customHeight="1" x14ac:dyDescent="0.2">
      <c r="A161" s="436">
        <v>155</v>
      </c>
      <c r="B161" s="439" t="s">
        <v>712</v>
      </c>
      <c r="C161" s="439" t="s">
        <v>232</v>
      </c>
      <c r="D161" s="434"/>
      <c r="E161" s="660"/>
      <c r="F161" s="436">
        <v>0</v>
      </c>
      <c r="G161" s="436">
        <v>0</v>
      </c>
      <c r="H161" s="436">
        <v>0</v>
      </c>
      <c r="I161" s="436">
        <v>3</v>
      </c>
      <c r="J161" s="450">
        <v>74.466999999999999</v>
      </c>
      <c r="K161" s="449"/>
      <c r="L161" s="449">
        <v>56.534999999999997</v>
      </c>
      <c r="M161" s="434"/>
      <c r="N161" s="434">
        <v>56.468000000000004</v>
      </c>
      <c r="O161" s="434" t="s">
        <v>143</v>
      </c>
    </row>
    <row r="162" spans="1:15" ht="15.75" customHeight="1" x14ac:dyDescent="0.2">
      <c r="A162" s="436">
        <v>156</v>
      </c>
      <c r="B162" s="439" t="s">
        <v>713</v>
      </c>
      <c r="C162" s="439" t="s">
        <v>233</v>
      </c>
      <c r="D162" s="434"/>
      <c r="E162" s="660">
        <v>3</v>
      </c>
      <c r="F162" s="436">
        <v>4</v>
      </c>
      <c r="G162" s="436">
        <v>3</v>
      </c>
      <c r="H162" s="436">
        <v>3</v>
      </c>
      <c r="I162" s="436">
        <v>3</v>
      </c>
      <c r="J162" s="450">
        <v>54.25</v>
      </c>
      <c r="K162" s="449"/>
      <c r="L162" s="449">
        <v>21.459</v>
      </c>
      <c r="M162" s="434"/>
      <c r="N162" s="434">
        <v>21.459</v>
      </c>
      <c r="O162" s="434" t="s">
        <v>143</v>
      </c>
    </row>
    <row r="163" spans="1:15" ht="15.75" customHeight="1" x14ac:dyDescent="0.2">
      <c r="A163" s="436">
        <v>157</v>
      </c>
      <c r="B163" s="439" t="s">
        <v>714</v>
      </c>
      <c r="C163" s="439" t="s">
        <v>233</v>
      </c>
      <c r="D163" s="434"/>
      <c r="E163" s="660"/>
      <c r="F163" s="436">
        <v>2</v>
      </c>
      <c r="G163" s="436">
        <v>2</v>
      </c>
      <c r="H163" s="436">
        <v>0</v>
      </c>
      <c r="I163" s="436">
        <v>0</v>
      </c>
      <c r="J163" s="450">
        <v>35.517000000000003</v>
      </c>
      <c r="K163" s="449"/>
      <c r="L163" s="449">
        <v>14.371</v>
      </c>
      <c r="M163" s="434"/>
      <c r="N163" s="434">
        <v>14.371</v>
      </c>
      <c r="O163" s="434" t="s">
        <v>143</v>
      </c>
    </row>
    <row r="164" spans="1:15" ht="15.75" customHeight="1" x14ac:dyDescent="0.2">
      <c r="A164" s="436">
        <v>158</v>
      </c>
      <c r="B164" s="439" t="s">
        <v>715</v>
      </c>
      <c r="C164" s="439" t="s">
        <v>233</v>
      </c>
      <c r="D164" s="434"/>
      <c r="E164" s="660"/>
      <c r="F164" s="436">
        <v>0</v>
      </c>
      <c r="G164" s="436">
        <v>0</v>
      </c>
      <c r="H164" s="436">
        <v>0</v>
      </c>
      <c r="I164" s="436">
        <v>1</v>
      </c>
      <c r="J164" s="450">
        <v>269.16699999999997</v>
      </c>
      <c r="K164" s="449"/>
      <c r="L164" s="449">
        <v>177.797</v>
      </c>
      <c r="M164" s="434"/>
      <c r="N164" s="434">
        <v>177.04499999999999</v>
      </c>
      <c r="O164" s="434" t="s">
        <v>143</v>
      </c>
    </row>
    <row r="165" spans="1:15" ht="15.75" customHeight="1" x14ac:dyDescent="0.2">
      <c r="A165" s="436">
        <v>159</v>
      </c>
      <c r="B165" s="439" t="s">
        <v>716</v>
      </c>
      <c r="C165" s="439" t="s">
        <v>232</v>
      </c>
      <c r="D165" s="434"/>
      <c r="E165" s="660"/>
      <c r="F165" s="436">
        <v>0</v>
      </c>
      <c r="G165" s="436">
        <v>0</v>
      </c>
      <c r="H165" s="436">
        <v>0</v>
      </c>
      <c r="I165" s="436">
        <v>0</v>
      </c>
      <c r="J165" s="450">
        <v>343.483</v>
      </c>
      <c r="K165" s="449"/>
      <c r="L165" s="449">
        <v>239.93600000000001</v>
      </c>
      <c r="M165" s="434"/>
      <c r="N165" s="434">
        <v>236.82400000000001</v>
      </c>
      <c r="O165" s="434" t="s">
        <v>143</v>
      </c>
    </row>
    <row r="166" spans="1:15" ht="15.75" customHeight="1" x14ac:dyDescent="0.2">
      <c r="A166" s="436">
        <v>160</v>
      </c>
      <c r="B166" s="439" t="s">
        <v>717</v>
      </c>
      <c r="C166" s="439" t="s">
        <v>20</v>
      </c>
      <c r="D166" s="434"/>
      <c r="E166" s="660"/>
      <c r="F166" s="436">
        <v>0</v>
      </c>
      <c r="G166" s="436">
        <v>3</v>
      </c>
      <c r="H166" s="436">
        <v>1</v>
      </c>
      <c r="I166" s="436">
        <v>0</v>
      </c>
      <c r="J166" s="450">
        <v>464.31700000000001</v>
      </c>
      <c r="K166" s="449"/>
      <c r="L166" s="449">
        <v>306.37200000000001</v>
      </c>
      <c r="M166" s="434"/>
      <c r="N166" s="434">
        <v>305.29199999999997</v>
      </c>
      <c r="O166" s="434" t="s">
        <v>143</v>
      </c>
    </row>
    <row r="167" spans="1:15" ht="15.75" customHeight="1" x14ac:dyDescent="0.2">
      <c r="A167" s="436">
        <v>161</v>
      </c>
      <c r="B167" s="439" t="s">
        <v>718</v>
      </c>
      <c r="C167" s="439" t="s">
        <v>232</v>
      </c>
      <c r="D167" s="434"/>
      <c r="E167" s="660"/>
      <c r="F167" s="436">
        <v>0</v>
      </c>
      <c r="G167" s="436">
        <v>0</v>
      </c>
      <c r="H167" s="436">
        <v>0</v>
      </c>
      <c r="I167" s="436">
        <v>0</v>
      </c>
      <c r="J167" s="450">
        <v>644.71699999999998</v>
      </c>
      <c r="K167" s="449"/>
      <c r="L167" s="449">
        <v>582.59900000000005</v>
      </c>
      <c r="M167" s="434"/>
      <c r="N167" s="434">
        <v>579.56700000000001</v>
      </c>
      <c r="O167" s="434" t="s">
        <v>143</v>
      </c>
    </row>
    <row r="168" spans="1:15" ht="15" customHeight="1" x14ac:dyDescent="0.2">
      <c r="A168" s="436">
        <v>162</v>
      </c>
      <c r="B168" s="439" t="s">
        <v>719</v>
      </c>
      <c r="C168" s="439" t="s">
        <v>20</v>
      </c>
      <c r="D168" s="434"/>
      <c r="E168" s="660"/>
      <c r="F168" s="436">
        <v>0</v>
      </c>
      <c r="G168" s="436">
        <v>0</v>
      </c>
      <c r="H168" s="436">
        <v>0</v>
      </c>
      <c r="I168" s="436">
        <v>0</v>
      </c>
      <c r="J168" s="450">
        <v>192.43299999999999</v>
      </c>
      <c r="K168" s="449"/>
      <c r="L168" s="449">
        <v>139.02799999999999</v>
      </c>
      <c r="M168" s="434"/>
      <c r="N168" s="434">
        <v>139.11600000000001</v>
      </c>
      <c r="O168" s="434" t="s">
        <v>143</v>
      </c>
    </row>
    <row r="169" spans="1:15" ht="15" customHeight="1" x14ac:dyDescent="0.2">
      <c r="A169" s="436">
        <v>163</v>
      </c>
      <c r="B169" s="439" t="s">
        <v>720</v>
      </c>
      <c r="C169" s="439" t="s">
        <v>233</v>
      </c>
      <c r="D169" s="434"/>
      <c r="E169" s="660">
        <v>1</v>
      </c>
      <c r="F169" s="436">
        <v>1</v>
      </c>
      <c r="G169" s="436">
        <v>2</v>
      </c>
      <c r="H169" s="436">
        <v>1</v>
      </c>
      <c r="I169" s="436">
        <v>1</v>
      </c>
      <c r="J169" s="450">
        <v>270.56700000000001</v>
      </c>
      <c r="K169" s="449"/>
      <c r="L169" s="449">
        <v>123.839</v>
      </c>
      <c r="M169" s="434"/>
      <c r="N169" s="434">
        <v>122.33499999999999</v>
      </c>
      <c r="O169" s="434" t="s">
        <v>143</v>
      </c>
    </row>
    <row r="170" spans="1:15" ht="15" customHeight="1" x14ac:dyDescent="0.2">
      <c r="A170" s="436">
        <v>164</v>
      </c>
      <c r="B170" s="439" t="s">
        <v>721</v>
      </c>
      <c r="C170" s="439" t="s">
        <v>241</v>
      </c>
      <c r="D170" s="434"/>
      <c r="E170" s="660">
        <v>4</v>
      </c>
      <c r="F170" s="436">
        <v>4</v>
      </c>
      <c r="G170" s="436">
        <v>4</v>
      </c>
      <c r="H170" s="436">
        <v>4</v>
      </c>
      <c r="I170" s="436">
        <v>4</v>
      </c>
      <c r="J170" s="450">
        <v>102.651</v>
      </c>
      <c r="K170" s="449"/>
      <c r="L170" s="449">
        <v>342.89</v>
      </c>
      <c r="M170" s="434"/>
      <c r="N170" s="436">
        <v>342.82299999999998</v>
      </c>
      <c r="O170" s="434" t="s">
        <v>143</v>
      </c>
    </row>
    <row r="171" spans="1:15" ht="15" customHeight="1" x14ac:dyDescent="0.2">
      <c r="A171" s="436">
        <v>165</v>
      </c>
      <c r="B171" s="439" t="s">
        <v>722</v>
      </c>
      <c r="C171" s="439" t="s">
        <v>233</v>
      </c>
      <c r="D171" s="434"/>
      <c r="E171" s="660">
        <v>4</v>
      </c>
      <c r="F171" s="436">
        <v>4</v>
      </c>
      <c r="G171" s="436">
        <v>4</v>
      </c>
      <c r="H171" s="436">
        <v>4</v>
      </c>
      <c r="I171" s="436">
        <v>4</v>
      </c>
      <c r="J171" s="450">
        <v>511.767</v>
      </c>
      <c r="K171" s="449"/>
      <c r="L171" s="449">
        <v>302.87400000000002</v>
      </c>
      <c r="M171" s="434"/>
      <c r="N171" s="436">
        <v>302.55399999999997</v>
      </c>
      <c r="O171" s="434" t="s">
        <v>143</v>
      </c>
    </row>
    <row r="172" spans="1:15" ht="15" customHeight="1" x14ac:dyDescent="0.2">
      <c r="A172" s="436">
        <v>166</v>
      </c>
      <c r="B172" s="439" t="s">
        <v>723</v>
      </c>
      <c r="C172" s="439" t="s">
        <v>231</v>
      </c>
      <c r="D172" s="434"/>
      <c r="E172" s="660"/>
      <c r="F172" s="436">
        <v>0</v>
      </c>
      <c r="G172" s="436">
        <v>0</v>
      </c>
      <c r="H172" s="436">
        <v>0</v>
      </c>
      <c r="I172" s="436">
        <v>2</v>
      </c>
      <c r="J172" s="450">
        <v>121.063</v>
      </c>
      <c r="K172" s="449"/>
      <c r="L172" s="449">
        <v>38.768000000000001</v>
      </c>
      <c r="M172" s="434"/>
      <c r="N172" s="434">
        <v>38.755000000000003</v>
      </c>
      <c r="O172" s="434" t="s">
        <v>143</v>
      </c>
    </row>
    <row r="173" spans="1:15" ht="15" customHeight="1" x14ac:dyDescent="0.2">
      <c r="A173" s="436">
        <v>167</v>
      </c>
      <c r="B173" s="439" t="s">
        <v>724</v>
      </c>
      <c r="C173" s="439" t="s">
        <v>233</v>
      </c>
      <c r="D173" s="434"/>
      <c r="E173" s="660"/>
      <c r="F173" s="436">
        <v>0</v>
      </c>
      <c r="G173" s="436">
        <v>4</v>
      </c>
      <c r="H173" s="436">
        <v>1</v>
      </c>
      <c r="I173" s="436">
        <v>0</v>
      </c>
      <c r="J173" s="450">
        <v>454.92700000000002</v>
      </c>
      <c r="K173" s="449"/>
      <c r="L173" s="449">
        <v>204.81299999999999</v>
      </c>
      <c r="M173" s="434"/>
      <c r="N173" s="436">
        <v>204.74299999999999</v>
      </c>
      <c r="O173" s="434" t="s">
        <v>143</v>
      </c>
    </row>
    <row r="174" spans="1:15" ht="15" customHeight="1" x14ac:dyDescent="0.2">
      <c r="A174" s="436">
        <v>168</v>
      </c>
      <c r="B174" s="439" t="s">
        <v>725</v>
      </c>
      <c r="C174" s="439" t="s">
        <v>231</v>
      </c>
      <c r="D174" s="434"/>
      <c r="E174" s="660"/>
      <c r="F174" s="436">
        <v>0</v>
      </c>
      <c r="G174" s="436">
        <v>2</v>
      </c>
      <c r="H174" s="436">
        <v>1</v>
      </c>
      <c r="I174" s="436">
        <v>0</v>
      </c>
      <c r="J174" s="450">
        <v>686.16</v>
      </c>
      <c r="K174" s="449"/>
      <c r="L174" s="449">
        <v>280.64499999999998</v>
      </c>
      <c r="M174" s="434"/>
      <c r="N174" s="436">
        <v>280.48500000000001</v>
      </c>
      <c r="O174" s="434" t="s">
        <v>143</v>
      </c>
    </row>
    <row r="175" spans="1:15" ht="15" customHeight="1" x14ac:dyDescent="0.2">
      <c r="A175" s="436">
        <v>169</v>
      </c>
      <c r="B175" s="439" t="s">
        <v>726</v>
      </c>
      <c r="C175" s="439" t="s">
        <v>20</v>
      </c>
      <c r="D175" s="434"/>
      <c r="E175" s="660"/>
      <c r="F175" s="436">
        <v>0</v>
      </c>
      <c r="G175" s="436">
        <v>0</v>
      </c>
      <c r="H175" s="436">
        <v>0</v>
      </c>
      <c r="I175" s="436">
        <v>0</v>
      </c>
      <c r="J175" s="450">
        <v>104.9</v>
      </c>
      <c r="K175" s="449"/>
      <c r="L175" s="449">
        <v>76.75</v>
      </c>
      <c r="M175" s="434"/>
      <c r="N175" s="436">
        <v>76.510000000000005</v>
      </c>
      <c r="O175" s="434" t="s">
        <v>143</v>
      </c>
    </row>
    <row r="176" spans="1:15" ht="15" customHeight="1" x14ac:dyDescent="0.2">
      <c r="A176" s="436">
        <v>170</v>
      </c>
      <c r="B176" s="439" t="s">
        <v>727</v>
      </c>
      <c r="C176" s="439" t="s">
        <v>232</v>
      </c>
      <c r="D176" s="434"/>
      <c r="E176" s="660"/>
      <c r="F176" s="436">
        <v>1</v>
      </c>
      <c r="G176" s="436">
        <v>1</v>
      </c>
      <c r="H176" s="436">
        <v>3</v>
      </c>
      <c r="I176" s="436">
        <v>1</v>
      </c>
      <c r="J176" s="450">
        <v>111.483</v>
      </c>
      <c r="K176" s="449"/>
      <c r="L176" s="449">
        <v>14.573</v>
      </c>
      <c r="M176" s="434"/>
      <c r="N176" s="436">
        <v>14.573</v>
      </c>
      <c r="O176" s="434" t="s">
        <v>143</v>
      </c>
    </row>
    <row r="177" spans="1:15" ht="15" customHeight="1" x14ac:dyDescent="0.2">
      <c r="A177" s="436">
        <v>171</v>
      </c>
      <c r="B177" s="439" t="s">
        <v>728</v>
      </c>
      <c r="C177" s="439" t="s">
        <v>231</v>
      </c>
      <c r="D177" s="434"/>
      <c r="E177" s="660"/>
      <c r="F177" s="436">
        <v>0</v>
      </c>
      <c r="G177" s="436">
        <v>0</v>
      </c>
      <c r="H177" s="436">
        <v>0</v>
      </c>
      <c r="I177" s="436">
        <v>0</v>
      </c>
      <c r="J177" s="450">
        <v>245.53700000000001</v>
      </c>
      <c r="K177" s="449"/>
      <c r="L177" s="449">
        <v>112.464</v>
      </c>
      <c r="M177" s="434"/>
      <c r="N177" s="434">
        <v>112.304</v>
      </c>
      <c r="O177" s="434" t="s">
        <v>143</v>
      </c>
    </row>
    <row r="178" spans="1:15" ht="15" customHeight="1" x14ac:dyDescent="0.2">
      <c r="A178" s="436">
        <v>172</v>
      </c>
      <c r="B178" s="439" t="s">
        <v>729</v>
      </c>
      <c r="C178" s="439" t="s">
        <v>233</v>
      </c>
      <c r="D178" s="434"/>
      <c r="E178" s="660">
        <v>0</v>
      </c>
      <c r="F178" s="436">
        <v>0</v>
      </c>
      <c r="G178" s="436">
        <v>0</v>
      </c>
      <c r="H178" s="436">
        <v>0</v>
      </c>
      <c r="I178" s="436">
        <v>0</v>
      </c>
      <c r="J178" s="450">
        <v>326.55</v>
      </c>
      <c r="K178" s="449"/>
      <c r="L178" s="449">
        <v>334.12299999999999</v>
      </c>
      <c r="M178" s="434"/>
      <c r="N178" s="434">
        <v>333.95100000000002</v>
      </c>
      <c r="O178" s="434" t="s">
        <v>143</v>
      </c>
    </row>
    <row r="179" spans="1:15" ht="15" customHeight="1" x14ac:dyDescent="0.2">
      <c r="A179" s="436">
        <v>173</v>
      </c>
      <c r="B179" s="439" t="s">
        <v>730</v>
      </c>
      <c r="C179" s="439" t="s">
        <v>246</v>
      </c>
      <c r="D179" s="434"/>
      <c r="E179" s="660"/>
      <c r="F179" s="436">
        <v>0</v>
      </c>
      <c r="G179" s="436">
        <v>0</v>
      </c>
      <c r="H179" s="436">
        <v>0</v>
      </c>
      <c r="I179" s="436">
        <v>0</v>
      </c>
      <c r="J179" s="450">
        <v>400.8</v>
      </c>
      <c r="K179" s="449"/>
      <c r="L179" s="449">
        <v>293.96699999999998</v>
      </c>
      <c r="M179" s="434"/>
      <c r="N179" s="434">
        <v>293.89999999999998</v>
      </c>
      <c r="O179" s="434" t="s">
        <v>143</v>
      </c>
    </row>
    <row r="180" spans="1:15" ht="15" customHeight="1" x14ac:dyDescent="0.2">
      <c r="A180" s="436">
        <v>174</v>
      </c>
      <c r="B180" s="439" t="s">
        <v>731</v>
      </c>
      <c r="C180" s="439" t="s">
        <v>233</v>
      </c>
      <c r="D180" s="434"/>
      <c r="E180" s="660"/>
      <c r="F180" s="436">
        <v>1</v>
      </c>
      <c r="G180" s="436">
        <v>1</v>
      </c>
      <c r="H180" s="436">
        <v>0</v>
      </c>
      <c r="I180" s="436">
        <v>0</v>
      </c>
      <c r="J180" s="450">
        <v>74.400000000000006</v>
      </c>
      <c r="K180" s="449"/>
      <c r="L180" s="449">
        <v>17.753</v>
      </c>
      <c r="M180" s="434"/>
      <c r="N180" s="434">
        <v>17.753</v>
      </c>
      <c r="O180" s="434" t="s">
        <v>143</v>
      </c>
    </row>
    <row r="181" spans="1:15" ht="15" customHeight="1" x14ac:dyDescent="0.2">
      <c r="A181" s="436">
        <v>175</v>
      </c>
      <c r="B181" s="439" t="s">
        <v>732</v>
      </c>
      <c r="C181" s="439" t="s">
        <v>20</v>
      </c>
      <c r="D181" s="434"/>
      <c r="E181" s="660"/>
      <c r="F181" s="436">
        <v>0</v>
      </c>
      <c r="G181" s="436">
        <v>0</v>
      </c>
      <c r="H181" s="436">
        <v>0</v>
      </c>
      <c r="I181" s="436">
        <v>0</v>
      </c>
      <c r="J181" s="450">
        <v>105.35</v>
      </c>
      <c r="K181" s="449"/>
      <c r="L181" s="449">
        <v>63.16</v>
      </c>
      <c r="M181" s="434"/>
      <c r="N181" s="434">
        <v>63.14</v>
      </c>
      <c r="O181" s="434" t="s">
        <v>143</v>
      </c>
    </row>
    <row r="182" spans="1:15" ht="15" customHeight="1" x14ac:dyDescent="0.2">
      <c r="A182" s="436">
        <v>176</v>
      </c>
      <c r="B182" s="439" t="s">
        <v>733</v>
      </c>
      <c r="C182" s="439" t="s">
        <v>232</v>
      </c>
      <c r="D182" s="434"/>
      <c r="E182" s="660"/>
      <c r="F182" s="436">
        <v>0</v>
      </c>
      <c r="G182" s="436">
        <v>2</v>
      </c>
      <c r="H182" s="436">
        <v>0</v>
      </c>
      <c r="I182" s="436">
        <v>0</v>
      </c>
      <c r="J182" s="450">
        <v>106.517</v>
      </c>
      <c r="K182" s="449"/>
      <c r="L182" s="449">
        <v>71.292000000000002</v>
      </c>
      <c r="M182" s="434"/>
      <c r="N182" s="436">
        <v>71.275000000000006</v>
      </c>
      <c r="O182" s="434" t="s">
        <v>143</v>
      </c>
    </row>
    <row r="183" spans="1:15" ht="15" customHeight="1" x14ac:dyDescent="0.2">
      <c r="A183" s="436">
        <v>177</v>
      </c>
      <c r="B183" s="439" t="s">
        <v>734</v>
      </c>
      <c r="C183" s="439" t="s">
        <v>233</v>
      </c>
      <c r="D183" s="434"/>
      <c r="E183" s="660">
        <v>0</v>
      </c>
      <c r="F183" s="436">
        <v>1</v>
      </c>
      <c r="G183" s="436">
        <v>2</v>
      </c>
      <c r="H183" s="436">
        <v>0</v>
      </c>
      <c r="I183" s="436">
        <v>0</v>
      </c>
      <c r="J183" s="450">
        <v>264</v>
      </c>
      <c r="K183" s="449"/>
      <c r="L183" s="449">
        <v>131.15600000000001</v>
      </c>
      <c r="M183" s="434"/>
      <c r="N183" s="436">
        <v>283.70600000000002</v>
      </c>
      <c r="O183" s="434" t="s">
        <v>143</v>
      </c>
    </row>
    <row r="184" spans="1:15" ht="15" customHeight="1" x14ac:dyDescent="0.2">
      <c r="A184" s="436">
        <v>178</v>
      </c>
      <c r="B184" s="439" t="s">
        <v>735</v>
      </c>
      <c r="C184" s="439" t="s">
        <v>233</v>
      </c>
      <c r="D184" s="434"/>
      <c r="E184" s="660">
        <v>1</v>
      </c>
      <c r="F184" s="436">
        <v>1</v>
      </c>
      <c r="G184" s="436">
        <v>3</v>
      </c>
      <c r="H184" s="436">
        <v>3</v>
      </c>
      <c r="I184" s="436">
        <v>1</v>
      </c>
      <c r="J184" s="450">
        <v>210.2</v>
      </c>
      <c r="K184" s="449"/>
      <c r="L184" s="449">
        <v>91.403000000000006</v>
      </c>
      <c r="M184" s="434"/>
      <c r="N184" s="434">
        <v>91.344999999999999</v>
      </c>
      <c r="O184" s="434" t="s">
        <v>143</v>
      </c>
    </row>
    <row r="185" spans="1:15" ht="15" customHeight="1" x14ac:dyDescent="0.2">
      <c r="A185" s="436">
        <v>179</v>
      </c>
      <c r="B185" s="439" t="s">
        <v>736</v>
      </c>
      <c r="C185" s="439" t="s">
        <v>246</v>
      </c>
      <c r="D185" s="434"/>
      <c r="E185" s="660"/>
      <c r="F185" s="436">
        <v>0</v>
      </c>
      <c r="G185" s="436">
        <v>1</v>
      </c>
      <c r="H185" s="436">
        <v>1</v>
      </c>
      <c r="I185" s="436">
        <v>0</v>
      </c>
      <c r="J185" s="450">
        <v>375.87400000000002</v>
      </c>
      <c r="K185" s="449"/>
      <c r="L185" s="449">
        <v>244.465</v>
      </c>
      <c r="M185" s="434"/>
      <c r="N185" s="434">
        <v>244.01499999999999</v>
      </c>
      <c r="O185" s="434" t="s">
        <v>143</v>
      </c>
    </row>
    <row r="186" spans="1:15" ht="15" customHeight="1" x14ac:dyDescent="0.2">
      <c r="A186" s="436">
        <v>180</v>
      </c>
      <c r="B186" s="439" t="s">
        <v>740</v>
      </c>
      <c r="C186" s="439" t="s">
        <v>231</v>
      </c>
      <c r="D186" s="434"/>
      <c r="E186" s="660"/>
      <c r="F186" s="436">
        <v>0</v>
      </c>
      <c r="G186" s="436">
        <v>0</v>
      </c>
      <c r="H186" s="436">
        <v>0</v>
      </c>
      <c r="I186" s="436">
        <v>1</v>
      </c>
      <c r="J186" s="450">
        <v>248.17699999999999</v>
      </c>
      <c r="K186" s="449"/>
      <c r="L186" s="449">
        <v>98.757000000000005</v>
      </c>
      <c r="M186" s="434"/>
      <c r="N186" s="434">
        <v>96.581000000000003</v>
      </c>
      <c r="O186" s="434" t="s">
        <v>143</v>
      </c>
    </row>
    <row r="187" spans="1:15" ht="15" customHeight="1" x14ac:dyDescent="0.2">
      <c r="A187" s="436">
        <v>181</v>
      </c>
      <c r="B187" s="439" t="s">
        <v>741</v>
      </c>
      <c r="C187" s="439" t="s">
        <v>231</v>
      </c>
      <c r="D187" s="434"/>
      <c r="E187" s="660"/>
      <c r="F187" s="436">
        <v>0</v>
      </c>
      <c r="G187" s="436">
        <v>0</v>
      </c>
      <c r="H187" s="436">
        <v>1</v>
      </c>
      <c r="I187" s="436">
        <v>3</v>
      </c>
      <c r="J187" s="450">
        <v>674.16</v>
      </c>
      <c r="K187" s="449"/>
      <c r="L187" s="449">
        <v>250.709</v>
      </c>
      <c r="M187" s="434"/>
      <c r="N187" s="434">
        <v>249.90899999999999</v>
      </c>
      <c r="O187" s="434" t="s">
        <v>143</v>
      </c>
    </row>
    <row r="188" spans="1:15" ht="15" customHeight="1" x14ac:dyDescent="0.2">
      <c r="A188" s="436">
        <v>182</v>
      </c>
      <c r="B188" s="439" t="s">
        <v>742</v>
      </c>
      <c r="C188" s="439" t="s">
        <v>231</v>
      </c>
      <c r="D188" s="434"/>
      <c r="E188" s="660"/>
      <c r="F188" s="436">
        <v>0</v>
      </c>
      <c r="G188" s="436">
        <v>0</v>
      </c>
      <c r="H188" s="436">
        <v>1</v>
      </c>
      <c r="I188" s="436">
        <v>2</v>
      </c>
      <c r="J188" s="450">
        <v>100.95399999999999</v>
      </c>
      <c r="K188" s="449"/>
      <c r="L188" s="449">
        <v>24.027000000000001</v>
      </c>
      <c r="M188" s="434"/>
      <c r="N188" s="434">
        <v>24.027000000000001</v>
      </c>
      <c r="O188" s="434" t="s">
        <v>143</v>
      </c>
    </row>
    <row r="189" spans="1:15" ht="15" customHeight="1" x14ac:dyDescent="0.2">
      <c r="A189" s="436">
        <v>183</v>
      </c>
      <c r="B189" s="439" t="s">
        <v>743</v>
      </c>
      <c r="C189" s="439" t="s">
        <v>231</v>
      </c>
      <c r="D189" s="434"/>
      <c r="E189" s="660"/>
      <c r="F189" s="436">
        <v>0</v>
      </c>
      <c r="G189" s="436">
        <v>0</v>
      </c>
      <c r="H189" s="436">
        <v>1</v>
      </c>
      <c r="I189" s="436">
        <v>0</v>
      </c>
      <c r="J189" s="450">
        <v>551.12599999999998</v>
      </c>
      <c r="K189" s="449"/>
      <c r="L189" s="449">
        <v>317.51799999999997</v>
      </c>
      <c r="M189" s="434"/>
      <c r="N189" s="434">
        <v>316.72000000000003</v>
      </c>
      <c r="O189" s="434" t="s">
        <v>143</v>
      </c>
    </row>
    <row r="190" spans="1:15" ht="15" customHeight="1" x14ac:dyDescent="0.2">
      <c r="A190" s="436">
        <v>184</v>
      </c>
      <c r="B190" s="439" t="s">
        <v>744</v>
      </c>
      <c r="C190" s="439" t="s">
        <v>233</v>
      </c>
      <c r="D190" s="434"/>
      <c r="E190" s="660"/>
      <c r="F190" s="436">
        <v>0</v>
      </c>
      <c r="G190" s="436">
        <v>0</v>
      </c>
      <c r="H190" s="436">
        <v>1</v>
      </c>
      <c r="I190" s="436">
        <v>0</v>
      </c>
      <c r="J190" s="450">
        <v>480.28300000000002</v>
      </c>
      <c r="K190" s="449"/>
      <c r="L190" s="449">
        <v>241.51</v>
      </c>
      <c r="M190" s="434"/>
      <c r="N190" s="436">
        <v>136.28800000000001</v>
      </c>
      <c r="O190" s="434" t="s">
        <v>143</v>
      </c>
    </row>
    <row r="191" spans="1:15" ht="15" customHeight="1" x14ac:dyDescent="0.2">
      <c r="A191" s="436">
        <v>185</v>
      </c>
      <c r="B191" s="439" t="s">
        <v>93</v>
      </c>
      <c r="C191" s="439" t="s">
        <v>355</v>
      </c>
      <c r="D191" s="434"/>
      <c r="E191" s="660">
        <v>4</v>
      </c>
      <c r="F191" s="436">
        <v>4</v>
      </c>
      <c r="G191" s="436">
        <v>6</v>
      </c>
      <c r="H191" s="436">
        <v>4</v>
      </c>
      <c r="I191" s="436">
        <v>4</v>
      </c>
      <c r="J191" s="450">
        <v>454.56200000000001</v>
      </c>
      <c r="K191" s="449"/>
      <c r="L191" s="449">
        <v>387.42500000000001</v>
      </c>
      <c r="M191" s="434"/>
      <c r="N191" s="434"/>
      <c r="O191" s="434"/>
    </row>
    <row r="192" spans="1:15" ht="15" customHeight="1" x14ac:dyDescent="0.2">
      <c r="A192" s="436">
        <v>186</v>
      </c>
      <c r="B192" s="439" t="s">
        <v>94</v>
      </c>
      <c r="C192" s="439" t="s">
        <v>355</v>
      </c>
      <c r="D192" s="434"/>
      <c r="E192" s="660">
        <v>0</v>
      </c>
      <c r="F192" s="436">
        <v>0</v>
      </c>
      <c r="G192" s="436">
        <v>1</v>
      </c>
      <c r="H192" s="436">
        <v>1</v>
      </c>
      <c r="I192" s="436">
        <v>0</v>
      </c>
      <c r="J192" s="450">
        <v>715.03200000000004</v>
      </c>
      <c r="K192" s="449"/>
      <c r="L192" s="449">
        <v>562.65099999999995</v>
      </c>
      <c r="M192" s="434"/>
      <c r="N192" s="436">
        <v>742.69500000000005</v>
      </c>
      <c r="O192" s="434" t="s">
        <v>143</v>
      </c>
    </row>
    <row r="193" spans="1:15" ht="15" customHeight="1" x14ac:dyDescent="0.2">
      <c r="A193" s="436">
        <v>187</v>
      </c>
      <c r="B193" s="439" t="s">
        <v>745</v>
      </c>
      <c r="C193" s="439" t="s">
        <v>20</v>
      </c>
      <c r="D193" s="434"/>
      <c r="E193" s="446"/>
      <c r="F193" s="436">
        <v>0</v>
      </c>
      <c r="G193" s="436">
        <v>0</v>
      </c>
      <c r="H193" s="436">
        <v>0</v>
      </c>
      <c r="I193" s="436">
        <v>0</v>
      </c>
      <c r="J193" s="450">
        <v>38.65</v>
      </c>
      <c r="K193" s="449"/>
      <c r="L193" s="449">
        <v>24.155000000000001</v>
      </c>
      <c r="M193" s="434"/>
      <c r="N193" s="434"/>
      <c r="O193" s="434"/>
    </row>
    <row r="194" spans="1:15" ht="15" customHeight="1" x14ac:dyDescent="0.2">
      <c r="A194" s="436">
        <v>188</v>
      </c>
      <c r="B194" s="439" t="s">
        <v>746</v>
      </c>
      <c r="C194" s="439" t="s">
        <v>20</v>
      </c>
      <c r="D194" s="434"/>
      <c r="E194" s="446"/>
      <c r="F194" s="436">
        <v>0</v>
      </c>
      <c r="G194" s="436">
        <v>0</v>
      </c>
      <c r="H194" s="436">
        <v>0</v>
      </c>
      <c r="I194" s="436">
        <v>0</v>
      </c>
      <c r="J194" s="450">
        <v>64.033000000000001</v>
      </c>
      <c r="K194" s="449"/>
      <c r="L194" s="449">
        <v>20.988</v>
      </c>
      <c r="M194" s="434"/>
      <c r="N194" s="436">
        <v>20.988</v>
      </c>
      <c r="O194" s="434" t="s">
        <v>1259</v>
      </c>
    </row>
    <row r="195" spans="1:15" ht="15" customHeight="1" x14ac:dyDescent="0.2">
      <c r="A195" s="436">
        <v>189</v>
      </c>
      <c r="B195" s="439" t="s">
        <v>747</v>
      </c>
      <c r="C195" s="439" t="s">
        <v>231</v>
      </c>
      <c r="D195" s="434"/>
      <c r="E195" s="446"/>
      <c r="F195" s="436">
        <v>0</v>
      </c>
      <c r="G195" s="436">
        <v>0</v>
      </c>
      <c r="H195" s="436">
        <v>0</v>
      </c>
      <c r="I195" s="436">
        <v>0</v>
      </c>
      <c r="J195" s="450">
        <v>91.063000000000002</v>
      </c>
      <c r="K195" s="449"/>
      <c r="L195" s="449">
        <v>39.024000000000001</v>
      </c>
      <c r="M195" s="434"/>
      <c r="N195" s="436">
        <v>39.024000000000001</v>
      </c>
      <c r="O195" s="434" t="s">
        <v>1259</v>
      </c>
    </row>
    <row r="196" spans="1:15" ht="15" customHeight="1" x14ac:dyDescent="0.2">
      <c r="A196" s="436">
        <v>190</v>
      </c>
      <c r="B196" s="439" t="s">
        <v>748</v>
      </c>
      <c r="C196" s="439" t="s">
        <v>231</v>
      </c>
      <c r="D196" s="434"/>
      <c r="E196" s="446"/>
      <c r="F196" s="436">
        <v>0</v>
      </c>
      <c r="G196" s="436">
        <v>0</v>
      </c>
      <c r="H196" s="436">
        <v>0</v>
      </c>
      <c r="I196" s="436">
        <v>0</v>
      </c>
      <c r="J196" s="450">
        <v>165.446</v>
      </c>
      <c r="K196" s="449"/>
      <c r="L196" s="449">
        <v>77.471999999999994</v>
      </c>
      <c r="M196" s="434"/>
      <c r="N196" s="436">
        <v>77.408000000000001</v>
      </c>
      <c r="O196" s="434" t="s">
        <v>1260</v>
      </c>
    </row>
    <row r="197" spans="1:15" ht="15" customHeight="1" x14ac:dyDescent="0.2">
      <c r="A197" s="436">
        <v>191</v>
      </c>
      <c r="B197" s="439" t="s">
        <v>749</v>
      </c>
      <c r="C197" s="439" t="s">
        <v>20</v>
      </c>
      <c r="D197" s="434"/>
      <c r="E197" s="446"/>
      <c r="F197" s="436">
        <v>0</v>
      </c>
      <c r="G197" s="436">
        <v>0</v>
      </c>
      <c r="H197" s="436">
        <v>0</v>
      </c>
      <c r="I197" s="436">
        <v>1</v>
      </c>
      <c r="J197" s="450">
        <v>114.81699999999999</v>
      </c>
      <c r="K197" s="449"/>
      <c r="L197" s="449">
        <v>54.628999999999998</v>
      </c>
      <c r="M197" s="434"/>
      <c r="N197" s="436">
        <v>53.905000000000001</v>
      </c>
      <c r="O197" s="434" t="s">
        <v>1260</v>
      </c>
    </row>
    <row r="198" spans="1:15" ht="15" customHeight="1" x14ac:dyDescent="0.2">
      <c r="A198" s="436">
        <v>192</v>
      </c>
      <c r="B198" s="439" t="s">
        <v>750</v>
      </c>
      <c r="C198" s="439" t="s">
        <v>20</v>
      </c>
      <c r="D198" s="434"/>
      <c r="E198" s="446"/>
      <c r="F198" s="436">
        <v>0</v>
      </c>
      <c r="G198" s="436">
        <v>1</v>
      </c>
      <c r="H198" s="436">
        <v>0</v>
      </c>
      <c r="I198" s="436">
        <v>0</v>
      </c>
      <c r="J198" s="450">
        <v>118.95</v>
      </c>
      <c r="K198" s="449"/>
      <c r="L198" s="449">
        <v>69.341999999999999</v>
      </c>
      <c r="M198" s="434"/>
      <c r="N198" s="436">
        <v>68.908000000000001</v>
      </c>
      <c r="O198" s="434" t="s">
        <v>1259</v>
      </c>
    </row>
    <row r="199" spans="1:15" ht="15" customHeight="1" x14ac:dyDescent="0.2">
      <c r="A199" s="436">
        <v>193</v>
      </c>
      <c r="B199" s="439" t="s">
        <v>95</v>
      </c>
      <c r="C199" s="439" t="s">
        <v>866</v>
      </c>
      <c r="D199" s="434"/>
      <c r="E199" s="446"/>
      <c r="F199" s="436">
        <v>0</v>
      </c>
      <c r="G199" s="436">
        <v>0</v>
      </c>
      <c r="H199" s="436">
        <v>0</v>
      </c>
      <c r="I199" s="436">
        <v>0</v>
      </c>
      <c r="J199" s="450">
        <v>16.509</v>
      </c>
      <c r="K199" s="449"/>
      <c r="L199" s="450"/>
      <c r="M199" s="434"/>
      <c r="N199" s="434"/>
      <c r="O199" s="434"/>
    </row>
    <row r="200" spans="1:15" ht="15" customHeight="1" x14ac:dyDescent="0.2">
      <c r="A200" s="436">
        <v>194</v>
      </c>
      <c r="B200" s="439" t="s">
        <v>35</v>
      </c>
      <c r="C200" s="439" t="s">
        <v>244</v>
      </c>
      <c r="D200" s="434"/>
      <c r="E200" s="446"/>
      <c r="F200" s="436">
        <v>0</v>
      </c>
      <c r="G200" s="436">
        <v>0</v>
      </c>
      <c r="H200" s="436">
        <v>0</v>
      </c>
      <c r="I200" s="436">
        <v>0</v>
      </c>
      <c r="J200" s="450">
        <v>97.629000000000005</v>
      </c>
      <c r="K200" s="449"/>
      <c r="L200" s="450">
        <v>97.629000000000005</v>
      </c>
      <c r="M200" s="434"/>
      <c r="N200" s="436">
        <v>97.593999999999994</v>
      </c>
      <c r="O200" s="434" t="s">
        <v>1259</v>
      </c>
    </row>
    <row r="201" spans="1:15" ht="15" customHeight="1" x14ac:dyDescent="0.2">
      <c r="A201" s="436">
        <v>195</v>
      </c>
      <c r="B201" s="439" t="s">
        <v>752</v>
      </c>
      <c r="C201" s="439" t="s">
        <v>20</v>
      </c>
      <c r="D201" s="434"/>
      <c r="E201" s="446"/>
      <c r="F201" s="436">
        <v>0</v>
      </c>
      <c r="G201" s="436">
        <v>0</v>
      </c>
      <c r="H201" s="436">
        <v>0</v>
      </c>
      <c r="I201" s="436">
        <v>1</v>
      </c>
      <c r="J201" s="450">
        <v>30.167000000000002</v>
      </c>
      <c r="K201" s="449"/>
      <c r="L201" s="450"/>
      <c r="M201" s="434"/>
      <c r="N201" s="434"/>
      <c r="O201" s="434"/>
    </row>
    <row r="202" spans="1:15" ht="15" customHeight="1" x14ac:dyDescent="0.2">
      <c r="A202" s="436">
        <v>196</v>
      </c>
      <c r="B202" s="439" t="s">
        <v>96</v>
      </c>
      <c r="C202" s="439" t="s">
        <v>20</v>
      </c>
      <c r="D202" s="434"/>
      <c r="E202" s="446"/>
      <c r="F202" s="436">
        <v>0</v>
      </c>
      <c r="G202" s="436">
        <v>0</v>
      </c>
      <c r="H202" s="436">
        <v>0</v>
      </c>
      <c r="I202" s="436">
        <v>0</v>
      </c>
      <c r="J202" s="450">
        <v>74.349999999999994</v>
      </c>
      <c r="K202" s="449"/>
      <c r="L202" s="450">
        <v>57.328000000000003</v>
      </c>
      <c r="M202" s="434"/>
      <c r="N202" s="436">
        <v>57.216000000000001</v>
      </c>
      <c r="O202" s="434" t="s">
        <v>1259</v>
      </c>
    </row>
    <row r="203" spans="1:15" ht="15" customHeight="1" x14ac:dyDescent="0.2">
      <c r="A203" s="436">
        <v>197</v>
      </c>
      <c r="B203" s="439" t="s">
        <v>218</v>
      </c>
      <c r="C203" s="439" t="s">
        <v>20</v>
      </c>
      <c r="D203" s="434"/>
      <c r="E203" s="446"/>
      <c r="F203" s="436">
        <v>0</v>
      </c>
      <c r="G203" s="436">
        <v>0</v>
      </c>
      <c r="H203" s="436">
        <v>0</v>
      </c>
      <c r="I203" s="436">
        <v>1</v>
      </c>
      <c r="J203" s="450">
        <v>29.783000000000001</v>
      </c>
      <c r="K203" s="449"/>
      <c r="L203" s="450"/>
      <c r="M203" s="434"/>
      <c r="N203" s="434"/>
      <c r="O203" s="434"/>
    </row>
    <row r="204" spans="1:15" ht="15" customHeight="1" x14ac:dyDescent="0.2">
      <c r="A204" s="436">
        <v>198</v>
      </c>
      <c r="B204" s="439" t="s">
        <v>756</v>
      </c>
      <c r="C204" s="439" t="s">
        <v>20</v>
      </c>
      <c r="D204" s="434"/>
      <c r="E204" s="446"/>
      <c r="F204" s="436">
        <v>0</v>
      </c>
      <c r="G204" s="436">
        <v>0</v>
      </c>
      <c r="H204" s="436">
        <v>0</v>
      </c>
      <c r="I204" s="436">
        <v>0</v>
      </c>
      <c r="J204" s="450">
        <v>88.917000000000002</v>
      </c>
      <c r="K204" s="449"/>
      <c r="L204" s="450">
        <v>67.301000000000002</v>
      </c>
      <c r="M204" s="434"/>
      <c r="N204" s="436">
        <v>67.236999999999995</v>
      </c>
      <c r="O204" s="434" t="s">
        <v>1259</v>
      </c>
    </row>
    <row r="205" spans="1:15" ht="15" customHeight="1" x14ac:dyDescent="0.2">
      <c r="A205" s="436">
        <v>199</v>
      </c>
      <c r="B205" s="439" t="s">
        <v>757</v>
      </c>
      <c r="C205" s="439" t="s">
        <v>243</v>
      </c>
      <c r="D205" s="434"/>
      <c r="E205" s="446"/>
      <c r="F205" s="436">
        <v>0</v>
      </c>
      <c r="G205" s="436">
        <v>0</v>
      </c>
      <c r="H205" s="436">
        <v>0</v>
      </c>
      <c r="I205" s="436">
        <v>0</v>
      </c>
      <c r="J205" s="450">
        <v>30.925999999999998</v>
      </c>
      <c r="K205" s="449"/>
      <c r="L205" s="450"/>
      <c r="M205" s="434"/>
      <c r="N205" s="434"/>
      <c r="O205" s="434"/>
    </row>
    <row r="206" spans="1:15" ht="15" customHeight="1" x14ac:dyDescent="0.2">
      <c r="A206" s="436">
        <v>200</v>
      </c>
      <c r="B206" s="439" t="s">
        <v>758</v>
      </c>
      <c r="C206" s="439" t="s">
        <v>20</v>
      </c>
      <c r="D206" s="434"/>
      <c r="E206" s="446"/>
      <c r="F206" s="436">
        <v>0</v>
      </c>
      <c r="G206" s="436">
        <v>0</v>
      </c>
      <c r="H206" s="436">
        <v>0</v>
      </c>
      <c r="I206" s="436">
        <v>0</v>
      </c>
      <c r="J206" s="450">
        <v>51.683</v>
      </c>
      <c r="K206" s="449"/>
      <c r="L206" s="450"/>
      <c r="M206" s="434"/>
      <c r="N206" s="434"/>
      <c r="O206" s="434"/>
    </row>
    <row r="207" spans="1:15" ht="15" customHeight="1" x14ac:dyDescent="0.2">
      <c r="A207" s="436">
        <v>201</v>
      </c>
      <c r="B207" s="439" t="s">
        <v>760</v>
      </c>
      <c r="C207" s="439" t="s">
        <v>232</v>
      </c>
      <c r="D207" s="434"/>
      <c r="E207" s="446"/>
      <c r="F207" s="436">
        <v>0</v>
      </c>
      <c r="G207" s="436">
        <v>0</v>
      </c>
      <c r="H207" s="436">
        <v>2</v>
      </c>
      <c r="I207" s="436">
        <v>0</v>
      </c>
      <c r="J207" s="450">
        <v>609.4</v>
      </c>
      <c r="K207" s="449"/>
      <c r="L207" s="450">
        <v>443.00200000000001</v>
      </c>
      <c r="M207" s="434"/>
      <c r="N207" s="436">
        <v>442.55</v>
      </c>
      <c r="O207" s="434" t="s">
        <v>1261</v>
      </c>
    </row>
    <row r="208" spans="1:15" ht="15" customHeight="1" x14ac:dyDescent="0.2">
      <c r="A208" s="436">
        <v>202</v>
      </c>
      <c r="B208" s="439" t="s">
        <v>761</v>
      </c>
      <c r="C208" s="439" t="s">
        <v>232</v>
      </c>
      <c r="D208" s="434"/>
      <c r="E208" s="446"/>
      <c r="F208" s="436">
        <v>0</v>
      </c>
      <c r="G208" s="436">
        <v>0</v>
      </c>
      <c r="H208" s="436">
        <v>0</v>
      </c>
      <c r="I208" s="436">
        <v>0</v>
      </c>
      <c r="J208" s="450">
        <v>69.983000000000004</v>
      </c>
      <c r="K208" s="449"/>
      <c r="L208" s="450"/>
      <c r="M208" s="434"/>
      <c r="N208" s="434"/>
      <c r="O208" s="434"/>
    </row>
    <row r="209" spans="1:15" ht="15" customHeight="1" x14ac:dyDescent="0.2">
      <c r="A209" s="436">
        <v>203</v>
      </c>
      <c r="B209" s="439" t="s">
        <v>767</v>
      </c>
      <c r="C209" s="439" t="s">
        <v>20</v>
      </c>
      <c r="D209" s="439"/>
      <c r="E209" s="447"/>
      <c r="F209" s="439">
        <v>2</v>
      </c>
      <c r="G209" s="439">
        <v>2</v>
      </c>
      <c r="H209" s="439">
        <v>0</v>
      </c>
      <c r="I209" s="439">
        <v>0</v>
      </c>
      <c r="J209" s="450">
        <v>150.11500000000001</v>
      </c>
      <c r="K209" s="450"/>
      <c r="L209" s="450">
        <v>67.989999999999995</v>
      </c>
      <c r="M209" s="434"/>
      <c r="N209" s="436">
        <v>67.248000000000005</v>
      </c>
      <c r="O209" s="434" t="s">
        <v>1259</v>
      </c>
    </row>
    <row r="210" spans="1:15" ht="15" customHeight="1" x14ac:dyDescent="0.2">
      <c r="A210" s="436">
        <v>204</v>
      </c>
      <c r="B210" s="439" t="s">
        <v>777</v>
      </c>
      <c r="C210" s="439" t="s">
        <v>232</v>
      </c>
      <c r="D210" s="439"/>
      <c r="E210" s="447"/>
      <c r="F210" s="439">
        <v>0</v>
      </c>
      <c r="G210" s="439">
        <v>0</v>
      </c>
      <c r="H210" s="439">
        <v>0</v>
      </c>
      <c r="I210" s="439">
        <v>0</v>
      </c>
      <c r="J210" s="450">
        <v>130.22800000000001</v>
      </c>
      <c r="K210" s="450"/>
      <c r="L210" s="450">
        <v>98.667000000000002</v>
      </c>
      <c r="M210" s="434"/>
      <c r="N210" s="436">
        <v>98.626999999999995</v>
      </c>
      <c r="O210" s="434" t="s">
        <v>1259</v>
      </c>
    </row>
    <row r="211" spans="1:15" ht="15" customHeight="1" x14ac:dyDescent="0.2">
      <c r="A211" s="436">
        <v>205</v>
      </c>
      <c r="B211" s="439" t="s">
        <v>783</v>
      </c>
      <c r="C211" s="439" t="s">
        <v>233</v>
      </c>
      <c r="D211" s="439"/>
      <c r="E211" s="447"/>
      <c r="F211" s="439">
        <v>0</v>
      </c>
      <c r="G211" s="439">
        <v>0</v>
      </c>
      <c r="H211" s="439">
        <v>0</v>
      </c>
      <c r="I211" s="439">
        <v>1</v>
      </c>
      <c r="J211" s="450">
        <v>237.78</v>
      </c>
      <c r="K211" s="450"/>
      <c r="L211" s="450">
        <v>155.44900000000001</v>
      </c>
      <c r="M211" s="434"/>
      <c r="N211" s="436">
        <v>154.809</v>
      </c>
      <c r="O211" s="434" t="s">
        <v>1259</v>
      </c>
    </row>
    <row r="212" spans="1:15" ht="15" customHeight="1" x14ac:dyDescent="0.2">
      <c r="A212" s="436">
        <v>206</v>
      </c>
      <c r="B212" s="439" t="s">
        <v>784</v>
      </c>
      <c r="C212" s="439" t="s">
        <v>232</v>
      </c>
      <c r="D212" s="439"/>
      <c r="E212" s="447"/>
      <c r="F212" s="439">
        <v>1</v>
      </c>
      <c r="G212" s="439">
        <v>2</v>
      </c>
      <c r="H212" s="439">
        <v>1</v>
      </c>
      <c r="I212" s="439">
        <v>0</v>
      </c>
      <c r="J212" s="450">
        <v>139.24199999999999</v>
      </c>
      <c r="K212" s="450"/>
      <c r="L212" s="450">
        <v>18.852</v>
      </c>
      <c r="M212" s="434"/>
      <c r="N212" s="436">
        <v>18.852</v>
      </c>
      <c r="O212" s="434" t="s">
        <v>1259</v>
      </c>
    </row>
    <row r="213" spans="1:15" ht="15" customHeight="1" x14ac:dyDescent="0.2">
      <c r="A213" s="436">
        <v>207</v>
      </c>
      <c r="B213" s="439" t="s">
        <v>99</v>
      </c>
      <c r="C213" s="439" t="s">
        <v>245</v>
      </c>
      <c r="D213" s="439"/>
      <c r="E213" s="447"/>
      <c r="F213" s="439">
        <v>0</v>
      </c>
      <c r="G213" s="439">
        <v>0</v>
      </c>
      <c r="H213" s="439">
        <v>0</v>
      </c>
      <c r="I213" s="439">
        <v>0</v>
      </c>
      <c r="J213" s="450">
        <v>50.997</v>
      </c>
      <c r="K213" s="450"/>
      <c r="L213" s="450">
        <v>36.79</v>
      </c>
      <c r="M213" s="434"/>
      <c r="N213" s="436">
        <v>36.29</v>
      </c>
      <c r="O213" s="434" t="s">
        <v>1259</v>
      </c>
    </row>
    <row r="214" spans="1:15" ht="15" customHeight="1" x14ac:dyDescent="0.2">
      <c r="A214" s="436">
        <v>208</v>
      </c>
      <c r="B214" s="439" t="s">
        <v>787</v>
      </c>
      <c r="C214" s="439" t="s">
        <v>20</v>
      </c>
      <c r="D214" s="439"/>
      <c r="E214" s="447"/>
      <c r="F214" s="439">
        <v>0</v>
      </c>
      <c r="G214" s="439">
        <v>0</v>
      </c>
      <c r="H214" s="439">
        <v>1</v>
      </c>
      <c r="I214" s="439">
        <v>2</v>
      </c>
      <c r="J214" s="450">
        <v>200.38800000000001</v>
      </c>
      <c r="K214" s="450"/>
      <c r="L214" s="450">
        <v>135.911</v>
      </c>
      <c r="M214" s="434"/>
      <c r="N214" s="436">
        <v>135.89500000000001</v>
      </c>
      <c r="O214" s="434" t="s">
        <v>1260</v>
      </c>
    </row>
    <row r="215" spans="1:15" ht="15" customHeight="1" x14ac:dyDescent="0.2">
      <c r="A215" s="436">
        <v>209</v>
      </c>
      <c r="B215" s="439" t="s">
        <v>788</v>
      </c>
      <c r="C215" s="439" t="s">
        <v>20</v>
      </c>
      <c r="D215" s="439"/>
      <c r="E215" s="447"/>
      <c r="F215" s="439">
        <v>0</v>
      </c>
      <c r="G215" s="439">
        <v>1</v>
      </c>
      <c r="H215" s="439">
        <v>0</v>
      </c>
      <c r="I215" s="439">
        <v>0</v>
      </c>
      <c r="J215" s="450">
        <v>22.433</v>
      </c>
      <c r="K215" s="450"/>
      <c r="L215" s="450"/>
      <c r="M215" s="434"/>
      <c r="N215" s="434"/>
      <c r="O215" s="434"/>
    </row>
    <row r="216" spans="1:15" ht="15" customHeight="1" x14ac:dyDescent="0.2">
      <c r="A216" s="436">
        <v>210</v>
      </c>
      <c r="B216" s="439" t="s">
        <v>790</v>
      </c>
      <c r="C216" s="439" t="s">
        <v>20</v>
      </c>
      <c r="D216" s="439"/>
      <c r="E216" s="447"/>
      <c r="F216" s="439">
        <v>0</v>
      </c>
      <c r="G216" s="439">
        <v>0</v>
      </c>
      <c r="H216" s="439">
        <v>0</v>
      </c>
      <c r="I216" s="439">
        <v>0</v>
      </c>
      <c r="J216" s="450">
        <v>27.141999999999999</v>
      </c>
      <c r="K216" s="450"/>
      <c r="L216" s="450"/>
      <c r="M216" s="434"/>
      <c r="N216" s="434"/>
      <c r="O216" s="434"/>
    </row>
    <row r="217" spans="1:15" ht="15" customHeight="1" x14ac:dyDescent="0.2">
      <c r="A217" s="436">
        <v>211</v>
      </c>
      <c r="B217" s="439" t="s">
        <v>791</v>
      </c>
      <c r="C217" s="439" t="s">
        <v>231</v>
      </c>
      <c r="D217" s="439"/>
      <c r="E217" s="447"/>
      <c r="F217" s="439">
        <v>0</v>
      </c>
      <c r="G217" s="439">
        <v>0</v>
      </c>
      <c r="H217" s="439">
        <v>0</v>
      </c>
      <c r="I217" s="439">
        <v>0</v>
      </c>
      <c r="J217" s="450">
        <v>109.34099999999999</v>
      </c>
      <c r="K217" s="450"/>
      <c r="L217" s="450">
        <v>45.234000000000002</v>
      </c>
      <c r="M217" s="434"/>
      <c r="N217" s="436">
        <v>45.234000000000002</v>
      </c>
      <c r="O217" s="434" t="s">
        <v>1259</v>
      </c>
    </row>
    <row r="218" spans="1:15" ht="15" customHeight="1" x14ac:dyDescent="0.2">
      <c r="A218" s="436">
        <v>212</v>
      </c>
      <c r="B218" s="439" t="s">
        <v>792</v>
      </c>
      <c r="C218" s="439" t="s">
        <v>20</v>
      </c>
      <c r="D218" s="439"/>
      <c r="E218" s="447"/>
      <c r="F218" s="439">
        <v>0</v>
      </c>
      <c r="G218" s="439">
        <v>0</v>
      </c>
      <c r="H218" s="439">
        <v>0</v>
      </c>
      <c r="I218" s="439">
        <v>0</v>
      </c>
      <c r="J218" s="450">
        <v>23.573</v>
      </c>
      <c r="K218" s="450"/>
      <c r="L218" s="450"/>
      <c r="M218" s="434"/>
      <c r="N218" s="434"/>
      <c r="O218" s="434"/>
    </row>
    <row r="219" spans="1:15" ht="15" customHeight="1" x14ac:dyDescent="0.2">
      <c r="A219" s="436">
        <v>213</v>
      </c>
      <c r="B219" s="439" t="s">
        <v>100</v>
      </c>
      <c r="C219" s="439" t="s">
        <v>239</v>
      </c>
      <c r="D219" s="439"/>
      <c r="E219" s="447"/>
      <c r="F219" s="439">
        <v>0</v>
      </c>
      <c r="G219" s="439">
        <v>0</v>
      </c>
      <c r="H219" s="439">
        <v>0</v>
      </c>
      <c r="I219" s="439">
        <v>0</v>
      </c>
      <c r="J219" s="450">
        <v>199.63300000000001</v>
      </c>
      <c r="K219" s="450"/>
      <c r="L219" s="450">
        <v>199.63300000000001</v>
      </c>
      <c r="M219" s="434"/>
      <c r="N219" s="436">
        <v>199.333</v>
      </c>
      <c r="O219" s="434" t="s">
        <v>1259</v>
      </c>
    </row>
    <row r="220" spans="1:15" ht="15" customHeight="1" x14ac:dyDescent="0.2">
      <c r="A220" s="436">
        <v>214</v>
      </c>
      <c r="B220" s="439" t="s">
        <v>800</v>
      </c>
      <c r="C220" s="439" t="s">
        <v>20</v>
      </c>
      <c r="D220" s="439"/>
      <c r="E220" s="447"/>
      <c r="F220" s="439">
        <v>0</v>
      </c>
      <c r="G220" s="439">
        <v>0</v>
      </c>
      <c r="H220" s="439">
        <v>0</v>
      </c>
      <c r="I220" s="439">
        <v>0</v>
      </c>
      <c r="J220" s="450">
        <v>173.68299999999999</v>
      </c>
      <c r="K220" s="450"/>
      <c r="L220" s="450">
        <v>140.624</v>
      </c>
      <c r="M220" s="434"/>
      <c r="N220" s="436">
        <v>140.608</v>
      </c>
      <c r="O220" s="434" t="s">
        <v>1259</v>
      </c>
    </row>
    <row r="221" spans="1:15" ht="15" customHeight="1" x14ac:dyDescent="0.2">
      <c r="A221" s="440">
        <v>215</v>
      </c>
      <c r="B221" s="440" t="s">
        <v>802</v>
      </c>
      <c r="C221" s="440" t="s">
        <v>20</v>
      </c>
      <c r="D221" s="440"/>
      <c r="E221" s="448"/>
      <c r="F221" s="440">
        <v>0</v>
      </c>
      <c r="G221" s="440">
        <v>0</v>
      </c>
      <c r="H221" s="440">
        <v>0</v>
      </c>
      <c r="I221" s="440">
        <v>0</v>
      </c>
      <c r="J221" s="451">
        <v>31.908000000000001</v>
      </c>
      <c r="K221" s="451"/>
      <c r="L221" s="451"/>
      <c r="M221" s="441"/>
      <c r="N221" s="441"/>
      <c r="O221" s="441"/>
    </row>
    <row r="222" spans="1:15" x14ac:dyDescent="0.2">
      <c r="A222" s="442"/>
      <c r="B222" s="442"/>
      <c r="C222" s="442"/>
      <c r="D222" s="442"/>
      <c r="E222" s="442"/>
      <c r="F222" s="442"/>
      <c r="G222" s="442"/>
      <c r="H222" s="442"/>
      <c r="I222" s="442"/>
      <c r="J222" s="443"/>
      <c r="K222" s="442"/>
      <c r="L222" s="442"/>
      <c r="M222" s="442"/>
      <c r="N222" s="442"/>
      <c r="O222" s="442"/>
    </row>
  </sheetData>
  <autoFilter ref="A5:R221" xr:uid="{497F66ED-6DF7-4BE0-A8EF-AB29515411F0}"/>
  <mergeCells count="10">
    <mergeCell ref="N4:O4"/>
    <mergeCell ref="A3:O3"/>
    <mergeCell ref="A4:A5"/>
    <mergeCell ref="B4:B5"/>
    <mergeCell ref="C4:C5"/>
    <mergeCell ref="D4:D5"/>
    <mergeCell ref="E4:E5"/>
    <mergeCell ref="F4:I4"/>
    <mergeCell ref="J4:K4"/>
    <mergeCell ref="L4:M4"/>
  </mergeCells>
  <phoneticPr fontId="100" type="noConversion"/>
  <conditionalFormatting sqref="B1:B1048576">
    <cfRule type="duplicateValues" dxfId="2" priority="1"/>
  </conditionalFormatting>
  <conditionalFormatting sqref="B112:B124 C124:C125">
    <cfRule type="expression" dxfId="1" priority="10767" stopIfTrue="1">
      <formula>IF(#REF!="TEN",TRUE,FALSE)</formula>
    </cfRule>
  </conditionalFormatting>
  <conditionalFormatting sqref="L161:L198">
    <cfRule type="expression" dxfId="0" priority="20" stopIfTrue="1">
      <formula>IF(#REF!="TEN",TRUE,FALSE)</formula>
    </cfRule>
  </conditionalFormatting>
  <hyperlinks>
    <hyperlink ref="A1" location="'Progress Summary'!A1" display="'Progress Summary'!A1" xr:uid="{0CD96011-01C4-4C25-BCCC-D33B30E47A13}"/>
  </hyperlinks>
  <pageMargins left="0.7" right="0.7" top="0.75" bottom="0.75" header="0.3" footer="0.3"/>
  <pageSetup paperSize="9" orientation="portrait" r:id="rId1"/>
  <ignoredErrors>
    <ignoredError sqref="G8:H8 F17:I17"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E4C06-DAED-4F0E-BD65-5DDFC0296777}">
  <sheetPr codeName="Sheet21"/>
  <dimension ref="A2:N15"/>
  <sheetViews>
    <sheetView topLeftCell="A8" workbookViewId="0">
      <selection activeCell="N8" sqref="N8"/>
    </sheetView>
  </sheetViews>
  <sheetFormatPr defaultRowHeight="15" x14ac:dyDescent="0.25"/>
  <cols>
    <col min="1" max="1" width="6.85546875" bestFit="1" customWidth="1"/>
    <col min="2" max="2" width="8.140625" bestFit="1" customWidth="1"/>
    <col min="3" max="3" width="10.5703125" bestFit="1" customWidth="1"/>
    <col min="4" max="4" width="25.7109375" bestFit="1" customWidth="1"/>
    <col min="5" max="5" width="22.140625" bestFit="1" customWidth="1"/>
    <col min="6" max="6" width="15.5703125" bestFit="1" customWidth="1"/>
    <col min="7" max="7" width="14.28515625" bestFit="1" customWidth="1"/>
  </cols>
  <sheetData>
    <row r="2" spans="1:14" x14ac:dyDescent="0.25">
      <c r="A2" s="1140" t="s">
        <v>1577</v>
      </c>
      <c r="B2" s="1140"/>
      <c r="C2" s="1140"/>
      <c r="D2" s="1140"/>
      <c r="E2" s="1140"/>
      <c r="F2" s="1140"/>
    </row>
    <row r="3" spans="1:14" s="587" customFormat="1" x14ac:dyDescent="0.25">
      <c r="A3" s="464" t="s">
        <v>301</v>
      </c>
      <c r="B3" s="464" t="s">
        <v>1517</v>
      </c>
      <c r="C3" s="465" t="s">
        <v>1281</v>
      </c>
      <c r="D3" s="465" t="s">
        <v>1510</v>
      </c>
      <c r="E3" s="465" t="s">
        <v>1269</v>
      </c>
      <c r="F3" s="465" t="s">
        <v>1270</v>
      </c>
    </row>
    <row r="4" spans="1:14" x14ac:dyDescent="0.25">
      <c r="A4" s="460">
        <v>1</v>
      </c>
      <c r="B4" s="1141" t="s">
        <v>293</v>
      </c>
      <c r="C4" s="458" t="s">
        <v>1265</v>
      </c>
      <c r="D4" s="458" t="s">
        <v>1266</v>
      </c>
      <c r="E4" s="458" t="s">
        <v>1271</v>
      </c>
      <c r="F4" s="460">
        <v>7082518194</v>
      </c>
    </row>
    <row r="5" spans="1:14" x14ac:dyDescent="0.25">
      <c r="A5" s="460">
        <v>2</v>
      </c>
      <c r="B5" s="1142"/>
      <c r="C5" s="459" t="s">
        <v>1511</v>
      </c>
      <c r="D5" s="458" t="s">
        <v>1635</v>
      </c>
      <c r="E5" s="458" t="s">
        <v>1272</v>
      </c>
      <c r="F5" s="460">
        <v>9451783340</v>
      </c>
    </row>
    <row r="6" spans="1:14" x14ac:dyDescent="0.25">
      <c r="A6" s="460">
        <v>3</v>
      </c>
      <c r="B6" s="1142"/>
      <c r="C6" s="459" t="s">
        <v>1512</v>
      </c>
      <c r="D6" s="459" t="s">
        <v>1634</v>
      </c>
      <c r="E6" s="631"/>
      <c r="F6" s="460"/>
    </row>
    <row r="7" spans="1:14" x14ac:dyDescent="0.25">
      <c r="A7" s="460">
        <v>4</v>
      </c>
      <c r="B7" s="1142"/>
      <c r="C7" s="459" t="s">
        <v>1505</v>
      </c>
      <c r="D7" s="459" t="s">
        <v>1274</v>
      </c>
      <c r="E7" s="458" t="s">
        <v>1273</v>
      </c>
      <c r="F7" s="460">
        <v>8295788759</v>
      </c>
    </row>
    <row r="8" spans="1:14" x14ac:dyDescent="0.25">
      <c r="A8" s="460">
        <v>5</v>
      </c>
      <c r="B8" s="1142"/>
      <c r="C8" s="459" t="s">
        <v>1508</v>
      </c>
      <c r="D8" s="459" t="s">
        <v>1506</v>
      </c>
      <c r="E8" s="458" t="s">
        <v>1513</v>
      </c>
      <c r="F8" s="460">
        <v>6005356903</v>
      </c>
      <c r="N8" s="620"/>
    </row>
    <row r="9" spans="1:14" x14ac:dyDescent="0.25">
      <c r="A9" s="460">
        <v>6</v>
      </c>
      <c r="B9" s="1142"/>
      <c r="C9" s="459" t="s">
        <v>1516</v>
      </c>
      <c r="D9" s="459" t="s">
        <v>1507</v>
      </c>
      <c r="E9" s="458" t="s">
        <v>1514</v>
      </c>
      <c r="F9" s="460">
        <v>9998643264</v>
      </c>
    </row>
    <row r="10" spans="1:14" x14ac:dyDescent="0.25">
      <c r="A10" s="460">
        <v>7</v>
      </c>
      <c r="B10" s="1141" t="s">
        <v>292</v>
      </c>
      <c r="C10" s="458" t="s">
        <v>1265</v>
      </c>
      <c r="D10" s="458" t="s">
        <v>1266</v>
      </c>
      <c r="E10" s="458" t="s">
        <v>1271</v>
      </c>
      <c r="F10" s="460">
        <v>7082518194</v>
      </c>
    </row>
    <row r="11" spans="1:14" x14ac:dyDescent="0.25">
      <c r="A11" s="460">
        <v>8</v>
      </c>
      <c r="B11" s="1142"/>
      <c r="C11" s="459" t="s">
        <v>1511</v>
      </c>
      <c r="D11" s="458" t="s">
        <v>1635</v>
      </c>
      <c r="E11" s="458" t="s">
        <v>1272</v>
      </c>
      <c r="F11" s="460">
        <v>9451783340</v>
      </c>
    </row>
    <row r="12" spans="1:14" x14ac:dyDescent="0.25">
      <c r="A12" s="460">
        <v>9</v>
      </c>
      <c r="B12" s="1142"/>
      <c r="C12" s="459" t="s">
        <v>1515</v>
      </c>
      <c r="D12" s="459" t="s">
        <v>1634</v>
      </c>
      <c r="E12" s="631"/>
      <c r="F12" s="460"/>
    </row>
    <row r="13" spans="1:14" x14ac:dyDescent="0.25">
      <c r="A13" s="460">
        <v>10</v>
      </c>
      <c r="B13" s="1142"/>
      <c r="C13" s="459" t="s">
        <v>1505</v>
      </c>
      <c r="D13" s="459" t="s">
        <v>1274</v>
      </c>
      <c r="E13" s="458" t="s">
        <v>1273</v>
      </c>
      <c r="F13" s="460">
        <v>8295788759</v>
      </c>
    </row>
    <row r="14" spans="1:14" x14ac:dyDescent="0.25">
      <c r="A14" s="460">
        <v>11</v>
      </c>
      <c r="B14" s="1142"/>
      <c r="C14" s="459" t="s">
        <v>1508</v>
      </c>
      <c r="D14" s="459" t="s">
        <v>1506</v>
      </c>
      <c r="E14" s="458" t="s">
        <v>1513</v>
      </c>
      <c r="F14" s="460">
        <v>6005356903</v>
      </c>
    </row>
    <row r="15" spans="1:14" x14ac:dyDescent="0.25">
      <c r="A15" s="460">
        <v>12</v>
      </c>
      <c r="B15" s="1142"/>
      <c r="C15" s="459" t="s">
        <v>1509</v>
      </c>
      <c r="D15" s="459" t="s">
        <v>1507</v>
      </c>
      <c r="E15" s="458" t="s">
        <v>1514</v>
      </c>
      <c r="F15" s="460">
        <v>9998643264</v>
      </c>
    </row>
  </sheetData>
  <mergeCells count="3">
    <mergeCell ref="A2:F2"/>
    <mergeCell ref="B4:B9"/>
    <mergeCell ref="B10: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9</vt:i4>
      </vt:variant>
    </vt:vector>
  </HeadingPairs>
  <TitlesOfParts>
    <vt:vector size="31" baseType="lpstr">
      <vt:lpstr>Progress Summary</vt:lpstr>
      <vt:lpstr>Project Details</vt:lpstr>
      <vt:lpstr>X-ing Status</vt:lpstr>
      <vt:lpstr>L2 Schedule</vt:lpstr>
      <vt:lpstr>Hindrance Register (Row)</vt:lpstr>
      <vt:lpstr>Page Chart</vt:lpstr>
      <vt:lpstr>Survey</vt:lpstr>
      <vt:lpstr>Foundation</vt:lpstr>
      <vt:lpstr>Earthing</vt:lpstr>
      <vt:lpstr>Erection Productivity</vt:lpstr>
      <vt:lpstr>Crane Erection Productivity</vt:lpstr>
      <vt:lpstr>Erection Compiled</vt:lpstr>
      <vt:lpstr>Tackwelding</vt:lpstr>
      <vt:lpstr>Stringing</vt:lpstr>
      <vt:lpstr>Stringing associated works</vt:lpstr>
      <vt:lpstr>Stringing Productivity</vt:lpstr>
      <vt:lpstr>OPGW</vt:lpstr>
      <vt:lpstr>Accessories details</vt:lpstr>
      <vt:lpstr>Visual chart</vt:lpstr>
      <vt:lpstr>Visual chart Edit</vt:lpstr>
      <vt:lpstr>Benching F</vt:lpstr>
      <vt:lpstr>Incharge</vt:lpstr>
      <vt:lpstr>'Accessories details'!Print_Area</vt:lpstr>
      <vt:lpstr>'Erection Compiled'!Print_Area</vt:lpstr>
      <vt:lpstr>'L2 Schedule'!Print_Area</vt:lpstr>
      <vt:lpstr>'Page Chart'!Print_Area</vt:lpstr>
      <vt:lpstr>'Progress Summary'!Print_Area</vt:lpstr>
      <vt:lpstr>'Visual chart'!Print_Area</vt:lpstr>
      <vt:lpstr>'Page Chart'!Print_Titles</vt:lpstr>
      <vt:lpstr>'Progress Summary'!Print_Titles</vt:lpstr>
      <vt:lpstr>'Stringing associated works'!Print_Titles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K.RAMESH</dc:creator>
  <cp:lastModifiedBy>Raghav Ranjan</cp:lastModifiedBy>
  <cp:lastPrinted>2026-02-10T04:46:23Z</cp:lastPrinted>
  <dcterms:created xsi:type="dcterms:W3CDTF">2017-11-14T07:50:18Z</dcterms:created>
  <dcterms:modified xsi:type="dcterms:W3CDTF">2026-03-30T13:09:11Z</dcterms:modified>
</cp:coreProperties>
</file>